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6.xml" ContentType="application/vnd.openxmlformats-officedocument.drawingml.chart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drawings/drawing5.xml" ContentType="application/vnd.openxmlformats-officedocument.drawingml.chartshapes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drawings/drawing7.xml" ContentType="application/vnd.openxmlformats-officedocument.drawingml.chartshapes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3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omments8.xml" ContentType="application/vnd.openxmlformats-officedocument.spreadsheetml.comments+xml"/>
  <Override PartName="/xl/threadedComments/threadedComment3.xml" ContentType="application/vnd.ms-excel.threadedcomments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omments9.xml" ContentType="application/vnd.openxmlformats-officedocument.spreadsheetml.comments+xml"/>
  <Override PartName="/xl/drawings/drawing16.xml" ContentType="application/vnd.openxmlformats-officedocument.drawing+xml"/>
  <Override PartName="/xl/comments10.xml" ContentType="application/vnd.openxmlformats-officedocument.spreadsheetml.comments+xml"/>
  <Override PartName="/xl/charts/chart17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\\global.root\dfsEMEA\mb\MBR\STRM\"/>
    </mc:Choice>
  </mc:AlternateContent>
  <xr:revisionPtr revIDLastSave="0" documentId="13_ncr:1_{C5720763-A62A-4605-8D65-A3CCE0B68F80}" xr6:coauthVersionLast="47" xr6:coauthVersionMax="47" xr10:uidLastSave="{00000000-0000-0000-0000-000000000000}"/>
  <bookViews>
    <workbookView xWindow="-110" yWindow="-110" windowWidth="19420" windowHeight="10420" tabRatio="913" activeTab="2" xr2:uid="{00000000-000D-0000-FFFF-FFFF00000000}"/>
  </bookViews>
  <sheets>
    <sheet name="New tables" sheetId="7" r:id="rId1"/>
    <sheet name="SRM Feed" sheetId="22" r:id="rId2"/>
    <sheet name="Weekly capesize" sheetId="3" r:id="rId3"/>
    <sheet name="PIVOTmly" sheetId="23" state="hidden" r:id="rId4"/>
    <sheet name="Baltic Indices" sheetId="4" r:id="rId5"/>
    <sheet name="JEHMA" sheetId="13" state="hidden" r:id="rId6"/>
    <sheet name="BHMI" sheetId="15" state="hidden" r:id="rId7"/>
    <sheet name="Jehma routes" sheetId="5" state="hidden" r:id="rId8"/>
    <sheet name="JEHSI" sheetId="12" state="hidden" r:id="rId9"/>
    <sheet name="Ispat" sheetId="17" state="hidden" r:id="rId10"/>
    <sheet name="Jehsup routes" sheetId="6" state="hidden" r:id="rId11"/>
    <sheet name="Charts" sheetId="8" state="hidden" r:id="rId12"/>
    <sheet name="Baltic Indices Daily" sheetId="18" state="hidden" r:id="rId13"/>
    <sheet name="Sources for copy" sheetId="21" state="hidden" r:id="rId14"/>
    <sheet name="Monthly" sheetId="9" state="hidden" r:id="rId15"/>
    <sheet name="Table" sheetId="10" state="hidden" r:id="rId16"/>
    <sheet name="Input" sheetId="11" state="hidden" r:id="rId17"/>
    <sheet name="PAM" sheetId="16" state="hidden" r:id="rId18"/>
    <sheet name="New Monthly Handysize" sheetId="2" state="hidden" r:id="rId19"/>
    <sheet name="Monthly Handysize" sheetId="1" state="hidden" r:id="rId20"/>
    <sheet name="FFA Contract Prices" sheetId="19" state="hidden" r:id="rId21"/>
    <sheet name="Historical" sheetId="14" state="hidden" r:id="rId22"/>
    <sheet name="Sheet1" sheetId="20" state="hidden" r:id="rId23"/>
  </sheets>
  <externalReferences>
    <externalReference r:id="rId24"/>
  </externalReferences>
  <definedNames>
    <definedName name="Atlantic">OFFSET('Weekly capesize'!$B$50,,,COUNTIF('Weekly capesize'!XFC1048077:XFC151,"&gt;0"),)</definedName>
    <definedName name="badat">'Baltic Indices'!$B$2:$B$65540</definedName>
    <definedName name="BALTIC">'Baltic Indices'!$B:$G</definedName>
    <definedName name="BCIchart">OFFSET('Baltic Indices'!$D$2,,,COUNTIF('Baltic Indices'!$D$2:$D$10000,"&gt;0"),)</definedName>
    <definedName name="BDI">'Baltic Indices'!$1:$1048576</definedName>
    <definedName name="BDI_NEW">'Baltic Indices Daily'!$A:$B</definedName>
    <definedName name="BDIchartdate">OFFSET('Baltic Indices'!$X$2,,,COUNTIF('Baltic Indices'!$X$2:$X$10000,"&gt;0"),)</definedName>
    <definedName name="BHI_chart">OFFSET('Baltic Indices'!$AC$2,,,COUNTIF('Baltic Indices'!$AC$2:$AC$10000,"&gt;0"),)</definedName>
    <definedName name="BPIchart">OFFSET('Baltic Indices'!$E$2,,,COUNTIF('Baltic Indices'!$E$2:$E$10000,"&gt;0"),)</definedName>
    <definedName name="BSIchart">OFFSET('Baltic Indices'!$AB$2,,,COUNTIF('Baltic Indices'!$AB$2:$AB$10000,"&gt;0"),)</definedName>
    <definedName name="Bubble">"Bubble"</definedName>
    <definedName name="cadat">'Weekly capesize'!$A$6:$A$65597</definedName>
    <definedName name="CAPE">'Weekly capesize'!$1:$1048576</definedName>
    <definedName name="Chart">"Chart"</definedName>
    <definedName name="CURQ">OFFSET('FFA Contract Prices'!$B$4,,1,COUNTIF('FFA Contract Prices'!$B$4:$B$228,"&gt;0"),)</definedName>
    <definedName name="dateffa">OFFSET('FFA Contract Prices'!$A$4,,,COUNTIF('FFA Contract Prices'!$A$4:$A$228,"&gt;0"),)</definedName>
    <definedName name="freight_rate">Table!$A$1:$H$20</definedName>
    <definedName name="Heatmap">"Heatmap"</definedName>
    <definedName name="Histogram">"Histogram"</definedName>
    <definedName name="jedat">'Jehma routes'!$A:$A</definedName>
    <definedName name="Jehma">'Jehma routes'!$1:$1048576</definedName>
    <definedName name="Jehsup">'Jehsup routes'!$1:$1048576</definedName>
    <definedName name="Map">"Map"</definedName>
    <definedName name="Pacific">OFFSET('Weekly capesize'!$C$6,,,COUNTIF('Weekly capesize'!XFD1048046:XFD9464,"&gt;0"),)</definedName>
    <definedName name="PieChart">"PieChart"</definedName>
    <definedName name="plus1cal">OFFSET('FFA Contract Prices'!$B$4,,6,COUNTIF('FFA Contract Prices'!$B$4:$B$228,"&gt;0"),)</definedName>
    <definedName name="plus1Q">OFFSET('FFA Contract Prices'!$B$4,,2,COUNTIF('FFA Contract Prices'!$B$4:$B$228,"&gt;0"),)</definedName>
    <definedName name="plus2cal">OFFSET('FFA Contract Prices'!$B$4,,7,COUNTIF('FFA Contract Prices'!$B$4:$B$228,"&gt;0"),)</definedName>
    <definedName name="plus2q">OFFSET('FFA Contract Prices'!$B$4,,3,COUNTIF('FFA Contract Prices'!$B$4:$B$228,"&gt;0"),)</definedName>
    <definedName name="plus3cal">OFFSET('FFA Contract Prices'!$B$4,,8,COUNTIF('FFA Contract Prices'!$B$4:$B$228,"&gt;0"),)</definedName>
    <definedName name="plus3q">OFFSET('FFA Contract Prices'!$B$4,,4,COUNTIF('FFA Contract Prices'!$B$4:$B$228,"&gt;0"),)</definedName>
    <definedName name="plus4q">OFFSET('FFA Contract Prices'!$B$4,,5,COUNTIF('FFA Contract Prices'!$B$4:$B$228,"&gt;0"),)</definedName>
    <definedName name="Scatter">"Scatter"</definedName>
    <definedName name="Series">"Series"</definedName>
    <definedName name="SpotCapeperday">OFFSET('FFA Contract Prices'!$B$4,,,COUNTIF('FFA Contract Prices'!$B$4:$B$228,"&gt;0"),)</definedName>
    <definedName name="supdat">'Jehsup routes'!$A:$A</definedName>
    <definedName name="surs">[1]Series!$A:$IV</definedName>
    <definedName name="TABLE" localSheetId="6">BHMI!$E$9:$E$10</definedName>
    <definedName name="TABLE" localSheetId="9">Ispat!$C$24:$C$25</definedName>
    <definedName name="TABLE" localSheetId="8">JEHSI!$B$40:$B$41</definedName>
    <definedName name="Table">"Table"</definedName>
    <definedName name="TABLE_10" localSheetId="6">BHMI!$C$44:$C$45</definedName>
    <definedName name="TABLE_2" localSheetId="6">BHMI!$C$18:$C$19</definedName>
    <definedName name="TABLE_2" localSheetId="8">JEHSI!$B$46:$B$47</definedName>
    <definedName name="TABLE_3" localSheetId="6">BHMI!$C$19:$C$20</definedName>
    <definedName name="TABLE_3" localSheetId="8">JEHSI!$B$47:$B$48</definedName>
    <definedName name="TABLE_4" localSheetId="6">BHMI!$C$20:$C$22</definedName>
    <definedName name="TABLE_4" localSheetId="8">JEHSI!$B$49:$B$50</definedName>
    <definedName name="TABLE_5" localSheetId="6">BHMI!$C$26:$C$27</definedName>
    <definedName name="TABLE_5" localSheetId="8">JEHSI!$B$51:$B$52</definedName>
    <definedName name="TABLE_6" localSheetId="6">BHMI!$C$27:$C$28</definedName>
    <definedName name="TABLE_6" localSheetId="8">JEHSI!$B$57:$B$58</definedName>
    <definedName name="TABLE_7" localSheetId="6">BHMI!$B$30:$B$31</definedName>
    <definedName name="TABLE_8" localSheetId="6">BHMI!$C$31:$C$32</definedName>
    <definedName name="TABLE_9" localSheetId="6">BHMI!$C$37:$C$38</definedName>
    <definedName name="Z_09FB2B2F_C2DC_4B03_94D0_1D6B0DBDE722_.wvu.Rows" localSheetId="0" hidden="1">'New tables'!$4:$4,'New tables'!$8:$8,'New tables'!$18:$18,'New tables'!$42:$42,'New tables'!$48:$48</definedName>
    <definedName name="Z_5D616459_8229_4D08_89E6_3A8D7F42B939_.wvu.Rows" localSheetId="0" hidden="1">'New tables'!$4:$4,'New tables'!$8:$8,'New tables'!$18:$18,'New tables'!$42:$42,'New tables'!$48:$48</definedName>
    <definedName name="Z_A69C958D_5876_448E_9B43_BDD2039213B0_.wvu.Rows" localSheetId="0" hidden="1">'New tables'!$4:$4,'New tables'!$8:$8,'New tables'!$18:$18,'New tables'!$42:$42,'New tables'!$48:$48</definedName>
    <definedName name="Z_BE9E50F0_D5ED_48BD_A9C6_4169A4DF2408_.wvu.Rows" localSheetId="0" hidden="1">'New tables'!$4:$4,'New tables'!$8:$8,'New tables'!$18:$18,'New tables'!$42:$42,'New tables'!$48:$48</definedName>
    <definedName name="Z_C093550B_56C6_4D17_85DE_FEFB9E7ABAF5_.wvu.Rows" localSheetId="0" hidden="1">'New tables'!$4:$4,'New tables'!$8:$8,'New tables'!$18:$18,'New tables'!$42:$42,'New tables'!$48:$48</definedName>
    <definedName name="Z_F2CF5A4C_4733_4279_B0AE_DB8C45BC9F44_.wvu.Rows" localSheetId="0" hidden="1">'New tables'!$4:$4,'New tables'!$8:$8,'New tables'!$18:$18,'New tables'!$42:$42,'New tables'!$48:$48</definedName>
  </definedNames>
  <calcPr calcId="191029"/>
  <customWorkbookViews>
    <customWorkbookView name="fmacdonald - Personal View" guid="{F2CF5A4C-4733-4279-B0AE-DB8C45BC9F44}" mergeInterval="0" personalView="1" maximized="1" windowWidth="1276" windowHeight="855" tabRatio="633" activeSheetId="4"/>
    <customWorkbookView name="apanayi - Personal View" guid="{A69C958D-5876-448E-9B43-BDD2039213B0}" mergeInterval="0" personalView="1" maximized="1" windowWidth="1020" windowHeight="547" tabRatio="633" activeSheetId="7"/>
    <customWorkbookView name="tohara - Personal View" guid="{5D616459-8229-4D08-89E6-3A8D7F42B939}" mergeInterval="0" personalView="1" maximized="1" windowWidth="1276" windowHeight="855" tabRatio="633" activeSheetId="7"/>
    <customWorkbookView name="np-schaudhary - Personal View" guid="{BE9E50F0-D5ED-48BD-A9C6-4169A4DF2408}" mergeInterval="0" personalView="1" maximized="1" xWindow="6" yWindow="134" windowWidth="391" windowHeight="442" tabRatio="633" activeSheetId="7"/>
    <customWorkbookView name="dsabah - Personal View" guid="{C093550B-56C6-4D17-85DE-FEFB9E7ABAF5}" mergeInterval="0" personalView="1" maximized="1" windowWidth="1020" windowHeight="509" tabRatio="633" activeSheetId="13"/>
    <customWorkbookView name="eu-mbeveridge - Personal View" guid="{09FB2B2F-C2DC-4B03-94D0-1D6B0DBDE722}" mergeInterval="0" personalView="1" maximized="1" windowWidth="1436" windowHeight="728" tabRatio="633" activeSheetId="3"/>
  </customWorkbookViews>
  <pivotCaches>
    <pivotCache cacheId="0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74" i="4" l="1"/>
  <c r="I774" i="4"/>
  <c r="J774" i="4"/>
  <c r="K774" i="4"/>
  <c r="L774" i="4"/>
  <c r="N774" i="4"/>
  <c r="B774" i="4"/>
  <c r="AE1105" i="3"/>
  <c r="AF1105" i="3"/>
  <c r="AH1105" i="3"/>
  <c r="AJ1105" i="3"/>
  <c r="AL1105" i="3"/>
  <c r="AM1105" i="3"/>
  <c r="AN1105" i="3"/>
  <c r="AO1105" i="3"/>
  <c r="AP1105" i="3"/>
  <c r="AQ1105" i="3"/>
  <c r="AR1105" i="3"/>
  <c r="AS1105" i="3"/>
  <c r="AT1105" i="3"/>
  <c r="AU1105" i="3"/>
  <c r="AV1105" i="3"/>
  <c r="AW1105" i="3"/>
  <c r="D1105" i="3"/>
  <c r="E1105" i="3"/>
  <c r="F1105" i="3"/>
  <c r="G1105" i="3"/>
  <c r="A1105" i="3"/>
  <c r="H773" i="4"/>
  <c r="I773" i="4"/>
  <c r="J773" i="4"/>
  <c r="K773" i="4"/>
  <c r="L773" i="4"/>
  <c r="N773" i="4"/>
  <c r="B773" i="4"/>
  <c r="AE1104" i="3"/>
  <c r="AF1104" i="3"/>
  <c r="AH1104" i="3"/>
  <c r="AJ1104" i="3"/>
  <c r="AL1104" i="3"/>
  <c r="AM1104" i="3"/>
  <c r="AN1104" i="3"/>
  <c r="AO1104" i="3"/>
  <c r="AP1104" i="3"/>
  <c r="AQ1104" i="3"/>
  <c r="AR1104" i="3"/>
  <c r="AS1104" i="3"/>
  <c r="AT1104" i="3"/>
  <c r="AU1104" i="3"/>
  <c r="AV1104" i="3"/>
  <c r="AW1104" i="3"/>
  <c r="G1104" i="3"/>
  <c r="A1104" i="3"/>
  <c r="H772" i="4"/>
  <c r="I772" i="4"/>
  <c r="J772" i="4"/>
  <c r="K772" i="4"/>
  <c r="L772" i="4"/>
  <c r="N772" i="4"/>
  <c r="B772" i="4"/>
  <c r="AE1103" i="3"/>
  <c r="AF1103" i="3"/>
  <c r="AH1103" i="3"/>
  <c r="AJ1103" i="3"/>
  <c r="AL1103" i="3"/>
  <c r="AM1103" i="3"/>
  <c r="AN1103" i="3"/>
  <c r="AO1103" i="3"/>
  <c r="AP1103" i="3"/>
  <c r="AQ1103" i="3"/>
  <c r="AR1103" i="3"/>
  <c r="AS1103" i="3"/>
  <c r="AT1103" i="3"/>
  <c r="AU1103" i="3"/>
  <c r="AV1103" i="3"/>
  <c r="AW1103" i="3"/>
  <c r="D1103" i="3"/>
  <c r="E1103" i="3"/>
  <c r="F1103" i="3"/>
  <c r="D1104" i="3"/>
  <c r="E1104" i="3"/>
  <c r="F1104" i="3"/>
  <c r="G1103" i="3"/>
  <c r="A1103" i="3"/>
  <c r="AH1102" i="3"/>
  <c r="AJ1102" i="3"/>
  <c r="AL1102" i="3"/>
  <c r="AM1102" i="3"/>
  <c r="AN1102" i="3"/>
  <c r="AO1102" i="3"/>
  <c r="AP1102" i="3"/>
  <c r="AQ1102" i="3"/>
  <c r="AR1102" i="3"/>
  <c r="AS1102" i="3"/>
  <c r="AT1102" i="3"/>
  <c r="AU1102" i="3"/>
  <c r="AV1102" i="3"/>
  <c r="AW1102" i="3"/>
  <c r="AE1102" i="3"/>
  <c r="AF1102" i="3"/>
  <c r="D1102" i="3"/>
  <c r="E1102" i="3"/>
  <c r="F1102" i="3"/>
  <c r="G1102" i="3"/>
  <c r="A1102" i="3"/>
  <c r="H771" i="4"/>
  <c r="I771" i="4"/>
  <c r="J771" i="4"/>
  <c r="K771" i="4"/>
  <c r="L771" i="4"/>
  <c r="N771" i="4"/>
  <c r="B770" i="4"/>
  <c r="B771" i="4" s="1"/>
  <c r="B769" i="4"/>
  <c r="H770" i="4" l="1"/>
  <c r="I770" i="4"/>
  <c r="J770" i="4"/>
  <c r="K770" i="4"/>
  <c r="L770" i="4"/>
  <c r="N770" i="4"/>
  <c r="AE1101" i="3"/>
  <c r="AF1101" i="3"/>
  <c r="AH1101" i="3"/>
  <c r="AJ1101" i="3"/>
  <c r="AL1101" i="3"/>
  <c r="AM1101" i="3"/>
  <c r="AN1101" i="3"/>
  <c r="AO1101" i="3"/>
  <c r="AP1101" i="3"/>
  <c r="AQ1101" i="3"/>
  <c r="AR1101" i="3"/>
  <c r="AS1101" i="3"/>
  <c r="AT1101" i="3"/>
  <c r="AU1101" i="3"/>
  <c r="AV1101" i="3"/>
  <c r="AW1101" i="3"/>
  <c r="D1101" i="3" l="1"/>
  <c r="E1101" i="3"/>
  <c r="F1101" i="3"/>
  <c r="G1101" i="3"/>
  <c r="A1101" i="3"/>
  <c r="AE1100" i="3"/>
  <c r="AF1100" i="3"/>
  <c r="AH1100" i="3"/>
  <c r="AJ1100" i="3"/>
  <c r="AL1100" i="3"/>
  <c r="AM1100" i="3"/>
  <c r="AN1100" i="3"/>
  <c r="AO1100" i="3"/>
  <c r="AP1100" i="3"/>
  <c r="AQ1100" i="3"/>
  <c r="AR1100" i="3"/>
  <c r="AS1100" i="3"/>
  <c r="AT1100" i="3"/>
  <c r="AU1100" i="3"/>
  <c r="AV1100" i="3"/>
  <c r="AW1100" i="3"/>
  <c r="D1100" i="3"/>
  <c r="E1100" i="3"/>
  <c r="F1100" i="3"/>
  <c r="G1100" i="3"/>
  <c r="H769" i="4"/>
  <c r="I769" i="4"/>
  <c r="J769" i="4"/>
  <c r="K769" i="4"/>
  <c r="L769" i="4"/>
  <c r="N769" i="4"/>
  <c r="A1100" i="3"/>
  <c r="AH1099" i="3"/>
  <c r="AJ1099" i="3"/>
  <c r="AL1099" i="3"/>
  <c r="AM1099" i="3"/>
  <c r="AN1099" i="3"/>
  <c r="AO1099" i="3"/>
  <c r="AP1099" i="3"/>
  <c r="AQ1099" i="3"/>
  <c r="AR1099" i="3"/>
  <c r="AS1099" i="3"/>
  <c r="AT1099" i="3"/>
  <c r="AU1099" i="3"/>
  <c r="AV1099" i="3"/>
  <c r="AW1099" i="3"/>
  <c r="AE1099" i="3"/>
  <c r="AF1099" i="3"/>
  <c r="D1099" i="3"/>
  <c r="E1099" i="3"/>
  <c r="F1099" i="3"/>
  <c r="G1099" i="3"/>
  <c r="A1099" i="3"/>
  <c r="N768" i="4"/>
  <c r="H768" i="4"/>
  <c r="I768" i="4"/>
  <c r="J768" i="4"/>
  <c r="K768" i="4"/>
  <c r="L768" i="4"/>
  <c r="B768" i="4"/>
  <c r="AE1098" i="3"/>
  <c r="AF1098" i="3"/>
  <c r="AH1098" i="3"/>
  <c r="AJ1098" i="3"/>
  <c r="AL1098" i="3"/>
  <c r="AM1098" i="3"/>
  <c r="AN1098" i="3"/>
  <c r="AO1098" i="3"/>
  <c r="AP1098" i="3"/>
  <c r="AQ1098" i="3"/>
  <c r="AR1098" i="3"/>
  <c r="AS1098" i="3"/>
  <c r="AT1098" i="3"/>
  <c r="AU1098" i="3"/>
  <c r="AV1098" i="3"/>
  <c r="AW1098" i="3"/>
  <c r="A1098" i="3"/>
  <c r="D1098" i="3"/>
  <c r="E1098" i="3"/>
  <c r="F1098" i="3"/>
  <c r="G1098" i="3"/>
  <c r="H767" i="4"/>
  <c r="I767" i="4"/>
  <c r="J767" i="4"/>
  <c r="K767" i="4"/>
  <c r="L767" i="4"/>
  <c r="N767" i="4"/>
  <c r="B767" i="4"/>
  <c r="AL1097" i="3" l="1"/>
  <c r="AM1097" i="3"/>
  <c r="AN1097" i="3"/>
  <c r="AO1097" i="3"/>
  <c r="AP1097" i="3"/>
  <c r="AQ1097" i="3"/>
  <c r="AR1097" i="3"/>
  <c r="AS1097" i="3"/>
  <c r="AT1097" i="3"/>
  <c r="AU1097" i="3"/>
  <c r="AV1097" i="3"/>
  <c r="AW1097" i="3"/>
  <c r="AL1091" i="3"/>
  <c r="AJ1097" i="3"/>
  <c r="AH1097" i="3"/>
  <c r="AE1097" i="3"/>
  <c r="AF1097" i="3"/>
  <c r="E1097" i="3"/>
  <c r="F1097" i="3"/>
  <c r="G1097" i="3"/>
  <c r="D1097" i="3"/>
  <c r="N766" i="4"/>
  <c r="H766" i="4"/>
  <c r="I766" i="4"/>
  <c r="J766" i="4"/>
  <c r="K766" i="4"/>
  <c r="L766" i="4"/>
  <c r="B766" i="4"/>
  <c r="A1097" i="3"/>
  <c r="H765" i="4"/>
  <c r="I765" i="4"/>
  <c r="J765" i="4"/>
  <c r="K765" i="4"/>
  <c r="L765" i="4"/>
  <c r="N765" i="4"/>
  <c r="B765" i="4"/>
  <c r="AE1096" i="3"/>
  <c r="AF1096" i="3"/>
  <c r="AH1096" i="3"/>
  <c r="AJ1096" i="3"/>
  <c r="AL1096" i="3"/>
  <c r="AM1096" i="3"/>
  <c r="AN1096" i="3"/>
  <c r="AO1096" i="3"/>
  <c r="AP1096" i="3"/>
  <c r="AQ1096" i="3"/>
  <c r="AR1096" i="3"/>
  <c r="AS1096" i="3"/>
  <c r="AT1096" i="3"/>
  <c r="AU1096" i="3"/>
  <c r="AV1096" i="3"/>
  <c r="AW1096" i="3"/>
  <c r="D1096" i="3"/>
  <c r="E1096" i="3"/>
  <c r="F1096" i="3"/>
  <c r="G1096" i="3"/>
  <c r="A1096" i="3"/>
  <c r="H764" i="4"/>
  <c r="I764" i="4"/>
  <c r="J764" i="4"/>
  <c r="K764" i="4"/>
  <c r="L764" i="4"/>
  <c r="N764" i="4"/>
  <c r="B764" i="4"/>
  <c r="AE1095" i="3"/>
  <c r="AF1095" i="3"/>
  <c r="AH1095" i="3"/>
  <c r="AJ1095" i="3"/>
  <c r="AL1095" i="3"/>
  <c r="AM1095" i="3"/>
  <c r="AN1095" i="3"/>
  <c r="AO1095" i="3"/>
  <c r="AP1095" i="3"/>
  <c r="AQ1095" i="3"/>
  <c r="AR1095" i="3"/>
  <c r="AS1095" i="3"/>
  <c r="AT1095" i="3"/>
  <c r="AU1095" i="3"/>
  <c r="AV1095" i="3"/>
  <c r="AW1095" i="3"/>
  <c r="D1095" i="3"/>
  <c r="E1095" i="3"/>
  <c r="F1095" i="3"/>
  <c r="G1095" i="3"/>
  <c r="A1095" i="3"/>
  <c r="A847" i="13"/>
  <c r="A848" i="13" s="1"/>
  <c r="A849" i="13" s="1"/>
  <c r="A850" i="13" s="1"/>
  <c r="A851" i="13" s="1"/>
  <c r="A852" i="13" s="1"/>
  <c r="A853" i="13" s="1"/>
  <c r="A854" i="13" s="1"/>
  <c r="A855" i="13" s="1"/>
  <c r="B847" i="13"/>
  <c r="B848" i="13" s="1"/>
  <c r="B849" i="13" l="1"/>
  <c r="B850" i="13" l="1"/>
  <c r="B851" i="13" l="1"/>
  <c r="B852" i="13" l="1"/>
  <c r="B853" i="13" l="1"/>
  <c r="B854" i="13" s="1"/>
  <c r="B855" i="13" s="1"/>
  <c r="AL1094" i="3" l="1"/>
  <c r="AM1094" i="3"/>
  <c r="AN1094" i="3"/>
  <c r="AO1094" i="3"/>
  <c r="AP1094" i="3"/>
  <c r="AQ1094" i="3"/>
  <c r="AR1094" i="3"/>
  <c r="AS1094" i="3"/>
  <c r="AT1094" i="3"/>
  <c r="AU1094" i="3"/>
  <c r="AV1094" i="3"/>
  <c r="AW1094" i="3"/>
  <c r="AJ1094" i="3"/>
  <c r="AH1094" i="3"/>
  <c r="AE1094" i="3"/>
  <c r="AF1094" i="3"/>
  <c r="E1094" i="3"/>
  <c r="F1094" i="3"/>
  <c r="G1094" i="3"/>
  <c r="D1094" i="3"/>
  <c r="A1094" i="3"/>
  <c r="N763" i="4"/>
  <c r="H763" i="4"/>
  <c r="I763" i="4"/>
  <c r="J763" i="4"/>
  <c r="K763" i="4"/>
  <c r="L763" i="4"/>
  <c r="B763" i="4"/>
  <c r="H762" i="4" l="1"/>
  <c r="I762" i="4"/>
  <c r="J762" i="4"/>
  <c r="K762" i="4"/>
  <c r="L762" i="4"/>
  <c r="N762" i="4"/>
  <c r="B762" i="4"/>
  <c r="AE1093" i="3"/>
  <c r="AF1093" i="3"/>
  <c r="AH1093" i="3"/>
  <c r="AJ1093" i="3"/>
  <c r="AL1093" i="3"/>
  <c r="AM1093" i="3"/>
  <c r="AN1093" i="3"/>
  <c r="AO1093" i="3"/>
  <c r="AP1093" i="3"/>
  <c r="AQ1093" i="3"/>
  <c r="AR1093" i="3"/>
  <c r="AS1093" i="3"/>
  <c r="AT1093" i="3"/>
  <c r="AU1093" i="3"/>
  <c r="AV1093" i="3"/>
  <c r="AW1093" i="3"/>
  <c r="D1093" i="3"/>
  <c r="E1093" i="3"/>
  <c r="F1093" i="3"/>
  <c r="G1093" i="3"/>
  <c r="A1093" i="3"/>
  <c r="H761" i="4"/>
  <c r="I761" i="4"/>
  <c r="J761" i="4"/>
  <c r="K761" i="4"/>
  <c r="L761" i="4"/>
  <c r="N761" i="4"/>
  <c r="B761" i="4"/>
  <c r="D1092" i="3"/>
  <c r="E1092" i="3"/>
  <c r="F1092" i="3"/>
  <c r="G1092" i="3"/>
  <c r="AE1092" i="3"/>
  <c r="AF1092" i="3"/>
  <c r="AH1092" i="3"/>
  <c r="AJ1092" i="3"/>
  <c r="AL1092" i="3"/>
  <c r="AM1092" i="3"/>
  <c r="AN1092" i="3"/>
  <c r="AO1092" i="3"/>
  <c r="AP1092" i="3"/>
  <c r="AQ1092" i="3"/>
  <c r="AR1092" i="3"/>
  <c r="AS1092" i="3"/>
  <c r="AT1092" i="3"/>
  <c r="AU1092" i="3"/>
  <c r="AV1092" i="3"/>
  <c r="AW1092" i="3"/>
  <c r="A1092" i="3"/>
  <c r="D1091" i="3"/>
  <c r="E1091" i="3"/>
  <c r="F1091" i="3"/>
  <c r="G1091" i="3"/>
  <c r="AF1091" i="3"/>
  <c r="AH1091" i="3"/>
  <c r="AJ1091" i="3"/>
  <c r="AM1091" i="3"/>
  <c r="AN1091" i="3"/>
  <c r="AO1091" i="3"/>
  <c r="AP1091" i="3"/>
  <c r="AQ1091" i="3"/>
  <c r="AR1091" i="3"/>
  <c r="AS1091" i="3"/>
  <c r="AT1091" i="3"/>
  <c r="AU1091" i="3"/>
  <c r="AV1091" i="3"/>
  <c r="AW1091" i="3"/>
  <c r="AE1091" i="3"/>
  <c r="N760" i="4"/>
  <c r="H760" i="4"/>
  <c r="I760" i="4"/>
  <c r="J760" i="4"/>
  <c r="K760" i="4"/>
  <c r="L760" i="4"/>
  <c r="B760" i="4"/>
  <c r="H759" i="4"/>
  <c r="I759" i="4"/>
  <c r="J759" i="4"/>
  <c r="K759" i="4"/>
  <c r="L759" i="4"/>
  <c r="N759" i="4"/>
  <c r="B759" i="4"/>
  <c r="H758" i="4"/>
  <c r="I758" i="4"/>
  <c r="J758" i="4"/>
  <c r="K758" i="4"/>
  <c r="L758" i="4"/>
  <c r="N758" i="4"/>
  <c r="AE1090" i="3"/>
  <c r="AF1090" i="3"/>
  <c r="AH1090" i="3"/>
  <c r="AJ1090" i="3"/>
  <c r="AL1090" i="3"/>
  <c r="AM1090" i="3"/>
  <c r="AN1090" i="3"/>
  <c r="AO1090" i="3"/>
  <c r="AP1090" i="3"/>
  <c r="AQ1090" i="3"/>
  <c r="AR1090" i="3"/>
  <c r="AS1090" i="3"/>
  <c r="AT1090" i="3"/>
  <c r="AU1090" i="3"/>
  <c r="AV1090" i="3"/>
  <c r="AW1090" i="3"/>
  <c r="B758" i="4"/>
  <c r="D1090" i="3"/>
  <c r="E1090" i="3"/>
  <c r="F1090" i="3"/>
  <c r="G1090" i="3"/>
  <c r="AE1089" i="3"/>
  <c r="AF1089" i="3"/>
  <c r="AH1089" i="3"/>
  <c r="AJ1089" i="3"/>
  <c r="AL1089" i="3"/>
  <c r="AM1089" i="3"/>
  <c r="AN1089" i="3"/>
  <c r="AO1089" i="3"/>
  <c r="AP1089" i="3"/>
  <c r="AQ1089" i="3"/>
  <c r="AR1089" i="3"/>
  <c r="AS1089" i="3"/>
  <c r="AT1089" i="3"/>
  <c r="AU1089" i="3"/>
  <c r="AV1089" i="3"/>
  <c r="AW1089" i="3"/>
  <c r="E1089" i="3"/>
  <c r="F1089" i="3"/>
  <c r="G1089" i="3"/>
  <c r="D1089" i="3"/>
  <c r="H757" i="4"/>
  <c r="I757" i="4"/>
  <c r="J757" i="4"/>
  <c r="K757" i="4"/>
  <c r="L757" i="4"/>
  <c r="N757" i="4"/>
  <c r="B757" i="4"/>
  <c r="AE1088" i="3"/>
  <c r="AF1088" i="3"/>
  <c r="AH1088" i="3"/>
  <c r="AJ1088" i="3"/>
  <c r="AL1088" i="3"/>
  <c r="AM1088" i="3"/>
  <c r="AN1088" i="3"/>
  <c r="AO1088" i="3"/>
  <c r="AP1088" i="3"/>
  <c r="AQ1088" i="3"/>
  <c r="AR1088" i="3"/>
  <c r="AS1088" i="3"/>
  <c r="AT1088" i="3"/>
  <c r="AU1088" i="3"/>
  <c r="AV1088" i="3"/>
  <c r="AW1088" i="3"/>
  <c r="H756" i="4"/>
  <c r="I756" i="4"/>
  <c r="J756" i="4"/>
  <c r="K756" i="4"/>
  <c r="L756" i="4"/>
  <c r="N756" i="4"/>
  <c r="B756" i="4"/>
  <c r="D1088" i="3"/>
  <c r="E1088" i="3"/>
  <c r="F1088" i="3"/>
  <c r="G1088" i="3"/>
  <c r="AH1087" i="3"/>
  <c r="AJ1087" i="3"/>
  <c r="AL1087" i="3"/>
  <c r="AM1087" i="3"/>
  <c r="AN1087" i="3"/>
  <c r="AO1087" i="3"/>
  <c r="AP1087" i="3"/>
  <c r="AQ1087" i="3"/>
  <c r="AR1087" i="3"/>
  <c r="AS1087" i="3"/>
  <c r="AT1087" i="3"/>
  <c r="AU1087" i="3"/>
  <c r="AV1087" i="3"/>
  <c r="AW1087" i="3"/>
  <c r="AE1087" i="3"/>
  <c r="AF1087" i="3"/>
  <c r="D1087" i="3"/>
  <c r="E1087" i="3"/>
  <c r="F1087" i="3"/>
  <c r="G1087" i="3"/>
  <c r="H755" i="4"/>
  <c r="I755" i="4"/>
  <c r="J755" i="4"/>
  <c r="K755" i="4"/>
  <c r="L755" i="4"/>
  <c r="N755" i="4"/>
  <c r="B755" i="4"/>
  <c r="AH1086" i="3"/>
  <c r="AJ1086" i="3"/>
  <c r="AL1086" i="3"/>
  <c r="AM1086" i="3"/>
  <c r="AN1086" i="3"/>
  <c r="AO1086" i="3"/>
  <c r="AP1086" i="3"/>
  <c r="AQ1086" i="3"/>
  <c r="AR1086" i="3"/>
  <c r="AS1086" i="3"/>
  <c r="AT1086" i="3"/>
  <c r="AU1086" i="3"/>
  <c r="AV1086" i="3"/>
  <c r="AW1086" i="3"/>
  <c r="AF1086" i="3"/>
  <c r="AE1086" i="3"/>
  <c r="E1086" i="3"/>
  <c r="F1086" i="3"/>
  <c r="G1086" i="3"/>
  <c r="D1086" i="3"/>
  <c r="N754" i="4"/>
  <c r="B754" i="4"/>
  <c r="H754" i="4"/>
  <c r="I754" i="4"/>
  <c r="J754" i="4"/>
  <c r="K754" i="4"/>
  <c r="L754" i="4"/>
  <c r="N753" i="4"/>
  <c r="H753" i="4"/>
  <c r="I753" i="4"/>
  <c r="J753" i="4"/>
  <c r="K753" i="4"/>
  <c r="L753" i="4"/>
  <c r="AH1085" i="3"/>
  <c r="AJ1085" i="3"/>
  <c r="AL1085" i="3"/>
  <c r="AM1085" i="3"/>
  <c r="AN1085" i="3"/>
  <c r="AO1085" i="3"/>
  <c r="AP1085" i="3"/>
  <c r="AQ1085" i="3"/>
  <c r="AR1085" i="3"/>
  <c r="AS1085" i="3"/>
  <c r="AT1085" i="3"/>
  <c r="AU1085" i="3"/>
  <c r="AV1085" i="3"/>
  <c r="AW1085" i="3"/>
  <c r="AE1085" i="3"/>
  <c r="AF1085" i="3"/>
  <c r="E1085" i="3"/>
  <c r="F1085" i="3"/>
  <c r="G1085" i="3"/>
  <c r="D1085" i="3"/>
  <c r="B753" i="4"/>
  <c r="D4" i="22"/>
  <c r="E4" i="22"/>
  <c r="F4" i="22"/>
  <c r="G4" i="22"/>
  <c r="D5" i="22"/>
  <c r="E5" i="22"/>
  <c r="F5" i="22"/>
  <c r="G5" i="22"/>
  <c r="D6" i="22"/>
  <c r="E6" i="22"/>
  <c r="F6" i="22"/>
  <c r="G6" i="22"/>
  <c r="D7" i="22"/>
  <c r="E7" i="22"/>
  <c r="F7" i="22"/>
  <c r="G7" i="22"/>
  <c r="H7" i="22"/>
  <c r="H6" i="22"/>
  <c r="H5" i="22"/>
  <c r="H4" i="22"/>
  <c r="P7" i="22"/>
  <c r="P6" i="22"/>
  <c r="P5" i="22"/>
  <c r="P4" i="22"/>
  <c r="O7" i="22"/>
  <c r="O6" i="22"/>
  <c r="O5" i="22"/>
  <c r="O4" i="22"/>
  <c r="N7" i="22"/>
  <c r="N6" i="22"/>
  <c r="N5" i="22"/>
  <c r="N4" i="22"/>
  <c r="M7" i="22"/>
  <c r="M6" i="22"/>
  <c r="M5" i="22"/>
  <c r="M4" i="22"/>
  <c r="L7" i="22"/>
  <c r="L6" i="22"/>
  <c r="L5" i="22"/>
  <c r="L4" i="22"/>
  <c r="K7" i="22"/>
  <c r="K6" i="22"/>
  <c r="K5" i="22"/>
  <c r="K4" i="22"/>
  <c r="J7" i="22"/>
  <c r="J6" i="22"/>
  <c r="J5" i="22"/>
  <c r="J4" i="22"/>
  <c r="I7" i="22"/>
  <c r="I6" i="22"/>
  <c r="I5" i="22"/>
  <c r="I4" i="22"/>
  <c r="AJ1084" i="3"/>
  <c r="AL1084" i="3"/>
  <c r="AM1084" i="3"/>
  <c r="AN1084" i="3"/>
  <c r="AO1084" i="3"/>
  <c r="AP1084" i="3"/>
  <c r="AQ1084" i="3"/>
  <c r="AR1084" i="3"/>
  <c r="AS1084" i="3"/>
  <c r="AT1084" i="3"/>
  <c r="AU1084" i="3"/>
  <c r="AV1084" i="3"/>
  <c r="AW1084" i="3"/>
  <c r="AH1084" i="3"/>
  <c r="AE1084" i="3"/>
  <c r="AF1084" i="3"/>
  <c r="G1084" i="3"/>
  <c r="E1084" i="3"/>
  <c r="F1084" i="3"/>
  <c r="D1084" i="3"/>
  <c r="H752" i="4"/>
  <c r="I752" i="4"/>
  <c r="J752" i="4"/>
  <c r="K752" i="4"/>
  <c r="L752" i="4"/>
  <c r="N752" i="4"/>
  <c r="B752" i="4"/>
  <c r="AH1083" i="3"/>
  <c r="AJ1083" i="3"/>
  <c r="AL1083" i="3"/>
  <c r="AM1083" i="3"/>
  <c r="AN1083" i="3"/>
  <c r="AO1083" i="3"/>
  <c r="AP1083" i="3"/>
  <c r="AQ1083" i="3"/>
  <c r="AR1083" i="3"/>
  <c r="AS1083" i="3"/>
  <c r="AT1083" i="3"/>
  <c r="AU1083" i="3"/>
  <c r="AV1083" i="3"/>
  <c r="AW1083" i="3"/>
  <c r="AE1083" i="3"/>
  <c r="AF1083" i="3"/>
  <c r="D1083" i="3"/>
  <c r="E1083" i="3"/>
  <c r="F1083" i="3"/>
  <c r="G1083" i="3"/>
  <c r="H751" i="4"/>
  <c r="I751" i="4"/>
  <c r="J751" i="4"/>
  <c r="K751" i="4"/>
  <c r="L751" i="4"/>
  <c r="N751" i="4"/>
  <c r="B751" i="4"/>
  <c r="AL1082" i="3"/>
  <c r="AM1082" i="3"/>
  <c r="AN1082" i="3"/>
  <c r="AO1082" i="3"/>
  <c r="AP1082" i="3"/>
  <c r="AQ1082" i="3"/>
  <c r="AR1082" i="3"/>
  <c r="AS1082" i="3"/>
  <c r="AT1082" i="3"/>
  <c r="AU1082" i="3"/>
  <c r="AV1082" i="3"/>
  <c r="AW1082" i="3"/>
  <c r="AH1082" i="3"/>
  <c r="AJ1082" i="3"/>
  <c r="AE1082" i="3"/>
  <c r="AF1082" i="3"/>
  <c r="F1082" i="3"/>
  <c r="G1082" i="3"/>
  <c r="E1082" i="3"/>
  <c r="D1082" i="3"/>
  <c r="N750" i="4"/>
  <c r="H750" i="4"/>
  <c r="I750" i="4"/>
  <c r="J750" i="4"/>
  <c r="K750" i="4"/>
  <c r="L750" i="4"/>
  <c r="B750" i="4"/>
  <c r="AH1081" i="3"/>
  <c r="AJ1081" i="3"/>
  <c r="AL1081" i="3"/>
  <c r="AM1081" i="3"/>
  <c r="AN1081" i="3"/>
  <c r="AO1081" i="3"/>
  <c r="AP1081" i="3"/>
  <c r="AQ1081" i="3"/>
  <c r="AR1081" i="3"/>
  <c r="AS1081" i="3"/>
  <c r="AT1081" i="3"/>
  <c r="AU1081" i="3"/>
  <c r="AV1081" i="3"/>
  <c r="AW1081" i="3"/>
  <c r="AE1081" i="3"/>
  <c r="AF1081" i="3"/>
  <c r="E1081" i="3"/>
  <c r="F1081" i="3"/>
  <c r="D1081" i="3"/>
  <c r="G1081" i="3"/>
  <c r="N749" i="4"/>
  <c r="H749" i="4"/>
  <c r="I749" i="4"/>
  <c r="J749" i="4"/>
  <c r="K749" i="4"/>
  <c r="L749" i="4"/>
  <c r="B749" i="4"/>
  <c r="AH1080" i="3"/>
  <c r="AJ1080" i="3"/>
  <c r="AL1080" i="3"/>
  <c r="AM1080" i="3"/>
  <c r="AN1080" i="3"/>
  <c r="AO1080" i="3"/>
  <c r="AP1080" i="3"/>
  <c r="AQ1080" i="3"/>
  <c r="AR1080" i="3"/>
  <c r="AS1080" i="3"/>
  <c r="AT1080" i="3"/>
  <c r="AU1080" i="3"/>
  <c r="AV1080" i="3"/>
  <c r="AW1080" i="3"/>
  <c r="AE1080" i="3"/>
  <c r="AF1080" i="3"/>
  <c r="E1080" i="3"/>
  <c r="F1080" i="3"/>
  <c r="G1080" i="3"/>
  <c r="D1080" i="3"/>
  <c r="N748" i="4"/>
  <c r="H748" i="4"/>
  <c r="I748" i="4"/>
  <c r="J748" i="4"/>
  <c r="K748" i="4"/>
  <c r="L748" i="4"/>
  <c r="B748" i="4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N747" i="4"/>
  <c r="H747" i="4"/>
  <c r="I747" i="4"/>
  <c r="J747" i="4"/>
  <c r="K747" i="4"/>
  <c r="L747" i="4"/>
  <c r="B747" i="4"/>
  <c r="AH1079" i="3"/>
  <c r="AJ1079" i="3"/>
  <c r="AL1079" i="3"/>
  <c r="AM1079" i="3"/>
  <c r="AN1079" i="3"/>
  <c r="AO1079" i="3"/>
  <c r="AP1079" i="3"/>
  <c r="AQ1079" i="3"/>
  <c r="AR1079" i="3"/>
  <c r="AS1079" i="3"/>
  <c r="AT1079" i="3"/>
  <c r="AU1079" i="3"/>
  <c r="AV1079" i="3"/>
  <c r="AW1079" i="3"/>
  <c r="AF1079" i="3"/>
  <c r="AE1079" i="3"/>
  <c r="E1079" i="3"/>
  <c r="F1079" i="3"/>
  <c r="G1079" i="3"/>
  <c r="D1079" i="3"/>
  <c r="AE1078" i="3"/>
  <c r="AF1078" i="3"/>
  <c r="AH1078" i="3"/>
  <c r="AJ1078" i="3"/>
  <c r="AL1078" i="3"/>
  <c r="AM1078" i="3"/>
  <c r="AN1078" i="3"/>
  <c r="AO1078" i="3"/>
  <c r="AP1078" i="3"/>
  <c r="AQ1078" i="3"/>
  <c r="AR1078" i="3"/>
  <c r="AS1078" i="3"/>
  <c r="AT1078" i="3"/>
  <c r="AU1078" i="3"/>
  <c r="AV1078" i="3"/>
  <c r="AW1078" i="3"/>
  <c r="E1078" i="3"/>
  <c r="F1078" i="3"/>
  <c r="G1078" i="3"/>
  <c r="D1078" i="3"/>
  <c r="N746" i="4"/>
  <c r="H746" i="4"/>
  <c r="I746" i="4"/>
  <c r="J746" i="4"/>
  <c r="K746" i="4"/>
  <c r="L746" i="4"/>
  <c r="B746" i="4"/>
  <c r="H745" i="4"/>
  <c r="I745" i="4"/>
  <c r="J745" i="4"/>
  <c r="K745" i="4"/>
  <c r="L745" i="4"/>
  <c r="AH1077" i="3"/>
  <c r="AJ1077" i="3"/>
  <c r="AL1077" i="3"/>
  <c r="AM1077" i="3"/>
  <c r="AN1077" i="3"/>
  <c r="AO1077" i="3"/>
  <c r="AP1077" i="3"/>
  <c r="AQ1077" i="3"/>
  <c r="AR1077" i="3"/>
  <c r="AS1077" i="3"/>
  <c r="AT1077" i="3"/>
  <c r="AU1077" i="3"/>
  <c r="AV1077" i="3"/>
  <c r="AW1077" i="3"/>
  <c r="AE1077" i="3"/>
  <c r="AF1077" i="3"/>
  <c r="E1077" i="3"/>
  <c r="F1077" i="3"/>
  <c r="G1077" i="3"/>
  <c r="D1077" i="3"/>
  <c r="AP1076" i="3"/>
  <c r="AQ1076" i="3"/>
  <c r="AR1076" i="3"/>
  <c r="AS1076" i="3"/>
  <c r="AT1076" i="3"/>
  <c r="AU1076" i="3"/>
  <c r="AV1076" i="3"/>
  <c r="AW1076" i="3"/>
  <c r="AO1076" i="3"/>
  <c r="AN1076" i="3"/>
  <c r="AM1076" i="3"/>
  <c r="AL1076" i="3"/>
  <c r="AJ1076" i="3"/>
  <c r="AH1076" i="3"/>
  <c r="AE1076" i="3"/>
  <c r="AF1076" i="3"/>
  <c r="F1076" i="3"/>
  <c r="E1076" i="3"/>
  <c r="D1076" i="3"/>
  <c r="G1076" i="3"/>
  <c r="H744" i="4"/>
  <c r="I744" i="4"/>
  <c r="J744" i="4"/>
  <c r="K744" i="4"/>
  <c r="L744" i="4"/>
  <c r="AE1075" i="3"/>
  <c r="AF1075" i="3"/>
  <c r="AH1075" i="3"/>
  <c r="AJ1075" i="3"/>
  <c r="AL1075" i="3"/>
  <c r="AM1075" i="3"/>
  <c r="AN1075" i="3"/>
  <c r="AO1075" i="3"/>
  <c r="AP1075" i="3"/>
  <c r="AQ1075" i="3"/>
  <c r="AR1075" i="3"/>
  <c r="AS1075" i="3"/>
  <c r="AT1075" i="3"/>
  <c r="AU1075" i="3"/>
  <c r="AV1075" i="3"/>
  <c r="AW1075" i="3"/>
  <c r="D1075" i="3"/>
  <c r="E1075" i="3"/>
  <c r="F1075" i="3"/>
  <c r="G1075" i="3"/>
  <c r="H743" i="4"/>
  <c r="I743" i="4"/>
  <c r="J743" i="4"/>
  <c r="K743" i="4"/>
  <c r="L743" i="4"/>
  <c r="H742" i="4"/>
  <c r="I742" i="4"/>
  <c r="J742" i="4"/>
  <c r="K742" i="4"/>
  <c r="L742" i="4"/>
  <c r="AP1074" i="3"/>
  <c r="AQ1074" i="3"/>
  <c r="AR1074" i="3"/>
  <c r="AS1074" i="3"/>
  <c r="AT1074" i="3"/>
  <c r="AU1074" i="3"/>
  <c r="AV1074" i="3"/>
  <c r="AW1074" i="3"/>
  <c r="AO1074" i="3"/>
  <c r="AN1074" i="3"/>
  <c r="AM1074" i="3"/>
  <c r="AL1074" i="3"/>
  <c r="AJ1074" i="3"/>
  <c r="AH1074" i="3"/>
  <c r="AE1074" i="3"/>
  <c r="AF1074" i="3"/>
  <c r="G1074" i="3"/>
  <c r="E1074" i="3"/>
  <c r="F1074" i="3"/>
  <c r="D1074" i="3"/>
  <c r="H741" i="4"/>
  <c r="I741" i="4"/>
  <c r="J741" i="4"/>
  <c r="K741" i="4"/>
  <c r="L741" i="4"/>
  <c r="AE1073" i="3"/>
  <c r="AF1073" i="3"/>
  <c r="AH1073" i="3"/>
  <c r="AJ1073" i="3"/>
  <c r="AL1073" i="3"/>
  <c r="AM1073" i="3"/>
  <c r="AN1073" i="3"/>
  <c r="AO1073" i="3"/>
  <c r="AP1073" i="3"/>
  <c r="AQ1073" i="3"/>
  <c r="AR1073" i="3"/>
  <c r="AS1073" i="3"/>
  <c r="AT1073" i="3"/>
  <c r="AU1073" i="3"/>
  <c r="AV1073" i="3"/>
  <c r="AW1073" i="3"/>
  <c r="D1073" i="3"/>
  <c r="E1073" i="3"/>
  <c r="F1073" i="3"/>
  <c r="G1073" i="3"/>
  <c r="H740" i="4"/>
  <c r="I740" i="4"/>
  <c r="J740" i="4"/>
  <c r="K740" i="4"/>
  <c r="L740" i="4"/>
  <c r="AE1072" i="3"/>
  <c r="AF1072" i="3"/>
  <c r="AH1072" i="3"/>
  <c r="AJ1072" i="3"/>
  <c r="AL1072" i="3"/>
  <c r="AM1072" i="3"/>
  <c r="AN1072" i="3"/>
  <c r="AO1072" i="3"/>
  <c r="AP1072" i="3"/>
  <c r="AQ1072" i="3"/>
  <c r="AR1072" i="3"/>
  <c r="AS1072" i="3"/>
  <c r="AT1072" i="3"/>
  <c r="AU1072" i="3"/>
  <c r="AV1072" i="3"/>
  <c r="AW1072" i="3"/>
  <c r="D1072" i="3"/>
  <c r="E1072" i="3"/>
  <c r="F1072" i="3"/>
  <c r="G1072" i="3"/>
  <c r="H739" i="4"/>
  <c r="I739" i="4"/>
  <c r="J739" i="4"/>
  <c r="K739" i="4"/>
  <c r="L739" i="4"/>
  <c r="AE1071" i="3"/>
  <c r="AF1071" i="3"/>
  <c r="AH1071" i="3"/>
  <c r="AJ1071" i="3"/>
  <c r="AL1071" i="3"/>
  <c r="AM1071" i="3"/>
  <c r="AN1071" i="3"/>
  <c r="AO1071" i="3"/>
  <c r="AP1071" i="3"/>
  <c r="AQ1071" i="3"/>
  <c r="AR1071" i="3"/>
  <c r="AS1071" i="3"/>
  <c r="AT1071" i="3"/>
  <c r="AU1071" i="3"/>
  <c r="AV1071" i="3"/>
  <c r="AW1071" i="3"/>
  <c r="D1071" i="3"/>
  <c r="E1071" i="3"/>
  <c r="F1071" i="3"/>
  <c r="G1071" i="3"/>
  <c r="A829" i="13"/>
  <c r="B829" i="13"/>
  <c r="A826" i="13"/>
  <c r="B826" i="13"/>
  <c r="B827" i="13"/>
  <c r="B828" i="13"/>
  <c r="A827" i="13"/>
  <c r="A828" i="13"/>
  <c r="A824" i="13"/>
  <c r="B824" i="13"/>
  <c r="A825" i="13"/>
  <c r="B825" i="13"/>
  <c r="H738" i="4"/>
  <c r="I738" i="4"/>
  <c r="J738" i="4"/>
  <c r="K738" i="4"/>
  <c r="L738" i="4"/>
  <c r="AE1070" i="3"/>
  <c r="AF1070" i="3"/>
  <c r="AH1070" i="3"/>
  <c r="AJ1070" i="3"/>
  <c r="AL1070" i="3"/>
  <c r="AM1070" i="3"/>
  <c r="AN1070" i="3"/>
  <c r="AO1070" i="3"/>
  <c r="AP1070" i="3"/>
  <c r="AQ1070" i="3"/>
  <c r="AR1070" i="3"/>
  <c r="AS1070" i="3"/>
  <c r="AT1070" i="3"/>
  <c r="AU1070" i="3"/>
  <c r="AV1070" i="3"/>
  <c r="AW1070" i="3"/>
  <c r="D1070" i="3"/>
  <c r="E1070" i="3"/>
  <c r="F1070" i="3"/>
  <c r="G1070" i="3"/>
  <c r="H737" i="4"/>
  <c r="I737" i="4"/>
  <c r="J737" i="4"/>
  <c r="K737" i="4"/>
  <c r="L737" i="4"/>
  <c r="AE1069" i="3"/>
  <c r="AF1069" i="3"/>
  <c r="AH1069" i="3"/>
  <c r="AJ1069" i="3"/>
  <c r="AL1069" i="3"/>
  <c r="AM1069" i="3"/>
  <c r="AN1069" i="3"/>
  <c r="AO1069" i="3"/>
  <c r="AP1069" i="3"/>
  <c r="AQ1069" i="3"/>
  <c r="AR1069" i="3"/>
  <c r="AS1069" i="3"/>
  <c r="AT1069" i="3"/>
  <c r="AU1069" i="3"/>
  <c r="AV1069" i="3"/>
  <c r="AW1069" i="3"/>
  <c r="D1069" i="3"/>
  <c r="E1069" i="3"/>
  <c r="F1069" i="3"/>
  <c r="G1069" i="3"/>
  <c r="A823" i="13"/>
  <c r="B823" i="13"/>
  <c r="A861" i="15"/>
  <c r="B861" i="15"/>
  <c r="C861" i="15"/>
  <c r="D861" i="15"/>
  <c r="A862" i="15"/>
  <c r="B862" i="15"/>
  <c r="C862" i="15"/>
  <c r="D862" i="15"/>
  <c r="H736" i="4"/>
  <c r="I736" i="4"/>
  <c r="J736" i="4"/>
  <c r="K736" i="4"/>
  <c r="L736" i="4"/>
  <c r="AE1068" i="3"/>
  <c r="AF1068" i="3"/>
  <c r="AH1068" i="3"/>
  <c r="AJ1068" i="3"/>
  <c r="AL1068" i="3"/>
  <c r="AM1068" i="3"/>
  <c r="AN1068" i="3"/>
  <c r="AO1068" i="3"/>
  <c r="AP1068" i="3"/>
  <c r="AQ1068" i="3"/>
  <c r="AR1068" i="3"/>
  <c r="AS1068" i="3"/>
  <c r="AT1068" i="3"/>
  <c r="AU1068" i="3"/>
  <c r="AV1068" i="3"/>
  <c r="AW1068" i="3"/>
  <c r="D1068" i="3"/>
  <c r="E1068" i="3"/>
  <c r="F1068" i="3"/>
  <c r="G1068" i="3"/>
  <c r="D1067" i="3"/>
  <c r="E1067" i="3"/>
  <c r="F1067" i="3"/>
  <c r="G1067" i="3"/>
  <c r="H735" i="4"/>
  <c r="I735" i="4"/>
  <c r="J735" i="4"/>
  <c r="K735" i="4"/>
  <c r="L735" i="4"/>
  <c r="A860" i="15"/>
  <c r="B860" i="15"/>
  <c r="C860" i="15"/>
  <c r="D860" i="15"/>
  <c r="A846" i="5"/>
  <c r="B846" i="5"/>
  <c r="C846" i="5"/>
  <c r="D846" i="5"/>
  <c r="D847" i="5"/>
  <c r="E846" i="5"/>
  <c r="E847" i="5"/>
  <c r="F846" i="5"/>
  <c r="F847" i="5"/>
  <c r="G846" i="5"/>
  <c r="A847" i="5"/>
  <c r="B847" i="5"/>
  <c r="C847" i="5"/>
  <c r="G847" i="5"/>
  <c r="A822" i="13"/>
  <c r="B822" i="13"/>
  <c r="AE1067" i="3"/>
  <c r="AF1067" i="3"/>
  <c r="AH1067" i="3"/>
  <c r="AJ1067" i="3"/>
  <c r="AL1067" i="3"/>
  <c r="AM1067" i="3"/>
  <c r="AN1067" i="3"/>
  <c r="AO1067" i="3"/>
  <c r="AP1067" i="3"/>
  <c r="AQ1067" i="3"/>
  <c r="AR1067" i="3"/>
  <c r="AS1067" i="3"/>
  <c r="AT1067" i="3"/>
  <c r="AU1067" i="3"/>
  <c r="AV1067" i="3"/>
  <c r="AW1067" i="3"/>
  <c r="A941" i="6"/>
  <c r="H734" i="4"/>
  <c r="I734" i="4"/>
  <c r="J734" i="4"/>
  <c r="K734" i="4"/>
  <c r="L734" i="4"/>
  <c r="AE1066" i="3"/>
  <c r="AF1066" i="3"/>
  <c r="AH1066" i="3"/>
  <c r="AJ1066" i="3"/>
  <c r="AL1066" i="3"/>
  <c r="AM1066" i="3"/>
  <c r="AN1066" i="3"/>
  <c r="AO1066" i="3"/>
  <c r="AP1066" i="3"/>
  <c r="AQ1066" i="3"/>
  <c r="AR1066" i="3"/>
  <c r="AS1066" i="3"/>
  <c r="AT1066" i="3"/>
  <c r="AU1066" i="3"/>
  <c r="AV1066" i="3"/>
  <c r="AW1066" i="3"/>
  <c r="D1066" i="3"/>
  <c r="E1066" i="3"/>
  <c r="F1066" i="3"/>
  <c r="G1066" i="3"/>
  <c r="B819" i="13"/>
  <c r="B820" i="13"/>
  <c r="B821" i="13"/>
  <c r="A820" i="13"/>
  <c r="A821" i="13"/>
  <c r="A845" i="5"/>
  <c r="B845" i="5"/>
  <c r="C845" i="5"/>
  <c r="D845" i="5"/>
  <c r="B859" i="15"/>
  <c r="E845" i="5"/>
  <c r="F845" i="5"/>
  <c r="G845" i="5"/>
  <c r="A859" i="15"/>
  <c r="C859" i="15"/>
  <c r="D859" i="15"/>
  <c r="A819" i="13"/>
  <c r="H733" i="4"/>
  <c r="I733" i="4"/>
  <c r="J733" i="4"/>
  <c r="K733" i="4"/>
  <c r="L733" i="4"/>
  <c r="A940" i="6"/>
  <c r="AE1065" i="3"/>
  <c r="AF1065" i="3"/>
  <c r="AH1065" i="3"/>
  <c r="AJ1065" i="3"/>
  <c r="AL1065" i="3"/>
  <c r="AM1065" i="3"/>
  <c r="AN1065" i="3"/>
  <c r="AO1065" i="3"/>
  <c r="AP1065" i="3"/>
  <c r="AQ1065" i="3"/>
  <c r="AR1065" i="3"/>
  <c r="AS1065" i="3"/>
  <c r="AT1065" i="3"/>
  <c r="AU1065" i="3"/>
  <c r="AV1065" i="3"/>
  <c r="AW1065" i="3"/>
  <c r="D1065" i="3"/>
  <c r="E1065" i="3"/>
  <c r="F1065" i="3"/>
  <c r="G1065" i="3"/>
  <c r="A844" i="5"/>
  <c r="B844" i="5"/>
  <c r="C844" i="5"/>
  <c r="D844" i="5"/>
  <c r="E844" i="5"/>
  <c r="F844" i="5"/>
  <c r="G844" i="5"/>
  <c r="A858" i="15"/>
  <c r="B858" i="15"/>
  <c r="C858" i="15"/>
  <c r="D858" i="15"/>
  <c r="A818" i="13"/>
  <c r="B818" i="13"/>
  <c r="H732" i="4"/>
  <c r="I732" i="4"/>
  <c r="J732" i="4"/>
  <c r="K732" i="4"/>
  <c r="L732" i="4"/>
  <c r="A939" i="6"/>
  <c r="AE1064" i="3"/>
  <c r="AF1064" i="3"/>
  <c r="AH1064" i="3"/>
  <c r="AJ1064" i="3"/>
  <c r="AL1064" i="3"/>
  <c r="AM1064" i="3"/>
  <c r="AN1064" i="3"/>
  <c r="AO1064" i="3"/>
  <c r="AP1064" i="3"/>
  <c r="AQ1064" i="3"/>
  <c r="AR1064" i="3"/>
  <c r="AS1064" i="3"/>
  <c r="AT1064" i="3"/>
  <c r="AU1064" i="3"/>
  <c r="AV1064" i="3"/>
  <c r="AW1064" i="3"/>
  <c r="D1064" i="3"/>
  <c r="E1064" i="3"/>
  <c r="F1064" i="3"/>
  <c r="G1064" i="3"/>
  <c r="H731" i="4"/>
  <c r="I731" i="4"/>
  <c r="J731" i="4"/>
  <c r="K731" i="4"/>
  <c r="L731" i="4"/>
  <c r="A938" i="6"/>
  <c r="A843" i="5"/>
  <c r="B843" i="5"/>
  <c r="C843" i="5"/>
  <c r="D843" i="5"/>
  <c r="E843" i="5"/>
  <c r="F843" i="5"/>
  <c r="G843" i="5"/>
  <c r="A856" i="15"/>
  <c r="B856" i="15"/>
  <c r="C856" i="15"/>
  <c r="D856" i="15"/>
  <c r="A857" i="15"/>
  <c r="B857" i="15"/>
  <c r="C857" i="15"/>
  <c r="D857" i="15"/>
  <c r="A817" i="13"/>
  <c r="D1063" i="3"/>
  <c r="E1063" i="3"/>
  <c r="F1063" i="3"/>
  <c r="G1063" i="3"/>
  <c r="AE1063" i="3"/>
  <c r="AF1063" i="3"/>
  <c r="AH1063" i="3"/>
  <c r="AJ1063" i="3"/>
  <c r="AL1063" i="3"/>
  <c r="AM1063" i="3"/>
  <c r="AN1063" i="3"/>
  <c r="AO1063" i="3"/>
  <c r="AP1063" i="3"/>
  <c r="AQ1063" i="3"/>
  <c r="AR1063" i="3"/>
  <c r="AS1063" i="3"/>
  <c r="AT1063" i="3"/>
  <c r="AU1063" i="3"/>
  <c r="AV1063" i="3"/>
  <c r="AW1063" i="3"/>
  <c r="A841" i="5"/>
  <c r="B841" i="5"/>
  <c r="C841" i="5"/>
  <c r="D841" i="5"/>
  <c r="D842" i="5"/>
  <c r="E841" i="5"/>
  <c r="E842" i="5"/>
  <c r="F841" i="5"/>
  <c r="F842" i="5"/>
  <c r="G841" i="5"/>
  <c r="A842" i="5"/>
  <c r="B842" i="5"/>
  <c r="C842" i="5"/>
  <c r="G842" i="5"/>
  <c r="A855" i="15"/>
  <c r="B855" i="15"/>
  <c r="C855" i="15"/>
  <c r="D855" i="15"/>
  <c r="A937" i="6"/>
  <c r="AE1062" i="3"/>
  <c r="AF1062" i="3"/>
  <c r="AH1062" i="3"/>
  <c r="AJ1062" i="3"/>
  <c r="AL1062" i="3"/>
  <c r="AM1062" i="3"/>
  <c r="AN1062" i="3"/>
  <c r="AO1062" i="3"/>
  <c r="AP1062" i="3"/>
  <c r="AQ1062" i="3"/>
  <c r="AR1062" i="3"/>
  <c r="AS1062" i="3"/>
  <c r="AT1062" i="3"/>
  <c r="AU1062" i="3"/>
  <c r="AV1062" i="3"/>
  <c r="AW1062" i="3"/>
  <c r="D1062" i="3"/>
  <c r="E1062" i="3"/>
  <c r="F1062" i="3"/>
  <c r="G1062" i="3"/>
  <c r="H729" i="4"/>
  <c r="I729" i="4"/>
  <c r="J729" i="4"/>
  <c r="K729" i="4"/>
  <c r="L729" i="4"/>
  <c r="H730" i="4"/>
  <c r="I730" i="4"/>
  <c r="J730" i="4"/>
  <c r="K730" i="4"/>
  <c r="L730" i="4"/>
  <c r="B816" i="13"/>
  <c r="A816" i="13"/>
  <c r="A840" i="5"/>
  <c r="B840" i="5"/>
  <c r="C840" i="5"/>
  <c r="D840" i="5"/>
  <c r="E840" i="5"/>
  <c r="F840" i="5"/>
  <c r="G840" i="5"/>
  <c r="A854" i="15"/>
  <c r="B854" i="15"/>
  <c r="C854" i="15"/>
  <c r="D854" i="15"/>
  <c r="A815" i="13"/>
  <c r="A936" i="6"/>
  <c r="A935" i="6"/>
  <c r="AE1061" i="3"/>
  <c r="AF1061" i="3"/>
  <c r="AH1061" i="3"/>
  <c r="AJ1061" i="3"/>
  <c r="AL1061" i="3"/>
  <c r="AM1061" i="3"/>
  <c r="AN1061" i="3"/>
  <c r="AO1061" i="3"/>
  <c r="AP1061" i="3"/>
  <c r="AQ1061" i="3"/>
  <c r="AR1061" i="3"/>
  <c r="AS1061" i="3"/>
  <c r="AT1061" i="3"/>
  <c r="AU1061" i="3"/>
  <c r="AV1061" i="3"/>
  <c r="AW1061" i="3"/>
  <c r="D1061" i="3"/>
  <c r="E1061" i="3"/>
  <c r="F1061" i="3"/>
  <c r="G1061" i="3"/>
  <c r="A839" i="5"/>
  <c r="B839" i="5"/>
  <c r="C839" i="5"/>
  <c r="D839" i="5"/>
  <c r="E839" i="5"/>
  <c r="F839" i="5"/>
  <c r="G839" i="5"/>
  <c r="A852" i="15"/>
  <c r="B852" i="15"/>
  <c r="C852" i="15"/>
  <c r="D852" i="15"/>
  <c r="A853" i="15"/>
  <c r="B853" i="15"/>
  <c r="C853" i="15"/>
  <c r="D853" i="15"/>
  <c r="A814" i="13"/>
  <c r="A934" i="6"/>
  <c r="H728" i="4"/>
  <c r="I728" i="4"/>
  <c r="J728" i="4"/>
  <c r="K728" i="4"/>
  <c r="L728" i="4"/>
  <c r="AE1060" i="3"/>
  <c r="AF1060" i="3"/>
  <c r="AH1060" i="3"/>
  <c r="AJ1060" i="3"/>
  <c r="AL1060" i="3"/>
  <c r="AM1060" i="3"/>
  <c r="AN1060" i="3"/>
  <c r="AO1060" i="3"/>
  <c r="AP1060" i="3"/>
  <c r="AQ1060" i="3"/>
  <c r="AR1060" i="3"/>
  <c r="AS1060" i="3"/>
  <c r="AT1060" i="3"/>
  <c r="AU1060" i="3"/>
  <c r="AV1060" i="3"/>
  <c r="AW1060" i="3"/>
  <c r="D1060" i="3"/>
  <c r="E1060" i="3"/>
  <c r="F1060" i="3"/>
  <c r="G1060" i="3"/>
  <c r="A933" i="6"/>
  <c r="A838" i="5"/>
  <c r="B838" i="5"/>
  <c r="C838" i="5"/>
  <c r="D838" i="5"/>
  <c r="E838" i="5"/>
  <c r="F838" i="5"/>
  <c r="G838" i="5"/>
  <c r="A851" i="15"/>
  <c r="B851" i="15"/>
  <c r="C851" i="15"/>
  <c r="D851" i="15"/>
  <c r="A813" i="13"/>
  <c r="H727" i="4"/>
  <c r="I727" i="4"/>
  <c r="J727" i="4"/>
  <c r="K727" i="4"/>
  <c r="L727" i="4"/>
  <c r="AE1059" i="3"/>
  <c r="AF1059" i="3"/>
  <c r="AH1059" i="3"/>
  <c r="AJ1059" i="3"/>
  <c r="AL1059" i="3"/>
  <c r="AM1059" i="3"/>
  <c r="AN1059" i="3"/>
  <c r="AO1059" i="3"/>
  <c r="AP1059" i="3"/>
  <c r="AQ1059" i="3"/>
  <c r="AR1059" i="3"/>
  <c r="AS1059" i="3"/>
  <c r="AT1059" i="3"/>
  <c r="AU1059" i="3"/>
  <c r="AV1059" i="3"/>
  <c r="AW1059" i="3"/>
  <c r="D1059" i="3"/>
  <c r="E1059" i="3"/>
  <c r="F1059" i="3"/>
  <c r="G1059" i="3"/>
  <c r="A836" i="5"/>
  <c r="B836" i="5"/>
  <c r="B837" i="5"/>
  <c r="C836" i="5"/>
  <c r="D836" i="5"/>
  <c r="E836" i="5"/>
  <c r="E837" i="5"/>
  <c r="F836" i="5"/>
  <c r="G836" i="5"/>
  <c r="A837" i="5"/>
  <c r="C837" i="5"/>
  <c r="D837" i="5"/>
  <c r="F837" i="5"/>
  <c r="G837" i="5"/>
  <c r="A850" i="15"/>
  <c r="B850" i="15"/>
  <c r="C850" i="15"/>
  <c r="D850" i="15"/>
  <c r="A812" i="13"/>
  <c r="A932" i="6"/>
  <c r="H726" i="4"/>
  <c r="I726" i="4"/>
  <c r="J726" i="4"/>
  <c r="K726" i="4"/>
  <c r="L726" i="4"/>
  <c r="D1058" i="3"/>
  <c r="E1058" i="3"/>
  <c r="F1058" i="3"/>
  <c r="G1058" i="3"/>
  <c r="AE1058" i="3"/>
  <c r="AF1058" i="3"/>
  <c r="AH1058" i="3"/>
  <c r="AJ1058" i="3"/>
  <c r="AL1058" i="3"/>
  <c r="AM1058" i="3"/>
  <c r="AN1058" i="3"/>
  <c r="AO1058" i="3"/>
  <c r="AP1058" i="3"/>
  <c r="AQ1058" i="3"/>
  <c r="AR1058" i="3"/>
  <c r="AS1058" i="3"/>
  <c r="AT1058" i="3"/>
  <c r="AU1058" i="3"/>
  <c r="AV1058" i="3"/>
  <c r="AW1058" i="3"/>
  <c r="A849" i="15"/>
  <c r="B849" i="15"/>
  <c r="C849" i="15"/>
  <c r="D849" i="15"/>
  <c r="A811" i="13"/>
  <c r="H725" i="4"/>
  <c r="I725" i="4"/>
  <c r="J725" i="4"/>
  <c r="K725" i="4"/>
  <c r="L725" i="4"/>
  <c r="AE1057" i="3"/>
  <c r="AF1057" i="3"/>
  <c r="AH1057" i="3"/>
  <c r="AJ1057" i="3"/>
  <c r="AL1057" i="3"/>
  <c r="AM1057" i="3"/>
  <c r="AN1057" i="3"/>
  <c r="AO1057" i="3"/>
  <c r="AP1057" i="3"/>
  <c r="AQ1057" i="3"/>
  <c r="AR1057" i="3"/>
  <c r="AS1057" i="3"/>
  <c r="AT1057" i="3"/>
  <c r="AU1057" i="3"/>
  <c r="AV1057" i="3"/>
  <c r="AW1057" i="3"/>
  <c r="D1057" i="3"/>
  <c r="E1057" i="3"/>
  <c r="F1057" i="3"/>
  <c r="G1057" i="3"/>
  <c r="A835" i="5"/>
  <c r="B835" i="5"/>
  <c r="C835" i="5"/>
  <c r="D835" i="5"/>
  <c r="E835" i="5"/>
  <c r="F835" i="5"/>
  <c r="G835" i="5"/>
  <c r="A848" i="15"/>
  <c r="B848" i="15"/>
  <c r="C848" i="15"/>
  <c r="D848" i="15"/>
  <c r="A931" i="6"/>
  <c r="A930" i="6"/>
  <c r="A810" i="13"/>
  <c r="H724" i="4"/>
  <c r="I724" i="4"/>
  <c r="J724" i="4"/>
  <c r="K724" i="4"/>
  <c r="L724" i="4"/>
  <c r="AE1056" i="3"/>
  <c r="AF1056" i="3"/>
  <c r="AH1056" i="3"/>
  <c r="AJ1056" i="3"/>
  <c r="AL1056" i="3"/>
  <c r="AM1056" i="3"/>
  <c r="AN1056" i="3"/>
  <c r="AO1056" i="3"/>
  <c r="AP1056" i="3"/>
  <c r="AQ1056" i="3"/>
  <c r="AR1056" i="3"/>
  <c r="AS1056" i="3"/>
  <c r="AT1056" i="3"/>
  <c r="AU1056" i="3"/>
  <c r="AV1056" i="3"/>
  <c r="AW1056" i="3"/>
  <c r="D1056" i="3"/>
  <c r="E1056" i="3"/>
  <c r="F1056" i="3"/>
  <c r="G1056" i="3"/>
  <c r="AE1055" i="3"/>
  <c r="AF1055" i="3"/>
  <c r="AH1055" i="3"/>
  <c r="AJ1055" i="3"/>
  <c r="AL1055" i="3"/>
  <c r="AM1055" i="3"/>
  <c r="AN1055" i="3"/>
  <c r="AO1055" i="3"/>
  <c r="AP1055" i="3"/>
  <c r="AQ1055" i="3"/>
  <c r="AR1055" i="3"/>
  <c r="AS1055" i="3"/>
  <c r="AT1055" i="3"/>
  <c r="AU1055" i="3"/>
  <c r="AV1055" i="3"/>
  <c r="AW1055" i="3"/>
  <c r="D1055" i="3"/>
  <c r="E1055" i="3"/>
  <c r="F1055" i="3"/>
  <c r="G1055" i="3"/>
  <c r="A809" i="13"/>
  <c r="A834" i="5"/>
  <c r="B834" i="5"/>
  <c r="C834" i="5"/>
  <c r="D834" i="5"/>
  <c r="E834" i="5"/>
  <c r="F834" i="5"/>
  <c r="G834" i="5"/>
  <c r="A847" i="15"/>
  <c r="B847" i="15"/>
  <c r="C847" i="15"/>
  <c r="D847" i="15"/>
  <c r="H723" i="4"/>
  <c r="I723" i="4"/>
  <c r="J723" i="4"/>
  <c r="K723" i="4"/>
  <c r="L723" i="4"/>
  <c r="H722" i="4"/>
  <c r="I722" i="4"/>
  <c r="J722" i="4"/>
  <c r="K722" i="4"/>
  <c r="L722" i="4"/>
  <c r="A833" i="5"/>
  <c r="B833" i="5"/>
  <c r="C833" i="5"/>
  <c r="D833" i="5"/>
  <c r="E833" i="5"/>
  <c r="F833" i="5"/>
  <c r="G833" i="5"/>
  <c r="A929" i="6"/>
  <c r="A808" i="13"/>
  <c r="H721" i="4"/>
  <c r="I721" i="4"/>
  <c r="J721" i="4"/>
  <c r="K721" i="4"/>
  <c r="L721" i="4"/>
  <c r="AE1054" i="3"/>
  <c r="AF1054" i="3"/>
  <c r="AH1054" i="3"/>
  <c r="AJ1054" i="3"/>
  <c r="AL1054" i="3"/>
  <c r="AM1054" i="3"/>
  <c r="AN1054" i="3"/>
  <c r="AO1054" i="3"/>
  <c r="AP1054" i="3"/>
  <c r="AQ1054" i="3"/>
  <c r="AR1054" i="3"/>
  <c r="AS1054" i="3"/>
  <c r="AT1054" i="3"/>
  <c r="AU1054" i="3"/>
  <c r="AV1054" i="3"/>
  <c r="AW1054" i="3"/>
  <c r="D1054" i="3"/>
  <c r="E1054" i="3"/>
  <c r="F1054" i="3"/>
  <c r="G1054" i="3"/>
  <c r="A832" i="5"/>
  <c r="B832" i="5"/>
  <c r="C832" i="5"/>
  <c r="D832" i="5"/>
  <c r="E832" i="5"/>
  <c r="F832" i="5"/>
  <c r="G832" i="5"/>
  <c r="A845" i="15"/>
  <c r="A846" i="15"/>
  <c r="B845" i="15"/>
  <c r="C845" i="15"/>
  <c r="D845" i="15"/>
  <c r="B846" i="15"/>
  <c r="C846" i="15"/>
  <c r="D846" i="15"/>
  <c r="A807" i="13"/>
  <c r="H720" i="4"/>
  <c r="I720" i="4"/>
  <c r="J720" i="4"/>
  <c r="K720" i="4"/>
  <c r="L720" i="4"/>
  <c r="A928" i="6"/>
  <c r="AE1053" i="3"/>
  <c r="AF1053" i="3"/>
  <c r="AH1053" i="3"/>
  <c r="AJ1053" i="3"/>
  <c r="AL1053" i="3"/>
  <c r="AM1053" i="3"/>
  <c r="AN1053" i="3"/>
  <c r="AO1053" i="3"/>
  <c r="AP1053" i="3"/>
  <c r="AQ1053" i="3"/>
  <c r="AR1053" i="3"/>
  <c r="AS1053" i="3"/>
  <c r="AT1053" i="3"/>
  <c r="AU1053" i="3"/>
  <c r="AV1053" i="3"/>
  <c r="AW1053" i="3"/>
  <c r="D1053" i="3"/>
  <c r="E1053" i="3"/>
  <c r="F1053" i="3"/>
  <c r="G1053" i="3"/>
  <c r="D1052" i="3"/>
  <c r="E1052" i="3"/>
  <c r="F1052" i="3"/>
  <c r="G1052" i="3"/>
  <c r="A831" i="5"/>
  <c r="B831" i="5"/>
  <c r="C831" i="5"/>
  <c r="D831" i="5"/>
  <c r="E831" i="5"/>
  <c r="F831" i="5"/>
  <c r="G831" i="5"/>
  <c r="A927" i="6"/>
  <c r="A806" i="13"/>
  <c r="H719" i="4"/>
  <c r="I719" i="4"/>
  <c r="J719" i="4"/>
  <c r="K719" i="4"/>
  <c r="L719" i="4"/>
  <c r="B719" i="4"/>
  <c r="B720" i="4"/>
  <c r="AE1052" i="3"/>
  <c r="AF1052" i="3"/>
  <c r="AH1052" i="3"/>
  <c r="AJ1052" i="3"/>
  <c r="AL1052" i="3"/>
  <c r="AM1052" i="3"/>
  <c r="AN1052" i="3"/>
  <c r="AO1052" i="3"/>
  <c r="AP1052" i="3"/>
  <c r="AQ1052" i="3"/>
  <c r="AR1052" i="3"/>
  <c r="AS1052" i="3"/>
  <c r="AT1052" i="3"/>
  <c r="AU1052" i="3"/>
  <c r="AV1052" i="3"/>
  <c r="AW1052" i="3"/>
  <c r="A844" i="15"/>
  <c r="B830" i="5"/>
  <c r="C830" i="5"/>
  <c r="D830" i="5"/>
  <c r="E830" i="5"/>
  <c r="F830" i="5"/>
  <c r="G830" i="5"/>
  <c r="B844" i="15"/>
  <c r="C844" i="15"/>
  <c r="D844" i="15"/>
  <c r="H718" i="4"/>
  <c r="I718" i="4"/>
  <c r="J718" i="4"/>
  <c r="K718" i="4"/>
  <c r="L718" i="4"/>
  <c r="N718" i="4"/>
  <c r="A925" i="6"/>
  <c r="AE1051" i="3"/>
  <c r="AF1051" i="3"/>
  <c r="AH1051" i="3"/>
  <c r="AJ1051" i="3"/>
  <c r="AL1051" i="3"/>
  <c r="AM1051" i="3"/>
  <c r="AN1051" i="3"/>
  <c r="AO1051" i="3"/>
  <c r="AP1051" i="3"/>
  <c r="AQ1051" i="3"/>
  <c r="AR1051" i="3"/>
  <c r="AS1051" i="3"/>
  <c r="AT1051" i="3"/>
  <c r="AU1051" i="3"/>
  <c r="AV1051" i="3"/>
  <c r="AW1051" i="3"/>
  <c r="D1051" i="3"/>
  <c r="E1051" i="3"/>
  <c r="F1051" i="3"/>
  <c r="G1051" i="3"/>
  <c r="A805" i="13"/>
  <c r="AE1049" i="3"/>
  <c r="AF1049" i="3"/>
  <c r="AH1049" i="3"/>
  <c r="AJ1049" i="3"/>
  <c r="AL1049" i="3"/>
  <c r="AM1049" i="3"/>
  <c r="AN1049" i="3"/>
  <c r="AO1049" i="3"/>
  <c r="AP1049" i="3"/>
  <c r="AQ1049" i="3"/>
  <c r="AR1049" i="3"/>
  <c r="AS1049" i="3"/>
  <c r="AT1049" i="3"/>
  <c r="AU1049" i="3"/>
  <c r="AV1049" i="3"/>
  <c r="AW1049" i="3"/>
  <c r="AE1050" i="3"/>
  <c r="AF1050" i="3"/>
  <c r="AH1050" i="3"/>
  <c r="AJ1050" i="3"/>
  <c r="AL1050" i="3"/>
  <c r="AM1050" i="3"/>
  <c r="AN1050" i="3"/>
  <c r="AO1050" i="3"/>
  <c r="AP1050" i="3"/>
  <c r="AQ1050" i="3"/>
  <c r="AR1050" i="3"/>
  <c r="AS1050" i="3"/>
  <c r="AT1050" i="3"/>
  <c r="AU1050" i="3"/>
  <c r="AV1050" i="3"/>
  <c r="AW1050" i="3"/>
  <c r="D1050" i="3"/>
  <c r="E1050" i="3"/>
  <c r="F1050" i="3"/>
  <c r="G1050" i="3"/>
  <c r="A829" i="5"/>
  <c r="B829" i="5"/>
  <c r="C829" i="5"/>
  <c r="D829" i="5"/>
  <c r="E829" i="5"/>
  <c r="F829" i="5"/>
  <c r="G829" i="5"/>
  <c r="B843" i="15"/>
  <c r="C843" i="15"/>
  <c r="D843" i="15"/>
  <c r="A843" i="15"/>
  <c r="A803" i="13"/>
  <c r="A804" i="13"/>
  <c r="H717" i="4"/>
  <c r="I717" i="4"/>
  <c r="J717" i="4"/>
  <c r="K717" i="4"/>
  <c r="L717" i="4"/>
  <c r="D1049" i="3"/>
  <c r="E1049" i="3"/>
  <c r="F1049" i="3"/>
  <c r="G1049" i="3"/>
  <c r="A828" i="5"/>
  <c r="A840" i="15"/>
  <c r="A841" i="15"/>
  <c r="A842" i="15"/>
  <c r="B842" i="15"/>
  <c r="C842" i="15"/>
  <c r="D842" i="15"/>
  <c r="B828" i="5"/>
  <c r="C828" i="5"/>
  <c r="D828" i="5"/>
  <c r="E828" i="5"/>
  <c r="F828" i="5"/>
  <c r="G828" i="5"/>
  <c r="H716" i="4"/>
  <c r="I716" i="4"/>
  <c r="J716" i="4"/>
  <c r="K716" i="4"/>
  <c r="L716" i="4"/>
  <c r="A802" i="13"/>
  <c r="D1048" i="3"/>
  <c r="E1048" i="3"/>
  <c r="F1048" i="3"/>
  <c r="G1048" i="3"/>
  <c r="AE1048" i="3"/>
  <c r="AF1048" i="3"/>
  <c r="AH1048" i="3"/>
  <c r="AJ1048" i="3"/>
  <c r="AL1048" i="3"/>
  <c r="AM1048" i="3"/>
  <c r="AN1048" i="3"/>
  <c r="AO1048" i="3"/>
  <c r="AP1048" i="3"/>
  <c r="AQ1048" i="3"/>
  <c r="AR1048" i="3"/>
  <c r="AS1048" i="3"/>
  <c r="AT1048" i="3"/>
  <c r="AU1048" i="3"/>
  <c r="AV1048" i="3"/>
  <c r="AW1048" i="3"/>
  <c r="N720" i="4"/>
  <c r="B721" i="4"/>
  <c r="N719" i="4"/>
  <c r="A924" i="6"/>
  <c r="B722" i="4"/>
  <c r="N721" i="4"/>
  <c r="A801" i="13"/>
  <c r="B841" i="15"/>
  <c r="C841" i="15"/>
  <c r="D841" i="15"/>
  <c r="B827" i="5"/>
  <c r="C827" i="5"/>
  <c r="D827" i="5"/>
  <c r="E827" i="5"/>
  <c r="F827" i="5"/>
  <c r="G827" i="5"/>
  <c r="A923" i="6"/>
  <c r="A827" i="5"/>
  <c r="H715" i="4"/>
  <c r="I715" i="4"/>
  <c r="J715" i="4"/>
  <c r="K715" i="4"/>
  <c r="L715" i="4"/>
  <c r="B723" i="4"/>
  <c r="N722" i="4"/>
  <c r="AE1047" i="3"/>
  <c r="AF1047" i="3"/>
  <c r="AH1047" i="3"/>
  <c r="AJ1047" i="3"/>
  <c r="AL1047" i="3"/>
  <c r="AM1047" i="3"/>
  <c r="AN1047" i="3"/>
  <c r="AO1047" i="3"/>
  <c r="AP1047" i="3"/>
  <c r="AQ1047" i="3"/>
  <c r="AR1047" i="3"/>
  <c r="AS1047" i="3"/>
  <c r="AT1047" i="3"/>
  <c r="AU1047" i="3"/>
  <c r="AV1047" i="3"/>
  <c r="AW1047" i="3"/>
  <c r="D1047" i="3"/>
  <c r="E1047" i="3"/>
  <c r="F1047" i="3"/>
  <c r="G1047" i="3"/>
  <c r="A826" i="5"/>
  <c r="B826" i="5"/>
  <c r="C826" i="5"/>
  <c r="D826" i="5"/>
  <c r="E826" i="5"/>
  <c r="F826" i="5"/>
  <c r="G826" i="5"/>
  <c r="B840" i="15"/>
  <c r="C840" i="15"/>
  <c r="D840" i="15"/>
  <c r="A922" i="6"/>
  <c r="A921" i="6"/>
  <c r="H714" i="4"/>
  <c r="I714" i="4"/>
  <c r="J714" i="4"/>
  <c r="K714" i="4"/>
  <c r="L714" i="4"/>
  <c r="A800" i="13"/>
  <c r="AE1046" i="3"/>
  <c r="AF1046" i="3"/>
  <c r="AH1046" i="3"/>
  <c r="AJ1046" i="3"/>
  <c r="AL1046" i="3"/>
  <c r="AM1046" i="3"/>
  <c r="AN1046" i="3"/>
  <c r="AO1046" i="3"/>
  <c r="AP1046" i="3"/>
  <c r="AQ1046" i="3"/>
  <c r="AR1046" i="3"/>
  <c r="AS1046" i="3"/>
  <c r="AT1046" i="3"/>
  <c r="AU1046" i="3"/>
  <c r="AV1046" i="3"/>
  <c r="AW1046" i="3"/>
  <c r="B724" i="4"/>
  <c r="N723" i="4"/>
  <c r="D1046" i="3"/>
  <c r="E1046" i="3"/>
  <c r="F1046" i="3"/>
  <c r="G1046" i="3"/>
  <c r="A825" i="5"/>
  <c r="B825" i="5"/>
  <c r="C825" i="5"/>
  <c r="D825" i="5"/>
  <c r="E825" i="5"/>
  <c r="F825" i="5"/>
  <c r="G825" i="5"/>
  <c r="A839" i="15"/>
  <c r="B839" i="15"/>
  <c r="C839" i="15"/>
  <c r="D839" i="15"/>
  <c r="A799" i="13"/>
  <c r="H713" i="4"/>
  <c r="I713" i="4"/>
  <c r="J713" i="4"/>
  <c r="K713" i="4"/>
  <c r="L713" i="4"/>
  <c r="AE1045" i="3"/>
  <c r="AF1045" i="3"/>
  <c r="AH1045" i="3"/>
  <c r="AJ1045" i="3"/>
  <c r="AL1045" i="3"/>
  <c r="AM1045" i="3"/>
  <c r="AN1045" i="3"/>
  <c r="AO1045" i="3"/>
  <c r="AP1045" i="3"/>
  <c r="AQ1045" i="3"/>
  <c r="AR1045" i="3"/>
  <c r="AS1045" i="3"/>
  <c r="AT1045" i="3"/>
  <c r="AU1045" i="3"/>
  <c r="AV1045" i="3"/>
  <c r="AW1045" i="3"/>
  <c r="D1045" i="3"/>
  <c r="E1045" i="3"/>
  <c r="F1045" i="3"/>
  <c r="G1045" i="3"/>
  <c r="A838" i="15"/>
  <c r="B838" i="15"/>
  <c r="C838" i="15"/>
  <c r="D838" i="15"/>
  <c r="A920" i="6"/>
  <c r="A824" i="5"/>
  <c r="B824" i="5"/>
  <c r="C824" i="5"/>
  <c r="D824" i="5"/>
  <c r="E824" i="5"/>
  <c r="F824" i="5"/>
  <c r="G824" i="5"/>
  <c r="A798" i="13"/>
  <c r="H712" i="4"/>
  <c r="I712" i="4"/>
  <c r="J712" i="4"/>
  <c r="K712" i="4"/>
  <c r="L712" i="4"/>
  <c r="D1044" i="3"/>
  <c r="E1044" i="3"/>
  <c r="F1044" i="3"/>
  <c r="G1044" i="3"/>
  <c r="AE1044" i="3"/>
  <c r="AF1044" i="3"/>
  <c r="AH1044" i="3"/>
  <c r="AJ1044" i="3"/>
  <c r="AL1044" i="3"/>
  <c r="AM1044" i="3"/>
  <c r="AN1044" i="3"/>
  <c r="AO1044" i="3"/>
  <c r="AP1044" i="3"/>
  <c r="AQ1044" i="3"/>
  <c r="AR1044" i="3"/>
  <c r="AS1044" i="3"/>
  <c r="AT1044" i="3"/>
  <c r="AU1044" i="3"/>
  <c r="AV1044" i="3"/>
  <c r="AW1044" i="3"/>
  <c r="AE1043" i="3"/>
  <c r="AF1043" i="3"/>
  <c r="AH1043" i="3"/>
  <c r="AJ1043" i="3"/>
  <c r="AL1043" i="3"/>
  <c r="AM1043" i="3"/>
  <c r="AN1043" i="3"/>
  <c r="AO1043" i="3"/>
  <c r="AP1043" i="3"/>
  <c r="AQ1043" i="3"/>
  <c r="AR1043" i="3"/>
  <c r="AS1043" i="3"/>
  <c r="AT1043" i="3"/>
  <c r="AU1043" i="3"/>
  <c r="AV1043" i="3"/>
  <c r="AW1043" i="3"/>
  <c r="A837" i="15"/>
  <c r="A836" i="15"/>
  <c r="A823" i="5"/>
  <c r="B823" i="5"/>
  <c r="C823" i="5"/>
  <c r="D823" i="5"/>
  <c r="E823" i="5"/>
  <c r="F823" i="5"/>
  <c r="G823" i="5"/>
  <c r="A919" i="6"/>
  <c r="B836" i="15"/>
  <c r="C836" i="15"/>
  <c r="D836" i="15"/>
  <c r="B837" i="15"/>
  <c r="C837" i="15"/>
  <c r="D837" i="15"/>
  <c r="H711" i="4"/>
  <c r="I711" i="4"/>
  <c r="J711" i="4"/>
  <c r="K711" i="4"/>
  <c r="L711" i="4"/>
  <c r="A797" i="13"/>
  <c r="D1043" i="3"/>
  <c r="E1043" i="3"/>
  <c r="F1043" i="3"/>
  <c r="G1043" i="3"/>
  <c r="D1042" i="3"/>
  <c r="E1042" i="3"/>
  <c r="F1042" i="3"/>
  <c r="G1042" i="3"/>
  <c r="AE1042" i="3"/>
  <c r="AM1042" i="3"/>
  <c r="AO1042" i="3"/>
  <c r="AF1042" i="3"/>
  <c r="AN1042" i="3"/>
  <c r="A822" i="5"/>
  <c r="B822" i="5"/>
  <c r="C822" i="5"/>
  <c r="D822" i="5"/>
  <c r="E822" i="5"/>
  <c r="F822" i="5"/>
  <c r="G822" i="5"/>
  <c r="A796" i="13"/>
  <c r="H710" i="4"/>
  <c r="I710" i="4"/>
  <c r="J710" i="4"/>
  <c r="K710" i="4"/>
  <c r="L710" i="4"/>
  <c r="B710" i="4"/>
  <c r="N710" i="4"/>
  <c r="A918" i="6"/>
  <c r="AH1042" i="3"/>
  <c r="AJ1042" i="3"/>
  <c r="AL1042" i="3"/>
  <c r="AP1042" i="3"/>
  <c r="AQ1042" i="3"/>
  <c r="AR1042" i="3"/>
  <c r="AS1042" i="3"/>
  <c r="AT1042" i="3"/>
  <c r="AU1042" i="3"/>
  <c r="AV1042" i="3"/>
  <c r="AW1042" i="3"/>
  <c r="B711" i="4"/>
  <c r="B725" i="4"/>
  <c r="N724" i="4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N725" i="4"/>
  <c r="B726" i="4"/>
  <c r="B712" i="4"/>
  <c r="N711" i="4"/>
  <c r="B821" i="5"/>
  <c r="C821" i="5"/>
  <c r="D821" i="5"/>
  <c r="E821" i="5"/>
  <c r="F821" i="5"/>
  <c r="G821" i="5"/>
  <c r="B835" i="15"/>
  <c r="C835" i="15"/>
  <c r="D835" i="15"/>
  <c r="A794" i="13"/>
  <c r="H709" i="4"/>
  <c r="I709" i="4"/>
  <c r="J709" i="4"/>
  <c r="K709" i="4"/>
  <c r="L709" i="4"/>
  <c r="N709" i="4"/>
  <c r="AE1041" i="3"/>
  <c r="AF1041" i="3"/>
  <c r="AH1041" i="3"/>
  <c r="AJ1041" i="3"/>
  <c r="AL1041" i="3"/>
  <c r="AM1041" i="3"/>
  <c r="AN1041" i="3"/>
  <c r="AO1041" i="3"/>
  <c r="AP1041" i="3"/>
  <c r="AQ1041" i="3"/>
  <c r="AR1041" i="3"/>
  <c r="AS1041" i="3"/>
  <c r="AT1041" i="3"/>
  <c r="AU1041" i="3"/>
  <c r="AV1041" i="3"/>
  <c r="AW1041" i="3"/>
  <c r="D1041" i="3"/>
  <c r="E1041" i="3"/>
  <c r="F1041" i="3"/>
  <c r="G1041" i="3"/>
  <c r="B713" i="4"/>
  <c r="N712" i="4"/>
  <c r="B727" i="4"/>
  <c r="N726" i="4"/>
  <c r="H708" i="4"/>
  <c r="I708" i="4"/>
  <c r="J708" i="4"/>
  <c r="K708" i="4"/>
  <c r="L708" i="4"/>
  <c r="B820" i="5"/>
  <c r="C820" i="5"/>
  <c r="D820" i="5"/>
  <c r="E820" i="5"/>
  <c r="F820" i="5"/>
  <c r="G820" i="5"/>
  <c r="A820" i="5"/>
  <c r="A834" i="15"/>
  <c r="B834" i="15"/>
  <c r="C834" i="15"/>
  <c r="D834" i="15"/>
  <c r="A793" i="13"/>
  <c r="D1040" i="3"/>
  <c r="AE1040" i="3"/>
  <c r="AF1040" i="3"/>
  <c r="AH1040" i="3"/>
  <c r="AJ1040" i="3"/>
  <c r="AL1040" i="3"/>
  <c r="AM1040" i="3"/>
  <c r="AN1040" i="3"/>
  <c r="AO1040" i="3"/>
  <c r="B728" i="4"/>
  <c r="N727" i="4"/>
  <c r="B714" i="4"/>
  <c r="N713" i="4"/>
  <c r="AP1040" i="3"/>
  <c r="AQ1040" i="3"/>
  <c r="AR1040" i="3"/>
  <c r="AS1040" i="3"/>
  <c r="AT1040" i="3"/>
  <c r="AU1040" i="3"/>
  <c r="AV1040" i="3"/>
  <c r="AW1040" i="3"/>
  <c r="E1040" i="3"/>
  <c r="F1040" i="3"/>
  <c r="G1040" i="3"/>
  <c r="A916" i="6"/>
  <c r="B715" i="4"/>
  <c r="N714" i="4"/>
  <c r="B729" i="4"/>
  <c r="N728" i="4"/>
  <c r="A819" i="5"/>
  <c r="B819" i="5"/>
  <c r="C819" i="5"/>
  <c r="D819" i="5"/>
  <c r="B833" i="15"/>
  <c r="E819" i="5"/>
  <c r="F819" i="5"/>
  <c r="G819" i="5"/>
  <c r="A833" i="15"/>
  <c r="C833" i="15"/>
  <c r="D833" i="15"/>
  <c r="A915" i="6"/>
  <c r="A792" i="13"/>
  <c r="H707" i="4"/>
  <c r="I707" i="4"/>
  <c r="J707" i="4"/>
  <c r="K707" i="4"/>
  <c r="L707" i="4"/>
  <c r="AE1039" i="3"/>
  <c r="AF1039" i="3"/>
  <c r="AH1039" i="3"/>
  <c r="AJ1039" i="3"/>
  <c r="AL1039" i="3"/>
  <c r="AM1039" i="3"/>
  <c r="AN1039" i="3"/>
  <c r="AO1039" i="3"/>
  <c r="AP1039" i="3"/>
  <c r="AQ1039" i="3"/>
  <c r="AR1039" i="3"/>
  <c r="AS1039" i="3"/>
  <c r="AT1039" i="3"/>
  <c r="AU1039" i="3"/>
  <c r="AV1039" i="3"/>
  <c r="AW1039" i="3"/>
  <c r="D1039" i="3"/>
  <c r="E1039" i="3"/>
  <c r="F1039" i="3"/>
  <c r="G1039" i="3"/>
  <c r="A818" i="5"/>
  <c r="B818" i="5"/>
  <c r="C818" i="5"/>
  <c r="D818" i="5"/>
  <c r="E818" i="5"/>
  <c r="F818" i="5"/>
  <c r="G818" i="5"/>
  <c r="A832" i="15"/>
  <c r="B832" i="15"/>
  <c r="C832" i="15"/>
  <c r="D832" i="15"/>
  <c r="A791" i="13"/>
  <c r="A914" i="6"/>
  <c r="H706" i="4"/>
  <c r="I706" i="4"/>
  <c r="J706" i="4"/>
  <c r="K706" i="4"/>
  <c r="L706" i="4"/>
  <c r="AE1038" i="3"/>
  <c r="AF1038" i="3"/>
  <c r="AH1038" i="3"/>
  <c r="AJ1038" i="3"/>
  <c r="AL1038" i="3"/>
  <c r="AM1038" i="3"/>
  <c r="AN1038" i="3"/>
  <c r="AO1038" i="3"/>
  <c r="AP1038" i="3"/>
  <c r="AQ1038" i="3"/>
  <c r="AR1038" i="3"/>
  <c r="AS1038" i="3"/>
  <c r="AT1038" i="3"/>
  <c r="AU1038" i="3"/>
  <c r="AV1038" i="3"/>
  <c r="AW1038" i="3"/>
  <c r="D1038" i="3"/>
  <c r="E1038" i="3"/>
  <c r="F1038" i="3"/>
  <c r="G1038" i="3"/>
  <c r="AE1037" i="3"/>
  <c r="AF1037" i="3"/>
  <c r="AH1037" i="3"/>
  <c r="AJ1037" i="3"/>
  <c r="AL1037" i="3"/>
  <c r="AM1037" i="3"/>
  <c r="AN1037" i="3"/>
  <c r="AO1037" i="3"/>
  <c r="AP1037" i="3"/>
  <c r="AQ1037" i="3"/>
  <c r="AR1037" i="3"/>
  <c r="AS1037" i="3"/>
  <c r="AT1037" i="3"/>
  <c r="AU1037" i="3"/>
  <c r="AV1037" i="3"/>
  <c r="AW1037" i="3"/>
  <c r="N729" i="4"/>
  <c r="B730" i="4"/>
  <c r="B716" i="4"/>
  <c r="N715" i="4"/>
  <c r="A831" i="15"/>
  <c r="B831" i="15"/>
  <c r="C831" i="15"/>
  <c r="D831" i="15"/>
  <c r="A817" i="5"/>
  <c r="B817" i="5"/>
  <c r="C817" i="5"/>
  <c r="D817" i="5"/>
  <c r="E817" i="5"/>
  <c r="F817" i="5"/>
  <c r="G817" i="5"/>
  <c r="A790" i="13"/>
  <c r="A913" i="6"/>
  <c r="H705" i="4"/>
  <c r="I705" i="4"/>
  <c r="J705" i="4"/>
  <c r="K705" i="4"/>
  <c r="L705" i="4"/>
  <c r="D1037" i="3"/>
  <c r="E1037" i="3"/>
  <c r="F1037" i="3"/>
  <c r="G1037" i="3"/>
  <c r="A830" i="15"/>
  <c r="B830" i="15"/>
  <c r="C830" i="15"/>
  <c r="D830" i="15"/>
  <c r="A816" i="5"/>
  <c r="B816" i="5"/>
  <c r="C816" i="5"/>
  <c r="D816" i="5"/>
  <c r="E816" i="5"/>
  <c r="F816" i="5"/>
  <c r="G816" i="5"/>
  <c r="A789" i="13"/>
  <c r="A912" i="6"/>
  <c r="H704" i="4"/>
  <c r="I704" i="4"/>
  <c r="J704" i="4"/>
  <c r="K704" i="4"/>
  <c r="L704" i="4"/>
  <c r="G1036" i="3"/>
  <c r="A815" i="5"/>
  <c r="B815" i="5"/>
  <c r="C815" i="5"/>
  <c r="D815" i="5"/>
  <c r="E815" i="5"/>
  <c r="F815" i="5"/>
  <c r="G815" i="5"/>
  <c r="A829" i="15"/>
  <c r="B829" i="15"/>
  <c r="C829" i="15"/>
  <c r="D829" i="15"/>
  <c r="A788" i="13"/>
  <c r="A911" i="6"/>
  <c r="H703" i="4"/>
  <c r="I703" i="4"/>
  <c r="J703" i="4"/>
  <c r="K703" i="4"/>
  <c r="L703" i="4"/>
  <c r="AN1035" i="3"/>
  <c r="AO1035" i="3"/>
  <c r="AP1035" i="3"/>
  <c r="AQ1035" i="3"/>
  <c r="AR1035" i="3"/>
  <c r="AS1035" i="3"/>
  <c r="AT1035" i="3"/>
  <c r="AU1035" i="3"/>
  <c r="AV1035" i="3"/>
  <c r="AW1035" i="3"/>
  <c r="AN1036" i="3"/>
  <c r="AO1036" i="3"/>
  <c r="AP1036" i="3"/>
  <c r="AQ1036" i="3"/>
  <c r="AR1036" i="3"/>
  <c r="AS1036" i="3"/>
  <c r="AT1036" i="3"/>
  <c r="AU1036" i="3"/>
  <c r="AV1036" i="3"/>
  <c r="AW1036" i="3"/>
  <c r="D1035" i="3"/>
  <c r="E1035" i="3"/>
  <c r="F1035" i="3"/>
  <c r="D1036" i="3"/>
  <c r="E1036" i="3"/>
  <c r="F1036" i="3"/>
  <c r="G1035" i="3"/>
  <c r="A814" i="5"/>
  <c r="A828" i="15"/>
  <c r="C828" i="15"/>
  <c r="D828" i="15"/>
  <c r="A787" i="13"/>
  <c r="A910" i="6"/>
  <c r="H702" i="4"/>
  <c r="I702" i="4"/>
  <c r="J702" i="4"/>
  <c r="K702" i="4"/>
  <c r="L702" i="4"/>
  <c r="AE1034" i="3"/>
  <c r="AF1034" i="3"/>
  <c r="AH1034" i="3"/>
  <c r="AJ1034" i="3"/>
  <c r="AL1034" i="3"/>
  <c r="AM1034" i="3"/>
  <c r="AE1035" i="3"/>
  <c r="AF1035" i="3"/>
  <c r="AH1035" i="3"/>
  <c r="AJ1035" i="3"/>
  <c r="AL1035" i="3"/>
  <c r="AM1035" i="3"/>
  <c r="AE1036" i="3"/>
  <c r="AF1036" i="3"/>
  <c r="AH1036" i="3"/>
  <c r="AJ1036" i="3"/>
  <c r="AL1036" i="3"/>
  <c r="AM1036" i="3"/>
  <c r="AN1034" i="3"/>
  <c r="AO1034" i="3"/>
  <c r="AP1034" i="3"/>
  <c r="AQ1034" i="3"/>
  <c r="AR1034" i="3"/>
  <c r="AS1034" i="3"/>
  <c r="AT1034" i="3"/>
  <c r="AU1034" i="3"/>
  <c r="AV1034" i="3"/>
  <c r="AW1034" i="3"/>
  <c r="D1034" i="3"/>
  <c r="E1034" i="3"/>
  <c r="F1034" i="3"/>
  <c r="G1034" i="3"/>
  <c r="B717" i="4"/>
  <c r="N717" i="4"/>
  <c r="N716" i="4"/>
  <c r="N730" i="4"/>
  <c r="B731" i="4"/>
  <c r="A813" i="5"/>
  <c r="A827" i="15"/>
  <c r="C827" i="15"/>
  <c r="D827" i="15"/>
  <c r="A786" i="13"/>
  <c r="A909" i="6"/>
  <c r="A908" i="6"/>
  <c r="H701" i="4"/>
  <c r="I701" i="4"/>
  <c r="J701" i="4"/>
  <c r="K701" i="4"/>
  <c r="L701" i="4"/>
  <c r="AE1033" i="3"/>
  <c r="AF1033" i="3"/>
  <c r="AH1033" i="3"/>
  <c r="AJ1033" i="3"/>
  <c r="AL1033" i="3"/>
  <c r="AM1033" i="3"/>
  <c r="AN1033" i="3"/>
  <c r="AO1033" i="3"/>
  <c r="AP1033" i="3"/>
  <c r="AQ1033" i="3"/>
  <c r="AR1033" i="3"/>
  <c r="AS1033" i="3"/>
  <c r="AT1033" i="3"/>
  <c r="AU1033" i="3"/>
  <c r="AV1033" i="3"/>
  <c r="AW1033" i="3"/>
  <c r="B732" i="4"/>
  <c r="N731" i="4"/>
  <c r="D1033" i="3"/>
  <c r="E1033" i="3"/>
  <c r="F1033" i="3"/>
  <c r="G1033" i="3"/>
  <c r="U154" i="23"/>
  <c r="U153" i="23"/>
  <c r="U152" i="23"/>
  <c r="T154" i="23"/>
  <c r="T153" i="23"/>
  <c r="S154" i="23"/>
  <c r="S153" i="23"/>
  <c r="T152" i="23"/>
  <c r="S152" i="23"/>
  <c r="B733" i="4"/>
  <c r="N732" i="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2" i="23"/>
  <c r="O152" i="23"/>
  <c r="Q154" i="23"/>
  <c r="O154" i="23"/>
  <c r="Q153" i="23"/>
  <c r="O153" i="23"/>
  <c r="Q152" i="23"/>
  <c r="Q147" i="23"/>
  <c r="R147" i="23"/>
  <c r="P147" i="23"/>
  <c r="Q145" i="23"/>
  <c r="R145" i="23"/>
  <c r="P145" i="23"/>
  <c r="Q146" i="23"/>
  <c r="R146" i="23"/>
  <c r="P146" i="23"/>
  <c r="D3" i="23"/>
  <c r="E3" i="23"/>
  <c r="F3" i="23"/>
  <c r="D4" i="23"/>
  <c r="E4" i="23"/>
  <c r="F4" i="23"/>
  <c r="D5" i="23"/>
  <c r="E5" i="23"/>
  <c r="F5" i="23"/>
  <c r="D6" i="23"/>
  <c r="E6" i="23"/>
  <c r="F6" i="23"/>
  <c r="D7" i="23"/>
  <c r="E7" i="23"/>
  <c r="F7" i="23"/>
  <c r="D8" i="23"/>
  <c r="E8" i="23"/>
  <c r="F8" i="23"/>
  <c r="D9" i="23"/>
  <c r="E9" i="23"/>
  <c r="F9" i="23"/>
  <c r="D10" i="23"/>
  <c r="E10" i="23"/>
  <c r="F10" i="23"/>
  <c r="D11" i="23"/>
  <c r="E11" i="23"/>
  <c r="F11" i="23"/>
  <c r="D12" i="23"/>
  <c r="E12" i="23"/>
  <c r="F12" i="23"/>
  <c r="D13" i="23"/>
  <c r="E13" i="23"/>
  <c r="F13" i="23"/>
  <c r="D14" i="23"/>
  <c r="E14" i="23"/>
  <c r="F14" i="23"/>
  <c r="D15" i="23"/>
  <c r="E15" i="23"/>
  <c r="F15" i="23"/>
  <c r="D16" i="23"/>
  <c r="E16" i="23"/>
  <c r="F16" i="23"/>
  <c r="D17" i="23"/>
  <c r="E17" i="23"/>
  <c r="F17" i="23"/>
  <c r="D18" i="23"/>
  <c r="E18" i="23"/>
  <c r="F18" i="23"/>
  <c r="D19" i="23"/>
  <c r="E19" i="23"/>
  <c r="F19" i="23"/>
  <c r="D20" i="23"/>
  <c r="E20" i="23"/>
  <c r="F20" i="23"/>
  <c r="D21" i="23"/>
  <c r="E21" i="23"/>
  <c r="F21" i="23"/>
  <c r="D22" i="23"/>
  <c r="E22" i="23"/>
  <c r="F22" i="23"/>
  <c r="D23" i="23"/>
  <c r="E23" i="23"/>
  <c r="F23" i="23"/>
  <c r="D24" i="23"/>
  <c r="E24" i="23"/>
  <c r="F24" i="23"/>
  <c r="D25" i="23"/>
  <c r="E25" i="23"/>
  <c r="F25" i="23"/>
  <c r="D26" i="23"/>
  <c r="E26" i="23"/>
  <c r="F26" i="23"/>
  <c r="D27" i="23"/>
  <c r="E27" i="23"/>
  <c r="F27" i="23"/>
  <c r="D28" i="23"/>
  <c r="E28" i="23"/>
  <c r="F28" i="23"/>
  <c r="D29" i="23"/>
  <c r="E29" i="23"/>
  <c r="F29" i="23"/>
  <c r="D30" i="23"/>
  <c r="E30" i="23"/>
  <c r="F30" i="23"/>
  <c r="D31" i="23"/>
  <c r="E31" i="23"/>
  <c r="F31" i="23"/>
  <c r="D32" i="23"/>
  <c r="E32" i="23"/>
  <c r="F32" i="23"/>
  <c r="D33" i="23"/>
  <c r="E33" i="23"/>
  <c r="F33" i="23"/>
  <c r="D34" i="23"/>
  <c r="E34" i="23"/>
  <c r="F34" i="23"/>
  <c r="D35" i="23"/>
  <c r="E35" i="23"/>
  <c r="F35" i="23"/>
  <c r="D36" i="23"/>
  <c r="E36" i="23"/>
  <c r="F36" i="23"/>
  <c r="D37" i="23"/>
  <c r="E37" i="23"/>
  <c r="F37" i="23"/>
  <c r="D38" i="23"/>
  <c r="E38" i="23"/>
  <c r="F38" i="23"/>
  <c r="D39" i="23"/>
  <c r="E39" i="23"/>
  <c r="F39" i="23"/>
  <c r="D40" i="23"/>
  <c r="E40" i="23"/>
  <c r="F40" i="23"/>
  <c r="D41" i="23"/>
  <c r="E41" i="23"/>
  <c r="F41" i="23"/>
  <c r="D42" i="23"/>
  <c r="E42" i="23"/>
  <c r="F42" i="23"/>
  <c r="D43" i="23"/>
  <c r="E43" i="23"/>
  <c r="F43" i="23"/>
  <c r="D44" i="23"/>
  <c r="E44" i="23"/>
  <c r="F44" i="23"/>
  <c r="D45" i="23"/>
  <c r="E45" i="23"/>
  <c r="F45" i="23"/>
  <c r="D46" i="23"/>
  <c r="E46" i="23"/>
  <c r="F46" i="23"/>
  <c r="D47" i="23"/>
  <c r="E47" i="23"/>
  <c r="F47" i="23"/>
  <c r="D48" i="23"/>
  <c r="E48" i="23"/>
  <c r="F48" i="23"/>
  <c r="D49" i="23"/>
  <c r="E49" i="23"/>
  <c r="F49" i="23"/>
  <c r="D50" i="23"/>
  <c r="E50" i="23"/>
  <c r="F50" i="23"/>
  <c r="D51" i="23"/>
  <c r="E51" i="23"/>
  <c r="F51" i="23"/>
  <c r="D52" i="23"/>
  <c r="E52" i="23"/>
  <c r="F52" i="23"/>
  <c r="D53" i="23"/>
  <c r="E53" i="23"/>
  <c r="F53" i="23"/>
  <c r="D54" i="23"/>
  <c r="E54" i="23"/>
  <c r="F54" i="23"/>
  <c r="D55" i="23"/>
  <c r="E55" i="23"/>
  <c r="F55" i="23"/>
  <c r="D56" i="23"/>
  <c r="E56" i="23"/>
  <c r="F56" i="23"/>
  <c r="D57" i="23"/>
  <c r="E57" i="23"/>
  <c r="F57" i="23"/>
  <c r="D58" i="23"/>
  <c r="E58" i="23"/>
  <c r="F58" i="23"/>
  <c r="D59" i="23"/>
  <c r="E59" i="23"/>
  <c r="F59" i="23"/>
  <c r="D60" i="23"/>
  <c r="E60" i="23"/>
  <c r="F60" i="23"/>
  <c r="D61" i="23"/>
  <c r="E61" i="23"/>
  <c r="F61" i="23"/>
  <c r="D62" i="23"/>
  <c r="E62" i="23"/>
  <c r="F62" i="23"/>
  <c r="D63" i="23"/>
  <c r="E63" i="23"/>
  <c r="F63" i="23"/>
  <c r="D64" i="23"/>
  <c r="E64" i="23"/>
  <c r="F64" i="23"/>
  <c r="D65" i="23"/>
  <c r="E65" i="23"/>
  <c r="F65" i="23"/>
  <c r="D66" i="23"/>
  <c r="E66" i="23"/>
  <c r="F66" i="23"/>
  <c r="D67" i="23"/>
  <c r="E67" i="23"/>
  <c r="F67" i="23"/>
  <c r="D68" i="23"/>
  <c r="E68" i="23"/>
  <c r="F68" i="23"/>
  <c r="D69" i="23"/>
  <c r="E69" i="23"/>
  <c r="F69" i="23"/>
  <c r="D70" i="23"/>
  <c r="E70" i="23"/>
  <c r="F70" i="23"/>
  <c r="D71" i="23"/>
  <c r="E71" i="23"/>
  <c r="F71" i="23"/>
  <c r="D72" i="23"/>
  <c r="E72" i="23"/>
  <c r="F72" i="23"/>
  <c r="D73" i="23"/>
  <c r="E73" i="23"/>
  <c r="F73" i="23"/>
  <c r="D74" i="23"/>
  <c r="E74" i="23"/>
  <c r="F74" i="23"/>
  <c r="D75" i="23"/>
  <c r="E75" i="23"/>
  <c r="F75" i="23"/>
  <c r="D76" i="23"/>
  <c r="E76" i="23"/>
  <c r="F76" i="23"/>
  <c r="D77" i="23"/>
  <c r="E77" i="23"/>
  <c r="F77" i="23"/>
  <c r="D78" i="23"/>
  <c r="E78" i="23"/>
  <c r="F78" i="23"/>
  <c r="D79" i="23"/>
  <c r="E79" i="23"/>
  <c r="F79" i="23"/>
  <c r="D80" i="23"/>
  <c r="E80" i="23"/>
  <c r="F80" i="23"/>
  <c r="D81" i="23"/>
  <c r="E81" i="23"/>
  <c r="F81" i="23"/>
  <c r="D82" i="23"/>
  <c r="E82" i="23"/>
  <c r="F82" i="23"/>
  <c r="D83" i="23"/>
  <c r="E83" i="23"/>
  <c r="F83" i="23"/>
  <c r="D84" i="23"/>
  <c r="E84" i="23"/>
  <c r="F84" i="23"/>
  <c r="D85" i="23"/>
  <c r="E85" i="23"/>
  <c r="F85" i="23"/>
  <c r="D86" i="23"/>
  <c r="E86" i="23"/>
  <c r="F86" i="23"/>
  <c r="D87" i="23"/>
  <c r="E87" i="23"/>
  <c r="F87" i="23"/>
  <c r="D88" i="23"/>
  <c r="E88" i="23"/>
  <c r="F88" i="23"/>
  <c r="D89" i="23"/>
  <c r="E89" i="23"/>
  <c r="F89" i="23"/>
  <c r="D90" i="23"/>
  <c r="E90" i="23"/>
  <c r="F90" i="23"/>
  <c r="D91" i="23"/>
  <c r="E91" i="23"/>
  <c r="F91" i="23"/>
  <c r="D92" i="23"/>
  <c r="E92" i="23"/>
  <c r="F92" i="23"/>
  <c r="D93" i="23"/>
  <c r="E93" i="23"/>
  <c r="F93" i="23"/>
  <c r="D94" i="23"/>
  <c r="E94" i="23"/>
  <c r="F94" i="23"/>
  <c r="D95" i="23"/>
  <c r="E95" i="23"/>
  <c r="F95" i="23"/>
  <c r="D96" i="23"/>
  <c r="E96" i="23"/>
  <c r="F96" i="23"/>
  <c r="D97" i="23"/>
  <c r="E97" i="23"/>
  <c r="F97" i="23"/>
  <c r="D98" i="23"/>
  <c r="E98" i="23"/>
  <c r="F98" i="23"/>
  <c r="D99" i="23"/>
  <c r="E99" i="23"/>
  <c r="F99" i="23"/>
  <c r="D100" i="23"/>
  <c r="E100" i="23"/>
  <c r="F100" i="23"/>
  <c r="D101" i="23"/>
  <c r="E101" i="23"/>
  <c r="F101" i="23"/>
  <c r="D102" i="23"/>
  <c r="E102" i="23"/>
  <c r="F102" i="23"/>
  <c r="D103" i="23"/>
  <c r="E103" i="23"/>
  <c r="F103" i="23"/>
  <c r="D104" i="23"/>
  <c r="E104" i="23"/>
  <c r="F104" i="23"/>
  <c r="C105" i="23"/>
  <c r="D105" i="23"/>
  <c r="E105" i="23"/>
  <c r="F105" i="23"/>
  <c r="C106" i="23"/>
  <c r="D106" i="23"/>
  <c r="E106" i="23"/>
  <c r="F106" i="23"/>
  <c r="D107" i="23"/>
  <c r="E107" i="23"/>
  <c r="F107" i="23"/>
  <c r="D108" i="23"/>
  <c r="E108" i="23"/>
  <c r="F108" i="23"/>
  <c r="D109" i="23"/>
  <c r="E109" i="23"/>
  <c r="F109" i="23"/>
  <c r="D110" i="23"/>
  <c r="E110" i="23"/>
  <c r="F110" i="23"/>
  <c r="D111" i="23"/>
  <c r="E111" i="23"/>
  <c r="F111" i="23"/>
  <c r="D112" i="23"/>
  <c r="E112" i="23"/>
  <c r="F112" i="23"/>
  <c r="D113" i="23"/>
  <c r="E113" i="23"/>
  <c r="F113" i="23"/>
  <c r="D114" i="23"/>
  <c r="E114" i="23"/>
  <c r="F114" i="23"/>
  <c r="D115" i="23"/>
  <c r="E115" i="23"/>
  <c r="F115" i="23"/>
  <c r="D116" i="23"/>
  <c r="E116" i="23"/>
  <c r="F116" i="23"/>
  <c r="D117" i="23"/>
  <c r="E117" i="23"/>
  <c r="F117" i="23"/>
  <c r="D118" i="23"/>
  <c r="E118" i="23"/>
  <c r="F118" i="23"/>
  <c r="D119" i="23"/>
  <c r="E119" i="23"/>
  <c r="F119" i="23"/>
  <c r="D120" i="23"/>
  <c r="E120" i="23"/>
  <c r="F120" i="23"/>
  <c r="D121" i="23"/>
  <c r="E121" i="23"/>
  <c r="F121" i="23"/>
  <c r="D122" i="23"/>
  <c r="E122" i="23"/>
  <c r="F122" i="23"/>
  <c r="D123" i="23"/>
  <c r="E123" i="23"/>
  <c r="F123" i="23"/>
  <c r="D124" i="23"/>
  <c r="E124" i="23"/>
  <c r="F124" i="23"/>
  <c r="D125" i="23"/>
  <c r="E125" i="23"/>
  <c r="F125" i="23"/>
  <c r="D126" i="23"/>
  <c r="E126" i="23"/>
  <c r="F126" i="23"/>
  <c r="D127" i="23"/>
  <c r="E127" i="23"/>
  <c r="F127" i="23"/>
  <c r="D128" i="23"/>
  <c r="E128" i="23"/>
  <c r="F128" i="23"/>
  <c r="D129" i="23"/>
  <c r="E129" i="23"/>
  <c r="F129" i="23"/>
  <c r="D130" i="23"/>
  <c r="E130" i="23"/>
  <c r="F130" i="23"/>
  <c r="D131" i="23"/>
  <c r="E131" i="23"/>
  <c r="F131" i="23"/>
  <c r="D132" i="23"/>
  <c r="E132" i="23"/>
  <c r="F132" i="23"/>
  <c r="D133" i="23"/>
  <c r="E133" i="23"/>
  <c r="F133" i="23"/>
  <c r="D134" i="23"/>
  <c r="E134" i="23"/>
  <c r="F134" i="23"/>
  <c r="D135" i="23"/>
  <c r="E135" i="23"/>
  <c r="F135" i="23"/>
  <c r="D136" i="23"/>
  <c r="E136" i="23"/>
  <c r="F136" i="23"/>
  <c r="D137" i="23"/>
  <c r="E137" i="23"/>
  <c r="F137" i="23"/>
  <c r="D138" i="23"/>
  <c r="E138" i="23"/>
  <c r="F138" i="23"/>
  <c r="D139" i="23"/>
  <c r="E139" i="23"/>
  <c r="F139" i="23"/>
  <c r="D140" i="23"/>
  <c r="E140" i="23"/>
  <c r="F140" i="23"/>
  <c r="D141" i="23"/>
  <c r="E141" i="23"/>
  <c r="F141" i="23"/>
  <c r="D142" i="23"/>
  <c r="E142" i="23"/>
  <c r="F142" i="23"/>
  <c r="D143" i="23"/>
  <c r="E143" i="23"/>
  <c r="F143" i="23"/>
  <c r="D144" i="23"/>
  <c r="E144" i="23"/>
  <c r="F144" i="23"/>
  <c r="D145" i="23"/>
  <c r="E145" i="23"/>
  <c r="F145" i="23"/>
  <c r="D146" i="23"/>
  <c r="E146" i="23"/>
  <c r="F146" i="23"/>
  <c r="D147" i="23"/>
  <c r="E147" i="23"/>
  <c r="F147" i="23"/>
  <c r="D148" i="23"/>
  <c r="E148" i="23"/>
  <c r="F148" i="23"/>
  <c r="D149" i="23"/>
  <c r="E149" i="23"/>
  <c r="F149" i="23"/>
  <c r="D150" i="23"/>
  <c r="E150" i="23"/>
  <c r="F150" i="23"/>
  <c r="D151" i="23"/>
  <c r="E151" i="23"/>
  <c r="F151" i="23"/>
  <c r="D152" i="23"/>
  <c r="E152" i="23"/>
  <c r="F152" i="23"/>
  <c r="P152" i="23"/>
  <c r="D153" i="23"/>
  <c r="E153" i="23"/>
  <c r="F153" i="23"/>
  <c r="P153" i="23"/>
  <c r="D154" i="23"/>
  <c r="E154" i="23"/>
  <c r="F154" i="23"/>
  <c r="D155" i="23"/>
  <c r="E155" i="23"/>
  <c r="F155" i="23"/>
  <c r="D156" i="23"/>
  <c r="E156" i="23"/>
  <c r="F156" i="23"/>
  <c r="C157" i="23"/>
  <c r="D157" i="23"/>
  <c r="E157" i="23"/>
  <c r="F157" i="23"/>
  <c r="D158" i="23"/>
  <c r="E158" i="23"/>
  <c r="F158" i="23"/>
  <c r="D159" i="23"/>
  <c r="E159" i="23"/>
  <c r="F159" i="23"/>
  <c r="D160" i="23"/>
  <c r="E160" i="23"/>
  <c r="F160" i="23"/>
  <c r="D161" i="23"/>
  <c r="E161" i="23"/>
  <c r="F161" i="23"/>
  <c r="D162" i="23"/>
  <c r="E162" i="23"/>
  <c r="F162" i="23"/>
  <c r="D163" i="23"/>
  <c r="E163" i="23"/>
  <c r="F163" i="23"/>
  <c r="D164" i="23"/>
  <c r="E164" i="23"/>
  <c r="F164" i="23"/>
  <c r="D165" i="23"/>
  <c r="E165" i="23"/>
  <c r="F165" i="23"/>
  <c r="D166" i="23"/>
  <c r="E166" i="23"/>
  <c r="F166" i="23"/>
  <c r="D167" i="23"/>
  <c r="E167" i="23"/>
  <c r="F167" i="23"/>
  <c r="D168" i="23"/>
  <c r="E168" i="23"/>
  <c r="F168" i="23"/>
  <c r="D169" i="23"/>
  <c r="E169" i="23"/>
  <c r="F169" i="23"/>
  <c r="D170" i="23"/>
  <c r="E170" i="23"/>
  <c r="F170" i="23"/>
  <c r="D171" i="23"/>
  <c r="E171" i="23"/>
  <c r="F171" i="23"/>
  <c r="D172" i="23"/>
  <c r="E172" i="23"/>
  <c r="F172" i="23"/>
  <c r="D173" i="23"/>
  <c r="E173" i="23"/>
  <c r="F173" i="23"/>
  <c r="D174" i="23"/>
  <c r="E174" i="23"/>
  <c r="F174" i="23"/>
  <c r="D175" i="23"/>
  <c r="E175" i="23"/>
  <c r="F175" i="23"/>
  <c r="D176" i="23"/>
  <c r="E176" i="23"/>
  <c r="F176" i="23"/>
  <c r="D177" i="23"/>
  <c r="E177" i="23"/>
  <c r="F177" i="23"/>
  <c r="D178" i="23"/>
  <c r="E178" i="23"/>
  <c r="F178" i="23"/>
  <c r="D179" i="23"/>
  <c r="E179" i="23"/>
  <c r="F179" i="23"/>
  <c r="D180" i="23"/>
  <c r="E180" i="23"/>
  <c r="F180" i="23"/>
  <c r="D181" i="23"/>
  <c r="E181" i="23"/>
  <c r="F181" i="23"/>
  <c r="D182" i="23"/>
  <c r="E182" i="23"/>
  <c r="F182" i="23"/>
  <c r="D183" i="23"/>
  <c r="E183" i="23"/>
  <c r="F183" i="23"/>
  <c r="D184" i="23"/>
  <c r="E184" i="23"/>
  <c r="F184" i="23"/>
  <c r="D185" i="23"/>
  <c r="E185" i="23"/>
  <c r="F185" i="23"/>
  <c r="D186" i="23"/>
  <c r="E186" i="23"/>
  <c r="F186" i="23"/>
  <c r="D187" i="23"/>
  <c r="E187" i="23"/>
  <c r="F187" i="23"/>
  <c r="D188" i="23"/>
  <c r="E188" i="23"/>
  <c r="F188" i="23"/>
  <c r="D189" i="23"/>
  <c r="E189" i="23"/>
  <c r="F189" i="23"/>
  <c r="D190" i="23"/>
  <c r="E190" i="23"/>
  <c r="F190" i="23"/>
  <c r="D191" i="23"/>
  <c r="E191" i="23"/>
  <c r="F191" i="23"/>
  <c r="D192" i="23"/>
  <c r="E192" i="23"/>
  <c r="F192" i="23"/>
  <c r="D193" i="23"/>
  <c r="E193" i="23"/>
  <c r="F193" i="23"/>
  <c r="D194" i="23"/>
  <c r="E194" i="23"/>
  <c r="F194" i="23"/>
  <c r="D195" i="23"/>
  <c r="E195" i="23"/>
  <c r="F195" i="23"/>
  <c r="D196" i="23"/>
  <c r="E196" i="23"/>
  <c r="F196" i="23"/>
  <c r="D197" i="23"/>
  <c r="E197" i="23"/>
  <c r="F197" i="23"/>
  <c r="D198" i="23"/>
  <c r="E198" i="23"/>
  <c r="F198" i="23"/>
  <c r="D199" i="23"/>
  <c r="E199" i="23"/>
  <c r="F199" i="23"/>
  <c r="D200" i="23"/>
  <c r="E200" i="23"/>
  <c r="F200" i="23"/>
  <c r="D201" i="23"/>
  <c r="E201" i="23"/>
  <c r="F201" i="23"/>
  <c r="D202" i="23"/>
  <c r="E202" i="23"/>
  <c r="F202" i="23"/>
  <c r="D203" i="23"/>
  <c r="E203" i="23"/>
  <c r="F203" i="23"/>
  <c r="D204" i="23"/>
  <c r="E204" i="23"/>
  <c r="F204" i="23"/>
  <c r="D205" i="23"/>
  <c r="E205" i="23"/>
  <c r="F205" i="23"/>
  <c r="D206" i="23"/>
  <c r="E206" i="23"/>
  <c r="F206" i="23"/>
  <c r="D207" i="23"/>
  <c r="E207" i="23"/>
  <c r="F207" i="23"/>
  <c r="D208" i="23"/>
  <c r="E208" i="23"/>
  <c r="F208" i="23"/>
  <c r="C209" i="23"/>
  <c r="D209" i="23"/>
  <c r="E209" i="23"/>
  <c r="F209" i="23"/>
  <c r="D210" i="23"/>
  <c r="E210" i="23"/>
  <c r="F210" i="23"/>
  <c r="D211" i="23"/>
  <c r="E211" i="23"/>
  <c r="F211" i="23"/>
  <c r="D212" i="23"/>
  <c r="E212" i="23"/>
  <c r="F212" i="23"/>
  <c r="D213" i="23"/>
  <c r="E213" i="23"/>
  <c r="F213" i="23"/>
  <c r="D214" i="23"/>
  <c r="E214" i="23"/>
  <c r="F214" i="23"/>
  <c r="D215" i="23"/>
  <c r="E215" i="23"/>
  <c r="F215" i="23"/>
  <c r="D216" i="23"/>
  <c r="E216" i="23"/>
  <c r="F216" i="23"/>
  <c r="D217" i="23"/>
  <c r="E217" i="23"/>
  <c r="F217" i="23"/>
  <c r="D218" i="23"/>
  <c r="E218" i="23"/>
  <c r="F218" i="23"/>
  <c r="D219" i="23"/>
  <c r="E219" i="23"/>
  <c r="F219" i="23"/>
  <c r="D220" i="23"/>
  <c r="E220" i="23"/>
  <c r="F220" i="23"/>
  <c r="D221" i="23"/>
  <c r="E221" i="23"/>
  <c r="F221" i="23"/>
  <c r="D222" i="23"/>
  <c r="E222" i="23"/>
  <c r="F222" i="23"/>
  <c r="D223" i="23"/>
  <c r="E223" i="23"/>
  <c r="F223" i="23"/>
  <c r="D224" i="23"/>
  <c r="E224" i="23"/>
  <c r="F224" i="23"/>
  <c r="D225" i="23"/>
  <c r="E225" i="23"/>
  <c r="F225" i="23"/>
  <c r="D226" i="23"/>
  <c r="E226" i="23"/>
  <c r="F226" i="23"/>
  <c r="D227" i="23"/>
  <c r="E227" i="23"/>
  <c r="F227" i="23"/>
  <c r="D228" i="23"/>
  <c r="E228" i="23"/>
  <c r="F228" i="23"/>
  <c r="D229" i="23"/>
  <c r="E229" i="23"/>
  <c r="F229" i="23"/>
  <c r="D230" i="23"/>
  <c r="E230" i="23"/>
  <c r="F230" i="23"/>
  <c r="D231" i="23"/>
  <c r="E231" i="23"/>
  <c r="F231" i="23"/>
  <c r="D232" i="23"/>
  <c r="E232" i="23"/>
  <c r="F232" i="23"/>
  <c r="D233" i="23"/>
  <c r="E233" i="23"/>
  <c r="F233" i="23"/>
  <c r="D234" i="23"/>
  <c r="E234" i="23"/>
  <c r="F234" i="23"/>
  <c r="D235" i="23"/>
  <c r="E235" i="23"/>
  <c r="F235" i="23"/>
  <c r="D236" i="23"/>
  <c r="E236" i="23"/>
  <c r="F236" i="23"/>
  <c r="D237" i="23"/>
  <c r="E237" i="23"/>
  <c r="F237" i="23"/>
  <c r="D238" i="23"/>
  <c r="E238" i="23"/>
  <c r="F238" i="23"/>
  <c r="D239" i="23"/>
  <c r="E239" i="23"/>
  <c r="F239" i="23"/>
  <c r="D240" i="23"/>
  <c r="E240" i="23"/>
  <c r="F240" i="23"/>
  <c r="D241" i="23"/>
  <c r="E241" i="23"/>
  <c r="F241" i="23"/>
  <c r="D242" i="23"/>
  <c r="E242" i="23"/>
  <c r="F242" i="23"/>
  <c r="D243" i="23"/>
  <c r="E243" i="23"/>
  <c r="F243" i="23"/>
  <c r="D244" i="23"/>
  <c r="E244" i="23"/>
  <c r="F244" i="23"/>
  <c r="D245" i="23"/>
  <c r="E245" i="23"/>
  <c r="F245" i="23"/>
  <c r="D246" i="23"/>
  <c r="E246" i="23"/>
  <c r="F246" i="23"/>
  <c r="D247" i="23"/>
  <c r="E247" i="23"/>
  <c r="F247" i="23"/>
  <c r="D248" i="23"/>
  <c r="E248" i="23"/>
  <c r="F248" i="23"/>
  <c r="D249" i="23"/>
  <c r="E249" i="23"/>
  <c r="F249" i="23"/>
  <c r="D250" i="23"/>
  <c r="E250" i="23"/>
  <c r="F250" i="23"/>
  <c r="D251" i="23"/>
  <c r="E251" i="23"/>
  <c r="F251" i="23"/>
  <c r="D252" i="23"/>
  <c r="E252" i="23"/>
  <c r="F252" i="23"/>
  <c r="D253" i="23"/>
  <c r="E253" i="23"/>
  <c r="F253" i="23"/>
  <c r="D254" i="23"/>
  <c r="E254" i="23"/>
  <c r="F254" i="23"/>
  <c r="D255" i="23"/>
  <c r="E255" i="23"/>
  <c r="F255" i="23"/>
  <c r="D256" i="23"/>
  <c r="E256" i="23"/>
  <c r="F256" i="23"/>
  <c r="D257" i="23"/>
  <c r="E257" i="23"/>
  <c r="F257" i="23"/>
  <c r="D258" i="23"/>
  <c r="E258" i="23"/>
  <c r="F258" i="23"/>
  <c r="D259" i="23"/>
  <c r="E259" i="23"/>
  <c r="F259" i="23"/>
  <c r="D260" i="23"/>
  <c r="E260" i="23"/>
  <c r="F260" i="23"/>
  <c r="D261" i="23"/>
  <c r="E261" i="23"/>
  <c r="F261" i="23"/>
  <c r="D262" i="23"/>
  <c r="E262" i="23"/>
  <c r="F262" i="23"/>
  <c r="D263" i="23"/>
  <c r="E263" i="23"/>
  <c r="F263" i="23"/>
  <c r="D264" i="23"/>
  <c r="E264" i="23"/>
  <c r="F264" i="23"/>
  <c r="D265" i="23"/>
  <c r="E265" i="23"/>
  <c r="F265" i="23"/>
  <c r="D266" i="23"/>
  <c r="E266" i="23"/>
  <c r="F266" i="23"/>
  <c r="D267" i="23"/>
  <c r="E267" i="23"/>
  <c r="F267" i="23"/>
  <c r="D268" i="23"/>
  <c r="E268" i="23"/>
  <c r="F268" i="23"/>
  <c r="D269" i="23"/>
  <c r="E269" i="23"/>
  <c r="F269" i="23"/>
  <c r="D270" i="23"/>
  <c r="E270" i="23"/>
  <c r="F270" i="23"/>
  <c r="D271" i="23"/>
  <c r="E271" i="23"/>
  <c r="F271" i="23"/>
  <c r="D272" i="23"/>
  <c r="E272" i="23"/>
  <c r="F272" i="23"/>
  <c r="D273" i="23"/>
  <c r="E273" i="23"/>
  <c r="F273" i="23"/>
  <c r="D274" i="23"/>
  <c r="E274" i="23"/>
  <c r="F274" i="23"/>
  <c r="D275" i="23"/>
  <c r="E275" i="23"/>
  <c r="F275" i="23"/>
  <c r="D276" i="23"/>
  <c r="E276" i="23"/>
  <c r="F276" i="23"/>
  <c r="D277" i="23"/>
  <c r="E277" i="23"/>
  <c r="F277" i="23"/>
  <c r="D278" i="23"/>
  <c r="E278" i="23"/>
  <c r="F278" i="23"/>
  <c r="D279" i="23"/>
  <c r="E279" i="23"/>
  <c r="F279" i="23"/>
  <c r="D280" i="23"/>
  <c r="E280" i="23"/>
  <c r="F280" i="23"/>
  <c r="D281" i="23"/>
  <c r="E281" i="23"/>
  <c r="F281" i="23"/>
  <c r="D282" i="23"/>
  <c r="E282" i="23"/>
  <c r="F282" i="23"/>
  <c r="D283" i="23"/>
  <c r="E283" i="23"/>
  <c r="F283" i="23"/>
  <c r="D284" i="23"/>
  <c r="E284" i="23"/>
  <c r="F284" i="23"/>
  <c r="D285" i="23"/>
  <c r="E285" i="23"/>
  <c r="F285" i="23"/>
  <c r="D286" i="23"/>
  <c r="E286" i="23"/>
  <c r="F286" i="23"/>
  <c r="D287" i="23"/>
  <c r="E287" i="23"/>
  <c r="F287" i="23"/>
  <c r="D288" i="23"/>
  <c r="E288" i="23"/>
  <c r="F288" i="23"/>
  <c r="D289" i="23"/>
  <c r="E289" i="23"/>
  <c r="F289" i="23"/>
  <c r="D290" i="23"/>
  <c r="E290" i="23"/>
  <c r="F290" i="23"/>
  <c r="D291" i="23"/>
  <c r="E291" i="23"/>
  <c r="F291" i="23"/>
  <c r="D292" i="23"/>
  <c r="E292" i="23"/>
  <c r="F292" i="23"/>
  <c r="D293" i="23"/>
  <c r="E293" i="23"/>
  <c r="F293" i="23"/>
  <c r="D294" i="23"/>
  <c r="E294" i="23"/>
  <c r="F294" i="23"/>
  <c r="D295" i="23"/>
  <c r="E295" i="23"/>
  <c r="F295" i="23"/>
  <c r="D296" i="23"/>
  <c r="E296" i="23"/>
  <c r="F296" i="23"/>
  <c r="D297" i="23"/>
  <c r="E297" i="23"/>
  <c r="F297" i="23"/>
  <c r="D298" i="23"/>
  <c r="E298" i="23"/>
  <c r="F298" i="23"/>
  <c r="D299" i="23"/>
  <c r="E299" i="23"/>
  <c r="F299" i="23"/>
  <c r="D300" i="23"/>
  <c r="E300" i="23"/>
  <c r="F300" i="23"/>
  <c r="D301" i="23"/>
  <c r="E301" i="23"/>
  <c r="F301" i="23"/>
  <c r="D302" i="23"/>
  <c r="E302" i="23"/>
  <c r="F302" i="23"/>
  <c r="D303" i="23"/>
  <c r="E303" i="23"/>
  <c r="F303" i="23"/>
  <c r="D304" i="23"/>
  <c r="E304" i="23"/>
  <c r="F304" i="23"/>
  <c r="D305" i="23"/>
  <c r="E305" i="23"/>
  <c r="F305" i="23"/>
  <c r="D306" i="23"/>
  <c r="E306" i="23"/>
  <c r="F306" i="23"/>
  <c r="D307" i="23"/>
  <c r="E307" i="23"/>
  <c r="F307" i="23"/>
  <c r="D308" i="23"/>
  <c r="E308" i="23"/>
  <c r="F308" i="23"/>
  <c r="D309" i="23"/>
  <c r="E309" i="23"/>
  <c r="F309" i="23"/>
  <c r="D310" i="23"/>
  <c r="E310" i="23"/>
  <c r="F310" i="23"/>
  <c r="D311" i="23"/>
  <c r="E311" i="23"/>
  <c r="F311" i="23"/>
  <c r="D312" i="23"/>
  <c r="E312" i="23"/>
  <c r="F312" i="23"/>
  <c r="D313" i="23"/>
  <c r="E313" i="23"/>
  <c r="F313" i="23"/>
  <c r="D314" i="23"/>
  <c r="E314" i="23"/>
  <c r="F314" i="23"/>
  <c r="D315" i="23"/>
  <c r="E315" i="23"/>
  <c r="F315" i="23"/>
  <c r="D316" i="23"/>
  <c r="E316" i="23"/>
  <c r="F316" i="23"/>
  <c r="D317" i="23"/>
  <c r="E317" i="23"/>
  <c r="F317" i="23"/>
  <c r="D318" i="23"/>
  <c r="E318" i="23"/>
  <c r="F318" i="23"/>
  <c r="D319" i="23"/>
  <c r="E319" i="23"/>
  <c r="F319" i="23"/>
  <c r="D320" i="23"/>
  <c r="E320" i="23"/>
  <c r="F320" i="23"/>
  <c r="D321" i="23"/>
  <c r="E321" i="23"/>
  <c r="F321" i="23"/>
  <c r="D322" i="23"/>
  <c r="E322" i="23"/>
  <c r="F322" i="23"/>
  <c r="D323" i="23"/>
  <c r="E323" i="23"/>
  <c r="F323" i="23"/>
  <c r="D324" i="23"/>
  <c r="E324" i="23"/>
  <c r="F324" i="23"/>
  <c r="D325" i="23"/>
  <c r="E325" i="23"/>
  <c r="F325" i="23"/>
  <c r="D326" i="23"/>
  <c r="E326" i="23"/>
  <c r="F326" i="23"/>
  <c r="D327" i="23"/>
  <c r="E327" i="23"/>
  <c r="F327" i="23"/>
  <c r="D328" i="23"/>
  <c r="E328" i="23"/>
  <c r="F328" i="23"/>
  <c r="D329" i="23"/>
  <c r="E329" i="23"/>
  <c r="F329" i="23"/>
  <c r="D330" i="23"/>
  <c r="E330" i="23"/>
  <c r="F330" i="23"/>
  <c r="D331" i="23"/>
  <c r="E331" i="23"/>
  <c r="F331" i="23"/>
  <c r="D332" i="23"/>
  <c r="E332" i="23"/>
  <c r="F332" i="23"/>
  <c r="D333" i="23"/>
  <c r="E333" i="23"/>
  <c r="F333" i="23"/>
  <c r="D334" i="23"/>
  <c r="E334" i="23"/>
  <c r="F334" i="23"/>
  <c r="D335" i="23"/>
  <c r="E335" i="23"/>
  <c r="F335" i="23"/>
  <c r="D336" i="23"/>
  <c r="E336" i="23"/>
  <c r="F336" i="23"/>
  <c r="D337" i="23"/>
  <c r="E337" i="23"/>
  <c r="F337" i="23"/>
  <c r="D338" i="23"/>
  <c r="E338" i="23"/>
  <c r="F338" i="23"/>
  <c r="D339" i="23"/>
  <c r="E339" i="23"/>
  <c r="F339" i="23"/>
  <c r="D340" i="23"/>
  <c r="E340" i="23"/>
  <c r="F340" i="23"/>
  <c r="D341" i="23"/>
  <c r="E341" i="23"/>
  <c r="F341" i="23"/>
  <c r="D342" i="23"/>
  <c r="E342" i="23"/>
  <c r="F342" i="23"/>
  <c r="C343" i="23"/>
  <c r="D343" i="23"/>
  <c r="E343" i="23"/>
  <c r="F343" i="23"/>
  <c r="D344" i="23"/>
  <c r="E344" i="23"/>
  <c r="F344" i="23"/>
  <c r="D345" i="23"/>
  <c r="E345" i="23"/>
  <c r="F345" i="23"/>
  <c r="D346" i="23"/>
  <c r="E346" i="23"/>
  <c r="F346" i="23"/>
  <c r="D347" i="23"/>
  <c r="E347" i="23"/>
  <c r="F347" i="23"/>
  <c r="D348" i="23"/>
  <c r="E348" i="23"/>
  <c r="F348" i="23"/>
  <c r="D349" i="23"/>
  <c r="E349" i="23"/>
  <c r="F349" i="23"/>
  <c r="D350" i="23"/>
  <c r="E350" i="23"/>
  <c r="F350" i="23"/>
  <c r="D351" i="23"/>
  <c r="E351" i="23"/>
  <c r="F351" i="23"/>
  <c r="D352" i="23"/>
  <c r="E352" i="23"/>
  <c r="F352" i="23"/>
  <c r="D353" i="23"/>
  <c r="E353" i="23"/>
  <c r="F353" i="23"/>
  <c r="D354" i="23"/>
  <c r="E354" i="23"/>
  <c r="F354" i="23"/>
  <c r="D355" i="23"/>
  <c r="E355" i="23"/>
  <c r="F355" i="23"/>
  <c r="D356" i="23"/>
  <c r="E356" i="23"/>
  <c r="F356" i="23"/>
  <c r="D357" i="23"/>
  <c r="E357" i="23"/>
  <c r="F357" i="23"/>
  <c r="D358" i="23"/>
  <c r="E358" i="23"/>
  <c r="F358" i="23"/>
  <c r="D359" i="23"/>
  <c r="E359" i="23"/>
  <c r="F359" i="23"/>
  <c r="D360" i="23"/>
  <c r="E360" i="23"/>
  <c r="F360" i="23"/>
  <c r="D361" i="23"/>
  <c r="E361" i="23"/>
  <c r="F361" i="23"/>
  <c r="D362" i="23"/>
  <c r="E362" i="23"/>
  <c r="F362" i="23"/>
  <c r="D363" i="23"/>
  <c r="E363" i="23"/>
  <c r="F363" i="23"/>
  <c r="D364" i="23"/>
  <c r="E364" i="23"/>
  <c r="F364" i="23"/>
  <c r="D365" i="23"/>
  <c r="E365" i="23"/>
  <c r="F365" i="23"/>
  <c r="D366" i="23"/>
  <c r="E366" i="23"/>
  <c r="F366" i="23"/>
  <c r="D367" i="23"/>
  <c r="E367" i="23"/>
  <c r="F367" i="23"/>
  <c r="D368" i="23"/>
  <c r="E368" i="23"/>
  <c r="F368" i="23"/>
  <c r="D369" i="23"/>
  <c r="E369" i="23"/>
  <c r="F369" i="23"/>
  <c r="D370" i="23"/>
  <c r="E370" i="23"/>
  <c r="F370" i="23"/>
  <c r="D371" i="23"/>
  <c r="E371" i="23"/>
  <c r="F371" i="23"/>
  <c r="D372" i="23"/>
  <c r="E372" i="23"/>
  <c r="F372" i="23"/>
  <c r="D373" i="23"/>
  <c r="E373" i="23"/>
  <c r="F373" i="23"/>
  <c r="D374" i="23"/>
  <c r="E374" i="23"/>
  <c r="F374" i="23"/>
  <c r="D375" i="23"/>
  <c r="E375" i="23"/>
  <c r="F375" i="23"/>
  <c r="D376" i="23"/>
  <c r="E376" i="23"/>
  <c r="F376" i="23"/>
  <c r="D377" i="23"/>
  <c r="E377" i="23"/>
  <c r="F377" i="23"/>
  <c r="D378" i="23"/>
  <c r="E378" i="23"/>
  <c r="F378" i="23"/>
  <c r="D379" i="23"/>
  <c r="E379" i="23"/>
  <c r="F379" i="23"/>
  <c r="D380" i="23"/>
  <c r="E380" i="23"/>
  <c r="F380" i="23"/>
  <c r="D381" i="23"/>
  <c r="E381" i="23"/>
  <c r="F381" i="23"/>
  <c r="D382" i="23"/>
  <c r="E382" i="23"/>
  <c r="F382" i="23"/>
  <c r="D383" i="23"/>
  <c r="E383" i="23"/>
  <c r="F383" i="23"/>
  <c r="D384" i="23"/>
  <c r="E384" i="23"/>
  <c r="F384" i="23"/>
  <c r="D385" i="23"/>
  <c r="E385" i="23"/>
  <c r="F385" i="23"/>
  <c r="D386" i="23"/>
  <c r="E386" i="23"/>
  <c r="F386" i="23"/>
  <c r="D387" i="23"/>
  <c r="E387" i="23"/>
  <c r="F387" i="23"/>
  <c r="D388" i="23"/>
  <c r="E388" i="23"/>
  <c r="F388" i="23"/>
  <c r="D389" i="23"/>
  <c r="E389" i="23"/>
  <c r="F389" i="23"/>
  <c r="D390" i="23"/>
  <c r="E390" i="23"/>
  <c r="F390" i="23"/>
  <c r="D391" i="23"/>
  <c r="E391" i="23"/>
  <c r="F391" i="23"/>
  <c r="D392" i="23"/>
  <c r="E392" i="23"/>
  <c r="F392" i="23"/>
  <c r="D393" i="23"/>
  <c r="E393" i="23"/>
  <c r="F393" i="23"/>
  <c r="D394" i="23"/>
  <c r="E394" i="23"/>
  <c r="F394" i="23"/>
  <c r="D395" i="23"/>
  <c r="E395" i="23"/>
  <c r="F395" i="23"/>
  <c r="D396" i="23"/>
  <c r="E396" i="23"/>
  <c r="F396" i="23"/>
  <c r="D397" i="23"/>
  <c r="E397" i="23"/>
  <c r="F397" i="23"/>
  <c r="D398" i="23"/>
  <c r="E398" i="23"/>
  <c r="F398" i="23"/>
  <c r="D399" i="23"/>
  <c r="E399" i="23"/>
  <c r="F399" i="23"/>
  <c r="D400" i="23"/>
  <c r="E400" i="23"/>
  <c r="F400" i="23"/>
  <c r="D401" i="23"/>
  <c r="E401" i="23"/>
  <c r="F401" i="23"/>
  <c r="D402" i="23"/>
  <c r="E402" i="23"/>
  <c r="F402" i="23"/>
  <c r="D403" i="23"/>
  <c r="E403" i="23"/>
  <c r="F403" i="23"/>
  <c r="D404" i="23"/>
  <c r="E404" i="23"/>
  <c r="F404" i="23"/>
  <c r="D405" i="23"/>
  <c r="E405" i="23"/>
  <c r="F405" i="23"/>
  <c r="D406" i="23"/>
  <c r="E406" i="23"/>
  <c r="F406" i="23"/>
  <c r="D407" i="23"/>
  <c r="E407" i="23"/>
  <c r="F407" i="23"/>
  <c r="D408" i="23"/>
  <c r="E408" i="23"/>
  <c r="F408" i="23"/>
  <c r="D409" i="23"/>
  <c r="E409" i="23"/>
  <c r="F409" i="23"/>
  <c r="D410" i="23"/>
  <c r="E410" i="23"/>
  <c r="F410" i="23"/>
  <c r="D411" i="23"/>
  <c r="E411" i="23"/>
  <c r="F411" i="23"/>
  <c r="D412" i="23"/>
  <c r="E412" i="23"/>
  <c r="F412" i="23"/>
  <c r="D413" i="23"/>
  <c r="E413" i="23"/>
  <c r="F413" i="23"/>
  <c r="D414" i="23"/>
  <c r="E414" i="23"/>
  <c r="F414" i="23"/>
  <c r="D415" i="23"/>
  <c r="E415" i="23"/>
  <c r="F415" i="23"/>
  <c r="C416" i="23"/>
  <c r="B416" i="23"/>
  <c r="D416" i="23"/>
  <c r="E416" i="23"/>
  <c r="F416" i="23"/>
  <c r="D417" i="23"/>
  <c r="E417" i="23"/>
  <c r="F417" i="23"/>
  <c r="D418" i="23"/>
  <c r="E418" i="23"/>
  <c r="F418" i="23"/>
  <c r="D419" i="23"/>
  <c r="E419" i="23"/>
  <c r="F419" i="23"/>
  <c r="D420" i="23"/>
  <c r="E420" i="23"/>
  <c r="F420" i="23"/>
  <c r="D421" i="23"/>
  <c r="E421" i="23"/>
  <c r="F421" i="23"/>
  <c r="D422" i="23"/>
  <c r="E422" i="23"/>
  <c r="F422" i="23"/>
  <c r="D423" i="23"/>
  <c r="E423" i="23"/>
  <c r="F423" i="23"/>
  <c r="D424" i="23"/>
  <c r="E424" i="23"/>
  <c r="F424" i="23"/>
  <c r="D425" i="23"/>
  <c r="E425" i="23"/>
  <c r="F425" i="23"/>
  <c r="D426" i="23"/>
  <c r="E426" i="23"/>
  <c r="F426" i="23"/>
  <c r="D427" i="23"/>
  <c r="E427" i="23"/>
  <c r="F427" i="23"/>
  <c r="D428" i="23"/>
  <c r="E428" i="23"/>
  <c r="F428" i="23"/>
  <c r="D429" i="23"/>
  <c r="E429" i="23"/>
  <c r="F429" i="23"/>
  <c r="D430" i="23"/>
  <c r="E430" i="23"/>
  <c r="F430" i="23"/>
  <c r="D431" i="23"/>
  <c r="E431" i="23"/>
  <c r="F431" i="23"/>
  <c r="D432" i="23"/>
  <c r="E432" i="23"/>
  <c r="F432" i="23"/>
  <c r="D433" i="23"/>
  <c r="E433" i="23"/>
  <c r="F433" i="23"/>
  <c r="D434" i="23"/>
  <c r="E434" i="23"/>
  <c r="F434" i="23"/>
  <c r="D435" i="23"/>
  <c r="E435" i="23"/>
  <c r="F435" i="23"/>
  <c r="D436" i="23"/>
  <c r="E436" i="23"/>
  <c r="F436" i="23"/>
  <c r="D437" i="23"/>
  <c r="E437" i="23"/>
  <c r="F437" i="23"/>
  <c r="D438" i="23"/>
  <c r="E438" i="23"/>
  <c r="F438" i="23"/>
  <c r="D439" i="23"/>
  <c r="E439" i="23"/>
  <c r="F439" i="23"/>
  <c r="D440" i="23"/>
  <c r="E440" i="23"/>
  <c r="F440" i="23"/>
  <c r="D441" i="23"/>
  <c r="E441" i="23"/>
  <c r="F441" i="23"/>
  <c r="D442" i="23"/>
  <c r="E442" i="23"/>
  <c r="F442" i="23"/>
  <c r="D443" i="23"/>
  <c r="E443" i="23"/>
  <c r="F443" i="23"/>
  <c r="D444" i="23"/>
  <c r="E444" i="23"/>
  <c r="F444" i="23"/>
  <c r="D445" i="23"/>
  <c r="E445" i="23"/>
  <c r="F445" i="23"/>
  <c r="D446" i="23"/>
  <c r="E446" i="23"/>
  <c r="F446" i="23"/>
  <c r="D447" i="23"/>
  <c r="E447" i="23"/>
  <c r="F447" i="23"/>
  <c r="D448" i="23"/>
  <c r="E448" i="23"/>
  <c r="F448" i="23"/>
  <c r="D449" i="23"/>
  <c r="E449" i="23"/>
  <c r="F449" i="23"/>
  <c r="D450" i="23"/>
  <c r="E450" i="23"/>
  <c r="F450" i="23"/>
  <c r="D451" i="23"/>
  <c r="E451" i="23"/>
  <c r="F451" i="23"/>
  <c r="D452" i="23"/>
  <c r="E452" i="23"/>
  <c r="F452" i="23"/>
  <c r="D453" i="23"/>
  <c r="E453" i="23"/>
  <c r="F453" i="23"/>
  <c r="D454" i="23"/>
  <c r="E454" i="23"/>
  <c r="F454" i="23"/>
  <c r="D455" i="23"/>
  <c r="E455" i="23"/>
  <c r="F455" i="23"/>
  <c r="D456" i="23"/>
  <c r="E456" i="23"/>
  <c r="F456" i="23"/>
  <c r="D457" i="23"/>
  <c r="E457" i="23"/>
  <c r="F457" i="23"/>
  <c r="D458" i="23"/>
  <c r="E458" i="23"/>
  <c r="F458" i="23"/>
  <c r="D459" i="23"/>
  <c r="E459" i="23"/>
  <c r="F459" i="23"/>
  <c r="D460" i="23"/>
  <c r="E460" i="23"/>
  <c r="F460" i="23"/>
  <c r="D461" i="23"/>
  <c r="E461" i="23"/>
  <c r="F461" i="23"/>
  <c r="D462" i="23"/>
  <c r="E462" i="23"/>
  <c r="F462" i="23"/>
  <c r="D463" i="23"/>
  <c r="E463" i="23"/>
  <c r="F463" i="23"/>
  <c r="D464" i="23"/>
  <c r="E464" i="23"/>
  <c r="F464" i="23"/>
  <c r="D465" i="23"/>
  <c r="E465" i="23"/>
  <c r="F465" i="23"/>
  <c r="D466" i="23"/>
  <c r="E466" i="23"/>
  <c r="F466" i="23"/>
  <c r="D467" i="23"/>
  <c r="E467" i="23"/>
  <c r="F467" i="23"/>
  <c r="D468" i="23"/>
  <c r="E468" i="23"/>
  <c r="F468" i="23"/>
  <c r="D469" i="23"/>
  <c r="E469" i="23"/>
  <c r="F469" i="23"/>
  <c r="D470" i="23"/>
  <c r="E470" i="23"/>
  <c r="F470" i="23"/>
  <c r="D471" i="23"/>
  <c r="E471" i="23"/>
  <c r="F471" i="23"/>
  <c r="D472" i="23"/>
  <c r="E472" i="23"/>
  <c r="F472" i="23"/>
  <c r="D473" i="23"/>
  <c r="E473" i="23"/>
  <c r="F473" i="23"/>
  <c r="D474" i="23"/>
  <c r="E474" i="23"/>
  <c r="F474" i="23"/>
  <c r="D475" i="23"/>
  <c r="E475" i="23"/>
  <c r="F475" i="23"/>
  <c r="D476" i="23"/>
  <c r="E476" i="23"/>
  <c r="F476" i="23"/>
  <c r="D477" i="23"/>
  <c r="E477" i="23"/>
  <c r="F477" i="23"/>
  <c r="D478" i="23"/>
  <c r="E478" i="23"/>
  <c r="F478" i="23"/>
  <c r="D479" i="23"/>
  <c r="E479" i="23"/>
  <c r="F479" i="23"/>
  <c r="D480" i="23"/>
  <c r="E480" i="23"/>
  <c r="F480" i="23"/>
  <c r="D481" i="23"/>
  <c r="E481" i="23"/>
  <c r="F481" i="23"/>
  <c r="D482" i="23"/>
  <c r="E482" i="23"/>
  <c r="F482" i="23"/>
  <c r="D483" i="23"/>
  <c r="E483" i="23"/>
  <c r="F483" i="23"/>
  <c r="D484" i="23"/>
  <c r="E484" i="23"/>
  <c r="F484" i="23"/>
  <c r="D485" i="23"/>
  <c r="E485" i="23"/>
  <c r="F485" i="23"/>
  <c r="D486" i="23"/>
  <c r="E486" i="23"/>
  <c r="F486" i="23"/>
  <c r="D487" i="23"/>
  <c r="E487" i="23"/>
  <c r="F487" i="23"/>
  <c r="D488" i="23"/>
  <c r="E488" i="23"/>
  <c r="F488" i="23"/>
  <c r="D489" i="23"/>
  <c r="E489" i="23"/>
  <c r="F489" i="23"/>
  <c r="D490" i="23"/>
  <c r="E490" i="23"/>
  <c r="F490" i="23"/>
  <c r="D491" i="23"/>
  <c r="E491" i="23"/>
  <c r="F491" i="23"/>
  <c r="D492" i="23"/>
  <c r="E492" i="23"/>
  <c r="F492" i="23"/>
  <c r="C493" i="23"/>
  <c r="D493" i="23"/>
  <c r="E493" i="23"/>
  <c r="F493" i="23"/>
  <c r="D494" i="23"/>
  <c r="E494" i="23"/>
  <c r="F494" i="23"/>
  <c r="D495" i="23"/>
  <c r="E495" i="23"/>
  <c r="F495" i="23"/>
  <c r="D496" i="23"/>
  <c r="E496" i="23"/>
  <c r="F496" i="23"/>
  <c r="D497" i="23"/>
  <c r="E497" i="23"/>
  <c r="F497" i="23"/>
  <c r="D498" i="23"/>
  <c r="E498" i="23"/>
  <c r="F498" i="23"/>
  <c r="D499" i="23"/>
  <c r="E499" i="23"/>
  <c r="F499" i="23"/>
  <c r="D500" i="23"/>
  <c r="E500" i="23"/>
  <c r="F500" i="23"/>
  <c r="D501" i="23"/>
  <c r="E501" i="23"/>
  <c r="F501" i="23"/>
  <c r="D502" i="23"/>
  <c r="E502" i="23"/>
  <c r="F502" i="23"/>
  <c r="D503" i="23"/>
  <c r="E503" i="23"/>
  <c r="F503" i="23"/>
  <c r="D504" i="23"/>
  <c r="E504" i="23"/>
  <c r="F504" i="23"/>
  <c r="D505" i="23"/>
  <c r="E505" i="23"/>
  <c r="F505" i="23"/>
  <c r="D506" i="23"/>
  <c r="E506" i="23"/>
  <c r="F506" i="23"/>
  <c r="D507" i="23"/>
  <c r="E507" i="23"/>
  <c r="F507" i="23"/>
  <c r="D508" i="23"/>
  <c r="E508" i="23"/>
  <c r="F508" i="23"/>
  <c r="D509" i="23"/>
  <c r="E509" i="23"/>
  <c r="F509" i="23"/>
  <c r="D510" i="23"/>
  <c r="E510" i="23"/>
  <c r="F510" i="23"/>
  <c r="D511" i="23"/>
  <c r="E511" i="23"/>
  <c r="F511" i="23"/>
  <c r="D512" i="23"/>
  <c r="E512" i="23"/>
  <c r="F512" i="23"/>
  <c r="D513" i="23"/>
  <c r="E513" i="23"/>
  <c r="F513" i="23"/>
  <c r="D514" i="23"/>
  <c r="E514" i="23"/>
  <c r="F514" i="23"/>
  <c r="D515" i="23"/>
  <c r="E515" i="23"/>
  <c r="F515" i="23"/>
  <c r="D516" i="23"/>
  <c r="E516" i="23"/>
  <c r="F516" i="23"/>
  <c r="D517" i="23"/>
  <c r="E517" i="23"/>
  <c r="F517" i="23"/>
  <c r="D518" i="23"/>
  <c r="E518" i="23"/>
  <c r="F518" i="23"/>
  <c r="C519" i="23"/>
  <c r="D519" i="23"/>
  <c r="E519" i="23"/>
  <c r="F519" i="23"/>
  <c r="C520" i="23"/>
  <c r="B520" i="23"/>
  <c r="D520" i="23"/>
  <c r="E520" i="23"/>
  <c r="F520" i="23"/>
  <c r="D521" i="23"/>
  <c r="E521" i="23"/>
  <c r="F521" i="23"/>
  <c r="D522" i="23"/>
  <c r="E522" i="23"/>
  <c r="F522" i="23"/>
  <c r="D523" i="23"/>
  <c r="E523" i="23"/>
  <c r="F523" i="23"/>
  <c r="D524" i="23"/>
  <c r="E524" i="23"/>
  <c r="F524" i="23"/>
  <c r="D525" i="23"/>
  <c r="E525" i="23"/>
  <c r="F525" i="23"/>
  <c r="D526" i="23"/>
  <c r="E526" i="23"/>
  <c r="F526" i="23"/>
  <c r="D527" i="23"/>
  <c r="E527" i="23"/>
  <c r="F527" i="23"/>
  <c r="D528" i="23"/>
  <c r="E528" i="23"/>
  <c r="F528" i="23"/>
  <c r="D529" i="23"/>
  <c r="E529" i="23"/>
  <c r="F529" i="23"/>
  <c r="D530" i="23"/>
  <c r="E530" i="23"/>
  <c r="F530" i="23"/>
  <c r="D531" i="23"/>
  <c r="E531" i="23"/>
  <c r="F531" i="23"/>
  <c r="D532" i="23"/>
  <c r="E532" i="23"/>
  <c r="F532" i="23"/>
  <c r="D533" i="23"/>
  <c r="E533" i="23"/>
  <c r="F533" i="23"/>
  <c r="C534" i="23"/>
  <c r="A534" i="23"/>
  <c r="D534" i="23"/>
  <c r="E534" i="23"/>
  <c r="F534" i="23"/>
  <c r="C535" i="23"/>
  <c r="A535" i="23"/>
  <c r="D535" i="23"/>
  <c r="E535" i="23"/>
  <c r="F535" i="23"/>
  <c r="D536" i="23"/>
  <c r="E536" i="23"/>
  <c r="F536" i="23"/>
  <c r="D537" i="23"/>
  <c r="E537" i="23"/>
  <c r="F537" i="23"/>
  <c r="D538" i="23"/>
  <c r="E538" i="23"/>
  <c r="F538" i="23"/>
  <c r="D539" i="23"/>
  <c r="E539" i="23"/>
  <c r="F539" i="23"/>
  <c r="D540" i="23"/>
  <c r="E540" i="23"/>
  <c r="F540" i="23"/>
  <c r="D541" i="23"/>
  <c r="E541" i="23"/>
  <c r="F541" i="23"/>
  <c r="D542" i="23"/>
  <c r="E542" i="23"/>
  <c r="F542" i="23"/>
  <c r="D543" i="23"/>
  <c r="E543" i="23"/>
  <c r="F543" i="23"/>
  <c r="D544" i="23"/>
  <c r="E544" i="23"/>
  <c r="F544" i="23"/>
  <c r="D545" i="23"/>
  <c r="E545" i="23"/>
  <c r="F545" i="23"/>
  <c r="D546" i="23"/>
  <c r="E546" i="23"/>
  <c r="F546" i="23"/>
  <c r="D547" i="23"/>
  <c r="E547" i="23"/>
  <c r="F547" i="23"/>
  <c r="D548" i="23"/>
  <c r="E548" i="23"/>
  <c r="F548" i="23"/>
  <c r="D549" i="23"/>
  <c r="E549" i="23"/>
  <c r="F549" i="23"/>
  <c r="D550" i="23"/>
  <c r="E550" i="23"/>
  <c r="F550" i="23"/>
  <c r="D551" i="23"/>
  <c r="E551" i="23"/>
  <c r="F551" i="23"/>
  <c r="D552" i="23"/>
  <c r="E552" i="23"/>
  <c r="F552" i="23"/>
  <c r="D553" i="23"/>
  <c r="E553" i="23"/>
  <c r="F553" i="23"/>
  <c r="D554" i="23"/>
  <c r="E554" i="23"/>
  <c r="F554" i="23"/>
  <c r="D555" i="23"/>
  <c r="E555" i="23"/>
  <c r="F555" i="23"/>
  <c r="D556" i="23"/>
  <c r="E556" i="23"/>
  <c r="F556" i="23"/>
  <c r="D557" i="23"/>
  <c r="E557" i="23"/>
  <c r="F557" i="23"/>
  <c r="D558" i="23"/>
  <c r="E558" i="23"/>
  <c r="F558" i="23"/>
  <c r="D559" i="23"/>
  <c r="E559" i="23"/>
  <c r="F559" i="23"/>
  <c r="D560" i="23"/>
  <c r="E560" i="23"/>
  <c r="F560" i="23"/>
  <c r="D561" i="23"/>
  <c r="E561" i="23"/>
  <c r="F561" i="23"/>
  <c r="D562" i="23"/>
  <c r="E562" i="23"/>
  <c r="F562" i="23"/>
  <c r="D563" i="23"/>
  <c r="E563" i="23"/>
  <c r="F563" i="23"/>
  <c r="D564" i="23"/>
  <c r="E564" i="23"/>
  <c r="F564" i="23"/>
  <c r="D565" i="23"/>
  <c r="E565" i="23"/>
  <c r="F565" i="23"/>
  <c r="D566" i="23"/>
  <c r="E566" i="23"/>
  <c r="F566" i="23"/>
  <c r="D567" i="23"/>
  <c r="E567" i="23"/>
  <c r="F567" i="23"/>
  <c r="D568" i="23"/>
  <c r="E568" i="23"/>
  <c r="F568" i="23"/>
  <c r="D569" i="23"/>
  <c r="E569" i="23"/>
  <c r="F569" i="23"/>
  <c r="D570" i="23"/>
  <c r="E570" i="23"/>
  <c r="F570" i="23"/>
  <c r="D571" i="23"/>
  <c r="E571" i="23"/>
  <c r="F571" i="23"/>
  <c r="C572" i="23"/>
  <c r="A572" i="23"/>
  <c r="D572" i="23"/>
  <c r="E572" i="23"/>
  <c r="F572" i="23"/>
  <c r="D573" i="23"/>
  <c r="E573" i="23"/>
  <c r="F573" i="23"/>
  <c r="D574" i="23"/>
  <c r="E574" i="23"/>
  <c r="F574" i="23"/>
  <c r="D575" i="23"/>
  <c r="E575" i="23"/>
  <c r="F575" i="23"/>
  <c r="D576" i="23"/>
  <c r="E576" i="23"/>
  <c r="F576" i="23"/>
  <c r="D577" i="23"/>
  <c r="E577" i="23"/>
  <c r="F577" i="23"/>
  <c r="D578" i="23"/>
  <c r="E578" i="23"/>
  <c r="F578" i="23"/>
  <c r="D579" i="23"/>
  <c r="E579" i="23"/>
  <c r="F579" i="23"/>
  <c r="D580" i="23"/>
  <c r="E580" i="23"/>
  <c r="F580" i="23"/>
  <c r="D581" i="23"/>
  <c r="E581" i="23"/>
  <c r="F581" i="23"/>
  <c r="D582" i="23"/>
  <c r="E582" i="23"/>
  <c r="F582" i="23"/>
  <c r="D583" i="23"/>
  <c r="E583" i="23"/>
  <c r="F583" i="23"/>
  <c r="C584" i="23"/>
  <c r="A584" i="23"/>
  <c r="D584" i="23"/>
  <c r="E584" i="23"/>
  <c r="F584" i="23"/>
  <c r="D585" i="23"/>
  <c r="E585" i="23"/>
  <c r="F585" i="23"/>
  <c r="D586" i="23"/>
  <c r="E586" i="23"/>
  <c r="F586" i="23"/>
  <c r="D587" i="23"/>
  <c r="E587" i="23"/>
  <c r="F587" i="23"/>
  <c r="D588" i="23"/>
  <c r="E588" i="23"/>
  <c r="F588" i="23"/>
  <c r="D589" i="23"/>
  <c r="E589" i="23"/>
  <c r="F589" i="23"/>
  <c r="D590" i="23"/>
  <c r="E590" i="23"/>
  <c r="F590" i="23"/>
  <c r="D591" i="23"/>
  <c r="E591" i="23"/>
  <c r="F591" i="23"/>
  <c r="D592" i="23"/>
  <c r="E592" i="23"/>
  <c r="F592" i="23"/>
  <c r="D593" i="23"/>
  <c r="E593" i="23"/>
  <c r="F593" i="23"/>
  <c r="D594" i="23"/>
  <c r="E594" i="23"/>
  <c r="F594" i="23"/>
  <c r="D595" i="23"/>
  <c r="E595" i="23"/>
  <c r="F595" i="23"/>
  <c r="D596" i="23"/>
  <c r="E596" i="23"/>
  <c r="F596" i="23"/>
  <c r="D597" i="23"/>
  <c r="E597" i="23"/>
  <c r="F597" i="23"/>
  <c r="D598" i="23"/>
  <c r="E598" i="23"/>
  <c r="F598" i="23"/>
  <c r="D599" i="23"/>
  <c r="E599" i="23"/>
  <c r="F599" i="23"/>
  <c r="D600" i="23"/>
  <c r="E600" i="23"/>
  <c r="F600" i="23"/>
  <c r="D601" i="23"/>
  <c r="E601" i="23"/>
  <c r="F601" i="23"/>
  <c r="D602" i="23"/>
  <c r="E602" i="23"/>
  <c r="F602" i="23"/>
  <c r="D603" i="23"/>
  <c r="E603" i="23"/>
  <c r="F603" i="23"/>
  <c r="D604" i="23"/>
  <c r="E604" i="23"/>
  <c r="F604" i="23"/>
  <c r="D605" i="23"/>
  <c r="E605" i="23"/>
  <c r="F605" i="23"/>
  <c r="D606" i="23"/>
  <c r="E606" i="23"/>
  <c r="F606" i="23"/>
  <c r="D607" i="23"/>
  <c r="E607" i="23"/>
  <c r="F607" i="23"/>
  <c r="D608" i="23"/>
  <c r="E608" i="23"/>
  <c r="F608" i="23"/>
  <c r="D609" i="23"/>
  <c r="E609" i="23"/>
  <c r="F609" i="23"/>
  <c r="D610" i="23"/>
  <c r="E610" i="23"/>
  <c r="F610" i="23"/>
  <c r="D611" i="23"/>
  <c r="E611" i="23"/>
  <c r="F611" i="23"/>
  <c r="D612" i="23"/>
  <c r="E612" i="23"/>
  <c r="F612" i="23"/>
  <c r="D613" i="23"/>
  <c r="E613" i="23"/>
  <c r="F613" i="23"/>
  <c r="F2" i="23"/>
  <c r="E2" i="23"/>
  <c r="D2" i="23"/>
  <c r="B734" i="4"/>
  <c r="N733" i="4"/>
  <c r="P154" i="23"/>
  <c r="A106" i="23"/>
  <c r="B106" i="23"/>
  <c r="A520" i="23"/>
  <c r="B535" i="23"/>
  <c r="A343" i="23"/>
  <c r="B343" i="23"/>
  <c r="A157" i="23"/>
  <c r="B157" i="23"/>
  <c r="A105" i="23"/>
  <c r="B105" i="23"/>
  <c r="A416" i="23"/>
  <c r="B584" i="23"/>
  <c r="B534" i="23"/>
  <c r="A519" i="23"/>
  <c r="B519" i="23"/>
  <c r="B572" i="23"/>
  <c r="A812" i="5"/>
  <c r="A826" i="15"/>
  <c r="C826" i="15"/>
  <c r="D826" i="15"/>
  <c r="A785" i="13"/>
  <c r="A907" i="6"/>
  <c r="H700" i="4"/>
  <c r="I700" i="4"/>
  <c r="J700" i="4"/>
  <c r="K700" i="4"/>
  <c r="L700" i="4"/>
  <c r="AE1032" i="3"/>
  <c r="AF1032" i="3"/>
  <c r="AH1032" i="3"/>
  <c r="AJ1032" i="3"/>
  <c r="AL1032" i="3"/>
  <c r="AM1032" i="3"/>
  <c r="AN1032" i="3"/>
  <c r="AO1032" i="3"/>
  <c r="AP1032" i="3"/>
  <c r="AQ1032" i="3"/>
  <c r="AR1032" i="3"/>
  <c r="AS1032" i="3"/>
  <c r="AT1032" i="3"/>
  <c r="AU1032" i="3"/>
  <c r="AV1032" i="3"/>
  <c r="AW1032" i="3"/>
  <c r="D1032" i="3"/>
  <c r="E1032" i="3"/>
  <c r="F1032" i="3"/>
  <c r="G1032" i="3"/>
  <c r="A811" i="5"/>
  <c r="A825" i="15"/>
  <c r="C825" i="15"/>
  <c r="D825" i="15"/>
  <c r="A784" i="13"/>
  <c r="A906" i="6"/>
  <c r="H699" i="4"/>
  <c r="I699" i="4"/>
  <c r="J699" i="4"/>
  <c r="K699" i="4"/>
  <c r="L699" i="4"/>
  <c r="AE1031" i="3"/>
  <c r="AF1031" i="3"/>
  <c r="AH1031" i="3"/>
  <c r="AJ1031" i="3"/>
  <c r="AL1031" i="3"/>
  <c r="AM1031" i="3"/>
  <c r="AN1031" i="3"/>
  <c r="AO1031" i="3"/>
  <c r="AP1031" i="3"/>
  <c r="AQ1031" i="3"/>
  <c r="AR1031" i="3"/>
  <c r="AS1031" i="3"/>
  <c r="AT1031" i="3"/>
  <c r="AU1031" i="3"/>
  <c r="AV1031" i="3"/>
  <c r="AW1031" i="3"/>
  <c r="D1031" i="3"/>
  <c r="E1031" i="3"/>
  <c r="F1031" i="3"/>
  <c r="G1031" i="3"/>
  <c r="B735" i="4"/>
  <c r="N734" i="4"/>
  <c r="A810" i="5"/>
  <c r="A809" i="5"/>
  <c r="A824" i="15"/>
  <c r="C824" i="15"/>
  <c r="D824" i="15"/>
  <c r="A783" i="13"/>
  <c r="H698" i="4"/>
  <c r="I698" i="4"/>
  <c r="J698" i="4"/>
  <c r="K698" i="4"/>
  <c r="L698" i="4"/>
  <c r="AE1030" i="3"/>
  <c r="AF1030" i="3"/>
  <c r="AH1030" i="3"/>
  <c r="AJ1030" i="3"/>
  <c r="AL1030" i="3"/>
  <c r="AM1030" i="3"/>
  <c r="AN1030" i="3"/>
  <c r="AO1030" i="3"/>
  <c r="AP1030" i="3"/>
  <c r="AQ1030" i="3"/>
  <c r="AR1030" i="3"/>
  <c r="AS1030" i="3"/>
  <c r="AT1030" i="3"/>
  <c r="AU1030" i="3"/>
  <c r="AV1030" i="3"/>
  <c r="AW1030" i="3"/>
  <c r="D1030" i="3"/>
  <c r="E1030" i="3"/>
  <c r="F1030" i="3"/>
  <c r="G1030" i="3"/>
  <c r="B736" i="4"/>
  <c r="N735" i="4"/>
  <c r="A823" i="15"/>
  <c r="C823" i="15"/>
  <c r="D823" i="15"/>
  <c r="A782" i="13"/>
  <c r="A905" i="6"/>
  <c r="H697" i="4"/>
  <c r="I697" i="4"/>
  <c r="J697" i="4"/>
  <c r="K697" i="4"/>
  <c r="L697" i="4"/>
  <c r="AE1029" i="3"/>
  <c r="AF1029" i="3"/>
  <c r="AH1029" i="3"/>
  <c r="AJ1029" i="3"/>
  <c r="AL1029" i="3"/>
  <c r="AM1029" i="3"/>
  <c r="AN1029" i="3"/>
  <c r="AO1029" i="3"/>
  <c r="AP1029" i="3"/>
  <c r="AQ1029" i="3"/>
  <c r="AR1029" i="3"/>
  <c r="AS1029" i="3"/>
  <c r="AT1029" i="3"/>
  <c r="AU1029" i="3"/>
  <c r="AV1029" i="3"/>
  <c r="AW1029" i="3"/>
  <c r="D1029" i="3"/>
  <c r="E1029" i="3"/>
  <c r="F1029" i="3"/>
  <c r="G1029" i="3"/>
  <c r="N736" i="4"/>
  <c r="B737" i="4"/>
  <c r="D1028" i="3"/>
  <c r="E1028" i="3"/>
  <c r="F1028" i="3"/>
  <c r="G1028" i="3"/>
  <c r="N737" i="4"/>
  <c r="B738" i="4"/>
  <c r="A781" i="13"/>
  <c r="A779" i="13"/>
  <c r="A808" i="5"/>
  <c r="C822" i="15"/>
  <c r="D822" i="15"/>
  <c r="A904" i="6"/>
  <c r="A903" i="6"/>
  <c r="H696" i="4"/>
  <c r="I696" i="4"/>
  <c r="J696" i="4"/>
  <c r="K696" i="4"/>
  <c r="L696" i="4"/>
  <c r="AE1028" i="3"/>
  <c r="AF1028" i="3"/>
  <c r="AH1028" i="3"/>
  <c r="AJ1028" i="3"/>
  <c r="AL1028" i="3"/>
  <c r="AM1028" i="3"/>
  <c r="AN1028" i="3"/>
  <c r="AO1028" i="3"/>
  <c r="AP1028" i="3"/>
  <c r="AQ1028" i="3"/>
  <c r="AR1028" i="3"/>
  <c r="AS1028" i="3"/>
  <c r="AT1028" i="3"/>
  <c r="AU1028" i="3"/>
  <c r="AV1028" i="3"/>
  <c r="AW1028" i="3"/>
  <c r="B739" i="4"/>
  <c r="N738" i="4"/>
  <c r="A807" i="5"/>
  <c r="C821" i="15"/>
  <c r="D821" i="15"/>
  <c r="A780" i="13"/>
  <c r="A822" i="15"/>
  <c r="H695" i="4"/>
  <c r="I695" i="4"/>
  <c r="J695" i="4"/>
  <c r="K695" i="4"/>
  <c r="L695" i="4"/>
  <c r="B740" i="4"/>
  <c r="N739" i="4"/>
  <c r="A821" i="15"/>
  <c r="D1027" i="3"/>
  <c r="E1027" i="3"/>
  <c r="F1027" i="3"/>
  <c r="G1027" i="3"/>
  <c r="AE1027" i="3"/>
  <c r="AF1027" i="3"/>
  <c r="AH1027" i="3"/>
  <c r="AJ1027" i="3"/>
  <c r="AL1027" i="3"/>
  <c r="AM1027" i="3"/>
  <c r="AN1027" i="3"/>
  <c r="AO1027" i="3"/>
  <c r="AP1027" i="3"/>
  <c r="AQ1027" i="3"/>
  <c r="AR1027" i="3"/>
  <c r="AS1027" i="3"/>
  <c r="AT1027" i="3"/>
  <c r="AU1027" i="3"/>
  <c r="AV1027" i="3"/>
  <c r="AW1027" i="3"/>
  <c r="B741" i="4"/>
  <c r="N740" i="4"/>
  <c r="A902" i="6"/>
  <c r="A806" i="5"/>
  <c r="C820" i="15"/>
  <c r="D820" i="15"/>
  <c r="A820" i="15"/>
  <c r="H694" i="4"/>
  <c r="I694" i="4"/>
  <c r="J694" i="4"/>
  <c r="K694" i="4"/>
  <c r="L694" i="4"/>
  <c r="AE1026" i="3"/>
  <c r="AF1026" i="3"/>
  <c r="AH1026" i="3"/>
  <c r="AJ1026" i="3"/>
  <c r="AL1026" i="3"/>
  <c r="AM1026" i="3"/>
  <c r="AN1026" i="3"/>
  <c r="AO1026" i="3"/>
  <c r="AP1026" i="3"/>
  <c r="AQ1026" i="3"/>
  <c r="AR1026" i="3"/>
  <c r="AS1026" i="3"/>
  <c r="AT1026" i="3"/>
  <c r="AU1026" i="3"/>
  <c r="AV1026" i="3"/>
  <c r="AW1026" i="3"/>
  <c r="B742" i="4"/>
  <c r="N741" i="4"/>
  <c r="D1026" i="3"/>
  <c r="E1026" i="3"/>
  <c r="F1026" i="3"/>
  <c r="G1026" i="3"/>
  <c r="N742" i="4"/>
  <c r="B743" i="4"/>
  <c r="A805" i="5"/>
  <c r="A819" i="15"/>
  <c r="C819" i="15"/>
  <c r="D819" i="15"/>
  <c r="A778" i="13"/>
  <c r="A901" i="6"/>
  <c r="A900" i="6"/>
  <c r="H693" i="4"/>
  <c r="I693" i="4"/>
  <c r="J693" i="4"/>
  <c r="K693" i="4"/>
  <c r="L693" i="4"/>
  <c r="B744" i="4"/>
  <c r="N743" i="4"/>
  <c r="AE1025" i="3"/>
  <c r="AF1025" i="3"/>
  <c r="AH1025" i="3"/>
  <c r="AJ1025" i="3"/>
  <c r="AL1025" i="3"/>
  <c r="AM1025" i="3"/>
  <c r="AN1025" i="3"/>
  <c r="AO1025" i="3"/>
  <c r="AP1025" i="3"/>
  <c r="AQ1025" i="3"/>
  <c r="AR1025" i="3"/>
  <c r="AS1025" i="3"/>
  <c r="AT1025" i="3"/>
  <c r="AU1025" i="3"/>
  <c r="AV1025" i="3"/>
  <c r="AW1025" i="3"/>
  <c r="B745" i="4"/>
  <c r="N745" i="4"/>
  <c r="N744" i="4"/>
  <c r="D1025" i="3"/>
  <c r="E1025" i="3"/>
  <c r="F1025" i="3"/>
  <c r="G1025" i="3"/>
  <c r="A804" i="5"/>
  <c r="A818" i="15"/>
  <c r="C818" i="15"/>
  <c r="D818" i="15"/>
  <c r="A777" i="13"/>
  <c r="A899" i="6"/>
  <c r="H692" i="4"/>
  <c r="I692" i="4"/>
  <c r="J692" i="4"/>
  <c r="K692" i="4"/>
  <c r="L692" i="4"/>
  <c r="AE1024" i="3"/>
  <c r="AF1024" i="3"/>
  <c r="AH1024" i="3"/>
  <c r="AJ1024" i="3"/>
  <c r="AL1024" i="3"/>
  <c r="AM1024" i="3"/>
  <c r="AN1024" i="3"/>
  <c r="AO1024" i="3"/>
  <c r="AP1024" i="3"/>
  <c r="AQ1024" i="3"/>
  <c r="AR1024" i="3"/>
  <c r="AS1024" i="3"/>
  <c r="AT1024" i="3"/>
  <c r="AU1024" i="3"/>
  <c r="AV1024" i="3"/>
  <c r="AW1024" i="3"/>
  <c r="D1024" i="3"/>
  <c r="E1024" i="3"/>
  <c r="F1024" i="3"/>
  <c r="G1024" i="3"/>
  <c r="A803" i="5"/>
  <c r="A817" i="15"/>
  <c r="C817" i="15"/>
  <c r="D817" i="15"/>
  <c r="A776" i="13"/>
  <c r="A898" i="6"/>
  <c r="H691" i="4"/>
  <c r="I691" i="4"/>
  <c r="J691" i="4"/>
  <c r="K691" i="4"/>
  <c r="L691" i="4"/>
  <c r="AE1023" i="3"/>
  <c r="AF1023" i="3"/>
  <c r="AH1023" i="3"/>
  <c r="AJ1023" i="3"/>
  <c r="AL1023" i="3"/>
  <c r="AM1023" i="3"/>
  <c r="AN1023" i="3"/>
  <c r="AO1023" i="3"/>
  <c r="AP1023" i="3"/>
  <c r="AQ1023" i="3"/>
  <c r="AR1023" i="3"/>
  <c r="AS1023" i="3"/>
  <c r="AT1023" i="3"/>
  <c r="AU1023" i="3"/>
  <c r="AV1023" i="3"/>
  <c r="AW1023" i="3"/>
  <c r="D1023" i="3"/>
  <c r="E1023" i="3"/>
  <c r="F1023" i="3"/>
  <c r="G1023" i="3"/>
  <c r="A802" i="5"/>
  <c r="A816" i="15"/>
  <c r="C816" i="15"/>
  <c r="D816" i="15"/>
  <c r="A775" i="13"/>
  <c r="A897" i="6"/>
  <c r="H690" i="4"/>
  <c r="I690" i="4"/>
  <c r="J690" i="4"/>
  <c r="K690" i="4"/>
  <c r="L690" i="4"/>
  <c r="AE1022" i="3"/>
  <c r="AF1022" i="3"/>
  <c r="AH1022" i="3"/>
  <c r="AJ1022" i="3"/>
  <c r="AL1022" i="3"/>
  <c r="AM1022" i="3"/>
  <c r="AN1022" i="3"/>
  <c r="AO1022" i="3"/>
  <c r="AP1022" i="3"/>
  <c r="AQ1022" i="3"/>
  <c r="AR1022" i="3"/>
  <c r="AS1022" i="3"/>
  <c r="AT1022" i="3"/>
  <c r="AU1022" i="3"/>
  <c r="AV1022" i="3"/>
  <c r="AW1022" i="3"/>
  <c r="D1022" i="3"/>
  <c r="E1022" i="3"/>
  <c r="F1022" i="3"/>
  <c r="G1022" i="3"/>
  <c r="A801" i="5"/>
  <c r="A815" i="15"/>
  <c r="C815" i="15"/>
  <c r="D815" i="15"/>
  <c r="A774" i="13"/>
  <c r="A896" i="6"/>
  <c r="H689" i="4"/>
  <c r="I689" i="4"/>
  <c r="J689" i="4"/>
  <c r="K689" i="4"/>
  <c r="L689" i="4"/>
  <c r="D1021" i="3"/>
  <c r="E1021" i="3"/>
  <c r="AE1021" i="3"/>
  <c r="AF1021" i="3"/>
  <c r="AH1021" i="3"/>
  <c r="AJ1021" i="3"/>
  <c r="AL1021" i="3"/>
  <c r="AM1021" i="3"/>
  <c r="AN1021" i="3"/>
  <c r="AO1021" i="3"/>
  <c r="AP1021" i="3"/>
  <c r="AQ1021" i="3"/>
  <c r="AR1021" i="3"/>
  <c r="AS1021" i="3"/>
  <c r="AT1021" i="3"/>
  <c r="AU1021" i="3"/>
  <c r="AV1021" i="3"/>
  <c r="AW1021" i="3"/>
  <c r="F1021" i="3"/>
  <c r="G1021" i="3"/>
  <c r="A800" i="5"/>
  <c r="A814" i="15"/>
  <c r="C814" i="15"/>
  <c r="D814" i="15"/>
  <c r="A773" i="13"/>
  <c r="H688" i="4"/>
  <c r="I688" i="4"/>
  <c r="J688" i="4"/>
  <c r="K688" i="4"/>
  <c r="L688" i="4"/>
  <c r="AE1020" i="3"/>
  <c r="AF1020" i="3"/>
  <c r="AH1020" i="3"/>
  <c r="AJ1020" i="3"/>
  <c r="AL1020" i="3"/>
  <c r="AM1020" i="3"/>
  <c r="AN1020" i="3"/>
  <c r="AO1020" i="3"/>
  <c r="AP1020" i="3"/>
  <c r="AQ1020" i="3"/>
  <c r="AR1020" i="3"/>
  <c r="AS1020" i="3"/>
  <c r="AT1020" i="3"/>
  <c r="AU1020" i="3"/>
  <c r="AV1020" i="3"/>
  <c r="AW1020" i="3"/>
  <c r="D1020" i="3"/>
  <c r="E1020" i="3"/>
  <c r="F1020" i="3"/>
  <c r="G1020" i="3"/>
  <c r="D1019" i="3"/>
  <c r="E1019" i="3"/>
  <c r="F1019" i="3"/>
  <c r="G1019" i="3"/>
  <c r="A799" i="5"/>
  <c r="A813" i="15"/>
  <c r="C813" i="15"/>
  <c r="D813" i="15"/>
  <c r="A772" i="13"/>
  <c r="A895" i="6"/>
  <c r="H687" i="4"/>
  <c r="I687" i="4"/>
  <c r="J687" i="4"/>
  <c r="K687" i="4"/>
  <c r="L687" i="4"/>
  <c r="A798" i="5"/>
  <c r="H686" i="4"/>
  <c r="I686" i="4"/>
  <c r="J686" i="4"/>
  <c r="K686" i="4"/>
  <c r="L686" i="4"/>
  <c r="AE1019" i="3"/>
  <c r="AF1019" i="3"/>
  <c r="AH1019" i="3"/>
  <c r="AJ1019" i="3"/>
  <c r="AL1019" i="3"/>
  <c r="AM1019" i="3"/>
  <c r="AN1019" i="3"/>
  <c r="AO1019" i="3"/>
  <c r="AP1019" i="3"/>
  <c r="AQ1019" i="3"/>
  <c r="AR1019" i="3"/>
  <c r="AS1019" i="3"/>
  <c r="AT1019" i="3"/>
  <c r="AU1019" i="3"/>
  <c r="AV1019" i="3"/>
  <c r="AW1019" i="3"/>
  <c r="D1018" i="3"/>
  <c r="E1018" i="3"/>
  <c r="F1018" i="3"/>
  <c r="G1018" i="3"/>
  <c r="A894" i="6"/>
  <c r="A812" i="15"/>
  <c r="C812" i="15"/>
  <c r="D812" i="15"/>
  <c r="A771" i="13"/>
  <c r="A770" i="13"/>
  <c r="A811" i="15"/>
  <c r="C811" i="15"/>
  <c r="D811" i="15"/>
  <c r="A892" i="6"/>
  <c r="A893" i="6"/>
  <c r="A797" i="5"/>
  <c r="H685" i="4"/>
  <c r="I685" i="4"/>
  <c r="J685" i="4"/>
  <c r="K685" i="4"/>
  <c r="L685" i="4"/>
  <c r="AE1017" i="3"/>
  <c r="AF1017" i="3"/>
  <c r="AH1017" i="3"/>
  <c r="AJ1017" i="3"/>
  <c r="AL1017" i="3"/>
  <c r="AM1017" i="3"/>
  <c r="AN1017" i="3"/>
  <c r="AO1017" i="3"/>
  <c r="AP1017" i="3"/>
  <c r="AQ1017" i="3"/>
  <c r="AR1017" i="3"/>
  <c r="AS1017" i="3"/>
  <c r="AT1017" i="3"/>
  <c r="AU1017" i="3"/>
  <c r="AV1017" i="3"/>
  <c r="AW1017" i="3"/>
  <c r="AE1018" i="3"/>
  <c r="AF1018" i="3"/>
  <c r="AH1018" i="3"/>
  <c r="AJ1018" i="3"/>
  <c r="AL1018" i="3"/>
  <c r="AM1018" i="3"/>
  <c r="AN1018" i="3"/>
  <c r="AO1018" i="3"/>
  <c r="AP1018" i="3"/>
  <c r="AQ1018" i="3"/>
  <c r="AR1018" i="3"/>
  <c r="AS1018" i="3"/>
  <c r="AT1018" i="3"/>
  <c r="AU1018" i="3"/>
  <c r="AV1018" i="3"/>
  <c r="AW1018" i="3"/>
  <c r="D1017" i="3"/>
  <c r="E1017" i="3"/>
  <c r="F1017" i="3"/>
  <c r="G1017" i="3"/>
  <c r="A769" i="13"/>
  <c r="A810" i="15"/>
  <c r="C810" i="15"/>
  <c r="D810" i="15"/>
  <c r="A796" i="5"/>
  <c r="H684" i="4"/>
  <c r="I684" i="4"/>
  <c r="J684" i="4"/>
  <c r="K684" i="4"/>
  <c r="L684" i="4"/>
  <c r="A891" i="6"/>
  <c r="D1016" i="3"/>
  <c r="E1016" i="3"/>
  <c r="F1016" i="3"/>
  <c r="G1016" i="3"/>
  <c r="A795" i="5"/>
  <c r="A809" i="15"/>
  <c r="C809" i="15"/>
  <c r="D809" i="15"/>
  <c r="A768" i="13"/>
  <c r="H683" i="4"/>
  <c r="I683" i="4"/>
  <c r="J683" i="4"/>
  <c r="K683" i="4"/>
  <c r="L683" i="4"/>
  <c r="AE1015" i="3"/>
  <c r="AF1015" i="3"/>
  <c r="AH1015" i="3"/>
  <c r="AJ1015" i="3"/>
  <c r="AL1015" i="3"/>
  <c r="AM1015" i="3"/>
  <c r="AN1015" i="3"/>
  <c r="AO1015" i="3"/>
  <c r="AP1015" i="3"/>
  <c r="AQ1015" i="3"/>
  <c r="AR1015" i="3"/>
  <c r="AS1015" i="3"/>
  <c r="AT1015" i="3"/>
  <c r="AU1015" i="3"/>
  <c r="AV1015" i="3"/>
  <c r="AW1015" i="3"/>
  <c r="AE1016" i="3"/>
  <c r="AF1016" i="3"/>
  <c r="AH1016" i="3"/>
  <c r="AJ1016" i="3"/>
  <c r="AL1016" i="3"/>
  <c r="AM1016" i="3"/>
  <c r="AN1016" i="3"/>
  <c r="AO1016" i="3"/>
  <c r="AP1016" i="3"/>
  <c r="AQ1016" i="3"/>
  <c r="AR1016" i="3"/>
  <c r="AS1016" i="3"/>
  <c r="AT1016" i="3"/>
  <c r="AU1016" i="3"/>
  <c r="AV1016" i="3"/>
  <c r="AW1016" i="3"/>
  <c r="D1015" i="3"/>
  <c r="E1015" i="3"/>
  <c r="F1015" i="3"/>
  <c r="G1015" i="3"/>
  <c r="A794" i="5"/>
  <c r="A808" i="15"/>
  <c r="C808" i="15"/>
  <c r="D808" i="15"/>
  <c r="A767" i="13"/>
  <c r="A890" i="6"/>
  <c r="H682" i="4"/>
  <c r="I682" i="4"/>
  <c r="J682" i="4"/>
  <c r="K682" i="4"/>
  <c r="L682" i="4"/>
  <c r="AE1014" i="3"/>
  <c r="AF1014" i="3"/>
  <c r="AH1014" i="3"/>
  <c r="AJ1014" i="3"/>
  <c r="AL1014" i="3"/>
  <c r="AM1014" i="3"/>
  <c r="AN1014" i="3"/>
  <c r="AO1014" i="3"/>
  <c r="AP1014" i="3"/>
  <c r="AQ1014" i="3"/>
  <c r="AR1014" i="3"/>
  <c r="AS1014" i="3"/>
  <c r="AT1014" i="3"/>
  <c r="AU1014" i="3"/>
  <c r="AV1014" i="3"/>
  <c r="AW1014" i="3"/>
  <c r="D1014" i="3"/>
  <c r="E1014" i="3"/>
  <c r="F1014" i="3"/>
  <c r="G1014" i="3"/>
  <c r="A793" i="5"/>
  <c r="A766" i="13"/>
  <c r="A807" i="15"/>
  <c r="C807" i="15"/>
  <c r="D807" i="15"/>
  <c r="A889" i="6"/>
  <c r="H681" i="4"/>
  <c r="I681" i="4"/>
  <c r="J681" i="4"/>
  <c r="K681" i="4"/>
  <c r="L681" i="4"/>
  <c r="AE1013" i="3"/>
  <c r="AF1013" i="3"/>
  <c r="AH1013" i="3"/>
  <c r="AJ1013" i="3"/>
  <c r="AL1013" i="3"/>
  <c r="AM1013" i="3"/>
  <c r="AN1013" i="3"/>
  <c r="AO1013" i="3"/>
  <c r="AP1013" i="3"/>
  <c r="AQ1013" i="3"/>
  <c r="AR1013" i="3"/>
  <c r="AS1013" i="3"/>
  <c r="AT1013" i="3"/>
  <c r="AU1013" i="3"/>
  <c r="AV1013" i="3"/>
  <c r="AW1013" i="3"/>
  <c r="D1013" i="3"/>
  <c r="E1013" i="3"/>
  <c r="F1013" i="3"/>
  <c r="G1013" i="3"/>
  <c r="A792" i="5"/>
  <c r="A765" i="13"/>
  <c r="A806" i="15"/>
  <c r="C806" i="15"/>
  <c r="D806" i="15"/>
  <c r="A888" i="6"/>
  <c r="H680" i="4"/>
  <c r="I680" i="4"/>
  <c r="J680" i="4"/>
  <c r="K680" i="4"/>
  <c r="L680" i="4"/>
  <c r="AE1012" i="3"/>
  <c r="AF1012" i="3"/>
  <c r="AH1012" i="3"/>
  <c r="AJ1012" i="3"/>
  <c r="AL1012" i="3"/>
  <c r="AM1012" i="3"/>
  <c r="AN1012" i="3"/>
  <c r="AO1012" i="3"/>
  <c r="AP1012" i="3"/>
  <c r="AQ1012" i="3"/>
  <c r="AR1012" i="3"/>
  <c r="AS1012" i="3"/>
  <c r="AT1012" i="3"/>
  <c r="AU1012" i="3"/>
  <c r="AV1012" i="3"/>
  <c r="AW1012" i="3"/>
  <c r="D1012" i="3"/>
  <c r="E1012" i="3"/>
  <c r="F1012" i="3"/>
  <c r="G1012" i="3"/>
  <c r="A764" i="13"/>
  <c r="A805" i="15"/>
  <c r="C805" i="15"/>
  <c r="D805" i="15"/>
  <c r="A887" i="6"/>
  <c r="A791" i="5"/>
  <c r="H679" i="4"/>
  <c r="I679" i="4"/>
  <c r="J679" i="4"/>
  <c r="K679" i="4"/>
  <c r="L679" i="4"/>
  <c r="AE1011" i="3"/>
  <c r="AF1011" i="3"/>
  <c r="AH1011" i="3"/>
  <c r="AJ1011" i="3"/>
  <c r="AL1011" i="3"/>
  <c r="AM1011" i="3"/>
  <c r="AN1011" i="3"/>
  <c r="AO1011" i="3"/>
  <c r="AP1011" i="3"/>
  <c r="AQ1011" i="3"/>
  <c r="AR1011" i="3"/>
  <c r="AS1011" i="3"/>
  <c r="AT1011" i="3"/>
  <c r="AU1011" i="3"/>
  <c r="AV1011" i="3"/>
  <c r="AW1011" i="3"/>
  <c r="D1011" i="3"/>
  <c r="E1011" i="3"/>
  <c r="F1011" i="3"/>
  <c r="G1011" i="3"/>
  <c r="A804" i="15"/>
  <c r="C804" i="15"/>
  <c r="D804" i="15"/>
  <c r="A790" i="5"/>
  <c r="A763" i="13"/>
  <c r="A886" i="6"/>
  <c r="H678" i="4"/>
  <c r="I678" i="4"/>
  <c r="J678" i="4"/>
  <c r="K678" i="4"/>
  <c r="L678" i="4"/>
  <c r="AE1010" i="3"/>
  <c r="AF1010" i="3"/>
  <c r="AH1010" i="3"/>
  <c r="AJ1010" i="3"/>
  <c r="AL1010" i="3"/>
  <c r="AM1010" i="3"/>
  <c r="AN1010" i="3"/>
  <c r="AO1010" i="3"/>
  <c r="AP1010" i="3"/>
  <c r="AQ1010" i="3"/>
  <c r="AR1010" i="3"/>
  <c r="AS1010" i="3"/>
  <c r="AT1010" i="3"/>
  <c r="AU1010" i="3"/>
  <c r="AV1010" i="3"/>
  <c r="AW1010" i="3"/>
  <c r="D1010" i="3"/>
  <c r="E1010" i="3"/>
  <c r="F1010" i="3"/>
  <c r="G1010" i="3"/>
  <c r="A803" i="15"/>
  <c r="C803" i="15"/>
  <c r="D803" i="15"/>
  <c r="A762" i="13"/>
  <c r="A789" i="5"/>
  <c r="A885" i="6"/>
  <c r="H677" i="4"/>
  <c r="I677" i="4"/>
  <c r="J677" i="4"/>
  <c r="K677" i="4"/>
  <c r="L677" i="4"/>
  <c r="AE1009" i="3"/>
  <c r="AF1009" i="3"/>
  <c r="AH1009" i="3"/>
  <c r="AJ1009" i="3"/>
  <c r="AL1009" i="3"/>
  <c r="AM1009" i="3"/>
  <c r="AN1009" i="3"/>
  <c r="AO1009" i="3"/>
  <c r="AP1009" i="3"/>
  <c r="AQ1009" i="3"/>
  <c r="AR1009" i="3"/>
  <c r="AS1009" i="3"/>
  <c r="AT1009" i="3"/>
  <c r="AU1009" i="3"/>
  <c r="AV1009" i="3"/>
  <c r="AW1009" i="3"/>
  <c r="G1009" i="3"/>
  <c r="D1008" i="3"/>
  <c r="E1008" i="3"/>
  <c r="F1008" i="3"/>
  <c r="D1009" i="3"/>
  <c r="E1009" i="3"/>
  <c r="F1009" i="3"/>
  <c r="G1008" i="3"/>
  <c r="AE1008" i="3"/>
  <c r="AF1008" i="3"/>
  <c r="AH1008" i="3"/>
  <c r="AJ1008" i="3"/>
  <c r="AL1008" i="3"/>
  <c r="AM1008" i="3"/>
  <c r="AN1008" i="3"/>
  <c r="AO1008" i="3"/>
  <c r="AP1008" i="3"/>
  <c r="AQ1008" i="3"/>
  <c r="AR1008" i="3"/>
  <c r="AS1008" i="3"/>
  <c r="AT1008" i="3"/>
  <c r="AU1008" i="3"/>
  <c r="AV1008" i="3"/>
  <c r="AW1008" i="3"/>
  <c r="A788" i="5"/>
  <c r="A761" i="13"/>
  <c r="A802" i="15"/>
  <c r="C802" i="15"/>
  <c r="D802" i="15"/>
  <c r="A884" i="6"/>
  <c r="H676" i="4"/>
  <c r="I676" i="4"/>
  <c r="J676" i="4"/>
  <c r="K676" i="4"/>
  <c r="L676" i="4"/>
  <c r="A760" i="13"/>
  <c r="A801" i="15"/>
  <c r="A787" i="5"/>
  <c r="A883" i="6"/>
  <c r="C801" i="15"/>
  <c r="D801" i="15"/>
  <c r="H675" i="4"/>
  <c r="I675" i="4"/>
  <c r="J675" i="4"/>
  <c r="K675" i="4"/>
  <c r="L675" i="4"/>
  <c r="AE1007" i="3"/>
  <c r="AF1007" i="3"/>
  <c r="AH1007" i="3"/>
  <c r="AJ1007" i="3"/>
  <c r="AL1007" i="3"/>
  <c r="AM1007" i="3"/>
  <c r="AN1007" i="3"/>
  <c r="AO1007" i="3"/>
  <c r="AP1007" i="3"/>
  <c r="AQ1007" i="3"/>
  <c r="AR1007" i="3"/>
  <c r="AS1007" i="3"/>
  <c r="AT1007" i="3"/>
  <c r="AU1007" i="3"/>
  <c r="AV1007" i="3"/>
  <c r="AW1007" i="3"/>
  <c r="D1007" i="3"/>
  <c r="E1007" i="3"/>
  <c r="F1007" i="3"/>
  <c r="G1007" i="3"/>
  <c r="A882" i="6"/>
  <c r="A786" i="5"/>
  <c r="A759" i="13"/>
  <c r="A800" i="15"/>
  <c r="C800" i="15"/>
  <c r="D800" i="15"/>
  <c r="H674" i="4"/>
  <c r="I674" i="4"/>
  <c r="J674" i="4"/>
  <c r="K674" i="4"/>
  <c r="L674" i="4"/>
  <c r="AE1006" i="3"/>
  <c r="AF1006" i="3"/>
  <c r="AH1006" i="3"/>
  <c r="AJ1006" i="3"/>
  <c r="AL1006" i="3"/>
  <c r="AM1006" i="3"/>
  <c r="AN1006" i="3"/>
  <c r="AO1006" i="3"/>
  <c r="AP1006" i="3"/>
  <c r="AQ1006" i="3"/>
  <c r="AR1006" i="3"/>
  <c r="AS1006" i="3"/>
  <c r="AT1006" i="3"/>
  <c r="AU1006" i="3"/>
  <c r="AV1006" i="3"/>
  <c r="AW1006" i="3"/>
  <c r="D1006" i="3"/>
  <c r="E1006" i="3"/>
  <c r="F1006" i="3"/>
  <c r="G1006" i="3"/>
  <c r="A881" i="6"/>
  <c r="A799" i="15"/>
  <c r="C799" i="15"/>
  <c r="D799" i="15"/>
  <c r="A758" i="13"/>
  <c r="A785" i="5"/>
  <c r="H673" i="4"/>
  <c r="I673" i="4"/>
  <c r="J673" i="4"/>
  <c r="K673" i="4"/>
  <c r="L673" i="4"/>
  <c r="D1005" i="3"/>
  <c r="E1005" i="3"/>
  <c r="F1005" i="3"/>
  <c r="G1005" i="3"/>
  <c r="A784" i="5"/>
  <c r="A798" i="15"/>
  <c r="C798" i="15"/>
  <c r="D798" i="15"/>
  <c r="A757" i="13"/>
  <c r="A880" i="6"/>
  <c r="AE1004" i="3"/>
  <c r="AF1004" i="3"/>
  <c r="AH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E1005" i="3"/>
  <c r="AF1005" i="3"/>
  <c r="AH1005" i="3"/>
  <c r="AJ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D1004" i="3"/>
  <c r="E1004" i="3"/>
  <c r="F1004" i="3"/>
  <c r="G1004" i="3"/>
  <c r="A1004" i="3"/>
  <c r="C585" i="23"/>
  <c r="H672" i="4"/>
  <c r="I672" i="4"/>
  <c r="J672" i="4"/>
  <c r="K672" i="4"/>
  <c r="L672" i="4"/>
  <c r="A1005" i="3"/>
  <c r="A1006" i="3"/>
  <c r="A1007" i="3"/>
  <c r="D1003" i="3"/>
  <c r="E1003" i="3"/>
  <c r="F1003" i="3"/>
  <c r="C586" i="23"/>
  <c r="A797" i="15"/>
  <c r="C797" i="15"/>
  <c r="D797" i="15"/>
  <c r="A783" i="5"/>
  <c r="A756" i="13"/>
  <c r="A879" i="6"/>
  <c r="H671" i="4"/>
  <c r="I671" i="4"/>
  <c r="J671" i="4"/>
  <c r="K671" i="4"/>
  <c r="L671" i="4"/>
  <c r="AE1003" i="3"/>
  <c r="AF1003" i="3"/>
  <c r="AH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G1003" i="3"/>
  <c r="A796" i="15"/>
  <c r="C796" i="15"/>
  <c r="D796" i="15"/>
  <c r="A782" i="5"/>
  <c r="A755" i="13"/>
  <c r="A878" i="6"/>
  <c r="AE1002" i="3"/>
  <c r="AF1002" i="3"/>
  <c r="AH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G1002" i="3"/>
  <c r="D1002" i="3"/>
  <c r="E1002" i="3"/>
  <c r="F1002" i="3"/>
  <c r="H670" i="4"/>
  <c r="I670" i="4"/>
  <c r="J670" i="4"/>
  <c r="K670" i="4"/>
  <c r="L670" i="4"/>
  <c r="C794" i="15"/>
  <c r="D794" i="15"/>
  <c r="C795" i="15"/>
  <c r="D795" i="15"/>
  <c r="H669" i="4"/>
  <c r="I669" i="4"/>
  <c r="J669" i="4"/>
  <c r="K669" i="4"/>
  <c r="L669" i="4"/>
  <c r="AE1000" i="3"/>
  <c r="AF1000" i="3"/>
  <c r="AH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E1001" i="3"/>
  <c r="AF1001" i="3"/>
  <c r="AH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1001" i="3"/>
  <c r="E1001" i="3"/>
  <c r="F1001" i="3"/>
  <c r="G1001" i="3"/>
  <c r="H668" i="4"/>
  <c r="I668" i="4"/>
  <c r="J668" i="4"/>
  <c r="K668" i="4"/>
  <c r="L668" i="4"/>
  <c r="D1000" i="3"/>
  <c r="E1000" i="3"/>
  <c r="F1000" i="3"/>
  <c r="G1000" i="3"/>
  <c r="C793" i="15"/>
  <c r="D793" i="15"/>
  <c r="H667" i="4"/>
  <c r="I667" i="4"/>
  <c r="J667" i="4"/>
  <c r="K667" i="4"/>
  <c r="L667" i="4"/>
  <c r="AE999" i="3"/>
  <c r="AF999" i="3"/>
  <c r="AH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D999" i="3"/>
  <c r="E999" i="3"/>
  <c r="F999" i="3"/>
  <c r="G999" i="3"/>
  <c r="C792" i="15"/>
  <c r="D792" i="15"/>
  <c r="H666" i="4"/>
  <c r="I666" i="4"/>
  <c r="J666" i="4"/>
  <c r="K666" i="4"/>
  <c r="L666" i="4"/>
  <c r="AE998" i="3"/>
  <c r="AF998" i="3"/>
  <c r="AH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D998" i="3"/>
  <c r="E998" i="3"/>
  <c r="F998" i="3"/>
  <c r="G998" i="3"/>
  <c r="D997" i="3"/>
  <c r="E997" i="3"/>
  <c r="F997" i="3"/>
  <c r="G997" i="3"/>
  <c r="C791" i="15"/>
  <c r="D791" i="15"/>
  <c r="H665" i="4"/>
  <c r="I665" i="4"/>
  <c r="J665" i="4"/>
  <c r="K665" i="4"/>
  <c r="L665" i="4"/>
  <c r="AE996" i="3"/>
  <c r="AF996" i="3"/>
  <c r="AH996" i="3"/>
  <c r="AJ996" i="3"/>
  <c r="AL996" i="3"/>
  <c r="AM996" i="3"/>
  <c r="AE997" i="3"/>
  <c r="AF997" i="3"/>
  <c r="AH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H664" i="4"/>
  <c r="I664" i="4"/>
  <c r="J664" i="4"/>
  <c r="K664" i="4"/>
  <c r="L664" i="4"/>
  <c r="C790" i="15"/>
  <c r="D790" i="15"/>
  <c r="D996" i="3"/>
  <c r="E996" i="3"/>
  <c r="F996" i="3"/>
  <c r="G996" i="3"/>
  <c r="AN996" i="3"/>
  <c r="AO996" i="3"/>
  <c r="AP996" i="3"/>
  <c r="AQ996" i="3"/>
  <c r="AR996" i="3"/>
  <c r="AS996" i="3"/>
  <c r="AT996" i="3"/>
  <c r="AU996" i="3"/>
  <c r="AV996" i="3"/>
  <c r="AW996" i="3"/>
  <c r="C789" i="15"/>
  <c r="D789" i="15"/>
  <c r="H663" i="4"/>
  <c r="I663" i="4"/>
  <c r="J663" i="4"/>
  <c r="K663" i="4"/>
  <c r="L663" i="4"/>
  <c r="AE995" i="3"/>
  <c r="AF995" i="3"/>
  <c r="AH995" i="3"/>
  <c r="AJ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D995" i="3"/>
  <c r="E995" i="3"/>
  <c r="F995" i="3"/>
  <c r="G995" i="3"/>
  <c r="C788" i="15"/>
  <c r="D788" i="15"/>
  <c r="H662" i="4"/>
  <c r="I662" i="4"/>
  <c r="J662" i="4"/>
  <c r="K662" i="4"/>
  <c r="L662" i="4"/>
  <c r="D994" i="3"/>
  <c r="E994" i="3"/>
  <c r="F994" i="3"/>
  <c r="G994" i="3"/>
  <c r="C787" i="15"/>
  <c r="D787" i="15"/>
  <c r="H661" i="4"/>
  <c r="I661" i="4"/>
  <c r="J661" i="4"/>
  <c r="K661" i="4"/>
  <c r="L661" i="4"/>
  <c r="AE993" i="3"/>
  <c r="AF993" i="3"/>
  <c r="AH993" i="3"/>
  <c r="AJ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E994" i="3"/>
  <c r="AF994" i="3"/>
  <c r="AH994" i="3"/>
  <c r="AJ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993" i="3"/>
  <c r="E993" i="3"/>
  <c r="F993" i="3"/>
  <c r="G993" i="3"/>
  <c r="C786" i="15"/>
  <c r="D786" i="15"/>
  <c r="H660" i="4"/>
  <c r="I660" i="4"/>
  <c r="J660" i="4"/>
  <c r="K660" i="4"/>
  <c r="L660" i="4"/>
  <c r="AE992" i="3"/>
  <c r="AF992" i="3"/>
  <c r="AH992" i="3"/>
  <c r="AJ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D992" i="3"/>
  <c r="E992" i="3"/>
  <c r="F992" i="3"/>
  <c r="G992" i="3"/>
  <c r="A992" i="3"/>
  <c r="A993" i="3"/>
  <c r="D991" i="3"/>
  <c r="E991" i="3"/>
  <c r="F991" i="3"/>
  <c r="G991" i="3"/>
  <c r="C785" i="15"/>
  <c r="D785" i="15"/>
  <c r="C782" i="15"/>
  <c r="D782" i="15"/>
  <c r="C783" i="15"/>
  <c r="D783" i="15"/>
  <c r="C784" i="15"/>
  <c r="D784" i="15"/>
  <c r="H659" i="4"/>
  <c r="I659" i="4"/>
  <c r="J659" i="4"/>
  <c r="K659" i="4"/>
  <c r="L659" i="4"/>
  <c r="H658" i="4"/>
  <c r="I658" i="4"/>
  <c r="J658" i="4"/>
  <c r="K658" i="4"/>
  <c r="L658" i="4"/>
  <c r="H657" i="4"/>
  <c r="I657" i="4"/>
  <c r="J657" i="4"/>
  <c r="K657" i="4"/>
  <c r="L657" i="4"/>
  <c r="H656" i="4"/>
  <c r="I656" i="4"/>
  <c r="J656" i="4"/>
  <c r="K656" i="4"/>
  <c r="L656" i="4"/>
  <c r="AE990" i="3"/>
  <c r="AF990" i="3"/>
  <c r="AH990" i="3"/>
  <c r="AJ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E991" i="3"/>
  <c r="AF991" i="3"/>
  <c r="AH991" i="3"/>
  <c r="AJ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D990" i="3"/>
  <c r="E990" i="3"/>
  <c r="F990" i="3"/>
  <c r="G990" i="3"/>
  <c r="AE989" i="3"/>
  <c r="AF989" i="3"/>
  <c r="AH989" i="3"/>
  <c r="AJ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D989" i="3"/>
  <c r="E989" i="3"/>
  <c r="F989" i="3"/>
  <c r="G989" i="3"/>
  <c r="AE988" i="3"/>
  <c r="AF988" i="3"/>
  <c r="AH988" i="3"/>
  <c r="AJ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C781" i="15"/>
  <c r="D781" i="15"/>
  <c r="H655" i="4"/>
  <c r="I655" i="4"/>
  <c r="J655" i="4"/>
  <c r="K655" i="4"/>
  <c r="L655" i="4"/>
  <c r="D988" i="3"/>
  <c r="E988" i="3"/>
  <c r="F988" i="3"/>
  <c r="G988" i="3"/>
  <c r="C780" i="15"/>
  <c r="D780" i="15"/>
  <c r="H654" i="4"/>
  <c r="I654" i="4"/>
  <c r="J654" i="4"/>
  <c r="K654" i="4"/>
  <c r="L654" i="4"/>
  <c r="AE987" i="3"/>
  <c r="AF987" i="3"/>
  <c r="AH987" i="3"/>
  <c r="AJ987" i="3"/>
  <c r="AL987" i="3"/>
  <c r="AM987" i="3"/>
  <c r="D987" i="3"/>
  <c r="E987" i="3"/>
  <c r="F987" i="3"/>
  <c r="G987" i="3"/>
  <c r="AN987" i="3"/>
  <c r="AO987" i="3"/>
  <c r="AP987" i="3"/>
  <c r="AQ987" i="3"/>
  <c r="AR987" i="3"/>
  <c r="AS987" i="3"/>
  <c r="AT987" i="3"/>
  <c r="AU987" i="3"/>
  <c r="AV987" i="3"/>
  <c r="AW987" i="3"/>
  <c r="C779" i="15"/>
  <c r="D779" i="15"/>
  <c r="H653" i="4"/>
  <c r="I653" i="4"/>
  <c r="J653" i="4"/>
  <c r="K653" i="4"/>
  <c r="L653" i="4"/>
  <c r="AE986" i="3"/>
  <c r="AF986" i="3"/>
  <c r="AH986" i="3"/>
  <c r="AJ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D986" i="3"/>
  <c r="E986" i="3"/>
  <c r="F986" i="3"/>
  <c r="G986" i="3"/>
  <c r="AN985" i="3"/>
  <c r="AO985" i="3"/>
  <c r="AP985" i="3"/>
  <c r="AQ985" i="3"/>
  <c r="AR985" i="3"/>
  <c r="AS985" i="3"/>
  <c r="AT985" i="3"/>
  <c r="AU985" i="3"/>
  <c r="AV985" i="3"/>
  <c r="AW985" i="3"/>
  <c r="AE985" i="3"/>
  <c r="AF985" i="3"/>
  <c r="AH985" i="3"/>
  <c r="AJ985" i="3"/>
  <c r="AL985" i="3"/>
  <c r="AM985" i="3"/>
  <c r="D985" i="3"/>
  <c r="E985" i="3"/>
  <c r="F985" i="3"/>
  <c r="G985" i="3"/>
  <c r="C778" i="15"/>
  <c r="D778" i="15"/>
  <c r="C777" i="15"/>
  <c r="D777" i="15"/>
  <c r="H652" i="4"/>
  <c r="I652" i="4"/>
  <c r="J652" i="4"/>
  <c r="K652" i="4"/>
  <c r="L652" i="4"/>
  <c r="H651" i="4"/>
  <c r="I651" i="4"/>
  <c r="J651" i="4"/>
  <c r="K651" i="4"/>
  <c r="L651" i="4"/>
  <c r="AE984" i="3"/>
  <c r="AF984" i="3"/>
  <c r="AH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D984" i="3"/>
  <c r="E984" i="3"/>
  <c r="F984" i="3"/>
  <c r="G984" i="3"/>
  <c r="C776" i="15"/>
  <c r="D776" i="15"/>
  <c r="AE983" i="3"/>
  <c r="AF983" i="3"/>
  <c r="AH983" i="3"/>
  <c r="AJ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D983" i="3"/>
  <c r="E983" i="3"/>
  <c r="F983" i="3"/>
  <c r="G983" i="3"/>
  <c r="H650" i="4"/>
  <c r="I650" i="4"/>
  <c r="J650" i="4"/>
  <c r="K650" i="4"/>
  <c r="L650" i="4"/>
  <c r="H649" i="4"/>
  <c r="I649" i="4"/>
  <c r="J649" i="4"/>
  <c r="K649" i="4"/>
  <c r="L649" i="4"/>
  <c r="C775" i="15"/>
  <c r="D775" i="15"/>
  <c r="AE982" i="3"/>
  <c r="AF982" i="3"/>
  <c r="AH982" i="3"/>
  <c r="AJ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D982" i="3"/>
  <c r="E982" i="3"/>
  <c r="F982" i="3"/>
  <c r="G982" i="3"/>
  <c r="C774" i="15"/>
  <c r="D774" i="15"/>
  <c r="H648" i="4"/>
  <c r="I648" i="4"/>
  <c r="J648" i="4"/>
  <c r="K648" i="4"/>
  <c r="L648" i="4"/>
  <c r="AE981" i="3"/>
  <c r="AF981" i="3"/>
  <c r="AH981" i="3"/>
  <c r="AJ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D981" i="3"/>
  <c r="E981" i="3"/>
  <c r="F981" i="3"/>
  <c r="G981" i="3"/>
  <c r="C773" i="15"/>
  <c r="D773" i="15"/>
  <c r="H647" i="4"/>
  <c r="I647" i="4"/>
  <c r="J647" i="4"/>
  <c r="K647" i="4"/>
  <c r="L647" i="4"/>
  <c r="AE980" i="3"/>
  <c r="AF980" i="3"/>
  <c r="AH980" i="3"/>
  <c r="AJ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D980" i="3"/>
  <c r="E980" i="3"/>
  <c r="F980" i="3"/>
  <c r="G980" i="3"/>
  <c r="C772" i="15"/>
  <c r="D772" i="15"/>
  <c r="H646" i="4"/>
  <c r="I646" i="4"/>
  <c r="J646" i="4"/>
  <c r="K646" i="4"/>
  <c r="L646" i="4"/>
  <c r="AE979" i="3"/>
  <c r="AF979" i="3"/>
  <c r="AH979" i="3"/>
  <c r="AJ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D979" i="3"/>
  <c r="E979" i="3"/>
  <c r="F979" i="3"/>
  <c r="G979" i="3"/>
  <c r="C771" i="15"/>
  <c r="D771" i="15"/>
  <c r="H645" i="4"/>
  <c r="I645" i="4"/>
  <c r="J645" i="4"/>
  <c r="K645" i="4"/>
  <c r="L645" i="4"/>
  <c r="AE978" i="3"/>
  <c r="AF978" i="3"/>
  <c r="AH978" i="3"/>
  <c r="AJ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D978" i="3"/>
  <c r="E978" i="3"/>
  <c r="F978" i="3"/>
  <c r="G978" i="3"/>
  <c r="C770" i="15"/>
  <c r="D770" i="15"/>
  <c r="H644" i="4"/>
  <c r="I644" i="4"/>
  <c r="J644" i="4"/>
  <c r="K644" i="4"/>
  <c r="L644" i="4"/>
  <c r="AE977" i="3"/>
  <c r="AF977" i="3"/>
  <c r="AH977" i="3"/>
  <c r="AJ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D977" i="3"/>
  <c r="E977" i="3"/>
  <c r="F977" i="3"/>
  <c r="G977" i="3"/>
  <c r="C769" i="15"/>
  <c r="D769" i="15"/>
  <c r="H643" i="4"/>
  <c r="I643" i="4"/>
  <c r="J643" i="4"/>
  <c r="K643" i="4"/>
  <c r="L643" i="4"/>
  <c r="AE976" i="3"/>
  <c r="AF976" i="3"/>
  <c r="AH976" i="3"/>
  <c r="AJ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D976" i="3"/>
  <c r="E976" i="3"/>
  <c r="F976" i="3"/>
  <c r="G976" i="3"/>
  <c r="C768" i="15"/>
  <c r="D768" i="15"/>
  <c r="H642" i="4"/>
  <c r="I642" i="4"/>
  <c r="J642" i="4"/>
  <c r="K642" i="4"/>
  <c r="L642" i="4"/>
  <c r="AE975" i="3"/>
  <c r="AF975" i="3"/>
  <c r="AH975" i="3"/>
  <c r="AJ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D975" i="3"/>
  <c r="E975" i="3"/>
  <c r="F975" i="3"/>
  <c r="G975" i="3"/>
  <c r="AE974" i="3"/>
  <c r="AF974" i="3"/>
  <c r="AH974" i="3"/>
  <c r="AJ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D974" i="3"/>
  <c r="E974" i="3"/>
  <c r="F974" i="3"/>
  <c r="G974" i="3"/>
  <c r="C767" i="15"/>
  <c r="D767" i="15"/>
  <c r="H641" i="4"/>
  <c r="I641" i="4"/>
  <c r="J641" i="4"/>
  <c r="K641" i="4"/>
  <c r="L641" i="4"/>
  <c r="C766" i="15"/>
  <c r="D766" i="15"/>
  <c r="H640" i="4"/>
  <c r="I640" i="4"/>
  <c r="J640" i="4"/>
  <c r="K640" i="4"/>
  <c r="L640" i="4"/>
  <c r="AE973" i="3"/>
  <c r="AF973" i="3"/>
  <c r="AH973" i="3"/>
  <c r="AJ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D973" i="3"/>
  <c r="E973" i="3"/>
  <c r="F973" i="3"/>
  <c r="G973" i="3"/>
  <c r="C765" i="15"/>
  <c r="D765" i="15"/>
  <c r="H639" i="4"/>
  <c r="I639" i="4"/>
  <c r="J639" i="4"/>
  <c r="K639" i="4"/>
  <c r="L639" i="4"/>
  <c r="AE972" i="3"/>
  <c r="AF972" i="3"/>
  <c r="AH972" i="3"/>
  <c r="AJ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D972" i="3"/>
  <c r="E972" i="3"/>
  <c r="F972" i="3"/>
  <c r="G972" i="3"/>
  <c r="C764" i="15"/>
  <c r="D764" i="15"/>
  <c r="H638" i="4"/>
  <c r="I638" i="4"/>
  <c r="J638" i="4"/>
  <c r="K638" i="4"/>
  <c r="L638" i="4"/>
  <c r="AE971" i="3"/>
  <c r="AF971" i="3"/>
  <c r="AH971" i="3"/>
  <c r="AJ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D971" i="3"/>
  <c r="E971" i="3"/>
  <c r="F971" i="3"/>
  <c r="G971" i="3"/>
  <c r="D970" i="3"/>
  <c r="E970" i="3"/>
  <c r="F970" i="3"/>
  <c r="C763" i="15"/>
  <c r="D763" i="15"/>
  <c r="H637" i="4"/>
  <c r="I637" i="4"/>
  <c r="J637" i="4"/>
  <c r="K637" i="4"/>
  <c r="L637" i="4"/>
  <c r="AE970" i="3"/>
  <c r="AF970" i="3"/>
  <c r="AH970" i="3"/>
  <c r="AJ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G970" i="3"/>
  <c r="C762" i="15"/>
  <c r="D762" i="15"/>
  <c r="H636" i="4"/>
  <c r="I636" i="4"/>
  <c r="J636" i="4"/>
  <c r="K636" i="4"/>
  <c r="L636" i="4"/>
  <c r="AE969" i="3"/>
  <c r="AF969" i="3"/>
  <c r="AH969" i="3"/>
  <c r="AJ969" i="3"/>
  <c r="AL969" i="3"/>
  <c r="AM969" i="3"/>
  <c r="D969" i="3"/>
  <c r="E969" i="3"/>
  <c r="F969" i="3"/>
  <c r="G969" i="3"/>
  <c r="AN969" i="3"/>
  <c r="AO969" i="3"/>
  <c r="AP969" i="3"/>
  <c r="AQ969" i="3"/>
  <c r="AR969" i="3"/>
  <c r="AS969" i="3"/>
  <c r="AT969" i="3"/>
  <c r="AU969" i="3"/>
  <c r="AV969" i="3"/>
  <c r="AW969" i="3"/>
  <c r="C761" i="15"/>
  <c r="D761" i="15"/>
  <c r="H635" i="4"/>
  <c r="I635" i="4"/>
  <c r="J635" i="4"/>
  <c r="K635" i="4"/>
  <c r="L635" i="4"/>
  <c r="AE968" i="3"/>
  <c r="AF968" i="3"/>
  <c r="AH968" i="3"/>
  <c r="AJ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D968" i="3"/>
  <c r="E968" i="3"/>
  <c r="F968" i="3"/>
  <c r="G968" i="3"/>
  <c r="C760" i="15"/>
  <c r="D760" i="15"/>
  <c r="H634" i="4"/>
  <c r="I634" i="4"/>
  <c r="J634" i="4"/>
  <c r="K634" i="4"/>
  <c r="L634" i="4"/>
  <c r="AE967" i="3"/>
  <c r="AF967" i="3"/>
  <c r="AH967" i="3"/>
  <c r="AJ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D967" i="3"/>
  <c r="E967" i="3"/>
  <c r="F967" i="3"/>
  <c r="G967" i="3"/>
  <c r="AE966" i="3"/>
  <c r="AF966" i="3"/>
  <c r="AH966" i="3"/>
  <c r="AJ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H633" i="4"/>
  <c r="I633" i="4"/>
  <c r="J633" i="4"/>
  <c r="K633" i="4"/>
  <c r="L633" i="4"/>
  <c r="C759" i="15"/>
  <c r="D759" i="15"/>
  <c r="D966" i="3"/>
  <c r="E966" i="3"/>
  <c r="F966" i="3"/>
  <c r="G966" i="3"/>
  <c r="C758" i="15"/>
  <c r="D758" i="15"/>
  <c r="H632" i="4"/>
  <c r="I632" i="4"/>
  <c r="J632" i="4"/>
  <c r="K632" i="4"/>
  <c r="L632" i="4"/>
  <c r="AE965" i="3"/>
  <c r="AF965" i="3"/>
  <c r="AH965" i="3"/>
  <c r="AJ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D965" i="3"/>
  <c r="E965" i="3"/>
  <c r="F965" i="3"/>
  <c r="G965" i="3"/>
  <c r="C757" i="15"/>
  <c r="D757" i="15"/>
  <c r="H631" i="4"/>
  <c r="I631" i="4"/>
  <c r="J631" i="4"/>
  <c r="K631" i="4"/>
  <c r="L631" i="4"/>
  <c r="AE964" i="3"/>
  <c r="AF964" i="3"/>
  <c r="AH964" i="3"/>
  <c r="AJ964" i="3"/>
  <c r="AL964" i="3"/>
  <c r="AM964" i="3"/>
  <c r="D964" i="3"/>
  <c r="E964" i="3"/>
  <c r="F964" i="3"/>
  <c r="G964" i="3"/>
  <c r="AN964" i="3"/>
  <c r="AO964" i="3"/>
  <c r="AP964" i="3"/>
  <c r="AQ964" i="3"/>
  <c r="AR964" i="3"/>
  <c r="AS964" i="3"/>
  <c r="AT964" i="3"/>
  <c r="AU964" i="3"/>
  <c r="AV964" i="3"/>
  <c r="AW964" i="3"/>
  <c r="C756" i="15"/>
  <c r="D756" i="15"/>
  <c r="H630" i="4"/>
  <c r="I630" i="4"/>
  <c r="J630" i="4"/>
  <c r="K630" i="4"/>
  <c r="L630" i="4"/>
  <c r="AE963" i="3"/>
  <c r="AF963" i="3"/>
  <c r="AH963" i="3"/>
  <c r="AJ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D963" i="3"/>
  <c r="E963" i="3"/>
  <c r="F963" i="3"/>
  <c r="G963" i="3"/>
  <c r="C755" i="15"/>
  <c r="D755" i="15"/>
  <c r="H629" i="4"/>
  <c r="I629" i="4"/>
  <c r="J629" i="4"/>
  <c r="K629" i="4"/>
  <c r="L629" i="4"/>
  <c r="AE962" i="3"/>
  <c r="AF962" i="3"/>
  <c r="AH962" i="3"/>
  <c r="AJ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D962" i="3"/>
  <c r="E962" i="3"/>
  <c r="F962" i="3"/>
  <c r="G962" i="3"/>
  <c r="C754" i="15"/>
  <c r="D754" i="15"/>
  <c r="I628" i="4"/>
  <c r="H628" i="4"/>
  <c r="J628" i="4"/>
  <c r="K628" i="4"/>
  <c r="L628" i="4"/>
  <c r="AE961" i="3"/>
  <c r="AF961" i="3"/>
  <c r="AH961" i="3"/>
  <c r="AJ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D961" i="3"/>
  <c r="E961" i="3"/>
  <c r="F961" i="3"/>
  <c r="G961" i="3"/>
  <c r="C753" i="15"/>
  <c r="D753" i="15"/>
  <c r="H627" i="4"/>
  <c r="I627" i="4"/>
  <c r="J627" i="4"/>
  <c r="K627" i="4"/>
  <c r="L627" i="4"/>
  <c r="AE960" i="3"/>
  <c r="AF960" i="3"/>
  <c r="AH960" i="3"/>
  <c r="AJ960" i="3"/>
  <c r="AL960" i="3"/>
  <c r="AM960" i="3"/>
  <c r="D960" i="3"/>
  <c r="E960" i="3"/>
  <c r="F960" i="3"/>
  <c r="G960" i="3"/>
  <c r="AN960" i="3"/>
  <c r="AO960" i="3"/>
  <c r="AP960" i="3"/>
  <c r="AQ960" i="3"/>
  <c r="AR960" i="3"/>
  <c r="AS960" i="3"/>
  <c r="AT960" i="3"/>
  <c r="AU960" i="3"/>
  <c r="AV960" i="3"/>
  <c r="AW960" i="3"/>
  <c r="C752" i="15"/>
  <c r="D752" i="15"/>
  <c r="H626" i="4"/>
  <c r="I626" i="4"/>
  <c r="J626" i="4"/>
  <c r="K626" i="4"/>
  <c r="L626" i="4"/>
  <c r="D959" i="3"/>
  <c r="E959" i="3"/>
  <c r="F959" i="3"/>
  <c r="G959" i="3"/>
  <c r="AE959" i="3"/>
  <c r="AF959" i="3"/>
  <c r="AH959" i="3"/>
  <c r="AJ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C751" i="15"/>
  <c r="D751" i="15"/>
  <c r="H625" i="4"/>
  <c r="I625" i="4"/>
  <c r="J625" i="4"/>
  <c r="K625" i="4"/>
  <c r="L625" i="4"/>
  <c r="AE958" i="3"/>
  <c r="AF958" i="3"/>
  <c r="AH958" i="3"/>
  <c r="AJ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D958" i="3"/>
  <c r="E958" i="3"/>
  <c r="F958" i="3"/>
  <c r="G958" i="3"/>
  <c r="C750" i="15"/>
  <c r="D750" i="15"/>
  <c r="H624" i="4"/>
  <c r="I624" i="4"/>
  <c r="J624" i="4"/>
  <c r="K624" i="4"/>
  <c r="L624" i="4"/>
  <c r="AE957" i="3"/>
  <c r="AF957" i="3"/>
  <c r="AH957" i="3"/>
  <c r="AJ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G957" i="3"/>
  <c r="C749" i="15"/>
  <c r="D749" i="15"/>
  <c r="H623" i="4"/>
  <c r="I623" i="4"/>
  <c r="J623" i="4"/>
  <c r="K623" i="4"/>
  <c r="L623" i="4"/>
  <c r="AE956" i="3"/>
  <c r="AF956" i="3"/>
  <c r="AH956" i="3"/>
  <c r="AJ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D956" i="3"/>
  <c r="E956" i="3"/>
  <c r="F956" i="3"/>
  <c r="D957" i="3"/>
  <c r="E957" i="3"/>
  <c r="F957" i="3"/>
  <c r="G956" i="3"/>
  <c r="C748" i="15"/>
  <c r="D748" i="15"/>
  <c r="H622" i="4"/>
  <c r="I622" i="4"/>
  <c r="J622" i="4"/>
  <c r="K622" i="4"/>
  <c r="L622" i="4"/>
  <c r="AE955" i="3"/>
  <c r="AF955" i="3"/>
  <c r="AH955" i="3"/>
  <c r="AJ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D955" i="3"/>
  <c r="E955" i="3"/>
  <c r="F955" i="3"/>
  <c r="G955" i="3"/>
  <c r="A955" i="3"/>
  <c r="A956" i="3"/>
  <c r="A957" i="3"/>
  <c r="C538" i="23"/>
  <c r="C536" i="23"/>
  <c r="A536" i="23"/>
  <c r="C747" i="15"/>
  <c r="D747" i="15"/>
  <c r="H621" i="4"/>
  <c r="I621" i="4"/>
  <c r="J621" i="4"/>
  <c r="K621" i="4"/>
  <c r="L621" i="4"/>
  <c r="AE954" i="3"/>
  <c r="AF954" i="3"/>
  <c r="AH954" i="3"/>
  <c r="AJ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D954" i="3"/>
  <c r="E954" i="3"/>
  <c r="F954" i="3"/>
  <c r="G954" i="3"/>
  <c r="A958" i="3"/>
  <c r="C539" i="23"/>
  <c r="AE953" i="3"/>
  <c r="AF953" i="3"/>
  <c r="AH953" i="3"/>
  <c r="AJ953" i="3"/>
  <c r="AL953" i="3"/>
  <c r="AM953" i="3"/>
  <c r="C745" i="15"/>
  <c r="D745" i="15"/>
  <c r="C746" i="15"/>
  <c r="D746" i="15"/>
  <c r="H620" i="4"/>
  <c r="I620" i="4"/>
  <c r="J620" i="4"/>
  <c r="K620" i="4"/>
  <c r="L620" i="4"/>
  <c r="D953" i="3"/>
  <c r="E953" i="3"/>
  <c r="F953" i="3"/>
  <c r="G953" i="3"/>
  <c r="AN953" i="3"/>
  <c r="AO953" i="3"/>
  <c r="AP953" i="3"/>
  <c r="AQ953" i="3"/>
  <c r="AR953" i="3"/>
  <c r="AS953" i="3"/>
  <c r="AT953" i="3"/>
  <c r="AU953" i="3"/>
  <c r="AV953" i="3"/>
  <c r="AW953" i="3"/>
  <c r="H619" i="4"/>
  <c r="I619" i="4"/>
  <c r="J619" i="4"/>
  <c r="K619" i="4"/>
  <c r="L619" i="4"/>
  <c r="D952" i="3"/>
  <c r="E952" i="3"/>
  <c r="F952" i="3"/>
  <c r="AE952" i="3"/>
  <c r="AF952" i="3"/>
  <c r="AH952" i="3"/>
  <c r="AJ952" i="3"/>
  <c r="AL952" i="3"/>
  <c r="AM952" i="3"/>
  <c r="G952" i="3"/>
  <c r="AN952" i="3"/>
  <c r="AO952" i="3"/>
  <c r="AP952" i="3"/>
  <c r="AQ952" i="3"/>
  <c r="AR952" i="3"/>
  <c r="AS952" i="3"/>
  <c r="AT952" i="3"/>
  <c r="AU952" i="3"/>
  <c r="AV952" i="3"/>
  <c r="AW952" i="3"/>
  <c r="C744" i="15"/>
  <c r="D744" i="15"/>
  <c r="H618" i="4"/>
  <c r="I618" i="4"/>
  <c r="J618" i="4"/>
  <c r="K618" i="4"/>
  <c r="L618" i="4"/>
  <c r="AE951" i="3"/>
  <c r="AF951" i="3"/>
  <c r="AH951" i="3"/>
  <c r="AJ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D951" i="3"/>
  <c r="E951" i="3"/>
  <c r="F951" i="3"/>
  <c r="G951" i="3"/>
  <c r="C742" i="15"/>
  <c r="D742" i="15"/>
  <c r="C743" i="15"/>
  <c r="D743" i="15"/>
  <c r="D950" i="3"/>
  <c r="E950" i="3"/>
  <c r="F950" i="3"/>
  <c r="G950" i="3"/>
  <c r="AE950" i="3"/>
  <c r="AF950" i="3"/>
  <c r="AH950" i="3"/>
  <c r="AJ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H617" i="4"/>
  <c r="I617" i="4"/>
  <c r="J617" i="4"/>
  <c r="K617" i="4"/>
  <c r="L617" i="4"/>
  <c r="H616" i="4"/>
  <c r="I616" i="4"/>
  <c r="J616" i="4"/>
  <c r="K616" i="4"/>
  <c r="L616" i="4"/>
  <c r="AE949" i="3"/>
  <c r="AF949" i="3"/>
  <c r="AH949" i="3"/>
  <c r="AJ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D949" i="3"/>
  <c r="E949" i="3"/>
  <c r="F949" i="3"/>
  <c r="G949" i="3"/>
  <c r="C741" i="15"/>
  <c r="D741" i="15"/>
  <c r="H615" i="4"/>
  <c r="I615" i="4"/>
  <c r="J615" i="4"/>
  <c r="K615" i="4"/>
  <c r="L615" i="4"/>
  <c r="AE948" i="3"/>
  <c r="AF948" i="3"/>
  <c r="AH948" i="3"/>
  <c r="AJ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D948" i="3"/>
  <c r="E948" i="3"/>
  <c r="F948" i="3"/>
  <c r="G948" i="3"/>
  <c r="C740" i="15"/>
  <c r="D740" i="15"/>
  <c r="H614" i="4"/>
  <c r="I614" i="4"/>
  <c r="J614" i="4"/>
  <c r="K614" i="4"/>
  <c r="L614" i="4"/>
  <c r="AE947" i="3"/>
  <c r="AF947" i="3"/>
  <c r="AH947" i="3"/>
  <c r="AJ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D947" i="3"/>
  <c r="E947" i="3"/>
  <c r="F947" i="3"/>
  <c r="G947" i="3"/>
  <c r="G946" i="3"/>
  <c r="C739" i="15"/>
  <c r="D739" i="15"/>
  <c r="H613" i="4"/>
  <c r="I613" i="4"/>
  <c r="J613" i="4"/>
  <c r="K613" i="4"/>
  <c r="L613" i="4"/>
  <c r="AH946" i="3"/>
  <c r="AJ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D946" i="3"/>
  <c r="E946" i="3"/>
  <c r="F946" i="3"/>
  <c r="AU945" i="3"/>
  <c r="AO945" i="3"/>
  <c r="AJ945" i="3"/>
  <c r="AE945" i="3"/>
  <c r="AF945" i="3"/>
  <c r="D945" i="3"/>
  <c r="E945" i="3"/>
  <c r="F945" i="3"/>
  <c r="G945" i="3"/>
  <c r="C738" i="15"/>
  <c r="D738" i="15"/>
  <c r="H612" i="4"/>
  <c r="I612" i="4"/>
  <c r="J612" i="4"/>
  <c r="K612" i="4"/>
  <c r="L612" i="4"/>
  <c r="AL945" i="3"/>
  <c r="AM945" i="3"/>
  <c r="AN945" i="3"/>
  <c r="AP945" i="3"/>
  <c r="AQ945" i="3"/>
  <c r="AR945" i="3"/>
  <c r="AS945" i="3"/>
  <c r="AT945" i="3"/>
  <c r="AV945" i="3"/>
  <c r="AW945" i="3"/>
  <c r="AH945" i="3"/>
  <c r="AE946" i="3"/>
  <c r="AF946" i="3"/>
  <c r="C737" i="15"/>
  <c r="D737" i="15"/>
  <c r="H611" i="4"/>
  <c r="I611" i="4"/>
  <c r="J611" i="4"/>
  <c r="K611" i="4"/>
  <c r="L611" i="4"/>
  <c r="E944" i="3"/>
  <c r="G944" i="3"/>
  <c r="AE944" i="3"/>
  <c r="AF944" i="3"/>
  <c r="AH944" i="3"/>
  <c r="AJ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D944" i="3"/>
  <c r="C736" i="15"/>
  <c r="D736" i="15"/>
  <c r="L610" i="4"/>
  <c r="H610" i="4"/>
  <c r="I610" i="4"/>
  <c r="J610" i="4"/>
  <c r="K610" i="4"/>
  <c r="AE943" i="3"/>
  <c r="AF943" i="3"/>
  <c r="AH943" i="3"/>
  <c r="AJ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F943" i="3"/>
  <c r="F944" i="3"/>
  <c r="D943" i="3"/>
  <c r="G943" i="3"/>
  <c r="E943" i="3"/>
  <c r="A694" i="13"/>
  <c r="C735" i="15"/>
  <c r="D735" i="15"/>
  <c r="H609" i="4"/>
  <c r="I609" i="4"/>
  <c r="J609" i="4"/>
  <c r="K609" i="4"/>
  <c r="L609" i="4"/>
  <c r="AE942" i="3"/>
  <c r="AF942" i="3"/>
  <c r="AH942" i="3"/>
  <c r="AJ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D942" i="3"/>
  <c r="E942" i="3"/>
  <c r="F942" i="3"/>
  <c r="G942" i="3"/>
  <c r="A735" i="15"/>
  <c r="A695" i="13"/>
  <c r="A734" i="15"/>
  <c r="C734" i="15"/>
  <c r="D734" i="15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H608" i="4"/>
  <c r="I608" i="4"/>
  <c r="J608" i="4"/>
  <c r="K608" i="4"/>
  <c r="L608" i="4"/>
  <c r="B608" i="4"/>
  <c r="D941" i="3"/>
  <c r="E941" i="3"/>
  <c r="F941" i="3"/>
  <c r="G941" i="3"/>
  <c r="AE940" i="3"/>
  <c r="AF940" i="3"/>
  <c r="AH940" i="3"/>
  <c r="AJ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E941" i="3"/>
  <c r="AF941" i="3"/>
  <c r="AH941" i="3"/>
  <c r="AJ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608" i="4"/>
  <c r="B609" i="4"/>
  <c r="A696" i="13"/>
  <c r="A736" i="15"/>
  <c r="F940" i="3"/>
  <c r="E940" i="3"/>
  <c r="D940" i="3"/>
  <c r="G940" i="3"/>
  <c r="A940" i="3"/>
  <c r="C521" i="23"/>
  <c r="A607" i="4"/>
  <c r="H607" i="4"/>
  <c r="I607" i="4"/>
  <c r="J607" i="4"/>
  <c r="K607" i="4"/>
  <c r="L607" i="4"/>
  <c r="A733" i="15"/>
  <c r="C733" i="15"/>
  <c r="D733" i="1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941" i="3"/>
  <c r="A697" i="13"/>
  <c r="A737" i="15"/>
  <c r="A609" i="4"/>
  <c r="B610" i="4"/>
  <c r="A732" i="15"/>
  <c r="C732" i="15"/>
  <c r="D732" i="15"/>
  <c r="A942" i="3"/>
  <c r="C522" i="23"/>
  <c r="A610" i="4"/>
  <c r="B611" i="4"/>
  <c r="A698" i="13"/>
  <c r="A738" i="15"/>
  <c r="AE938" i="3"/>
  <c r="AF938" i="3"/>
  <c r="AH938" i="3"/>
  <c r="AJ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E939" i="3"/>
  <c r="AF939" i="3"/>
  <c r="AH939" i="3"/>
  <c r="AJ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D938" i="3"/>
  <c r="E938" i="3"/>
  <c r="F938" i="3"/>
  <c r="G938" i="3"/>
  <c r="D939" i="3"/>
  <c r="E939" i="3"/>
  <c r="F939" i="3"/>
  <c r="G939" i="3"/>
  <c r="A606" i="4"/>
  <c r="H606" i="4"/>
  <c r="I606" i="4"/>
  <c r="J606" i="4"/>
  <c r="K606" i="4"/>
  <c r="L606" i="4"/>
  <c r="A522" i="23"/>
  <c r="B522" i="23"/>
  <c r="A943" i="3"/>
  <c r="C523" i="23"/>
  <c r="A699" i="13"/>
  <c r="A739" i="15"/>
  <c r="B612" i="4"/>
  <c r="A611" i="4"/>
  <c r="C731" i="15"/>
  <c r="D731" i="15"/>
  <c r="H605" i="4"/>
  <c r="I605" i="4"/>
  <c r="J605" i="4"/>
  <c r="K605" i="4"/>
  <c r="L605" i="4"/>
  <c r="AE937" i="3"/>
  <c r="AF937" i="3"/>
  <c r="AH937" i="3"/>
  <c r="AJ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G937" i="3"/>
  <c r="D937" i="3"/>
  <c r="E937" i="3"/>
  <c r="F937" i="3"/>
  <c r="A523" i="23"/>
  <c r="B523" i="23"/>
  <c r="A944" i="3"/>
  <c r="C524" i="23"/>
  <c r="B613" i="4"/>
  <c r="A612" i="4"/>
  <c r="A700" i="13"/>
  <c r="A740" i="15"/>
  <c r="C730" i="15"/>
  <c r="D730" i="15"/>
  <c r="H604" i="4"/>
  <c r="I604" i="4"/>
  <c r="J604" i="4"/>
  <c r="K604" i="4"/>
  <c r="L604" i="4"/>
  <c r="D936" i="3"/>
  <c r="E936" i="3"/>
  <c r="F936" i="3"/>
  <c r="G936" i="3"/>
  <c r="AE936" i="3"/>
  <c r="AF936" i="3"/>
  <c r="AH936" i="3"/>
  <c r="AJ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524" i="23"/>
  <c r="B524" i="23"/>
  <c r="A945" i="3"/>
  <c r="C525" i="23"/>
  <c r="B525" i="23"/>
  <c r="A701" i="13"/>
  <c r="A741" i="15"/>
  <c r="A613" i="4"/>
  <c r="B614" i="4"/>
  <c r="H603" i="4"/>
  <c r="I603" i="4"/>
  <c r="J603" i="4"/>
  <c r="K603" i="4"/>
  <c r="L603" i="4"/>
  <c r="C729" i="15"/>
  <c r="D729" i="15"/>
  <c r="B615" i="4"/>
  <c r="A614" i="4"/>
  <c r="A742" i="15"/>
  <c r="A702" i="13"/>
  <c r="D935" i="3"/>
  <c r="E935" i="3"/>
  <c r="F935" i="3"/>
  <c r="G935" i="3"/>
  <c r="AE935" i="3"/>
  <c r="AF935" i="3"/>
  <c r="AH935" i="3"/>
  <c r="AJ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703" i="13"/>
  <c r="A743" i="15"/>
  <c r="B616" i="4"/>
  <c r="A615" i="4"/>
  <c r="C728" i="15"/>
  <c r="D728" i="15"/>
  <c r="AE934" i="3"/>
  <c r="AF934" i="3"/>
  <c r="AH934" i="3"/>
  <c r="AJ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F934" i="3"/>
  <c r="E934" i="3"/>
  <c r="D934" i="3"/>
  <c r="G934" i="3"/>
  <c r="H602" i="4"/>
  <c r="I602" i="4"/>
  <c r="J602" i="4"/>
  <c r="K602" i="4"/>
  <c r="L602" i="4"/>
  <c r="A616" i="4"/>
  <c r="B617" i="4"/>
  <c r="A704" i="13"/>
  <c r="A744" i="15"/>
  <c r="C727" i="15"/>
  <c r="D727" i="15"/>
  <c r="B618" i="4"/>
  <c r="A617" i="4"/>
  <c r="A705" i="13"/>
  <c r="A745" i="15"/>
  <c r="H601" i="4"/>
  <c r="I601" i="4"/>
  <c r="J601" i="4"/>
  <c r="K601" i="4"/>
  <c r="L601" i="4"/>
  <c r="A706" i="13"/>
  <c r="A746" i="15"/>
  <c r="A618" i="4"/>
  <c r="B619" i="4"/>
  <c r="F933" i="3"/>
  <c r="G933" i="3"/>
  <c r="D933" i="3"/>
  <c r="E933" i="3"/>
  <c r="AE933" i="3"/>
  <c r="AF933" i="3"/>
  <c r="AH933" i="3"/>
  <c r="AJ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619" i="4"/>
  <c r="B620" i="4"/>
  <c r="A707" i="13"/>
  <c r="A747" i="15"/>
  <c r="AO932" i="3"/>
  <c r="A708" i="13"/>
  <c r="A748" i="15"/>
  <c r="A620" i="4"/>
  <c r="B621" i="4"/>
  <c r="H600" i="4"/>
  <c r="I600" i="4"/>
  <c r="J600" i="4"/>
  <c r="K600" i="4"/>
  <c r="L600" i="4"/>
  <c r="C726" i="15"/>
  <c r="D726" i="15"/>
  <c r="AE932" i="3"/>
  <c r="AF932" i="3"/>
  <c r="AH932" i="3"/>
  <c r="AJ932" i="3"/>
  <c r="AL932" i="3"/>
  <c r="AM932" i="3"/>
  <c r="AN932" i="3"/>
  <c r="AP932" i="3"/>
  <c r="AQ932" i="3"/>
  <c r="AR932" i="3"/>
  <c r="AS932" i="3"/>
  <c r="AT932" i="3"/>
  <c r="AU932" i="3"/>
  <c r="AV932" i="3"/>
  <c r="AW932" i="3"/>
  <c r="D932" i="3"/>
  <c r="E932" i="3"/>
  <c r="F932" i="3"/>
  <c r="G932" i="3"/>
  <c r="B622" i="4"/>
  <c r="A621" i="4"/>
  <c r="A709" i="13"/>
  <c r="A749" i="15"/>
  <c r="H599" i="4"/>
  <c r="I599" i="4"/>
  <c r="J599" i="4"/>
  <c r="K599" i="4"/>
  <c r="L599" i="4"/>
  <c r="C725" i="15"/>
  <c r="D725" i="15"/>
  <c r="AE931" i="3"/>
  <c r="AF931" i="3"/>
  <c r="AH931" i="3"/>
  <c r="AJ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D931" i="3"/>
  <c r="E931" i="3"/>
  <c r="F931" i="3"/>
  <c r="G931" i="3"/>
  <c r="A710" i="13"/>
  <c r="A750" i="15"/>
  <c r="A622" i="4"/>
  <c r="B623" i="4"/>
  <c r="H598" i="4"/>
  <c r="I598" i="4"/>
  <c r="J598" i="4"/>
  <c r="K598" i="4"/>
  <c r="L598" i="4"/>
  <c r="C724" i="15"/>
  <c r="D724" i="15"/>
  <c r="A623" i="4"/>
  <c r="B624" i="4"/>
  <c r="A711" i="13"/>
  <c r="A751" i="15"/>
  <c r="AN930" i="3"/>
  <c r="AO930" i="3"/>
  <c r="AP930" i="3"/>
  <c r="AQ930" i="3"/>
  <c r="AR930" i="3"/>
  <c r="AS930" i="3"/>
  <c r="AT930" i="3"/>
  <c r="AU930" i="3"/>
  <c r="AV930" i="3"/>
  <c r="AW930" i="3"/>
  <c r="D930" i="3"/>
  <c r="E930" i="3"/>
  <c r="F930" i="3"/>
  <c r="G930" i="3"/>
  <c r="A712" i="13"/>
  <c r="A752" i="15"/>
  <c r="A624" i="4"/>
  <c r="B625" i="4"/>
  <c r="H597" i="4"/>
  <c r="I597" i="4"/>
  <c r="J597" i="4"/>
  <c r="K597" i="4"/>
  <c r="L597" i="4"/>
  <c r="C723" i="15"/>
  <c r="D723" i="15"/>
  <c r="D929" i="3"/>
  <c r="E929" i="3"/>
  <c r="F929" i="3"/>
  <c r="G929" i="3"/>
  <c r="AE929" i="3"/>
  <c r="AF929" i="3"/>
  <c r="AH929" i="3"/>
  <c r="AJ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E930" i="3"/>
  <c r="AF930" i="3"/>
  <c r="AH930" i="3"/>
  <c r="AJ930" i="3"/>
  <c r="AL930" i="3"/>
  <c r="AM930" i="3"/>
  <c r="A625" i="4"/>
  <c r="B626" i="4"/>
  <c r="A713" i="13"/>
  <c r="A753" i="15"/>
  <c r="C722" i="15"/>
  <c r="D722" i="15"/>
  <c r="H596" i="4"/>
  <c r="I596" i="4"/>
  <c r="J596" i="4"/>
  <c r="K596" i="4"/>
  <c r="L596" i="4"/>
  <c r="A714" i="13"/>
  <c r="A754" i="15"/>
  <c r="A626" i="4"/>
  <c r="B627" i="4"/>
  <c r="D928" i="3"/>
  <c r="E928" i="3"/>
  <c r="F928" i="3"/>
  <c r="G928" i="3"/>
  <c r="AP928" i="3"/>
  <c r="AE928" i="3"/>
  <c r="AF928" i="3"/>
  <c r="AH928" i="3"/>
  <c r="AJ928" i="3"/>
  <c r="AL928" i="3"/>
  <c r="AM928" i="3"/>
  <c r="AN928" i="3"/>
  <c r="AO928" i="3"/>
  <c r="AQ928" i="3"/>
  <c r="AR928" i="3"/>
  <c r="AS928" i="3"/>
  <c r="AT928" i="3"/>
  <c r="AU928" i="3"/>
  <c r="AV928" i="3"/>
  <c r="AW928" i="3"/>
  <c r="B628" i="4"/>
  <c r="A627" i="4"/>
  <c r="A715" i="13"/>
  <c r="A755" i="15"/>
  <c r="AW927" i="3"/>
  <c r="AV927" i="3"/>
  <c r="AU927" i="3"/>
  <c r="AS926" i="3"/>
  <c r="AT927" i="3"/>
  <c r="AS927" i="3"/>
  <c r="AQ927" i="3"/>
  <c r="AR927" i="3"/>
  <c r="AP927" i="3"/>
  <c r="AO927" i="3"/>
  <c r="AN927" i="3"/>
  <c r="AM927" i="3"/>
  <c r="AL927" i="3"/>
  <c r="AJ927" i="3"/>
  <c r="AF927" i="3"/>
  <c r="AH927" i="3"/>
  <c r="AE927" i="3"/>
  <c r="A756" i="15"/>
  <c r="A716" i="13"/>
  <c r="B629" i="4"/>
  <c r="A628" i="4"/>
  <c r="C721" i="15"/>
  <c r="D721" i="15"/>
  <c r="D927" i="3"/>
  <c r="E927" i="3"/>
  <c r="F927" i="3"/>
  <c r="G927" i="3"/>
  <c r="H595" i="4"/>
  <c r="I595" i="4"/>
  <c r="J595" i="4"/>
  <c r="K595" i="4"/>
  <c r="L595" i="4"/>
  <c r="A629" i="4"/>
  <c r="B630" i="4"/>
  <c r="A717" i="13"/>
  <c r="A757" i="15"/>
  <c r="C720" i="15"/>
  <c r="D720" i="15"/>
  <c r="H594" i="4"/>
  <c r="I594" i="4"/>
  <c r="J594" i="4"/>
  <c r="K594" i="4"/>
  <c r="L594" i="4"/>
  <c r="A718" i="13"/>
  <c r="A758" i="15"/>
  <c r="A630" i="4"/>
  <c r="B631" i="4"/>
  <c r="D926" i="3"/>
  <c r="E926" i="3"/>
  <c r="F926" i="3"/>
  <c r="G926" i="3"/>
  <c r="AE926" i="3"/>
  <c r="AF926" i="3"/>
  <c r="AH926" i="3"/>
  <c r="AJ926" i="3"/>
  <c r="AL926" i="3"/>
  <c r="AM926" i="3"/>
  <c r="AN926" i="3"/>
  <c r="AO926" i="3"/>
  <c r="AP926" i="3"/>
  <c r="AQ926" i="3"/>
  <c r="AR926" i="3"/>
  <c r="AT926" i="3"/>
  <c r="AU926" i="3"/>
  <c r="AV926" i="3"/>
  <c r="AW926" i="3"/>
  <c r="A719" i="13"/>
  <c r="A759" i="15"/>
  <c r="A631" i="4"/>
  <c r="B632" i="4"/>
  <c r="N632" i="4"/>
  <c r="H593" i="4"/>
  <c r="I593" i="4"/>
  <c r="J593" i="4"/>
  <c r="K593" i="4"/>
  <c r="L593" i="4"/>
  <c r="C719" i="15"/>
  <c r="D719" i="15"/>
  <c r="D925" i="3"/>
  <c r="E925" i="3"/>
  <c r="F925" i="3"/>
  <c r="G925" i="3"/>
  <c r="AE925" i="3"/>
  <c r="AF925" i="3"/>
  <c r="AH925" i="3"/>
  <c r="AJ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760" i="15"/>
  <c r="A720" i="13"/>
  <c r="A632" i="4"/>
  <c r="B633" i="4"/>
  <c r="N633" i="4"/>
  <c r="C718" i="15"/>
  <c r="D718" i="15"/>
  <c r="H592" i="4"/>
  <c r="I592" i="4"/>
  <c r="J592" i="4"/>
  <c r="K592" i="4"/>
  <c r="L592" i="4"/>
  <c r="D924" i="3"/>
  <c r="E924" i="3"/>
  <c r="F924" i="3"/>
  <c r="AE924" i="3"/>
  <c r="AF924" i="3"/>
  <c r="AH924" i="3"/>
  <c r="AJ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G924" i="3"/>
  <c r="A721" i="13"/>
  <c r="A761" i="15"/>
  <c r="A633" i="4"/>
  <c r="B634" i="4"/>
  <c r="N634" i="4"/>
  <c r="AE923" i="3"/>
  <c r="AF923" i="3"/>
  <c r="AH923" i="3"/>
  <c r="AJ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634" i="4"/>
  <c r="B635" i="4"/>
  <c r="N635" i="4"/>
  <c r="A722" i="13"/>
  <c r="A762" i="15"/>
  <c r="H591" i="4"/>
  <c r="I591" i="4"/>
  <c r="J591" i="4"/>
  <c r="K591" i="4"/>
  <c r="L591" i="4"/>
  <c r="C717" i="15"/>
  <c r="D717" i="15"/>
  <c r="D923" i="3"/>
  <c r="E923" i="3"/>
  <c r="F923" i="3"/>
  <c r="G923" i="3"/>
  <c r="A723" i="13"/>
  <c r="A763" i="15"/>
  <c r="A635" i="4"/>
  <c r="B636" i="4"/>
  <c r="N636" i="4"/>
  <c r="G922" i="3"/>
  <c r="A636" i="4"/>
  <c r="B637" i="4"/>
  <c r="N637" i="4"/>
  <c r="A724" i="13"/>
  <c r="A764" i="15"/>
  <c r="C716" i="15"/>
  <c r="D716" i="15"/>
  <c r="H590" i="4"/>
  <c r="I590" i="4"/>
  <c r="J590" i="4"/>
  <c r="K590" i="4"/>
  <c r="L590" i="4"/>
  <c r="AE922" i="3"/>
  <c r="AF922" i="3"/>
  <c r="AH922" i="3"/>
  <c r="AJ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D922" i="3"/>
  <c r="E922" i="3"/>
  <c r="F922" i="3"/>
  <c r="A725" i="13"/>
  <c r="A765" i="15"/>
  <c r="A637" i="4"/>
  <c r="B638" i="4"/>
  <c r="N638" i="4"/>
  <c r="D921" i="3"/>
  <c r="G921" i="3"/>
  <c r="E921" i="3"/>
  <c r="F921" i="3"/>
  <c r="B639" i="4"/>
  <c r="N639" i="4"/>
  <c r="A638" i="4"/>
  <c r="A726" i="13"/>
  <c r="A766" i="15"/>
  <c r="C715" i="15"/>
  <c r="D715" i="15"/>
  <c r="H589" i="4"/>
  <c r="I589" i="4"/>
  <c r="J589" i="4"/>
  <c r="K589" i="4"/>
  <c r="L589" i="4"/>
  <c r="AE921" i="3"/>
  <c r="AF921" i="3"/>
  <c r="AH921" i="3"/>
  <c r="AJ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727" i="13"/>
  <c r="A767" i="15"/>
  <c r="A639" i="4"/>
  <c r="B640" i="4"/>
  <c r="N640" i="4"/>
  <c r="H588" i="4"/>
  <c r="I588" i="4"/>
  <c r="J588" i="4"/>
  <c r="K588" i="4"/>
  <c r="L588" i="4"/>
  <c r="C714" i="15"/>
  <c r="D714" i="15"/>
  <c r="AE920" i="3"/>
  <c r="AF920" i="3"/>
  <c r="AH920" i="3"/>
  <c r="AJ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D920" i="3"/>
  <c r="A640" i="4"/>
  <c r="B641" i="4"/>
  <c r="N641" i="4"/>
  <c r="A728" i="13"/>
  <c r="A768" i="15"/>
  <c r="E920" i="3"/>
  <c r="F920" i="3"/>
  <c r="G920" i="3"/>
  <c r="A641" i="4"/>
  <c r="B642" i="4"/>
  <c r="N642" i="4"/>
  <c r="A769" i="15"/>
  <c r="A729" i="13"/>
  <c r="C713" i="15"/>
  <c r="D713" i="15"/>
  <c r="H587" i="4"/>
  <c r="I587" i="4"/>
  <c r="J587" i="4"/>
  <c r="K587" i="4"/>
  <c r="L587" i="4"/>
  <c r="A730" i="13"/>
  <c r="A770" i="15"/>
  <c r="A642" i="4"/>
  <c r="B643" i="4"/>
  <c r="N643" i="4"/>
  <c r="D919" i="3"/>
  <c r="E919" i="3"/>
  <c r="F919" i="3"/>
  <c r="G919" i="3"/>
  <c r="AE919" i="3"/>
  <c r="AF919" i="3"/>
  <c r="AH919" i="3"/>
  <c r="AJ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731" i="13"/>
  <c r="A771" i="15"/>
  <c r="A643" i="4"/>
  <c r="B644" i="4"/>
  <c r="N644" i="4"/>
  <c r="H586" i="4"/>
  <c r="I586" i="4"/>
  <c r="J586" i="4"/>
  <c r="K586" i="4"/>
  <c r="L586" i="4"/>
  <c r="C712" i="15"/>
  <c r="D712" i="15"/>
  <c r="D918" i="3"/>
  <c r="E918" i="3"/>
  <c r="F918" i="3"/>
  <c r="G918" i="3"/>
  <c r="AE918" i="3"/>
  <c r="AF918" i="3"/>
  <c r="AH918" i="3"/>
  <c r="AJ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D917" i="3"/>
  <c r="E917" i="3"/>
  <c r="F917" i="3"/>
  <c r="G917" i="3"/>
  <c r="A644" i="4"/>
  <c r="B645" i="4"/>
  <c r="N645" i="4"/>
  <c r="A772" i="15"/>
  <c r="A732" i="13"/>
  <c r="C711" i="15"/>
  <c r="D711" i="15"/>
  <c r="H585" i="4"/>
  <c r="I585" i="4"/>
  <c r="J585" i="4"/>
  <c r="K585" i="4"/>
  <c r="L585" i="4"/>
  <c r="A733" i="13"/>
  <c r="A773" i="15"/>
  <c r="B646" i="4"/>
  <c r="N646" i="4"/>
  <c r="A645" i="4"/>
  <c r="AE917" i="3"/>
  <c r="AF917" i="3"/>
  <c r="AH917" i="3"/>
  <c r="AJ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B647" i="4"/>
  <c r="N647" i="4"/>
  <c r="A646" i="4"/>
  <c r="A774" i="15"/>
  <c r="A734" i="13"/>
  <c r="C710" i="15"/>
  <c r="D710" i="15"/>
  <c r="A735" i="13"/>
  <c r="A775" i="15"/>
  <c r="A647" i="4"/>
  <c r="B648" i="4"/>
  <c r="N648" i="4"/>
  <c r="H584" i="4"/>
  <c r="I584" i="4"/>
  <c r="J584" i="4"/>
  <c r="K584" i="4"/>
  <c r="L584" i="4"/>
  <c r="AE916" i="3"/>
  <c r="AF916" i="3"/>
  <c r="AH916" i="3"/>
  <c r="AJ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E916" i="3"/>
  <c r="F916" i="3"/>
  <c r="D916" i="3"/>
  <c r="G916" i="3"/>
  <c r="B649" i="4"/>
  <c r="N649" i="4"/>
  <c r="A648" i="4"/>
  <c r="A736" i="13"/>
  <c r="A776" i="15"/>
  <c r="H583" i="4"/>
  <c r="I583" i="4"/>
  <c r="J583" i="4"/>
  <c r="K583" i="4"/>
  <c r="L583" i="4"/>
  <c r="C709" i="15"/>
  <c r="D709" i="15"/>
  <c r="F915" i="3"/>
  <c r="E915" i="3"/>
  <c r="D915" i="3"/>
  <c r="G915" i="3"/>
  <c r="AN915" i="3"/>
  <c r="AE915" i="3"/>
  <c r="AF915" i="3"/>
  <c r="AH915" i="3"/>
  <c r="AJ915" i="3"/>
  <c r="AL915" i="3"/>
  <c r="AM915" i="3"/>
  <c r="AO915" i="3"/>
  <c r="AP915" i="3"/>
  <c r="AQ915" i="3"/>
  <c r="AR915" i="3"/>
  <c r="AS915" i="3"/>
  <c r="AT915" i="3"/>
  <c r="AU915" i="3"/>
  <c r="AV915" i="3"/>
  <c r="AW915" i="3"/>
  <c r="A737" i="13"/>
  <c r="A777" i="15"/>
  <c r="A649" i="4"/>
  <c r="B650" i="4"/>
  <c r="N650" i="4"/>
  <c r="C708" i="15"/>
  <c r="D708" i="15"/>
  <c r="I582" i="4"/>
  <c r="H582" i="4"/>
  <c r="J582" i="4"/>
  <c r="K582" i="4"/>
  <c r="L582" i="4"/>
  <c r="AE914" i="3"/>
  <c r="AF914" i="3"/>
  <c r="AH914" i="3"/>
  <c r="AJ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E914" i="3"/>
  <c r="F914" i="3"/>
  <c r="D914" i="3"/>
  <c r="G914" i="3"/>
  <c r="A913" i="3"/>
  <c r="A914" i="3"/>
  <c r="C494" i="23"/>
  <c r="A494" i="23"/>
  <c r="A778" i="15"/>
  <c r="A738" i="13"/>
  <c r="A650" i="4"/>
  <c r="B651" i="4"/>
  <c r="N651" i="4"/>
  <c r="C707" i="15"/>
  <c r="D707" i="15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H581" i="4"/>
  <c r="I581" i="4"/>
  <c r="J581" i="4"/>
  <c r="K581" i="4"/>
  <c r="L581" i="4"/>
  <c r="A779" i="15"/>
  <c r="A739" i="13"/>
  <c r="A651" i="4"/>
  <c r="B652" i="4"/>
  <c r="N652" i="4"/>
  <c r="D913" i="3"/>
  <c r="E913" i="3"/>
  <c r="F913" i="3"/>
  <c r="G913" i="3"/>
  <c r="AE913" i="3"/>
  <c r="AF913" i="3"/>
  <c r="AH913" i="3"/>
  <c r="AJ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740" i="13"/>
  <c r="A780" i="15"/>
  <c r="A652" i="4"/>
  <c r="B653" i="4"/>
  <c r="N653" i="4"/>
  <c r="AE912" i="3"/>
  <c r="AF912" i="3"/>
  <c r="AH912" i="3"/>
  <c r="AJ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D912" i="3"/>
  <c r="E912" i="3"/>
  <c r="F912" i="3"/>
  <c r="G912" i="3"/>
  <c r="A653" i="4"/>
  <c r="B654" i="4"/>
  <c r="N654" i="4"/>
  <c r="A781" i="15"/>
  <c r="A741" i="13"/>
  <c r="C706" i="15"/>
  <c r="D706" i="15"/>
  <c r="H580" i="4"/>
  <c r="I580" i="4"/>
  <c r="J580" i="4"/>
  <c r="K580" i="4"/>
  <c r="L580" i="4"/>
  <c r="A742" i="13"/>
  <c r="A782" i="15"/>
  <c r="A654" i="4"/>
  <c r="B655" i="4"/>
  <c r="N655" i="4"/>
  <c r="D911" i="3"/>
  <c r="E911" i="3"/>
  <c r="F911" i="3"/>
  <c r="G911" i="3"/>
  <c r="AE911" i="3"/>
  <c r="AF911" i="3"/>
  <c r="AH911" i="3"/>
  <c r="AJ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655" i="4"/>
  <c r="B656" i="4"/>
  <c r="N656" i="4"/>
  <c r="A743" i="13"/>
  <c r="A783" i="15"/>
  <c r="C705" i="15"/>
  <c r="D705" i="15"/>
  <c r="L579" i="4"/>
  <c r="K579" i="4"/>
  <c r="J579" i="4"/>
  <c r="I579" i="4"/>
  <c r="H579" i="4"/>
  <c r="A744" i="13"/>
  <c r="A784" i="15"/>
  <c r="A656" i="4"/>
  <c r="B657" i="4"/>
  <c r="N657" i="4"/>
  <c r="AE910" i="3"/>
  <c r="AF910" i="3"/>
  <c r="AH910" i="3"/>
  <c r="AJ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657" i="4"/>
  <c r="B658" i="4"/>
  <c r="N658" i="4"/>
  <c r="A745" i="13"/>
  <c r="A785" i="15"/>
  <c r="C704" i="15"/>
  <c r="D704" i="15"/>
  <c r="H578" i="4"/>
  <c r="I578" i="4"/>
  <c r="J578" i="4"/>
  <c r="K578" i="4"/>
  <c r="L578" i="4"/>
  <c r="G910" i="3"/>
  <c r="D910" i="3"/>
  <c r="E910" i="3"/>
  <c r="F910" i="3"/>
  <c r="A746" i="13"/>
  <c r="A786" i="15"/>
  <c r="A658" i="4"/>
  <c r="B659" i="4"/>
  <c r="N659" i="4"/>
  <c r="C703" i="15"/>
  <c r="D703" i="15"/>
  <c r="H577" i="4"/>
  <c r="I577" i="4"/>
  <c r="J577" i="4"/>
  <c r="K577" i="4"/>
  <c r="L577" i="4"/>
  <c r="AE909" i="3"/>
  <c r="AF909" i="3"/>
  <c r="AH909" i="3"/>
  <c r="AJ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D909" i="3"/>
  <c r="E909" i="3"/>
  <c r="F909" i="3"/>
  <c r="G909" i="3"/>
  <c r="A747" i="13"/>
  <c r="A787" i="15"/>
  <c r="B660" i="4"/>
  <c r="N660" i="4"/>
  <c r="A659" i="4"/>
  <c r="C702" i="15"/>
  <c r="D702" i="15"/>
  <c r="H576" i="4"/>
  <c r="I576" i="4"/>
  <c r="J576" i="4"/>
  <c r="K576" i="4"/>
  <c r="L576" i="4"/>
  <c r="AE908" i="3"/>
  <c r="AF908" i="3"/>
  <c r="AH908" i="3"/>
  <c r="AJ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E908" i="3"/>
  <c r="F908" i="3"/>
  <c r="G908" i="3"/>
  <c r="D908" i="3"/>
  <c r="B661" i="4"/>
  <c r="N661" i="4"/>
  <c r="A660" i="4"/>
  <c r="A748" i="13"/>
  <c r="A788" i="15"/>
  <c r="C701" i="15"/>
  <c r="D701" i="15"/>
  <c r="A749" i="13"/>
  <c r="A789" i="15"/>
  <c r="A661" i="4"/>
  <c r="B662" i="4"/>
  <c r="N662" i="4"/>
  <c r="H575" i="4"/>
  <c r="I575" i="4"/>
  <c r="J575" i="4"/>
  <c r="K575" i="4"/>
  <c r="L575" i="4"/>
  <c r="A662" i="4"/>
  <c r="B663" i="4"/>
  <c r="N663" i="4"/>
  <c r="A790" i="15"/>
  <c r="A750" i="13"/>
  <c r="E907" i="3"/>
  <c r="D907" i="3"/>
  <c r="AE907" i="3"/>
  <c r="AF907" i="3"/>
  <c r="AH907" i="3"/>
  <c r="AJ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G907" i="3"/>
  <c r="F907" i="3"/>
  <c r="A791" i="15"/>
  <c r="A751" i="13"/>
  <c r="A663" i="4"/>
  <c r="B664" i="4"/>
  <c r="N664" i="4"/>
  <c r="C700" i="15"/>
  <c r="D700" i="15"/>
  <c r="H574" i="4"/>
  <c r="I574" i="4"/>
  <c r="J574" i="4"/>
  <c r="K574" i="4"/>
  <c r="L574" i="4"/>
  <c r="G906" i="3"/>
  <c r="D906" i="3"/>
  <c r="E906" i="3"/>
  <c r="AE906" i="3"/>
  <c r="AF906" i="3"/>
  <c r="AH906" i="3"/>
  <c r="AJ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F906" i="3"/>
  <c r="A792" i="15"/>
  <c r="A752" i="13"/>
  <c r="B665" i="4"/>
  <c r="N665" i="4"/>
  <c r="A664" i="4"/>
  <c r="H573" i="4"/>
  <c r="I573" i="4"/>
  <c r="J573" i="4"/>
  <c r="K573" i="4"/>
  <c r="L573" i="4"/>
  <c r="C699" i="15"/>
  <c r="D699" i="15"/>
  <c r="D905" i="3"/>
  <c r="F905" i="3"/>
  <c r="E905" i="3"/>
  <c r="G905" i="3"/>
  <c r="AE905" i="3"/>
  <c r="AF905" i="3"/>
  <c r="AH905" i="3"/>
  <c r="AJ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753" i="13"/>
  <c r="A793" i="15"/>
  <c r="A665" i="4"/>
  <c r="B666" i="4"/>
  <c r="N666" i="4"/>
  <c r="H572" i="4"/>
  <c r="I572" i="4"/>
  <c r="J572" i="4"/>
  <c r="K572" i="4"/>
  <c r="L572" i="4"/>
  <c r="C698" i="15"/>
  <c r="D698" i="15"/>
  <c r="A666" i="4"/>
  <c r="B667" i="4"/>
  <c r="N667" i="4"/>
  <c r="A794" i="15"/>
  <c r="A754" i="13"/>
  <c r="A795" i="15"/>
  <c r="D904" i="3"/>
  <c r="E904" i="3"/>
  <c r="F904" i="3"/>
  <c r="G904" i="3"/>
  <c r="AL904" i="3"/>
  <c r="AM904" i="3"/>
  <c r="AE904" i="3"/>
  <c r="AF904" i="3"/>
  <c r="AH904" i="3"/>
  <c r="AJ904" i="3"/>
  <c r="AN904" i="3"/>
  <c r="AO904" i="3"/>
  <c r="AP904" i="3"/>
  <c r="AQ904" i="3"/>
  <c r="AR904" i="3"/>
  <c r="AS904" i="3"/>
  <c r="AT904" i="3"/>
  <c r="AU904" i="3"/>
  <c r="AV904" i="3"/>
  <c r="AW904" i="3"/>
  <c r="A667" i="4"/>
  <c r="B668" i="4"/>
  <c r="N668" i="4"/>
  <c r="C697" i="15"/>
  <c r="D697" i="15"/>
  <c r="A668" i="4"/>
  <c r="B669" i="4"/>
  <c r="H571" i="4"/>
  <c r="I571" i="4"/>
  <c r="J571" i="4"/>
  <c r="K571" i="4"/>
  <c r="L571" i="4"/>
  <c r="AE903" i="3"/>
  <c r="AF903" i="3"/>
  <c r="AH903" i="3"/>
  <c r="AJ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D903" i="3"/>
  <c r="G903" i="3"/>
  <c r="E903" i="3"/>
  <c r="F903" i="3"/>
  <c r="A669" i="4"/>
  <c r="B670" i="4"/>
  <c r="N669" i="4"/>
  <c r="C696" i="15"/>
  <c r="D696" i="15"/>
  <c r="H570" i="4"/>
  <c r="I570" i="4"/>
  <c r="J570" i="4"/>
  <c r="K570" i="4"/>
  <c r="L570" i="4"/>
  <c r="AE902" i="3"/>
  <c r="AF902" i="3"/>
  <c r="AH902" i="3"/>
  <c r="AJ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D902" i="3"/>
  <c r="E902" i="3"/>
  <c r="F902" i="3"/>
  <c r="G902" i="3"/>
  <c r="A670" i="4"/>
  <c r="B671" i="4"/>
  <c r="N670" i="4"/>
  <c r="C695" i="15"/>
  <c r="D695" i="15"/>
  <c r="H569" i="4"/>
  <c r="I569" i="4"/>
  <c r="J569" i="4"/>
  <c r="K569" i="4"/>
  <c r="L569" i="4"/>
  <c r="AE901" i="3"/>
  <c r="AF901" i="3"/>
  <c r="AH901" i="3"/>
  <c r="AJ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D901" i="3"/>
  <c r="E901" i="3"/>
  <c r="F901" i="3"/>
  <c r="G901" i="3"/>
  <c r="B672" i="4"/>
  <c r="N671" i="4"/>
  <c r="AF900" i="3"/>
  <c r="A672" i="4"/>
  <c r="B673" i="4"/>
  <c r="N672" i="4"/>
  <c r="C694" i="15"/>
  <c r="D694" i="15"/>
  <c r="H568" i="4"/>
  <c r="I568" i="4"/>
  <c r="J568" i="4"/>
  <c r="K568" i="4"/>
  <c r="L568" i="4"/>
  <c r="D900" i="3"/>
  <c r="E900" i="3"/>
  <c r="F900" i="3"/>
  <c r="G900" i="3"/>
  <c r="AE900" i="3"/>
  <c r="AH900" i="3"/>
  <c r="AJ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B674" i="4"/>
  <c r="N673" i="4"/>
  <c r="A673" i="4"/>
  <c r="C693" i="15"/>
  <c r="D693" i="15"/>
  <c r="H567" i="4"/>
  <c r="I567" i="4"/>
  <c r="J567" i="4"/>
  <c r="K567" i="4"/>
  <c r="L567" i="4"/>
  <c r="A674" i="4"/>
  <c r="B675" i="4"/>
  <c r="N674" i="4"/>
  <c r="D899" i="3"/>
  <c r="E899" i="3"/>
  <c r="F899" i="3"/>
  <c r="AE899" i="3"/>
  <c r="AF899" i="3"/>
  <c r="AH899" i="3"/>
  <c r="AJ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G899" i="3"/>
  <c r="A675" i="4"/>
  <c r="B676" i="4"/>
  <c r="N675" i="4"/>
  <c r="AE898" i="3"/>
  <c r="AF898" i="3"/>
  <c r="AH898" i="3"/>
  <c r="AJ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676" i="4"/>
  <c r="B677" i="4"/>
  <c r="N676" i="4"/>
  <c r="C692" i="15"/>
  <c r="D692" i="15"/>
  <c r="H566" i="4"/>
  <c r="I566" i="4"/>
  <c r="J566" i="4"/>
  <c r="K566" i="4"/>
  <c r="L566" i="4"/>
  <c r="D898" i="3"/>
  <c r="E898" i="3"/>
  <c r="F898" i="3"/>
  <c r="G898" i="3"/>
  <c r="A677" i="4"/>
  <c r="B678" i="4"/>
  <c r="N677" i="4"/>
  <c r="C691" i="15"/>
  <c r="D691" i="15"/>
  <c r="H565" i="4"/>
  <c r="I565" i="4"/>
  <c r="J565" i="4"/>
  <c r="K565" i="4"/>
  <c r="L565" i="4"/>
  <c r="AE897" i="3"/>
  <c r="AF897" i="3"/>
  <c r="AH897" i="3"/>
  <c r="AJ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D897" i="3"/>
  <c r="E897" i="3"/>
  <c r="F897" i="3"/>
  <c r="G897" i="3"/>
  <c r="B679" i="4"/>
  <c r="A678" i="4"/>
  <c r="N678" i="4"/>
  <c r="I564" i="4"/>
  <c r="E896" i="3"/>
  <c r="D891" i="3"/>
  <c r="A679" i="4"/>
  <c r="B680" i="4"/>
  <c r="N679" i="4"/>
  <c r="C690" i="15"/>
  <c r="D690" i="15"/>
  <c r="B681" i="4"/>
  <c r="N680" i="4"/>
  <c r="A680" i="4"/>
  <c r="J564" i="4"/>
  <c r="H564" i="4"/>
  <c r="K564" i="4"/>
  <c r="L564" i="4"/>
  <c r="AE896" i="3"/>
  <c r="AF896" i="3"/>
  <c r="AH896" i="3"/>
  <c r="AJ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D896" i="3"/>
  <c r="F896" i="3"/>
  <c r="G896" i="3"/>
  <c r="A681" i="4"/>
  <c r="B682" i="4"/>
  <c r="N681" i="4"/>
  <c r="C689" i="15"/>
  <c r="D689" i="15"/>
  <c r="H563" i="4"/>
  <c r="I563" i="4"/>
  <c r="J563" i="4"/>
  <c r="K563" i="4"/>
  <c r="L563" i="4"/>
  <c r="AE895" i="3"/>
  <c r="AF895" i="3"/>
  <c r="AH895" i="3"/>
  <c r="AJ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D895" i="3"/>
  <c r="E895" i="3"/>
  <c r="F895" i="3"/>
  <c r="G895" i="3"/>
  <c r="B683" i="4"/>
  <c r="N682" i="4"/>
  <c r="C688" i="15"/>
  <c r="D688" i="15"/>
  <c r="B684" i="4"/>
  <c r="N683" i="4"/>
  <c r="H562" i="4"/>
  <c r="I562" i="4"/>
  <c r="J562" i="4"/>
  <c r="K562" i="4"/>
  <c r="L562" i="4"/>
  <c r="B685" i="4"/>
  <c r="A684" i="4"/>
  <c r="N684" i="4"/>
  <c r="AE894" i="3"/>
  <c r="AF894" i="3"/>
  <c r="AH894" i="3"/>
  <c r="AJ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E894" i="3"/>
  <c r="F894" i="3"/>
  <c r="D894" i="3"/>
  <c r="G894" i="3"/>
  <c r="B686" i="4"/>
  <c r="N685" i="4"/>
  <c r="E893" i="3"/>
  <c r="B687" i="4"/>
  <c r="N686" i="4"/>
  <c r="H561" i="4"/>
  <c r="I561" i="4"/>
  <c r="J561" i="4"/>
  <c r="K561" i="4"/>
  <c r="L561" i="4"/>
  <c r="C687" i="15"/>
  <c r="D687" i="15"/>
  <c r="B688" i="4"/>
  <c r="N687" i="4"/>
  <c r="AE893" i="3"/>
  <c r="AF893" i="3"/>
  <c r="AH893" i="3"/>
  <c r="AJ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D893" i="3"/>
  <c r="G893" i="3"/>
  <c r="F893" i="3"/>
  <c r="B689" i="4"/>
  <c r="N688" i="4"/>
  <c r="C686" i="15"/>
  <c r="D686" i="15"/>
  <c r="H560" i="4"/>
  <c r="I560" i="4"/>
  <c r="J560" i="4"/>
  <c r="K560" i="4"/>
  <c r="L560" i="4"/>
  <c r="AE892" i="3"/>
  <c r="AF892" i="3"/>
  <c r="AH892" i="3"/>
  <c r="AJ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D892" i="3"/>
  <c r="E892" i="3"/>
  <c r="F892" i="3"/>
  <c r="G892" i="3"/>
  <c r="B690" i="4"/>
  <c r="N689" i="4"/>
  <c r="C685" i="15"/>
  <c r="D685" i="15"/>
  <c r="H559" i="4"/>
  <c r="I559" i="4"/>
  <c r="J559" i="4"/>
  <c r="K559" i="4"/>
  <c r="L559" i="4"/>
  <c r="AE891" i="3"/>
  <c r="AF891" i="3"/>
  <c r="AH891" i="3"/>
  <c r="AJ891" i="3"/>
  <c r="AL891" i="3"/>
  <c r="AM891" i="3"/>
  <c r="E891" i="3"/>
  <c r="F891" i="3"/>
  <c r="G891" i="3"/>
  <c r="AN891" i="3"/>
  <c r="AO891" i="3"/>
  <c r="AP891" i="3"/>
  <c r="AQ891" i="3"/>
  <c r="AR891" i="3"/>
  <c r="AS891" i="3"/>
  <c r="AT891" i="3"/>
  <c r="AU891" i="3"/>
  <c r="AV891" i="3"/>
  <c r="AW891" i="3"/>
  <c r="B691" i="4"/>
  <c r="N690" i="4"/>
  <c r="G890" i="3"/>
  <c r="B692" i="4"/>
  <c r="N691" i="4"/>
  <c r="H558" i="4"/>
  <c r="I558" i="4"/>
  <c r="J558" i="4"/>
  <c r="K558" i="4"/>
  <c r="L558" i="4"/>
  <c r="C684" i="15"/>
  <c r="D684" i="15"/>
  <c r="AE890" i="3"/>
  <c r="AF890" i="3"/>
  <c r="AH890" i="3"/>
  <c r="AJ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F890" i="3"/>
  <c r="D890" i="3"/>
  <c r="E890" i="3"/>
  <c r="B693" i="4"/>
  <c r="N692" i="4"/>
  <c r="H557" i="4"/>
  <c r="I557" i="4"/>
  <c r="J557" i="4"/>
  <c r="K557" i="4"/>
  <c r="L557" i="4"/>
  <c r="C683" i="15"/>
  <c r="D683" i="15"/>
  <c r="B694" i="4"/>
  <c r="N693" i="4"/>
  <c r="F882" i="3"/>
  <c r="D888" i="3"/>
  <c r="E888" i="3"/>
  <c r="AE889" i="3"/>
  <c r="AF889" i="3"/>
  <c r="AH889" i="3"/>
  <c r="AJ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D889" i="3"/>
  <c r="G889" i="3"/>
  <c r="E889" i="3"/>
  <c r="F889" i="3"/>
  <c r="N694" i="4"/>
  <c r="B695" i="4"/>
  <c r="C682" i="15"/>
  <c r="D682" i="15"/>
  <c r="L555" i="4"/>
  <c r="K555" i="4"/>
  <c r="J555" i="4"/>
  <c r="I555" i="4"/>
  <c r="H555" i="4"/>
  <c r="L556" i="4"/>
  <c r="K556" i="4"/>
  <c r="J556" i="4"/>
  <c r="I556" i="4"/>
  <c r="H556" i="4"/>
  <c r="AW887" i="3"/>
  <c r="AV887" i="3"/>
  <c r="AU887" i="3"/>
  <c r="AT887" i="3"/>
  <c r="AS887" i="3"/>
  <c r="AR887" i="3"/>
  <c r="AQ887" i="3"/>
  <c r="AP887" i="3"/>
  <c r="AO887" i="3"/>
  <c r="AN887" i="3"/>
  <c r="AM887" i="3"/>
  <c r="AL887" i="3"/>
  <c r="AJ887" i="3"/>
  <c r="AH887" i="3"/>
  <c r="AF887" i="3"/>
  <c r="AE887" i="3"/>
  <c r="G887" i="3"/>
  <c r="F887" i="3"/>
  <c r="E887" i="3"/>
  <c r="D887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J888" i="3"/>
  <c r="AH888" i="3"/>
  <c r="AF888" i="3"/>
  <c r="AE888" i="3"/>
  <c r="G888" i="3"/>
  <c r="F888" i="3"/>
  <c r="B696" i="4"/>
  <c r="N695" i="4"/>
  <c r="C681" i="15"/>
  <c r="D681" i="15"/>
  <c r="C680" i="15"/>
  <c r="D680" i="15"/>
  <c r="B697" i="4"/>
  <c r="N696" i="4"/>
  <c r="H554" i="4"/>
  <c r="I554" i="4"/>
  <c r="J554" i="4"/>
  <c r="K554" i="4"/>
  <c r="L554" i="4"/>
  <c r="AE886" i="3"/>
  <c r="AF886" i="3"/>
  <c r="AH886" i="3"/>
  <c r="AJ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D886" i="3"/>
  <c r="E886" i="3"/>
  <c r="F886" i="3"/>
  <c r="G886" i="3"/>
  <c r="B698" i="4"/>
  <c r="N697" i="4"/>
  <c r="C679" i="15"/>
  <c r="D679" i="15"/>
  <c r="D885" i="3"/>
  <c r="E885" i="3"/>
  <c r="F885" i="3"/>
  <c r="G885" i="3"/>
  <c r="AE885" i="3"/>
  <c r="AF885" i="3"/>
  <c r="AH885" i="3"/>
  <c r="AJ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B699" i="4"/>
  <c r="N698" i="4"/>
  <c r="H553" i="4"/>
  <c r="I553" i="4"/>
  <c r="J553" i="4"/>
  <c r="K553" i="4"/>
  <c r="L553" i="4"/>
  <c r="N699" i="4"/>
  <c r="B700" i="4"/>
  <c r="C678" i="15"/>
  <c r="D678" i="15"/>
  <c r="B701" i="4"/>
  <c r="N700" i="4"/>
  <c r="D884" i="3"/>
  <c r="E884" i="3"/>
  <c r="F884" i="3"/>
  <c r="G884" i="3"/>
  <c r="AE884" i="3"/>
  <c r="AF884" i="3"/>
  <c r="AH884" i="3"/>
  <c r="AJ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H552" i="4"/>
  <c r="I552" i="4"/>
  <c r="J552" i="4"/>
  <c r="K552" i="4"/>
  <c r="L552" i="4"/>
  <c r="X552" i="4"/>
  <c r="B551" i="4"/>
  <c r="B552" i="4"/>
  <c r="AE548" i="4"/>
  <c r="AE549" i="4"/>
  <c r="AE550" i="4"/>
  <c r="AE551" i="4"/>
  <c r="AE540" i="4"/>
  <c r="AE541" i="4"/>
  <c r="AE542" i="4"/>
  <c r="AE543" i="4"/>
  <c r="AE544" i="4"/>
  <c r="AE545" i="4"/>
  <c r="AE546" i="4"/>
  <c r="AE547" i="4"/>
  <c r="B702" i="4"/>
  <c r="N701" i="4"/>
  <c r="B553" i="4"/>
  <c r="A552" i="4"/>
  <c r="G882" i="3"/>
  <c r="G883" i="3"/>
  <c r="N702" i="4"/>
  <c r="B703" i="4"/>
  <c r="B554" i="4"/>
  <c r="A553" i="4"/>
  <c r="N703" i="4"/>
  <c r="B704" i="4"/>
  <c r="A554" i="4"/>
  <c r="B555" i="4"/>
  <c r="I551" i="4"/>
  <c r="C677" i="15"/>
  <c r="D677" i="15"/>
  <c r="N704" i="4"/>
  <c r="B705" i="4"/>
  <c r="B556" i="4"/>
  <c r="A555" i="4"/>
  <c r="D883" i="3"/>
  <c r="E883" i="3"/>
  <c r="F883" i="3"/>
  <c r="AE883" i="3"/>
  <c r="AF883" i="3"/>
  <c r="AH883" i="3"/>
  <c r="AJ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B706" i="4"/>
  <c r="N705" i="4"/>
  <c r="A556" i="4"/>
  <c r="B557" i="4"/>
  <c r="A551" i="4"/>
  <c r="B707" i="4"/>
  <c r="N706" i="4"/>
  <c r="B558" i="4"/>
  <c r="A557" i="4"/>
  <c r="B550" i="4"/>
  <c r="A550" i="4"/>
  <c r="C550" i="4"/>
  <c r="E550" i="4"/>
  <c r="J551" i="4"/>
  <c r="F550" i="4"/>
  <c r="G550" i="4"/>
  <c r="L551" i="4"/>
  <c r="B708" i="4"/>
  <c r="N708" i="4"/>
  <c r="N707" i="4"/>
  <c r="A558" i="4"/>
  <c r="B559" i="4"/>
  <c r="K551" i="4"/>
  <c r="C676" i="15"/>
  <c r="H551" i="4"/>
  <c r="D676" i="15"/>
  <c r="AH882" i="3"/>
  <c r="AJ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D882" i="3"/>
  <c r="E882" i="3"/>
  <c r="A559" i="4"/>
  <c r="B560" i="4"/>
  <c r="D549" i="4"/>
  <c r="D548" i="4"/>
  <c r="A560" i="4"/>
  <c r="B561" i="4"/>
  <c r="G881" i="3"/>
  <c r="A561" i="4"/>
  <c r="B562" i="4"/>
  <c r="AE881" i="3"/>
  <c r="AF881" i="3"/>
  <c r="AH881" i="3"/>
  <c r="AJ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E882" i="3"/>
  <c r="AF882" i="3"/>
  <c r="E881" i="3"/>
  <c r="F881" i="3"/>
  <c r="D881" i="3"/>
  <c r="B549" i="4"/>
  <c r="A549" i="4"/>
  <c r="C549" i="4"/>
  <c r="H550" i="4"/>
  <c r="E549" i="4"/>
  <c r="J550" i="4"/>
  <c r="F549" i="4"/>
  <c r="C675" i="15"/>
  <c r="G549" i="4"/>
  <c r="L550" i="4"/>
  <c r="A562" i="4"/>
  <c r="B563" i="4"/>
  <c r="D675" i="15"/>
  <c r="K550" i="4"/>
  <c r="B548" i="4"/>
  <c r="A548" i="4"/>
  <c r="C548" i="4"/>
  <c r="D674" i="15"/>
  <c r="E548" i="4"/>
  <c r="J549" i="4"/>
  <c r="F548" i="4"/>
  <c r="K549" i="4"/>
  <c r="G548" i="4"/>
  <c r="L549" i="4"/>
  <c r="AE880" i="3"/>
  <c r="AF880" i="3"/>
  <c r="AH880" i="3"/>
  <c r="AJ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E880" i="3"/>
  <c r="G880" i="3"/>
  <c r="D880" i="3"/>
  <c r="F880" i="3"/>
  <c r="B564" i="4"/>
  <c r="A563" i="4"/>
  <c r="H549" i="4"/>
  <c r="C674" i="15"/>
  <c r="B547" i="4"/>
  <c r="A547" i="4"/>
  <c r="C547" i="4"/>
  <c r="D673" i="15"/>
  <c r="D547" i="4"/>
  <c r="E547" i="4"/>
  <c r="J548" i="4"/>
  <c r="F547" i="4"/>
  <c r="C673" i="15"/>
  <c r="G547" i="4"/>
  <c r="L548" i="4"/>
  <c r="E879" i="3"/>
  <c r="G879" i="3"/>
  <c r="D879" i="3"/>
  <c r="F879" i="3"/>
  <c r="AE879" i="3"/>
  <c r="AF879" i="3"/>
  <c r="AH879" i="3"/>
  <c r="AJ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H548" i="4"/>
  <c r="B565" i="4"/>
  <c r="A564" i="4"/>
  <c r="K548" i="4"/>
  <c r="B546" i="4"/>
  <c r="A546" i="4"/>
  <c r="C546" i="4"/>
  <c r="H547" i="4"/>
  <c r="D546" i="4"/>
  <c r="E546" i="4"/>
  <c r="J547" i="4"/>
  <c r="F546" i="4"/>
  <c r="K547" i="4"/>
  <c r="G546" i="4"/>
  <c r="L547" i="4"/>
  <c r="G878" i="3"/>
  <c r="A565" i="4"/>
  <c r="B566" i="4"/>
  <c r="D672" i="15"/>
  <c r="C672" i="15"/>
  <c r="AE877" i="3"/>
  <c r="AF877" i="3"/>
  <c r="AH877" i="3"/>
  <c r="AJ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E878" i="3"/>
  <c r="AF878" i="3"/>
  <c r="AH878" i="3"/>
  <c r="AJ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D878" i="3"/>
  <c r="E878" i="3"/>
  <c r="F878" i="3"/>
  <c r="A566" i="4"/>
  <c r="B567" i="4"/>
  <c r="B545" i="4"/>
  <c r="A545" i="4"/>
  <c r="C545" i="4"/>
  <c r="H546" i="4"/>
  <c r="D545" i="4"/>
  <c r="E545" i="4"/>
  <c r="F545" i="4"/>
  <c r="G545" i="4"/>
  <c r="L546" i="4"/>
  <c r="A567" i="4"/>
  <c r="B568" i="4"/>
  <c r="D671" i="15"/>
  <c r="K546" i="4"/>
  <c r="C671" i="15"/>
  <c r="J546" i="4"/>
  <c r="F877" i="3"/>
  <c r="D877" i="3"/>
  <c r="G877" i="3"/>
  <c r="E877" i="3"/>
  <c r="A568" i="4"/>
  <c r="B569" i="4"/>
  <c r="B544" i="4"/>
  <c r="A544" i="4"/>
  <c r="C544" i="4"/>
  <c r="D544" i="4"/>
  <c r="E544" i="4"/>
  <c r="J545" i="4"/>
  <c r="F544" i="4"/>
  <c r="G544" i="4"/>
  <c r="L545" i="4"/>
  <c r="A569" i="4"/>
  <c r="B570" i="4"/>
  <c r="D670" i="15"/>
  <c r="H545" i="4"/>
  <c r="C670" i="15"/>
  <c r="K545" i="4"/>
  <c r="AE876" i="3"/>
  <c r="AF876" i="3"/>
  <c r="AH876" i="3"/>
  <c r="AJ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F876" i="3"/>
  <c r="G876" i="3"/>
  <c r="D876" i="3"/>
  <c r="E876" i="3"/>
  <c r="A570" i="4"/>
  <c r="B571" i="4"/>
  <c r="B543" i="4"/>
  <c r="A543" i="4"/>
  <c r="C543" i="4"/>
  <c r="D543" i="4"/>
  <c r="E543" i="4"/>
  <c r="J544" i="4"/>
  <c r="F543" i="4"/>
  <c r="G543" i="4"/>
  <c r="L544" i="4"/>
  <c r="AE875" i="3"/>
  <c r="AF875" i="3"/>
  <c r="AH875" i="3"/>
  <c r="AJ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D875" i="3"/>
  <c r="E875" i="3"/>
  <c r="F875" i="3"/>
  <c r="G875" i="3"/>
  <c r="A571" i="4"/>
  <c r="B572" i="4"/>
  <c r="C669" i="15"/>
  <c r="K544" i="4"/>
  <c r="D669" i="15"/>
  <c r="H544" i="4"/>
  <c r="D542" i="4"/>
  <c r="C542" i="4"/>
  <c r="B542" i="4"/>
  <c r="A542" i="4"/>
  <c r="E542" i="4"/>
  <c r="J543" i="4"/>
  <c r="F542" i="4"/>
  <c r="G542" i="4"/>
  <c r="L543" i="4"/>
  <c r="AE874" i="3"/>
  <c r="AF874" i="3"/>
  <c r="AH874" i="3"/>
  <c r="AJ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D874" i="3"/>
  <c r="E874" i="3"/>
  <c r="F874" i="3"/>
  <c r="G874" i="3"/>
  <c r="A572" i="4"/>
  <c r="B573" i="4"/>
  <c r="C668" i="15"/>
  <c r="K543" i="4"/>
  <c r="D668" i="15"/>
  <c r="H543" i="4"/>
  <c r="B541" i="4"/>
  <c r="A541" i="4"/>
  <c r="C541" i="4"/>
  <c r="H542" i="4"/>
  <c r="D541" i="4"/>
  <c r="D540" i="4"/>
  <c r="E541" i="4"/>
  <c r="F541" i="4"/>
  <c r="C667" i="15"/>
  <c r="G541" i="4"/>
  <c r="L542" i="4"/>
  <c r="A573" i="4"/>
  <c r="B574" i="4"/>
  <c r="D667" i="15"/>
  <c r="J542" i="4"/>
  <c r="K542" i="4"/>
  <c r="AE867" i="3"/>
  <c r="AF867" i="3"/>
  <c r="AE868" i="3"/>
  <c r="AF868" i="3"/>
  <c r="AE869" i="3"/>
  <c r="AF869" i="3"/>
  <c r="AE870" i="3"/>
  <c r="AF870" i="3"/>
  <c r="AE871" i="3"/>
  <c r="AF871" i="3"/>
  <c r="AE872" i="3"/>
  <c r="AF872" i="3"/>
  <c r="AE873" i="3"/>
  <c r="AF873" i="3"/>
  <c r="AN866" i="3"/>
  <c r="AN867" i="3"/>
  <c r="AN868" i="3"/>
  <c r="AN869" i="3"/>
  <c r="AN870" i="3"/>
  <c r="AN871" i="3"/>
  <c r="AN872" i="3"/>
  <c r="AN873" i="3"/>
  <c r="AM868" i="3"/>
  <c r="AM869" i="3"/>
  <c r="AM870" i="3"/>
  <c r="AM871" i="3"/>
  <c r="AM872" i="3"/>
  <c r="AM873" i="3"/>
  <c r="AH867" i="3"/>
  <c r="AJ867" i="3"/>
  <c r="AH868" i="3"/>
  <c r="AJ868" i="3"/>
  <c r="AH869" i="3"/>
  <c r="AJ869" i="3"/>
  <c r="AH870" i="3"/>
  <c r="AJ870" i="3"/>
  <c r="AH871" i="3"/>
  <c r="AJ871" i="3"/>
  <c r="AH872" i="3"/>
  <c r="AJ872" i="3"/>
  <c r="AH873" i="3"/>
  <c r="AJ873" i="3"/>
  <c r="AL873" i="3"/>
  <c r="D873" i="3"/>
  <c r="G873" i="3"/>
  <c r="F873" i="3"/>
  <c r="AO872" i="3"/>
  <c r="AP872" i="3"/>
  <c r="AQ872" i="3"/>
  <c r="AR872" i="3"/>
  <c r="AS872" i="3"/>
  <c r="AT872" i="3"/>
  <c r="AU872" i="3"/>
  <c r="AV872" i="3"/>
  <c r="AW872" i="3"/>
  <c r="AO873" i="3"/>
  <c r="AP873" i="3"/>
  <c r="AQ873" i="3"/>
  <c r="AR873" i="3"/>
  <c r="AS873" i="3"/>
  <c r="AT873" i="3"/>
  <c r="AU873" i="3"/>
  <c r="AV873" i="3"/>
  <c r="AW873" i="3"/>
  <c r="F872" i="3"/>
  <c r="E872" i="3"/>
  <c r="E873" i="3"/>
  <c r="B575" i="4"/>
  <c r="A574" i="4"/>
  <c r="AL872" i="3"/>
  <c r="G872" i="3"/>
  <c r="D872" i="3"/>
  <c r="B540" i="4"/>
  <c r="A540" i="4"/>
  <c r="C540" i="4"/>
  <c r="H541" i="4"/>
  <c r="E540" i="4"/>
  <c r="J541" i="4"/>
  <c r="F540" i="4"/>
  <c r="G540" i="4"/>
  <c r="L541" i="4"/>
  <c r="B576" i="4"/>
  <c r="A575" i="4"/>
  <c r="D666" i="15"/>
  <c r="C666" i="15"/>
  <c r="K541" i="4"/>
  <c r="D539" i="4"/>
  <c r="D538" i="4"/>
  <c r="B539" i="4"/>
  <c r="A539" i="4"/>
  <c r="C539" i="4"/>
  <c r="H540" i="4"/>
  <c r="E539" i="4"/>
  <c r="J540" i="4"/>
  <c r="F539" i="4"/>
  <c r="K540" i="4"/>
  <c r="G539" i="4"/>
  <c r="L540" i="4"/>
  <c r="AL871" i="3"/>
  <c r="F871" i="3"/>
  <c r="G871" i="3"/>
  <c r="AO870" i="3"/>
  <c r="AO871" i="3"/>
  <c r="AP871" i="3"/>
  <c r="AQ871" i="3"/>
  <c r="AR871" i="3"/>
  <c r="AS871" i="3"/>
  <c r="AT871" i="3"/>
  <c r="AU871" i="3"/>
  <c r="AV871" i="3"/>
  <c r="AW871" i="3"/>
  <c r="E871" i="3"/>
  <c r="D871" i="3"/>
  <c r="A576" i="4"/>
  <c r="B577" i="4"/>
  <c r="D665" i="15"/>
  <c r="C665" i="15"/>
  <c r="B538" i="4"/>
  <c r="A538" i="4"/>
  <c r="C538" i="4"/>
  <c r="E538" i="4"/>
  <c r="J539" i="4"/>
  <c r="F538" i="4"/>
  <c r="K539" i="4"/>
  <c r="G538" i="4"/>
  <c r="L539" i="4"/>
  <c r="AE538" i="4"/>
  <c r="AL870" i="3"/>
  <c r="AP870" i="3"/>
  <c r="AQ870" i="3"/>
  <c r="AR870" i="3"/>
  <c r="AS870" i="3"/>
  <c r="AT870" i="3"/>
  <c r="AU870" i="3"/>
  <c r="AV870" i="3"/>
  <c r="AW870" i="3"/>
  <c r="F870" i="3"/>
  <c r="E870" i="3"/>
  <c r="D870" i="3"/>
  <c r="G870" i="3"/>
  <c r="A577" i="4"/>
  <c r="B578" i="4"/>
  <c r="C664" i="15"/>
  <c r="D664" i="15"/>
  <c r="H539" i="4"/>
  <c r="A578" i="4"/>
  <c r="B579" i="4"/>
  <c r="AE537" i="4"/>
  <c r="AE539" i="4"/>
  <c r="B537" i="4"/>
  <c r="A537" i="4"/>
  <c r="C537" i="4"/>
  <c r="D537" i="4"/>
  <c r="E537" i="4"/>
  <c r="J538" i="4"/>
  <c r="F537" i="4"/>
  <c r="G537" i="4"/>
  <c r="L538" i="4"/>
  <c r="AL869" i="3"/>
  <c r="AO869" i="3"/>
  <c r="AP869" i="3"/>
  <c r="AQ869" i="3"/>
  <c r="AR869" i="3"/>
  <c r="AS869" i="3"/>
  <c r="AT869" i="3"/>
  <c r="AU869" i="3"/>
  <c r="AV869" i="3"/>
  <c r="AW869" i="3"/>
  <c r="A579" i="4"/>
  <c r="B580" i="4"/>
  <c r="D663" i="15"/>
  <c r="H538" i="4"/>
  <c r="C663" i="15"/>
  <c r="K538" i="4"/>
  <c r="D869" i="3"/>
  <c r="E869" i="3"/>
  <c r="F869" i="3"/>
  <c r="G869" i="3"/>
  <c r="A580" i="4"/>
  <c r="B581" i="4"/>
  <c r="D536" i="4"/>
  <c r="D535" i="4"/>
  <c r="B536" i="4"/>
  <c r="A536" i="4"/>
  <c r="C536" i="4"/>
  <c r="E536" i="4"/>
  <c r="J537" i="4"/>
  <c r="F536" i="4"/>
  <c r="G536" i="4"/>
  <c r="L537" i="4"/>
  <c r="AL868" i="3"/>
  <c r="AO868" i="3"/>
  <c r="AP868" i="3"/>
  <c r="AQ868" i="3"/>
  <c r="AR868" i="3"/>
  <c r="AS868" i="3"/>
  <c r="AT868" i="3"/>
  <c r="AU868" i="3"/>
  <c r="AV868" i="3"/>
  <c r="AW868" i="3"/>
  <c r="E868" i="3"/>
  <c r="F868" i="3"/>
  <c r="D868" i="3"/>
  <c r="G868" i="3"/>
  <c r="B582" i="4"/>
  <c r="A581" i="4"/>
  <c r="H537" i="4"/>
  <c r="D662" i="15"/>
  <c r="K537" i="4"/>
  <c r="C662" i="15"/>
  <c r="B620" i="13"/>
  <c r="B583" i="4"/>
  <c r="A582" i="4"/>
  <c r="B621" i="13"/>
  <c r="C13" i="17"/>
  <c r="AE536" i="4"/>
  <c r="B535" i="4"/>
  <c r="A535" i="4"/>
  <c r="C535" i="4"/>
  <c r="E535" i="4"/>
  <c r="J536" i="4"/>
  <c r="F535" i="4"/>
  <c r="G535" i="4"/>
  <c r="L536" i="4"/>
  <c r="AL867" i="3"/>
  <c r="AM867" i="3"/>
  <c r="AO867" i="3"/>
  <c r="AP867" i="3"/>
  <c r="AQ867" i="3"/>
  <c r="AR867" i="3"/>
  <c r="AS867" i="3"/>
  <c r="AT867" i="3"/>
  <c r="AU867" i="3"/>
  <c r="AV867" i="3"/>
  <c r="AW867" i="3"/>
  <c r="F867" i="3"/>
  <c r="D867" i="3"/>
  <c r="G867" i="3"/>
  <c r="E867" i="3"/>
  <c r="A583" i="4"/>
  <c r="B584" i="4"/>
  <c r="C14" i="17"/>
  <c r="C12" i="17"/>
  <c r="H536" i="4"/>
  <c r="D661" i="15"/>
  <c r="K536" i="4"/>
  <c r="C661" i="15"/>
  <c r="G866" i="3"/>
  <c r="A584" i="4"/>
  <c r="B585" i="4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R866" i="3"/>
  <c r="AS3" i="3"/>
  <c r="AE866" i="3"/>
  <c r="AF866" i="3"/>
  <c r="AH866" i="3"/>
  <c r="AJ866" i="3"/>
  <c r="AL866" i="3"/>
  <c r="AM866" i="3"/>
  <c r="AO866" i="3"/>
  <c r="AP866" i="3"/>
  <c r="AQ866" i="3"/>
  <c r="AT866" i="3"/>
  <c r="AU866" i="3"/>
  <c r="AV866" i="3"/>
  <c r="AW866" i="3"/>
  <c r="D866" i="3"/>
  <c r="E866" i="3"/>
  <c r="F866" i="3"/>
  <c r="A585" i="4"/>
  <c r="B586" i="4"/>
  <c r="B534" i="4"/>
  <c r="A534" i="4"/>
  <c r="C534" i="4"/>
  <c r="D534" i="4"/>
  <c r="E534" i="4"/>
  <c r="J535" i="4"/>
  <c r="F534" i="4"/>
  <c r="G534" i="4"/>
  <c r="L535" i="4"/>
  <c r="AE535" i="4"/>
  <c r="A586" i="4"/>
  <c r="B587" i="4"/>
  <c r="D660" i="15"/>
  <c r="H535" i="4"/>
  <c r="C660" i="15"/>
  <c r="K535" i="4"/>
  <c r="AE534" i="4"/>
  <c r="B533" i="4"/>
  <c r="A533" i="4"/>
  <c r="C533" i="4"/>
  <c r="D533" i="4"/>
  <c r="D532" i="4"/>
  <c r="E533" i="4"/>
  <c r="J534" i="4"/>
  <c r="F533" i="4"/>
  <c r="K534" i="4"/>
  <c r="G533" i="4"/>
  <c r="L534" i="4"/>
  <c r="A587" i="4"/>
  <c r="B588" i="4"/>
  <c r="D659" i="15"/>
  <c r="H534" i="4"/>
  <c r="C659" i="15"/>
  <c r="AE865" i="3"/>
  <c r="AF865" i="3"/>
  <c r="AH865" i="3"/>
  <c r="AJ865" i="3"/>
  <c r="AL865" i="3"/>
  <c r="AM865" i="3"/>
  <c r="AN865" i="3"/>
  <c r="AO865" i="3"/>
  <c r="AP865" i="3"/>
  <c r="AQ865" i="3"/>
  <c r="AR865" i="3"/>
  <c r="AT865" i="3"/>
  <c r="AU865" i="3"/>
  <c r="AV865" i="3"/>
  <c r="AW865" i="3"/>
  <c r="E865" i="3"/>
  <c r="F865" i="3"/>
  <c r="G865" i="3"/>
  <c r="D865" i="3"/>
  <c r="B589" i="4"/>
  <c r="A588" i="4"/>
  <c r="B532" i="4"/>
  <c r="A532" i="4"/>
  <c r="C532" i="4"/>
  <c r="H533" i="4"/>
  <c r="E532" i="4"/>
  <c r="J533" i="4"/>
  <c r="F532" i="4"/>
  <c r="G532" i="4"/>
  <c r="L533" i="4"/>
  <c r="AE533" i="4"/>
  <c r="F864" i="3"/>
  <c r="E864" i="3"/>
  <c r="D864" i="3"/>
  <c r="G864" i="3"/>
  <c r="AE864" i="3"/>
  <c r="AF864" i="3"/>
  <c r="AH864" i="3"/>
  <c r="AJ864" i="3"/>
  <c r="AL864" i="3"/>
  <c r="AM864" i="3"/>
  <c r="AN864" i="3"/>
  <c r="AO864" i="3"/>
  <c r="AP864" i="3"/>
  <c r="AQ864" i="3"/>
  <c r="AR864" i="3"/>
  <c r="AT864" i="3"/>
  <c r="AU864" i="3"/>
  <c r="AV864" i="3"/>
  <c r="AW864" i="3"/>
  <c r="A589" i="4"/>
  <c r="B590" i="4"/>
  <c r="C658" i="15"/>
  <c r="K533" i="4"/>
  <c r="D658" i="15"/>
  <c r="B531" i="4"/>
  <c r="A531" i="4"/>
  <c r="C531" i="4"/>
  <c r="D531" i="4"/>
  <c r="D530" i="4"/>
  <c r="E531" i="4"/>
  <c r="J532" i="4"/>
  <c r="F531" i="4"/>
  <c r="C657" i="15"/>
  <c r="G531" i="4"/>
  <c r="L532" i="4"/>
  <c r="AE531" i="4"/>
  <c r="AE532" i="4"/>
  <c r="A590" i="4"/>
  <c r="B591" i="4"/>
  <c r="K532" i="4"/>
  <c r="D657" i="15"/>
  <c r="H532" i="4"/>
  <c r="AE863" i="3"/>
  <c r="AF863" i="3"/>
  <c r="AH863" i="3"/>
  <c r="AJ863" i="3"/>
  <c r="AL863" i="3"/>
  <c r="AM863" i="3"/>
  <c r="AN863" i="3"/>
  <c r="AO863" i="3"/>
  <c r="AP863" i="3"/>
  <c r="AQ863" i="3"/>
  <c r="AR863" i="3"/>
  <c r="AT863" i="3"/>
  <c r="AU863" i="3"/>
  <c r="AV863" i="3"/>
  <c r="AW863" i="3"/>
  <c r="E863" i="3"/>
  <c r="F863" i="3"/>
  <c r="G863" i="3"/>
  <c r="D863" i="3"/>
  <c r="B592" i="4"/>
  <c r="A591" i="4"/>
  <c r="AW859" i="3"/>
  <c r="AW860" i="3"/>
  <c r="AW861" i="3"/>
  <c r="AW862" i="3"/>
  <c r="AV859" i="3"/>
  <c r="AV860" i="3"/>
  <c r="AV861" i="3"/>
  <c r="AV862" i="3"/>
  <c r="AU859" i="3"/>
  <c r="AU860" i="3"/>
  <c r="AU861" i="3"/>
  <c r="AU862" i="3"/>
  <c r="AT858" i="3"/>
  <c r="AT859" i="3"/>
  <c r="AT860" i="3"/>
  <c r="AT861" i="3"/>
  <c r="AT862" i="3"/>
  <c r="AR858" i="3"/>
  <c r="AR859" i="3"/>
  <c r="AR860" i="3"/>
  <c r="AR861" i="3"/>
  <c r="AR862" i="3"/>
  <c r="AQ858" i="3"/>
  <c r="AQ859" i="3"/>
  <c r="AQ860" i="3"/>
  <c r="AQ861" i="3"/>
  <c r="AQ862" i="3"/>
  <c r="AP858" i="3"/>
  <c r="AP859" i="3"/>
  <c r="AP860" i="3"/>
  <c r="AP861" i="3"/>
  <c r="AP862" i="3"/>
  <c r="AO858" i="3"/>
  <c r="AO859" i="3"/>
  <c r="AO860" i="3"/>
  <c r="AO861" i="3"/>
  <c r="AO862" i="3"/>
  <c r="AN858" i="3"/>
  <c r="AN859" i="3"/>
  <c r="AN860" i="3"/>
  <c r="AN861" i="3"/>
  <c r="AN862" i="3"/>
  <c r="AM858" i="3"/>
  <c r="AM859" i="3"/>
  <c r="AM860" i="3"/>
  <c r="AM861" i="3"/>
  <c r="AM862" i="3"/>
  <c r="AL858" i="3"/>
  <c r="AL859" i="3"/>
  <c r="AL860" i="3"/>
  <c r="AL861" i="3"/>
  <c r="AL862" i="3"/>
  <c r="AJ858" i="3"/>
  <c r="AJ859" i="3"/>
  <c r="AJ860" i="3"/>
  <c r="AJ861" i="3"/>
  <c r="AJ862" i="3"/>
  <c r="AH859" i="3"/>
  <c r="AH860" i="3"/>
  <c r="AH861" i="3"/>
  <c r="AH862" i="3"/>
  <c r="AF859" i="3"/>
  <c r="AF860" i="3"/>
  <c r="AF861" i="3"/>
  <c r="AF862" i="3"/>
  <c r="AE860" i="3"/>
  <c r="AE861" i="3"/>
  <c r="AE862" i="3"/>
  <c r="AE859" i="3"/>
  <c r="AE858" i="3"/>
  <c r="B593" i="4"/>
  <c r="A592" i="4"/>
  <c r="E862" i="3"/>
  <c r="F862" i="3"/>
  <c r="D862" i="3"/>
  <c r="G862" i="3"/>
  <c r="C530" i="4"/>
  <c r="E530" i="4"/>
  <c r="J531" i="4"/>
  <c r="F530" i="4"/>
  <c r="K531" i="4"/>
  <c r="G530" i="4"/>
  <c r="L531" i="4"/>
  <c r="A593" i="4"/>
  <c r="B594" i="4"/>
  <c r="C656" i="15"/>
  <c r="D656" i="15"/>
  <c r="H531" i="4"/>
  <c r="D529" i="4"/>
  <c r="D509" i="4"/>
  <c r="D508" i="4"/>
  <c r="D507" i="4"/>
  <c r="D506" i="4"/>
  <c r="D505" i="4"/>
  <c r="D504" i="4"/>
  <c r="D516" i="4"/>
  <c r="D520" i="4"/>
  <c r="D528" i="4"/>
  <c r="B530" i="4"/>
  <c r="A530" i="4"/>
  <c r="AE530" i="4"/>
  <c r="C529" i="4"/>
  <c r="H530" i="4"/>
  <c r="D525" i="4"/>
  <c r="D527" i="4"/>
  <c r="D861" i="3"/>
  <c r="G861" i="3"/>
  <c r="E861" i="3"/>
  <c r="F861" i="3"/>
  <c r="D517" i="4"/>
  <c r="D518" i="4"/>
  <c r="D523" i="4"/>
  <c r="D512" i="4"/>
  <c r="B529" i="4"/>
  <c r="A529" i="4"/>
  <c r="E529" i="4"/>
  <c r="J530" i="4"/>
  <c r="F529" i="4"/>
  <c r="C655" i="15"/>
  <c r="G529" i="4"/>
  <c r="L530" i="4"/>
  <c r="A594" i="4"/>
  <c r="B595" i="4"/>
  <c r="D655" i="15"/>
  <c r="K530" i="4"/>
  <c r="B528" i="4"/>
  <c r="A528" i="4"/>
  <c r="C528" i="4"/>
  <c r="H529" i="4"/>
  <c r="E528" i="4"/>
  <c r="J529" i="4"/>
  <c r="F528" i="4"/>
  <c r="K529" i="4"/>
  <c r="G528" i="4"/>
  <c r="L529" i="4"/>
  <c r="AE524" i="4"/>
  <c r="AE525" i="4"/>
  <c r="AE526" i="4"/>
  <c r="AE527" i="4"/>
  <c r="AE528" i="4"/>
  <c r="AE529" i="4"/>
  <c r="C527" i="4"/>
  <c r="B527" i="4"/>
  <c r="A595" i="4"/>
  <c r="B596" i="4"/>
  <c r="H528" i="4"/>
  <c r="C654" i="15"/>
  <c r="D654" i="15"/>
  <c r="A596" i="4"/>
  <c r="B597" i="4"/>
  <c r="G860" i="3"/>
  <c r="A597" i="4"/>
  <c r="B598" i="4"/>
  <c r="D860" i="3"/>
  <c r="E860" i="3"/>
  <c r="F860" i="3"/>
  <c r="A598" i="4"/>
  <c r="B599" i="4"/>
  <c r="G859" i="3"/>
  <c r="F859" i="3"/>
  <c r="D859" i="3"/>
  <c r="E859" i="3"/>
  <c r="G527" i="4"/>
  <c r="L528" i="4"/>
  <c r="F527" i="4"/>
  <c r="K528" i="4"/>
  <c r="E527" i="4"/>
  <c r="J528" i="4"/>
  <c r="D653" i="15"/>
  <c r="A527" i="4"/>
  <c r="A599" i="4"/>
  <c r="B600" i="4"/>
  <c r="C653" i="15"/>
  <c r="B526" i="4"/>
  <c r="A526" i="4"/>
  <c r="C526" i="4"/>
  <c r="H527" i="4"/>
  <c r="D526" i="4"/>
  <c r="E526" i="4"/>
  <c r="J527" i="4"/>
  <c r="F526" i="4"/>
  <c r="C652" i="15"/>
  <c r="G526" i="4"/>
  <c r="L527" i="4"/>
  <c r="A600" i="4"/>
  <c r="B601" i="4"/>
  <c r="K527" i="4"/>
  <c r="D652" i="15"/>
  <c r="G858" i="3"/>
  <c r="D858" i="3"/>
  <c r="E858" i="3"/>
  <c r="AF858" i="3"/>
  <c r="AH858" i="3"/>
  <c r="AU858" i="3"/>
  <c r="AV858" i="3"/>
  <c r="AW858" i="3"/>
  <c r="F858" i="3"/>
  <c r="A601" i="4"/>
  <c r="B602" i="4"/>
  <c r="AE857" i="3"/>
  <c r="AF857" i="3"/>
  <c r="AH857" i="3"/>
  <c r="AJ857" i="3"/>
  <c r="AL857" i="3"/>
  <c r="AM857" i="3"/>
  <c r="AN857" i="3"/>
  <c r="AO857" i="3"/>
  <c r="AP857" i="3"/>
  <c r="AQ857" i="3"/>
  <c r="AR857" i="3"/>
  <c r="AT857" i="3"/>
  <c r="AU857" i="3"/>
  <c r="AV857" i="3"/>
  <c r="AW857" i="3"/>
  <c r="D857" i="3"/>
  <c r="E857" i="3"/>
  <c r="F857" i="3"/>
  <c r="G857" i="3"/>
  <c r="B525" i="4"/>
  <c r="A525" i="4"/>
  <c r="C525" i="4"/>
  <c r="E525" i="4"/>
  <c r="J526" i="4"/>
  <c r="F525" i="4"/>
  <c r="K526" i="4"/>
  <c r="G525" i="4"/>
  <c r="L526" i="4"/>
  <c r="A602" i="4"/>
  <c r="B603" i="4"/>
  <c r="D651" i="15"/>
  <c r="H526" i="4"/>
  <c r="C651" i="15"/>
  <c r="D856" i="3"/>
  <c r="E856" i="3"/>
  <c r="F856" i="3"/>
  <c r="G856" i="3"/>
  <c r="AL856" i="3"/>
  <c r="AM856" i="3"/>
  <c r="AE856" i="3"/>
  <c r="AF856" i="3"/>
  <c r="AH856" i="3"/>
  <c r="AJ856" i="3"/>
  <c r="AN856" i="3"/>
  <c r="AO856" i="3"/>
  <c r="AP856" i="3"/>
  <c r="AQ856" i="3"/>
  <c r="AR856" i="3"/>
  <c r="AT856" i="3"/>
  <c r="AU856" i="3"/>
  <c r="AV856" i="3"/>
  <c r="AW856" i="3"/>
  <c r="A603" i="4"/>
  <c r="B604" i="4"/>
  <c r="B524" i="4"/>
  <c r="A524" i="4"/>
  <c r="C524" i="4"/>
  <c r="D524" i="4"/>
  <c r="E524" i="4"/>
  <c r="J525" i="4"/>
  <c r="F524" i="4"/>
  <c r="G524" i="4"/>
  <c r="L525" i="4"/>
  <c r="A604" i="4"/>
  <c r="B605" i="4"/>
  <c r="A605" i="4"/>
  <c r="D650" i="15"/>
  <c r="H525" i="4"/>
  <c r="C650" i="15"/>
  <c r="K525" i="4"/>
  <c r="AE855" i="3"/>
  <c r="AF855" i="3"/>
  <c r="AH855" i="3"/>
  <c r="AJ855" i="3"/>
  <c r="AL855" i="3"/>
  <c r="AM855" i="3"/>
  <c r="AN855" i="3"/>
  <c r="AO855" i="3"/>
  <c r="AP855" i="3"/>
  <c r="AQ855" i="3"/>
  <c r="AR855" i="3"/>
  <c r="AT855" i="3"/>
  <c r="AU855" i="3"/>
  <c r="AV855" i="3"/>
  <c r="AW855" i="3"/>
  <c r="D855" i="3"/>
  <c r="E855" i="3"/>
  <c r="F855" i="3"/>
  <c r="G855" i="3"/>
  <c r="B523" i="4"/>
  <c r="A523" i="4"/>
  <c r="C523" i="4"/>
  <c r="E523" i="4"/>
  <c r="J524" i="4"/>
  <c r="F523" i="4"/>
  <c r="G523" i="4"/>
  <c r="L524" i="4"/>
  <c r="D649" i="15"/>
  <c r="H524" i="4"/>
  <c r="C649" i="15"/>
  <c r="K524" i="4"/>
  <c r="D522" i="4"/>
  <c r="E850" i="3"/>
  <c r="F850" i="3"/>
  <c r="G850" i="3"/>
  <c r="E851" i="3"/>
  <c r="F851" i="3"/>
  <c r="G851" i="3"/>
  <c r="E852" i="3"/>
  <c r="F852" i="3"/>
  <c r="G852" i="3"/>
  <c r="E853" i="3"/>
  <c r="F853" i="3"/>
  <c r="G853" i="3"/>
  <c r="E854" i="3"/>
  <c r="F854" i="3"/>
  <c r="G854" i="3"/>
  <c r="AE852" i="3"/>
  <c r="AF852" i="3"/>
  <c r="AH852" i="3"/>
  <c r="AJ852" i="3"/>
  <c r="AL852" i="3"/>
  <c r="AM852" i="3"/>
  <c r="AN852" i="3"/>
  <c r="AO852" i="3"/>
  <c r="AP852" i="3"/>
  <c r="AQ852" i="3"/>
  <c r="AR852" i="3"/>
  <c r="AT852" i="3"/>
  <c r="AU852" i="3"/>
  <c r="AV852" i="3"/>
  <c r="AW852" i="3"/>
  <c r="AE853" i="3"/>
  <c r="AF853" i="3"/>
  <c r="AH853" i="3"/>
  <c r="AJ853" i="3"/>
  <c r="AL853" i="3"/>
  <c r="AM853" i="3"/>
  <c r="AN853" i="3"/>
  <c r="AO853" i="3"/>
  <c r="AP853" i="3"/>
  <c r="AQ853" i="3"/>
  <c r="AR853" i="3"/>
  <c r="AT853" i="3"/>
  <c r="AU853" i="3"/>
  <c r="AV853" i="3"/>
  <c r="AW853" i="3"/>
  <c r="AE854" i="3"/>
  <c r="AF854" i="3"/>
  <c r="AH854" i="3"/>
  <c r="AJ854" i="3"/>
  <c r="AL854" i="3"/>
  <c r="AM854" i="3"/>
  <c r="AN854" i="3"/>
  <c r="AO854" i="3"/>
  <c r="AP854" i="3"/>
  <c r="AQ854" i="3"/>
  <c r="AR854" i="3"/>
  <c r="AT854" i="3"/>
  <c r="AU854" i="3"/>
  <c r="AV854" i="3"/>
  <c r="AW854" i="3"/>
  <c r="D854" i="3"/>
  <c r="AE522" i="4"/>
  <c r="AE523" i="4"/>
  <c r="C522" i="4"/>
  <c r="E522" i="4"/>
  <c r="J523" i="4"/>
  <c r="F522" i="4"/>
  <c r="G522" i="4"/>
  <c r="L523" i="4"/>
  <c r="B522" i="4"/>
  <c r="A522" i="4"/>
  <c r="D648" i="15"/>
  <c r="H523" i="4"/>
  <c r="C648" i="15"/>
  <c r="K523" i="4"/>
  <c r="D853" i="3"/>
  <c r="D521" i="4"/>
  <c r="G521" i="4"/>
  <c r="L522" i="4"/>
  <c r="F521" i="4"/>
  <c r="E521" i="4"/>
  <c r="J522" i="4"/>
  <c r="C521" i="4"/>
  <c r="B521" i="4"/>
  <c r="A521" i="4"/>
  <c r="K522" i="4"/>
  <c r="C647" i="15"/>
  <c r="H522" i="4"/>
  <c r="D647" i="15"/>
  <c r="D852" i="3"/>
  <c r="B520" i="4"/>
  <c r="A520" i="4"/>
  <c r="C520" i="4"/>
  <c r="H521" i="4"/>
  <c r="E520" i="4"/>
  <c r="J521" i="4"/>
  <c r="F520" i="4"/>
  <c r="K521" i="4"/>
  <c r="G520" i="4"/>
  <c r="L521" i="4"/>
  <c r="AE520" i="4"/>
  <c r="AE521" i="4"/>
  <c r="D646" i="15"/>
  <c r="C646" i="15"/>
  <c r="D851" i="3"/>
  <c r="AW850" i="3"/>
  <c r="AW851" i="3"/>
  <c r="AE851" i="3"/>
  <c r="AF851" i="3"/>
  <c r="AH851" i="3"/>
  <c r="AJ851" i="3"/>
  <c r="AL851" i="3"/>
  <c r="AM851" i="3"/>
  <c r="AN851" i="3"/>
  <c r="AO851" i="3"/>
  <c r="AP851" i="3"/>
  <c r="AQ851" i="3"/>
  <c r="AR851" i="3"/>
  <c r="AT851" i="3"/>
  <c r="AU851" i="3"/>
  <c r="AV851" i="3"/>
  <c r="B519" i="4"/>
  <c r="A519" i="4"/>
  <c r="C519" i="4"/>
  <c r="D519" i="4"/>
  <c r="E519" i="4"/>
  <c r="J520" i="4"/>
  <c r="F519" i="4"/>
  <c r="K520" i="4"/>
  <c r="G519" i="4"/>
  <c r="L520" i="4"/>
  <c r="D645" i="15"/>
  <c r="H520" i="4"/>
  <c r="C645" i="15"/>
  <c r="AE519" i="4"/>
  <c r="B518" i="4"/>
  <c r="A518" i="4"/>
  <c r="C518" i="4"/>
  <c r="E518" i="4"/>
  <c r="J519" i="4"/>
  <c r="F518" i="4"/>
  <c r="C644" i="15"/>
  <c r="G518" i="4"/>
  <c r="L519" i="4"/>
  <c r="K519" i="4"/>
  <c r="D644" i="15"/>
  <c r="H519" i="4"/>
  <c r="AE850" i="3"/>
  <c r="AF850" i="3"/>
  <c r="AH850" i="3"/>
  <c r="AJ850" i="3"/>
  <c r="AL850" i="3"/>
  <c r="AM850" i="3"/>
  <c r="AN850" i="3"/>
  <c r="AO850" i="3"/>
  <c r="AP850" i="3"/>
  <c r="AQ850" i="3"/>
  <c r="AR850" i="3"/>
  <c r="AT850" i="3"/>
  <c r="AU850" i="3"/>
  <c r="AV850" i="3"/>
  <c r="D850" i="3"/>
  <c r="B517" i="4"/>
  <c r="A517" i="4"/>
  <c r="C517" i="4"/>
  <c r="E517" i="4"/>
  <c r="F517" i="4"/>
  <c r="K518" i="4"/>
  <c r="G517" i="4"/>
  <c r="AT849" i="3"/>
  <c r="AU849" i="3"/>
  <c r="AV849" i="3"/>
  <c r="AW849" i="3"/>
  <c r="AE849" i="3"/>
  <c r="AF849" i="3"/>
  <c r="AH849" i="3"/>
  <c r="AJ849" i="3"/>
  <c r="AL849" i="3"/>
  <c r="AM849" i="3"/>
  <c r="AN849" i="3"/>
  <c r="AO849" i="3"/>
  <c r="AP849" i="3"/>
  <c r="AQ849" i="3"/>
  <c r="AR849" i="3"/>
  <c r="E846" i="3"/>
  <c r="F846" i="3"/>
  <c r="E847" i="3"/>
  <c r="F847" i="3"/>
  <c r="E848" i="3"/>
  <c r="F848" i="3"/>
  <c r="E849" i="3"/>
  <c r="F849" i="3"/>
  <c r="D849" i="3"/>
  <c r="G849" i="3"/>
  <c r="AE516" i="4"/>
  <c r="AE517" i="4"/>
  <c r="AE518" i="4"/>
  <c r="B516" i="4"/>
  <c r="A516" i="4"/>
  <c r="C516" i="4"/>
  <c r="E516" i="4"/>
  <c r="F516" i="4"/>
  <c r="G516" i="4"/>
  <c r="C643" i="15"/>
  <c r="J517" i="4"/>
  <c r="J518" i="4"/>
  <c r="K517" i="4"/>
  <c r="D643" i="15"/>
  <c r="H518" i="4"/>
  <c r="L517" i="4"/>
  <c r="L518" i="4"/>
  <c r="H517" i="4"/>
  <c r="AL847" i="3"/>
  <c r="AE848" i="3"/>
  <c r="AF848" i="3"/>
  <c r="AH848" i="3"/>
  <c r="AJ848" i="3"/>
  <c r="AL848" i="3"/>
  <c r="AM848" i="3"/>
  <c r="AN848" i="3"/>
  <c r="AO848" i="3"/>
  <c r="AP848" i="3"/>
  <c r="AQ848" i="3"/>
  <c r="AR848" i="3"/>
  <c r="AT848" i="3"/>
  <c r="AU848" i="3"/>
  <c r="AV848" i="3"/>
  <c r="AW848" i="3"/>
  <c r="C642" i="15"/>
  <c r="D642" i="15"/>
  <c r="G848" i="3"/>
  <c r="D848" i="3"/>
  <c r="B515" i="4"/>
  <c r="A515" i="4"/>
  <c r="C515" i="4"/>
  <c r="H516" i="4"/>
  <c r="D515" i="4"/>
  <c r="E515" i="4"/>
  <c r="J516" i="4"/>
  <c r="F515" i="4"/>
  <c r="K516" i="4"/>
  <c r="G515" i="4"/>
  <c r="L516" i="4"/>
  <c r="C641" i="15"/>
  <c r="D641" i="15"/>
  <c r="D847" i="3"/>
  <c r="G847" i="3"/>
  <c r="AE847" i="3"/>
  <c r="AF847" i="3"/>
  <c r="AH847" i="3"/>
  <c r="AJ847" i="3"/>
  <c r="AM847" i="3"/>
  <c r="AN847" i="3"/>
  <c r="AO847" i="3"/>
  <c r="AP847" i="3"/>
  <c r="AQ847" i="3"/>
  <c r="AR847" i="3"/>
  <c r="AT847" i="3"/>
  <c r="AU847" i="3"/>
  <c r="AV847" i="3"/>
  <c r="AW847" i="3"/>
  <c r="AE515" i="4"/>
  <c r="B514" i="4"/>
  <c r="A514" i="4"/>
  <c r="C514" i="4"/>
  <c r="H515" i="4"/>
  <c r="D514" i="4"/>
  <c r="E514" i="4"/>
  <c r="J515" i="4"/>
  <c r="F514" i="4"/>
  <c r="K515" i="4"/>
  <c r="G514" i="4"/>
  <c r="L515" i="4"/>
  <c r="D640" i="15"/>
  <c r="C640" i="15"/>
  <c r="AE846" i="3"/>
  <c r="AF846" i="3"/>
  <c r="AH846" i="3"/>
  <c r="AJ846" i="3"/>
  <c r="AL846" i="3"/>
  <c r="AM846" i="3"/>
  <c r="AN846" i="3"/>
  <c r="AO846" i="3"/>
  <c r="AP846" i="3"/>
  <c r="AQ846" i="3"/>
  <c r="AR846" i="3"/>
  <c r="AT846" i="3"/>
  <c r="AU846" i="3"/>
  <c r="AV846" i="3"/>
  <c r="AW846" i="3"/>
  <c r="G846" i="3"/>
  <c r="D846" i="3"/>
  <c r="AE514" i="4"/>
  <c r="B513" i="4"/>
  <c r="A513" i="4"/>
  <c r="C513" i="4"/>
  <c r="H514" i="4"/>
  <c r="D513" i="4"/>
  <c r="E513" i="4"/>
  <c r="J514" i="4"/>
  <c r="F513" i="4"/>
  <c r="K514" i="4"/>
  <c r="G513" i="4"/>
  <c r="L514" i="4"/>
  <c r="D845" i="3"/>
  <c r="E845" i="3"/>
  <c r="F845" i="3"/>
  <c r="G845" i="3"/>
  <c r="AE845" i="3"/>
  <c r="AF845" i="3"/>
  <c r="AH845" i="3"/>
  <c r="AJ845" i="3"/>
  <c r="AL845" i="3"/>
  <c r="AM845" i="3"/>
  <c r="AN845" i="3"/>
  <c r="AO845" i="3"/>
  <c r="AP845" i="3"/>
  <c r="AQ845" i="3"/>
  <c r="AR845" i="3"/>
  <c r="AT845" i="3"/>
  <c r="AU845" i="3"/>
  <c r="AV845" i="3"/>
  <c r="AW845" i="3"/>
  <c r="D639" i="15"/>
  <c r="C639" i="15"/>
  <c r="C512" i="4"/>
  <c r="E512" i="4"/>
  <c r="J513" i="4"/>
  <c r="F512" i="4"/>
  <c r="K513" i="4"/>
  <c r="G512" i="4"/>
  <c r="L513" i="4"/>
  <c r="B512" i="4"/>
  <c r="A512" i="4"/>
  <c r="AE511" i="4"/>
  <c r="AE512" i="4"/>
  <c r="AE513" i="4"/>
  <c r="D638" i="15"/>
  <c r="H513" i="4"/>
  <c r="C638" i="15"/>
  <c r="AE844" i="3"/>
  <c r="AF844" i="3"/>
  <c r="AH844" i="3"/>
  <c r="AJ844" i="3"/>
  <c r="AL844" i="3"/>
  <c r="AM844" i="3"/>
  <c r="AN844" i="3"/>
  <c r="AO844" i="3"/>
  <c r="AP844" i="3"/>
  <c r="AQ844" i="3"/>
  <c r="AR844" i="3"/>
  <c r="AT844" i="3"/>
  <c r="AU844" i="3"/>
  <c r="AV844" i="3"/>
  <c r="AW844" i="3"/>
  <c r="D844" i="3"/>
  <c r="E844" i="3"/>
  <c r="F844" i="3"/>
  <c r="G844" i="3"/>
  <c r="AE843" i="3"/>
  <c r="AF843" i="3"/>
  <c r="AH843" i="3"/>
  <c r="AJ843" i="3"/>
  <c r="AL843" i="3"/>
  <c r="AM843" i="3"/>
  <c r="AN843" i="3"/>
  <c r="AO843" i="3"/>
  <c r="AP843" i="3"/>
  <c r="AQ843" i="3"/>
  <c r="AR843" i="3"/>
  <c r="AT843" i="3"/>
  <c r="AU843" i="3"/>
  <c r="AV843" i="3"/>
  <c r="AW843" i="3"/>
  <c r="D843" i="3"/>
  <c r="E843" i="3"/>
  <c r="F843" i="3"/>
  <c r="G843" i="3"/>
  <c r="C511" i="4"/>
  <c r="D511" i="4"/>
  <c r="E511" i="4"/>
  <c r="J512" i="4"/>
  <c r="F511" i="4"/>
  <c r="G511" i="4"/>
  <c r="L512" i="4"/>
  <c r="D510" i="4"/>
  <c r="B511" i="4"/>
  <c r="A511" i="4"/>
  <c r="F510" i="4"/>
  <c r="C636" i="15"/>
  <c r="C510" i="4"/>
  <c r="E510" i="4"/>
  <c r="G510" i="4"/>
  <c r="C509" i="4"/>
  <c r="D635" i="15"/>
  <c r="E509" i="4"/>
  <c r="F509" i="4"/>
  <c r="C635" i="15"/>
  <c r="G509" i="4"/>
  <c r="B510" i="4"/>
  <c r="A510" i="4"/>
  <c r="E842" i="3"/>
  <c r="F842" i="3"/>
  <c r="AE842" i="3"/>
  <c r="AF842" i="3"/>
  <c r="AH842" i="3"/>
  <c r="AJ842" i="3"/>
  <c r="AL842" i="3"/>
  <c r="AM842" i="3"/>
  <c r="AN842" i="3"/>
  <c r="AO842" i="3"/>
  <c r="AP842" i="3"/>
  <c r="AQ842" i="3"/>
  <c r="AR842" i="3"/>
  <c r="AT842" i="3"/>
  <c r="AU842" i="3"/>
  <c r="AV842" i="3"/>
  <c r="AW842" i="3"/>
  <c r="D842" i="3"/>
  <c r="G842" i="3"/>
  <c r="A836" i="3"/>
  <c r="AT841" i="3"/>
  <c r="AU841" i="3"/>
  <c r="AV841" i="3"/>
  <c r="AW841" i="3"/>
  <c r="AL841" i="3"/>
  <c r="AE841" i="3"/>
  <c r="AF841" i="3"/>
  <c r="AH841" i="3"/>
  <c r="AJ841" i="3"/>
  <c r="AM841" i="3"/>
  <c r="AN841" i="3"/>
  <c r="AO841" i="3"/>
  <c r="AP841" i="3"/>
  <c r="AQ841" i="3"/>
  <c r="AR841" i="3"/>
  <c r="D841" i="3"/>
  <c r="E841" i="3"/>
  <c r="F841" i="3"/>
  <c r="G841" i="3"/>
  <c r="AE508" i="4"/>
  <c r="AE509" i="4"/>
  <c r="AE510" i="4"/>
  <c r="B509" i="4"/>
  <c r="A509" i="4"/>
  <c r="C508" i="4"/>
  <c r="D634" i="15"/>
  <c r="E508" i="4"/>
  <c r="F508" i="4"/>
  <c r="G508" i="4"/>
  <c r="AL838" i="3"/>
  <c r="F507" i="4"/>
  <c r="C633" i="15"/>
  <c r="C507" i="4"/>
  <c r="D633" i="15"/>
  <c r="E507" i="4"/>
  <c r="G507" i="4"/>
  <c r="B508" i="4"/>
  <c r="A508" i="4"/>
  <c r="AE840" i="3"/>
  <c r="AF840" i="3"/>
  <c r="AH840" i="3"/>
  <c r="AJ840" i="3"/>
  <c r="AL840" i="3"/>
  <c r="AM840" i="3"/>
  <c r="AN840" i="3"/>
  <c r="AO840" i="3"/>
  <c r="AP840" i="3"/>
  <c r="AQ840" i="3"/>
  <c r="AR840" i="3"/>
  <c r="AT840" i="3"/>
  <c r="AU840" i="3"/>
  <c r="AV840" i="3"/>
  <c r="AW840" i="3"/>
  <c r="D840" i="3"/>
  <c r="E840" i="3"/>
  <c r="F840" i="3"/>
  <c r="G840" i="3"/>
  <c r="B507" i="4"/>
  <c r="A507" i="4"/>
  <c r="G838" i="3"/>
  <c r="G839" i="3"/>
  <c r="D839" i="3"/>
  <c r="E839" i="3"/>
  <c r="F839" i="3"/>
  <c r="AE839" i="3"/>
  <c r="AF839" i="3"/>
  <c r="AH839" i="3"/>
  <c r="AJ839" i="3"/>
  <c r="AL839" i="3"/>
  <c r="AM839" i="3"/>
  <c r="AN839" i="3"/>
  <c r="AO839" i="3"/>
  <c r="AP839" i="3"/>
  <c r="AQ839" i="3"/>
  <c r="AR839" i="3"/>
  <c r="AT839" i="3"/>
  <c r="AU839" i="3"/>
  <c r="AV839" i="3"/>
  <c r="AW83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AE506" i="4"/>
  <c r="AE507" i="4"/>
  <c r="B506" i="4"/>
  <c r="A506" i="4"/>
  <c r="C506" i="4"/>
  <c r="E506" i="4"/>
  <c r="F506" i="4"/>
  <c r="G506" i="4"/>
  <c r="AJ838" i="3"/>
  <c r="AE838" i="3"/>
  <c r="AF838" i="3"/>
  <c r="AH838" i="3"/>
  <c r="AM838" i="3"/>
  <c r="AN838" i="3"/>
  <c r="AO838" i="3"/>
  <c r="AP838" i="3"/>
  <c r="AQ838" i="3"/>
  <c r="AR838" i="3"/>
  <c r="AT838" i="3"/>
  <c r="AU838" i="3"/>
  <c r="AV838" i="3"/>
  <c r="AW838" i="3"/>
  <c r="D838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421" i="3"/>
  <c r="AE837" i="3"/>
  <c r="AF837" i="3"/>
  <c r="AH837" i="3"/>
  <c r="AJ837" i="3"/>
  <c r="AL837" i="3"/>
  <c r="AM837" i="3"/>
  <c r="AN837" i="3"/>
  <c r="AO837" i="3"/>
  <c r="AP837" i="3"/>
  <c r="AQ837" i="3"/>
  <c r="AR837" i="3"/>
  <c r="AT837" i="3"/>
  <c r="AU837" i="3"/>
  <c r="AV837" i="3"/>
  <c r="AW837" i="3"/>
  <c r="D837" i="3"/>
  <c r="E505" i="4"/>
  <c r="B505" i="4"/>
  <c r="A505" i="4"/>
  <c r="C505" i="4"/>
  <c r="F505" i="4"/>
  <c r="C631" i="15"/>
  <c r="G505" i="4"/>
  <c r="AE835" i="3"/>
  <c r="AF835" i="3"/>
  <c r="AH835" i="3"/>
  <c r="AJ835" i="3"/>
  <c r="AL835" i="3"/>
  <c r="AM835" i="3"/>
  <c r="AN835" i="3"/>
  <c r="AO835" i="3"/>
  <c r="AP835" i="3"/>
  <c r="AQ835" i="3"/>
  <c r="AR835" i="3"/>
  <c r="AT835" i="3"/>
  <c r="AU835" i="3"/>
  <c r="AV835" i="3"/>
  <c r="AW835" i="3"/>
  <c r="AE836" i="3"/>
  <c r="AF836" i="3"/>
  <c r="AH836" i="3"/>
  <c r="AJ836" i="3"/>
  <c r="AL836" i="3"/>
  <c r="AM836" i="3"/>
  <c r="AN836" i="3"/>
  <c r="AO836" i="3"/>
  <c r="AP836" i="3"/>
  <c r="AQ836" i="3"/>
  <c r="AR836" i="3"/>
  <c r="AT836" i="3"/>
  <c r="AU836" i="3"/>
  <c r="AV836" i="3"/>
  <c r="AW836" i="3"/>
  <c r="D835" i="3"/>
  <c r="D836" i="3"/>
  <c r="B502" i="4"/>
  <c r="A502" i="4"/>
  <c r="C502" i="4"/>
  <c r="D502" i="4"/>
  <c r="E502" i="4"/>
  <c r="F502" i="4"/>
  <c r="G502" i="4"/>
  <c r="B503" i="4"/>
  <c r="A503" i="4"/>
  <c r="C503" i="4"/>
  <c r="E503" i="4"/>
  <c r="F503" i="4"/>
  <c r="C629" i="15"/>
  <c r="G503" i="4"/>
  <c r="B504" i="4"/>
  <c r="A504" i="4"/>
  <c r="C504" i="4"/>
  <c r="D630" i="15"/>
  <c r="E504" i="4"/>
  <c r="F504" i="4"/>
  <c r="C630" i="15"/>
  <c r="G504" i="4"/>
  <c r="L505" i="4"/>
  <c r="AE499" i="4"/>
  <c r="AE500" i="4"/>
  <c r="AE501" i="4"/>
  <c r="AE502" i="4"/>
  <c r="AE503" i="4"/>
  <c r="AE504" i="4"/>
  <c r="AE505" i="4"/>
  <c r="AE834" i="3"/>
  <c r="AF834" i="3"/>
  <c r="AH834" i="3"/>
  <c r="AJ834" i="3"/>
  <c r="AL834" i="3"/>
  <c r="AM834" i="3"/>
  <c r="AN834" i="3"/>
  <c r="AO834" i="3"/>
  <c r="AP834" i="3"/>
  <c r="AQ834" i="3"/>
  <c r="AR834" i="3"/>
  <c r="AT834" i="3"/>
  <c r="AU834" i="3"/>
  <c r="AV834" i="3"/>
  <c r="AW834" i="3"/>
  <c r="D834" i="3"/>
  <c r="C501" i="4"/>
  <c r="D627" i="15"/>
  <c r="D501" i="4"/>
  <c r="E501" i="4"/>
  <c r="F501" i="4"/>
  <c r="C627" i="15"/>
  <c r="G501" i="4"/>
  <c r="B501" i="4"/>
  <c r="A501" i="4"/>
  <c r="AR833" i="3"/>
  <c r="AE833" i="3"/>
  <c r="AF833" i="3"/>
  <c r="AH833" i="3"/>
  <c r="AJ833" i="3"/>
  <c r="AL833" i="3"/>
  <c r="AM833" i="3"/>
  <c r="AN833" i="3"/>
  <c r="AO833" i="3"/>
  <c r="AP833" i="3"/>
  <c r="AQ833" i="3"/>
  <c r="AT833" i="3"/>
  <c r="AU833" i="3"/>
  <c r="AV833" i="3"/>
  <c r="AW833" i="3"/>
  <c r="D833" i="3"/>
  <c r="B500" i="4"/>
  <c r="A500" i="4"/>
  <c r="C500" i="4"/>
  <c r="D626" i="15"/>
  <c r="D500" i="4"/>
  <c r="D499" i="4"/>
  <c r="E500" i="4"/>
  <c r="F500" i="4"/>
  <c r="G500" i="4"/>
  <c r="AE832" i="3"/>
  <c r="AF832" i="3"/>
  <c r="AH832" i="3"/>
  <c r="AJ832" i="3"/>
  <c r="AL832" i="3"/>
  <c r="AM832" i="3"/>
  <c r="AN832" i="3"/>
  <c r="AO832" i="3"/>
  <c r="AP832" i="3"/>
  <c r="AQ832" i="3"/>
  <c r="AR832" i="3"/>
  <c r="AT832" i="3"/>
  <c r="AU832" i="3"/>
  <c r="AV832" i="3"/>
  <c r="AW832" i="3"/>
  <c r="D832" i="3"/>
  <c r="B499" i="4"/>
  <c r="A499" i="4"/>
  <c r="C499" i="4"/>
  <c r="E499" i="4"/>
  <c r="F499" i="4"/>
  <c r="G499" i="4"/>
  <c r="B498" i="4"/>
  <c r="A498" i="4"/>
  <c r="C498" i="4"/>
  <c r="D624" i="15"/>
  <c r="D498" i="4"/>
  <c r="D497" i="4"/>
  <c r="E498" i="4"/>
  <c r="F498" i="4"/>
  <c r="C624" i="15"/>
  <c r="G498" i="4"/>
  <c r="AE831" i="3"/>
  <c r="AF831" i="3"/>
  <c r="AH831" i="3"/>
  <c r="AJ831" i="3"/>
  <c r="AL831" i="3"/>
  <c r="AM831" i="3"/>
  <c r="AN831" i="3"/>
  <c r="AO831" i="3"/>
  <c r="AP831" i="3"/>
  <c r="AQ831" i="3"/>
  <c r="AR831" i="3"/>
  <c r="AT831" i="3"/>
  <c r="AU831" i="3"/>
  <c r="AV831" i="3"/>
  <c r="AW831" i="3"/>
  <c r="D831" i="3"/>
  <c r="A582" i="13"/>
  <c r="A583" i="13"/>
  <c r="AE830" i="3"/>
  <c r="AF830" i="3"/>
  <c r="AH830" i="3"/>
  <c r="AJ830" i="3"/>
  <c r="AL830" i="3"/>
  <c r="AM830" i="3"/>
  <c r="AN830" i="3"/>
  <c r="AO830" i="3"/>
  <c r="AP830" i="3"/>
  <c r="AQ830" i="3"/>
  <c r="AR830" i="3"/>
  <c r="AT830" i="3"/>
  <c r="AU830" i="3"/>
  <c r="AV830" i="3"/>
  <c r="AW830" i="3"/>
  <c r="D830" i="3"/>
  <c r="AE498" i="4"/>
  <c r="B497" i="4"/>
  <c r="A497" i="4"/>
  <c r="C497" i="4"/>
  <c r="E497" i="4"/>
  <c r="F497" i="4"/>
  <c r="G497" i="4"/>
  <c r="A622" i="15"/>
  <c r="AE497" i="4"/>
  <c r="B496" i="4"/>
  <c r="A496" i="4"/>
  <c r="C496" i="4"/>
  <c r="D496" i="4"/>
  <c r="D495" i="4"/>
  <c r="E496" i="4"/>
  <c r="F496" i="4"/>
  <c r="C622" i="15"/>
  <c r="G496" i="4"/>
  <c r="AE829" i="3"/>
  <c r="AF829" i="3"/>
  <c r="AH829" i="3"/>
  <c r="AJ829" i="3"/>
  <c r="AL829" i="3"/>
  <c r="AM829" i="3"/>
  <c r="AN829" i="3"/>
  <c r="AO829" i="3"/>
  <c r="AP829" i="3"/>
  <c r="AQ829" i="3"/>
  <c r="AR829" i="3"/>
  <c r="AT829" i="3"/>
  <c r="AU829" i="3"/>
  <c r="AV829" i="3"/>
  <c r="AW829" i="3"/>
  <c r="D829" i="3"/>
  <c r="AE828" i="3"/>
  <c r="AF828" i="3"/>
  <c r="AH828" i="3"/>
  <c r="AJ828" i="3"/>
  <c r="AL828" i="3"/>
  <c r="AM828" i="3"/>
  <c r="AN828" i="3"/>
  <c r="AO828" i="3"/>
  <c r="AP828" i="3"/>
  <c r="AQ828" i="3"/>
  <c r="AR828" i="3"/>
  <c r="AT828" i="3"/>
  <c r="AU828" i="3"/>
  <c r="AV828" i="3"/>
  <c r="AW828" i="3"/>
  <c r="D828" i="3"/>
  <c r="C495" i="4"/>
  <c r="D621" i="15"/>
  <c r="AE493" i="4"/>
  <c r="AE494" i="4"/>
  <c r="AE495" i="4"/>
  <c r="AE496" i="4"/>
  <c r="E495" i="4"/>
  <c r="F495" i="4"/>
  <c r="G495" i="4"/>
  <c r="B495" i="4"/>
  <c r="A495" i="4"/>
  <c r="B494" i="4"/>
  <c r="A494" i="4"/>
  <c r="C494" i="4"/>
  <c r="D494" i="4"/>
  <c r="D493" i="4"/>
  <c r="E494" i="4"/>
  <c r="F494" i="4"/>
  <c r="C620" i="15"/>
  <c r="G494" i="4"/>
  <c r="AT827" i="3"/>
  <c r="AE827" i="3"/>
  <c r="AF827" i="3"/>
  <c r="AH827" i="3"/>
  <c r="AJ827" i="3"/>
  <c r="AL827" i="3"/>
  <c r="AM827" i="3"/>
  <c r="AN827" i="3"/>
  <c r="AO827" i="3"/>
  <c r="AP827" i="3"/>
  <c r="AQ827" i="3"/>
  <c r="AR827" i="3"/>
  <c r="AU827" i="3"/>
  <c r="AV827" i="3"/>
  <c r="AW827" i="3"/>
  <c r="D827" i="3"/>
  <c r="AU826" i="3"/>
  <c r="AV826" i="3"/>
  <c r="AW826" i="3"/>
  <c r="AE826" i="3"/>
  <c r="AF826" i="3"/>
  <c r="AH826" i="3"/>
  <c r="AJ826" i="3"/>
  <c r="AL826" i="3"/>
  <c r="AM826" i="3"/>
  <c r="AN826" i="3"/>
  <c r="AO826" i="3"/>
  <c r="AP826" i="3"/>
  <c r="AQ826" i="3"/>
  <c r="AR826" i="3"/>
  <c r="AT826" i="3"/>
  <c r="D826" i="3"/>
  <c r="C493" i="4"/>
  <c r="D619" i="15"/>
  <c r="E493" i="4"/>
  <c r="F493" i="4"/>
  <c r="C619" i="15"/>
  <c r="G493" i="4"/>
  <c r="B493" i="4"/>
  <c r="A493" i="4"/>
  <c r="D486" i="4"/>
  <c r="D487" i="4"/>
  <c r="D488" i="4"/>
  <c r="D489" i="4"/>
  <c r="D492" i="4"/>
  <c r="D491" i="4"/>
  <c r="D490" i="4"/>
  <c r="B492" i="4"/>
  <c r="A492" i="4"/>
  <c r="C492" i="4"/>
  <c r="D618" i="15"/>
  <c r="E492" i="4"/>
  <c r="F492" i="4"/>
  <c r="G492" i="4"/>
  <c r="AE825" i="3"/>
  <c r="AF825" i="3"/>
  <c r="AH825" i="3"/>
  <c r="AJ825" i="3"/>
  <c r="AL825" i="3"/>
  <c r="AM825" i="3"/>
  <c r="AN825" i="3"/>
  <c r="AO825" i="3"/>
  <c r="AP825" i="3"/>
  <c r="AQ825" i="3"/>
  <c r="AR825" i="3"/>
  <c r="AT825" i="3"/>
  <c r="AU825" i="3"/>
  <c r="AV825" i="3"/>
  <c r="AW825" i="3"/>
  <c r="D825" i="3"/>
  <c r="AE824" i="3"/>
  <c r="AF824" i="3"/>
  <c r="AH824" i="3"/>
  <c r="AJ824" i="3"/>
  <c r="AL824" i="3"/>
  <c r="AM824" i="3"/>
  <c r="AN824" i="3"/>
  <c r="AO824" i="3"/>
  <c r="AP824" i="3"/>
  <c r="AQ824" i="3"/>
  <c r="AR824" i="3"/>
  <c r="AT824" i="3"/>
  <c r="AU824" i="3"/>
  <c r="AV824" i="3"/>
  <c r="AW824" i="3"/>
  <c r="D824" i="3"/>
  <c r="AE492" i="4"/>
  <c r="E491" i="4"/>
  <c r="F491" i="4"/>
  <c r="C617" i="15"/>
  <c r="G491" i="4"/>
  <c r="C491" i="4"/>
  <c r="B491" i="4"/>
  <c r="A491" i="4"/>
  <c r="C490" i="4"/>
  <c r="D616" i="15"/>
  <c r="E490" i="4"/>
  <c r="F490" i="4"/>
  <c r="G490" i="4"/>
  <c r="AE491" i="4"/>
  <c r="B490" i="4"/>
  <c r="A490" i="4"/>
  <c r="AE823" i="3"/>
  <c r="AF823" i="3"/>
  <c r="AH823" i="3"/>
  <c r="AJ823" i="3"/>
  <c r="AL823" i="3"/>
  <c r="AM823" i="3"/>
  <c r="AN823" i="3"/>
  <c r="AO823" i="3"/>
  <c r="AP823" i="3"/>
  <c r="AQ823" i="3"/>
  <c r="AR823" i="3"/>
  <c r="AT823" i="3"/>
  <c r="AU823" i="3"/>
  <c r="AV823" i="3"/>
  <c r="AW823" i="3"/>
  <c r="D823" i="3"/>
  <c r="AW822" i="3"/>
  <c r="AV822" i="3"/>
  <c r="AU822" i="3"/>
  <c r="AT822" i="3"/>
  <c r="AR822" i="3"/>
  <c r="AQ822" i="3"/>
  <c r="AP822" i="3"/>
  <c r="AO822" i="3"/>
  <c r="AN822" i="3"/>
  <c r="AM822" i="3"/>
  <c r="AL822" i="3"/>
  <c r="AJ822" i="3"/>
  <c r="AH822" i="3"/>
  <c r="AF822" i="3"/>
  <c r="AE822" i="3"/>
  <c r="D822" i="3"/>
  <c r="AE490" i="4"/>
  <c r="B488" i="4"/>
  <c r="A488" i="4"/>
  <c r="B489" i="4"/>
  <c r="A489" i="4"/>
  <c r="C489" i="4"/>
  <c r="D615" i="15"/>
  <c r="E489" i="4"/>
  <c r="F489" i="4"/>
  <c r="C615" i="15"/>
  <c r="G489" i="4"/>
  <c r="AE489" i="4"/>
  <c r="AW821" i="3"/>
  <c r="AV821" i="3"/>
  <c r="AU821" i="3"/>
  <c r="AT821" i="3"/>
  <c r="AR821" i="3"/>
  <c r="AQ821" i="3"/>
  <c r="AP821" i="3"/>
  <c r="AO821" i="3"/>
  <c r="AN821" i="3"/>
  <c r="AM821" i="3"/>
  <c r="AL821" i="3"/>
  <c r="AJ821" i="3"/>
  <c r="AH821" i="3"/>
  <c r="AF821" i="3"/>
  <c r="AE821" i="3"/>
  <c r="D821" i="3"/>
  <c r="AE486" i="4"/>
  <c r="AE487" i="4"/>
  <c r="AE488" i="4"/>
  <c r="C488" i="4"/>
  <c r="D614" i="15"/>
  <c r="E488" i="4"/>
  <c r="F488" i="4"/>
  <c r="G488" i="4"/>
  <c r="G487" i="4"/>
  <c r="F487" i="4"/>
  <c r="C613" i="15"/>
  <c r="E487" i="4"/>
  <c r="C487" i="4"/>
  <c r="D613" i="15"/>
  <c r="B487" i="4"/>
  <c r="A487" i="4"/>
  <c r="AE819" i="3"/>
  <c r="AF819" i="3"/>
  <c r="AH819" i="3"/>
  <c r="AJ819" i="3"/>
  <c r="AL819" i="3"/>
  <c r="AM819" i="3"/>
  <c r="AN819" i="3"/>
  <c r="AO819" i="3"/>
  <c r="AP819" i="3"/>
  <c r="AQ819" i="3"/>
  <c r="AR819" i="3"/>
  <c r="AT819" i="3"/>
  <c r="AU819" i="3"/>
  <c r="AV819" i="3"/>
  <c r="AW819" i="3"/>
  <c r="AE820" i="3"/>
  <c r="AF820" i="3"/>
  <c r="AH820" i="3"/>
  <c r="AJ820" i="3"/>
  <c r="AL820" i="3"/>
  <c r="AM820" i="3"/>
  <c r="AN820" i="3"/>
  <c r="AO820" i="3"/>
  <c r="AP820" i="3"/>
  <c r="AQ820" i="3"/>
  <c r="AR820" i="3"/>
  <c r="AT820" i="3"/>
  <c r="AU820" i="3"/>
  <c r="AV820" i="3"/>
  <c r="AW820" i="3"/>
  <c r="D820" i="3"/>
  <c r="B486" i="4"/>
  <c r="A486" i="4"/>
  <c r="C486" i="4"/>
  <c r="D612" i="15"/>
  <c r="E486" i="4"/>
  <c r="F486" i="4"/>
  <c r="G486" i="4"/>
  <c r="D819" i="3"/>
  <c r="E819" i="3"/>
  <c r="F819" i="3"/>
  <c r="D485" i="4"/>
  <c r="B485" i="4"/>
  <c r="A485" i="4"/>
  <c r="C485" i="4"/>
  <c r="D611" i="15"/>
  <c r="E485" i="4"/>
  <c r="F485" i="4"/>
  <c r="C611" i="15"/>
  <c r="G485" i="4"/>
  <c r="AT818" i="3"/>
  <c r="AU818" i="3"/>
  <c r="AV818" i="3"/>
  <c r="AW818" i="3"/>
  <c r="AE818" i="3"/>
  <c r="AF818" i="3"/>
  <c r="AH818" i="3"/>
  <c r="AJ818" i="3"/>
  <c r="AL818" i="3"/>
  <c r="AM818" i="3"/>
  <c r="AN818" i="3"/>
  <c r="AO818" i="3"/>
  <c r="AP818" i="3"/>
  <c r="AQ818" i="3"/>
  <c r="AR818" i="3"/>
  <c r="D818" i="3"/>
  <c r="E818" i="3"/>
  <c r="F818" i="3"/>
  <c r="AE817" i="3"/>
  <c r="AF817" i="3"/>
  <c r="AH817" i="3"/>
  <c r="AJ817" i="3"/>
  <c r="AL817" i="3"/>
  <c r="AM817" i="3"/>
  <c r="AN817" i="3"/>
  <c r="AO817" i="3"/>
  <c r="AP817" i="3"/>
  <c r="AQ817" i="3"/>
  <c r="AR817" i="3"/>
  <c r="AT817" i="3"/>
  <c r="AU817" i="3"/>
  <c r="AV817" i="3"/>
  <c r="AW817" i="3"/>
  <c r="F817" i="3"/>
  <c r="E817" i="3"/>
  <c r="D817" i="3"/>
  <c r="AE485" i="4"/>
  <c r="D484" i="4"/>
  <c r="B484" i="4"/>
  <c r="A484" i="4"/>
  <c r="C484" i="4"/>
  <c r="E484" i="4"/>
  <c r="F484" i="4"/>
  <c r="C610" i="15"/>
  <c r="G484" i="4"/>
  <c r="AE816" i="3"/>
  <c r="AF816" i="3"/>
  <c r="AH816" i="3"/>
  <c r="AJ816" i="3"/>
  <c r="AL816" i="3"/>
  <c r="AM816" i="3"/>
  <c r="AN816" i="3"/>
  <c r="AO816" i="3"/>
  <c r="AP816" i="3"/>
  <c r="AQ816" i="3"/>
  <c r="AR816" i="3"/>
  <c r="AT816" i="3"/>
  <c r="AU816" i="3"/>
  <c r="AV816" i="3"/>
  <c r="AW816" i="3"/>
  <c r="D816" i="3"/>
  <c r="E816" i="3"/>
  <c r="F816" i="3"/>
  <c r="AE483" i="4"/>
  <c r="AE484" i="4"/>
  <c r="D483" i="4"/>
  <c r="B483" i="4"/>
  <c r="A483" i="4"/>
  <c r="C483" i="4"/>
  <c r="E483" i="4"/>
  <c r="F483" i="4"/>
  <c r="C609" i="15"/>
  <c r="G483" i="4"/>
  <c r="D482" i="4"/>
  <c r="B482" i="4"/>
  <c r="A482" i="4"/>
  <c r="C482" i="4"/>
  <c r="E482" i="4"/>
  <c r="F482" i="4"/>
  <c r="C608" i="15"/>
  <c r="G482" i="4"/>
  <c r="D815" i="3"/>
  <c r="E815" i="3"/>
  <c r="F815" i="3"/>
  <c r="AE815" i="3"/>
  <c r="AF815" i="3"/>
  <c r="AH815" i="3"/>
  <c r="AJ815" i="3"/>
  <c r="AL815" i="3"/>
  <c r="AM815" i="3"/>
  <c r="AN815" i="3"/>
  <c r="AO815" i="3"/>
  <c r="AP815" i="3"/>
  <c r="AQ815" i="3"/>
  <c r="AR815" i="3"/>
  <c r="AT815" i="3"/>
  <c r="AU815" i="3"/>
  <c r="AV815" i="3"/>
  <c r="AW815" i="3"/>
  <c r="D481" i="4"/>
  <c r="B481" i="4"/>
  <c r="A481" i="4"/>
  <c r="C481" i="4"/>
  <c r="D607" i="15"/>
  <c r="E481" i="4"/>
  <c r="F481" i="4"/>
  <c r="C607" i="15"/>
  <c r="G481" i="4"/>
  <c r="AE482" i="4"/>
  <c r="D814" i="3"/>
  <c r="E814" i="3"/>
  <c r="F814" i="3"/>
  <c r="AE814" i="3"/>
  <c r="AF814" i="3"/>
  <c r="AH814" i="3"/>
  <c r="AJ814" i="3"/>
  <c r="AL814" i="3"/>
  <c r="AM814" i="3"/>
  <c r="AN814" i="3"/>
  <c r="AO814" i="3"/>
  <c r="AP814" i="3"/>
  <c r="AQ814" i="3"/>
  <c r="AR814" i="3"/>
  <c r="AT814" i="3"/>
  <c r="AU814" i="3"/>
  <c r="AV814" i="3"/>
  <c r="AW814" i="3"/>
  <c r="D813" i="3"/>
  <c r="E813" i="3"/>
  <c r="F813" i="3"/>
  <c r="AW813" i="3"/>
  <c r="AV813" i="3"/>
  <c r="AU813" i="3"/>
  <c r="AT813" i="3"/>
  <c r="AR813" i="3"/>
  <c r="AQ813" i="3"/>
  <c r="AP813" i="3"/>
  <c r="AO813" i="3"/>
  <c r="AN813" i="3"/>
  <c r="AM813" i="3"/>
  <c r="AL813" i="3"/>
  <c r="AJ813" i="3"/>
  <c r="AH813" i="3"/>
  <c r="AF813" i="3"/>
  <c r="AE813" i="3"/>
  <c r="AE480" i="4"/>
  <c r="AE481" i="4"/>
  <c r="B480" i="4"/>
  <c r="A480" i="4"/>
  <c r="D480" i="4"/>
  <c r="C480" i="4"/>
  <c r="D606" i="15"/>
  <c r="E480" i="4"/>
  <c r="F480" i="4"/>
  <c r="G480" i="4"/>
  <c r="D479" i="4"/>
  <c r="B479" i="4"/>
  <c r="A479" i="4"/>
  <c r="C479" i="4"/>
  <c r="E479" i="4"/>
  <c r="F479" i="4"/>
  <c r="C605" i="15"/>
  <c r="G479" i="4"/>
  <c r="D812" i="3"/>
  <c r="E812" i="3"/>
  <c r="F812" i="3"/>
  <c r="AE812" i="3"/>
  <c r="AF812" i="3"/>
  <c r="AH812" i="3"/>
  <c r="AJ812" i="3"/>
  <c r="AL812" i="3"/>
  <c r="AM812" i="3"/>
  <c r="AN812" i="3"/>
  <c r="AO812" i="3"/>
  <c r="AP812" i="3"/>
  <c r="AQ812" i="3"/>
  <c r="AR812" i="3"/>
  <c r="AT812" i="3"/>
  <c r="AU812" i="3"/>
  <c r="AV812" i="3"/>
  <c r="AW812" i="3"/>
  <c r="D478" i="4"/>
  <c r="AE479" i="4"/>
  <c r="B478" i="4"/>
  <c r="A478" i="4"/>
  <c r="C478" i="4"/>
  <c r="D604" i="15"/>
  <c r="E478" i="4"/>
  <c r="F478" i="4"/>
  <c r="G478" i="4"/>
  <c r="D811" i="3"/>
  <c r="E811" i="3"/>
  <c r="F811" i="3"/>
  <c r="AE811" i="3"/>
  <c r="AF811" i="3"/>
  <c r="AH811" i="3"/>
  <c r="AJ811" i="3"/>
  <c r="AL811" i="3"/>
  <c r="AM811" i="3"/>
  <c r="AN811" i="3"/>
  <c r="AO811" i="3"/>
  <c r="AP811" i="3"/>
  <c r="AQ811" i="3"/>
  <c r="AR811" i="3"/>
  <c r="AT811" i="3"/>
  <c r="AU811" i="3"/>
  <c r="AV811" i="3"/>
  <c r="AW811" i="3"/>
  <c r="C477" i="4"/>
  <c r="D603" i="15"/>
  <c r="F477" i="4"/>
  <c r="C603" i="15"/>
  <c r="C476" i="4"/>
  <c r="D477" i="4"/>
  <c r="D476" i="4"/>
  <c r="E477" i="4"/>
  <c r="E476" i="4"/>
  <c r="F476" i="4"/>
  <c r="G477" i="4"/>
  <c r="G476" i="4"/>
  <c r="AE478" i="4"/>
  <c r="B477" i="4"/>
  <c r="A477" i="4"/>
  <c r="AE810" i="3"/>
  <c r="AF810" i="3"/>
  <c r="AH810" i="3"/>
  <c r="AJ810" i="3"/>
  <c r="AL810" i="3"/>
  <c r="AM810" i="3"/>
  <c r="AN810" i="3"/>
  <c r="AO810" i="3"/>
  <c r="AP810" i="3"/>
  <c r="AQ810" i="3"/>
  <c r="AR810" i="3"/>
  <c r="AT810" i="3"/>
  <c r="AU810" i="3"/>
  <c r="AV810" i="3"/>
  <c r="AW810" i="3"/>
  <c r="F810" i="3"/>
  <c r="E810" i="3"/>
  <c r="D810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C475" i="4"/>
  <c r="D601" i="15"/>
  <c r="B476" i="4"/>
  <c r="A476" i="4"/>
  <c r="AE476" i="4"/>
  <c r="AE477" i="4"/>
  <c r="AL809" i="3"/>
  <c r="AM809" i="3"/>
  <c r="AN809" i="3"/>
  <c r="AO809" i="3"/>
  <c r="AP809" i="3"/>
  <c r="AQ809" i="3"/>
  <c r="AR809" i="3"/>
  <c r="AT809" i="3"/>
  <c r="AU809" i="3"/>
  <c r="AV809" i="3"/>
  <c r="AW809" i="3"/>
  <c r="AJ809" i="3"/>
  <c r="AH809" i="3"/>
  <c r="AE809" i="3"/>
  <c r="AF809" i="3"/>
  <c r="D809" i="3"/>
  <c r="AT808" i="3"/>
  <c r="AU808" i="3"/>
  <c r="AV808" i="3"/>
  <c r="AW808" i="3"/>
  <c r="AL808" i="3"/>
  <c r="AM808" i="3"/>
  <c r="AN808" i="3"/>
  <c r="AO808" i="3"/>
  <c r="AP808" i="3"/>
  <c r="AQ808" i="3"/>
  <c r="AR808" i="3"/>
  <c r="AJ808" i="3"/>
  <c r="AH808" i="3"/>
  <c r="AF808" i="3"/>
  <c r="AE808" i="3"/>
  <c r="B475" i="4"/>
  <c r="A475" i="4"/>
  <c r="D475" i="4"/>
  <c r="E475" i="4"/>
  <c r="F475" i="4"/>
  <c r="C601" i="15"/>
  <c r="G475" i="4"/>
  <c r="D808" i="3"/>
  <c r="AE806" i="3"/>
  <c r="AF806" i="3"/>
  <c r="AH806" i="3"/>
  <c r="AJ806" i="3"/>
  <c r="AL806" i="3"/>
  <c r="AM806" i="3"/>
  <c r="AN806" i="3"/>
  <c r="AO806" i="3"/>
  <c r="AP806" i="3"/>
  <c r="AQ806" i="3"/>
  <c r="AR806" i="3"/>
  <c r="AT806" i="3"/>
  <c r="AU806" i="3"/>
  <c r="AV806" i="3"/>
  <c r="AW806" i="3"/>
  <c r="AE807" i="3"/>
  <c r="AF807" i="3"/>
  <c r="AH807" i="3"/>
  <c r="AJ807" i="3"/>
  <c r="AL807" i="3"/>
  <c r="AM807" i="3"/>
  <c r="AN807" i="3"/>
  <c r="AO807" i="3"/>
  <c r="AP807" i="3"/>
  <c r="AQ807" i="3"/>
  <c r="AR807" i="3"/>
  <c r="AT807" i="3"/>
  <c r="AU807" i="3"/>
  <c r="AV807" i="3"/>
  <c r="AW807" i="3"/>
  <c r="D807" i="3"/>
  <c r="AE473" i="4"/>
  <c r="AE474" i="4"/>
  <c r="AE475" i="4"/>
  <c r="D474" i="4"/>
  <c r="B474" i="4"/>
  <c r="A474" i="4"/>
  <c r="C474" i="4"/>
  <c r="D600" i="15"/>
  <c r="E474" i="4"/>
  <c r="F474" i="4"/>
  <c r="G474" i="4"/>
  <c r="D473" i="4"/>
  <c r="D472" i="4"/>
  <c r="B473" i="4"/>
  <c r="A473" i="4"/>
  <c r="C473" i="4"/>
  <c r="E473" i="4"/>
  <c r="F473" i="4"/>
  <c r="G473" i="4"/>
  <c r="D806" i="3"/>
  <c r="D805" i="3"/>
  <c r="AE805" i="3"/>
  <c r="AF805" i="3"/>
  <c r="AH805" i="3"/>
  <c r="AJ805" i="3"/>
  <c r="AL805" i="3"/>
  <c r="AM805" i="3"/>
  <c r="AN805" i="3"/>
  <c r="AO805" i="3"/>
  <c r="AP805" i="3"/>
  <c r="AQ805" i="3"/>
  <c r="AR805" i="3"/>
  <c r="AT805" i="3"/>
  <c r="AU805" i="3"/>
  <c r="AV805" i="3"/>
  <c r="AW805" i="3"/>
  <c r="B472" i="4"/>
  <c r="A472" i="4"/>
  <c r="C472" i="4"/>
  <c r="D598" i="15"/>
  <c r="E472" i="4"/>
  <c r="F472" i="4"/>
  <c r="C598" i="15"/>
  <c r="G472" i="4"/>
  <c r="AE472" i="4"/>
  <c r="AE471" i="4"/>
  <c r="D471" i="4"/>
  <c r="B471" i="4"/>
  <c r="A471" i="4"/>
  <c r="C471" i="4"/>
  <c r="D597" i="15"/>
  <c r="E471" i="4"/>
  <c r="F471" i="4"/>
  <c r="G471" i="4"/>
  <c r="AW804" i="3"/>
  <c r="AV804" i="3"/>
  <c r="AU804" i="3"/>
  <c r="AT804" i="3"/>
  <c r="AR804" i="3"/>
  <c r="AQ804" i="3"/>
  <c r="AP804" i="3"/>
  <c r="AO804" i="3"/>
  <c r="AN804" i="3"/>
  <c r="AM804" i="3"/>
  <c r="AL804" i="3"/>
  <c r="AJ804" i="3"/>
  <c r="AH804" i="3"/>
  <c r="AF804" i="3"/>
  <c r="AE804" i="3"/>
  <c r="D804" i="3"/>
  <c r="AW803" i="3"/>
  <c r="AV803" i="3"/>
  <c r="AU803" i="3"/>
  <c r="AT803" i="3"/>
  <c r="AR803" i="3"/>
  <c r="AQ803" i="3"/>
  <c r="AP803" i="3"/>
  <c r="AO803" i="3"/>
  <c r="AN803" i="3"/>
  <c r="AM803" i="3"/>
  <c r="AL803" i="3"/>
  <c r="AJ803" i="3"/>
  <c r="AH803" i="3"/>
  <c r="AF803" i="3"/>
  <c r="AE803" i="3"/>
  <c r="D803" i="3"/>
  <c r="D470" i="4"/>
  <c r="B470" i="4"/>
  <c r="A470" i="4"/>
  <c r="C470" i="4"/>
  <c r="D596" i="15"/>
  <c r="E470" i="4"/>
  <c r="F470" i="4"/>
  <c r="C596" i="15"/>
  <c r="G470" i="4"/>
  <c r="AE470" i="4"/>
  <c r="AW802" i="3"/>
  <c r="AV802" i="3"/>
  <c r="AU802" i="3"/>
  <c r="AT802" i="3"/>
  <c r="AR802" i="3"/>
  <c r="AQ802" i="3"/>
  <c r="AP802" i="3"/>
  <c r="AO802" i="3"/>
  <c r="AN802" i="3"/>
  <c r="AM802" i="3"/>
  <c r="AL802" i="3"/>
  <c r="AJ802" i="3"/>
  <c r="AH802" i="3"/>
  <c r="AF802" i="3"/>
  <c r="AE802" i="3"/>
  <c r="D802" i="3"/>
  <c r="D469" i="4"/>
  <c r="B469" i="4"/>
  <c r="A469" i="4"/>
  <c r="C469" i="4"/>
  <c r="D595" i="15"/>
  <c r="E469" i="4"/>
  <c r="F469" i="4"/>
  <c r="G469" i="4"/>
  <c r="AE469" i="4"/>
  <c r="D801" i="3"/>
  <c r="AE801" i="3"/>
  <c r="AF801" i="3"/>
  <c r="AH801" i="3"/>
  <c r="AJ801" i="3"/>
  <c r="AL801" i="3"/>
  <c r="AM801" i="3"/>
  <c r="AN801" i="3"/>
  <c r="AO801" i="3"/>
  <c r="AP801" i="3"/>
  <c r="AQ801" i="3"/>
  <c r="AR801" i="3"/>
  <c r="AT801" i="3"/>
  <c r="AU801" i="3"/>
  <c r="AV801" i="3"/>
  <c r="AW801" i="3"/>
  <c r="E468" i="4"/>
  <c r="F468" i="4"/>
  <c r="C594" i="15"/>
  <c r="G468" i="4"/>
  <c r="D468" i="4"/>
  <c r="B468" i="4"/>
  <c r="A468" i="4"/>
  <c r="C468" i="4"/>
  <c r="D594" i="15"/>
  <c r="D800" i="3"/>
  <c r="AE800" i="3"/>
  <c r="AF800" i="3"/>
  <c r="AH800" i="3"/>
  <c r="AJ800" i="3"/>
  <c r="AL800" i="3"/>
  <c r="AM800" i="3"/>
  <c r="AN800" i="3"/>
  <c r="AO800" i="3"/>
  <c r="AP800" i="3"/>
  <c r="AQ800" i="3"/>
  <c r="AR800" i="3"/>
  <c r="AT800" i="3"/>
  <c r="AU800" i="3"/>
  <c r="AV800" i="3"/>
  <c r="AW800" i="3"/>
  <c r="D467" i="4"/>
  <c r="B467" i="4"/>
  <c r="A467" i="4"/>
  <c r="C467" i="4"/>
  <c r="D593" i="15"/>
  <c r="E467" i="4"/>
  <c r="F467" i="4"/>
  <c r="G467" i="4"/>
  <c r="AE468" i="4"/>
  <c r="AE467" i="4"/>
  <c r="D466" i="4"/>
  <c r="B466" i="4"/>
  <c r="A466" i="4"/>
  <c r="C466" i="4"/>
  <c r="E466" i="4"/>
  <c r="F466" i="4"/>
  <c r="C592" i="15"/>
  <c r="G466" i="4"/>
  <c r="D799" i="3"/>
  <c r="AE799" i="3"/>
  <c r="AF799" i="3"/>
  <c r="AH799" i="3"/>
  <c r="AJ799" i="3"/>
  <c r="AL799" i="3"/>
  <c r="AM799" i="3"/>
  <c r="AN799" i="3"/>
  <c r="AO799" i="3"/>
  <c r="AP799" i="3"/>
  <c r="AQ799" i="3"/>
  <c r="AR799" i="3"/>
  <c r="AT799" i="3"/>
  <c r="AU799" i="3"/>
  <c r="AV799" i="3"/>
  <c r="AW799" i="3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D577" i="5"/>
  <c r="D578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B577" i="5"/>
  <c r="B578" i="5"/>
  <c r="D798" i="3"/>
  <c r="AE798" i="3"/>
  <c r="AF798" i="3"/>
  <c r="AH798" i="3"/>
  <c r="AJ798" i="3"/>
  <c r="AL798" i="3"/>
  <c r="AM798" i="3"/>
  <c r="AN798" i="3"/>
  <c r="AO798" i="3"/>
  <c r="AP798" i="3"/>
  <c r="AQ798" i="3"/>
  <c r="AR798" i="3"/>
  <c r="AT798" i="3"/>
  <c r="AU798" i="3"/>
  <c r="AV798" i="3"/>
  <c r="AW798" i="3"/>
  <c r="D465" i="4"/>
  <c r="B465" i="4"/>
  <c r="A465" i="4"/>
  <c r="C465" i="4"/>
  <c r="E465" i="4"/>
  <c r="F465" i="4"/>
  <c r="G465" i="4"/>
  <c r="AE466" i="4"/>
  <c r="B590" i="15"/>
  <c r="D464" i="4"/>
  <c r="D797" i="3"/>
  <c r="AE797" i="3"/>
  <c r="AF797" i="3"/>
  <c r="AH797" i="3"/>
  <c r="AJ797" i="3"/>
  <c r="AL797" i="3"/>
  <c r="AM797" i="3"/>
  <c r="AN797" i="3"/>
  <c r="AO797" i="3"/>
  <c r="AP797" i="3"/>
  <c r="AQ797" i="3"/>
  <c r="AR797" i="3"/>
  <c r="AT797" i="3"/>
  <c r="AU797" i="3"/>
  <c r="AV797" i="3"/>
  <c r="AW797" i="3"/>
  <c r="B464" i="4"/>
  <c r="A464" i="4"/>
  <c r="C464" i="4"/>
  <c r="E464" i="4"/>
  <c r="F464" i="4"/>
  <c r="C590" i="15"/>
  <c r="G464" i="4"/>
  <c r="AE465" i="4"/>
  <c r="AE464" i="4"/>
  <c r="D463" i="4"/>
  <c r="B463" i="4"/>
  <c r="A463" i="4"/>
  <c r="C463" i="4"/>
  <c r="E463" i="4"/>
  <c r="F463" i="4"/>
  <c r="C589" i="15"/>
  <c r="G463" i="4"/>
  <c r="B589" i="15"/>
  <c r="D796" i="3"/>
  <c r="AE796" i="3"/>
  <c r="AF796" i="3"/>
  <c r="AH796" i="3"/>
  <c r="AJ796" i="3"/>
  <c r="AL796" i="3"/>
  <c r="AM796" i="3"/>
  <c r="AN796" i="3"/>
  <c r="AO796" i="3"/>
  <c r="AP796" i="3"/>
  <c r="AQ796" i="3"/>
  <c r="AR796" i="3"/>
  <c r="AT796" i="3"/>
  <c r="AU796" i="3"/>
  <c r="AV796" i="3"/>
  <c r="AW796" i="3"/>
  <c r="AE795" i="3"/>
  <c r="AF795" i="3"/>
  <c r="AH795" i="3"/>
  <c r="AJ795" i="3"/>
  <c r="AL795" i="3"/>
  <c r="AM795" i="3"/>
  <c r="AN795" i="3"/>
  <c r="AO795" i="3"/>
  <c r="AP795" i="3"/>
  <c r="AQ795" i="3"/>
  <c r="AR795" i="3"/>
  <c r="AT795" i="3"/>
  <c r="AU795" i="3"/>
  <c r="AV795" i="3"/>
  <c r="AW795" i="3"/>
  <c r="D795" i="3"/>
  <c r="B588" i="15"/>
  <c r="D462" i="4"/>
  <c r="AE462" i="4"/>
  <c r="AE463" i="4"/>
  <c r="B462" i="4"/>
  <c r="A462" i="4"/>
  <c r="C462" i="4"/>
  <c r="E462" i="4"/>
  <c r="F462" i="4"/>
  <c r="G462" i="4"/>
  <c r="D461" i="4"/>
  <c r="B461" i="4"/>
  <c r="A461" i="4"/>
  <c r="C461" i="4"/>
  <c r="E461" i="4"/>
  <c r="F461" i="4"/>
  <c r="G461" i="4"/>
  <c r="B587" i="15"/>
  <c r="D794" i="3"/>
  <c r="AE794" i="3"/>
  <c r="AF794" i="3"/>
  <c r="AH794" i="3"/>
  <c r="AJ794" i="3"/>
  <c r="AL794" i="3"/>
  <c r="AM794" i="3"/>
  <c r="AN794" i="3"/>
  <c r="AO794" i="3"/>
  <c r="AP794" i="3"/>
  <c r="AQ794" i="3"/>
  <c r="AR794" i="3"/>
  <c r="AT794" i="3"/>
  <c r="AU794" i="3"/>
  <c r="AV794" i="3"/>
  <c r="AW794" i="3"/>
  <c r="B586" i="15"/>
  <c r="AW793" i="3"/>
  <c r="AV793" i="3"/>
  <c r="AU793" i="3"/>
  <c r="AT793" i="3"/>
  <c r="AR793" i="3"/>
  <c r="AQ793" i="3"/>
  <c r="AP793" i="3"/>
  <c r="AO793" i="3"/>
  <c r="AN793" i="3"/>
  <c r="AM793" i="3"/>
  <c r="AL793" i="3"/>
  <c r="AJ793" i="3"/>
  <c r="AH793" i="3"/>
  <c r="AF793" i="3"/>
  <c r="AE793" i="3"/>
  <c r="D460" i="4"/>
  <c r="AE461" i="4"/>
  <c r="B460" i="4"/>
  <c r="A460" i="4"/>
  <c r="C460" i="4"/>
  <c r="E460" i="4"/>
  <c r="F460" i="4"/>
  <c r="C586" i="15"/>
  <c r="G460" i="4"/>
  <c r="D793" i="3"/>
  <c r="D459" i="4"/>
  <c r="B585" i="15"/>
  <c r="AE451" i="4"/>
  <c r="AE452" i="4"/>
  <c r="AE453" i="4"/>
  <c r="AE454" i="4"/>
  <c r="AE455" i="4"/>
  <c r="AE456" i="4"/>
  <c r="AE457" i="4"/>
  <c r="AE458" i="4"/>
  <c r="AE459" i="4"/>
  <c r="AE460" i="4"/>
  <c r="B459" i="4"/>
  <c r="A459" i="4"/>
  <c r="C459" i="4"/>
  <c r="E459" i="4"/>
  <c r="F459" i="4"/>
  <c r="C585" i="15"/>
  <c r="G459" i="4"/>
  <c r="AE792" i="3"/>
  <c r="AF792" i="3"/>
  <c r="AH792" i="3"/>
  <c r="AJ792" i="3"/>
  <c r="AL792" i="3"/>
  <c r="AM792" i="3"/>
  <c r="AN792" i="3"/>
  <c r="AO792" i="3"/>
  <c r="AP792" i="3"/>
  <c r="AQ792" i="3"/>
  <c r="AR792" i="3"/>
  <c r="AT792" i="3"/>
  <c r="AU792" i="3"/>
  <c r="AV792" i="3"/>
  <c r="AW792" i="3"/>
  <c r="D792" i="3"/>
  <c r="D457" i="4"/>
  <c r="D458" i="4"/>
  <c r="B458" i="4"/>
  <c r="A458" i="4"/>
  <c r="C458" i="4"/>
  <c r="D584" i="15"/>
  <c r="E458" i="4"/>
  <c r="F458" i="4"/>
  <c r="G458" i="4"/>
  <c r="B584" i="15"/>
  <c r="AE789" i="3"/>
  <c r="AF789" i="3"/>
  <c r="AH789" i="3"/>
  <c r="AJ789" i="3"/>
  <c r="AL789" i="3"/>
  <c r="AM789" i="3"/>
  <c r="AN789" i="3"/>
  <c r="AO789" i="3"/>
  <c r="AP789" i="3"/>
  <c r="AQ789" i="3"/>
  <c r="AR789" i="3"/>
  <c r="AT789" i="3"/>
  <c r="AU789" i="3"/>
  <c r="AV789" i="3"/>
  <c r="AW789" i="3"/>
  <c r="AE790" i="3"/>
  <c r="AF790" i="3"/>
  <c r="AH790" i="3"/>
  <c r="AJ790" i="3"/>
  <c r="AL790" i="3"/>
  <c r="AM790" i="3"/>
  <c r="AN790" i="3"/>
  <c r="AO790" i="3"/>
  <c r="AP790" i="3"/>
  <c r="AQ790" i="3"/>
  <c r="AR790" i="3"/>
  <c r="AT790" i="3"/>
  <c r="AU790" i="3"/>
  <c r="AV790" i="3"/>
  <c r="AW790" i="3"/>
  <c r="AE791" i="3"/>
  <c r="AF791" i="3"/>
  <c r="AH791" i="3"/>
  <c r="AJ791" i="3"/>
  <c r="AL791" i="3"/>
  <c r="AM791" i="3"/>
  <c r="AN791" i="3"/>
  <c r="AO791" i="3"/>
  <c r="AP791" i="3"/>
  <c r="AQ791" i="3"/>
  <c r="AR791" i="3"/>
  <c r="AT791" i="3"/>
  <c r="AU791" i="3"/>
  <c r="AV791" i="3"/>
  <c r="AW791" i="3"/>
  <c r="D791" i="3"/>
  <c r="D456" i="4"/>
  <c r="D455" i="4"/>
  <c r="D454" i="4"/>
  <c r="D453" i="4"/>
  <c r="B582" i="15"/>
  <c r="B583" i="15"/>
  <c r="B457" i="4"/>
  <c r="A457" i="4"/>
  <c r="C457" i="4"/>
  <c r="D583" i="15"/>
  <c r="E457" i="4"/>
  <c r="F457" i="4"/>
  <c r="C583" i="15"/>
  <c r="G457" i="4"/>
  <c r="B455" i="4"/>
  <c r="A455" i="4"/>
  <c r="C455" i="4"/>
  <c r="D581" i="15"/>
  <c r="E455" i="4"/>
  <c r="F455" i="4"/>
  <c r="G455" i="4"/>
  <c r="B456" i="4"/>
  <c r="A456" i="4"/>
  <c r="C456" i="4"/>
  <c r="E456" i="4"/>
  <c r="F456" i="4"/>
  <c r="C582" i="15"/>
  <c r="G456" i="4"/>
  <c r="D789" i="3"/>
  <c r="D790" i="3"/>
  <c r="B581" i="15"/>
  <c r="AE788" i="3"/>
  <c r="AF788" i="3"/>
  <c r="AH788" i="3"/>
  <c r="AJ788" i="3"/>
  <c r="AL788" i="3"/>
  <c r="AM788" i="3"/>
  <c r="AN788" i="3"/>
  <c r="AO788" i="3"/>
  <c r="AP788" i="3"/>
  <c r="AQ788" i="3"/>
  <c r="AR788" i="3"/>
  <c r="AT788" i="3"/>
  <c r="AU788" i="3"/>
  <c r="AV788" i="3"/>
  <c r="AW788" i="3"/>
  <c r="D788" i="3"/>
  <c r="B580" i="15"/>
  <c r="B579" i="15"/>
  <c r="E454" i="4"/>
  <c r="G454" i="4"/>
  <c r="F454" i="4"/>
  <c r="C580" i="15"/>
  <c r="C454" i="4"/>
  <c r="D580" i="15"/>
  <c r="B454" i="4"/>
  <c r="A454" i="4"/>
  <c r="AE787" i="3"/>
  <c r="AF787" i="3"/>
  <c r="AH787" i="3"/>
  <c r="AJ787" i="3"/>
  <c r="AL787" i="3"/>
  <c r="AM787" i="3"/>
  <c r="AN787" i="3"/>
  <c r="AO787" i="3"/>
  <c r="AP787" i="3"/>
  <c r="AQ787" i="3"/>
  <c r="AR787" i="3"/>
  <c r="AT787" i="3"/>
  <c r="AU787" i="3"/>
  <c r="AV787" i="3"/>
  <c r="AW787" i="3"/>
  <c r="D787" i="3"/>
  <c r="AV786" i="3"/>
  <c r="AW786" i="3"/>
  <c r="AU786" i="3"/>
  <c r="AT786" i="3"/>
  <c r="AR786" i="3"/>
  <c r="AQ786" i="3"/>
  <c r="AP786" i="3"/>
  <c r="AO786" i="3"/>
  <c r="AM786" i="3"/>
  <c r="AN786" i="3"/>
  <c r="AL786" i="3"/>
  <c r="AJ786" i="3"/>
  <c r="AH786" i="3"/>
  <c r="AF786" i="3"/>
  <c r="AE786" i="3"/>
  <c r="D786" i="3"/>
  <c r="C453" i="4"/>
  <c r="D579" i="15"/>
  <c r="E453" i="4"/>
  <c r="F453" i="4"/>
  <c r="G453" i="4"/>
  <c r="B453" i="4"/>
  <c r="A453" i="4"/>
  <c r="B576" i="15"/>
  <c r="B577" i="15"/>
  <c r="B578" i="15"/>
  <c r="D451" i="4"/>
  <c r="D452" i="4"/>
  <c r="B452" i="4"/>
  <c r="A452" i="4"/>
  <c r="C452" i="4"/>
  <c r="E452" i="4"/>
  <c r="F452" i="4"/>
  <c r="G452" i="4"/>
  <c r="B450" i="4"/>
  <c r="A450" i="4"/>
  <c r="C450" i="4"/>
  <c r="D450" i="4"/>
  <c r="E450" i="4"/>
  <c r="F450" i="4"/>
  <c r="C576" i="15"/>
  <c r="G450" i="4"/>
  <c r="B451" i="4"/>
  <c r="A451" i="4"/>
  <c r="C451" i="4"/>
  <c r="D577" i="15"/>
  <c r="E451" i="4"/>
  <c r="F451" i="4"/>
  <c r="G451" i="4"/>
  <c r="AE783" i="3"/>
  <c r="AF783" i="3"/>
  <c r="AH783" i="3"/>
  <c r="AJ783" i="3"/>
  <c r="AL783" i="3"/>
  <c r="AM783" i="3"/>
  <c r="AN783" i="3"/>
  <c r="AO783" i="3"/>
  <c r="AP783" i="3"/>
  <c r="AQ783" i="3"/>
  <c r="AR783" i="3"/>
  <c r="AT783" i="3"/>
  <c r="AU783" i="3"/>
  <c r="AV783" i="3"/>
  <c r="AW783" i="3"/>
  <c r="AE784" i="3"/>
  <c r="AF784" i="3"/>
  <c r="AH784" i="3"/>
  <c r="AJ784" i="3"/>
  <c r="AL784" i="3"/>
  <c r="AM784" i="3"/>
  <c r="AN784" i="3"/>
  <c r="AO784" i="3"/>
  <c r="AP784" i="3"/>
  <c r="AQ784" i="3"/>
  <c r="AR784" i="3"/>
  <c r="AT784" i="3"/>
  <c r="AU784" i="3"/>
  <c r="AV784" i="3"/>
  <c r="AW784" i="3"/>
  <c r="AE785" i="3"/>
  <c r="AF785" i="3"/>
  <c r="AH785" i="3"/>
  <c r="AJ785" i="3"/>
  <c r="AL785" i="3"/>
  <c r="AM785" i="3"/>
  <c r="AN785" i="3"/>
  <c r="AO785" i="3"/>
  <c r="AP785" i="3"/>
  <c r="AQ785" i="3"/>
  <c r="AR785" i="3"/>
  <c r="AT785" i="3"/>
  <c r="AU785" i="3"/>
  <c r="AV785" i="3"/>
  <c r="AW785" i="3"/>
  <c r="D785" i="3"/>
  <c r="C783" i="3"/>
  <c r="B783" i="3"/>
  <c r="E784" i="3"/>
  <c r="B575" i="15"/>
  <c r="AT782" i="3"/>
  <c r="AU782" i="3"/>
  <c r="AV782" i="3"/>
  <c r="AW782" i="3"/>
  <c r="AE782" i="3"/>
  <c r="AF782" i="3"/>
  <c r="AH782" i="3"/>
  <c r="AJ782" i="3"/>
  <c r="AL782" i="3"/>
  <c r="AM782" i="3"/>
  <c r="AN782" i="3"/>
  <c r="AO782" i="3"/>
  <c r="AP782" i="3"/>
  <c r="AQ782" i="3"/>
  <c r="AR782" i="3"/>
  <c r="D782" i="3"/>
  <c r="E782" i="3"/>
  <c r="F782" i="3"/>
  <c r="D449" i="4"/>
  <c r="D448" i="4"/>
  <c r="AE450" i="4"/>
  <c r="AE449" i="4"/>
  <c r="G449" i="4"/>
  <c r="F449" i="4"/>
  <c r="C575" i="15"/>
  <c r="E449" i="4"/>
  <c r="C449" i="4"/>
  <c r="B449" i="4"/>
  <c r="A449" i="4"/>
  <c r="B574" i="15"/>
  <c r="AE780" i="3"/>
  <c r="AF780" i="3"/>
  <c r="AH780" i="3"/>
  <c r="AJ780" i="3"/>
  <c r="AL780" i="3"/>
  <c r="AM780" i="3"/>
  <c r="AN780" i="3"/>
  <c r="AO780" i="3"/>
  <c r="AP780" i="3"/>
  <c r="AQ780" i="3"/>
  <c r="AR780" i="3"/>
  <c r="AT780" i="3"/>
  <c r="AU780" i="3"/>
  <c r="AV780" i="3"/>
  <c r="AW780" i="3"/>
  <c r="AE781" i="3"/>
  <c r="AF781" i="3"/>
  <c r="AH781" i="3"/>
  <c r="AJ781" i="3"/>
  <c r="AL781" i="3"/>
  <c r="AM781" i="3"/>
  <c r="AN781" i="3"/>
  <c r="AO781" i="3"/>
  <c r="AP781" i="3"/>
  <c r="AQ781" i="3"/>
  <c r="AR781" i="3"/>
  <c r="AT781" i="3"/>
  <c r="AU781" i="3"/>
  <c r="AV781" i="3"/>
  <c r="AW781" i="3"/>
  <c r="D780" i="3"/>
  <c r="E780" i="3"/>
  <c r="E781" i="3"/>
  <c r="F780" i="3"/>
  <c r="C448" i="4"/>
  <c r="D574" i="15"/>
  <c r="E448" i="4"/>
  <c r="F448" i="4"/>
  <c r="G448" i="4"/>
  <c r="B448" i="4"/>
  <c r="A448" i="4"/>
  <c r="F781" i="3"/>
  <c r="D781" i="3"/>
  <c r="B573" i="15"/>
  <c r="D447" i="4"/>
  <c r="C447" i="4"/>
  <c r="D573" i="15"/>
  <c r="E447" i="4"/>
  <c r="F447" i="4"/>
  <c r="G447" i="4"/>
  <c r="B447" i="4"/>
  <c r="A447" i="4"/>
  <c r="AE448" i="4"/>
  <c r="B572" i="15"/>
  <c r="AE779" i="3"/>
  <c r="AF779" i="3"/>
  <c r="AH779" i="3"/>
  <c r="AJ779" i="3"/>
  <c r="AL779" i="3"/>
  <c r="AM779" i="3"/>
  <c r="AN779" i="3"/>
  <c r="AO779" i="3"/>
  <c r="AP779" i="3"/>
  <c r="AQ779" i="3"/>
  <c r="AR779" i="3"/>
  <c r="AT779" i="3"/>
  <c r="AU779" i="3"/>
  <c r="AV779" i="3"/>
  <c r="AW779" i="3"/>
  <c r="D779" i="3"/>
  <c r="E779" i="3"/>
  <c r="F779" i="3"/>
  <c r="D446" i="4"/>
  <c r="C446" i="4"/>
  <c r="E446" i="4"/>
  <c r="F446" i="4"/>
  <c r="G446" i="4"/>
  <c r="B446" i="4"/>
  <c r="A446" i="4"/>
  <c r="AE447" i="4"/>
  <c r="AE778" i="3"/>
  <c r="AF778" i="3"/>
  <c r="AH778" i="3"/>
  <c r="AJ778" i="3"/>
  <c r="AL778" i="3"/>
  <c r="AM778" i="3"/>
  <c r="AN778" i="3"/>
  <c r="AO778" i="3"/>
  <c r="AP778" i="3"/>
  <c r="AQ778" i="3"/>
  <c r="AR778" i="3"/>
  <c r="AT778" i="3"/>
  <c r="AU778" i="3"/>
  <c r="AV778" i="3"/>
  <c r="AW778" i="3"/>
  <c r="F778" i="3"/>
  <c r="E778" i="3"/>
  <c r="D778" i="3"/>
  <c r="B571" i="15"/>
  <c r="D445" i="4"/>
  <c r="C445" i="4"/>
  <c r="E445" i="4"/>
  <c r="F445" i="4"/>
  <c r="C571" i="15"/>
  <c r="G445" i="4"/>
  <c r="B445" i="4"/>
  <c r="A445" i="4"/>
  <c r="AE446" i="4"/>
  <c r="AE777" i="3"/>
  <c r="AF777" i="3"/>
  <c r="AH777" i="3"/>
  <c r="AJ777" i="3"/>
  <c r="AL777" i="3"/>
  <c r="AM777" i="3"/>
  <c r="AN777" i="3"/>
  <c r="AO777" i="3"/>
  <c r="AP777" i="3"/>
  <c r="AQ777" i="3"/>
  <c r="AR777" i="3"/>
  <c r="AT777" i="3"/>
  <c r="AU777" i="3"/>
  <c r="AV777" i="3"/>
  <c r="AW777" i="3"/>
  <c r="D777" i="3"/>
  <c r="E777" i="3"/>
  <c r="F777" i="3"/>
  <c r="B570" i="15"/>
  <c r="D444" i="4"/>
  <c r="C444" i="4"/>
  <c r="D570" i="15"/>
  <c r="E444" i="4"/>
  <c r="F444" i="4"/>
  <c r="G444" i="4"/>
  <c r="AE445" i="4"/>
  <c r="B444" i="4"/>
  <c r="A444" i="4"/>
  <c r="B569" i="15"/>
  <c r="AW776" i="3"/>
  <c r="AV776" i="3"/>
  <c r="AU776" i="3"/>
  <c r="AT776" i="3"/>
  <c r="AR776" i="3"/>
  <c r="AQ776" i="3"/>
  <c r="AP776" i="3"/>
  <c r="AO776" i="3"/>
  <c r="AN776" i="3"/>
  <c r="AM776" i="3"/>
  <c r="AL776" i="3"/>
  <c r="AJ776" i="3"/>
  <c r="AH776" i="3"/>
  <c r="AF776" i="3"/>
  <c r="AE776" i="3"/>
  <c r="F776" i="3"/>
  <c r="E776" i="3"/>
  <c r="D776" i="3"/>
  <c r="D443" i="4"/>
  <c r="C443" i="4"/>
  <c r="E443" i="4"/>
  <c r="F443" i="4"/>
  <c r="C569" i="15"/>
  <c r="G443" i="4"/>
  <c r="B443" i="4"/>
  <c r="A443" i="4"/>
  <c r="AE444" i="4"/>
  <c r="B568" i="15"/>
  <c r="AW775" i="3"/>
  <c r="AV775" i="3"/>
  <c r="AU775" i="3"/>
  <c r="AT775" i="3"/>
  <c r="AR775" i="3"/>
  <c r="AQ775" i="3"/>
  <c r="AP775" i="3"/>
  <c r="AO775" i="3"/>
  <c r="AN775" i="3"/>
  <c r="AM775" i="3"/>
  <c r="AL775" i="3"/>
  <c r="AJ775" i="3"/>
  <c r="AH775" i="3"/>
  <c r="AF775" i="3"/>
  <c r="AE775" i="3"/>
  <c r="F775" i="3"/>
  <c r="E775" i="3"/>
  <c r="D775" i="3"/>
  <c r="D442" i="4"/>
  <c r="C442" i="4"/>
  <c r="D568" i="15"/>
  <c r="E442" i="4"/>
  <c r="F442" i="4"/>
  <c r="G442" i="4"/>
  <c r="AE443" i="4"/>
  <c r="B442" i="4"/>
  <c r="A442" i="4"/>
  <c r="B567" i="15"/>
  <c r="AW774" i="3"/>
  <c r="AV774" i="3"/>
  <c r="AU774" i="3"/>
  <c r="AT774" i="3"/>
  <c r="AR774" i="3"/>
  <c r="AQ774" i="3"/>
  <c r="AP774" i="3"/>
  <c r="AO774" i="3"/>
  <c r="AN774" i="3"/>
  <c r="AM774" i="3"/>
  <c r="AL774" i="3"/>
  <c r="AJ774" i="3"/>
  <c r="AH774" i="3"/>
  <c r="AF774" i="3"/>
  <c r="AE774" i="3"/>
  <c r="F774" i="3"/>
  <c r="E774" i="3"/>
  <c r="D774" i="3"/>
  <c r="D441" i="4"/>
  <c r="D440" i="4"/>
  <c r="C441" i="4"/>
  <c r="D567" i="15"/>
  <c r="E441" i="4"/>
  <c r="F441" i="4"/>
  <c r="C567" i="15"/>
  <c r="G441" i="4"/>
  <c r="AE441" i="4"/>
  <c r="AE442" i="4"/>
  <c r="B441" i="4"/>
  <c r="A441" i="4"/>
  <c r="AE773" i="3"/>
  <c r="AF773" i="3"/>
  <c r="AH773" i="3"/>
  <c r="AJ773" i="3"/>
  <c r="AL773" i="3"/>
  <c r="AM773" i="3"/>
  <c r="AN773" i="3"/>
  <c r="AO773" i="3"/>
  <c r="AP773" i="3"/>
  <c r="AQ773" i="3"/>
  <c r="AR773" i="3"/>
  <c r="AT773" i="3"/>
  <c r="AU773" i="3"/>
  <c r="AV773" i="3"/>
  <c r="AW773" i="3"/>
  <c r="B566" i="15"/>
  <c r="D773" i="3"/>
  <c r="E773" i="3"/>
  <c r="F773" i="3"/>
  <c r="E440" i="4"/>
  <c r="F440" i="4"/>
  <c r="G440" i="4"/>
  <c r="C440" i="4"/>
  <c r="D566" i="15"/>
  <c r="B440" i="4"/>
  <c r="A440" i="4"/>
  <c r="AE772" i="3"/>
  <c r="AF772" i="3"/>
  <c r="AH772" i="3"/>
  <c r="AJ772" i="3"/>
  <c r="AL772" i="3"/>
  <c r="AM772" i="3"/>
  <c r="AN772" i="3"/>
  <c r="AO772" i="3"/>
  <c r="AP772" i="3"/>
  <c r="AQ772" i="3"/>
  <c r="AR772" i="3"/>
  <c r="AT772" i="3"/>
  <c r="AU772" i="3"/>
  <c r="AV772" i="3"/>
  <c r="AW772" i="3"/>
  <c r="D772" i="3"/>
  <c r="E772" i="3"/>
  <c r="F772" i="3"/>
  <c r="B565" i="15"/>
  <c r="D439" i="4"/>
  <c r="B439" i="4"/>
  <c r="A439" i="4"/>
  <c r="C439" i="4"/>
  <c r="D565" i="15"/>
  <c r="E439" i="4"/>
  <c r="F439" i="4"/>
  <c r="C565" i="15"/>
  <c r="G439" i="4"/>
  <c r="AE440" i="4"/>
  <c r="B564" i="15"/>
  <c r="AW771" i="3"/>
  <c r="AV771" i="3"/>
  <c r="AU771" i="3"/>
  <c r="AT771" i="3"/>
  <c r="AR771" i="3"/>
  <c r="AQ771" i="3"/>
  <c r="AP771" i="3"/>
  <c r="AO771" i="3"/>
  <c r="AN771" i="3"/>
  <c r="AM771" i="3"/>
  <c r="AL771" i="3"/>
  <c r="AJ771" i="3"/>
  <c r="AH771" i="3"/>
  <c r="AF771" i="3"/>
  <c r="AE771" i="3"/>
  <c r="F771" i="3"/>
  <c r="E771" i="3"/>
  <c r="D771" i="3"/>
  <c r="D438" i="4"/>
  <c r="C438" i="4"/>
  <c r="D564" i="15"/>
  <c r="E438" i="4"/>
  <c r="F438" i="4"/>
  <c r="C564" i="15"/>
  <c r="G438" i="4"/>
  <c r="B438" i="4"/>
  <c r="A438" i="4"/>
  <c r="AE439" i="4"/>
  <c r="B563" i="15"/>
  <c r="AE770" i="3"/>
  <c r="AF770" i="3"/>
  <c r="AH770" i="3"/>
  <c r="AJ770" i="3"/>
  <c r="AL770" i="3"/>
  <c r="AM770" i="3"/>
  <c r="AN770" i="3"/>
  <c r="AO770" i="3"/>
  <c r="AP770" i="3"/>
  <c r="AQ770" i="3"/>
  <c r="AR770" i="3"/>
  <c r="AT770" i="3"/>
  <c r="AU770" i="3"/>
  <c r="AV770" i="3"/>
  <c r="AW770" i="3"/>
  <c r="D770" i="3"/>
  <c r="E770" i="3"/>
  <c r="F770" i="3"/>
  <c r="D437" i="4"/>
  <c r="C437" i="4"/>
  <c r="E437" i="4"/>
  <c r="F437" i="4"/>
  <c r="C563" i="15"/>
  <c r="G437" i="4"/>
  <c r="B437" i="4"/>
  <c r="A437" i="4"/>
  <c r="AE438" i="4"/>
  <c r="B562" i="15"/>
  <c r="F436" i="4"/>
  <c r="C562" i="15"/>
  <c r="C436" i="4"/>
  <c r="D562" i="15"/>
  <c r="AW769" i="3"/>
  <c r="AV769" i="3"/>
  <c r="AU769" i="3"/>
  <c r="AT769" i="3"/>
  <c r="AR769" i="3"/>
  <c r="AQ769" i="3"/>
  <c r="AP769" i="3"/>
  <c r="AO769" i="3"/>
  <c r="AN769" i="3"/>
  <c r="AM769" i="3"/>
  <c r="AL769" i="3"/>
  <c r="AJ769" i="3"/>
  <c r="AH769" i="3"/>
  <c r="AF769" i="3"/>
  <c r="AE769" i="3"/>
  <c r="F769" i="3"/>
  <c r="E769" i="3"/>
  <c r="D769" i="3"/>
  <c r="D436" i="4"/>
  <c r="E436" i="4"/>
  <c r="G436" i="4"/>
  <c r="C435" i="4"/>
  <c r="D561" i="15"/>
  <c r="D435" i="4"/>
  <c r="E435" i="4"/>
  <c r="F435" i="4"/>
  <c r="C561" i="15"/>
  <c r="G435" i="4"/>
  <c r="B436" i="4"/>
  <c r="A436" i="4"/>
  <c r="AE436" i="4"/>
  <c r="AE437" i="4"/>
  <c r="B561" i="15"/>
  <c r="AE768" i="3"/>
  <c r="AF768" i="3"/>
  <c r="AH768" i="3"/>
  <c r="AJ768" i="3"/>
  <c r="AL768" i="3"/>
  <c r="AM768" i="3"/>
  <c r="AN768" i="3"/>
  <c r="AO768" i="3"/>
  <c r="AP768" i="3"/>
  <c r="AQ768" i="3"/>
  <c r="AR768" i="3"/>
  <c r="AT768" i="3"/>
  <c r="AU768" i="3"/>
  <c r="AV768" i="3"/>
  <c r="AW768" i="3"/>
  <c r="D768" i="3"/>
  <c r="E768" i="3"/>
  <c r="F768" i="3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C434" i="4"/>
  <c r="E434" i="4"/>
  <c r="F434" i="4"/>
  <c r="G434" i="4"/>
  <c r="B435" i="4"/>
  <c r="A435" i="4"/>
  <c r="B560" i="15"/>
  <c r="AW767" i="3"/>
  <c r="AV767" i="3"/>
  <c r="AU767" i="3"/>
  <c r="AT767" i="3"/>
  <c r="AR767" i="3"/>
  <c r="AQ767" i="3"/>
  <c r="AP767" i="3"/>
  <c r="AO767" i="3"/>
  <c r="AN767" i="3"/>
  <c r="AM767" i="3"/>
  <c r="AL767" i="3"/>
  <c r="AJ767" i="3"/>
  <c r="AH767" i="3"/>
  <c r="AF767" i="3"/>
  <c r="AE767" i="3"/>
  <c r="F767" i="3"/>
  <c r="E767" i="3"/>
  <c r="D767" i="3"/>
  <c r="B434" i="4"/>
  <c r="A434" i="4"/>
  <c r="C433" i="4"/>
  <c r="D559" i="15"/>
  <c r="E433" i="4"/>
  <c r="F433" i="4"/>
  <c r="G433" i="4"/>
  <c r="AE434" i="4"/>
  <c r="AE435" i="4"/>
  <c r="B433" i="4"/>
  <c r="A433" i="4"/>
  <c r="B559" i="15"/>
  <c r="C432" i="4"/>
  <c r="D558" i="15"/>
  <c r="E432" i="4"/>
  <c r="F432" i="4"/>
  <c r="C558" i="15"/>
  <c r="G432" i="4"/>
  <c r="AE766" i="3"/>
  <c r="AF766" i="3"/>
  <c r="AH766" i="3"/>
  <c r="AJ766" i="3"/>
  <c r="AL766" i="3"/>
  <c r="AM766" i="3"/>
  <c r="AN766" i="3"/>
  <c r="AO766" i="3"/>
  <c r="AP766" i="3"/>
  <c r="AQ766" i="3"/>
  <c r="AR766" i="3"/>
  <c r="AT766" i="3"/>
  <c r="AU766" i="3"/>
  <c r="AV766" i="3"/>
  <c r="AW766" i="3"/>
  <c r="D766" i="3"/>
  <c r="E766" i="3"/>
  <c r="F766" i="3"/>
  <c r="B558" i="15"/>
  <c r="AW765" i="3"/>
  <c r="AV765" i="3"/>
  <c r="AU765" i="3"/>
  <c r="AT765" i="3"/>
  <c r="AR765" i="3"/>
  <c r="AQ765" i="3"/>
  <c r="AP765" i="3"/>
  <c r="AO765" i="3"/>
  <c r="AN765" i="3"/>
  <c r="AM765" i="3"/>
  <c r="AL765" i="3"/>
  <c r="AJ765" i="3"/>
  <c r="AH765" i="3"/>
  <c r="AF765" i="3"/>
  <c r="AE765" i="3"/>
  <c r="F765" i="3"/>
  <c r="E765" i="3"/>
  <c r="D765" i="3"/>
  <c r="B432" i="4"/>
  <c r="A432" i="4"/>
  <c r="AE433" i="4"/>
  <c r="B557" i="15"/>
  <c r="AE764" i="3"/>
  <c r="AF764" i="3"/>
  <c r="AH764" i="3"/>
  <c r="AJ764" i="3"/>
  <c r="AL764" i="3"/>
  <c r="AM764" i="3"/>
  <c r="AN764" i="3"/>
  <c r="AO764" i="3"/>
  <c r="AP764" i="3"/>
  <c r="AQ764" i="3"/>
  <c r="AR764" i="3"/>
  <c r="AT764" i="3"/>
  <c r="AU764" i="3"/>
  <c r="AV764" i="3"/>
  <c r="AW764" i="3"/>
  <c r="D764" i="3"/>
  <c r="E764" i="3"/>
  <c r="F764" i="3"/>
  <c r="AE432" i="4"/>
  <c r="E431" i="4"/>
  <c r="F431" i="4"/>
  <c r="C557" i="15"/>
  <c r="G431" i="4"/>
  <c r="C431" i="4"/>
  <c r="D557" i="15"/>
  <c r="B556" i="1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E762" i="3"/>
  <c r="AF762" i="3"/>
  <c r="AH762" i="3"/>
  <c r="AJ762" i="3"/>
  <c r="AL762" i="3"/>
  <c r="AM762" i="3"/>
  <c r="AN762" i="3"/>
  <c r="AO762" i="3"/>
  <c r="AP762" i="3"/>
  <c r="AQ762" i="3"/>
  <c r="AR762" i="3"/>
  <c r="AT762" i="3"/>
  <c r="AU762" i="3"/>
  <c r="AV762" i="3"/>
  <c r="AW762" i="3"/>
  <c r="AE763" i="3"/>
  <c r="AF763" i="3"/>
  <c r="AH763" i="3"/>
  <c r="AJ763" i="3"/>
  <c r="AL763" i="3"/>
  <c r="AM763" i="3"/>
  <c r="AN763" i="3"/>
  <c r="AO763" i="3"/>
  <c r="AP763" i="3"/>
  <c r="AQ763" i="3"/>
  <c r="AR763" i="3"/>
  <c r="AT763" i="3"/>
  <c r="AU763" i="3"/>
  <c r="AV763" i="3"/>
  <c r="AW763" i="3"/>
  <c r="D763" i="3"/>
  <c r="E763" i="3"/>
  <c r="F763" i="3"/>
  <c r="D762" i="3"/>
  <c r="E762" i="3"/>
  <c r="F762" i="3"/>
  <c r="B555" i="15"/>
  <c r="A555" i="15"/>
  <c r="A515" i="13"/>
  <c r="A516" i="13"/>
  <c r="A763" i="3"/>
  <c r="C430" i="4"/>
  <c r="D556" i="15"/>
  <c r="E430" i="4"/>
  <c r="F430" i="4"/>
  <c r="G430" i="4"/>
  <c r="B431" i="4"/>
  <c r="A431" i="4"/>
  <c r="B430" i="4"/>
  <c r="A430" i="4"/>
  <c r="C429" i="4"/>
  <c r="E429" i="4"/>
  <c r="F429" i="4"/>
  <c r="C555" i="15"/>
  <c r="G429" i="4"/>
  <c r="B429" i="4"/>
  <c r="A429" i="4"/>
  <c r="AE430" i="4"/>
  <c r="AE431" i="4"/>
  <c r="B554" i="15"/>
  <c r="AE761" i="3"/>
  <c r="AF761" i="3"/>
  <c r="AH761" i="3"/>
  <c r="AJ761" i="3"/>
  <c r="AL761" i="3"/>
  <c r="AM761" i="3"/>
  <c r="AN761" i="3"/>
  <c r="AO761" i="3"/>
  <c r="AP761" i="3"/>
  <c r="AQ761" i="3"/>
  <c r="AR761" i="3"/>
  <c r="AT761" i="3"/>
  <c r="AU761" i="3"/>
  <c r="AV761" i="3"/>
  <c r="AW761" i="3"/>
  <c r="F761" i="3"/>
  <c r="E761" i="3"/>
  <c r="D761" i="3"/>
  <c r="C428" i="4"/>
  <c r="D554" i="15"/>
  <c r="E428" i="4"/>
  <c r="F428" i="4"/>
  <c r="C554" i="15"/>
  <c r="G428" i="4"/>
  <c r="B428" i="4"/>
  <c r="A428" i="4"/>
  <c r="AE429" i="4"/>
  <c r="B553" i="15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G427" i="4"/>
  <c r="F427" i="4"/>
  <c r="C553" i="15"/>
  <c r="G426" i="4"/>
  <c r="F426" i="4"/>
  <c r="G425" i="4"/>
  <c r="F425" i="4"/>
  <c r="G424" i="4"/>
  <c r="F424" i="4"/>
  <c r="C550" i="15"/>
  <c r="G423" i="4"/>
  <c r="F423" i="4"/>
  <c r="G422" i="4"/>
  <c r="F422" i="4"/>
  <c r="C548" i="15"/>
  <c r="G421" i="4"/>
  <c r="F421" i="4"/>
  <c r="C547" i="15"/>
  <c r="G420" i="4"/>
  <c r="F420" i="4"/>
  <c r="C546" i="15"/>
  <c r="G419" i="4"/>
  <c r="F419" i="4"/>
  <c r="G418" i="4"/>
  <c r="F418" i="4"/>
  <c r="G417" i="4"/>
  <c r="F417" i="4"/>
  <c r="G416" i="4"/>
  <c r="F416" i="4"/>
  <c r="G415" i="4"/>
  <c r="F415" i="4"/>
  <c r="G414" i="4"/>
  <c r="F414" i="4"/>
  <c r="G413" i="4"/>
  <c r="F413" i="4"/>
  <c r="C540" i="15"/>
  <c r="G412" i="4"/>
  <c r="F412" i="4"/>
  <c r="G411" i="4"/>
  <c r="F411" i="4"/>
  <c r="C538" i="15"/>
  <c r="G410" i="4"/>
  <c r="F410" i="4"/>
  <c r="C537" i="15"/>
  <c r="G409" i="4"/>
  <c r="F409" i="4"/>
  <c r="G408" i="4"/>
  <c r="F408" i="4"/>
  <c r="G407" i="4"/>
  <c r="F407" i="4"/>
  <c r="C534" i="15"/>
  <c r="G406" i="4"/>
  <c r="F406" i="4"/>
  <c r="G405" i="4"/>
  <c r="F405" i="4"/>
  <c r="C532" i="15"/>
  <c r="G404" i="4"/>
  <c r="F404" i="4"/>
  <c r="C531" i="15"/>
  <c r="G403" i="4"/>
  <c r="F403" i="4"/>
  <c r="C530" i="15"/>
  <c r="G402" i="4"/>
  <c r="F402" i="4"/>
  <c r="F183" i="4"/>
  <c r="C308" i="15"/>
  <c r="G183" i="4"/>
  <c r="F184" i="4"/>
  <c r="C309" i="15"/>
  <c r="G184" i="4"/>
  <c r="F185" i="4"/>
  <c r="C310" i="15"/>
  <c r="G185" i="4"/>
  <c r="F186" i="4"/>
  <c r="C311" i="15"/>
  <c r="G186" i="4"/>
  <c r="F187" i="4"/>
  <c r="C312" i="15"/>
  <c r="G187" i="4"/>
  <c r="F188" i="4"/>
  <c r="C313" i="15"/>
  <c r="G188" i="4"/>
  <c r="F189" i="4"/>
  <c r="C314" i="15"/>
  <c r="G189" i="4"/>
  <c r="F190" i="4"/>
  <c r="C315" i="15"/>
  <c r="G190" i="4"/>
  <c r="F191" i="4"/>
  <c r="C316" i="15"/>
  <c r="G191" i="4"/>
  <c r="F192" i="4"/>
  <c r="G192" i="4"/>
  <c r="F193" i="4"/>
  <c r="C317" i="15"/>
  <c r="G193" i="4"/>
  <c r="F194" i="4"/>
  <c r="C318" i="15"/>
  <c r="G194" i="4"/>
  <c r="F195" i="4"/>
  <c r="C319" i="15"/>
  <c r="G195" i="4"/>
  <c r="F196" i="4"/>
  <c r="C320" i="15"/>
  <c r="G196" i="4"/>
  <c r="F197" i="4"/>
  <c r="C321" i="15"/>
  <c r="G197" i="4"/>
  <c r="F198" i="4"/>
  <c r="C322" i="15"/>
  <c r="G198" i="4"/>
  <c r="F199" i="4"/>
  <c r="C323" i="15"/>
  <c r="G199" i="4"/>
  <c r="F200" i="4"/>
  <c r="C324" i="15"/>
  <c r="G200" i="4"/>
  <c r="F201" i="4"/>
  <c r="C325" i="15"/>
  <c r="G201" i="4"/>
  <c r="F202" i="4"/>
  <c r="C326" i="15"/>
  <c r="G202" i="4"/>
  <c r="F203" i="4"/>
  <c r="C327" i="15"/>
  <c r="G203" i="4"/>
  <c r="F204" i="4"/>
  <c r="C328" i="15"/>
  <c r="G204" i="4"/>
  <c r="F205" i="4"/>
  <c r="C329" i="15"/>
  <c r="G205" i="4"/>
  <c r="F206" i="4"/>
  <c r="C330" i="15"/>
  <c r="G206" i="4"/>
  <c r="F207" i="4"/>
  <c r="C331" i="15"/>
  <c r="G207" i="4"/>
  <c r="F208" i="4"/>
  <c r="C332" i="15"/>
  <c r="G208" i="4"/>
  <c r="F209" i="4"/>
  <c r="C333" i="15"/>
  <c r="G209" i="4"/>
  <c r="F210" i="4"/>
  <c r="C334" i="15"/>
  <c r="G210" i="4"/>
  <c r="F211" i="4"/>
  <c r="C335" i="15"/>
  <c r="G211" i="4"/>
  <c r="F212" i="4"/>
  <c r="C336" i="15"/>
  <c r="G212" i="4"/>
  <c r="F213" i="4"/>
  <c r="C337" i="15"/>
  <c r="G213" i="4"/>
  <c r="F214" i="4"/>
  <c r="C338" i="15"/>
  <c r="G214" i="4"/>
  <c r="F215" i="4"/>
  <c r="C339" i="15"/>
  <c r="G215" i="4"/>
  <c r="F216" i="4"/>
  <c r="C340" i="15"/>
  <c r="G216" i="4"/>
  <c r="F217" i="4"/>
  <c r="C341" i="15"/>
  <c r="G217" i="4"/>
  <c r="F218" i="4"/>
  <c r="C342" i="15"/>
  <c r="G218" i="4"/>
  <c r="F219" i="4"/>
  <c r="C343" i="15"/>
  <c r="G219" i="4"/>
  <c r="F220" i="4"/>
  <c r="C344" i="15"/>
  <c r="G220" i="4"/>
  <c r="F221" i="4"/>
  <c r="C345" i="15"/>
  <c r="G221" i="4"/>
  <c r="F222" i="4"/>
  <c r="C346" i="15"/>
  <c r="G222" i="4"/>
  <c r="F223" i="4"/>
  <c r="C347" i="15"/>
  <c r="G223" i="4"/>
  <c r="F224" i="4"/>
  <c r="C348" i="15"/>
  <c r="G224" i="4"/>
  <c r="F225" i="4"/>
  <c r="C349" i="15"/>
  <c r="G225" i="4"/>
  <c r="F226" i="4"/>
  <c r="C350" i="15"/>
  <c r="G226" i="4"/>
  <c r="F227" i="4"/>
  <c r="C351" i="15"/>
  <c r="G227" i="4"/>
  <c r="F228" i="4"/>
  <c r="C352" i="15"/>
  <c r="G228" i="4"/>
  <c r="F229" i="4"/>
  <c r="C353" i="15"/>
  <c r="G229" i="4"/>
  <c r="F230" i="4"/>
  <c r="C354" i="15"/>
  <c r="G230" i="4"/>
  <c r="F231" i="4"/>
  <c r="C355" i="15"/>
  <c r="G231" i="4"/>
  <c r="F232" i="4"/>
  <c r="C356" i="15"/>
  <c r="G232" i="4"/>
  <c r="F233" i="4"/>
  <c r="C357" i="15"/>
  <c r="G233" i="4"/>
  <c r="F234" i="4"/>
  <c r="C358" i="15"/>
  <c r="G234" i="4"/>
  <c r="F235" i="4"/>
  <c r="C359" i="15"/>
  <c r="G235" i="4"/>
  <c r="F236" i="4"/>
  <c r="C360" i="15"/>
  <c r="G236" i="4"/>
  <c r="F237" i="4"/>
  <c r="C361" i="15"/>
  <c r="G237" i="4"/>
  <c r="F238" i="4"/>
  <c r="C362" i="15"/>
  <c r="G238" i="4"/>
  <c r="F239" i="4"/>
  <c r="C363" i="15"/>
  <c r="G239" i="4"/>
  <c r="F240" i="4"/>
  <c r="C364" i="15"/>
  <c r="G240" i="4"/>
  <c r="F241" i="4"/>
  <c r="C365" i="15"/>
  <c r="G241" i="4"/>
  <c r="F242" i="4"/>
  <c r="C366" i="15"/>
  <c r="G242" i="4"/>
  <c r="F243" i="4"/>
  <c r="C367" i="15"/>
  <c r="G243" i="4"/>
  <c r="F244" i="4"/>
  <c r="C368" i="15"/>
  <c r="G244" i="4"/>
  <c r="F245" i="4"/>
  <c r="C369" i="15"/>
  <c r="G245" i="4"/>
  <c r="F246" i="4"/>
  <c r="C370" i="15"/>
  <c r="G246" i="4"/>
  <c r="F247" i="4"/>
  <c r="C371" i="15"/>
  <c r="G247" i="4"/>
  <c r="F248" i="4"/>
  <c r="C372" i="15"/>
  <c r="G248" i="4"/>
  <c r="F249" i="4"/>
  <c r="C373" i="15"/>
  <c r="G249" i="4"/>
  <c r="F250" i="4"/>
  <c r="C374" i="15"/>
  <c r="G250" i="4"/>
  <c r="F251" i="4"/>
  <c r="C375" i="15"/>
  <c r="G251" i="4"/>
  <c r="F252" i="4"/>
  <c r="C376" i="15"/>
  <c r="G252" i="4"/>
  <c r="F253" i="4"/>
  <c r="C377" i="15"/>
  <c r="G253" i="4"/>
  <c r="F254" i="4"/>
  <c r="C378" i="15"/>
  <c r="G254" i="4"/>
  <c r="F255" i="4"/>
  <c r="C379" i="15"/>
  <c r="G255" i="4"/>
  <c r="F256" i="4"/>
  <c r="C380" i="15"/>
  <c r="G256" i="4"/>
  <c r="F257" i="4"/>
  <c r="G257" i="4"/>
  <c r="F258" i="4"/>
  <c r="C382" i="15"/>
  <c r="G258" i="4"/>
  <c r="F259" i="4"/>
  <c r="C383" i="15"/>
  <c r="G259" i="4"/>
  <c r="F260" i="4"/>
  <c r="G260" i="4"/>
  <c r="F261" i="4"/>
  <c r="C385" i="15"/>
  <c r="G261" i="4"/>
  <c r="F262" i="4"/>
  <c r="C386" i="15"/>
  <c r="G262" i="4"/>
  <c r="F263" i="4"/>
  <c r="C387" i="15"/>
  <c r="G263" i="4"/>
  <c r="F264" i="4"/>
  <c r="G264" i="4"/>
  <c r="F265" i="4"/>
  <c r="G265" i="4"/>
  <c r="F266" i="4"/>
  <c r="C390" i="15"/>
  <c r="G266" i="4"/>
  <c r="F267" i="4"/>
  <c r="C391" i="15"/>
  <c r="G267" i="4"/>
  <c r="F268" i="4"/>
  <c r="C392" i="15"/>
  <c r="G268" i="4"/>
  <c r="F269" i="4"/>
  <c r="G269" i="4"/>
  <c r="F270" i="4"/>
  <c r="C394" i="15"/>
  <c r="G270" i="4"/>
  <c r="F271" i="4"/>
  <c r="G271" i="4"/>
  <c r="F272" i="4"/>
  <c r="C396" i="15"/>
  <c r="G272" i="4"/>
  <c r="F273" i="4"/>
  <c r="C397" i="15"/>
  <c r="G273" i="4"/>
  <c r="F274" i="4"/>
  <c r="C398" i="15"/>
  <c r="G274" i="4"/>
  <c r="F275" i="4"/>
  <c r="C399" i="15"/>
  <c r="G275" i="4"/>
  <c r="F276" i="4"/>
  <c r="C400" i="15"/>
  <c r="G276" i="4"/>
  <c r="F277" i="4"/>
  <c r="C401" i="15"/>
  <c r="G277" i="4"/>
  <c r="F278" i="4"/>
  <c r="G278" i="4"/>
  <c r="F279" i="4"/>
  <c r="C403" i="15"/>
  <c r="G279" i="4"/>
  <c r="F280" i="4"/>
  <c r="G280" i="4"/>
  <c r="F281" i="4"/>
  <c r="C405" i="15"/>
  <c r="G281" i="4"/>
  <c r="F282" i="4"/>
  <c r="G282" i="4"/>
  <c r="F283" i="4"/>
  <c r="C407" i="15"/>
  <c r="G283" i="4"/>
  <c r="F284" i="4"/>
  <c r="G284" i="4"/>
  <c r="F285" i="4"/>
  <c r="C409" i="15"/>
  <c r="G285" i="4"/>
  <c r="F286" i="4"/>
  <c r="C410" i="15"/>
  <c r="G286" i="4"/>
  <c r="F287" i="4"/>
  <c r="G287" i="4"/>
  <c r="F288" i="4"/>
  <c r="C412" i="15"/>
  <c r="G288" i="4"/>
  <c r="F289" i="4"/>
  <c r="C413" i="15"/>
  <c r="G289" i="4"/>
  <c r="F290" i="4"/>
  <c r="C414" i="15"/>
  <c r="G290" i="4"/>
  <c r="F291" i="4"/>
  <c r="G291" i="4"/>
  <c r="F292" i="4"/>
  <c r="G292" i="4"/>
  <c r="F293" i="4"/>
  <c r="G293" i="4"/>
  <c r="F294" i="4"/>
  <c r="C418" i="15"/>
  <c r="G294" i="4"/>
  <c r="F295" i="4"/>
  <c r="G295" i="4"/>
  <c r="F296" i="4"/>
  <c r="C420" i="15"/>
  <c r="G296" i="4"/>
  <c r="F297" i="4"/>
  <c r="C421" i="15"/>
  <c r="G297" i="4"/>
  <c r="F298" i="4"/>
  <c r="C422" i="15"/>
  <c r="G298" i="4"/>
  <c r="F299" i="4"/>
  <c r="C423" i="15"/>
  <c r="G299" i="4"/>
  <c r="F300" i="4"/>
  <c r="C424" i="15"/>
  <c r="G300" i="4"/>
  <c r="F301" i="4"/>
  <c r="C425" i="15"/>
  <c r="G301" i="4"/>
  <c r="F302" i="4"/>
  <c r="G302" i="4"/>
  <c r="F303" i="4"/>
  <c r="C427" i="15"/>
  <c r="G303" i="4"/>
  <c r="F304" i="4"/>
  <c r="C428" i="15"/>
  <c r="G304" i="4"/>
  <c r="F305" i="4"/>
  <c r="G305" i="4"/>
  <c r="F306" i="4"/>
  <c r="C430" i="15"/>
  <c r="G306" i="4"/>
  <c r="F307" i="4"/>
  <c r="G307" i="4"/>
  <c r="F308" i="4"/>
  <c r="C432" i="15"/>
  <c r="G308" i="4"/>
  <c r="F309" i="4"/>
  <c r="C433" i="15"/>
  <c r="G309" i="4"/>
  <c r="F310" i="4"/>
  <c r="C434" i="15"/>
  <c r="G310" i="4"/>
  <c r="F311" i="4"/>
  <c r="G311" i="4"/>
  <c r="F312" i="4"/>
  <c r="C436" i="15"/>
  <c r="G312" i="4"/>
  <c r="F313" i="4"/>
  <c r="G313" i="4"/>
  <c r="F314" i="4"/>
  <c r="C438" i="15"/>
  <c r="G314" i="4"/>
  <c r="F315" i="4"/>
  <c r="C439" i="15"/>
  <c r="G315" i="4"/>
  <c r="F316" i="4"/>
  <c r="G316" i="4"/>
  <c r="F317" i="4"/>
  <c r="C441" i="15"/>
  <c r="G317" i="4"/>
  <c r="F318" i="4"/>
  <c r="C442" i="15"/>
  <c r="G318" i="4"/>
  <c r="F319" i="4"/>
  <c r="C443" i="15"/>
  <c r="G319" i="4"/>
  <c r="F320" i="4"/>
  <c r="C444" i="15"/>
  <c r="G320" i="4"/>
  <c r="F321" i="4"/>
  <c r="C445" i="15"/>
  <c r="G321" i="4"/>
  <c r="F322" i="4"/>
  <c r="G322" i="4"/>
  <c r="F323" i="4"/>
  <c r="C447" i="15"/>
  <c r="G323" i="4"/>
  <c r="F324" i="4"/>
  <c r="C448" i="15"/>
  <c r="G324" i="4"/>
  <c r="F325" i="4"/>
  <c r="C449" i="15"/>
  <c r="G325" i="4"/>
  <c r="F326" i="4"/>
  <c r="G326" i="4"/>
  <c r="F327" i="4"/>
  <c r="C451" i="15"/>
  <c r="G327" i="4"/>
  <c r="F328" i="4"/>
  <c r="G328" i="4"/>
  <c r="F329" i="4"/>
  <c r="C453" i="15"/>
  <c r="G329" i="4"/>
  <c r="F330" i="4"/>
  <c r="G330" i="4"/>
  <c r="F331" i="4"/>
  <c r="C455" i="15"/>
  <c r="G331" i="4"/>
  <c r="F332" i="4"/>
  <c r="G332" i="4"/>
  <c r="F333" i="4"/>
  <c r="C457" i="15"/>
  <c r="G333" i="4"/>
  <c r="F334" i="4"/>
  <c r="C458" i="15"/>
  <c r="G334" i="4"/>
  <c r="F335" i="4"/>
  <c r="C459" i="15"/>
  <c r="G335" i="4"/>
  <c r="F336" i="4"/>
  <c r="C460" i="15"/>
  <c r="G336" i="4"/>
  <c r="F337" i="4"/>
  <c r="C461" i="15"/>
  <c r="G337" i="4"/>
  <c r="F338" i="4"/>
  <c r="G338" i="4"/>
  <c r="F339" i="4"/>
  <c r="C463" i="15"/>
  <c r="G339" i="4"/>
  <c r="F340" i="4"/>
  <c r="C464" i="15"/>
  <c r="G340" i="4"/>
  <c r="F341" i="4"/>
  <c r="C465" i="15"/>
  <c r="G341" i="4"/>
  <c r="F342" i="4"/>
  <c r="C466" i="15"/>
  <c r="G342" i="4"/>
  <c r="F343" i="4"/>
  <c r="C467" i="15"/>
  <c r="G343" i="4"/>
  <c r="F344" i="4"/>
  <c r="G344" i="4"/>
  <c r="F345" i="4"/>
  <c r="C469" i="15"/>
  <c r="G345" i="4"/>
  <c r="F346" i="4"/>
  <c r="C470" i="15"/>
  <c r="G346" i="4"/>
  <c r="F347" i="4"/>
  <c r="C471" i="15"/>
  <c r="G347" i="4"/>
  <c r="F348" i="4"/>
  <c r="C472" i="15"/>
  <c r="G348" i="4"/>
  <c r="F349" i="4"/>
  <c r="G349" i="4"/>
  <c r="F350" i="4"/>
  <c r="G350" i="4"/>
  <c r="F351" i="4"/>
  <c r="C476" i="15"/>
  <c r="G351" i="4"/>
  <c r="F352" i="4"/>
  <c r="C477" i="15"/>
  <c r="G352" i="4"/>
  <c r="F353" i="4"/>
  <c r="C478" i="15"/>
  <c r="G353" i="4"/>
  <c r="F354" i="4"/>
  <c r="G354" i="4"/>
  <c r="F355" i="4"/>
  <c r="C480" i="15"/>
  <c r="G355" i="4"/>
  <c r="F356" i="4"/>
  <c r="C481" i="15"/>
  <c r="G356" i="4"/>
  <c r="F357" i="4"/>
  <c r="C482" i="15"/>
  <c r="G357" i="4"/>
  <c r="F358" i="4"/>
  <c r="G358" i="4"/>
  <c r="F359" i="4"/>
  <c r="C484" i="15"/>
  <c r="G359" i="4"/>
  <c r="F360" i="4"/>
  <c r="G360" i="4"/>
  <c r="F361" i="4"/>
  <c r="C486" i="15"/>
  <c r="G361" i="4"/>
  <c r="F362" i="4"/>
  <c r="G362" i="4"/>
  <c r="F363" i="4"/>
  <c r="C488" i="15"/>
  <c r="G363" i="4"/>
  <c r="F364" i="4"/>
  <c r="G364" i="4"/>
  <c r="F365" i="4"/>
  <c r="C490" i="15"/>
  <c r="G365" i="4"/>
  <c r="F366" i="4"/>
  <c r="G366" i="4"/>
  <c r="F367" i="4"/>
  <c r="C492" i="15"/>
  <c r="G367" i="4"/>
  <c r="F368" i="4"/>
  <c r="G368" i="4"/>
  <c r="F369" i="4"/>
  <c r="C494" i="15"/>
  <c r="G369" i="4"/>
  <c r="F370" i="4"/>
  <c r="C495" i="15"/>
  <c r="G370" i="4"/>
  <c r="F371" i="4"/>
  <c r="C496" i="15"/>
  <c r="G371" i="4"/>
  <c r="F372" i="4"/>
  <c r="G372" i="4"/>
  <c r="F373" i="4"/>
  <c r="C498" i="15"/>
  <c r="G373" i="4"/>
  <c r="F374" i="4"/>
  <c r="G374" i="4"/>
  <c r="F375" i="4"/>
  <c r="C500" i="15"/>
  <c r="G375" i="4"/>
  <c r="F376" i="4"/>
  <c r="G376" i="4"/>
  <c r="F377" i="4"/>
  <c r="C502" i="15"/>
  <c r="G377" i="4"/>
  <c r="F378" i="4"/>
  <c r="G378" i="4"/>
  <c r="F379" i="4"/>
  <c r="C504" i="15"/>
  <c r="G379" i="4"/>
  <c r="F380" i="4"/>
  <c r="C505" i="15"/>
  <c r="G380" i="4"/>
  <c r="F381" i="4"/>
  <c r="G381" i="4"/>
  <c r="F382" i="4"/>
  <c r="G382" i="4"/>
  <c r="F383" i="4"/>
  <c r="C508" i="15"/>
  <c r="G383" i="4"/>
  <c r="F384" i="4"/>
  <c r="G384" i="4"/>
  <c r="F385" i="4"/>
  <c r="C510" i="15"/>
  <c r="G385" i="4"/>
  <c r="F386" i="4"/>
  <c r="C511" i="15"/>
  <c r="G386" i="4"/>
  <c r="F387" i="4"/>
  <c r="C512" i="15"/>
  <c r="G387" i="4"/>
  <c r="F388" i="4"/>
  <c r="G388" i="4"/>
  <c r="F389" i="4"/>
  <c r="C514" i="15"/>
  <c r="G389" i="4"/>
  <c r="F390" i="4"/>
  <c r="G390" i="4"/>
  <c r="F391" i="4"/>
  <c r="C516" i="15"/>
  <c r="G391" i="4"/>
  <c r="F392" i="4"/>
  <c r="G392" i="4"/>
  <c r="F393" i="4"/>
  <c r="G393" i="4"/>
  <c r="F394" i="4"/>
  <c r="C519" i="15"/>
  <c r="G394" i="4"/>
  <c r="F395" i="4"/>
  <c r="C520" i="15"/>
  <c r="G395" i="4"/>
  <c r="F396" i="4"/>
  <c r="G396" i="4"/>
  <c r="F397" i="4"/>
  <c r="G397" i="4"/>
  <c r="F398" i="4"/>
  <c r="G398" i="4"/>
  <c r="F399" i="4"/>
  <c r="C526" i="15"/>
  <c r="G399" i="4"/>
  <c r="F400" i="4"/>
  <c r="G400" i="4"/>
  <c r="F401" i="4"/>
  <c r="C528" i="15"/>
  <c r="G401" i="4"/>
  <c r="C427" i="4"/>
  <c r="B427" i="4"/>
  <c r="A427" i="4"/>
  <c r="AE423" i="4"/>
  <c r="AE424" i="4"/>
  <c r="AE425" i="4"/>
  <c r="AE426" i="4"/>
  <c r="AE427" i="4"/>
  <c r="AE428" i="4"/>
  <c r="AE760" i="3"/>
  <c r="AF760" i="3"/>
  <c r="AH760" i="3"/>
  <c r="AJ760" i="3"/>
  <c r="AL760" i="3"/>
  <c r="AM760" i="3"/>
  <c r="AN760" i="3"/>
  <c r="AO760" i="3"/>
  <c r="AP760" i="3"/>
  <c r="AQ760" i="3"/>
  <c r="AR760" i="3"/>
  <c r="AT760" i="3"/>
  <c r="AU760" i="3"/>
  <c r="AV760" i="3"/>
  <c r="AW760" i="3"/>
  <c r="D760" i="3"/>
  <c r="E760" i="3"/>
  <c r="F760" i="3"/>
  <c r="B552" i="15"/>
  <c r="AE759" i="3"/>
  <c r="AF759" i="3"/>
  <c r="AH759" i="3"/>
  <c r="AJ759" i="3"/>
  <c r="AL759" i="3"/>
  <c r="AM759" i="3"/>
  <c r="AN759" i="3"/>
  <c r="AO759" i="3"/>
  <c r="AP759" i="3"/>
  <c r="AQ759" i="3"/>
  <c r="AR759" i="3"/>
  <c r="AT759" i="3"/>
  <c r="AU759" i="3"/>
  <c r="AV759" i="3"/>
  <c r="AW759" i="3"/>
  <c r="D759" i="3"/>
  <c r="E759" i="3"/>
  <c r="F759" i="3"/>
  <c r="C426" i="4"/>
  <c r="D552" i="15"/>
  <c r="B426" i="4"/>
  <c r="A426" i="4"/>
  <c r="B551" i="15"/>
  <c r="AE758" i="3"/>
  <c r="AF758" i="3"/>
  <c r="AH758" i="3"/>
  <c r="AJ758" i="3"/>
  <c r="AL758" i="3"/>
  <c r="AM758" i="3"/>
  <c r="AN758" i="3"/>
  <c r="AO758" i="3"/>
  <c r="AP758" i="3"/>
  <c r="AQ758" i="3"/>
  <c r="AR758" i="3"/>
  <c r="AT758" i="3"/>
  <c r="AU758" i="3"/>
  <c r="AV758" i="3"/>
  <c r="AW758" i="3"/>
  <c r="D758" i="3"/>
  <c r="E758" i="3"/>
  <c r="F758" i="3"/>
  <c r="C425" i="4"/>
  <c r="B425" i="4"/>
  <c r="A425" i="4"/>
  <c r="AE757" i="3"/>
  <c r="AF757" i="3"/>
  <c r="AH757" i="3"/>
  <c r="AJ757" i="3"/>
  <c r="AL757" i="3"/>
  <c r="AM757" i="3"/>
  <c r="AN757" i="3"/>
  <c r="AO757" i="3"/>
  <c r="AP757" i="3"/>
  <c r="AQ757" i="3"/>
  <c r="AR757" i="3"/>
  <c r="AT757" i="3"/>
  <c r="AU757" i="3"/>
  <c r="AV757" i="3"/>
  <c r="AW757" i="3"/>
  <c r="D757" i="3"/>
  <c r="E757" i="3"/>
  <c r="F757" i="3"/>
  <c r="B550" i="15"/>
  <c r="C424" i="4"/>
  <c r="B549" i="15"/>
  <c r="AT756" i="3"/>
  <c r="AU756" i="3"/>
  <c r="AV756" i="3"/>
  <c r="AW756" i="3"/>
  <c r="AE756" i="3"/>
  <c r="AF756" i="3"/>
  <c r="AH756" i="3"/>
  <c r="AJ756" i="3"/>
  <c r="AL756" i="3"/>
  <c r="AM756" i="3"/>
  <c r="AN756" i="3"/>
  <c r="AO756" i="3"/>
  <c r="AP756" i="3"/>
  <c r="AQ756" i="3"/>
  <c r="AR756" i="3"/>
  <c r="D756" i="3"/>
  <c r="E756" i="3"/>
  <c r="F756" i="3"/>
  <c r="B424" i="4"/>
  <c r="A424" i="4"/>
  <c r="C422" i="4"/>
  <c r="D548" i="15"/>
  <c r="C423" i="4"/>
  <c r="D549" i="15"/>
  <c r="C421" i="4"/>
  <c r="D547" i="15"/>
  <c r="B423" i="4"/>
  <c r="A423" i="4"/>
  <c r="B548" i="15"/>
  <c r="AE755" i="3"/>
  <c r="AF755" i="3"/>
  <c r="AH755" i="3"/>
  <c r="AJ755" i="3"/>
  <c r="AL755" i="3"/>
  <c r="AM755" i="3"/>
  <c r="AN755" i="3"/>
  <c r="AO755" i="3"/>
  <c r="AP755" i="3"/>
  <c r="AQ755" i="3"/>
  <c r="AR755" i="3"/>
  <c r="AT755" i="3"/>
  <c r="AU755" i="3"/>
  <c r="AV755" i="3"/>
  <c r="AW755" i="3"/>
  <c r="D755" i="3"/>
  <c r="E755" i="3"/>
  <c r="F755" i="3"/>
  <c r="B422" i="4"/>
  <c r="A422" i="4"/>
  <c r="B547" i="15"/>
  <c r="AE754" i="3"/>
  <c r="AF754" i="3"/>
  <c r="AH754" i="3"/>
  <c r="AJ754" i="3"/>
  <c r="AL754" i="3"/>
  <c r="AM754" i="3"/>
  <c r="AN754" i="3"/>
  <c r="AO754" i="3"/>
  <c r="AP754" i="3"/>
  <c r="AQ754" i="3"/>
  <c r="AR754" i="3"/>
  <c r="AT754" i="3"/>
  <c r="AU754" i="3"/>
  <c r="AV754" i="3"/>
  <c r="AW754" i="3"/>
  <c r="D754" i="3"/>
  <c r="E754" i="3"/>
  <c r="F754" i="3"/>
  <c r="AE422" i="4"/>
  <c r="B421" i="4"/>
  <c r="A421" i="4"/>
  <c r="AE753" i="3"/>
  <c r="AF753" i="3"/>
  <c r="AH753" i="3"/>
  <c r="AJ753" i="3"/>
  <c r="AL753" i="3"/>
  <c r="AM753" i="3"/>
  <c r="AN753" i="3"/>
  <c r="AO753" i="3"/>
  <c r="AP753" i="3"/>
  <c r="AQ753" i="3"/>
  <c r="AR753" i="3"/>
  <c r="AT753" i="3"/>
  <c r="AU753" i="3"/>
  <c r="AV753" i="3"/>
  <c r="AW753" i="3"/>
  <c r="D753" i="3"/>
  <c r="E753" i="3"/>
  <c r="F753" i="3"/>
  <c r="B546" i="15"/>
  <c r="AE421" i="4"/>
  <c r="C420" i="4"/>
  <c r="D546" i="15"/>
  <c r="B420" i="4"/>
  <c r="A420" i="4"/>
  <c r="B545" i="15"/>
  <c r="AT752" i="3"/>
  <c r="AU752" i="3"/>
  <c r="AV752" i="3"/>
  <c r="AW752" i="3"/>
  <c r="AE752" i="3"/>
  <c r="AF752" i="3"/>
  <c r="AH752" i="3"/>
  <c r="AJ752" i="3"/>
  <c r="AL752" i="3"/>
  <c r="AM752" i="3"/>
  <c r="AN752" i="3"/>
  <c r="AO752" i="3"/>
  <c r="AP752" i="3"/>
  <c r="AQ752" i="3"/>
  <c r="AR752" i="3"/>
  <c r="D752" i="3"/>
  <c r="E752" i="3"/>
  <c r="F752" i="3"/>
  <c r="AE418" i="4"/>
  <c r="AE419" i="4"/>
  <c r="AE420" i="4"/>
  <c r="C419" i="4"/>
  <c r="D545" i="15"/>
  <c r="B419" i="4"/>
  <c r="A419" i="4"/>
  <c r="AE751" i="3"/>
  <c r="AF751" i="3"/>
  <c r="AH751" i="3"/>
  <c r="AJ751" i="3"/>
  <c r="AL751" i="3"/>
  <c r="AM751" i="3"/>
  <c r="AN751" i="3"/>
  <c r="AO751" i="3"/>
  <c r="AP751" i="3"/>
  <c r="AQ751" i="3"/>
  <c r="AR751" i="3"/>
  <c r="AT751" i="3"/>
  <c r="AU751" i="3"/>
  <c r="AV751" i="3"/>
  <c r="AW751" i="3"/>
  <c r="D751" i="3"/>
  <c r="E751" i="3"/>
  <c r="F751" i="3"/>
  <c r="B544" i="15"/>
  <c r="D418" i="4"/>
  <c r="C418" i="4"/>
  <c r="D544" i="15"/>
  <c r="B418" i="4"/>
  <c r="A418" i="4"/>
  <c r="B543" i="15"/>
  <c r="AE750" i="3"/>
  <c r="AF750" i="3"/>
  <c r="AH750" i="3"/>
  <c r="AJ750" i="3"/>
  <c r="AL750" i="3"/>
  <c r="AM750" i="3"/>
  <c r="AN750" i="3"/>
  <c r="AO750" i="3"/>
  <c r="AP750" i="3"/>
  <c r="AQ750" i="3"/>
  <c r="AR750" i="3"/>
  <c r="AT750" i="3"/>
  <c r="AU750" i="3"/>
  <c r="AV750" i="3"/>
  <c r="AW750" i="3"/>
  <c r="D750" i="3"/>
  <c r="E750" i="3"/>
  <c r="F750" i="3"/>
  <c r="D417" i="4"/>
  <c r="C417" i="4"/>
  <c r="AE417" i="4"/>
  <c r="AT749" i="3"/>
  <c r="AU749" i="3"/>
  <c r="AV749" i="3"/>
  <c r="AW749" i="3"/>
  <c r="AE749" i="3"/>
  <c r="AF749" i="3"/>
  <c r="AH749" i="3"/>
  <c r="AJ749" i="3"/>
  <c r="AL749" i="3"/>
  <c r="AM749" i="3"/>
  <c r="AN749" i="3"/>
  <c r="AO749" i="3"/>
  <c r="AP749" i="3"/>
  <c r="AQ749" i="3"/>
  <c r="AR749" i="3"/>
  <c r="D749" i="3"/>
  <c r="E749" i="3"/>
  <c r="F749" i="3"/>
  <c r="B542" i="15"/>
  <c r="D414" i="4"/>
  <c r="D415" i="4"/>
  <c r="D416" i="4"/>
  <c r="B417" i="4"/>
  <c r="A417" i="4"/>
  <c r="B416" i="4"/>
  <c r="A416" i="4"/>
  <c r="C416" i="4"/>
  <c r="D543" i="15"/>
  <c r="B541" i="15"/>
  <c r="AW748" i="3"/>
  <c r="AV748" i="3"/>
  <c r="AU748" i="3"/>
  <c r="AT748" i="3"/>
  <c r="AS748" i="3"/>
  <c r="AR748" i="3"/>
  <c r="AQ748" i="3"/>
  <c r="AP748" i="3"/>
  <c r="AO748" i="3"/>
  <c r="AN748" i="3"/>
  <c r="AM748" i="3"/>
  <c r="AL748" i="3"/>
  <c r="AJ748" i="3"/>
  <c r="AH748" i="3"/>
  <c r="AF748" i="3"/>
  <c r="AE748" i="3"/>
  <c r="F748" i="3"/>
  <c r="E748" i="3"/>
  <c r="D748" i="3"/>
  <c r="C415" i="4"/>
  <c r="D542" i="15"/>
  <c r="D413" i="4"/>
  <c r="D412" i="4"/>
  <c r="D411" i="4"/>
  <c r="D410" i="4"/>
  <c r="D409" i="4"/>
  <c r="D408" i="4"/>
  <c r="D407" i="4"/>
  <c r="D406" i="4"/>
  <c r="D405" i="4"/>
  <c r="D404" i="4"/>
  <c r="D403" i="4"/>
  <c r="D402" i="4"/>
  <c r="B415" i="4"/>
  <c r="A415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B414" i="4"/>
  <c r="A414" i="4"/>
  <c r="C414" i="4"/>
  <c r="D541" i="15"/>
  <c r="AE747" i="3"/>
  <c r="AF747" i="3"/>
  <c r="AH747" i="3"/>
  <c r="AJ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D747" i="3"/>
  <c r="E747" i="3"/>
  <c r="F747" i="3"/>
  <c r="B540" i="15"/>
  <c r="B539" i="15"/>
  <c r="AE746" i="3"/>
  <c r="AF746" i="3"/>
  <c r="AH746" i="3"/>
  <c r="AJ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C413" i="4"/>
  <c r="B538" i="15"/>
  <c r="AE745" i="3"/>
  <c r="AF745" i="3"/>
  <c r="AH745" i="3"/>
  <c r="AJ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D745" i="3"/>
  <c r="E745" i="3"/>
  <c r="F745" i="3"/>
  <c r="D746" i="3"/>
  <c r="E746" i="3"/>
  <c r="F746" i="3"/>
  <c r="C411" i="4"/>
  <c r="D538" i="15"/>
  <c r="C412" i="4"/>
  <c r="D539" i="15"/>
  <c r="B412" i="4"/>
  <c r="A412" i="4"/>
  <c r="B413" i="4"/>
  <c r="A413" i="4"/>
  <c r="B410" i="4"/>
  <c r="A410" i="4"/>
  <c r="B411" i="4"/>
  <c r="A411" i="4"/>
  <c r="B537" i="15"/>
  <c r="AE744" i="3"/>
  <c r="AF744" i="3"/>
  <c r="AH744" i="3"/>
  <c r="AJ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D744" i="3"/>
  <c r="E744" i="3"/>
  <c r="F744" i="3"/>
  <c r="B536" i="15"/>
  <c r="AE743" i="3"/>
  <c r="AF743" i="3"/>
  <c r="AH743" i="3"/>
  <c r="AJ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D743" i="3"/>
  <c r="E743" i="3"/>
  <c r="F743" i="3"/>
  <c r="C410" i="4"/>
  <c r="D537" i="15"/>
  <c r="B535" i="15"/>
  <c r="D742" i="3"/>
  <c r="E742" i="3"/>
  <c r="F742" i="3"/>
  <c r="B409" i="4"/>
  <c r="A409" i="4"/>
  <c r="C409" i="4"/>
  <c r="B534" i="15"/>
  <c r="AE742" i="3"/>
  <c r="AF742" i="3"/>
  <c r="AH742" i="3"/>
  <c r="AJ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D741" i="3"/>
  <c r="E741" i="3"/>
  <c r="F741" i="3"/>
  <c r="C408" i="4"/>
  <c r="D535" i="15"/>
  <c r="AE740" i="3"/>
  <c r="AF740" i="3"/>
  <c r="AH740" i="3"/>
  <c r="AJ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E741" i="3"/>
  <c r="AF741" i="3"/>
  <c r="AH741" i="3"/>
  <c r="AJ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B533" i="15"/>
  <c r="B408" i="4"/>
  <c r="A408" i="4"/>
  <c r="C407" i="4"/>
  <c r="D534" i="15"/>
  <c r="B407" i="4"/>
  <c r="A407" i="4"/>
  <c r="B532" i="15"/>
  <c r="AE739" i="3"/>
  <c r="AF739" i="3"/>
  <c r="AH739" i="3"/>
  <c r="AJ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D739" i="3"/>
  <c r="E739" i="3"/>
  <c r="F739" i="3"/>
  <c r="D740" i="3"/>
  <c r="E740" i="3"/>
  <c r="F740" i="3"/>
  <c r="B406" i="4"/>
  <c r="A406" i="4"/>
  <c r="C406" i="4"/>
  <c r="D533" i="15"/>
  <c r="B531" i="15"/>
  <c r="AE738" i="3"/>
  <c r="AF738" i="3"/>
  <c r="AH738" i="3"/>
  <c r="AJ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D738" i="3"/>
  <c r="E738" i="3"/>
  <c r="F738" i="3"/>
  <c r="C405" i="4"/>
  <c r="D532" i="15"/>
  <c r="B530" i="15"/>
  <c r="AE737" i="3"/>
  <c r="AF737" i="3"/>
  <c r="AH737" i="3"/>
  <c r="AJ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D737" i="3"/>
  <c r="E737" i="3"/>
  <c r="F737" i="3"/>
  <c r="B405" i="4"/>
  <c r="A405" i="4"/>
  <c r="AE736" i="3"/>
  <c r="AF736" i="3"/>
  <c r="AH736" i="3"/>
  <c r="AJ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D736" i="3"/>
  <c r="E736" i="3"/>
  <c r="F736" i="3"/>
  <c r="B529" i="15"/>
  <c r="B404" i="4"/>
  <c r="A404" i="4"/>
  <c r="C404" i="4"/>
  <c r="D531" i="15"/>
  <c r="B402" i="4"/>
  <c r="A402" i="4"/>
  <c r="C402" i="4"/>
  <c r="B403" i="4"/>
  <c r="A403" i="4"/>
  <c r="C403" i="4"/>
  <c r="D530" i="15"/>
  <c r="B528" i="15"/>
  <c r="AE735" i="3"/>
  <c r="AF735" i="3"/>
  <c r="AH735" i="3"/>
  <c r="AJ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D735" i="3"/>
  <c r="E735" i="3"/>
  <c r="F735" i="3"/>
  <c r="AE40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D399" i="4"/>
  <c r="D398" i="4"/>
  <c r="D400" i="4"/>
  <c r="D401" i="4"/>
  <c r="C400" i="4"/>
  <c r="D527" i="15"/>
  <c r="C401" i="4"/>
  <c r="D528" i="15"/>
  <c r="B400" i="4"/>
  <c r="A400" i="4"/>
  <c r="B401" i="4"/>
  <c r="A401" i="4"/>
  <c r="B527" i="15"/>
  <c r="AW734" i="3"/>
  <c r="AV734" i="3"/>
  <c r="AU734" i="3"/>
  <c r="AT734" i="3"/>
  <c r="AS734" i="3"/>
  <c r="AR734" i="3"/>
  <c r="AQ734" i="3"/>
  <c r="AP734" i="3"/>
  <c r="AO734" i="3"/>
  <c r="AN734" i="3"/>
  <c r="AM734" i="3"/>
  <c r="AL734" i="3"/>
  <c r="AJ734" i="3"/>
  <c r="AH734" i="3"/>
  <c r="AF734" i="3"/>
  <c r="AE734" i="3"/>
  <c r="F734" i="3"/>
  <c r="E734" i="3"/>
  <c r="D734" i="3"/>
  <c r="B525" i="15"/>
  <c r="B526" i="15"/>
  <c r="B399" i="4"/>
  <c r="A399" i="4"/>
  <c r="C399" i="4"/>
  <c r="D526" i="15"/>
  <c r="B398" i="4"/>
  <c r="A398" i="4"/>
  <c r="C398" i="4"/>
  <c r="AE733" i="3"/>
  <c r="AF733" i="3"/>
  <c r="AH733" i="3"/>
  <c r="AJ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D733" i="3"/>
  <c r="E733" i="3"/>
  <c r="F733" i="3"/>
  <c r="B524" i="15"/>
  <c r="AE732" i="3"/>
  <c r="AF732" i="3"/>
  <c r="AH732" i="3"/>
  <c r="AJ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D732" i="3"/>
  <c r="E732" i="3"/>
  <c r="F732" i="3"/>
  <c r="AE731" i="3"/>
  <c r="AF731" i="3"/>
  <c r="AH731" i="3"/>
  <c r="AJ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D731" i="3"/>
  <c r="E731" i="3"/>
  <c r="F731" i="3"/>
  <c r="B523" i="15"/>
  <c r="AE730" i="3"/>
  <c r="AF730" i="3"/>
  <c r="AH730" i="3"/>
  <c r="AJ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D730" i="3"/>
  <c r="E730" i="3"/>
  <c r="F730" i="3"/>
  <c r="B522" i="15"/>
  <c r="AE729" i="3"/>
  <c r="AF729" i="3"/>
  <c r="AH729" i="3"/>
  <c r="AJ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D729" i="3"/>
  <c r="E729" i="3"/>
  <c r="F729" i="3"/>
  <c r="D397" i="4"/>
  <c r="C397" i="4"/>
  <c r="D522" i="15"/>
  <c r="B397" i="4"/>
  <c r="A397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AE728" i="3"/>
  <c r="AF728" i="3"/>
  <c r="AH728" i="3"/>
  <c r="AJ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D728" i="3"/>
  <c r="E728" i="3"/>
  <c r="F728" i="3"/>
  <c r="B521" i="15"/>
  <c r="D396" i="4"/>
  <c r="C396" i="4"/>
  <c r="D521" i="15"/>
  <c r="B396" i="4"/>
  <c r="A396" i="4"/>
  <c r="B520" i="15"/>
  <c r="AE727" i="3"/>
  <c r="AF727" i="3"/>
  <c r="AH727" i="3"/>
  <c r="AJ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D727" i="3"/>
  <c r="E727" i="3"/>
  <c r="F727" i="3"/>
  <c r="D395" i="4"/>
  <c r="B395" i="4"/>
  <c r="A395" i="4"/>
  <c r="C395" i="4"/>
  <c r="D520" i="15"/>
  <c r="C394" i="4"/>
  <c r="D519" i="15"/>
  <c r="C183" i="4"/>
  <c r="D307" i="15"/>
  <c r="C323" i="4"/>
  <c r="D447" i="15"/>
  <c r="B519" i="15"/>
  <c r="AE726" i="3"/>
  <c r="AF726" i="3"/>
  <c r="AH726" i="3"/>
  <c r="AJ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D726" i="3"/>
  <c r="E726" i="3"/>
  <c r="F726" i="3"/>
  <c r="D394" i="4"/>
  <c r="B394" i="4"/>
  <c r="A394" i="4"/>
  <c r="C393" i="4"/>
  <c r="D518" i="15"/>
  <c r="B518" i="15"/>
  <c r="D393" i="4"/>
  <c r="C392" i="4"/>
  <c r="D517" i="15"/>
  <c r="B393" i="4"/>
  <c r="A393" i="4"/>
  <c r="AE725" i="3"/>
  <c r="AF725" i="3"/>
  <c r="AH725" i="3"/>
  <c r="AJ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D725" i="3"/>
  <c r="E725" i="3"/>
  <c r="F725" i="3"/>
  <c r="AE724" i="3"/>
  <c r="AF724" i="3"/>
  <c r="AH724" i="3"/>
  <c r="AJ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D724" i="3"/>
  <c r="E724" i="3"/>
  <c r="F724" i="3"/>
  <c r="B517" i="15"/>
  <c r="D392" i="4"/>
  <c r="A629" i="3"/>
  <c r="D391" i="4"/>
  <c r="D390" i="4"/>
  <c r="AE723" i="3"/>
  <c r="AF723" i="3"/>
  <c r="AH723" i="3"/>
  <c r="AJ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D723" i="3"/>
  <c r="E723" i="3"/>
  <c r="F723" i="3"/>
  <c r="D722" i="3"/>
  <c r="E722" i="3"/>
  <c r="F722" i="3"/>
  <c r="C391" i="4"/>
  <c r="D516" i="15"/>
  <c r="C390" i="4"/>
  <c r="B516" i="15"/>
  <c r="AE722" i="3"/>
  <c r="AF722" i="3"/>
  <c r="AH722" i="3"/>
  <c r="AJ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B515" i="15"/>
  <c r="D721" i="3"/>
  <c r="E721" i="3"/>
  <c r="F721" i="3"/>
  <c r="B390" i="4"/>
  <c r="A390" i="4"/>
  <c r="B514" i="15"/>
  <c r="AE721" i="3"/>
  <c r="AF721" i="3"/>
  <c r="AH721" i="3"/>
  <c r="AJ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D720" i="3"/>
  <c r="E720" i="3"/>
  <c r="F720" i="3"/>
  <c r="D389" i="4"/>
  <c r="C389" i="4"/>
  <c r="D514" i="15"/>
  <c r="B389" i="4"/>
  <c r="A389" i="4"/>
  <c r="D388" i="4"/>
  <c r="C388" i="4"/>
  <c r="B388" i="4"/>
  <c r="A388" i="4"/>
  <c r="B513" i="15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E720" i="3"/>
  <c r="AF720" i="3"/>
  <c r="AH720" i="3"/>
  <c r="AJ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B512" i="15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J719" i="3"/>
  <c r="AH719" i="3"/>
  <c r="D719" i="3"/>
  <c r="E719" i="3"/>
  <c r="F719" i="3"/>
  <c r="D387" i="4"/>
  <c r="C387" i="4"/>
  <c r="D512" i="15"/>
  <c r="B387" i="4"/>
  <c r="A387" i="4"/>
  <c r="B391" i="4"/>
  <c r="A391" i="4"/>
  <c r="B392" i="4"/>
  <c r="A392" i="4"/>
  <c r="B511" i="15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J718" i="3"/>
  <c r="AH718" i="3"/>
  <c r="AE719" i="3"/>
  <c r="AF719" i="3"/>
  <c r="D718" i="3"/>
  <c r="E718" i="3"/>
  <c r="F718" i="3"/>
  <c r="C386" i="4"/>
  <c r="D511" i="15"/>
  <c r="B386" i="4"/>
  <c r="A386" i="4"/>
  <c r="D386" i="4"/>
  <c r="D385" i="4"/>
  <c r="B510" i="15"/>
  <c r="AP717" i="3"/>
  <c r="AQ717" i="3"/>
  <c r="AR717" i="3"/>
  <c r="AS717" i="3"/>
  <c r="AT717" i="3"/>
  <c r="AU717" i="3"/>
  <c r="AV717" i="3"/>
  <c r="AW717" i="3"/>
  <c r="AO717" i="3"/>
  <c r="AL717" i="3"/>
  <c r="AM717" i="3"/>
  <c r="AN717" i="3"/>
  <c r="AK708" i="3"/>
  <c r="AK709" i="3"/>
  <c r="AK710" i="3"/>
  <c r="AK711" i="3"/>
  <c r="AK712" i="3"/>
  <c r="AK713" i="3"/>
  <c r="AK714" i="3"/>
  <c r="AK715" i="3"/>
  <c r="AK716" i="3"/>
  <c r="AK717" i="3"/>
  <c r="AJ717" i="3"/>
  <c r="AI708" i="3"/>
  <c r="AI709" i="3"/>
  <c r="AI710" i="3"/>
  <c r="AI711" i="3"/>
  <c r="AI712" i="3"/>
  <c r="AI713" i="3"/>
  <c r="AI714" i="3"/>
  <c r="AI715" i="3"/>
  <c r="AI716" i="3"/>
  <c r="AI717" i="3"/>
  <c r="AG708" i="3"/>
  <c r="AG709" i="3"/>
  <c r="AG710" i="3"/>
  <c r="AG711" i="3"/>
  <c r="AG712" i="3"/>
  <c r="AG713" i="3"/>
  <c r="AG714" i="3"/>
  <c r="AG715" i="3"/>
  <c r="AG716" i="3"/>
  <c r="AG717" i="3"/>
  <c r="AH717" i="3"/>
  <c r="AE717" i="3"/>
  <c r="AF717" i="3"/>
  <c r="AE718" i="3"/>
  <c r="AF718" i="3"/>
  <c r="D717" i="3"/>
  <c r="E717" i="3"/>
  <c r="F717" i="3"/>
  <c r="C385" i="4"/>
  <c r="D510" i="15"/>
  <c r="B385" i="4"/>
  <c r="A385" i="4"/>
  <c r="AE716" i="3"/>
  <c r="AF716" i="3"/>
  <c r="AH716" i="3"/>
  <c r="AJ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F716" i="3"/>
  <c r="E716" i="3"/>
  <c r="D716" i="3"/>
  <c r="B509" i="15"/>
  <c r="D384" i="4"/>
  <c r="C384" i="4"/>
  <c r="D509" i="15"/>
  <c r="B384" i="4"/>
  <c r="A384" i="4"/>
  <c r="B508" i="15"/>
  <c r="C383" i="4"/>
  <c r="D383" i="4"/>
  <c r="B383" i="4"/>
  <c r="A383" i="4"/>
  <c r="AW715" i="3"/>
  <c r="AV715" i="3"/>
  <c r="AU715" i="3"/>
  <c r="AT715" i="3"/>
  <c r="AS715" i="3"/>
  <c r="AR715" i="3"/>
  <c r="AQ715" i="3"/>
  <c r="AP715" i="3"/>
  <c r="AO715" i="3"/>
  <c r="AN715" i="3"/>
  <c r="AM715" i="3"/>
  <c r="AL715" i="3"/>
  <c r="AJ715" i="3"/>
  <c r="AH715" i="3"/>
  <c r="AF715" i="3"/>
  <c r="AE715" i="3"/>
  <c r="F715" i="3"/>
  <c r="E715" i="3"/>
  <c r="D715" i="3"/>
  <c r="D382" i="4"/>
  <c r="B507" i="15"/>
  <c r="AE714" i="3"/>
  <c r="AF714" i="3"/>
  <c r="AH714" i="3"/>
  <c r="AJ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E714" i="3"/>
  <c r="F714" i="3"/>
  <c r="D714" i="3"/>
  <c r="D713" i="3"/>
  <c r="E713" i="3"/>
  <c r="F713" i="3"/>
  <c r="C382" i="4"/>
  <c r="D507" i="15"/>
  <c r="B382" i="4"/>
  <c r="A382" i="4"/>
  <c r="AE379" i="4"/>
  <c r="AE380" i="4"/>
  <c r="AE381" i="4"/>
  <c r="AE382" i="4"/>
  <c r="C333" i="4"/>
  <c r="D457" i="15"/>
  <c r="B506" i="15"/>
  <c r="AE713" i="3"/>
  <c r="AF713" i="3"/>
  <c r="AH713" i="3"/>
  <c r="AJ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D381" i="4"/>
  <c r="C381" i="4"/>
  <c r="D506" i="15"/>
  <c r="D380" i="4"/>
  <c r="B505" i="15"/>
  <c r="AE712" i="3"/>
  <c r="AF712" i="3"/>
  <c r="AH712" i="3"/>
  <c r="AJ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D712" i="3"/>
  <c r="E712" i="3"/>
  <c r="F712" i="3"/>
  <c r="B381" i="4"/>
  <c r="A381" i="4"/>
  <c r="B504" i="15"/>
  <c r="D379" i="4"/>
  <c r="C380" i="4"/>
  <c r="D505" i="15"/>
  <c r="B380" i="4"/>
  <c r="A380" i="4"/>
  <c r="AS708" i="3"/>
  <c r="AS709" i="3"/>
  <c r="AS710" i="3"/>
  <c r="AS711" i="3"/>
  <c r="D711" i="3"/>
  <c r="AE711" i="3"/>
  <c r="AE708" i="3"/>
  <c r="AF708" i="3"/>
  <c r="AH708" i="3"/>
  <c r="AJ708" i="3"/>
  <c r="AL708" i="3"/>
  <c r="AM708" i="3"/>
  <c r="AN708" i="3"/>
  <c r="AO708" i="3"/>
  <c r="AP708" i="3"/>
  <c r="AQ708" i="3"/>
  <c r="AR708" i="3"/>
  <c r="AT708" i="3"/>
  <c r="AU708" i="3"/>
  <c r="AV708" i="3"/>
  <c r="AW708" i="3"/>
  <c r="AE709" i="3"/>
  <c r="AF709" i="3"/>
  <c r="AH709" i="3"/>
  <c r="AJ709" i="3"/>
  <c r="AL709" i="3"/>
  <c r="AM709" i="3"/>
  <c r="AN709" i="3"/>
  <c r="AO709" i="3"/>
  <c r="AP709" i="3"/>
  <c r="AQ709" i="3"/>
  <c r="AR709" i="3"/>
  <c r="AT709" i="3"/>
  <c r="AU709" i="3"/>
  <c r="AV709" i="3"/>
  <c r="AW709" i="3"/>
  <c r="AE710" i="3"/>
  <c r="AF710" i="3"/>
  <c r="AH710" i="3"/>
  <c r="AJ710" i="3"/>
  <c r="AL710" i="3"/>
  <c r="AM710" i="3"/>
  <c r="AN710" i="3"/>
  <c r="AO710" i="3"/>
  <c r="AP710" i="3"/>
  <c r="AQ710" i="3"/>
  <c r="AR710" i="3"/>
  <c r="AT710" i="3"/>
  <c r="AU710" i="3"/>
  <c r="AV710" i="3"/>
  <c r="AW710" i="3"/>
  <c r="AF711" i="3"/>
  <c r="AH711" i="3"/>
  <c r="AJ711" i="3"/>
  <c r="AL711" i="3"/>
  <c r="AM711" i="3"/>
  <c r="AN711" i="3"/>
  <c r="AO711" i="3"/>
  <c r="AP711" i="3"/>
  <c r="AQ711" i="3"/>
  <c r="AR711" i="3"/>
  <c r="AT711" i="3"/>
  <c r="AU711" i="3"/>
  <c r="AV711" i="3"/>
  <c r="AW711" i="3"/>
  <c r="C379" i="4"/>
  <c r="B379" i="4"/>
  <c r="A379" i="4"/>
  <c r="D378" i="4"/>
  <c r="B503" i="15"/>
  <c r="B378" i="4"/>
  <c r="A378" i="4"/>
  <c r="C378" i="4"/>
  <c r="D503" i="15"/>
  <c r="E710" i="3"/>
  <c r="F710" i="3"/>
  <c r="E711" i="3"/>
  <c r="F711" i="3"/>
  <c r="D710" i="3"/>
  <c r="AE377" i="4"/>
  <c r="AE378" i="4"/>
  <c r="D377" i="4"/>
  <c r="B502" i="15"/>
  <c r="E708" i="3"/>
  <c r="E709" i="3"/>
  <c r="D709" i="3"/>
  <c r="F709" i="3"/>
  <c r="C377" i="4"/>
  <c r="D502" i="15"/>
  <c r="B377" i="4"/>
  <c r="A377" i="4"/>
  <c r="B501" i="15"/>
  <c r="D376" i="4"/>
  <c r="C376" i="4"/>
  <c r="D501" i="15"/>
  <c r="D708" i="3"/>
  <c r="F708" i="3"/>
  <c r="B500" i="15"/>
  <c r="AW707" i="3"/>
  <c r="AV707" i="3"/>
  <c r="AU707" i="3"/>
  <c r="AT707" i="3"/>
  <c r="AS707" i="3"/>
  <c r="AR707" i="3"/>
  <c r="AQ707" i="3"/>
  <c r="AP707" i="3"/>
  <c r="AO707" i="3"/>
  <c r="AN707" i="3"/>
  <c r="AM707" i="3"/>
  <c r="AL707" i="3"/>
  <c r="AK707" i="3"/>
  <c r="AJ707" i="3"/>
  <c r="AI707" i="3"/>
  <c r="AH707" i="3"/>
  <c r="AG707" i="3"/>
  <c r="AF707" i="3"/>
  <c r="AE707" i="3"/>
  <c r="AC707" i="3"/>
  <c r="F707" i="3"/>
  <c r="E707" i="3"/>
  <c r="D707" i="3"/>
  <c r="AE375" i="4"/>
  <c r="AE376" i="4"/>
  <c r="C375" i="4"/>
  <c r="D500" i="15"/>
  <c r="D375" i="4"/>
  <c r="B499" i="15"/>
  <c r="AC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F706" i="3"/>
  <c r="E706" i="3"/>
  <c r="D706" i="3"/>
  <c r="C374" i="4"/>
  <c r="D499" i="15"/>
  <c r="D374" i="4"/>
  <c r="B498" i="15"/>
  <c r="AE374" i="4"/>
  <c r="AE363" i="4"/>
  <c r="AE364" i="4"/>
  <c r="AE365" i="4"/>
  <c r="AE366" i="4"/>
  <c r="AE367" i="4"/>
  <c r="AE368" i="4"/>
  <c r="AE369" i="4"/>
  <c r="AE370" i="4"/>
  <c r="AE371" i="4"/>
  <c r="AE372" i="4"/>
  <c r="AE373" i="4"/>
  <c r="AC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D705" i="3"/>
  <c r="E705" i="3"/>
  <c r="F705" i="3"/>
  <c r="C373" i="4"/>
  <c r="D373" i="4"/>
  <c r="D372" i="4"/>
  <c r="C372" i="4"/>
  <c r="D497" i="15"/>
  <c r="B372" i="4"/>
  <c r="A372" i="4"/>
  <c r="AW704" i="3"/>
  <c r="AV704" i="3"/>
  <c r="AU704" i="3"/>
  <c r="AT704" i="3"/>
  <c r="AS704" i="3"/>
  <c r="AR704" i="3"/>
  <c r="AQ704" i="3"/>
  <c r="AP704" i="3"/>
  <c r="AO704" i="3"/>
  <c r="AN704" i="3"/>
  <c r="AM704" i="3"/>
  <c r="AL704" i="3"/>
  <c r="AK704" i="3"/>
  <c r="AJ704" i="3"/>
  <c r="AI704" i="3"/>
  <c r="AH704" i="3"/>
  <c r="AG704" i="3"/>
  <c r="AF704" i="3"/>
  <c r="AE704" i="3"/>
  <c r="AC704" i="3"/>
  <c r="F704" i="3"/>
  <c r="E704" i="3"/>
  <c r="D704" i="3"/>
  <c r="B497" i="15"/>
  <c r="B496" i="15"/>
  <c r="D371" i="4"/>
  <c r="C371" i="4"/>
  <c r="AC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D703" i="3"/>
  <c r="E703" i="3"/>
  <c r="F703" i="3"/>
  <c r="D370" i="4"/>
  <c r="B495" i="15"/>
  <c r="AC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D702" i="3"/>
  <c r="E702" i="3"/>
  <c r="F702" i="3"/>
  <c r="C370" i="4"/>
  <c r="C369" i="4"/>
  <c r="D494" i="15"/>
  <c r="B370" i="4"/>
  <c r="A370" i="4"/>
  <c r="B371" i="4"/>
  <c r="A371" i="4"/>
  <c r="B494" i="15"/>
  <c r="D369" i="4"/>
  <c r="B373" i="4"/>
  <c r="A373" i="4"/>
  <c r="B374" i="4"/>
  <c r="A374" i="4"/>
  <c r="D701" i="3"/>
  <c r="E701" i="3"/>
  <c r="F701" i="3"/>
  <c r="AC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B375" i="4"/>
  <c r="A375" i="4"/>
  <c r="B376" i="4"/>
  <c r="A376" i="4"/>
  <c r="B369" i="4"/>
  <c r="A369" i="4"/>
  <c r="B491" i="15"/>
  <c r="B492" i="15"/>
  <c r="B493" i="15"/>
  <c r="D368" i="4"/>
  <c r="AC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D700" i="3"/>
  <c r="E700" i="3"/>
  <c r="F700" i="3"/>
  <c r="B368" i="4"/>
  <c r="A368" i="4"/>
  <c r="C368" i="4"/>
  <c r="D493" i="15"/>
  <c r="D367" i="4"/>
  <c r="AC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F699" i="3"/>
  <c r="E699" i="3"/>
  <c r="D699" i="3"/>
  <c r="D698" i="3"/>
  <c r="E698" i="3"/>
  <c r="F698" i="3"/>
  <c r="D366" i="4"/>
  <c r="AC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D697" i="3"/>
  <c r="E697" i="3"/>
  <c r="F697" i="3"/>
  <c r="B490" i="15"/>
  <c r="D365" i="4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C696" i="3"/>
  <c r="AC697" i="3"/>
  <c r="B366" i="4"/>
  <c r="A366" i="4"/>
  <c r="B367" i="4"/>
  <c r="A367" i="4"/>
  <c r="C366" i="4"/>
  <c r="C367" i="4"/>
  <c r="C365" i="4"/>
  <c r="B365" i="4"/>
  <c r="A365" i="4"/>
  <c r="F696" i="3"/>
  <c r="E696" i="3"/>
  <c r="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B489" i="15"/>
  <c r="D364" i="4"/>
  <c r="B488" i="15"/>
  <c r="AC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D695" i="3"/>
  <c r="E695" i="3"/>
  <c r="F695" i="3"/>
  <c r="D362" i="4"/>
  <c r="D363" i="4"/>
  <c r="D361" i="4"/>
  <c r="C364" i="4"/>
  <c r="D489" i="15"/>
  <c r="B364" i="4"/>
  <c r="A364" i="4"/>
  <c r="H7" i="7"/>
  <c r="B487" i="15"/>
  <c r="B363" i="4"/>
  <c r="A363" i="4"/>
  <c r="B362" i="4"/>
  <c r="A362" i="4"/>
  <c r="C362" i="4"/>
  <c r="C363" i="4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E694" i="3"/>
  <c r="AC694" i="3"/>
  <c r="F694" i="3"/>
  <c r="E694" i="3"/>
  <c r="D694" i="3"/>
  <c r="H1312" i="18"/>
  <c r="I1312" i="18"/>
  <c r="J1312" i="18"/>
  <c r="K1312" i="18"/>
  <c r="L1312" i="18"/>
  <c r="N1312" i="18"/>
  <c r="O1312" i="18"/>
  <c r="P1312" i="18"/>
  <c r="Q1312" i="18"/>
  <c r="R1312" i="18"/>
  <c r="T1312" i="18"/>
  <c r="H1313" i="18"/>
  <c r="I1313" i="18"/>
  <c r="J1313" i="18"/>
  <c r="K1313" i="18"/>
  <c r="L1313" i="18"/>
  <c r="N1313" i="18"/>
  <c r="O1313" i="18"/>
  <c r="P1313" i="18"/>
  <c r="Q1313" i="18"/>
  <c r="R1313" i="18"/>
  <c r="T1313" i="18"/>
  <c r="H1314" i="18"/>
  <c r="I1314" i="18"/>
  <c r="J1314" i="18"/>
  <c r="K1314" i="18"/>
  <c r="L1314" i="18"/>
  <c r="N1314" i="18"/>
  <c r="O1314" i="18"/>
  <c r="P1314" i="18"/>
  <c r="Q1314" i="18"/>
  <c r="R1314" i="18"/>
  <c r="T1314" i="18"/>
  <c r="H1315" i="18"/>
  <c r="I1315" i="18"/>
  <c r="J1315" i="18"/>
  <c r="K1315" i="18"/>
  <c r="L1315" i="18"/>
  <c r="N1315" i="18"/>
  <c r="O1315" i="18"/>
  <c r="P1315" i="18"/>
  <c r="Q1315" i="18"/>
  <c r="R1315" i="18"/>
  <c r="T1315" i="18"/>
  <c r="H1316" i="18"/>
  <c r="I1316" i="18"/>
  <c r="J1316" i="18"/>
  <c r="K1316" i="18"/>
  <c r="L1316" i="18"/>
  <c r="N1316" i="18"/>
  <c r="O1316" i="18"/>
  <c r="P1316" i="18"/>
  <c r="Q1316" i="18"/>
  <c r="R1316" i="18"/>
  <c r="T1316" i="18"/>
  <c r="H1317" i="18"/>
  <c r="I1317" i="18"/>
  <c r="J1317" i="18"/>
  <c r="K1317" i="18"/>
  <c r="L1317" i="18"/>
  <c r="N1317" i="18"/>
  <c r="O1317" i="18"/>
  <c r="P1317" i="18"/>
  <c r="Q1317" i="18"/>
  <c r="R1317" i="18"/>
  <c r="T1317" i="18"/>
  <c r="H1318" i="18"/>
  <c r="I1318" i="18"/>
  <c r="J1318" i="18"/>
  <c r="K1318" i="18"/>
  <c r="L1318" i="18"/>
  <c r="N1318" i="18"/>
  <c r="O1318" i="18"/>
  <c r="P1318" i="18"/>
  <c r="Q1318" i="18"/>
  <c r="R1318" i="18"/>
  <c r="T1318" i="18"/>
  <c r="H1319" i="18"/>
  <c r="I1319" i="18"/>
  <c r="J1319" i="18"/>
  <c r="K1319" i="18"/>
  <c r="L1319" i="18"/>
  <c r="N1319" i="18"/>
  <c r="O1319" i="18"/>
  <c r="P1319" i="18"/>
  <c r="Q1319" i="18"/>
  <c r="R1319" i="18"/>
  <c r="T1319" i="18"/>
  <c r="H1320" i="18"/>
  <c r="I1320" i="18"/>
  <c r="J1320" i="18"/>
  <c r="K1320" i="18"/>
  <c r="L1320" i="18"/>
  <c r="N1320" i="18"/>
  <c r="O1320" i="18"/>
  <c r="P1320" i="18"/>
  <c r="Q1320" i="18"/>
  <c r="R1320" i="18"/>
  <c r="T1320" i="18"/>
  <c r="H1321" i="18"/>
  <c r="I1321" i="18"/>
  <c r="J1321" i="18"/>
  <c r="K1321" i="18"/>
  <c r="L1321" i="18"/>
  <c r="N1321" i="18"/>
  <c r="O1321" i="18"/>
  <c r="P1321" i="18"/>
  <c r="Q1321" i="18"/>
  <c r="R1321" i="18"/>
  <c r="T1321" i="18"/>
  <c r="H1322" i="18"/>
  <c r="I1322" i="18"/>
  <c r="J1322" i="18"/>
  <c r="K1322" i="18"/>
  <c r="L1322" i="18"/>
  <c r="N1322" i="18"/>
  <c r="O1322" i="18"/>
  <c r="P1322" i="18"/>
  <c r="Q1322" i="18"/>
  <c r="R1322" i="18"/>
  <c r="T1322" i="18"/>
  <c r="H1323" i="18"/>
  <c r="I1323" i="18"/>
  <c r="J1323" i="18"/>
  <c r="K1323" i="18"/>
  <c r="L1323" i="18"/>
  <c r="N1323" i="18"/>
  <c r="O1323" i="18"/>
  <c r="P1323" i="18"/>
  <c r="Q1323" i="18"/>
  <c r="R1323" i="18"/>
  <c r="T1323" i="18"/>
  <c r="H1324" i="18"/>
  <c r="I1324" i="18"/>
  <c r="J1324" i="18"/>
  <c r="K1324" i="18"/>
  <c r="L1324" i="18"/>
  <c r="N1324" i="18"/>
  <c r="O1324" i="18"/>
  <c r="P1324" i="18"/>
  <c r="Q1324" i="18"/>
  <c r="R1324" i="18"/>
  <c r="T1324" i="18"/>
  <c r="H1325" i="18"/>
  <c r="I1325" i="18"/>
  <c r="J1325" i="18"/>
  <c r="K1325" i="18"/>
  <c r="L1325" i="18"/>
  <c r="N1325" i="18"/>
  <c r="O1325" i="18"/>
  <c r="P1325" i="18"/>
  <c r="Q1325" i="18"/>
  <c r="R1325" i="18"/>
  <c r="T1325" i="18"/>
  <c r="H1326" i="18"/>
  <c r="I1326" i="18"/>
  <c r="J1326" i="18"/>
  <c r="K1326" i="18"/>
  <c r="L1326" i="18"/>
  <c r="N1326" i="18"/>
  <c r="O1326" i="18"/>
  <c r="P1326" i="18"/>
  <c r="Q1326" i="18"/>
  <c r="R1326" i="18"/>
  <c r="T1326" i="18"/>
  <c r="H1327" i="18"/>
  <c r="I1327" i="18"/>
  <c r="J1327" i="18"/>
  <c r="K1327" i="18"/>
  <c r="L1327" i="18"/>
  <c r="N1327" i="18"/>
  <c r="O1327" i="18"/>
  <c r="P1327" i="18"/>
  <c r="Q1327" i="18"/>
  <c r="R1327" i="18"/>
  <c r="T1327" i="18"/>
  <c r="H1328" i="18"/>
  <c r="I1328" i="18"/>
  <c r="J1328" i="18"/>
  <c r="K1328" i="18"/>
  <c r="L1328" i="18"/>
  <c r="N1328" i="18"/>
  <c r="O1328" i="18"/>
  <c r="P1328" i="18"/>
  <c r="Q1328" i="18"/>
  <c r="R1328" i="18"/>
  <c r="T1328" i="18"/>
  <c r="H1329" i="18"/>
  <c r="I1329" i="18"/>
  <c r="J1329" i="18"/>
  <c r="K1329" i="18"/>
  <c r="L1329" i="18"/>
  <c r="N1329" i="18"/>
  <c r="O1329" i="18"/>
  <c r="P1329" i="18"/>
  <c r="Q1329" i="18"/>
  <c r="R1329" i="18"/>
  <c r="T1329" i="18"/>
  <c r="H1330" i="18"/>
  <c r="I1330" i="18"/>
  <c r="J1330" i="18"/>
  <c r="K1330" i="18"/>
  <c r="L1330" i="18"/>
  <c r="N1330" i="18"/>
  <c r="O1330" i="18"/>
  <c r="P1330" i="18"/>
  <c r="Q1330" i="18"/>
  <c r="R1330" i="18"/>
  <c r="T1330" i="18"/>
  <c r="H1331" i="18"/>
  <c r="I1331" i="18"/>
  <c r="J1331" i="18"/>
  <c r="K1331" i="18"/>
  <c r="L1331" i="18"/>
  <c r="N1331" i="18"/>
  <c r="O1331" i="18"/>
  <c r="P1331" i="18"/>
  <c r="Q1331" i="18"/>
  <c r="R1331" i="18"/>
  <c r="T1331" i="18"/>
  <c r="H1332" i="18"/>
  <c r="I1332" i="18"/>
  <c r="J1332" i="18"/>
  <c r="K1332" i="18"/>
  <c r="L1332" i="18"/>
  <c r="N1332" i="18"/>
  <c r="O1332" i="18"/>
  <c r="P1332" i="18"/>
  <c r="Q1332" i="18"/>
  <c r="R1332" i="18"/>
  <c r="T1332" i="18"/>
  <c r="H1333" i="18"/>
  <c r="I1333" i="18"/>
  <c r="J1333" i="18"/>
  <c r="K1333" i="18"/>
  <c r="L1333" i="18"/>
  <c r="N1333" i="18"/>
  <c r="O1333" i="18"/>
  <c r="P1333" i="18"/>
  <c r="Q1333" i="18"/>
  <c r="R1333" i="18"/>
  <c r="T1333" i="18"/>
  <c r="H1334" i="18"/>
  <c r="I1334" i="18"/>
  <c r="J1334" i="18"/>
  <c r="K1334" i="18"/>
  <c r="L1334" i="18"/>
  <c r="N1334" i="18"/>
  <c r="O1334" i="18"/>
  <c r="P1334" i="18"/>
  <c r="Q1334" i="18"/>
  <c r="R1334" i="18"/>
  <c r="T1334" i="18"/>
  <c r="H1335" i="18"/>
  <c r="I1335" i="18"/>
  <c r="J1335" i="18"/>
  <c r="K1335" i="18"/>
  <c r="L1335" i="18"/>
  <c r="N1335" i="18"/>
  <c r="O1335" i="18"/>
  <c r="P1335" i="18"/>
  <c r="Q1335" i="18"/>
  <c r="R1335" i="18"/>
  <c r="T1335" i="18"/>
  <c r="H1336" i="18"/>
  <c r="I1336" i="18"/>
  <c r="J1336" i="18"/>
  <c r="K1336" i="18"/>
  <c r="L1336" i="18"/>
  <c r="N1336" i="18"/>
  <c r="O1336" i="18"/>
  <c r="P1336" i="18"/>
  <c r="Q1336" i="18"/>
  <c r="R1336" i="18"/>
  <c r="T1336" i="18"/>
  <c r="H1337" i="18"/>
  <c r="I1337" i="18"/>
  <c r="J1337" i="18"/>
  <c r="K1337" i="18"/>
  <c r="L1337" i="18"/>
  <c r="N1337" i="18"/>
  <c r="O1337" i="18"/>
  <c r="P1337" i="18"/>
  <c r="Q1337" i="18"/>
  <c r="R1337" i="18"/>
  <c r="T1337" i="18"/>
  <c r="H1338" i="18"/>
  <c r="I1338" i="18"/>
  <c r="J1338" i="18"/>
  <c r="K1338" i="18"/>
  <c r="L1338" i="18"/>
  <c r="N1338" i="18"/>
  <c r="O1338" i="18"/>
  <c r="P1338" i="18"/>
  <c r="Q1338" i="18"/>
  <c r="R1338" i="18"/>
  <c r="T1338" i="18"/>
  <c r="H1339" i="18"/>
  <c r="I1339" i="18"/>
  <c r="J1339" i="18"/>
  <c r="K1339" i="18"/>
  <c r="L1339" i="18"/>
  <c r="N1339" i="18"/>
  <c r="O1339" i="18"/>
  <c r="P1339" i="18"/>
  <c r="Q1339" i="18"/>
  <c r="R1339" i="18"/>
  <c r="T1339" i="18"/>
  <c r="H1340" i="18"/>
  <c r="I1340" i="18"/>
  <c r="J1340" i="18"/>
  <c r="K1340" i="18"/>
  <c r="L1340" i="18"/>
  <c r="N1340" i="18"/>
  <c r="O1340" i="18"/>
  <c r="P1340" i="18"/>
  <c r="Q1340" i="18"/>
  <c r="R1340" i="18"/>
  <c r="T1340" i="18"/>
  <c r="H1341" i="18"/>
  <c r="I1341" i="18"/>
  <c r="J1341" i="18"/>
  <c r="K1341" i="18"/>
  <c r="L1341" i="18"/>
  <c r="N1341" i="18"/>
  <c r="O1341" i="18"/>
  <c r="P1341" i="18"/>
  <c r="Q1341" i="18"/>
  <c r="R1341" i="18"/>
  <c r="T1341" i="18"/>
  <c r="H1342" i="18"/>
  <c r="I1342" i="18"/>
  <c r="J1342" i="18"/>
  <c r="K1342" i="18"/>
  <c r="L1342" i="18"/>
  <c r="N1342" i="18"/>
  <c r="O1342" i="18"/>
  <c r="P1342" i="18"/>
  <c r="Q1342" i="18"/>
  <c r="R1342" i="18"/>
  <c r="T1342" i="18"/>
  <c r="H1343" i="18"/>
  <c r="I1343" i="18"/>
  <c r="J1343" i="18"/>
  <c r="K1343" i="18"/>
  <c r="L1343" i="18"/>
  <c r="N1343" i="18"/>
  <c r="O1343" i="18"/>
  <c r="P1343" i="18"/>
  <c r="Q1343" i="18"/>
  <c r="R1343" i="18"/>
  <c r="T1343" i="18"/>
  <c r="H1344" i="18"/>
  <c r="I1344" i="18"/>
  <c r="J1344" i="18"/>
  <c r="K1344" i="18"/>
  <c r="L1344" i="18"/>
  <c r="N1344" i="18"/>
  <c r="O1344" i="18"/>
  <c r="P1344" i="18"/>
  <c r="Q1344" i="18"/>
  <c r="R1344" i="18"/>
  <c r="T1344" i="18"/>
  <c r="H1345" i="18"/>
  <c r="I1345" i="18"/>
  <c r="J1345" i="18"/>
  <c r="K1345" i="18"/>
  <c r="L1345" i="18"/>
  <c r="N1345" i="18"/>
  <c r="O1345" i="18"/>
  <c r="P1345" i="18"/>
  <c r="Q1345" i="18"/>
  <c r="R1345" i="18"/>
  <c r="T1345" i="18"/>
  <c r="H1346" i="18"/>
  <c r="I1346" i="18"/>
  <c r="J1346" i="18"/>
  <c r="K1346" i="18"/>
  <c r="L1346" i="18"/>
  <c r="N1346" i="18"/>
  <c r="O1346" i="18"/>
  <c r="P1346" i="18"/>
  <c r="Q1346" i="18"/>
  <c r="R1346" i="18"/>
  <c r="T1346" i="18"/>
  <c r="H1347" i="18"/>
  <c r="I1347" i="18"/>
  <c r="J1347" i="18"/>
  <c r="K1347" i="18"/>
  <c r="L1347" i="18"/>
  <c r="N1347" i="18"/>
  <c r="O1347" i="18"/>
  <c r="P1347" i="18"/>
  <c r="Q1347" i="18"/>
  <c r="R1347" i="18"/>
  <c r="T1347" i="18"/>
  <c r="H1348" i="18"/>
  <c r="I1348" i="18"/>
  <c r="J1348" i="18"/>
  <c r="K1348" i="18"/>
  <c r="L1348" i="18"/>
  <c r="N1348" i="18"/>
  <c r="O1348" i="18"/>
  <c r="P1348" i="18"/>
  <c r="Q1348" i="18"/>
  <c r="R1348" i="18"/>
  <c r="T1348" i="18"/>
  <c r="H1349" i="18"/>
  <c r="I1349" i="18"/>
  <c r="J1349" i="18"/>
  <c r="K1349" i="18"/>
  <c r="L1349" i="18"/>
  <c r="N1349" i="18"/>
  <c r="O1349" i="18"/>
  <c r="P1349" i="18"/>
  <c r="Q1349" i="18"/>
  <c r="R1349" i="18"/>
  <c r="T1349" i="18"/>
  <c r="H1350" i="18"/>
  <c r="I1350" i="18"/>
  <c r="J1350" i="18"/>
  <c r="K1350" i="18"/>
  <c r="L1350" i="18"/>
  <c r="N1350" i="18"/>
  <c r="O1350" i="18"/>
  <c r="P1350" i="18"/>
  <c r="Q1350" i="18"/>
  <c r="R1350" i="18"/>
  <c r="T1350" i="18"/>
  <c r="H1351" i="18"/>
  <c r="I1351" i="18"/>
  <c r="J1351" i="18"/>
  <c r="K1351" i="18"/>
  <c r="L1351" i="18"/>
  <c r="N1351" i="18"/>
  <c r="O1351" i="18"/>
  <c r="P1351" i="18"/>
  <c r="Q1351" i="18"/>
  <c r="R1351" i="18"/>
  <c r="T1351" i="18"/>
  <c r="H1352" i="18"/>
  <c r="I1352" i="18"/>
  <c r="J1352" i="18"/>
  <c r="K1352" i="18"/>
  <c r="L1352" i="18"/>
  <c r="N1352" i="18"/>
  <c r="O1352" i="18"/>
  <c r="P1352" i="18"/>
  <c r="Q1352" i="18"/>
  <c r="R1352" i="18"/>
  <c r="T1352" i="18"/>
  <c r="H1353" i="18"/>
  <c r="I1353" i="18"/>
  <c r="J1353" i="18"/>
  <c r="K1353" i="18"/>
  <c r="L1353" i="18"/>
  <c r="N1353" i="18"/>
  <c r="O1353" i="18"/>
  <c r="P1353" i="18"/>
  <c r="Q1353" i="18"/>
  <c r="R1353" i="18"/>
  <c r="T1353" i="18"/>
  <c r="H1354" i="18"/>
  <c r="I1354" i="18"/>
  <c r="J1354" i="18"/>
  <c r="K1354" i="18"/>
  <c r="L1354" i="18"/>
  <c r="N1354" i="18"/>
  <c r="O1354" i="18"/>
  <c r="P1354" i="18"/>
  <c r="Q1354" i="18"/>
  <c r="R1354" i="18"/>
  <c r="T1354" i="18"/>
  <c r="H1355" i="18"/>
  <c r="I1355" i="18"/>
  <c r="J1355" i="18"/>
  <c r="K1355" i="18"/>
  <c r="L1355" i="18"/>
  <c r="N1355" i="18"/>
  <c r="O1355" i="18"/>
  <c r="P1355" i="18"/>
  <c r="Q1355" i="18"/>
  <c r="R1355" i="18"/>
  <c r="T1355" i="18"/>
  <c r="H1356" i="18"/>
  <c r="I1356" i="18"/>
  <c r="J1356" i="18"/>
  <c r="K1356" i="18"/>
  <c r="L1356" i="18"/>
  <c r="N1356" i="18"/>
  <c r="O1356" i="18"/>
  <c r="P1356" i="18"/>
  <c r="Q1356" i="18"/>
  <c r="R1356" i="18"/>
  <c r="T1356" i="18"/>
  <c r="H1357" i="18"/>
  <c r="I1357" i="18"/>
  <c r="J1357" i="18"/>
  <c r="K1357" i="18"/>
  <c r="L1357" i="18"/>
  <c r="N1357" i="18"/>
  <c r="O1357" i="18"/>
  <c r="P1357" i="18"/>
  <c r="Q1357" i="18"/>
  <c r="R1357" i="18"/>
  <c r="T1357" i="18"/>
  <c r="H1358" i="18"/>
  <c r="I1358" i="18"/>
  <c r="J1358" i="18"/>
  <c r="K1358" i="18"/>
  <c r="L1358" i="18"/>
  <c r="N1358" i="18"/>
  <c r="O1358" i="18"/>
  <c r="P1358" i="18"/>
  <c r="Q1358" i="18"/>
  <c r="R1358" i="18"/>
  <c r="T1358" i="18"/>
  <c r="H1359" i="18"/>
  <c r="I1359" i="18"/>
  <c r="J1359" i="18"/>
  <c r="K1359" i="18"/>
  <c r="L1359" i="18"/>
  <c r="N1359" i="18"/>
  <c r="O1359" i="18"/>
  <c r="P1359" i="18"/>
  <c r="Q1359" i="18"/>
  <c r="R1359" i="18"/>
  <c r="T1359" i="18"/>
  <c r="H1360" i="18"/>
  <c r="I1360" i="18"/>
  <c r="J1360" i="18"/>
  <c r="K1360" i="18"/>
  <c r="L1360" i="18"/>
  <c r="N1360" i="18"/>
  <c r="O1360" i="18"/>
  <c r="P1360" i="18"/>
  <c r="Q1360" i="18"/>
  <c r="R1360" i="18"/>
  <c r="T1360" i="18"/>
  <c r="H1361" i="18"/>
  <c r="I1361" i="18"/>
  <c r="J1361" i="18"/>
  <c r="K1361" i="18"/>
  <c r="L1361" i="18"/>
  <c r="N1361" i="18"/>
  <c r="O1361" i="18"/>
  <c r="P1361" i="18"/>
  <c r="Q1361" i="18"/>
  <c r="R1361" i="18"/>
  <c r="T1361" i="18"/>
  <c r="H1362" i="18"/>
  <c r="I1362" i="18"/>
  <c r="J1362" i="18"/>
  <c r="K1362" i="18"/>
  <c r="L1362" i="18"/>
  <c r="N1362" i="18"/>
  <c r="O1362" i="18"/>
  <c r="P1362" i="18"/>
  <c r="Q1362" i="18"/>
  <c r="R1362" i="18"/>
  <c r="T1362" i="18"/>
  <c r="H1363" i="18"/>
  <c r="I1363" i="18"/>
  <c r="J1363" i="18"/>
  <c r="K1363" i="18"/>
  <c r="L1363" i="18"/>
  <c r="N1363" i="18"/>
  <c r="O1363" i="18"/>
  <c r="P1363" i="18"/>
  <c r="Q1363" i="18"/>
  <c r="R1363" i="18"/>
  <c r="T1363" i="18"/>
  <c r="H1364" i="18"/>
  <c r="I1364" i="18"/>
  <c r="J1364" i="18"/>
  <c r="K1364" i="18"/>
  <c r="L1364" i="18"/>
  <c r="N1364" i="18"/>
  <c r="O1364" i="18"/>
  <c r="P1364" i="18"/>
  <c r="Q1364" i="18"/>
  <c r="R1364" i="18"/>
  <c r="T1364" i="18"/>
  <c r="H1365" i="18"/>
  <c r="I1365" i="18"/>
  <c r="J1365" i="18"/>
  <c r="K1365" i="18"/>
  <c r="L1365" i="18"/>
  <c r="N1365" i="18"/>
  <c r="O1365" i="18"/>
  <c r="P1365" i="18"/>
  <c r="Q1365" i="18"/>
  <c r="R1365" i="18"/>
  <c r="T1365" i="18"/>
  <c r="H1366" i="18"/>
  <c r="I1366" i="18"/>
  <c r="J1366" i="18"/>
  <c r="K1366" i="18"/>
  <c r="L1366" i="18"/>
  <c r="N1366" i="18"/>
  <c r="O1366" i="18"/>
  <c r="P1366" i="18"/>
  <c r="Q1366" i="18"/>
  <c r="R1366" i="18"/>
  <c r="T1366" i="18"/>
  <c r="H1367" i="18"/>
  <c r="I1367" i="18"/>
  <c r="J1367" i="18"/>
  <c r="K1367" i="18"/>
  <c r="L1367" i="18"/>
  <c r="N1367" i="18"/>
  <c r="O1367" i="18"/>
  <c r="P1367" i="18"/>
  <c r="Q1367" i="18"/>
  <c r="R1367" i="18"/>
  <c r="T1367" i="18"/>
  <c r="H1368" i="18"/>
  <c r="I1368" i="18"/>
  <c r="J1368" i="18"/>
  <c r="K1368" i="18"/>
  <c r="L1368" i="18"/>
  <c r="N1368" i="18"/>
  <c r="O1368" i="18"/>
  <c r="P1368" i="18"/>
  <c r="Q1368" i="18"/>
  <c r="R1368" i="18"/>
  <c r="T1368" i="18"/>
  <c r="H1369" i="18"/>
  <c r="I1369" i="18"/>
  <c r="J1369" i="18"/>
  <c r="K1369" i="18"/>
  <c r="L1369" i="18"/>
  <c r="N1369" i="18"/>
  <c r="O1369" i="18"/>
  <c r="P1369" i="18"/>
  <c r="Q1369" i="18"/>
  <c r="R1369" i="18"/>
  <c r="T1369" i="18"/>
  <c r="H1370" i="18"/>
  <c r="I1370" i="18"/>
  <c r="J1370" i="18"/>
  <c r="K1370" i="18"/>
  <c r="L1370" i="18"/>
  <c r="N1370" i="18"/>
  <c r="O1370" i="18"/>
  <c r="P1370" i="18"/>
  <c r="Q1370" i="18"/>
  <c r="R1370" i="18"/>
  <c r="T1370" i="18"/>
  <c r="H1371" i="18"/>
  <c r="I1371" i="18"/>
  <c r="J1371" i="18"/>
  <c r="K1371" i="18"/>
  <c r="L1371" i="18"/>
  <c r="N1371" i="18"/>
  <c r="O1371" i="18"/>
  <c r="P1371" i="18"/>
  <c r="Q1371" i="18"/>
  <c r="R1371" i="18"/>
  <c r="T1371" i="18"/>
  <c r="H1372" i="18"/>
  <c r="I1372" i="18"/>
  <c r="J1372" i="18"/>
  <c r="K1372" i="18"/>
  <c r="L1372" i="18"/>
  <c r="N1372" i="18"/>
  <c r="O1372" i="18"/>
  <c r="P1372" i="18"/>
  <c r="Q1372" i="18"/>
  <c r="R1372" i="18"/>
  <c r="T1372" i="18"/>
  <c r="H1373" i="18"/>
  <c r="I1373" i="18"/>
  <c r="J1373" i="18"/>
  <c r="K1373" i="18"/>
  <c r="L1373" i="18"/>
  <c r="N1373" i="18"/>
  <c r="O1373" i="18"/>
  <c r="P1373" i="18"/>
  <c r="Q1373" i="18"/>
  <c r="R1373" i="18"/>
  <c r="T1373" i="18"/>
  <c r="H1374" i="18"/>
  <c r="I1374" i="18"/>
  <c r="J1374" i="18"/>
  <c r="K1374" i="18"/>
  <c r="L1374" i="18"/>
  <c r="N1374" i="18"/>
  <c r="O1374" i="18"/>
  <c r="P1374" i="18"/>
  <c r="Q1374" i="18"/>
  <c r="R1374" i="18"/>
  <c r="T1374" i="18"/>
  <c r="H1375" i="18"/>
  <c r="I1375" i="18"/>
  <c r="J1375" i="18"/>
  <c r="K1375" i="18"/>
  <c r="L1375" i="18"/>
  <c r="N1375" i="18"/>
  <c r="O1375" i="18"/>
  <c r="P1375" i="18"/>
  <c r="Q1375" i="18"/>
  <c r="R1375" i="18"/>
  <c r="T1375" i="18"/>
  <c r="H1376" i="18"/>
  <c r="I1376" i="18"/>
  <c r="J1376" i="18"/>
  <c r="K1376" i="18"/>
  <c r="L1376" i="18"/>
  <c r="N1376" i="18"/>
  <c r="O1376" i="18"/>
  <c r="P1376" i="18"/>
  <c r="Q1376" i="18"/>
  <c r="R1376" i="18"/>
  <c r="T1376" i="18"/>
  <c r="H1377" i="18"/>
  <c r="I1377" i="18"/>
  <c r="J1377" i="18"/>
  <c r="K1377" i="18"/>
  <c r="L1377" i="18"/>
  <c r="N1377" i="18"/>
  <c r="O1377" i="18"/>
  <c r="P1377" i="18"/>
  <c r="Q1377" i="18"/>
  <c r="R1377" i="18"/>
  <c r="T1377" i="18"/>
  <c r="H1378" i="18"/>
  <c r="I1378" i="18"/>
  <c r="J1378" i="18"/>
  <c r="K1378" i="18"/>
  <c r="L1378" i="18"/>
  <c r="N1378" i="18"/>
  <c r="O1378" i="18"/>
  <c r="P1378" i="18"/>
  <c r="Q1378" i="18"/>
  <c r="R1378" i="18"/>
  <c r="T1378" i="18"/>
  <c r="H1379" i="18"/>
  <c r="I1379" i="18"/>
  <c r="J1379" i="18"/>
  <c r="K1379" i="18"/>
  <c r="L1379" i="18"/>
  <c r="N1379" i="18"/>
  <c r="O1379" i="18"/>
  <c r="P1379" i="18"/>
  <c r="Q1379" i="18"/>
  <c r="R1379" i="18"/>
  <c r="T1379" i="18"/>
  <c r="H1380" i="18"/>
  <c r="I1380" i="18"/>
  <c r="J1380" i="18"/>
  <c r="K1380" i="18"/>
  <c r="L1380" i="18"/>
  <c r="N1380" i="18"/>
  <c r="O1380" i="18"/>
  <c r="P1380" i="18"/>
  <c r="Q1380" i="18"/>
  <c r="R1380" i="18"/>
  <c r="T1380" i="18"/>
  <c r="H1381" i="18"/>
  <c r="I1381" i="18"/>
  <c r="J1381" i="18"/>
  <c r="K1381" i="18"/>
  <c r="L1381" i="18"/>
  <c r="N1381" i="18"/>
  <c r="O1381" i="18"/>
  <c r="P1381" i="18"/>
  <c r="Q1381" i="18"/>
  <c r="R1381" i="18"/>
  <c r="T1381" i="18"/>
  <c r="H1382" i="18"/>
  <c r="I1382" i="18"/>
  <c r="J1382" i="18"/>
  <c r="K1382" i="18"/>
  <c r="L1382" i="18"/>
  <c r="N1382" i="18"/>
  <c r="O1382" i="18"/>
  <c r="P1382" i="18"/>
  <c r="Q1382" i="18"/>
  <c r="R1382" i="18"/>
  <c r="T1382" i="18"/>
  <c r="H1383" i="18"/>
  <c r="I1383" i="18"/>
  <c r="J1383" i="18"/>
  <c r="K1383" i="18"/>
  <c r="L1383" i="18"/>
  <c r="N1383" i="18"/>
  <c r="O1383" i="18"/>
  <c r="P1383" i="18"/>
  <c r="Q1383" i="18"/>
  <c r="R1383" i="18"/>
  <c r="T1383" i="18"/>
  <c r="H1384" i="18"/>
  <c r="I1384" i="18"/>
  <c r="J1384" i="18"/>
  <c r="K1384" i="18"/>
  <c r="L1384" i="18"/>
  <c r="N1384" i="18"/>
  <c r="O1384" i="18"/>
  <c r="P1384" i="18"/>
  <c r="Q1384" i="18"/>
  <c r="R1384" i="18"/>
  <c r="T1384" i="18"/>
  <c r="H1385" i="18"/>
  <c r="I1385" i="18"/>
  <c r="J1385" i="18"/>
  <c r="K1385" i="18"/>
  <c r="L1385" i="18"/>
  <c r="N1385" i="18"/>
  <c r="O1385" i="18"/>
  <c r="P1385" i="18"/>
  <c r="Q1385" i="18"/>
  <c r="R1385" i="18"/>
  <c r="T1385" i="18"/>
  <c r="H1386" i="18"/>
  <c r="I1386" i="18"/>
  <c r="J1386" i="18"/>
  <c r="K1386" i="18"/>
  <c r="L1386" i="18"/>
  <c r="N1386" i="18"/>
  <c r="O1386" i="18"/>
  <c r="P1386" i="18"/>
  <c r="Q1386" i="18"/>
  <c r="R1386" i="18"/>
  <c r="T1386" i="18"/>
  <c r="H1387" i="18"/>
  <c r="I1387" i="18"/>
  <c r="J1387" i="18"/>
  <c r="K1387" i="18"/>
  <c r="L1387" i="18"/>
  <c r="N1387" i="18"/>
  <c r="O1387" i="18"/>
  <c r="P1387" i="18"/>
  <c r="Q1387" i="18"/>
  <c r="R1387" i="18"/>
  <c r="T1387" i="18"/>
  <c r="H1388" i="18"/>
  <c r="I1388" i="18"/>
  <c r="J1388" i="18"/>
  <c r="K1388" i="18"/>
  <c r="L1388" i="18"/>
  <c r="N1388" i="18"/>
  <c r="O1388" i="18"/>
  <c r="P1388" i="18"/>
  <c r="Q1388" i="18"/>
  <c r="R1388" i="18"/>
  <c r="T1388" i="18"/>
  <c r="H1389" i="18"/>
  <c r="I1389" i="18"/>
  <c r="J1389" i="18"/>
  <c r="K1389" i="18"/>
  <c r="L1389" i="18"/>
  <c r="N1389" i="18"/>
  <c r="O1389" i="18"/>
  <c r="P1389" i="18"/>
  <c r="Q1389" i="18"/>
  <c r="R1389" i="18"/>
  <c r="T1389" i="18"/>
  <c r="H1390" i="18"/>
  <c r="I1390" i="18"/>
  <c r="J1390" i="18"/>
  <c r="K1390" i="18"/>
  <c r="L1390" i="18"/>
  <c r="N1390" i="18"/>
  <c r="O1390" i="18"/>
  <c r="P1390" i="18"/>
  <c r="Q1390" i="18"/>
  <c r="R1390" i="18"/>
  <c r="T1390" i="18"/>
  <c r="H1391" i="18"/>
  <c r="I1391" i="18"/>
  <c r="J1391" i="18"/>
  <c r="K1391" i="18"/>
  <c r="L1391" i="18"/>
  <c r="N1391" i="18"/>
  <c r="O1391" i="18"/>
  <c r="P1391" i="18"/>
  <c r="Q1391" i="18"/>
  <c r="R1391" i="18"/>
  <c r="T1391" i="18"/>
  <c r="H1392" i="18"/>
  <c r="I1392" i="18"/>
  <c r="J1392" i="18"/>
  <c r="K1392" i="18"/>
  <c r="L1392" i="18"/>
  <c r="N1392" i="18"/>
  <c r="O1392" i="18"/>
  <c r="P1392" i="18"/>
  <c r="Q1392" i="18"/>
  <c r="R1392" i="18"/>
  <c r="T1392" i="18"/>
  <c r="H1393" i="18"/>
  <c r="I1393" i="18"/>
  <c r="J1393" i="18"/>
  <c r="K1393" i="18"/>
  <c r="L1393" i="18"/>
  <c r="N1393" i="18"/>
  <c r="O1393" i="18"/>
  <c r="P1393" i="18"/>
  <c r="Q1393" i="18"/>
  <c r="R1393" i="18"/>
  <c r="T1393" i="18"/>
  <c r="H1394" i="18"/>
  <c r="I1394" i="18"/>
  <c r="J1394" i="18"/>
  <c r="K1394" i="18"/>
  <c r="L1394" i="18"/>
  <c r="N1394" i="18"/>
  <c r="O1394" i="18"/>
  <c r="P1394" i="18"/>
  <c r="Q1394" i="18"/>
  <c r="R1394" i="18"/>
  <c r="T1394" i="18"/>
  <c r="H1395" i="18"/>
  <c r="I1395" i="18"/>
  <c r="J1395" i="18"/>
  <c r="K1395" i="18"/>
  <c r="L1395" i="18"/>
  <c r="N1395" i="18"/>
  <c r="O1395" i="18"/>
  <c r="P1395" i="18"/>
  <c r="Q1395" i="18"/>
  <c r="R1395" i="18"/>
  <c r="T1395" i="18"/>
  <c r="H1396" i="18"/>
  <c r="I1396" i="18"/>
  <c r="J1396" i="18"/>
  <c r="K1396" i="18"/>
  <c r="L1396" i="18"/>
  <c r="N1396" i="18"/>
  <c r="O1396" i="18"/>
  <c r="P1396" i="18"/>
  <c r="Q1396" i="18"/>
  <c r="R1396" i="18"/>
  <c r="T1396" i="18"/>
  <c r="H1397" i="18"/>
  <c r="I1397" i="18"/>
  <c r="J1397" i="18"/>
  <c r="K1397" i="18"/>
  <c r="L1397" i="18"/>
  <c r="N1397" i="18"/>
  <c r="O1397" i="18"/>
  <c r="P1397" i="18"/>
  <c r="Q1397" i="18"/>
  <c r="R1397" i="18"/>
  <c r="T1397" i="18"/>
  <c r="H1398" i="18"/>
  <c r="I1398" i="18"/>
  <c r="J1398" i="18"/>
  <c r="K1398" i="18"/>
  <c r="L1398" i="18"/>
  <c r="N1398" i="18"/>
  <c r="O1398" i="18"/>
  <c r="P1398" i="18"/>
  <c r="Q1398" i="18"/>
  <c r="R1398" i="18"/>
  <c r="T1398" i="18"/>
  <c r="H1399" i="18"/>
  <c r="I1399" i="18"/>
  <c r="J1399" i="18"/>
  <c r="K1399" i="18"/>
  <c r="L1399" i="18"/>
  <c r="N1399" i="18"/>
  <c r="O1399" i="18"/>
  <c r="P1399" i="18"/>
  <c r="Q1399" i="18"/>
  <c r="R1399" i="18"/>
  <c r="T1399" i="18"/>
  <c r="H1400" i="18"/>
  <c r="I1400" i="18"/>
  <c r="J1400" i="18"/>
  <c r="K1400" i="18"/>
  <c r="L1400" i="18"/>
  <c r="N1400" i="18"/>
  <c r="O1400" i="18"/>
  <c r="P1400" i="18"/>
  <c r="Q1400" i="18"/>
  <c r="R1400" i="18"/>
  <c r="T1400" i="18"/>
  <c r="H1401" i="18"/>
  <c r="I1401" i="18"/>
  <c r="J1401" i="18"/>
  <c r="K1401" i="18"/>
  <c r="L1401" i="18"/>
  <c r="N1401" i="18"/>
  <c r="O1401" i="18"/>
  <c r="P1401" i="18"/>
  <c r="Q1401" i="18"/>
  <c r="R1401" i="18"/>
  <c r="T1401" i="18"/>
  <c r="H1402" i="18"/>
  <c r="I1402" i="18"/>
  <c r="J1402" i="18"/>
  <c r="K1402" i="18"/>
  <c r="L1402" i="18"/>
  <c r="N1402" i="18"/>
  <c r="O1402" i="18"/>
  <c r="P1402" i="18"/>
  <c r="Q1402" i="18"/>
  <c r="R1402" i="18"/>
  <c r="T1402" i="18"/>
  <c r="H1403" i="18"/>
  <c r="I1403" i="18"/>
  <c r="J1403" i="18"/>
  <c r="K1403" i="18"/>
  <c r="L1403" i="18"/>
  <c r="N1403" i="18"/>
  <c r="O1403" i="18"/>
  <c r="P1403" i="18"/>
  <c r="Q1403" i="18"/>
  <c r="R1403" i="18"/>
  <c r="T1403" i="18"/>
  <c r="H1404" i="18"/>
  <c r="I1404" i="18"/>
  <c r="J1404" i="18"/>
  <c r="K1404" i="18"/>
  <c r="L1404" i="18"/>
  <c r="N1404" i="18"/>
  <c r="O1404" i="18"/>
  <c r="P1404" i="18"/>
  <c r="Q1404" i="18"/>
  <c r="R1404" i="18"/>
  <c r="T1404" i="18"/>
  <c r="H1405" i="18"/>
  <c r="I1405" i="18"/>
  <c r="J1405" i="18"/>
  <c r="K1405" i="18"/>
  <c r="L1405" i="18"/>
  <c r="N1405" i="18"/>
  <c r="O1405" i="18"/>
  <c r="P1405" i="18"/>
  <c r="Q1405" i="18"/>
  <c r="R1405" i="18"/>
  <c r="T1405" i="18"/>
  <c r="H1406" i="18"/>
  <c r="I1406" i="18"/>
  <c r="J1406" i="18"/>
  <c r="K1406" i="18"/>
  <c r="L1406" i="18"/>
  <c r="N1406" i="18"/>
  <c r="O1406" i="18"/>
  <c r="P1406" i="18"/>
  <c r="Q1406" i="18"/>
  <c r="R1406" i="18"/>
  <c r="T1406" i="18"/>
  <c r="H1407" i="18"/>
  <c r="I1407" i="18"/>
  <c r="J1407" i="18"/>
  <c r="K1407" i="18"/>
  <c r="L1407" i="18"/>
  <c r="N1407" i="18"/>
  <c r="O1407" i="18"/>
  <c r="P1407" i="18"/>
  <c r="Q1407" i="18"/>
  <c r="R1407" i="18"/>
  <c r="T1407" i="18"/>
  <c r="H1408" i="18"/>
  <c r="I1408" i="18"/>
  <c r="J1408" i="18"/>
  <c r="K1408" i="18"/>
  <c r="L1408" i="18"/>
  <c r="N1408" i="18"/>
  <c r="O1408" i="18"/>
  <c r="P1408" i="18"/>
  <c r="Q1408" i="18"/>
  <c r="R1408" i="18"/>
  <c r="T1408" i="18"/>
  <c r="H1409" i="18"/>
  <c r="I1409" i="18"/>
  <c r="J1409" i="18"/>
  <c r="K1409" i="18"/>
  <c r="L1409" i="18"/>
  <c r="N1409" i="18"/>
  <c r="O1409" i="18"/>
  <c r="P1409" i="18"/>
  <c r="Q1409" i="18"/>
  <c r="R1409" i="18"/>
  <c r="T1409" i="18"/>
  <c r="H1410" i="18"/>
  <c r="I1410" i="18"/>
  <c r="J1410" i="18"/>
  <c r="K1410" i="18"/>
  <c r="L1410" i="18"/>
  <c r="N1410" i="18"/>
  <c r="O1410" i="18"/>
  <c r="P1410" i="18"/>
  <c r="Q1410" i="18"/>
  <c r="R1410" i="18"/>
  <c r="T1410" i="18"/>
  <c r="H1411" i="18"/>
  <c r="I1411" i="18"/>
  <c r="J1411" i="18"/>
  <c r="K1411" i="18"/>
  <c r="L1411" i="18"/>
  <c r="N1411" i="18"/>
  <c r="O1411" i="18"/>
  <c r="P1411" i="18"/>
  <c r="Q1411" i="18"/>
  <c r="R1411" i="18"/>
  <c r="T1411" i="18"/>
  <c r="H1412" i="18"/>
  <c r="I1412" i="18"/>
  <c r="J1412" i="18"/>
  <c r="K1412" i="18"/>
  <c r="L1412" i="18"/>
  <c r="N1412" i="18"/>
  <c r="O1412" i="18"/>
  <c r="P1412" i="18"/>
  <c r="Q1412" i="18"/>
  <c r="R1412" i="18"/>
  <c r="T1412" i="18"/>
  <c r="H1413" i="18"/>
  <c r="I1413" i="18"/>
  <c r="J1413" i="18"/>
  <c r="K1413" i="18"/>
  <c r="L1413" i="18"/>
  <c r="N1413" i="18"/>
  <c r="O1413" i="18"/>
  <c r="P1413" i="18"/>
  <c r="Q1413" i="18"/>
  <c r="R1413" i="18"/>
  <c r="T1413" i="18"/>
  <c r="H1414" i="18"/>
  <c r="I1414" i="18"/>
  <c r="J1414" i="18"/>
  <c r="K1414" i="18"/>
  <c r="L1414" i="18"/>
  <c r="N1414" i="18"/>
  <c r="O1414" i="18"/>
  <c r="P1414" i="18"/>
  <c r="Q1414" i="18"/>
  <c r="R1414" i="18"/>
  <c r="T1414" i="18"/>
  <c r="H1415" i="18"/>
  <c r="I1415" i="18"/>
  <c r="J1415" i="18"/>
  <c r="K1415" i="18"/>
  <c r="L1415" i="18"/>
  <c r="N1415" i="18"/>
  <c r="O1415" i="18"/>
  <c r="P1415" i="18"/>
  <c r="Q1415" i="18"/>
  <c r="R1415" i="18"/>
  <c r="T1415" i="18"/>
  <c r="H1416" i="18"/>
  <c r="I1416" i="18"/>
  <c r="J1416" i="18"/>
  <c r="K1416" i="18"/>
  <c r="L1416" i="18"/>
  <c r="N1416" i="18"/>
  <c r="O1416" i="18"/>
  <c r="P1416" i="18"/>
  <c r="Q1416" i="18"/>
  <c r="R1416" i="18"/>
  <c r="T1416" i="18"/>
  <c r="H1417" i="18"/>
  <c r="I1417" i="18"/>
  <c r="J1417" i="18"/>
  <c r="K1417" i="18"/>
  <c r="L1417" i="18"/>
  <c r="N1417" i="18"/>
  <c r="O1417" i="18"/>
  <c r="P1417" i="18"/>
  <c r="Q1417" i="18"/>
  <c r="R1417" i="18"/>
  <c r="T1417" i="18"/>
  <c r="H1418" i="18"/>
  <c r="I1418" i="18"/>
  <c r="J1418" i="18"/>
  <c r="K1418" i="18"/>
  <c r="L1418" i="18"/>
  <c r="N1418" i="18"/>
  <c r="O1418" i="18"/>
  <c r="P1418" i="18"/>
  <c r="Q1418" i="18"/>
  <c r="R1418" i="18"/>
  <c r="T1418" i="18"/>
  <c r="H1419" i="18"/>
  <c r="I1419" i="18"/>
  <c r="J1419" i="18"/>
  <c r="K1419" i="18"/>
  <c r="L1419" i="18"/>
  <c r="N1419" i="18"/>
  <c r="O1419" i="18"/>
  <c r="P1419" i="18"/>
  <c r="Q1419" i="18"/>
  <c r="R1419" i="18"/>
  <c r="T1419" i="18"/>
  <c r="H1420" i="18"/>
  <c r="I1420" i="18"/>
  <c r="J1420" i="18"/>
  <c r="K1420" i="18"/>
  <c r="L1420" i="18"/>
  <c r="N1420" i="18"/>
  <c r="O1420" i="18"/>
  <c r="P1420" i="18"/>
  <c r="Q1420" i="18"/>
  <c r="R1420" i="18"/>
  <c r="T1420" i="18"/>
  <c r="H1421" i="18"/>
  <c r="I1421" i="18"/>
  <c r="J1421" i="18"/>
  <c r="K1421" i="18"/>
  <c r="L1421" i="18"/>
  <c r="N1421" i="18"/>
  <c r="O1421" i="18"/>
  <c r="P1421" i="18"/>
  <c r="Q1421" i="18"/>
  <c r="R1421" i="18"/>
  <c r="T1421" i="18"/>
  <c r="H1422" i="18"/>
  <c r="I1422" i="18"/>
  <c r="J1422" i="18"/>
  <c r="K1422" i="18"/>
  <c r="L1422" i="18"/>
  <c r="N1422" i="18"/>
  <c r="O1422" i="18"/>
  <c r="P1422" i="18"/>
  <c r="Q1422" i="18"/>
  <c r="R1422" i="18"/>
  <c r="T1422" i="18"/>
  <c r="H1423" i="18"/>
  <c r="I1423" i="18"/>
  <c r="J1423" i="18"/>
  <c r="K1423" i="18"/>
  <c r="L1423" i="18"/>
  <c r="N1423" i="18"/>
  <c r="O1423" i="18"/>
  <c r="P1423" i="18"/>
  <c r="Q1423" i="18"/>
  <c r="R1423" i="18"/>
  <c r="T1423" i="18"/>
  <c r="H1424" i="18"/>
  <c r="I1424" i="18"/>
  <c r="J1424" i="18"/>
  <c r="K1424" i="18"/>
  <c r="L1424" i="18"/>
  <c r="N1424" i="18"/>
  <c r="O1424" i="18"/>
  <c r="P1424" i="18"/>
  <c r="Q1424" i="18"/>
  <c r="R1424" i="18"/>
  <c r="T1424" i="18"/>
  <c r="H1425" i="18"/>
  <c r="I1425" i="18"/>
  <c r="J1425" i="18"/>
  <c r="K1425" i="18"/>
  <c r="L1425" i="18"/>
  <c r="N1425" i="18"/>
  <c r="O1425" i="18"/>
  <c r="P1425" i="18"/>
  <c r="Q1425" i="18"/>
  <c r="R1425" i="18"/>
  <c r="T1425" i="18"/>
  <c r="H1426" i="18"/>
  <c r="I1426" i="18"/>
  <c r="J1426" i="18"/>
  <c r="K1426" i="18"/>
  <c r="L1426" i="18"/>
  <c r="N1426" i="18"/>
  <c r="O1426" i="18"/>
  <c r="P1426" i="18"/>
  <c r="Q1426" i="18"/>
  <c r="R1426" i="18"/>
  <c r="T1426" i="18"/>
  <c r="H1427" i="18"/>
  <c r="I1427" i="18"/>
  <c r="J1427" i="18"/>
  <c r="K1427" i="18"/>
  <c r="L1427" i="18"/>
  <c r="N1427" i="18"/>
  <c r="O1427" i="18"/>
  <c r="P1427" i="18"/>
  <c r="Q1427" i="18"/>
  <c r="R1427" i="18"/>
  <c r="T1427" i="18"/>
  <c r="H1428" i="18"/>
  <c r="I1428" i="18"/>
  <c r="J1428" i="18"/>
  <c r="K1428" i="18"/>
  <c r="L1428" i="18"/>
  <c r="N1428" i="18"/>
  <c r="O1428" i="18"/>
  <c r="P1428" i="18"/>
  <c r="Q1428" i="18"/>
  <c r="R1428" i="18"/>
  <c r="T1428" i="18"/>
  <c r="H1429" i="18"/>
  <c r="I1429" i="18"/>
  <c r="J1429" i="18"/>
  <c r="K1429" i="18"/>
  <c r="L1429" i="18"/>
  <c r="N1429" i="18"/>
  <c r="O1429" i="18"/>
  <c r="P1429" i="18"/>
  <c r="Q1429" i="18"/>
  <c r="R1429" i="18"/>
  <c r="T1429" i="18"/>
  <c r="H1430" i="18"/>
  <c r="I1430" i="18"/>
  <c r="J1430" i="18"/>
  <c r="K1430" i="18"/>
  <c r="L1430" i="18"/>
  <c r="N1430" i="18"/>
  <c r="O1430" i="18"/>
  <c r="P1430" i="18"/>
  <c r="Q1430" i="18"/>
  <c r="R1430" i="18"/>
  <c r="T1430" i="18"/>
  <c r="H1431" i="18"/>
  <c r="I1431" i="18"/>
  <c r="J1431" i="18"/>
  <c r="K1431" i="18"/>
  <c r="L1431" i="18"/>
  <c r="N1431" i="18"/>
  <c r="O1431" i="18"/>
  <c r="P1431" i="18"/>
  <c r="Q1431" i="18"/>
  <c r="R1431" i="18"/>
  <c r="T1431" i="18"/>
  <c r="H1432" i="18"/>
  <c r="I1432" i="18"/>
  <c r="J1432" i="18"/>
  <c r="K1432" i="18"/>
  <c r="L1432" i="18"/>
  <c r="N1432" i="18"/>
  <c r="O1432" i="18"/>
  <c r="P1432" i="18"/>
  <c r="Q1432" i="18"/>
  <c r="R1432" i="18"/>
  <c r="T1432" i="18"/>
  <c r="H1433" i="18"/>
  <c r="I1433" i="18"/>
  <c r="J1433" i="18"/>
  <c r="K1433" i="18"/>
  <c r="L1433" i="18"/>
  <c r="N1433" i="18"/>
  <c r="O1433" i="18"/>
  <c r="P1433" i="18"/>
  <c r="Q1433" i="18"/>
  <c r="R1433" i="18"/>
  <c r="T1433" i="18"/>
  <c r="H1434" i="18"/>
  <c r="I1434" i="18"/>
  <c r="J1434" i="18"/>
  <c r="K1434" i="18"/>
  <c r="L1434" i="18"/>
  <c r="N1434" i="18"/>
  <c r="O1434" i="18"/>
  <c r="P1434" i="18"/>
  <c r="Q1434" i="18"/>
  <c r="R1434" i="18"/>
  <c r="T1434" i="18"/>
  <c r="H1435" i="18"/>
  <c r="I1435" i="18"/>
  <c r="J1435" i="18"/>
  <c r="K1435" i="18"/>
  <c r="L1435" i="18"/>
  <c r="N1435" i="18"/>
  <c r="O1435" i="18"/>
  <c r="P1435" i="18"/>
  <c r="Q1435" i="18"/>
  <c r="R1435" i="18"/>
  <c r="T1435" i="18"/>
  <c r="H1436" i="18"/>
  <c r="I1436" i="18"/>
  <c r="J1436" i="18"/>
  <c r="K1436" i="18"/>
  <c r="L1436" i="18"/>
  <c r="N1436" i="18"/>
  <c r="O1436" i="18"/>
  <c r="P1436" i="18"/>
  <c r="Q1436" i="18"/>
  <c r="R1436" i="18"/>
  <c r="T1436" i="18"/>
  <c r="H1437" i="18"/>
  <c r="I1437" i="18"/>
  <c r="J1437" i="18"/>
  <c r="K1437" i="18"/>
  <c r="L1437" i="18"/>
  <c r="N1437" i="18"/>
  <c r="O1437" i="18"/>
  <c r="P1437" i="18"/>
  <c r="Q1437" i="18"/>
  <c r="R1437" i="18"/>
  <c r="T1437" i="18"/>
  <c r="H1438" i="18"/>
  <c r="I1438" i="18"/>
  <c r="J1438" i="18"/>
  <c r="K1438" i="18"/>
  <c r="L1438" i="18"/>
  <c r="N1438" i="18"/>
  <c r="O1438" i="18"/>
  <c r="P1438" i="18"/>
  <c r="Q1438" i="18"/>
  <c r="R1438" i="18"/>
  <c r="T1438" i="18"/>
  <c r="H1439" i="18"/>
  <c r="I1439" i="18"/>
  <c r="J1439" i="18"/>
  <c r="K1439" i="18"/>
  <c r="L1439" i="18"/>
  <c r="N1439" i="18"/>
  <c r="O1439" i="18"/>
  <c r="P1439" i="18"/>
  <c r="Q1439" i="18"/>
  <c r="R1439" i="18"/>
  <c r="T1439" i="18"/>
  <c r="H1440" i="18"/>
  <c r="I1440" i="18"/>
  <c r="J1440" i="18"/>
  <c r="K1440" i="18"/>
  <c r="L1440" i="18"/>
  <c r="N1440" i="18"/>
  <c r="O1440" i="18"/>
  <c r="P1440" i="18"/>
  <c r="Q1440" i="18"/>
  <c r="R1440" i="18"/>
  <c r="T1440" i="18"/>
  <c r="H1441" i="18"/>
  <c r="I1441" i="18"/>
  <c r="J1441" i="18"/>
  <c r="K1441" i="18"/>
  <c r="L1441" i="18"/>
  <c r="N1441" i="18"/>
  <c r="O1441" i="18"/>
  <c r="P1441" i="18"/>
  <c r="Q1441" i="18"/>
  <c r="R1441" i="18"/>
  <c r="T1441" i="18"/>
  <c r="H1442" i="18"/>
  <c r="I1442" i="18"/>
  <c r="J1442" i="18"/>
  <c r="K1442" i="18"/>
  <c r="L1442" i="18"/>
  <c r="N1442" i="18"/>
  <c r="O1442" i="18"/>
  <c r="P1442" i="18"/>
  <c r="Q1442" i="18"/>
  <c r="R1442" i="18"/>
  <c r="T1442" i="18"/>
  <c r="H1443" i="18"/>
  <c r="I1443" i="18"/>
  <c r="J1443" i="18"/>
  <c r="K1443" i="18"/>
  <c r="L1443" i="18"/>
  <c r="N1443" i="18"/>
  <c r="O1443" i="18"/>
  <c r="P1443" i="18"/>
  <c r="Q1443" i="18"/>
  <c r="R1443" i="18"/>
  <c r="T1443" i="18"/>
  <c r="H1444" i="18"/>
  <c r="I1444" i="18"/>
  <c r="J1444" i="18"/>
  <c r="K1444" i="18"/>
  <c r="L1444" i="18"/>
  <c r="N1444" i="18"/>
  <c r="O1444" i="18"/>
  <c r="P1444" i="18"/>
  <c r="Q1444" i="18"/>
  <c r="R1444" i="18"/>
  <c r="T1444" i="18"/>
  <c r="H1445" i="18"/>
  <c r="I1445" i="18"/>
  <c r="J1445" i="18"/>
  <c r="K1445" i="18"/>
  <c r="L1445" i="18"/>
  <c r="N1445" i="18"/>
  <c r="O1445" i="18"/>
  <c r="P1445" i="18"/>
  <c r="Q1445" i="18"/>
  <c r="R1445" i="18"/>
  <c r="T1445" i="18"/>
  <c r="H1446" i="18"/>
  <c r="I1446" i="18"/>
  <c r="J1446" i="18"/>
  <c r="K1446" i="18"/>
  <c r="L1446" i="18"/>
  <c r="N1446" i="18"/>
  <c r="O1446" i="18"/>
  <c r="P1446" i="18"/>
  <c r="Q1446" i="18"/>
  <c r="R1446" i="18"/>
  <c r="T1446" i="18"/>
  <c r="H1447" i="18"/>
  <c r="I1447" i="18"/>
  <c r="J1447" i="18"/>
  <c r="K1447" i="18"/>
  <c r="L1447" i="18"/>
  <c r="N1447" i="18"/>
  <c r="O1447" i="18"/>
  <c r="P1447" i="18"/>
  <c r="Q1447" i="18"/>
  <c r="R1447" i="18"/>
  <c r="T1447" i="18"/>
  <c r="H1448" i="18"/>
  <c r="I1448" i="18"/>
  <c r="J1448" i="18"/>
  <c r="K1448" i="18"/>
  <c r="L1448" i="18"/>
  <c r="N1448" i="18"/>
  <c r="O1448" i="18"/>
  <c r="P1448" i="18"/>
  <c r="Q1448" i="18"/>
  <c r="R1448" i="18"/>
  <c r="T1448" i="18"/>
  <c r="H1449" i="18"/>
  <c r="I1449" i="18"/>
  <c r="J1449" i="18"/>
  <c r="K1449" i="18"/>
  <c r="L1449" i="18"/>
  <c r="N1449" i="18"/>
  <c r="O1449" i="18"/>
  <c r="P1449" i="18"/>
  <c r="Q1449" i="18"/>
  <c r="R1449" i="18"/>
  <c r="T1449" i="18"/>
  <c r="H1450" i="18"/>
  <c r="I1450" i="18"/>
  <c r="J1450" i="18"/>
  <c r="K1450" i="18"/>
  <c r="L1450" i="18"/>
  <c r="N1450" i="18"/>
  <c r="O1450" i="18"/>
  <c r="P1450" i="18"/>
  <c r="Q1450" i="18"/>
  <c r="R1450" i="18"/>
  <c r="T1450" i="18"/>
  <c r="H1451" i="18"/>
  <c r="I1451" i="18"/>
  <c r="J1451" i="18"/>
  <c r="K1451" i="18"/>
  <c r="L1451" i="18"/>
  <c r="N1451" i="18"/>
  <c r="O1451" i="18"/>
  <c r="P1451" i="18"/>
  <c r="Q1451" i="18"/>
  <c r="R1451" i="18"/>
  <c r="T1451" i="18"/>
  <c r="H1452" i="18"/>
  <c r="I1452" i="18"/>
  <c r="J1452" i="18"/>
  <c r="K1452" i="18"/>
  <c r="L1452" i="18"/>
  <c r="N1452" i="18"/>
  <c r="O1452" i="18"/>
  <c r="P1452" i="18"/>
  <c r="Q1452" i="18"/>
  <c r="R1452" i="18"/>
  <c r="T1452" i="18"/>
  <c r="H1453" i="18"/>
  <c r="I1453" i="18"/>
  <c r="J1453" i="18"/>
  <c r="K1453" i="18"/>
  <c r="L1453" i="18"/>
  <c r="N1453" i="18"/>
  <c r="O1453" i="18"/>
  <c r="P1453" i="18"/>
  <c r="Q1453" i="18"/>
  <c r="R1453" i="18"/>
  <c r="T1453" i="18"/>
  <c r="H1454" i="18"/>
  <c r="I1454" i="18"/>
  <c r="J1454" i="18"/>
  <c r="K1454" i="18"/>
  <c r="L1454" i="18"/>
  <c r="N1454" i="18"/>
  <c r="O1454" i="18"/>
  <c r="P1454" i="18"/>
  <c r="Q1454" i="18"/>
  <c r="R1454" i="18"/>
  <c r="T1454" i="18"/>
  <c r="H1455" i="18"/>
  <c r="I1455" i="18"/>
  <c r="J1455" i="18"/>
  <c r="K1455" i="18"/>
  <c r="L1455" i="18"/>
  <c r="N1455" i="18"/>
  <c r="O1455" i="18"/>
  <c r="P1455" i="18"/>
  <c r="Q1455" i="18"/>
  <c r="R1455" i="18"/>
  <c r="T1455" i="18"/>
  <c r="H1456" i="18"/>
  <c r="I1456" i="18"/>
  <c r="J1456" i="18"/>
  <c r="K1456" i="18"/>
  <c r="L1456" i="18"/>
  <c r="N1456" i="18"/>
  <c r="O1456" i="18"/>
  <c r="P1456" i="18"/>
  <c r="Q1456" i="18"/>
  <c r="R1456" i="18"/>
  <c r="T1456" i="18"/>
  <c r="H1457" i="18"/>
  <c r="I1457" i="18"/>
  <c r="J1457" i="18"/>
  <c r="K1457" i="18"/>
  <c r="L1457" i="18"/>
  <c r="N1457" i="18"/>
  <c r="O1457" i="18"/>
  <c r="P1457" i="18"/>
  <c r="Q1457" i="18"/>
  <c r="R1457" i="18"/>
  <c r="T1457" i="18"/>
  <c r="H1458" i="18"/>
  <c r="I1458" i="18"/>
  <c r="J1458" i="18"/>
  <c r="K1458" i="18"/>
  <c r="L1458" i="18"/>
  <c r="N1458" i="18"/>
  <c r="O1458" i="18"/>
  <c r="P1458" i="18"/>
  <c r="Q1458" i="18"/>
  <c r="R1458" i="18"/>
  <c r="T1458" i="18"/>
  <c r="H1459" i="18"/>
  <c r="I1459" i="18"/>
  <c r="J1459" i="18"/>
  <c r="K1459" i="18"/>
  <c r="L1459" i="18"/>
  <c r="N1459" i="18"/>
  <c r="O1459" i="18"/>
  <c r="P1459" i="18"/>
  <c r="Q1459" i="18"/>
  <c r="R1459" i="18"/>
  <c r="T1459" i="18"/>
  <c r="H1460" i="18"/>
  <c r="I1460" i="18"/>
  <c r="J1460" i="18"/>
  <c r="K1460" i="18"/>
  <c r="L1460" i="18"/>
  <c r="N1460" i="18"/>
  <c r="O1460" i="18"/>
  <c r="P1460" i="18"/>
  <c r="Q1460" i="18"/>
  <c r="R1460" i="18"/>
  <c r="T1460" i="18"/>
  <c r="H1461" i="18"/>
  <c r="I1461" i="18"/>
  <c r="J1461" i="18"/>
  <c r="K1461" i="18"/>
  <c r="L1461" i="18"/>
  <c r="N1461" i="18"/>
  <c r="O1461" i="18"/>
  <c r="P1461" i="18"/>
  <c r="Q1461" i="18"/>
  <c r="R1461" i="18"/>
  <c r="T1461" i="18"/>
  <c r="H1462" i="18"/>
  <c r="I1462" i="18"/>
  <c r="J1462" i="18"/>
  <c r="K1462" i="18"/>
  <c r="L1462" i="18"/>
  <c r="N1462" i="18"/>
  <c r="O1462" i="18"/>
  <c r="P1462" i="18"/>
  <c r="Q1462" i="18"/>
  <c r="R1462" i="18"/>
  <c r="T1462" i="18"/>
  <c r="H1463" i="18"/>
  <c r="I1463" i="18"/>
  <c r="J1463" i="18"/>
  <c r="K1463" i="18"/>
  <c r="L1463" i="18"/>
  <c r="N1463" i="18"/>
  <c r="O1463" i="18"/>
  <c r="P1463" i="18"/>
  <c r="Q1463" i="18"/>
  <c r="R1463" i="18"/>
  <c r="T1463" i="18"/>
  <c r="H1464" i="18"/>
  <c r="I1464" i="18"/>
  <c r="J1464" i="18"/>
  <c r="K1464" i="18"/>
  <c r="L1464" i="18"/>
  <c r="N1464" i="18"/>
  <c r="O1464" i="18"/>
  <c r="P1464" i="18"/>
  <c r="Q1464" i="18"/>
  <c r="R1464" i="18"/>
  <c r="T1464" i="18"/>
  <c r="H1465" i="18"/>
  <c r="I1465" i="18"/>
  <c r="J1465" i="18"/>
  <c r="K1465" i="18"/>
  <c r="L1465" i="18"/>
  <c r="N1465" i="18"/>
  <c r="O1465" i="18"/>
  <c r="P1465" i="18"/>
  <c r="Q1465" i="18"/>
  <c r="R1465" i="18"/>
  <c r="T1465" i="18"/>
  <c r="H1466" i="18"/>
  <c r="I1466" i="18"/>
  <c r="J1466" i="18"/>
  <c r="K1466" i="18"/>
  <c r="L1466" i="18"/>
  <c r="N1466" i="18"/>
  <c r="O1466" i="18"/>
  <c r="P1466" i="18"/>
  <c r="Q1466" i="18"/>
  <c r="R1466" i="18"/>
  <c r="T1466" i="18"/>
  <c r="H1467" i="18"/>
  <c r="I1467" i="18"/>
  <c r="J1467" i="18"/>
  <c r="K1467" i="18"/>
  <c r="L1467" i="18"/>
  <c r="N1467" i="18"/>
  <c r="O1467" i="18"/>
  <c r="P1467" i="18"/>
  <c r="Q1467" i="18"/>
  <c r="R1467" i="18"/>
  <c r="T1467" i="18"/>
  <c r="H1468" i="18"/>
  <c r="I1468" i="18"/>
  <c r="J1468" i="18"/>
  <c r="K1468" i="18"/>
  <c r="L1468" i="18"/>
  <c r="N1468" i="18"/>
  <c r="O1468" i="18"/>
  <c r="P1468" i="18"/>
  <c r="Q1468" i="18"/>
  <c r="R1468" i="18"/>
  <c r="T1468" i="18"/>
  <c r="H1469" i="18"/>
  <c r="I1469" i="18"/>
  <c r="J1469" i="18"/>
  <c r="K1469" i="18"/>
  <c r="L1469" i="18"/>
  <c r="N1469" i="18"/>
  <c r="O1469" i="18"/>
  <c r="P1469" i="18"/>
  <c r="Q1469" i="18"/>
  <c r="R1469" i="18"/>
  <c r="T1469" i="18"/>
  <c r="H1470" i="18"/>
  <c r="I1470" i="18"/>
  <c r="J1470" i="18"/>
  <c r="K1470" i="18"/>
  <c r="L1470" i="18"/>
  <c r="N1470" i="18"/>
  <c r="O1470" i="18"/>
  <c r="P1470" i="18"/>
  <c r="Q1470" i="18"/>
  <c r="R1470" i="18"/>
  <c r="T1470" i="18"/>
  <c r="H1471" i="18"/>
  <c r="I1471" i="18"/>
  <c r="J1471" i="18"/>
  <c r="K1471" i="18"/>
  <c r="L1471" i="18"/>
  <c r="N1471" i="18"/>
  <c r="O1471" i="18"/>
  <c r="P1471" i="18"/>
  <c r="Q1471" i="18"/>
  <c r="R1471" i="18"/>
  <c r="T1471" i="18"/>
  <c r="H1472" i="18"/>
  <c r="I1472" i="18"/>
  <c r="J1472" i="18"/>
  <c r="K1472" i="18"/>
  <c r="L1472" i="18"/>
  <c r="N1472" i="18"/>
  <c r="O1472" i="18"/>
  <c r="P1472" i="18"/>
  <c r="Q1472" i="18"/>
  <c r="R1472" i="18"/>
  <c r="T1472" i="18"/>
  <c r="H1473" i="18"/>
  <c r="I1473" i="18"/>
  <c r="J1473" i="18"/>
  <c r="K1473" i="18"/>
  <c r="L1473" i="18"/>
  <c r="N1473" i="18"/>
  <c r="O1473" i="18"/>
  <c r="P1473" i="18"/>
  <c r="Q1473" i="18"/>
  <c r="R1473" i="18"/>
  <c r="T1473" i="18"/>
  <c r="H1474" i="18"/>
  <c r="I1474" i="18"/>
  <c r="J1474" i="18"/>
  <c r="K1474" i="18"/>
  <c r="L1474" i="18"/>
  <c r="N1474" i="18"/>
  <c r="O1474" i="18"/>
  <c r="P1474" i="18"/>
  <c r="Q1474" i="18"/>
  <c r="R1474" i="18"/>
  <c r="T1474" i="18"/>
  <c r="H1475" i="18"/>
  <c r="I1475" i="18"/>
  <c r="J1475" i="18"/>
  <c r="K1475" i="18"/>
  <c r="L1475" i="18"/>
  <c r="N1475" i="18"/>
  <c r="O1475" i="18"/>
  <c r="P1475" i="18"/>
  <c r="Q1475" i="18"/>
  <c r="R1475" i="18"/>
  <c r="T1475" i="18"/>
  <c r="H1476" i="18"/>
  <c r="I1476" i="18"/>
  <c r="J1476" i="18"/>
  <c r="K1476" i="18"/>
  <c r="L1476" i="18"/>
  <c r="N1476" i="18"/>
  <c r="O1476" i="18"/>
  <c r="P1476" i="18"/>
  <c r="Q1476" i="18"/>
  <c r="R1476" i="18"/>
  <c r="T1476" i="18"/>
  <c r="H1477" i="18"/>
  <c r="I1477" i="18"/>
  <c r="J1477" i="18"/>
  <c r="K1477" i="18"/>
  <c r="L1477" i="18"/>
  <c r="N1477" i="18"/>
  <c r="O1477" i="18"/>
  <c r="P1477" i="18"/>
  <c r="Q1477" i="18"/>
  <c r="R1477" i="18"/>
  <c r="T1477" i="18"/>
  <c r="H1478" i="18"/>
  <c r="I1478" i="18"/>
  <c r="J1478" i="18"/>
  <c r="K1478" i="18"/>
  <c r="L1478" i="18"/>
  <c r="N1478" i="18"/>
  <c r="O1478" i="18"/>
  <c r="P1478" i="18"/>
  <c r="Q1478" i="18"/>
  <c r="R1478" i="18"/>
  <c r="T1478" i="18"/>
  <c r="H1479" i="18"/>
  <c r="I1479" i="18"/>
  <c r="J1479" i="18"/>
  <c r="K1479" i="18"/>
  <c r="L1479" i="18"/>
  <c r="N1479" i="18"/>
  <c r="O1479" i="18"/>
  <c r="P1479" i="18"/>
  <c r="Q1479" i="18"/>
  <c r="R1479" i="18"/>
  <c r="T1479" i="18"/>
  <c r="H1480" i="18"/>
  <c r="I1480" i="18"/>
  <c r="J1480" i="18"/>
  <c r="K1480" i="18"/>
  <c r="L1480" i="18"/>
  <c r="N1480" i="18"/>
  <c r="O1480" i="18"/>
  <c r="P1480" i="18"/>
  <c r="Q1480" i="18"/>
  <c r="R1480" i="18"/>
  <c r="T1480" i="18"/>
  <c r="H1481" i="18"/>
  <c r="I1481" i="18"/>
  <c r="J1481" i="18"/>
  <c r="K1481" i="18"/>
  <c r="L1481" i="18"/>
  <c r="N1481" i="18"/>
  <c r="O1481" i="18"/>
  <c r="P1481" i="18"/>
  <c r="Q1481" i="18"/>
  <c r="R1481" i="18"/>
  <c r="T1481" i="18"/>
  <c r="H1482" i="18"/>
  <c r="I1482" i="18"/>
  <c r="J1482" i="18"/>
  <c r="K1482" i="18"/>
  <c r="L1482" i="18"/>
  <c r="N1482" i="18"/>
  <c r="O1482" i="18"/>
  <c r="P1482" i="18"/>
  <c r="Q1482" i="18"/>
  <c r="R1482" i="18"/>
  <c r="T1482" i="18"/>
  <c r="H1483" i="18"/>
  <c r="I1483" i="18"/>
  <c r="J1483" i="18"/>
  <c r="K1483" i="18"/>
  <c r="L1483" i="18"/>
  <c r="N1483" i="18"/>
  <c r="O1483" i="18"/>
  <c r="P1483" i="18"/>
  <c r="Q1483" i="18"/>
  <c r="R1483" i="18"/>
  <c r="T1483" i="18"/>
  <c r="H1484" i="18"/>
  <c r="I1484" i="18"/>
  <c r="J1484" i="18"/>
  <c r="K1484" i="18"/>
  <c r="L1484" i="18"/>
  <c r="N1484" i="18"/>
  <c r="O1484" i="18"/>
  <c r="P1484" i="18"/>
  <c r="Q1484" i="18"/>
  <c r="R1484" i="18"/>
  <c r="T1484" i="18"/>
  <c r="H1485" i="18"/>
  <c r="I1485" i="18"/>
  <c r="J1485" i="18"/>
  <c r="K1485" i="18"/>
  <c r="L1485" i="18"/>
  <c r="N1485" i="18"/>
  <c r="O1485" i="18"/>
  <c r="P1485" i="18"/>
  <c r="Q1485" i="18"/>
  <c r="R1485" i="18"/>
  <c r="T1485" i="18"/>
  <c r="H1486" i="18"/>
  <c r="I1486" i="18"/>
  <c r="J1486" i="18"/>
  <c r="K1486" i="18"/>
  <c r="L1486" i="18"/>
  <c r="N1486" i="18"/>
  <c r="O1486" i="18"/>
  <c r="P1486" i="18"/>
  <c r="Q1486" i="18"/>
  <c r="R1486" i="18"/>
  <c r="T1486" i="18"/>
  <c r="H1487" i="18"/>
  <c r="I1487" i="18"/>
  <c r="J1487" i="18"/>
  <c r="K1487" i="18"/>
  <c r="L1487" i="18"/>
  <c r="N1487" i="18"/>
  <c r="O1487" i="18"/>
  <c r="P1487" i="18"/>
  <c r="Q1487" i="18"/>
  <c r="R1487" i="18"/>
  <c r="T1487" i="18"/>
  <c r="H1488" i="18"/>
  <c r="I1488" i="18"/>
  <c r="J1488" i="18"/>
  <c r="K1488" i="18"/>
  <c r="L1488" i="18"/>
  <c r="N1488" i="18"/>
  <c r="O1488" i="18"/>
  <c r="P1488" i="18"/>
  <c r="Q1488" i="18"/>
  <c r="R1488" i="18"/>
  <c r="T1488" i="18"/>
  <c r="H1489" i="18"/>
  <c r="I1489" i="18"/>
  <c r="J1489" i="18"/>
  <c r="K1489" i="18"/>
  <c r="L1489" i="18"/>
  <c r="N1489" i="18"/>
  <c r="O1489" i="18"/>
  <c r="P1489" i="18"/>
  <c r="Q1489" i="18"/>
  <c r="R1489" i="18"/>
  <c r="T1489" i="18"/>
  <c r="H1490" i="18"/>
  <c r="I1490" i="18"/>
  <c r="J1490" i="18"/>
  <c r="K1490" i="18"/>
  <c r="L1490" i="18"/>
  <c r="N1490" i="18"/>
  <c r="O1490" i="18"/>
  <c r="P1490" i="18"/>
  <c r="Q1490" i="18"/>
  <c r="R1490" i="18"/>
  <c r="T1490" i="18"/>
  <c r="H1491" i="18"/>
  <c r="I1491" i="18"/>
  <c r="J1491" i="18"/>
  <c r="K1491" i="18"/>
  <c r="L1491" i="18"/>
  <c r="N1491" i="18"/>
  <c r="O1491" i="18"/>
  <c r="P1491" i="18"/>
  <c r="Q1491" i="18"/>
  <c r="R1491" i="18"/>
  <c r="T1491" i="18"/>
  <c r="H1492" i="18"/>
  <c r="I1492" i="18"/>
  <c r="J1492" i="18"/>
  <c r="K1492" i="18"/>
  <c r="L1492" i="18"/>
  <c r="N1492" i="18"/>
  <c r="O1492" i="18"/>
  <c r="P1492" i="18"/>
  <c r="Q1492" i="18"/>
  <c r="R1492" i="18"/>
  <c r="T1492" i="18"/>
  <c r="H1493" i="18"/>
  <c r="I1493" i="18"/>
  <c r="J1493" i="18"/>
  <c r="K1493" i="18"/>
  <c r="L1493" i="18"/>
  <c r="N1493" i="18"/>
  <c r="O1493" i="18"/>
  <c r="P1493" i="18"/>
  <c r="Q1493" i="18"/>
  <c r="R1493" i="18"/>
  <c r="T1493" i="18"/>
  <c r="H1494" i="18"/>
  <c r="I1494" i="18"/>
  <c r="J1494" i="18"/>
  <c r="K1494" i="18"/>
  <c r="L1494" i="18"/>
  <c r="N1494" i="18"/>
  <c r="O1494" i="18"/>
  <c r="P1494" i="18"/>
  <c r="Q1494" i="18"/>
  <c r="R1494" i="18"/>
  <c r="T1494" i="18"/>
  <c r="H1495" i="18"/>
  <c r="I1495" i="18"/>
  <c r="J1495" i="18"/>
  <c r="K1495" i="18"/>
  <c r="L1495" i="18"/>
  <c r="N1495" i="18"/>
  <c r="O1495" i="18"/>
  <c r="P1495" i="18"/>
  <c r="Q1495" i="18"/>
  <c r="R1495" i="18"/>
  <c r="T1495" i="18"/>
  <c r="H1496" i="18"/>
  <c r="I1496" i="18"/>
  <c r="J1496" i="18"/>
  <c r="K1496" i="18"/>
  <c r="L1496" i="18"/>
  <c r="N1496" i="18"/>
  <c r="O1496" i="18"/>
  <c r="P1496" i="18"/>
  <c r="Q1496" i="18"/>
  <c r="R1496" i="18"/>
  <c r="T1496" i="18"/>
  <c r="H1497" i="18"/>
  <c r="I1497" i="18"/>
  <c r="J1497" i="18"/>
  <c r="K1497" i="18"/>
  <c r="L1497" i="18"/>
  <c r="N1497" i="18"/>
  <c r="O1497" i="18"/>
  <c r="P1497" i="18"/>
  <c r="Q1497" i="18"/>
  <c r="R1497" i="18"/>
  <c r="T1497" i="18"/>
  <c r="H1498" i="18"/>
  <c r="I1498" i="18"/>
  <c r="J1498" i="18"/>
  <c r="K1498" i="18"/>
  <c r="L1498" i="18"/>
  <c r="N1498" i="18"/>
  <c r="O1498" i="18"/>
  <c r="P1498" i="18"/>
  <c r="Q1498" i="18"/>
  <c r="R1498" i="18"/>
  <c r="T1498" i="18"/>
  <c r="H1499" i="18"/>
  <c r="I1499" i="18"/>
  <c r="J1499" i="18"/>
  <c r="K1499" i="18"/>
  <c r="L1499" i="18"/>
  <c r="N1499" i="18"/>
  <c r="O1499" i="18"/>
  <c r="P1499" i="18"/>
  <c r="Q1499" i="18"/>
  <c r="R1499" i="18"/>
  <c r="T1499" i="18"/>
  <c r="H1500" i="18"/>
  <c r="I1500" i="18"/>
  <c r="J1500" i="18"/>
  <c r="K1500" i="18"/>
  <c r="L1500" i="18"/>
  <c r="N1500" i="18"/>
  <c r="O1500" i="18"/>
  <c r="P1500" i="18"/>
  <c r="Q1500" i="18"/>
  <c r="R1500" i="18"/>
  <c r="T1500" i="18"/>
  <c r="H1501" i="18"/>
  <c r="I1501" i="18"/>
  <c r="J1501" i="18"/>
  <c r="K1501" i="18"/>
  <c r="L1501" i="18"/>
  <c r="N1501" i="18"/>
  <c r="O1501" i="18"/>
  <c r="P1501" i="18"/>
  <c r="Q1501" i="18"/>
  <c r="R1501" i="18"/>
  <c r="T1501" i="18"/>
  <c r="H1502" i="18"/>
  <c r="I1502" i="18"/>
  <c r="J1502" i="18"/>
  <c r="K1502" i="18"/>
  <c r="L1502" i="18"/>
  <c r="N1502" i="18"/>
  <c r="O1502" i="18"/>
  <c r="P1502" i="18"/>
  <c r="Q1502" i="18"/>
  <c r="R1502" i="18"/>
  <c r="T1502" i="18"/>
  <c r="H1503" i="18"/>
  <c r="I1503" i="18"/>
  <c r="J1503" i="18"/>
  <c r="K1503" i="18"/>
  <c r="L1503" i="18"/>
  <c r="N1503" i="18"/>
  <c r="O1503" i="18"/>
  <c r="P1503" i="18"/>
  <c r="Q1503" i="18"/>
  <c r="R1503" i="18"/>
  <c r="T1503" i="18"/>
  <c r="H1504" i="18"/>
  <c r="I1504" i="18"/>
  <c r="J1504" i="18"/>
  <c r="K1504" i="18"/>
  <c r="L1504" i="18"/>
  <c r="N1504" i="18"/>
  <c r="O1504" i="18"/>
  <c r="P1504" i="18"/>
  <c r="Q1504" i="18"/>
  <c r="R1504" i="18"/>
  <c r="T1504" i="18"/>
  <c r="H1505" i="18"/>
  <c r="I1505" i="18"/>
  <c r="J1505" i="18"/>
  <c r="K1505" i="18"/>
  <c r="L1505" i="18"/>
  <c r="N1505" i="18"/>
  <c r="O1505" i="18"/>
  <c r="P1505" i="18"/>
  <c r="Q1505" i="18"/>
  <c r="R1505" i="18"/>
  <c r="T1505" i="18"/>
  <c r="H1506" i="18"/>
  <c r="I1506" i="18"/>
  <c r="J1506" i="18"/>
  <c r="K1506" i="18"/>
  <c r="L1506" i="18"/>
  <c r="N1506" i="18"/>
  <c r="O1506" i="18"/>
  <c r="P1506" i="18"/>
  <c r="Q1506" i="18"/>
  <c r="R1506" i="18"/>
  <c r="T1506" i="18"/>
  <c r="H1507" i="18"/>
  <c r="I1507" i="18"/>
  <c r="J1507" i="18"/>
  <c r="K1507" i="18"/>
  <c r="L1507" i="18"/>
  <c r="N1507" i="18"/>
  <c r="O1507" i="18"/>
  <c r="P1507" i="18"/>
  <c r="Q1507" i="18"/>
  <c r="R1507" i="18"/>
  <c r="T1507" i="18"/>
  <c r="H1508" i="18"/>
  <c r="I1508" i="18"/>
  <c r="J1508" i="18"/>
  <c r="K1508" i="18"/>
  <c r="L1508" i="18"/>
  <c r="N1508" i="18"/>
  <c r="O1508" i="18"/>
  <c r="P1508" i="18"/>
  <c r="Q1508" i="18"/>
  <c r="R1508" i="18"/>
  <c r="T1508" i="18"/>
  <c r="H1509" i="18"/>
  <c r="I1509" i="18"/>
  <c r="J1509" i="18"/>
  <c r="K1509" i="18"/>
  <c r="L1509" i="18"/>
  <c r="N1509" i="18"/>
  <c r="O1509" i="18"/>
  <c r="P1509" i="18"/>
  <c r="Q1509" i="18"/>
  <c r="R1509" i="18"/>
  <c r="T1509" i="18"/>
  <c r="H1510" i="18"/>
  <c r="I1510" i="18"/>
  <c r="J1510" i="18"/>
  <c r="K1510" i="18"/>
  <c r="L1510" i="18"/>
  <c r="N1510" i="18"/>
  <c r="O1510" i="18"/>
  <c r="P1510" i="18"/>
  <c r="Q1510" i="18"/>
  <c r="R1510" i="18"/>
  <c r="T1510" i="18"/>
  <c r="B486" i="15"/>
  <c r="AM693" i="3"/>
  <c r="AN693" i="3"/>
  <c r="AO693" i="3"/>
  <c r="AP693" i="3"/>
  <c r="AQ693" i="3"/>
  <c r="AR693" i="3"/>
  <c r="AS693" i="3"/>
  <c r="AT693" i="3"/>
  <c r="AU693" i="3"/>
  <c r="AV693" i="3"/>
  <c r="AW693" i="3"/>
  <c r="AL693" i="3"/>
  <c r="AK693" i="3"/>
  <c r="AJ693" i="3"/>
  <c r="AI693" i="3"/>
  <c r="AH693" i="3"/>
  <c r="AG693" i="3"/>
  <c r="AF693" i="3"/>
  <c r="AE693" i="3"/>
  <c r="AC693" i="3"/>
  <c r="F693" i="3"/>
  <c r="E693" i="3"/>
  <c r="D693" i="3"/>
  <c r="B361" i="4"/>
  <c r="A361" i="4"/>
  <c r="C361" i="4"/>
  <c r="D486" i="15"/>
  <c r="AE362" i="4"/>
  <c r="B485" i="15"/>
  <c r="D692" i="3"/>
  <c r="E692" i="3"/>
  <c r="F692" i="3"/>
  <c r="AC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C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E357" i="4"/>
  <c r="AE358" i="4"/>
  <c r="AE359" i="4"/>
  <c r="AE360" i="4"/>
  <c r="AE361" i="4"/>
  <c r="D360" i="4"/>
  <c r="C360" i="4"/>
  <c r="B360" i="4"/>
  <c r="A360" i="4"/>
  <c r="B484" i="15"/>
  <c r="D359" i="4"/>
  <c r="C359" i="4"/>
  <c r="B359" i="4"/>
  <c r="A359" i="4"/>
  <c r="D691" i="3"/>
  <c r="E691" i="3"/>
  <c r="F691" i="3"/>
  <c r="B483" i="15"/>
  <c r="AC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D690" i="3"/>
  <c r="E690" i="3"/>
  <c r="F690" i="3"/>
  <c r="D358" i="4"/>
  <c r="C358" i="4"/>
  <c r="B358" i="4"/>
  <c r="A358" i="4"/>
  <c r="B482" i="15"/>
  <c r="D357" i="4"/>
  <c r="C357" i="4"/>
  <c r="D482" i="15"/>
  <c r="B357" i="4"/>
  <c r="A357" i="4"/>
  <c r="AC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F689" i="3"/>
  <c r="E689" i="3"/>
  <c r="D689" i="3"/>
  <c r="B481" i="15"/>
  <c r="AC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F688" i="3"/>
  <c r="E688" i="3"/>
  <c r="D688" i="3"/>
  <c r="D356" i="4"/>
  <c r="C356" i="4"/>
  <c r="D481" i="15"/>
  <c r="B356" i="4"/>
  <c r="A356" i="4"/>
  <c r="B480" i="15"/>
  <c r="AC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D687" i="3"/>
  <c r="E687" i="3"/>
  <c r="F687" i="3"/>
  <c r="D355" i="4"/>
  <c r="AE356" i="4"/>
  <c r="D354" i="4"/>
  <c r="AE355" i="4"/>
  <c r="B355" i="4"/>
  <c r="A355" i="4"/>
  <c r="B479" i="15"/>
  <c r="AC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F686" i="3"/>
  <c r="E686" i="3"/>
  <c r="D686" i="3"/>
  <c r="B478" i="15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C685" i="3"/>
  <c r="F685" i="3"/>
  <c r="E685" i="3"/>
  <c r="D685" i="3"/>
  <c r="D353" i="4"/>
  <c r="AE354" i="4"/>
  <c r="D352" i="4"/>
  <c r="B477" i="15"/>
  <c r="AE353" i="4"/>
  <c r="D684" i="3"/>
  <c r="E684" i="3"/>
  <c r="F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AK684" i="3"/>
  <c r="AJ684" i="3"/>
  <c r="AI684" i="3"/>
  <c r="AH684" i="3"/>
  <c r="AG684" i="3"/>
  <c r="AF684" i="3"/>
  <c r="AE684" i="3"/>
  <c r="AC684" i="3"/>
  <c r="D351" i="4"/>
  <c r="B350" i="4"/>
  <c r="A350" i="4"/>
  <c r="AE352" i="4"/>
  <c r="B476" i="15"/>
  <c r="F683" i="3"/>
  <c r="E683" i="3"/>
  <c r="D683" i="3"/>
  <c r="AW683" i="3"/>
  <c r="AV683" i="3"/>
  <c r="AU683" i="3"/>
  <c r="AT683" i="3"/>
  <c r="AS683" i="3"/>
  <c r="AR683" i="3"/>
  <c r="AQ683" i="3"/>
  <c r="AP683" i="3"/>
  <c r="AO683" i="3"/>
  <c r="AN683" i="3"/>
  <c r="AM683" i="3"/>
  <c r="AL683" i="3"/>
  <c r="AK683" i="3"/>
  <c r="AJ683" i="3"/>
  <c r="AI683" i="3"/>
  <c r="AH683" i="3"/>
  <c r="AG683" i="3"/>
  <c r="AF683" i="3"/>
  <c r="AE683" i="3"/>
  <c r="AC683" i="3"/>
  <c r="D350" i="4"/>
  <c r="AE351" i="4"/>
  <c r="B475" i="15"/>
  <c r="AC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D682" i="3"/>
  <c r="E682" i="3"/>
  <c r="F682" i="3"/>
  <c r="D349" i="4"/>
  <c r="D348" i="4"/>
  <c r="AE350" i="4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K681" i="3"/>
  <c r="AJ681" i="3"/>
  <c r="AI681" i="3"/>
  <c r="AH681" i="3"/>
  <c r="AG681" i="3"/>
  <c r="AF681" i="3"/>
  <c r="AE681" i="3"/>
  <c r="AC681" i="3"/>
  <c r="D681" i="3"/>
  <c r="E681" i="3"/>
  <c r="F681" i="3"/>
  <c r="B474" i="15"/>
  <c r="B473" i="15"/>
  <c r="D680" i="3"/>
  <c r="E680" i="3"/>
  <c r="F680" i="3"/>
  <c r="AC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B472" i="15"/>
  <c r="B471" i="15"/>
  <c r="D679" i="3"/>
  <c r="E679" i="3"/>
  <c r="F679" i="3"/>
  <c r="AC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W678" i="3"/>
  <c r="AV678" i="3"/>
  <c r="AU678" i="3"/>
  <c r="AT678" i="3"/>
  <c r="AS678" i="3"/>
  <c r="AR678" i="3"/>
  <c r="AQ678" i="3"/>
  <c r="AP678" i="3"/>
  <c r="AO678" i="3"/>
  <c r="AN678" i="3"/>
  <c r="AM678" i="3"/>
  <c r="AL678" i="3"/>
  <c r="AK678" i="3"/>
  <c r="AJ678" i="3"/>
  <c r="AI678" i="3"/>
  <c r="AH678" i="3"/>
  <c r="AG678" i="3"/>
  <c r="AF678" i="3"/>
  <c r="AE678" i="3"/>
  <c r="AC678" i="3"/>
  <c r="D678" i="3"/>
  <c r="E678" i="3"/>
  <c r="F678" i="3"/>
  <c r="D347" i="4"/>
  <c r="AE348" i="4"/>
  <c r="AE349" i="4"/>
  <c r="B470" i="15"/>
  <c r="D346" i="4"/>
  <c r="AE347" i="4"/>
  <c r="B346" i="4"/>
  <c r="A346" i="4"/>
  <c r="AC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D677" i="3"/>
  <c r="E677" i="3"/>
  <c r="F677" i="3"/>
  <c r="AC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D676" i="3"/>
  <c r="E676" i="3"/>
  <c r="F676" i="3"/>
  <c r="B469" i="15"/>
  <c r="D345" i="4"/>
  <c r="AE346" i="4"/>
  <c r="B468" i="15"/>
  <c r="AC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D675" i="3"/>
  <c r="E675" i="3"/>
  <c r="F675" i="3"/>
  <c r="AE345" i="4"/>
  <c r="D344" i="4"/>
  <c r="C344" i="4"/>
  <c r="D468" i="15"/>
  <c r="B344" i="4"/>
  <c r="A344" i="4"/>
  <c r="D343" i="4"/>
  <c r="AE344" i="4"/>
  <c r="D342" i="4"/>
  <c r="B467" i="15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C674" i="3"/>
  <c r="AE674" i="3"/>
  <c r="AF674" i="3"/>
  <c r="AG674" i="3"/>
  <c r="AH674" i="3"/>
  <c r="AI674" i="3"/>
  <c r="AJ674" i="3"/>
  <c r="AK674" i="3"/>
  <c r="D674" i="3"/>
  <c r="E674" i="3"/>
  <c r="F674" i="3"/>
  <c r="B466" i="15"/>
  <c r="AE343" i="4"/>
  <c r="AC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E673" i="3"/>
  <c r="D673" i="3"/>
  <c r="F673" i="3"/>
  <c r="B465" i="15"/>
  <c r="D672" i="3"/>
  <c r="E672" i="3"/>
  <c r="F672" i="3"/>
  <c r="D341" i="4"/>
  <c r="AE342" i="4"/>
  <c r="AE341" i="4"/>
  <c r="B340" i="4"/>
  <c r="A340" i="4"/>
  <c r="C340" i="4"/>
  <c r="D464" i="15"/>
  <c r="B464" i="15"/>
  <c r="D671" i="3"/>
  <c r="E671" i="3"/>
  <c r="F671" i="3"/>
  <c r="D340" i="4"/>
  <c r="B463" i="15"/>
  <c r="D670" i="3"/>
  <c r="E670" i="3"/>
  <c r="F670" i="3"/>
  <c r="D339" i="4"/>
  <c r="AE340" i="4"/>
  <c r="B339" i="4"/>
  <c r="A339" i="4"/>
  <c r="B462" i="15"/>
  <c r="F669" i="3"/>
  <c r="E669" i="3"/>
  <c r="D669" i="3"/>
  <c r="D338" i="4"/>
  <c r="AE339" i="4"/>
  <c r="D337" i="4"/>
  <c r="B461" i="15"/>
  <c r="D668" i="3"/>
  <c r="E668" i="3"/>
  <c r="F668" i="3"/>
  <c r="AE338" i="4"/>
  <c r="B460" i="15"/>
  <c r="D667" i="3"/>
  <c r="E667" i="3"/>
  <c r="F667" i="3"/>
  <c r="D336" i="4"/>
  <c r="AE337" i="4"/>
  <c r="B459" i="15"/>
  <c r="AC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D666" i="3"/>
  <c r="E666" i="3"/>
  <c r="F666" i="3"/>
  <c r="D335" i="4"/>
  <c r="AE336" i="4"/>
  <c r="B335" i="4"/>
  <c r="A335" i="4"/>
  <c r="B458" i="15"/>
  <c r="D334" i="4"/>
  <c r="AE335" i="4"/>
  <c r="AC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F665" i="3"/>
  <c r="E665" i="3"/>
  <c r="D665" i="3"/>
  <c r="B457" i="15"/>
  <c r="AC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D664" i="3"/>
  <c r="E664" i="3"/>
  <c r="F664" i="3"/>
  <c r="D333" i="4"/>
  <c r="D332" i="4"/>
  <c r="AE334" i="4"/>
  <c r="B456" i="15"/>
  <c r="D663" i="3"/>
  <c r="E663" i="3"/>
  <c r="F663" i="3"/>
  <c r="D331" i="4"/>
  <c r="AE333" i="4"/>
  <c r="B455" i="15"/>
  <c r="AE332" i="4"/>
  <c r="AE327" i="4"/>
  <c r="AE328" i="4"/>
  <c r="AE329" i="4"/>
  <c r="AE330" i="4"/>
  <c r="AE331" i="4"/>
  <c r="C331" i="4"/>
  <c r="D455" i="15"/>
  <c r="B331" i="4"/>
  <c r="A331" i="4"/>
  <c r="D662" i="3"/>
  <c r="E662" i="3"/>
  <c r="F662" i="3"/>
  <c r="B454" i="15"/>
  <c r="D330" i="4"/>
  <c r="B330" i="4"/>
  <c r="A330" i="4"/>
  <c r="B453" i="15"/>
  <c r="D329" i="4"/>
  <c r="B452" i="15"/>
  <c r="D328" i="4"/>
  <c r="B451" i="15"/>
  <c r="AC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C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C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C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C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C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C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C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C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C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C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C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C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D327" i="4"/>
  <c r="B450" i="15"/>
  <c r="D326" i="4"/>
  <c r="C326" i="4"/>
  <c r="D450" i="15"/>
  <c r="C327" i="4"/>
  <c r="C328" i="4"/>
  <c r="C329" i="4"/>
  <c r="D453" i="15"/>
  <c r="C330" i="4"/>
  <c r="D454" i="15"/>
  <c r="C332" i="4"/>
  <c r="D456" i="15"/>
  <c r="C334" i="4"/>
  <c r="D458" i="15"/>
  <c r="C335" i="4"/>
  <c r="D459" i="15"/>
  <c r="C336" i="4"/>
  <c r="D460" i="15"/>
  <c r="C337" i="4"/>
  <c r="D461" i="15"/>
  <c r="C338" i="4"/>
  <c r="B449" i="15"/>
  <c r="D325" i="4"/>
  <c r="AE320" i="4"/>
  <c r="AE321" i="4"/>
  <c r="AE322" i="4"/>
  <c r="AE323" i="4"/>
  <c r="AE324" i="4"/>
  <c r="AE325" i="4"/>
  <c r="AE326" i="4"/>
  <c r="C325" i="4"/>
  <c r="D449" i="15"/>
  <c r="B448" i="15"/>
  <c r="D324" i="4"/>
  <c r="D323" i="4"/>
  <c r="B323" i="4"/>
  <c r="A323" i="4"/>
  <c r="B447" i="15"/>
  <c r="B446" i="15"/>
  <c r="D322" i="4"/>
  <c r="B445" i="15"/>
  <c r="D321" i="4"/>
  <c r="B321" i="4"/>
  <c r="A321" i="4"/>
  <c r="B444" i="15"/>
  <c r="D320" i="4"/>
  <c r="D319" i="4"/>
  <c r="B443" i="15"/>
  <c r="AE317" i="4"/>
  <c r="AE318" i="4"/>
  <c r="AE319" i="4"/>
  <c r="D318" i="4"/>
  <c r="B442" i="15"/>
  <c r="B441" i="15"/>
  <c r="D317" i="4"/>
  <c r="B440" i="15"/>
  <c r="D316" i="4"/>
  <c r="D315" i="4"/>
  <c r="AE316" i="4"/>
  <c r="B439" i="15"/>
  <c r="AE308" i="4"/>
  <c r="AE309" i="4"/>
  <c r="AE310" i="4"/>
  <c r="AE311" i="4"/>
  <c r="AE312" i="4"/>
  <c r="AE313" i="4"/>
  <c r="AE314" i="4"/>
  <c r="AE315" i="4"/>
  <c r="B438" i="15"/>
  <c r="AC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C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C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C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C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C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C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C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C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C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C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C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C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B437" i="15"/>
  <c r="B314" i="4"/>
  <c r="A314" i="4"/>
  <c r="C314" i="4"/>
  <c r="D314" i="4"/>
  <c r="B315" i="4"/>
  <c r="A315" i="4"/>
  <c r="C315" i="4"/>
  <c r="B316" i="4"/>
  <c r="A316" i="4"/>
  <c r="C316" i="4"/>
  <c r="D440" i="15"/>
  <c r="B317" i="4"/>
  <c r="A317" i="4"/>
  <c r="C317" i="4"/>
  <c r="D441" i="15"/>
  <c r="B318" i="4"/>
  <c r="A318" i="4"/>
  <c r="C318" i="4"/>
  <c r="D442" i="15"/>
  <c r="B319" i="4"/>
  <c r="A319" i="4"/>
  <c r="C319" i="4"/>
  <c r="D443" i="15"/>
  <c r="B320" i="4"/>
  <c r="A320" i="4"/>
  <c r="C320" i="4"/>
  <c r="C321" i="4"/>
  <c r="D445" i="15"/>
  <c r="B322" i="4"/>
  <c r="A322" i="4"/>
  <c r="C322" i="4"/>
  <c r="B324" i="4"/>
  <c r="A324" i="4"/>
  <c r="C324" i="4"/>
  <c r="D448" i="15"/>
  <c r="B325" i="4"/>
  <c r="A325" i="4"/>
  <c r="B326" i="4"/>
  <c r="A326" i="4"/>
  <c r="B327" i="4"/>
  <c r="A327" i="4"/>
  <c r="B328" i="4"/>
  <c r="A328" i="4"/>
  <c r="B329" i="4"/>
  <c r="A329" i="4"/>
  <c r="B332" i="4"/>
  <c r="A332" i="4"/>
  <c r="B333" i="4"/>
  <c r="A333" i="4"/>
  <c r="B334" i="4"/>
  <c r="A334" i="4"/>
  <c r="B336" i="4"/>
  <c r="A336" i="4"/>
  <c r="B337" i="4"/>
  <c r="A337" i="4"/>
  <c r="B338" i="4"/>
  <c r="A338" i="4"/>
  <c r="C339" i="4"/>
  <c r="D463" i="15"/>
  <c r="B341" i="4"/>
  <c r="A341" i="4"/>
  <c r="C341" i="4"/>
  <c r="B342" i="4"/>
  <c r="A342" i="4"/>
  <c r="C342" i="4"/>
  <c r="D466" i="15"/>
  <c r="B343" i="4"/>
  <c r="A343" i="4"/>
  <c r="C343" i="4"/>
  <c r="B345" i="4"/>
  <c r="A345" i="4"/>
  <c r="C345" i="4"/>
  <c r="D469" i="15"/>
  <c r="C346" i="4"/>
  <c r="B347" i="4"/>
  <c r="A347" i="4"/>
  <c r="C347" i="4"/>
  <c r="D471" i="15"/>
  <c r="B348" i="4"/>
  <c r="A348" i="4"/>
  <c r="C348" i="4"/>
  <c r="B349" i="4"/>
  <c r="A349" i="4"/>
  <c r="C349" i="4"/>
  <c r="C350" i="4"/>
  <c r="D475" i="15"/>
  <c r="B351" i="4"/>
  <c r="A351" i="4"/>
  <c r="C351" i="4"/>
  <c r="B352" i="4"/>
  <c r="A352" i="4"/>
  <c r="C352" i="4"/>
  <c r="D477" i="15"/>
  <c r="B353" i="4"/>
  <c r="A353" i="4"/>
  <c r="C353" i="4"/>
  <c r="B354" i="4"/>
  <c r="A354" i="4"/>
  <c r="C354" i="4"/>
  <c r="D479" i="15"/>
  <c r="C355" i="4"/>
  <c r="D480" i="15"/>
  <c r="B313" i="4"/>
  <c r="A313" i="4"/>
  <c r="C313" i="4"/>
  <c r="D437" i="15"/>
  <c r="D313" i="4"/>
  <c r="C312" i="4"/>
  <c r="D312" i="4"/>
  <c r="B436" i="15"/>
  <c r="D642" i="3"/>
  <c r="E642" i="3"/>
  <c r="F642" i="3"/>
  <c r="D643" i="3"/>
  <c r="E643" i="3"/>
  <c r="F643" i="3"/>
  <c r="D644" i="3"/>
  <c r="E644" i="3"/>
  <c r="F644" i="3"/>
  <c r="D645" i="3"/>
  <c r="E645" i="3"/>
  <c r="F645" i="3"/>
  <c r="D646" i="3"/>
  <c r="E646" i="3"/>
  <c r="F646" i="3"/>
  <c r="D647" i="3"/>
  <c r="E647" i="3"/>
  <c r="F647" i="3"/>
  <c r="D648" i="3"/>
  <c r="E648" i="3"/>
  <c r="F648" i="3"/>
  <c r="D649" i="3"/>
  <c r="E649" i="3"/>
  <c r="F649" i="3"/>
  <c r="D650" i="3"/>
  <c r="E650" i="3"/>
  <c r="F650" i="3"/>
  <c r="D651" i="3"/>
  <c r="E651" i="3"/>
  <c r="F651" i="3"/>
  <c r="D652" i="3"/>
  <c r="E652" i="3"/>
  <c r="F652" i="3"/>
  <c r="D653" i="3"/>
  <c r="E653" i="3"/>
  <c r="F653" i="3"/>
  <c r="D654" i="3"/>
  <c r="E654" i="3"/>
  <c r="F654" i="3"/>
  <c r="D655" i="3"/>
  <c r="E655" i="3"/>
  <c r="F655" i="3"/>
  <c r="D656" i="3"/>
  <c r="E656" i="3"/>
  <c r="F656" i="3"/>
  <c r="D657" i="3"/>
  <c r="E657" i="3"/>
  <c r="F657" i="3"/>
  <c r="D658" i="3"/>
  <c r="E658" i="3"/>
  <c r="F658" i="3"/>
  <c r="D659" i="3"/>
  <c r="E659" i="3"/>
  <c r="F659" i="3"/>
  <c r="D660" i="3"/>
  <c r="E660" i="3"/>
  <c r="F660" i="3"/>
  <c r="D661" i="3"/>
  <c r="E661" i="3"/>
  <c r="F661" i="3"/>
  <c r="B435" i="15"/>
  <c r="B434" i="15"/>
  <c r="B433" i="15"/>
  <c r="B432" i="15"/>
  <c r="B431" i="15"/>
  <c r="AE307" i="4"/>
  <c r="B430" i="15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2" i="4"/>
  <c r="B429" i="15"/>
  <c r="B428" i="15"/>
  <c r="B427" i="15"/>
  <c r="B426" i="15"/>
  <c r="B303" i="4"/>
  <c r="A303" i="4"/>
  <c r="C303" i="4"/>
  <c r="D427" i="15"/>
  <c r="D303" i="4"/>
  <c r="B304" i="4"/>
  <c r="A304" i="4"/>
  <c r="C304" i="4"/>
  <c r="D428" i="15"/>
  <c r="D304" i="4"/>
  <c r="B305" i="4"/>
  <c r="A305" i="4"/>
  <c r="C305" i="4"/>
  <c r="D429" i="15"/>
  <c r="D305" i="4"/>
  <c r="B306" i="4"/>
  <c r="A306" i="4"/>
  <c r="C306" i="4"/>
  <c r="D306" i="4"/>
  <c r="B307" i="4"/>
  <c r="A307" i="4"/>
  <c r="C307" i="4"/>
  <c r="D431" i="15"/>
  <c r="D307" i="4"/>
  <c r="B308" i="4"/>
  <c r="A308" i="4"/>
  <c r="C308" i="4"/>
  <c r="D432" i="15"/>
  <c r="D308" i="4"/>
  <c r="B309" i="4"/>
  <c r="A309" i="4"/>
  <c r="C309" i="4"/>
  <c r="D433" i="15"/>
  <c r="D309" i="4"/>
  <c r="B310" i="4"/>
  <c r="A310" i="4"/>
  <c r="C310" i="4"/>
  <c r="D310" i="4"/>
  <c r="B311" i="4"/>
  <c r="A311" i="4"/>
  <c r="C311" i="4"/>
  <c r="D435" i="15"/>
  <c r="D311" i="4"/>
  <c r="I312" i="4"/>
  <c r="B312" i="4"/>
  <c r="A312" i="4"/>
  <c r="B302" i="4"/>
  <c r="A302" i="4"/>
  <c r="C302" i="4"/>
  <c r="D426" i="15"/>
  <c r="D302" i="4"/>
  <c r="D628" i="3"/>
  <c r="E628" i="3"/>
  <c r="F628" i="3"/>
  <c r="B425" i="15"/>
  <c r="B301" i="4"/>
  <c r="A301" i="4"/>
  <c r="C301" i="4"/>
  <c r="D425" i="15"/>
  <c r="D301" i="4"/>
  <c r="B285" i="4"/>
  <c r="A285" i="4"/>
  <c r="C285" i="4"/>
  <c r="D285" i="4"/>
  <c r="B286" i="4"/>
  <c r="A286" i="4"/>
  <c r="C286" i="4"/>
  <c r="D410" i="15"/>
  <c r="D286" i="4"/>
  <c r="B287" i="4"/>
  <c r="A287" i="4"/>
  <c r="C287" i="4"/>
  <c r="D411" i="15"/>
  <c r="D287" i="4"/>
  <c r="B288" i="4"/>
  <c r="A288" i="4"/>
  <c r="C288" i="4"/>
  <c r="D412" i="15"/>
  <c r="D288" i="4"/>
  <c r="B289" i="4"/>
  <c r="A289" i="4"/>
  <c r="C289" i="4"/>
  <c r="D413" i="15"/>
  <c r="D289" i="4"/>
  <c r="B290" i="4"/>
  <c r="A290" i="4"/>
  <c r="C290" i="4"/>
  <c r="D290" i="4"/>
  <c r="B291" i="4"/>
  <c r="A291" i="4"/>
  <c r="C291" i="4"/>
  <c r="D291" i="4"/>
  <c r="B292" i="4"/>
  <c r="A292" i="4"/>
  <c r="C292" i="4"/>
  <c r="D416" i="15"/>
  <c r="D292" i="4"/>
  <c r="B293" i="4"/>
  <c r="A293" i="4"/>
  <c r="C293" i="4"/>
  <c r="D417" i="15"/>
  <c r="D293" i="4"/>
  <c r="B294" i="4"/>
  <c r="A294" i="4"/>
  <c r="C294" i="4"/>
  <c r="D294" i="4"/>
  <c r="B295" i="4"/>
  <c r="A295" i="4"/>
  <c r="C295" i="4"/>
  <c r="D295" i="4"/>
  <c r="B296" i="4"/>
  <c r="A296" i="4"/>
  <c r="C296" i="4"/>
  <c r="D420" i="15"/>
  <c r="D296" i="4"/>
  <c r="B297" i="4"/>
  <c r="A297" i="4"/>
  <c r="C297" i="4"/>
  <c r="D297" i="4"/>
  <c r="B298" i="4"/>
  <c r="A298" i="4"/>
  <c r="C298" i="4"/>
  <c r="D422" i="15"/>
  <c r="D298" i="4"/>
  <c r="B299" i="4"/>
  <c r="A299" i="4"/>
  <c r="C299" i="4"/>
  <c r="D299" i="4"/>
  <c r="B300" i="4"/>
  <c r="A300" i="4"/>
  <c r="C300" i="4"/>
  <c r="D424" i="15"/>
  <c r="D300" i="4"/>
  <c r="B424" i="15"/>
  <c r="N23" i="7"/>
  <c r="M23" i="7"/>
  <c r="L23" i="7"/>
  <c r="K23" i="7"/>
  <c r="B283" i="4"/>
  <c r="A283" i="4"/>
  <c r="B284" i="4"/>
  <c r="A284" i="4"/>
  <c r="B423" i="15"/>
  <c r="B422" i="15"/>
  <c r="B420" i="15"/>
  <c r="AW627" i="3"/>
  <c r="AV627" i="3"/>
  <c r="AU627" i="3"/>
  <c r="AT627" i="3"/>
  <c r="AS627" i="3"/>
  <c r="AR627" i="3"/>
  <c r="AQ627" i="3"/>
  <c r="AP627" i="3"/>
  <c r="AO627" i="3"/>
  <c r="AN627" i="3"/>
  <c r="AM627" i="3"/>
  <c r="AL627" i="3"/>
  <c r="AK627" i="3"/>
  <c r="AJ627" i="3"/>
  <c r="AI627" i="3"/>
  <c r="AH627" i="3"/>
  <c r="AG627" i="3"/>
  <c r="AF627" i="3"/>
  <c r="AE627" i="3"/>
  <c r="AC627" i="3"/>
  <c r="F627" i="3"/>
  <c r="E627" i="3"/>
  <c r="D627" i="3"/>
  <c r="A421" i="15"/>
  <c r="B421" i="15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C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B419" i="15"/>
  <c r="A381" i="13"/>
  <c r="A422" i="15"/>
  <c r="AI295" i="4"/>
  <c r="AF295" i="4"/>
  <c r="AG295" i="4"/>
  <c r="AH295" i="4"/>
  <c r="B418" i="15"/>
  <c r="G1249" i="18"/>
  <c r="B417" i="15"/>
  <c r="AC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C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C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C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C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C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C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C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C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C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C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C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C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C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C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C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C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C624" i="3"/>
  <c r="D625" i="3"/>
  <c r="E625" i="3"/>
  <c r="F625" i="3"/>
  <c r="D626" i="3"/>
  <c r="E626" i="3"/>
  <c r="F626" i="3"/>
  <c r="D629" i="3"/>
  <c r="E629" i="3"/>
  <c r="F629" i="3"/>
  <c r="D630" i="3"/>
  <c r="E630" i="3"/>
  <c r="F630" i="3"/>
  <c r="D631" i="3"/>
  <c r="E631" i="3"/>
  <c r="F631" i="3"/>
  <c r="D632" i="3"/>
  <c r="E632" i="3"/>
  <c r="F632" i="3"/>
  <c r="D633" i="3"/>
  <c r="E633" i="3"/>
  <c r="F633" i="3"/>
  <c r="D634" i="3"/>
  <c r="E634" i="3"/>
  <c r="F634" i="3"/>
  <c r="D635" i="3"/>
  <c r="E635" i="3"/>
  <c r="F635" i="3"/>
  <c r="D636" i="3"/>
  <c r="E636" i="3"/>
  <c r="F636" i="3"/>
  <c r="D637" i="3"/>
  <c r="E637" i="3"/>
  <c r="F637" i="3"/>
  <c r="D638" i="3"/>
  <c r="E638" i="3"/>
  <c r="F638" i="3"/>
  <c r="D639" i="3"/>
  <c r="E639" i="3"/>
  <c r="F639" i="3"/>
  <c r="D640" i="3"/>
  <c r="E640" i="3"/>
  <c r="F640" i="3"/>
  <c r="D641" i="3"/>
  <c r="E641" i="3"/>
  <c r="F641" i="3"/>
  <c r="F624" i="3"/>
  <c r="E624" i="3"/>
  <c r="D624" i="3"/>
  <c r="B416" i="15"/>
  <c r="D623" i="3"/>
  <c r="E623" i="3"/>
  <c r="F623" i="3"/>
  <c r="AC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415" i="15"/>
  <c r="AC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D622" i="3"/>
  <c r="E622" i="3"/>
  <c r="F622" i="3"/>
  <c r="B414" i="15"/>
  <c r="AC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621" i="3"/>
  <c r="E621" i="3"/>
  <c r="F621" i="3"/>
  <c r="B413" i="15"/>
  <c r="D620" i="3"/>
  <c r="E620" i="3"/>
  <c r="F620" i="3"/>
  <c r="AC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B412" i="15"/>
  <c r="AC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D619" i="3"/>
  <c r="E619" i="3"/>
  <c r="F619" i="3"/>
  <c r="D618" i="3"/>
  <c r="E618" i="3"/>
  <c r="F618" i="3"/>
  <c r="B411" i="15"/>
  <c r="AC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B410" i="15"/>
  <c r="AC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D617" i="3"/>
  <c r="E617" i="3"/>
  <c r="F617" i="3"/>
  <c r="B409" i="15"/>
  <c r="AC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D616" i="3"/>
  <c r="E616" i="3"/>
  <c r="F616" i="3"/>
  <c r="AC615" i="3"/>
  <c r="D615" i="3"/>
  <c r="E615" i="3"/>
  <c r="F615" i="3"/>
  <c r="B408" i="15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C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614" i="3"/>
  <c r="E614" i="3"/>
  <c r="F614" i="3"/>
  <c r="B407" i="15"/>
  <c r="B406" i="15"/>
  <c r="D613" i="3"/>
  <c r="E613" i="3"/>
  <c r="F613" i="3"/>
  <c r="AC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C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B405" i="15"/>
  <c r="AC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C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D612" i="3"/>
  <c r="E612" i="3"/>
  <c r="F612" i="3"/>
  <c r="D611" i="3"/>
  <c r="E611" i="3"/>
  <c r="F611" i="3"/>
  <c r="D610" i="3"/>
  <c r="E610" i="3"/>
  <c r="F610" i="3"/>
  <c r="AC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D609" i="3"/>
  <c r="E609" i="3"/>
  <c r="F609" i="3"/>
  <c r="AC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C607" i="3"/>
  <c r="D608" i="3"/>
  <c r="E608" i="3"/>
  <c r="F608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E607" i="3"/>
  <c r="F607" i="3"/>
  <c r="D607" i="3"/>
  <c r="AC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D606" i="3"/>
  <c r="E606" i="3"/>
  <c r="F606" i="3"/>
  <c r="AC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605" i="3"/>
  <c r="E605" i="3"/>
  <c r="F605" i="3"/>
  <c r="AC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D604" i="3"/>
  <c r="E604" i="3"/>
  <c r="F604" i="3"/>
  <c r="B273" i="4"/>
  <c r="A273" i="4"/>
  <c r="C276" i="4"/>
  <c r="D276" i="4"/>
  <c r="C273" i="4"/>
  <c r="D273" i="4"/>
  <c r="AC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603" i="3"/>
  <c r="E603" i="3"/>
  <c r="F603" i="3"/>
  <c r="A577" i="3"/>
  <c r="D602" i="3"/>
  <c r="E602" i="3"/>
  <c r="F602" i="3"/>
  <c r="AC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C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423" i="12"/>
  <c r="A424" i="12"/>
  <c r="A425" i="12"/>
  <c r="A426" i="12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D601" i="3"/>
  <c r="E601" i="3"/>
  <c r="F601" i="3"/>
  <c r="AC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D600" i="3"/>
  <c r="E600" i="3"/>
  <c r="F600" i="3"/>
  <c r="B269" i="4"/>
  <c r="A269" i="4"/>
  <c r="C269" i="4"/>
  <c r="D393" i="15"/>
  <c r="D269" i="4"/>
  <c r="B270" i="4"/>
  <c r="A270" i="4"/>
  <c r="C270" i="4"/>
  <c r="D270" i="4"/>
  <c r="AC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C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C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C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C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C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C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C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C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C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C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C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C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C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E599" i="3"/>
  <c r="F599" i="3"/>
  <c r="D599" i="3"/>
  <c r="B268" i="4"/>
  <c r="A268" i="4"/>
  <c r="D598" i="3"/>
  <c r="E598" i="3"/>
  <c r="F598" i="3"/>
  <c r="D597" i="3"/>
  <c r="E597" i="3"/>
  <c r="F597" i="3"/>
  <c r="D596" i="3"/>
  <c r="E596" i="3"/>
  <c r="F596" i="3"/>
  <c r="D595" i="3"/>
  <c r="E595" i="3"/>
  <c r="F595" i="3"/>
  <c r="A32" i="12"/>
  <c r="D594" i="3"/>
  <c r="E594" i="3"/>
  <c r="F594" i="3"/>
  <c r="D593" i="3"/>
  <c r="E593" i="3"/>
  <c r="F593" i="3"/>
  <c r="D592" i="3"/>
  <c r="E592" i="3"/>
  <c r="F592" i="3"/>
  <c r="D591" i="3"/>
  <c r="E591" i="3"/>
  <c r="F591" i="3"/>
  <c r="D590" i="3"/>
  <c r="E590" i="3"/>
  <c r="F590" i="3"/>
  <c r="D589" i="3"/>
  <c r="E589" i="3"/>
  <c r="F589" i="3"/>
  <c r="D588" i="3"/>
  <c r="E588" i="3"/>
  <c r="F588" i="3"/>
  <c r="H1293" i="18"/>
  <c r="I1293" i="18"/>
  <c r="J1293" i="18"/>
  <c r="K1293" i="18"/>
  <c r="L1293" i="18"/>
  <c r="N1293" i="18"/>
  <c r="O1293" i="18"/>
  <c r="P1293" i="18"/>
  <c r="Q1293" i="18"/>
  <c r="R1293" i="18"/>
  <c r="T1293" i="18"/>
  <c r="H1294" i="18"/>
  <c r="I1294" i="18"/>
  <c r="J1294" i="18"/>
  <c r="K1294" i="18"/>
  <c r="L1294" i="18"/>
  <c r="N1294" i="18"/>
  <c r="O1294" i="18"/>
  <c r="P1294" i="18"/>
  <c r="Q1294" i="18"/>
  <c r="R1294" i="18"/>
  <c r="T1294" i="18"/>
  <c r="H1295" i="18"/>
  <c r="I1295" i="18"/>
  <c r="J1295" i="18"/>
  <c r="K1295" i="18"/>
  <c r="L1295" i="18"/>
  <c r="N1295" i="18"/>
  <c r="O1295" i="18"/>
  <c r="P1295" i="18"/>
  <c r="Q1295" i="18"/>
  <c r="R1295" i="18"/>
  <c r="T1295" i="18"/>
  <c r="H1296" i="18"/>
  <c r="I1296" i="18"/>
  <c r="J1296" i="18"/>
  <c r="K1296" i="18"/>
  <c r="L1296" i="18"/>
  <c r="N1296" i="18"/>
  <c r="O1296" i="18"/>
  <c r="P1296" i="18"/>
  <c r="Q1296" i="18"/>
  <c r="R1296" i="18"/>
  <c r="T1296" i="18"/>
  <c r="H1297" i="18"/>
  <c r="I1297" i="18"/>
  <c r="J1297" i="18"/>
  <c r="K1297" i="18"/>
  <c r="L1297" i="18"/>
  <c r="N1297" i="18"/>
  <c r="O1297" i="18"/>
  <c r="P1297" i="18"/>
  <c r="Q1297" i="18"/>
  <c r="R1297" i="18"/>
  <c r="T1297" i="18"/>
  <c r="H1298" i="18"/>
  <c r="I1298" i="18"/>
  <c r="J1298" i="18"/>
  <c r="K1298" i="18"/>
  <c r="L1298" i="18"/>
  <c r="N1298" i="18"/>
  <c r="O1298" i="18"/>
  <c r="P1298" i="18"/>
  <c r="Q1298" i="18"/>
  <c r="R1298" i="18"/>
  <c r="T1298" i="18"/>
  <c r="H1299" i="18"/>
  <c r="I1299" i="18"/>
  <c r="J1299" i="18"/>
  <c r="K1299" i="18"/>
  <c r="L1299" i="18"/>
  <c r="N1299" i="18"/>
  <c r="O1299" i="18"/>
  <c r="P1299" i="18"/>
  <c r="Q1299" i="18"/>
  <c r="R1299" i="18"/>
  <c r="T1299" i="18"/>
  <c r="H1300" i="18"/>
  <c r="I1300" i="18"/>
  <c r="J1300" i="18"/>
  <c r="K1300" i="18"/>
  <c r="L1300" i="18"/>
  <c r="N1300" i="18"/>
  <c r="O1300" i="18"/>
  <c r="P1300" i="18"/>
  <c r="Q1300" i="18"/>
  <c r="R1300" i="18"/>
  <c r="T1300" i="18"/>
  <c r="H1301" i="18"/>
  <c r="I1301" i="18"/>
  <c r="J1301" i="18"/>
  <c r="K1301" i="18"/>
  <c r="L1301" i="18"/>
  <c r="N1301" i="18"/>
  <c r="O1301" i="18"/>
  <c r="P1301" i="18"/>
  <c r="Q1301" i="18"/>
  <c r="R1301" i="18"/>
  <c r="T1301" i="18"/>
  <c r="H1302" i="18"/>
  <c r="I1302" i="18"/>
  <c r="J1302" i="18"/>
  <c r="K1302" i="18"/>
  <c r="L1302" i="18"/>
  <c r="N1302" i="18"/>
  <c r="O1302" i="18"/>
  <c r="P1302" i="18"/>
  <c r="Q1302" i="18"/>
  <c r="R1302" i="18"/>
  <c r="T1302" i="18"/>
  <c r="H1303" i="18"/>
  <c r="I1303" i="18"/>
  <c r="J1303" i="18"/>
  <c r="K1303" i="18"/>
  <c r="L1303" i="18"/>
  <c r="N1303" i="18"/>
  <c r="O1303" i="18"/>
  <c r="P1303" i="18"/>
  <c r="Q1303" i="18"/>
  <c r="R1303" i="18"/>
  <c r="T1303" i="18"/>
  <c r="H1304" i="18"/>
  <c r="I1304" i="18"/>
  <c r="J1304" i="18"/>
  <c r="K1304" i="18"/>
  <c r="L1304" i="18"/>
  <c r="N1304" i="18"/>
  <c r="O1304" i="18"/>
  <c r="P1304" i="18"/>
  <c r="Q1304" i="18"/>
  <c r="R1304" i="18"/>
  <c r="T1304" i="18"/>
  <c r="H1305" i="18"/>
  <c r="I1305" i="18"/>
  <c r="J1305" i="18"/>
  <c r="K1305" i="18"/>
  <c r="L1305" i="18"/>
  <c r="N1305" i="18"/>
  <c r="O1305" i="18"/>
  <c r="P1305" i="18"/>
  <c r="Q1305" i="18"/>
  <c r="R1305" i="18"/>
  <c r="T1305" i="18"/>
  <c r="H1306" i="18"/>
  <c r="I1306" i="18"/>
  <c r="J1306" i="18"/>
  <c r="K1306" i="18"/>
  <c r="L1306" i="18"/>
  <c r="N1306" i="18"/>
  <c r="O1306" i="18"/>
  <c r="P1306" i="18"/>
  <c r="Q1306" i="18"/>
  <c r="R1306" i="18"/>
  <c r="T1306" i="18"/>
  <c r="H1307" i="18"/>
  <c r="I1307" i="18"/>
  <c r="J1307" i="18"/>
  <c r="K1307" i="18"/>
  <c r="L1307" i="18"/>
  <c r="N1307" i="18"/>
  <c r="O1307" i="18"/>
  <c r="P1307" i="18"/>
  <c r="Q1307" i="18"/>
  <c r="R1307" i="18"/>
  <c r="T1307" i="18"/>
  <c r="H1308" i="18"/>
  <c r="I1308" i="18"/>
  <c r="J1308" i="18"/>
  <c r="K1308" i="18"/>
  <c r="L1308" i="18"/>
  <c r="N1308" i="18"/>
  <c r="O1308" i="18"/>
  <c r="P1308" i="18"/>
  <c r="Q1308" i="18"/>
  <c r="R1308" i="18"/>
  <c r="T1308" i="18"/>
  <c r="H1309" i="18"/>
  <c r="I1309" i="18"/>
  <c r="J1309" i="18"/>
  <c r="K1309" i="18"/>
  <c r="L1309" i="18"/>
  <c r="N1309" i="18"/>
  <c r="O1309" i="18"/>
  <c r="P1309" i="18"/>
  <c r="Q1309" i="18"/>
  <c r="R1309" i="18"/>
  <c r="T1309" i="18"/>
  <c r="H1310" i="18"/>
  <c r="I1310" i="18"/>
  <c r="J1310" i="18"/>
  <c r="K1310" i="18"/>
  <c r="L1310" i="18"/>
  <c r="N1310" i="18"/>
  <c r="O1310" i="18"/>
  <c r="P1310" i="18"/>
  <c r="Q1310" i="18"/>
  <c r="R1310" i="18"/>
  <c r="T1310" i="18"/>
  <c r="H1311" i="18"/>
  <c r="I1311" i="18"/>
  <c r="J1311" i="18"/>
  <c r="K1311" i="18"/>
  <c r="L1311" i="18"/>
  <c r="N1311" i="18"/>
  <c r="O1311" i="18"/>
  <c r="P1311" i="18"/>
  <c r="Q1311" i="18"/>
  <c r="R1311" i="18"/>
  <c r="T1311" i="18"/>
  <c r="D587" i="3"/>
  <c r="E587" i="3"/>
  <c r="F587" i="3"/>
  <c r="D586" i="3"/>
  <c r="E586" i="3"/>
  <c r="F586" i="3"/>
  <c r="AC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D585" i="3"/>
  <c r="E585" i="3"/>
  <c r="F585" i="3"/>
  <c r="AC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584" i="3"/>
  <c r="E584" i="3"/>
  <c r="F584" i="3"/>
  <c r="H1288" i="18"/>
  <c r="I1288" i="18"/>
  <c r="J1288" i="18"/>
  <c r="K1288" i="18"/>
  <c r="L1288" i="18"/>
  <c r="N1288" i="18"/>
  <c r="O1288" i="18"/>
  <c r="P1288" i="18"/>
  <c r="Q1288" i="18"/>
  <c r="R1288" i="18"/>
  <c r="T1288" i="18"/>
  <c r="H1289" i="18"/>
  <c r="I1289" i="18"/>
  <c r="J1289" i="18"/>
  <c r="K1289" i="18"/>
  <c r="L1289" i="18"/>
  <c r="N1289" i="18"/>
  <c r="O1289" i="18"/>
  <c r="P1289" i="18"/>
  <c r="Q1289" i="18"/>
  <c r="R1289" i="18"/>
  <c r="T1289" i="18"/>
  <c r="H1290" i="18"/>
  <c r="I1290" i="18"/>
  <c r="J1290" i="18"/>
  <c r="K1290" i="18"/>
  <c r="L1290" i="18"/>
  <c r="N1290" i="18"/>
  <c r="O1290" i="18"/>
  <c r="P1290" i="18"/>
  <c r="Q1290" i="18"/>
  <c r="R1290" i="18"/>
  <c r="T1290" i="18"/>
  <c r="H1291" i="18"/>
  <c r="I1291" i="18"/>
  <c r="J1291" i="18"/>
  <c r="K1291" i="18"/>
  <c r="L1291" i="18"/>
  <c r="N1291" i="18"/>
  <c r="O1291" i="18"/>
  <c r="P1291" i="18"/>
  <c r="Q1291" i="18"/>
  <c r="R1291" i="18"/>
  <c r="T1291" i="18"/>
  <c r="H1292" i="18"/>
  <c r="I1292" i="18"/>
  <c r="J1292" i="18"/>
  <c r="K1292" i="18"/>
  <c r="L1292" i="18"/>
  <c r="N1292" i="18"/>
  <c r="O1292" i="18"/>
  <c r="P1292" i="18"/>
  <c r="Q1292" i="18"/>
  <c r="R1292" i="18"/>
  <c r="T1292" i="18"/>
  <c r="H1284" i="18"/>
  <c r="I1284" i="18"/>
  <c r="J1284" i="18"/>
  <c r="K1284" i="18"/>
  <c r="L1284" i="18"/>
  <c r="N1284" i="18"/>
  <c r="O1284" i="18"/>
  <c r="P1284" i="18"/>
  <c r="Q1284" i="18"/>
  <c r="R1284" i="18"/>
  <c r="T1284" i="18"/>
  <c r="H1285" i="18"/>
  <c r="I1285" i="18"/>
  <c r="J1285" i="18"/>
  <c r="K1285" i="18"/>
  <c r="L1285" i="18"/>
  <c r="N1285" i="18"/>
  <c r="O1285" i="18"/>
  <c r="P1285" i="18"/>
  <c r="Q1285" i="18"/>
  <c r="R1285" i="18"/>
  <c r="T1285" i="18"/>
  <c r="H1286" i="18"/>
  <c r="I1286" i="18"/>
  <c r="J1286" i="18"/>
  <c r="K1286" i="18"/>
  <c r="L1286" i="18"/>
  <c r="N1286" i="18"/>
  <c r="O1286" i="18"/>
  <c r="P1286" i="18"/>
  <c r="Q1286" i="18"/>
  <c r="R1286" i="18"/>
  <c r="T1286" i="18"/>
  <c r="H1287" i="18"/>
  <c r="I1287" i="18"/>
  <c r="J1287" i="18"/>
  <c r="K1287" i="18"/>
  <c r="L1287" i="18"/>
  <c r="N1287" i="18"/>
  <c r="O1287" i="18"/>
  <c r="P1287" i="18"/>
  <c r="Q1287" i="18"/>
  <c r="R1287" i="18"/>
  <c r="T1287" i="18"/>
  <c r="B252" i="4"/>
  <c r="A252" i="4"/>
  <c r="C252" i="4"/>
  <c r="D376" i="15"/>
  <c r="D252" i="4"/>
  <c r="AC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C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583" i="3"/>
  <c r="E583" i="3"/>
  <c r="F583" i="3"/>
  <c r="B251" i="4"/>
  <c r="A251" i="4"/>
  <c r="C251" i="4"/>
  <c r="D375" i="15"/>
  <c r="D251" i="4"/>
  <c r="D582" i="3"/>
  <c r="E582" i="3"/>
  <c r="F582" i="3"/>
  <c r="H1279" i="18"/>
  <c r="I1279" i="18"/>
  <c r="J1279" i="18"/>
  <c r="K1279" i="18"/>
  <c r="L1279" i="18"/>
  <c r="N1279" i="18"/>
  <c r="O1279" i="18"/>
  <c r="P1279" i="18"/>
  <c r="Q1279" i="18"/>
  <c r="R1279" i="18"/>
  <c r="T1279" i="18"/>
  <c r="H1280" i="18"/>
  <c r="I1280" i="18"/>
  <c r="J1280" i="18"/>
  <c r="K1280" i="18"/>
  <c r="L1280" i="18"/>
  <c r="N1280" i="18"/>
  <c r="O1280" i="18"/>
  <c r="P1280" i="18"/>
  <c r="Q1280" i="18"/>
  <c r="R1280" i="18"/>
  <c r="T1280" i="18"/>
  <c r="H1281" i="18"/>
  <c r="I1281" i="18"/>
  <c r="J1281" i="18"/>
  <c r="K1281" i="18"/>
  <c r="L1281" i="18"/>
  <c r="N1281" i="18"/>
  <c r="O1281" i="18"/>
  <c r="P1281" i="18"/>
  <c r="Q1281" i="18"/>
  <c r="R1281" i="18"/>
  <c r="T1281" i="18"/>
  <c r="H1282" i="18"/>
  <c r="I1282" i="18"/>
  <c r="J1282" i="18"/>
  <c r="K1282" i="18"/>
  <c r="L1282" i="18"/>
  <c r="N1282" i="18"/>
  <c r="O1282" i="18"/>
  <c r="P1282" i="18"/>
  <c r="Q1282" i="18"/>
  <c r="R1282" i="18"/>
  <c r="T1282" i="18"/>
  <c r="H1283" i="18"/>
  <c r="I1283" i="18"/>
  <c r="J1283" i="18"/>
  <c r="K1283" i="18"/>
  <c r="L1283" i="18"/>
  <c r="N1283" i="18"/>
  <c r="O1283" i="18"/>
  <c r="P1283" i="18"/>
  <c r="Q1283" i="18"/>
  <c r="R1283" i="18"/>
  <c r="T1283" i="18"/>
  <c r="H1274" i="18"/>
  <c r="I1274" i="18"/>
  <c r="J1274" i="18"/>
  <c r="K1274" i="18"/>
  <c r="L1274" i="18"/>
  <c r="N1274" i="18"/>
  <c r="O1274" i="18"/>
  <c r="P1274" i="18"/>
  <c r="Q1274" i="18"/>
  <c r="R1274" i="18"/>
  <c r="T1274" i="18"/>
  <c r="H1275" i="18"/>
  <c r="I1275" i="18"/>
  <c r="J1275" i="18"/>
  <c r="K1275" i="18"/>
  <c r="L1275" i="18"/>
  <c r="N1275" i="18"/>
  <c r="O1275" i="18"/>
  <c r="P1275" i="18"/>
  <c r="Q1275" i="18"/>
  <c r="R1275" i="18"/>
  <c r="T1275" i="18"/>
  <c r="H1276" i="18"/>
  <c r="I1276" i="18"/>
  <c r="J1276" i="18"/>
  <c r="K1276" i="18"/>
  <c r="L1276" i="18"/>
  <c r="N1276" i="18"/>
  <c r="O1276" i="18"/>
  <c r="P1276" i="18"/>
  <c r="Q1276" i="18"/>
  <c r="R1276" i="18"/>
  <c r="T1276" i="18"/>
  <c r="H1277" i="18"/>
  <c r="I1277" i="18"/>
  <c r="J1277" i="18"/>
  <c r="K1277" i="18"/>
  <c r="L1277" i="18"/>
  <c r="N1277" i="18"/>
  <c r="O1277" i="18"/>
  <c r="P1277" i="18"/>
  <c r="Q1277" i="18"/>
  <c r="R1277" i="18"/>
  <c r="T1277" i="18"/>
  <c r="H1278" i="18"/>
  <c r="I1278" i="18"/>
  <c r="J1278" i="18"/>
  <c r="K1278" i="18"/>
  <c r="L1278" i="18"/>
  <c r="N1278" i="18"/>
  <c r="O1278" i="18"/>
  <c r="P1278" i="18"/>
  <c r="Q1278" i="18"/>
  <c r="R1278" i="18"/>
  <c r="T1278" i="18"/>
  <c r="AC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D581" i="3"/>
  <c r="E581" i="3"/>
  <c r="F581" i="3"/>
  <c r="H1269" i="18"/>
  <c r="I1269" i="18"/>
  <c r="J1269" i="18"/>
  <c r="K1269" i="18"/>
  <c r="L1269" i="18"/>
  <c r="N1269" i="18"/>
  <c r="O1269" i="18"/>
  <c r="P1269" i="18"/>
  <c r="Q1269" i="18"/>
  <c r="R1269" i="18"/>
  <c r="T1269" i="18"/>
  <c r="H1270" i="18"/>
  <c r="I1270" i="18"/>
  <c r="J1270" i="18"/>
  <c r="K1270" i="18"/>
  <c r="L1270" i="18"/>
  <c r="N1270" i="18"/>
  <c r="O1270" i="18"/>
  <c r="P1270" i="18"/>
  <c r="Q1270" i="18"/>
  <c r="R1270" i="18"/>
  <c r="T1270" i="18"/>
  <c r="H1271" i="18"/>
  <c r="I1271" i="18"/>
  <c r="J1271" i="18"/>
  <c r="K1271" i="18"/>
  <c r="L1271" i="18"/>
  <c r="N1271" i="18"/>
  <c r="O1271" i="18"/>
  <c r="P1271" i="18"/>
  <c r="Q1271" i="18"/>
  <c r="R1271" i="18"/>
  <c r="T1271" i="18"/>
  <c r="H1272" i="18"/>
  <c r="I1272" i="18"/>
  <c r="J1272" i="18"/>
  <c r="K1272" i="18"/>
  <c r="L1272" i="18"/>
  <c r="N1272" i="18"/>
  <c r="O1272" i="18"/>
  <c r="P1272" i="18"/>
  <c r="Q1272" i="18"/>
  <c r="R1272" i="18"/>
  <c r="T1272" i="18"/>
  <c r="H1273" i="18"/>
  <c r="I1273" i="18"/>
  <c r="J1273" i="18"/>
  <c r="K1273" i="18"/>
  <c r="L1273" i="18"/>
  <c r="N1273" i="18"/>
  <c r="O1273" i="18"/>
  <c r="P1273" i="18"/>
  <c r="Q1273" i="18"/>
  <c r="R1273" i="18"/>
  <c r="T1273" i="18"/>
  <c r="AC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D580" i="3"/>
  <c r="E580" i="3"/>
  <c r="F580" i="3"/>
  <c r="H1265" i="18"/>
  <c r="I1265" i="18"/>
  <c r="J1265" i="18"/>
  <c r="K1265" i="18"/>
  <c r="L1265" i="18"/>
  <c r="N1265" i="18"/>
  <c r="O1265" i="18"/>
  <c r="P1265" i="18"/>
  <c r="Q1265" i="18"/>
  <c r="R1265" i="18"/>
  <c r="T1265" i="18"/>
  <c r="H1266" i="18"/>
  <c r="I1266" i="18"/>
  <c r="J1266" i="18"/>
  <c r="K1266" i="18"/>
  <c r="L1266" i="18"/>
  <c r="N1266" i="18"/>
  <c r="O1266" i="18"/>
  <c r="P1266" i="18"/>
  <c r="Q1266" i="18"/>
  <c r="R1266" i="18"/>
  <c r="T1266" i="18"/>
  <c r="H1267" i="18"/>
  <c r="I1267" i="18"/>
  <c r="J1267" i="18"/>
  <c r="K1267" i="18"/>
  <c r="L1267" i="18"/>
  <c r="N1267" i="18"/>
  <c r="O1267" i="18"/>
  <c r="P1267" i="18"/>
  <c r="Q1267" i="18"/>
  <c r="R1267" i="18"/>
  <c r="T1267" i="18"/>
  <c r="H1268" i="18"/>
  <c r="I1268" i="18"/>
  <c r="J1268" i="18"/>
  <c r="K1268" i="18"/>
  <c r="L1268" i="18"/>
  <c r="N1268" i="18"/>
  <c r="O1268" i="18"/>
  <c r="P1268" i="18"/>
  <c r="Q1268" i="18"/>
  <c r="R1268" i="18"/>
  <c r="T1268" i="18"/>
  <c r="B248" i="4"/>
  <c r="A248" i="4"/>
  <c r="C248" i="4"/>
  <c r="D248" i="4"/>
  <c r="AM578" i="3"/>
  <c r="AN578" i="3"/>
  <c r="AO578" i="3"/>
  <c r="AP578" i="3"/>
  <c r="AQ578" i="3"/>
  <c r="AR578" i="3"/>
  <c r="AS578" i="3"/>
  <c r="AT578" i="3"/>
  <c r="AU578" i="3"/>
  <c r="AV578" i="3"/>
  <c r="AW578" i="3"/>
  <c r="AM579" i="3"/>
  <c r="AN579" i="3"/>
  <c r="AO579" i="3"/>
  <c r="AP579" i="3"/>
  <c r="AQ579" i="3"/>
  <c r="AR579" i="3"/>
  <c r="AS579" i="3"/>
  <c r="AT579" i="3"/>
  <c r="AU579" i="3"/>
  <c r="AV579" i="3"/>
  <c r="AW579" i="3"/>
  <c r="AL578" i="3"/>
  <c r="AL579" i="3"/>
  <c r="AC579" i="3"/>
  <c r="AE579" i="3"/>
  <c r="AF579" i="3"/>
  <c r="AG579" i="3"/>
  <c r="AH579" i="3"/>
  <c r="AI579" i="3"/>
  <c r="AJ579" i="3"/>
  <c r="AK579" i="3"/>
  <c r="D579" i="3"/>
  <c r="E579" i="3"/>
  <c r="F579" i="3"/>
  <c r="AC578" i="3"/>
  <c r="AE578" i="3"/>
  <c r="AF578" i="3"/>
  <c r="AG578" i="3"/>
  <c r="AH578" i="3"/>
  <c r="AI578" i="3"/>
  <c r="AJ578" i="3"/>
  <c r="AK578" i="3"/>
  <c r="C247" i="4"/>
  <c r="C246" i="4"/>
  <c r="D370" i="15"/>
  <c r="D578" i="3"/>
  <c r="E578" i="3"/>
  <c r="F578" i="3"/>
  <c r="H1258" i="18"/>
  <c r="I1258" i="18"/>
  <c r="J1258" i="18"/>
  <c r="K1258" i="18"/>
  <c r="L1258" i="18"/>
  <c r="N1258" i="18"/>
  <c r="O1258" i="18"/>
  <c r="P1258" i="18"/>
  <c r="Q1258" i="18"/>
  <c r="R1258" i="18"/>
  <c r="T1258" i="18"/>
  <c r="H1259" i="18"/>
  <c r="I1259" i="18"/>
  <c r="J1259" i="18"/>
  <c r="K1259" i="18"/>
  <c r="L1259" i="18"/>
  <c r="N1259" i="18"/>
  <c r="O1259" i="18"/>
  <c r="P1259" i="18"/>
  <c r="Q1259" i="18"/>
  <c r="R1259" i="18"/>
  <c r="T1259" i="18"/>
  <c r="H1260" i="18"/>
  <c r="I1260" i="18"/>
  <c r="J1260" i="18"/>
  <c r="K1260" i="18"/>
  <c r="L1260" i="18"/>
  <c r="N1260" i="18"/>
  <c r="O1260" i="18"/>
  <c r="P1260" i="18"/>
  <c r="Q1260" i="18"/>
  <c r="R1260" i="18"/>
  <c r="T1260" i="18"/>
  <c r="H1261" i="18"/>
  <c r="I1261" i="18"/>
  <c r="J1261" i="18"/>
  <c r="K1261" i="18"/>
  <c r="L1261" i="18"/>
  <c r="N1261" i="18"/>
  <c r="O1261" i="18"/>
  <c r="P1261" i="18"/>
  <c r="Q1261" i="18"/>
  <c r="R1261" i="18"/>
  <c r="T1261" i="18"/>
  <c r="H1262" i="18"/>
  <c r="I1262" i="18"/>
  <c r="J1262" i="18"/>
  <c r="K1262" i="18"/>
  <c r="L1262" i="18"/>
  <c r="N1262" i="18"/>
  <c r="O1262" i="18"/>
  <c r="P1262" i="18"/>
  <c r="Q1262" i="18"/>
  <c r="R1262" i="18"/>
  <c r="T1262" i="18"/>
  <c r="H1263" i="18"/>
  <c r="I1263" i="18"/>
  <c r="J1263" i="18"/>
  <c r="K1263" i="18"/>
  <c r="L1263" i="18"/>
  <c r="N1263" i="18"/>
  <c r="O1263" i="18"/>
  <c r="P1263" i="18"/>
  <c r="Q1263" i="18"/>
  <c r="R1263" i="18"/>
  <c r="T1263" i="18"/>
  <c r="H1264" i="18"/>
  <c r="I1264" i="18"/>
  <c r="J1264" i="18"/>
  <c r="K1264" i="18"/>
  <c r="L1264" i="18"/>
  <c r="N1264" i="18"/>
  <c r="O1264" i="18"/>
  <c r="P1264" i="18"/>
  <c r="Q1264" i="18"/>
  <c r="R1264" i="18"/>
  <c r="T1264" i="18"/>
  <c r="T1257" i="18"/>
  <c r="B247" i="4"/>
  <c r="A247" i="4"/>
  <c r="D246" i="4"/>
  <c r="D245" i="4"/>
  <c r="C245" i="4"/>
  <c r="D369" i="15"/>
  <c r="D247" i="4"/>
  <c r="C242" i="4"/>
  <c r="D366" i="15"/>
  <c r="C244" i="4"/>
  <c r="D368" i="15"/>
  <c r="P228" i="19"/>
  <c r="O228" i="19"/>
  <c r="N228" i="19"/>
  <c r="M228" i="19"/>
  <c r="P227" i="19"/>
  <c r="O227" i="19"/>
  <c r="N227" i="19"/>
  <c r="M227" i="19"/>
  <c r="P226" i="19"/>
  <c r="O226" i="19"/>
  <c r="N226" i="19"/>
  <c r="M226" i="19"/>
  <c r="P225" i="19"/>
  <c r="O225" i="19"/>
  <c r="N225" i="19"/>
  <c r="M225" i="19"/>
  <c r="H1257" i="18"/>
  <c r="I1257" i="18"/>
  <c r="J1257" i="18"/>
  <c r="K1257" i="18"/>
  <c r="L1257" i="18"/>
  <c r="N1257" i="18"/>
  <c r="O1257" i="18"/>
  <c r="P1257" i="18"/>
  <c r="Q1257" i="18"/>
  <c r="R1257" i="18"/>
  <c r="B246" i="4"/>
  <c r="A246" i="4"/>
  <c r="D577" i="3"/>
  <c r="E577" i="3"/>
  <c r="F577" i="3"/>
  <c r="AC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244" i="4"/>
  <c r="H1255" i="18"/>
  <c r="I1255" i="18"/>
  <c r="J1255" i="18"/>
  <c r="K1255" i="18"/>
  <c r="L1255" i="18"/>
  <c r="N1255" i="18"/>
  <c r="O1255" i="18"/>
  <c r="P1255" i="18"/>
  <c r="Q1255" i="18"/>
  <c r="R1255" i="18"/>
  <c r="T1255" i="18"/>
  <c r="H1256" i="18"/>
  <c r="I1256" i="18"/>
  <c r="J1256" i="18"/>
  <c r="K1256" i="18"/>
  <c r="L1256" i="18"/>
  <c r="N1256" i="18"/>
  <c r="O1256" i="18"/>
  <c r="P1256" i="18"/>
  <c r="Q1256" i="18"/>
  <c r="R1256" i="18"/>
  <c r="T1256" i="18"/>
  <c r="P224" i="19"/>
  <c r="O224" i="19"/>
  <c r="N224" i="19"/>
  <c r="M224" i="19"/>
  <c r="P223" i="19"/>
  <c r="O223" i="19"/>
  <c r="N223" i="19"/>
  <c r="M223" i="19"/>
  <c r="H1254" i="18"/>
  <c r="I1254" i="18"/>
  <c r="J1254" i="18"/>
  <c r="K1254" i="18"/>
  <c r="L1254" i="18"/>
  <c r="N1254" i="18"/>
  <c r="O1254" i="18"/>
  <c r="P1254" i="18"/>
  <c r="Q1254" i="18"/>
  <c r="R1254" i="18"/>
  <c r="T1254" i="18"/>
  <c r="P222" i="19"/>
  <c r="O222" i="19"/>
  <c r="N222" i="19"/>
  <c r="M222" i="19"/>
  <c r="P221" i="19"/>
  <c r="O221" i="19"/>
  <c r="N221" i="19"/>
  <c r="M221" i="19"/>
  <c r="H1250" i="18"/>
  <c r="I1250" i="18"/>
  <c r="J1250" i="18"/>
  <c r="K1250" i="18"/>
  <c r="L1250" i="18"/>
  <c r="N1250" i="18"/>
  <c r="O1250" i="18"/>
  <c r="P1250" i="18"/>
  <c r="Q1250" i="18"/>
  <c r="R1250" i="18"/>
  <c r="T1250" i="18"/>
  <c r="H1251" i="18"/>
  <c r="I1251" i="18"/>
  <c r="J1251" i="18"/>
  <c r="K1251" i="18"/>
  <c r="L1251" i="18"/>
  <c r="N1251" i="18"/>
  <c r="O1251" i="18"/>
  <c r="P1251" i="18"/>
  <c r="Q1251" i="18"/>
  <c r="R1251" i="18"/>
  <c r="T1251" i="18"/>
  <c r="H1252" i="18"/>
  <c r="I1252" i="18"/>
  <c r="J1252" i="18"/>
  <c r="K1252" i="18"/>
  <c r="L1252" i="18"/>
  <c r="N1252" i="18"/>
  <c r="O1252" i="18"/>
  <c r="P1252" i="18"/>
  <c r="Q1252" i="18"/>
  <c r="R1252" i="18"/>
  <c r="T1252" i="18"/>
  <c r="H1253" i="18"/>
  <c r="I1253" i="18"/>
  <c r="J1253" i="18"/>
  <c r="K1253" i="18"/>
  <c r="L1253" i="18"/>
  <c r="N1253" i="18"/>
  <c r="O1253" i="18"/>
  <c r="P1253" i="18"/>
  <c r="Q1253" i="18"/>
  <c r="R1253" i="18"/>
  <c r="T1253" i="18"/>
  <c r="D243" i="4"/>
  <c r="C243" i="4"/>
  <c r="B244" i="4"/>
  <c r="A244" i="4"/>
  <c r="B245" i="4"/>
  <c r="A245" i="4"/>
  <c r="P220" i="19"/>
  <c r="O220" i="19"/>
  <c r="N220" i="19"/>
  <c r="M220" i="19"/>
  <c r="D576" i="3"/>
  <c r="E576" i="3"/>
  <c r="F576" i="3"/>
  <c r="AC575" i="3"/>
  <c r="AC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P219" i="19"/>
  <c r="O219" i="19"/>
  <c r="N219" i="19"/>
  <c r="M219" i="19"/>
  <c r="P218" i="19"/>
  <c r="O218" i="19"/>
  <c r="N218" i="19"/>
  <c r="M218" i="19"/>
  <c r="P217" i="19"/>
  <c r="O217" i="19"/>
  <c r="N217" i="19"/>
  <c r="M217" i="19"/>
  <c r="P216" i="19"/>
  <c r="O216" i="19"/>
  <c r="N216" i="19"/>
  <c r="M216" i="19"/>
  <c r="P215" i="19"/>
  <c r="O215" i="19"/>
  <c r="N215" i="19"/>
  <c r="M215" i="19"/>
  <c r="N1249" i="18"/>
  <c r="H1245" i="18"/>
  <c r="I1245" i="18"/>
  <c r="J1245" i="18"/>
  <c r="K1245" i="18"/>
  <c r="L1245" i="18"/>
  <c r="N1245" i="18"/>
  <c r="O1245" i="18"/>
  <c r="P1245" i="18"/>
  <c r="Q1245" i="18"/>
  <c r="R1245" i="18"/>
  <c r="T1245" i="18"/>
  <c r="H1246" i="18"/>
  <c r="I1246" i="18"/>
  <c r="J1246" i="18"/>
  <c r="K1246" i="18"/>
  <c r="L1246" i="18"/>
  <c r="N1246" i="18"/>
  <c r="O1246" i="18"/>
  <c r="P1246" i="18"/>
  <c r="Q1246" i="18"/>
  <c r="R1246" i="18"/>
  <c r="T1246" i="18"/>
  <c r="H1247" i="18"/>
  <c r="I1247" i="18"/>
  <c r="J1247" i="18"/>
  <c r="K1247" i="18"/>
  <c r="L1247" i="18"/>
  <c r="N1247" i="18"/>
  <c r="O1247" i="18"/>
  <c r="P1247" i="18"/>
  <c r="Q1247" i="18"/>
  <c r="R1247" i="18"/>
  <c r="T1247" i="18"/>
  <c r="H1248" i="18"/>
  <c r="I1248" i="18"/>
  <c r="J1248" i="18"/>
  <c r="K1248" i="18"/>
  <c r="L1248" i="18"/>
  <c r="N1248" i="18"/>
  <c r="O1248" i="18"/>
  <c r="P1248" i="18"/>
  <c r="Q1248" i="18"/>
  <c r="R1248" i="18"/>
  <c r="T1248" i="18"/>
  <c r="H1249" i="18"/>
  <c r="I1249" i="18"/>
  <c r="J1249" i="18"/>
  <c r="K1249" i="18"/>
  <c r="L1249" i="18"/>
  <c r="O1249" i="18"/>
  <c r="P1249" i="18"/>
  <c r="Q1249" i="18"/>
  <c r="R1249" i="18"/>
  <c r="T1249" i="18"/>
  <c r="D575" i="3"/>
  <c r="E575" i="3"/>
  <c r="F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P214" i="19"/>
  <c r="O214" i="19"/>
  <c r="N214" i="19"/>
  <c r="M214" i="19"/>
  <c r="M213" i="19"/>
  <c r="N213" i="19"/>
  <c r="O213" i="19"/>
  <c r="P213" i="19"/>
  <c r="P212" i="19"/>
  <c r="O212" i="19"/>
  <c r="N212" i="19"/>
  <c r="M212" i="19"/>
  <c r="H1238" i="18"/>
  <c r="I1238" i="18"/>
  <c r="J1238" i="18"/>
  <c r="K1238" i="18"/>
  <c r="L1238" i="18"/>
  <c r="N1238" i="18"/>
  <c r="O1238" i="18"/>
  <c r="P1238" i="18"/>
  <c r="Q1238" i="18"/>
  <c r="R1238" i="18"/>
  <c r="T1238" i="18"/>
  <c r="H1239" i="18"/>
  <c r="I1239" i="18"/>
  <c r="J1239" i="18"/>
  <c r="K1239" i="18"/>
  <c r="L1239" i="18"/>
  <c r="N1239" i="18"/>
  <c r="O1239" i="18"/>
  <c r="P1239" i="18"/>
  <c r="Q1239" i="18"/>
  <c r="R1239" i="18"/>
  <c r="T1239" i="18"/>
  <c r="H1240" i="18"/>
  <c r="I1240" i="18"/>
  <c r="J1240" i="18"/>
  <c r="K1240" i="18"/>
  <c r="L1240" i="18"/>
  <c r="N1240" i="18"/>
  <c r="O1240" i="18"/>
  <c r="P1240" i="18"/>
  <c r="Q1240" i="18"/>
  <c r="R1240" i="18"/>
  <c r="T1240" i="18"/>
  <c r="H1241" i="18"/>
  <c r="I1241" i="18"/>
  <c r="J1241" i="18"/>
  <c r="K1241" i="18"/>
  <c r="L1241" i="18"/>
  <c r="N1241" i="18"/>
  <c r="O1241" i="18"/>
  <c r="P1241" i="18"/>
  <c r="Q1241" i="18"/>
  <c r="R1241" i="18"/>
  <c r="T1241" i="18"/>
  <c r="H1242" i="18"/>
  <c r="I1242" i="18"/>
  <c r="J1242" i="18"/>
  <c r="K1242" i="18"/>
  <c r="L1242" i="18"/>
  <c r="N1242" i="18"/>
  <c r="O1242" i="18"/>
  <c r="P1242" i="18"/>
  <c r="Q1242" i="18"/>
  <c r="R1242" i="18"/>
  <c r="T1242" i="18"/>
  <c r="H1243" i="18"/>
  <c r="I1243" i="18"/>
  <c r="J1243" i="18"/>
  <c r="K1243" i="18"/>
  <c r="L1243" i="18"/>
  <c r="N1243" i="18"/>
  <c r="O1243" i="18"/>
  <c r="P1243" i="18"/>
  <c r="Q1243" i="18"/>
  <c r="R1243" i="18"/>
  <c r="T1243" i="18"/>
  <c r="H1244" i="18"/>
  <c r="I1244" i="18"/>
  <c r="J1244" i="18"/>
  <c r="K1244" i="18"/>
  <c r="L1244" i="18"/>
  <c r="N1244" i="18"/>
  <c r="O1244" i="18"/>
  <c r="P1244" i="18"/>
  <c r="Q1244" i="18"/>
  <c r="R1244" i="18"/>
  <c r="T1244" i="18"/>
  <c r="D242" i="4"/>
  <c r="D193" i="4"/>
  <c r="D241" i="4"/>
  <c r="D240" i="4"/>
  <c r="C241" i="4"/>
  <c r="D365" i="15"/>
  <c r="C240" i="4"/>
  <c r="D364" i="15"/>
  <c r="C193" i="4"/>
  <c r="D317" i="15"/>
  <c r="AC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D574" i="3"/>
  <c r="E574" i="3"/>
  <c r="F574" i="3"/>
  <c r="B242" i="4"/>
  <c r="A242" i="4"/>
  <c r="P211" i="19"/>
  <c r="O211" i="19"/>
  <c r="N211" i="19"/>
  <c r="M211" i="19"/>
  <c r="P210" i="19"/>
  <c r="O210" i="19"/>
  <c r="N210" i="19"/>
  <c r="M210" i="19"/>
  <c r="C238" i="4"/>
  <c r="D362" i="15"/>
  <c r="P209" i="19"/>
  <c r="O209" i="19"/>
  <c r="N209" i="19"/>
  <c r="M209" i="19"/>
  <c r="P208" i="19"/>
  <c r="O208" i="19"/>
  <c r="N208" i="19"/>
  <c r="M208" i="19"/>
  <c r="P207" i="19"/>
  <c r="O207" i="19"/>
  <c r="N207" i="19"/>
  <c r="M207" i="19"/>
  <c r="D239" i="4"/>
  <c r="AC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D573" i="3"/>
  <c r="E573" i="3"/>
  <c r="F573" i="3"/>
  <c r="C239" i="4"/>
  <c r="D363" i="15"/>
  <c r="B241" i="4"/>
  <c r="A241" i="4"/>
  <c r="P206" i="19"/>
  <c r="O206" i="19"/>
  <c r="N206" i="19"/>
  <c r="M206" i="19"/>
  <c r="C237" i="4"/>
  <c r="D361" i="15"/>
  <c r="H1235" i="18"/>
  <c r="I1235" i="18"/>
  <c r="J1235" i="18"/>
  <c r="K1235" i="18"/>
  <c r="L1235" i="18"/>
  <c r="N1235" i="18"/>
  <c r="O1235" i="18"/>
  <c r="P1235" i="18"/>
  <c r="Q1235" i="18"/>
  <c r="R1235" i="18"/>
  <c r="T1235" i="18"/>
  <c r="H1236" i="18"/>
  <c r="I1236" i="18"/>
  <c r="J1236" i="18"/>
  <c r="K1236" i="18"/>
  <c r="L1236" i="18"/>
  <c r="N1236" i="18"/>
  <c r="O1236" i="18"/>
  <c r="P1236" i="18"/>
  <c r="Q1236" i="18"/>
  <c r="R1236" i="18"/>
  <c r="T1236" i="18"/>
  <c r="H1237" i="18"/>
  <c r="I1237" i="18"/>
  <c r="J1237" i="18"/>
  <c r="K1237" i="18"/>
  <c r="L1237" i="18"/>
  <c r="N1237" i="18"/>
  <c r="O1237" i="18"/>
  <c r="P1237" i="18"/>
  <c r="Q1237" i="18"/>
  <c r="R1237" i="18"/>
  <c r="T1237" i="18"/>
  <c r="P205" i="19"/>
  <c r="O205" i="19"/>
  <c r="N205" i="19"/>
  <c r="M205" i="19"/>
  <c r="C236" i="4"/>
  <c r="P204" i="19"/>
  <c r="O204" i="19"/>
  <c r="N204" i="19"/>
  <c r="M204" i="19"/>
  <c r="P203" i="19"/>
  <c r="O203" i="19"/>
  <c r="N203" i="19"/>
  <c r="M203" i="19"/>
  <c r="H1229" i="18"/>
  <c r="I1229" i="18"/>
  <c r="J1229" i="18"/>
  <c r="K1229" i="18"/>
  <c r="L1229" i="18"/>
  <c r="N1229" i="18"/>
  <c r="O1229" i="18"/>
  <c r="P1229" i="18"/>
  <c r="Q1229" i="18"/>
  <c r="R1229" i="18"/>
  <c r="T1229" i="18"/>
  <c r="H1230" i="18"/>
  <c r="I1230" i="18"/>
  <c r="J1230" i="18"/>
  <c r="K1230" i="18"/>
  <c r="L1230" i="18"/>
  <c r="N1230" i="18"/>
  <c r="O1230" i="18"/>
  <c r="P1230" i="18"/>
  <c r="Q1230" i="18"/>
  <c r="R1230" i="18"/>
  <c r="T1230" i="18"/>
  <c r="H1231" i="18"/>
  <c r="I1231" i="18"/>
  <c r="J1231" i="18"/>
  <c r="K1231" i="18"/>
  <c r="L1231" i="18"/>
  <c r="N1231" i="18"/>
  <c r="O1231" i="18"/>
  <c r="P1231" i="18"/>
  <c r="Q1231" i="18"/>
  <c r="R1231" i="18"/>
  <c r="T1231" i="18"/>
  <c r="H1232" i="18"/>
  <c r="I1232" i="18"/>
  <c r="J1232" i="18"/>
  <c r="K1232" i="18"/>
  <c r="L1232" i="18"/>
  <c r="N1232" i="18"/>
  <c r="O1232" i="18"/>
  <c r="P1232" i="18"/>
  <c r="Q1232" i="18"/>
  <c r="R1232" i="18"/>
  <c r="T1232" i="18"/>
  <c r="H1233" i="18"/>
  <c r="I1233" i="18"/>
  <c r="J1233" i="18"/>
  <c r="K1233" i="18"/>
  <c r="L1233" i="18"/>
  <c r="N1233" i="18"/>
  <c r="O1233" i="18"/>
  <c r="P1233" i="18"/>
  <c r="Q1233" i="18"/>
  <c r="R1233" i="18"/>
  <c r="T1233" i="18"/>
  <c r="H1234" i="18"/>
  <c r="I1234" i="18"/>
  <c r="J1234" i="18"/>
  <c r="K1234" i="18"/>
  <c r="L1234" i="18"/>
  <c r="N1234" i="18"/>
  <c r="O1234" i="18"/>
  <c r="P1234" i="18"/>
  <c r="Q1234" i="18"/>
  <c r="R1234" i="18"/>
  <c r="T1234" i="18"/>
  <c r="P202" i="19"/>
  <c r="O202" i="19"/>
  <c r="N202" i="19"/>
  <c r="M202" i="19"/>
  <c r="D238" i="4"/>
  <c r="B240" i="4"/>
  <c r="A240" i="4"/>
  <c r="D572" i="3"/>
  <c r="E572" i="3"/>
  <c r="F572" i="3"/>
  <c r="AC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P201" i="19"/>
  <c r="O201" i="19"/>
  <c r="N201" i="19"/>
  <c r="M201" i="19"/>
  <c r="P200" i="19"/>
  <c r="O200" i="19"/>
  <c r="N200" i="19"/>
  <c r="M200" i="19"/>
  <c r="P199" i="19"/>
  <c r="O199" i="19"/>
  <c r="N199" i="19"/>
  <c r="M199" i="19"/>
  <c r="P198" i="19"/>
  <c r="O198" i="19"/>
  <c r="N198" i="19"/>
  <c r="M198" i="19"/>
  <c r="P197" i="19"/>
  <c r="O197" i="19"/>
  <c r="N197" i="19"/>
  <c r="M197" i="19"/>
  <c r="P196" i="19"/>
  <c r="O196" i="19"/>
  <c r="N196" i="19"/>
  <c r="M196" i="19"/>
  <c r="H1228" i="18"/>
  <c r="I1228" i="18"/>
  <c r="J1228" i="18"/>
  <c r="K1228" i="18"/>
  <c r="L1228" i="18"/>
  <c r="N1228" i="18"/>
  <c r="O1228" i="18"/>
  <c r="P1228" i="18"/>
  <c r="Q1228" i="18"/>
  <c r="R1228" i="18"/>
  <c r="T1228" i="18"/>
  <c r="AC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571" i="3"/>
  <c r="E571" i="3"/>
  <c r="F571" i="3"/>
  <c r="H1224" i="18"/>
  <c r="I1224" i="18"/>
  <c r="J1224" i="18"/>
  <c r="K1224" i="18"/>
  <c r="L1224" i="18"/>
  <c r="N1224" i="18"/>
  <c r="O1224" i="18"/>
  <c r="P1224" i="18"/>
  <c r="Q1224" i="18"/>
  <c r="R1224" i="18"/>
  <c r="T1224" i="18"/>
  <c r="H1225" i="18"/>
  <c r="I1225" i="18"/>
  <c r="J1225" i="18"/>
  <c r="K1225" i="18"/>
  <c r="L1225" i="18"/>
  <c r="N1225" i="18"/>
  <c r="O1225" i="18"/>
  <c r="P1225" i="18"/>
  <c r="Q1225" i="18"/>
  <c r="R1225" i="18"/>
  <c r="T1225" i="18"/>
  <c r="H1226" i="18"/>
  <c r="I1226" i="18"/>
  <c r="J1226" i="18"/>
  <c r="K1226" i="18"/>
  <c r="L1226" i="18"/>
  <c r="N1226" i="18"/>
  <c r="O1226" i="18"/>
  <c r="P1226" i="18"/>
  <c r="Q1226" i="18"/>
  <c r="R1226" i="18"/>
  <c r="T1226" i="18"/>
  <c r="H1227" i="18"/>
  <c r="I1227" i="18"/>
  <c r="J1227" i="18"/>
  <c r="K1227" i="18"/>
  <c r="L1227" i="18"/>
  <c r="N1227" i="18"/>
  <c r="O1227" i="18"/>
  <c r="P1227" i="18"/>
  <c r="Q1227" i="18"/>
  <c r="R1227" i="18"/>
  <c r="T1227" i="18"/>
  <c r="P195" i="19"/>
  <c r="O195" i="19"/>
  <c r="N195" i="19"/>
  <c r="M195" i="19"/>
  <c r="P194" i="19"/>
  <c r="O194" i="19"/>
  <c r="N194" i="19"/>
  <c r="M194" i="19"/>
  <c r="P193" i="19"/>
  <c r="O193" i="19"/>
  <c r="N193" i="19"/>
  <c r="M193" i="19"/>
  <c r="H1219" i="18"/>
  <c r="I1219" i="18"/>
  <c r="J1219" i="18"/>
  <c r="K1219" i="18"/>
  <c r="L1219" i="18"/>
  <c r="N1219" i="18"/>
  <c r="O1219" i="18"/>
  <c r="P1219" i="18"/>
  <c r="Q1219" i="18"/>
  <c r="R1219" i="18"/>
  <c r="T1219" i="18"/>
  <c r="H1220" i="18"/>
  <c r="I1220" i="18"/>
  <c r="J1220" i="18"/>
  <c r="K1220" i="18"/>
  <c r="L1220" i="18"/>
  <c r="N1220" i="18"/>
  <c r="O1220" i="18"/>
  <c r="P1220" i="18"/>
  <c r="Q1220" i="18"/>
  <c r="R1220" i="18"/>
  <c r="T1220" i="18"/>
  <c r="H1221" i="18"/>
  <c r="I1221" i="18"/>
  <c r="J1221" i="18"/>
  <c r="K1221" i="18"/>
  <c r="L1221" i="18"/>
  <c r="N1221" i="18"/>
  <c r="O1221" i="18"/>
  <c r="P1221" i="18"/>
  <c r="Q1221" i="18"/>
  <c r="R1221" i="18"/>
  <c r="T1221" i="18"/>
  <c r="H1222" i="18"/>
  <c r="I1222" i="18"/>
  <c r="J1222" i="18"/>
  <c r="K1222" i="18"/>
  <c r="L1222" i="18"/>
  <c r="N1222" i="18"/>
  <c r="O1222" i="18"/>
  <c r="P1222" i="18"/>
  <c r="Q1222" i="18"/>
  <c r="R1222" i="18"/>
  <c r="T1222" i="18"/>
  <c r="H1223" i="18"/>
  <c r="I1223" i="18"/>
  <c r="J1223" i="18"/>
  <c r="K1223" i="18"/>
  <c r="L1223" i="18"/>
  <c r="N1223" i="18"/>
  <c r="O1223" i="18"/>
  <c r="P1223" i="18"/>
  <c r="Q1223" i="18"/>
  <c r="R1223" i="18"/>
  <c r="T1223" i="18"/>
  <c r="P192" i="19"/>
  <c r="O192" i="19"/>
  <c r="N192" i="19"/>
  <c r="M192" i="19"/>
  <c r="D570" i="3"/>
  <c r="E570" i="3"/>
  <c r="F570" i="3"/>
  <c r="AC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P191" i="19"/>
  <c r="O191" i="19"/>
  <c r="N191" i="19"/>
  <c r="M191" i="19"/>
  <c r="P190" i="19"/>
  <c r="O190" i="19"/>
  <c r="N190" i="19"/>
  <c r="M190" i="19"/>
  <c r="P189" i="19"/>
  <c r="O189" i="19"/>
  <c r="N189" i="19"/>
  <c r="M189" i="19"/>
  <c r="P188" i="19"/>
  <c r="O188" i="19"/>
  <c r="N188" i="19"/>
  <c r="M188" i="19"/>
  <c r="P187" i="19"/>
  <c r="O187" i="19"/>
  <c r="N187" i="19"/>
  <c r="M187" i="19"/>
  <c r="H1214" i="18"/>
  <c r="I1214" i="18"/>
  <c r="J1214" i="18"/>
  <c r="K1214" i="18"/>
  <c r="L1214" i="18"/>
  <c r="N1214" i="18"/>
  <c r="O1214" i="18"/>
  <c r="P1214" i="18"/>
  <c r="Q1214" i="18"/>
  <c r="R1214" i="18"/>
  <c r="T1214" i="18"/>
  <c r="H1215" i="18"/>
  <c r="I1215" i="18"/>
  <c r="J1215" i="18"/>
  <c r="K1215" i="18"/>
  <c r="L1215" i="18"/>
  <c r="N1215" i="18"/>
  <c r="O1215" i="18"/>
  <c r="P1215" i="18"/>
  <c r="Q1215" i="18"/>
  <c r="R1215" i="18"/>
  <c r="T1215" i="18"/>
  <c r="H1216" i="18"/>
  <c r="I1216" i="18"/>
  <c r="J1216" i="18"/>
  <c r="K1216" i="18"/>
  <c r="L1216" i="18"/>
  <c r="N1216" i="18"/>
  <c r="O1216" i="18"/>
  <c r="P1216" i="18"/>
  <c r="Q1216" i="18"/>
  <c r="R1216" i="18"/>
  <c r="T1216" i="18"/>
  <c r="H1217" i="18"/>
  <c r="I1217" i="18"/>
  <c r="J1217" i="18"/>
  <c r="K1217" i="18"/>
  <c r="L1217" i="18"/>
  <c r="N1217" i="18"/>
  <c r="O1217" i="18"/>
  <c r="P1217" i="18"/>
  <c r="Q1217" i="18"/>
  <c r="R1217" i="18"/>
  <c r="T1217" i="18"/>
  <c r="H1218" i="18"/>
  <c r="I1218" i="18"/>
  <c r="J1218" i="18"/>
  <c r="K1218" i="18"/>
  <c r="L1218" i="18"/>
  <c r="N1218" i="18"/>
  <c r="O1218" i="18"/>
  <c r="P1218" i="18"/>
  <c r="Q1218" i="18"/>
  <c r="R1218" i="18"/>
  <c r="T1218" i="18"/>
  <c r="D569" i="3"/>
  <c r="E569" i="3"/>
  <c r="F569" i="3"/>
  <c r="AC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P186" i="19"/>
  <c r="O186" i="19"/>
  <c r="N186" i="19"/>
  <c r="M186" i="19"/>
  <c r="P185" i="19"/>
  <c r="O185" i="19"/>
  <c r="N185" i="19"/>
  <c r="M185" i="19"/>
  <c r="P184" i="19"/>
  <c r="O184" i="19"/>
  <c r="N184" i="19"/>
  <c r="M184" i="19"/>
  <c r="M183" i="19"/>
  <c r="N183" i="19"/>
  <c r="O183" i="19"/>
  <c r="P183" i="19"/>
  <c r="H182" i="19"/>
  <c r="F182" i="19"/>
  <c r="E182" i="19"/>
  <c r="D182" i="19"/>
  <c r="C182" i="19"/>
  <c r="B182" i="19"/>
  <c r="H1209" i="18"/>
  <c r="I1209" i="18"/>
  <c r="J1209" i="18"/>
  <c r="K1209" i="18"/>
  <c r="L1209" i="18"/>
  <c r="N1209" i="18"/>
  <c r="O1209" i="18"/>
  <c r="P1209" i="18"/>
  <c r="Q1209" i="18"/>
  <c r="R1209" i="18"/>
  <c r="T1209" i="18"/>
  <c r="H1210" i="18"/>
  <c r="I1210" i="18"/>
  <c r="J1210" i="18"/>
  <c r="K1210" i="18"/>
  <c r="L1210" i="18"/>
  <c r="N1210" i="18"/>
  <c r="O1210" i="18"/>
  <c r="P1210" i="18"/>
  <c r="Q1210" i="18"/>
  <c r="R1210" i="18"/>
  <c r="T1210" i="18"/>
  <c r="H1211" i="18"/>
  <c r="I1211" i="18"/>
  <c r="J1211" i="18"/>
  <c r="K1211" i="18"/>
  <c r="L1211" i="18"/>
  <c r="N1211" i="18"/>
  <c r="O1211" i="18"/>
  <c r="P1211" i="18"/>
  <c r="Q1211" i="18"/>
  <c r="R1211" i="18"/>
  <c r="T1211" i="18"/>
  <c r="H1212" i="18"/>
  <c r="I1212" i="18"/>
  <c r="J1212" i="18"/>
  <c r="K1212" i="18"/>
  <c r="L1212" i="18"/>
  <c r="N1212" i="18"/>
  <c r="O1212" i="18"/>
  <c r="P1212" i="18"/>
  <c r="Q1212" i="18"/>
  <c r="R1212" i="18"/>
  <c r="T1212" i="18"/>
  <c r="H1213" i="18"/>
  <c r="I1213" i="18"/>
  <c r="J1213" i="18"/>
  <c r="K1213" i="18"/>
  <c r="L1213" i="18"/>
  <c r="N1213" i="18"/>
  <c r="O1213" i="18"/>
  <c r="P1213" i="18"/>
  <c r="Q1213" i="18"/>
  <c r="R1213" i="18"/>
  <c r="T1213" i="18"/>
  <c r="P181" i="19"/>
  <c r="O181" i="19"/>
  <c r="N181" i="19"/>
  <c r="M181" i="19"/>
  <c r="AC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D568" i="3"/>
  <c r="E568" i="3"/>
  <c r="F568" i="3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P180" i="19"/>
  <c r="O180" i="19"/>
  <c r="N180" i="19"/>
  <c r="M180" i="19"/>
  <c r="P179" i="19"/>
  <c r="O179" i="19"/>
  <c r="N179" i="19"/>
  <c r="M179" i="19"/>
  <c r="P178" i="19"/>
  <c r="O178" i="19"/>
  <c r="N178" i="19"/>
  <c r="M178" i="19"/>
  <c r="P177" i="19"/>
  <c r="O177" i="19"/>
  <c r="N177" i="19"/>
  <c r="M177" i="19"/>
  <c r="D567" i="3"/>
  <c r="E567" i="3"/>
  <c r="F567" i="3"/>
  <c r="AC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H1207" i="18"/>
  <c r="I1207" i="18"/>
  <c r="J1207" i="18"/>
  <c r="K1207" i="18"/>
  <c r="L1207" i="18"/>
  <c r="N1207" i="18"/>
  <c r="O1207" i="18"/>
  <c r="P1207" i="18"/>
  <c r="Q1207" i="18"/>
  <c r="R1207" i="18"/>
  <c r="T1207" i="18"/>
  <c r="H1208" i="18"/>
  <c r="I1208" i="18"/>
  <c r="J1208" i="18"/>
  <c r="K1208" i="18"/>
  <c r="L1208" i="18"/>
  <c r="N1208" i="18"/>
  <c r="O1208" i="18"/>
  <c r="P1208" i="18"/>
  <c r="Q1208" i="18"/>
  <c r="R1208" i="18"/>
  <c r="T1208" i="18"/>
  <c r="P176" i="19"/>
  <c r="O176" i="19"/>
  <c r="N176" i="19"/>
  <c r="M176" i="19"/>
  <c r="P175" i="19"/>
  <c r="O175" i="19"/>
  <c r="N175" i="19"/>
  <c r="M175" i="19"/>
  <c r="H1204" i="18"/>
  <c r="I1204" i="18"/>
  <c r="J1204" i="18"/>
  <c r="K1204" i="18"/>
  <c r="L1204" i="18"/>
  <c r="N1204" i="18"/>
  <c r="O1204" i="18"/>
  <c r="P1204" i="18"/>
  <c r="Q1204" i="18"/>
  <c r="R1204" i="18"/>
  <c r="T1204" i="18"/>
  <c r="H1205" i="18"/>
  <c r="I1205" i="18"/>
  <c r="J1205" i="18"/>
  <c r="K1205" i="18"/>
  <c r="L1205" i="18"/>
  <c r="N1205" i="18"/>
  <c r="O1205" i="18"/>
  <c r="P1205" i="18"/>
  <c r="Q1205" i="18"/>
  <c r="R1205" i="18"/>
  <c r="T1205" i="18"/>
  <c r="H1206" i="18"/>
  <c r="I1206" i="18"/>
  <c r="J1206" i="18"/>
  <c r="K1206" i="18"/>
  <c r="L1206" i="18"/>
  <c r="N1206" i="18"/>
  <c r="O1206" i="18"/>
  <c r="P1206" i="18"/>
  <c r="Q1206" i="18"/>
  <c r="R1206" i="18"/>
  <c r="T1206" i="18"/>
  <c r="P174" i="19"/>
  <c r="O174" i="19"/>
  <c r="N174" i="19"/>
  <c r="M174" i="19"/>
  <c r="M173" i="19"/>
  <c r="N173" i="19"/>
  <c r="O173" i="19"/>
  <c r="P173" i="19"/>
  <c r="H172" i="19"/>
  <c r="F172" i="19"/>
  <c r="E172" i="19"/>
  <c r="D172" i="19"/>
  <c r="C172" i="19"/>
  <c r="B172" i="19"/>
  <c r="AC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C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D566" i="3"/>
  <c r="E566" i="3"/>
  <c r="F566" i="3"/>
  <c r="H1200" i="18"/>
  <c r="I1200" i="18"/>
  <c r="J1200" i="18"/>
  <c r="K1200" i="18"/>
  <c r="L1200" i="18"/>
  <c r="N1200" i="18"/>
  <c r="O1200" i="18"/>
  <c r="P1200" i="18"/>
  <c r="Q1200" i="18"/>
  <c r="R1200" i="18"/>
  <c r="T1200" i="18"/>
  <c r="H1201" i="18"/>
  <c r="I1201" i="18"/>
  <c r="J1201" i="18"/>
  <c r="K1201" i="18"/>
  <c r="L1201" i="18"/>
  <c r="N1201" i="18"/>
  <c r="O1201" i="18"/>
  <c r="P1201" i="18"/>
  <c r="Q1201" i="18"/>
  <c r="R1201" i="18"/>
  <c r="T1201" i="18"/>
  <c r="H1202" i="18"/>
  <c r="I1202" i="18"/>
  <c r="J1202" i="18"/>
  <c r="K1202" i="18"/>
  <c r="L1202" i="18"/>
  <c r="N1202" i="18"/>
  <c r="O1202" i="18"/>
  <c r="P1202" i="18"/>
  <c r="Q1202" i="18"/>
  <c r="R1202" i="18"/>
  <c r="T1202" i="18"/>
  <c r="H1203" i="18"/>
  <c r="I1203" i="18"/>
  <c r="J1203" i="18"/>
  <c r="K1203" i="18"/>
  <c r="L1203" i="18"/>
  <c r="N1203" i="18"/>
  <c r="O1203" i="18"/>
  <c r="P1203" i="18"/>
  <c r="Q1203" i="18"/>
  <c r="R1203" i="18"/>
  <c r="T1203" i="18"/>
  <c r="P171" i="19"/>
  <c r="O171" i="19"/>
  <c r="N171" i="19"/>
  <c r="M171" i="19"/>
  <c r="P170" i="19"/>
  <c r="O170" i="19"/>
  <c r="N170" i="19"/>
  <c r="M170" i="19"/>
  <c r="P169" i="19"/>
  <c r="O169" i="19"/>
  <c r="N169" i="19"/>
  <c r="M169" i="19"/>
  <c r="P168" i="19"/>
  <c r="O168" i="19"/>
  <c r="N168" i="19"/>
  <c r="M168" i="19"/>
  <c r="H1199" i="18"/>
  <c r="I1199" i="18"/>
  <c r="J1199" i="18"/>
  <c r="K1199" i="18"/>
  <c r="L1199" i="18"/>
  <c r="N1199" i="18"/>
  <c r="O1199" i="18"/>
  <c r="P1199" i="18"/>
  <c r="Q1199" i="18"/>
  <c r="R1199" i="18"/>
  <c r="T1199" i="18"/>
  <c r="P167" i="19"/>
  <c r="O167" i="19"/>
  <c r="N167" i="19"/>
  <c r="M167" i="19"/>
  <c r="P166" i="19"/>
  <c r="O166" i="19"/>
  <c r="N166" i="19"/>
  <c r="M166" i="19"/>
  <c r="H1194" i="18"/>
  <c r="I1194" i="18"/>
  <c r="J1194" i="18"/>
  <c r="K1194" i="18"/>
  <c r="L1194" i="18"/>
  <c r="N1194" i="18"/>
  <c r="O1194" i="18"/>
  <c r="P1194" i="18"/>
  <c r="Q1194" i="18"/>
  <c r="R1194" i="18"/>
  <c r="T1194" i="18"/>
  <c r="H1195" i="18"/>
  <c r="I1195" i="18"/>
  <c r="J1195" i="18"/>
  <c r="K1195" i="18"/>
  <c r="L1195" i="18"/>
  <c r="N1195" i="18"/>
  <c r="O1195" i="18"/>
  <c r="P1195" i="18"/>
  <c r="Q1195" i="18"/>
  <c r="R1195" i="18"/>
  <c r="T1195" i="18"/>
  <c r="H1196" i="18"/>
  <c r="I1196" i="18"/>
  <c r="J1196" i="18"/>
  <c r="K1196" i="18"/>
  <c r="L1196" i="18"/>
  <c r="N1196" i="18"/>
  <c r="O1196" i="18"/>
  <c r="P1196" i="18"/>
  <c r="Q1196" i="18"/>
  <c r="R1196" i="18"/>
  <c r="T1196" i="18"/>
  <c r="H1197" i="18"/>
  <c r="I1197" i="18"/>
  <c r="J1197" i="18"/>
  <c r="K1197" i="18"/>
  <c r="L1197" i="18"/>
  <c r="N1197" i="18"/>
  <c r="O1197" i="18"/>
  <c r="P1197" i="18"/>
  <c r="Q1197" i="18"/>
  <c r="R1197" i="18"/>
  <c r="T1197" i="18"/>
  <c r="H1198" i="18"/>
  <c r="I1198" i="18"/>
  <c r="J1198" i="18"/>
  <c r="K1198" i="18"/>
  <c r="L1198" i="18"/>
  <c r="N1198" i="18"/>
  <c r="O1198" i="18"/>
  <c r="P1198" i="18"/>
  <c r="Q1198" i="18"/>
  <c r="R1198" i="18"/>
  <c r="T1198" i="18"/>
  <c r="D565" i="3"/>
  <c r="E565" i="3"/>
  <c r="F565" i="3"/>
  <c r="P165" i="19"/>
  <c r="O165" i="19"/>
  <c r="N165" i="19"/>
  <c r="M165" i="19"/>
  <c r="P164" i="19"/>
  <c r="O164" i="19"/>
  <c r="N164" i="19"/>
  <c r="M164" i="19"/>
  <c r="P163" i="19"/>
  <c r="O163" i="19"/>
  <c r="N163" i="19"/>
  <c r="M163" i="19"/>
  <c r="P162" i="19"/>
  <c r="O162" i="19"/>
  <c r="N162" i="19"/>
  <c r="M162" i="19"/>
  <c r="D564" i="3"/>
  <c r="E564" i="3"/>
  <c r="F564" i="3"/>
  <c r="AC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C232" i="4"/>
  <c r="D356" i="15"/>
  <c r="H1187" i="18"/>
  <c r="I1187" i="18"/>
  <c r="J1187" i="18"/>
  <c r="K1187" i="18"/>
  <c r="L1187" i="18"/>
  <c r="N1187" i="18"/>
  <c r="O1187" i="18"/>
  <c r="P1187" i="18"/>
  <c r="Q1187" i="18"/>
  <c r="R1187" i="18"/>
  <c r="T1187" i="18"/>
  <c r="H1188" i="18"/>
  <c r="I1188" i="18"/>
  <c r="J1188" i="18"/>
  <c r="K1188" i="18"/>
  <c r="L1188" i="18"/>
  <c r="N1188" i="18"/>
  <c r="O1188" i="18"/>
  <c r="P1188" i="18"/>
  <c r="Q1188" i="18"/>
  <c r="R1188" i="18"/>
  <c r="T1188" i="18"/>
  <c r="H1189" i="18"/>
  <c r="I1189" i="18"/>
  <c r="J1189" i="18"/>
  <c r="K1189" i="18"/>
  <c r="L1189" i="18"/>
  <c r="N1189" i="18"/>
  <c r="O1189" i="18"/>
  <c r="P1189" i="18"/>
  <c r="Q1189" i="18"/>
  <c r="R1189" i="18"/>
  <c r="T1189" i="18"/>
  <c r="H1190" i="18"/>
  <c r="I1190" i="18"/>
  <c r="J1190" i="18"/>
  <c r="K1190" i="18"/>
  <c r="L1190" i="18"/>
  <c r="N1190" i="18"/>
  <c r="O1190" i="18"/>
  <c r="P1190" i="18"/>
  <c r="Q1190" i="18"/>
  <c r="R1190" i="18"/>
  <c r="T1190" i="18"/>
  <c r="H1191" i="18"/>
  <c r="I1191" i="18"/>
  <c r="J1191" i="18"/>
  <c r="K1191" i="18"/>
  <c r="L1191" i="18"/>
  <c r="N1191" i="18"/>
  <c r="O1191" i="18"/>
  <c r="P1191" i="18"/>
  <c r="Q1191" i="18"/>
  <c r="R1191" i="18"/>
  <c r="T1191" i="18"/>
  <c r="H1192" i="18"/>
  <c r="I1192" i="18"/>
  <c r="J1192" i="18"/>
  <c r="K1192" i="18"/>
  <c r="L1192" i="18"/>
  <c r="N1192" i="18"/>
  <c r="O1192" i="18"/>
  <c r="P1192" i="18"/>
  <c r="Q1192" i="18"/>
  <c r="R1192" i="18"/>
  <c r="T1192" i="18"/>
  <c r="H1193" i="18"/>
  <c r="I1193" i="18"/>
  <c r="J1193" i="18"/>
  <c r="K1193" i="18"/>
  <c r="L1193" i="18"/>
  <c r="N1193" i="18"/>
  <c r="O1193" i="18"/>
  <c r="P1193" i="18"/>
  <c r="Q1193" i="18"/>
  <c r="R1193" i="18"/>
  <c r="T1193" i="18"/>
  <c r="P161" i="19"/>
  <c r="O161" i="19"/>
  <c r="N161" i="19"/>
  <c r="M161" i="19"/>
  <c r="P160" i="19"/>
  <c r="O160" i="19"/>
  <c r="N160" i="19"/>
  <c r="M160" i="19"/>
  <c r="P159" i="19"/>
  <c r="O159" i="19"/>
  <c r="N159" i="19"/>
  <c r="M159" i="19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C231" i="4"/>
  <c r="D355" i="15"/>
  <c r="P86" i="19"/>
  <c r="O86" i="19"/>
  <c r="N86" i="19"/>
  <c r="M86" i="19"/>
  <c r="P158" i="19"/>
  <c r="O158" i="19"/>
  <c r="N158" i="19"/>
  <c r="M158" i="19"/>
  <c r="H1186" i="18"/>
  <c r="I1186" i="18"/>
  <c r="J1186" i="18"/>
  <c r="K1186" i="18"/>
  <c r="L1186" i="18"/>
  <c r="N1186" i="18"/>
  <c r="O1186" i="18"/>
  <c r="P1186" i="18"/>
  <c r="Q1186" i="18"/>
  <c r="R1186" i="18"/>
  <c r="T1186" i="18"/>
  <c r="D563" i="3"/>
  <c r="E563" i="3"/>
  <c r="F563" i="3"/>
  <c r="AC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P157" i="19"/>
  <c r="O157" i="19"/>
  <c r="N157" i="19"/>
  <c r="M157" i="19"/>
  <c r="H1184" i="18"/>
  <c r="I1184" i="18"/>
  <c r="J1184" i="18"/>
  <c r="K1184" i="18"/>
  <c r="L1184" i="18"/>
  <c r="N1184" i="18"/>
  <c r="O1184" i="18"/>
  <c r="P1184" i="18"/>
  <c r="Q1184" i="18"/>
  <c r="R1184" i="18"/>
  <c r="T1184" i="18"/>
  <c r="H1185" i="18"/>
  <c r="I1185" i="18"/>
  <c r="J1185" i="18"/>
  <c r="K1185" i="18"/>
  <c r="L1185" i="18"/>
  <c r="N1185" i="18"/>
  <c r="O1185" i="18"/>
  <c r="P1185" i="18"/>
  <c r="Q1185" i="18"/>
  <c r="R1185" i="18"/>
  <c r="T1185" i="18"/>
  <c r="P156" i="19"/>
  <c r="O156" i="19"/>
  <c r="N156" i="19"/>
  <c r="M156" i="19"/>
  <c r="P155" i="19"/>
  <c r="O155" i="19"/>
  <c r="N155" i="19"/>
  <c r="M155" i="19"/>
  <c r="P154" i="19"/>
  <c r="O154" i="19"/>
  <c r="N154" i="19"/>
  <c r="M154" i="19"/>
  <c r="H1183" i="18"/>
  <c r="I1183" i="18"/>
  <c r="J1183" i="18"/>
  <c r="K1183" i="18"/>
  <c r="L1183" i="18"/>
  <c r="N1183" i="18"/>
  <c r="O1183" i="18"/>
  <c r="P1183" i="18"/>
  <c r="Q1183" i="18"/>
  <c r="R1183" i="18"/>
  <c r="T1183" i="18"/>
  <c r="D562" i="3"/>
  <c r="E562" i="3"/>
  <c r="F562" i="3"/>
  <c r="AC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T1174" i="18"/>
  <c r="T1175" i="18"/>
  <c r="T1176" i="18"/>
  <c r="T1177" i="18"/>
  <c r="T1178" i="18"/>
  <c r="T1179" i="18"/>
  <c r="T1180" i="18"/>
  <c r="T1181" i="18"/>
  <c r="T1182" i="18"/>
  <c r="H1179" i="18"/>
  <c r="I1179" i="18"/>
  <c r="J1179" i="18"/>
  <c r="K1179" i="18"/>
  <c r="L1179" i="18"/>
  <c r="N1179" i="18"/>
  <c r="O1179" i="18"/>
  <c r="P1179" i="18"/>
  <c r="Q1179" i="18"/>
  <c r="R1179" i="18"/>
  <c r="H1180" i="18"/>
  <c r="I1180" i="18"/>
  <c r="J1180" i="18"/>
  <c r="K1180" i="18"/>
  <c r="L1180" i="18"/>
  <c r="N1180" i="18"/>
  <c r="O1180" i="18"/>
  <c r="P1180" i="18"/>
  <c r="Q1180" i="18"/>
  <c r="R1180" i="18"/>
  <c r="H1181" i="18"/>
  <c r="I1181" i="18"/>
  <c r="J1181" i="18"/>
  <c r="K1181" i="18"/>
  <c r="L1181" i="18"/>
  <c r="N1181" i="18"/>
  <c r="O1181" i="18"/>
  <c r="P1181" i="18"/>
  <c r="Q1181" i="18"/>
  <c r="R1181" i="18"/>
  <c r="H1182" i="18"/>
  <c r="I1182" i="18"/>
  <c r="J1182" i="18"/>
  <c r="K1182" i="18"/>
  <c r="L1182" i="18"/>
  <c r="N1182" i="18"/>
  <c r="O1182" i="18"/>
  <c r="P1182" i="18"/>
  <c r="Q1182" i="18"/>
  <c r="R1182" i="18"/>
  <c r="P153" i="19"/>
  <c r="O153" i="19"/>
  <c r="N153" i="19"/>
  <c r="M153" i="19"/>
  <c r="P152" i="19"/>
  <c r="O152" i="19"/>
  <c r="N152" i="19"/>
  <c r="M152" i="19"/>
  <c r="P151" i="19"/>
  <c r="O151" i="19"/>
  <c r="N151" i="19"/>
  <c r="M151" i="19"/>
  <c r="P150" i="19"/>
  <c r="O150" i="19"/>
  <c r="N150" i="19"/>
  <c r="M150" i="19"/>
  <c r="H1178" i="18"/>
  <c r="I1178" i="18"/>
  <c r="J1178" i="18"/>
  <c r="K1178" i="18"/>
  <c r="L1178" i="18"/>
  <c r="N1178" i="18"/>
  <c r="O1178" i="18"/>
  <c r="P1178" i="18"/>
  <c r="Q1178" i="18"/>
  <c r="R1178" i="18"/>
  <c r="P149" i="19"/>
  <c r="O149" i="19"/>
  <c r="N149" i="19"/>
  <c r="M149" i="19"/>
  <c r="AC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D561" i="3"/>
  <c r="E561" i="3"/>
  <c r="F561" i="3"/>
  <c r="H1174" i="18"/>
  <c r="I1174" i="18"/>
  <c r="J1174" i="18"/>
  <c r="K1174" i="18"/>
  <c r="L1174" i="18"/>
  <c r="N1174" i="18"/>
  <c r="O1174" i="18"/>
  <c r="P1174" i="18"/>
  <c r="Q1174" i="18"/>
  <c r="R1174" i="18"/>
  <c r="H1175" i="18"/>
  <c r="I1175" i="18"/>
  <c r="J1175" i="18"/>
  <c r="K1175" i="18"/>
  <c r="L1175" i="18"/>
  <c r="N1175" i="18"/>
  <c r="O1175" i="18"/>
  <c r="P1175" i="18"/>
  <c r="Q1175" i="18"/>
  <c r="R1175" i="18"/>
  <c r="H1176" i="18"/>
  <c r="I1176" i="18"/>
  <c r="J1176" i="18"/>
  <c r="K1176" i="18"/>
  <c r="L1176" i="18"/>
  <c r="N1176" i="18"/>
  <c r="O1176" i="18"/>
  <c r="P1176" i="18"/>
  <c r="Q1176" i="18"/>
  <c r="R1176" i="18"/>
  <c r="H1177" i="18"/>
  <c r="I1177" i="18"/>
  <c r="J1177" i="18"/>
  <c r="K1177" i="18"/>
  <c r="L1177" i="18"/>
  <c r="N1177" i="18"/>
  <c r="O1177" i="18"/>
  <c r="P1177" i="18"/>
  <c r="Q1177" i="18"/>
  <c r="R1177" i="18"/>
  <c r="P148" i="19"/>
  <c r="O148" i="19"/>
  <c r="N148" i="19"/>
  <c r="M148" i="19"/>
  <c r="P147" i="19"/>
  <c r="O147" i="19"/>
  <c r="N147" i="19"/>
  <c r="M147" i="19"/>
  <c r="P146" i="19"/>
  <c r="O146" i="19"/>
  <c r="N146" i="19"/>
  <c r="M146" i="19"/>
  <c r="P145" i="19"/>
  <c r="O145" i="19"/>
  <c r="N145" i="19"/>
  <c r="M145" i="19"/>
  <c r="P144" i="19"/>
  <c r="O144" i="19"/>
  <c r="N144" i="19"/>
  <c r="M144" i="19"/>
  <c r="M143" i="19"/>
  <c r="N143" i="19"/>
  <c r="O143" i="19"/>
  <c r="P143" i="19"/>
  <c r="M142" i="19"/>
  <c r="N142" i="19"/>
  <c r="O142" i="19"/>
  <c r="P142" i="19"/>
  <c r="M141" i="19"/>
  <c r="N141" i="19"/>
  <c r="O141" i="19"/>
  <c r="P141" i="19"/>
  <c r="H1169" i="18"/>
  <c r="I1169" i="18"/>
  <c r="J1169" i="18"/>
  <c r="K1169" i="18"/>
  <c r="L1169" i="18"/>
  <c r="N1169" i="18"/>
  <c r="O1169" i="18"/>
  <c r="P1169" i="18"/>
  <c r="Q1169" i="18"/>
  <c r="R1169" i="18"/>
  <c r="T1169" i="18"/>
  <c r="H1170" i="18"/>
  <c r="I1170" i="18"/>
  <c r="J1170" i="18"/>
  <c r="K1170" i="18"/>
  <c r="L1170" i="18"/>
  <c r="N1170" i="18"/>
  <c r="O1170" i="18"/>
  <c r="P1170" i="18"/>
  <c r="Q1170" i="18"/>
  <c r="R1170" i="18"/>
  <c r="T1170" i="18"/>
  <c r="H1171" i="18"/>
  <c r="I1171" i="18"/>
  <c r="J1171" i="18"/>
  <c r="K1171" i="18"/>
  <c r="L1171" i="18"/>
  <c r="N1171" i="18"/>
  <c r="O1171" i="18"/>
  <c r="P1171" i="18"/>
  <c r="Q1171" i="18"/>
  <c r="R1171" i="18"/>
  <c r="T1171" i="18"/>
  <c r="H1172" i="18"/>
  <c r="I1172" i="18"/>
  <c r="J1172" i="18"/>
  <c r="K1172" i="18"/>
  <c r="L1172" i="18"/>
  <c r="N1172" i="18"/>
  <c r="O1172" i="18"/>
  <c r="P1172" i="18"/>
  <c r="Q1172" i="18"/>
  <c r="R1172" i="18"/>
  <c r="T1172" i="18"/>
  <c r="H1173" i="18"/>
  <c r="I1173" i="18"/>
  <c r="J1173" i="18"/>
  <c r="K1173" i="18"/>
  <c r="L1173" i="18"/>
  <c r="N1173" i="18"/>
  <c r="O1173" i="18"/>
  <c r="P1173" i="18"/>
  <c r="Q1173" i="18"/>
  <c r="R1173" i="18"/>
  <c r="T1173" i="18"/>
  <c r="D560" i="3"/>
  <c r="E560" i="3"/>
  <c r="F560" i="3"/>
  <c r="AC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P140" i="19"/>
  <c r="O140" i="19"/>
  <c r="N140" i="19"/>
  <c r="M140" i="19"/>
  <c r="H1168" i="18"/>
  <c r="I1168" i="18"/>
  <c r="J1168" i="18"/>
  <c r="K1168" i="18"/>
  <c r="L1168" i="18"/>
  <c r="N1168" i="18"/>
  <c r="O1168" i="18"/>
  <c r="P1168" i="18"/>
  <c r="Q1168" i="18"/>
  <c r="R1168" i="18"/>
  <c r="T1168" i="18"/>
  <c r="P139" i="19"/>
  <c r="O139" i="19"/>
  <c r="N139" i="19"/>
  <c r="M139" i="19"/>
  <c r="D559" i="3"/>
  <c r="E559" i="3"/>
  <c r="F559" i="3"/>
  <c r="AC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H1164" i="18"/>
  <c r="I1164" i="18"/>
  <c r="J1164" i="18"/>
  <c r="K1164" i="18"/>
  <c r="L1164" i="18"/>
  <c r="N1164" i="18"/>
  <c r="O1164" i="18"/>
  <c r="P1164" i="18"/>
  <c r="Q1164" i="18"/>
  <c r="R1164" i="18"/>
  <c r="T1164" i="18"/>
  <c r="H1165" i="18"/>
  <c r="I1165" i="18"/>
  <c r="J1165" i="18"/>
  <c r="K1165" i="18"/>
  <c r="L1165" i="18"/>
  <c r="N1165" i="18"/>
  <c r="O1165" i="18"/>
  <c r="P1165" i="18"/>
  <c r="Q1165" i="18"/>
  <c r="R1165" i="18"/>
  <c r="T1165" i="18"/>
  <c r="H1166" i="18"/>
  <c r="I1166" i="18"/>
  <c r="J1166" i="18"/>
  <c r="K1166" i="18"/>
  <c r="L1166" i="18"/>
  <c r="N1166" i="18"/>
  <c r="O1166" i="18"/>
  <c r="P1166" i="18"/>
  <c r="Q1166" i="18"/>
  <c r="R1166" i="18"/>
  <c r="T1166" i="18"/>
  <c r="H1167" i="18"/>
  <c r="I1167" i="18"/>
  <c r="J1167" i="18"/>
  <c r="K1167" i="18"/>
  <c r="L1167" i="18"/>
  <c r="N1167" i="18"/>
  <c r="O1167" i="18"/>
  <c r="P1167" i="18"/>
  <c r="Q1167" i="18"/>
  <c r="R1167" i="18"/>
  <c r="T1167" i="18"/>
  <c r="P138" i="19"/>
  <c r="O138" i="19"/>
  <c r="N138" i="19"/>
  <c r="M138" i="19"/>
  <c r="P137" i="19"/>
  <c r="O137" i="19"/>
  <c r="N137" i="19"/>
  <c r="M137" i="19"/>
  <c r="P136" i="19"/>
  <c r="O136" i="19"/>
  <c r="N136" i="19"/>
  <c r="M136" i="19"/>
  <c r="P135" i="19"/>
  <c r="O135" i="19"/>
  <c r="N135" i="19"/>
  <c r="M135" i="19"/>
  <c r="H1160" i="18"/>
  <c r="I1160" i="18"/>
  <c r="J1160" i="18"/>
  <c r="K1160" i="18"/>
  <c r="L1160" i="18"/>
  <c r="N1160" i="18"/>
  <c r="O1160" i="18"/>
  <c r="P1160" i="18"/>
  <c r="Q1160" i="18"/>
  <c r="R1160" i="18"/>
  <c r="T1160" i="18"/>
  <c r="H1161" i="18"/>
  <c r="I1161" i="18"/>
  <c r="J1161" i="18"/>
  <c r="K1161" i="18"/>
  <c r="L1161" i="18"/>
  <c r="N1161" i="18"/>
  <c r="O1161" i="18"/>
  <c r="P1161" i="18"/>
  <c r="Q1161" i="18"/>
  <c r="R1161" i="18"/>
  <c r="T1161" i="18"/>
  <c r="H1162" i="18"/>
  <c r="I1162" i="18"/>
  <c r="J1162" i="18"/>
  <c r="K1162" i="18"/>
  <c r="L1162" i="18"/>
  <c r="N1162" i="18"/>
  <c r="O1162" i="18"/>
  <c r="P1162" i="18"/>
  <c r="Q1162" i="18"/>
  <c r="R1162" i="18"/>
  <c r="T1162" i="18"/>
  <c r="H1163" i="18"/>
  <c r="I1163" i="18"/>
  <c r="J1163" i="18"/>
  <c r="K1163" i="18"/>
  <c r="L1163" i="18"/>
  <c r="N1163" i="18"/>
  <c r="O1163" i="18"/>
  <c r="P1163" i="18"/>
  <c r="Q1163" i="18"/>
  <c r="R1163" i="18"/>
  <c r="T1163" i="18"/>
  <c r="D558" i="3"/>
  <c r="E558" i="3"/>
  <c r="F558" i="3"/>
  <c r="AC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P134" i="19"/>
  <c r="O134" i="19"/>
  <c r="N134" i="19"/>
  <c r="M134" i="19"/>
  <c r="P133" i="19"/>
  <c r="O133" i="19"/>
  <c r="N133" i="19"/>
  <c r="M133" i="19"/>
  <c r="P132" i="19"/>
  <c r="O132" i="19"/>
  <c r="N132" i="19"/>
  <c r="M132" i="19"/>
  <c r="P131" i="19"/>
  <c r="O131" i="19"/>
  <c r="N131" i="19"/>
  <c r="M131" i="19"/>
  <c r="H1159" i="18"/>
  <c r="I1159" i="18"/>
  <c r="J1159" i="18"/>
  <c r="K1159" i="18"/>
  <c r="L1159" i="18"/>
  <c r="N1159" i="18"/>
  <c r="O1159" i="18"/>
  <c r="P1159" i="18"/>
  <c r="Q1159" i="18"/>
  <c r="R1159" i="18"/>
  <c r="T1159" i="18"/>
  <c r="P130" i="19"/>
  <c r="O130" i="19"/>
  <c r="N130" i="19"/>
  <c r="M130" i="19"/>
  <c r="D206" i="4"/>
  <c r="D205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C224" i="4"/>
  <c r="D348" i="15"/>
  <c r="C223" i="4"/>
  <c r="D347" i="15"/>
  <c r="C225" i="4"/>
  <c r="D349" i="15"/>
  <c r="B225" i="4"/>
  <c r="A225" i="4"/>
  <c r="H1158" i="18"/>
  <c r="I1158" i="18"/>
  <c r="J1158" i="18"/>
  <c r="K1158" i="18"/>
  <c r="L1158" i="18"/>
  <c r="N1158" i="18"/>
  <c r="O1158" i="18"/>
  <c r="P1158" i="18"/>
  <c r="Q1158" i="18"/>
  <c r="R1158" i="18"/>
  <c r="T1158" i="18"/>
  <c r="P129" i="19"/>
  <c r="O129" i="19"/>
  <c r="N129" i="19"/>
  <c r="M129" i="19"/>
  <c r="AC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D557" i="3"/>
  <c r="E557" i="3"/>
  <c r="F557" i="3"/>
  <c r="H1157" i="18"/>
  <c r="I1157" i="18"/>
  <c r="J1157" i="18"/>
  <c r="K1157" i="18"/>
  <c r="L1157" i="18"/>
  <c r="N1157" i="18"/>
  <c r="O1157" i="18"/>
  <c r="P1157" i="18"/>
  <c r="Q1157" i="18"/>
  <c r="R1157" i="18"/>
  <c r="T1157" i="18"/>
  <c r="P128" i="19"/>
  <c r="O128" i="19"/>
  <c r="N128" i="19"/>
  <c r="M128" i="19"/>
  <c r="H1154" i="18"/>
  <c r="I1154" i="18"/>
  <c r="J1154" i="18"/>
  <c r="K1154" i="18"/>
  <c r="L1154" i="18"/>
  <c r="N1154" i="18"/>
  <c r="O1154" i="18"/>
  <c r="P1154" i="18"/>
  <c r="Q1154" i="18"/>
  <c r="R1154" i="18"/>
  <c r="T1154" i="18"/>
  <c r="H1155" i="18"/>
  <c r="I1155" i="18"/>
  <c r="J1155" i="18"/>
  <c r="K1155" i="18"/>
  <c r="L1155" i="18"/>
  <c r="N1155" i="18"/>
  <c r="O1155" i="18"/>
  <c r="P1155" i="18"/>
  <c r="Q1155" i="18"/>
  <c r="R1155" i="18"/>
  <c r="T1155" i="18"/>
  <c r="H1156" i="18"/>
  <c r="I1156" i="18"/>
  <c r="J1156" i="18"/>
  <c r="K1156" i="18"/>
  <c r="L1156" i="18"/>
  <c r="N1156" i="18"/>
  <c r="O1156" i="18"/>
  <c r="P1156" i="18"/>
  <c r="Q1156" i="18"/>
  <c r="R1156" i="18"/>
  <c r="T1156" i="18"/>
  <c r="P127" i="19"/>
  <c r="O127" i="19"/>
  <c r="N127" i="19"/>
  <c r="M127" i="19"/>
  <c r="P126" i="19"/>
  <c r="O126" i="19"/>
  <c r="N126" i="19"/>
  <c r="M126" i="19"/>
  <c r="P125" i="19"/>
  <c r="O125" i="19"/>
  <c r="N125" i="19"/>
  <c r="M125" i="19"/>
  <c r="D556" i="3"/>
  <c r="E556" i="3"/>
  <c r="F556" i="3"/>
  <c r="AC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H1153" i="18"/>
  <c r="I1153" i="18"/>
  <c r="J1153" i="18"/>
  <c r="K1153" i="18"/>
  <c r="L1153" i="18"/>
  <c r="N1153" i="18"/>
  <c r="O1153" i="18"/>
  <c r="P1153" i="18"/>
  <c r="Q1153" i="18"/>
  <c r="R1153" i="18"/>
  <c r="T1153" i="18"/>
  <c r="C222" i="4"/>
  <c r="D346" i="15"/>
  <c r="B224" i="4"/>
  <c r="A224" i="4"/>
  <c r="P124" i="19"/>
  <c r="O124" i="19"/>
  <c r="N124" i="19"/>
  <c r="M124" i="19"/>
  <c r="H1150" i="18"/>
  <c r="I1150" i="18"/>
  <c r="J1150" i="18"/>
  <c r="K1150" i="18"/>
  <c r="L1150" i="18"/>
  <c r="N1150" i="18"/>
  <c r="O1150" i="18"/>
  <c r="P1150" i="18"/>
  <c r="Q1150" i="18"/>
  <c r="R1150" i="18"/>
  <c r="T1150" i="18"/>
  <c r="H1151" i="18"/>
  <c r="I1151" i="18"/>
  <c r="J1151" i="18"/>
  <c r="K1151" i="18"/>
  <c r="L1151" i="18"/>
  <c r="N1151" i="18"/>
  <c r="O1151" i="18"/>
  <c r="P1151" i="18"/>
  <c r="Q1151" i="18"/>
  <c r="R1151" i="18"/>
  <c r="T1151" i="18"/>
  <c r="H1152" i="18"/>
  <c r="I1152" i="18"/>
  <c r="J1152" i="18"/>
  <c r="K1152" i="18"/>
  <c r="L1152" i="18"/>
  <c r="N1152" i="18"/>
  <c r="O1152" i="18"/>
  <c r="P1152" i="18"/>
  <c r="Q1152" i="18"/>
  <c r="R1152" i="18"/>
  <c r="T1152" i="18"/>
  <c r="P123" i="19"/>
  <c r="O123" i="19"/>
  <c r="N123" i="19"/>
  <c r="M123" i="19"/>
  <c r="M117" i="19"/>
  <c r="N117" i="19"/>
  <c r="O117" i="19"/>
  <c r="P117" i="19"/>
  <c r="M118" i="19"/>
  <c r="N118" i="19"/>
  <c r="O118" i="19"/>
  <c r="P118" i="19"/>
  <c r="M119" i="19"/>
  <c r="N119" i="19"/>
  <c r="O119" i="19"/>
  <c r="P119" i="19"/>
  <c r="M120" i="19"/>
  <c r="N120" i="19"/>
  <c r="O120" i="19"/>
  <c r="P120" i="19"/>
  <c r="M121" i="19"/>
  <c r="N121" i="19"/>
  <c r="O121" i="19"/>
  <c r="P121" i="19"/>
  <c r="M122" i="19"/>
  <c r="N122" i="19"/>
  <c r="O122" i="19"/>
  <c r="P122" i="19"/>
  <c r="M116" i="19"/>
  <c r="N116" i="19"/>
  <c r="O116" i="19"/>
  <c r="P116" i="19"/>
  <c r="H1144" i="18"/>
  <c r="I1144" i="18"/>
  <c r="J1144" i="18"/>
  <c r="K1144" i="18"/>
  <c r="L1144" i="18"/>
  <c r="N1144" i="18"/>
  <c r="O1144" i="18"/>
  <c r="P1144" i="18"/>
  <c r="Q1144" i="18"/>
  <c r="R1144" i="18"/>
  <c r="T1144" i="18"/>
  <c r="H1145" i="18"/>
  <c r="I1145" i="18"/>
  <c r="J1145" i="18"/>
  <c r="K1145" i="18"/>
  <c r="L1145" i="18"/>
  <c r="N1145" i="18"/>
  <c r="O1145" i="18"/>
  <c r="P1145" i="18"/>
  <c r="Q1145" i="18"/>
  <c r="R1145" i="18"/>
  <c r="T1145" i="18"/>
  <c r="H1146" i="18"/>
  <c r="I1146" i="18"/>
  <c r="J1146" i="18"/>
  <c r="K1146" i="18"/>
  <c r="L1146" i="18"/>
  <c r="N1146" i="18"/>
  <c r="O1146" i="18"/>
  <c r="P1146" i="18"/>
  <c r="Q1146" i="18"/>
  <c r="R1146" i="18"/>
  <c r="T1146" i="18"/>
  <c r="H1147" i="18"/>
  <c r="I1147" i="18"/>
  <c r="J1147" i="18"/>
  <c r="K1147" i="18"/>
  <c r="L1147" i="18"/>
  <c r="N1147" i="18"/>
  <c r="O1147" i="18"/>
  <c r="P1147" i="18"/>
  <c r="Q1147" i="18"/>
  <c r="R1147" i="18"/>
  <c r="T1147" i="18"/>
  <c r="H1148" i="18"/>
  <c r="I1148" i="18"/>
  <c r="J1148" i="18"/>
  <c r="K1148" i="18"/>
  <c r="L1148" i="18"/>
  <c r="N1148" i="18"/>
  <c r="O1148" i="18"/>
  <c r="P1148" i="18"/>
  <c r="Q1148" i="18"/>
  <c r="R1148" i="18"/>
  <c r="T1148" i="18"/>
  <c r="H1149" i="18"/>
  <c r="I1149" i="18"/>
  <c r="J1149" i="18"/>
  <c r="K1149" i="18"/>
  <c r="L1149" i="18"/>
  <c r="N1149" i="18"/>
  <c r="O1149" i="18"/>
  <c r="P1149" i="18"/>
  <c r="Q1149" i="18"/>
  <c r="R1149" i="18"/>
  <c r="T1149" i="18"/>
  <c r="D555" i="3"/>
  <c r="E555" i="3"/>
  <c r="F555" i="3"/>
  <c r="AN555" i="3"/>
  <c r="AO555" i="3"/>
  <c r="AP555" i="3"/>
  <c r="AQ555" i="3"/>
  <c r="AR555" i="3"/>
  <c r="AS555" i="3"/>
  <c r="AT555" i="3"/>
  <c r="AU555" i="3"/>
  <c r="AV555" i="3"/>
  <c r="AW555" i="3"/>
  <c r="AE555" i="3"/>
  <c r="AF555" i="3"/>
  <c r="AG555" i="3"/>
  <c r="AH555" i="3"/>
  <c r="AI555" i="3"/>
  <c r="AJ555" i="3"/>
  <c r="AK555" i="3"/>
  <c r="AL555" i="3"/>
  <c r="AM555" i="3"/>
  <c r="AC555" i="3"/>
  <c r="F554" i="3"/>
  <c r="P115" i="19"/>
  <c r="O115" i="19"/>
  <c r="N115" i="19"/>
  <c r="M115" i="19"/>
  <c r="D554" i="3"/>
  <c r="E554" i="3"/>
  <c r="AC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H1142" i="18"/>
  <c r="I1142" i="18"/>
  <c r="J1142" i="18"/>
  <c r="K1142" i="18"/>
  <c r="L1142" i="18"/>
  <c r="N1142" i="18"/>
  <c r="O1142" i="18"/>
  <c r="P1142" i="18"/>
  <c r="Q1142" i="18"/>
  <c r="R1142" i="18"/>
  <c r="T1142" i="18"/>
  <c r="H1143" i="18"/>
  <c r="I1143" i="18"/>
  <c r="J1143" i="18"/>
  <c r="K1143" i="18"/>
  <c r="L1143" i="18"/>
  <c r="N1143" i="18"/>
  <c r="O1143" i="18"/>
  <c r="P1143" i="18"/>
  <c r="Q1143" i="18"/>
  <c r="R1143" i="18"/>
  <c r="T1143" i="18"/>
  <c r="P114" i="19"/>
  <c r="O114" i="19"/>
  <c r="N114" i="19"/>
  <c r="M114" i="19"/>
  <c r="P113" i="19"/>
  <c r="O113" i="19"/>
  <c r="N113" i="19"/>
  <c r="M113" i="19"/>
  <c r="H1141" i="18"/>
  <c r="I1141" i="18"/>
  <c r="J1141" i="18"/>
  <c r="K1141" i="18"/>
  <c r="L1141" i="18"/>
  <c r="N1141" i="18"/>
  <c r="O1141" i="18"/>
  <c r="P1141" i="18"/>
  <c r="Q1141" i="18"/>
  <c r="R1141" i="18"/>
  <c r="T1141" i="18"/>
  <c r="P112" i="19"/>
  <c r="O112" i="19"/>
  <c r="N112" i="19"/>
  <c r="M112" i="19"/>
  <c r="H1140" i="18"/>
  <c r="I1140" i="18"/>
  <c r="J1140" i="18"/>
  <c r="K1140" i="18"/>
  <c r="L1140" i="18"/>
  <c r="N1140" i="18"/>
  <c r="O1140" i="18"/>
  <c r="P1140" i="18"/>
  <c r="Q1140" i="18"/>
  <c r="R1140" i="18"/>
  <c r="T1140" i="18"/>
  <c r="P111" i="19"/>
  <c r="O111" i="19"/>
  <c r="N111" i="19"/>
  <c r="M111" i="19"/>
  <c r="AC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D553" i="3"/>
  <c r="E553" i="3"/>
  <c r="F553" i="3"/>
  <c r="H1139" i="18"/>
  <c r="I1139" i="18"/>
  <c r="J1139" i="18"/>
  <c r="K1139" i="18"/>
  <c r="L1139" i="18"/>
  <c r="N1139" i="18"/>
  <c r="O1139" i="18"/>
  <c r="P1139" i="18"/>
  <c r="Q1139" i="18"/>
  <c r="R1139" i="18"/>
  <c r="T1139" i="18"/>
  <c r="P110" i="19"/>
  <c r="O110" i="19"/>
  <c r="N110" i="19"/>
  <c r="M110" i="19"/>
  <c r="P109" i="19"/>
  <c r="O109" i="19"/>
  <c r="N109" i="19"/>
  <c r="M109" i="19"/>
  <c r="H1138" i="18"/>
  <c r="I1138" i="18"/>
  <c r="J1138" i="18"/>
  <c r="K1138" i="18"/>
  <c r="L1138" i="18"/>
  <c r="N1138" i="18"/>
  <c r="O1138" i="18"/>
  <c r="P1138" i="18"/>
  <c r="Q1138" i="18"/>
  <c r="R1138" i="18"/>
  <c r="T1138" i="18"/>
  <c r="C221" i="4"/>
  <c r="D345" i="15"/>
  <c r="B221" i="4"/>
  <c r="A221" i="4"/>
  <c r="H1137" i="18"/>
  <c r="I1137" i="18"/>
  <c r="J1137" i="18"/>
  <c r="K1137" i="18"/>
  <c r="L1137" i="18"/>
  <c r="N1137" i="18"/>
  <c r="O1137" i="18"/>
  <c r="P1137" i="18"/>
  <c r="Q1137" i="18"/>
  <c r="R1137" i="18"/>
  <c r="T1137" i="18"/>
  <c r="P108" i="19"/>
  <c r="O108" i="19"/>
  <c r="N108" i="19"/>
  <c r="M108" i="19"/>
  <c r="H1132" i="18"/>
  <c r="I1132" i="18"/>
  <c r="J1132" i="18"/>
  <c r="K1132" i="18"/>
  <c r="L1132" i="18"/>
  <c r="N1132" i="18"/>
  <c r="O1132" i="18"/>
  <c r="P1132" i="18"/>
  <c r="Q1132" i="18"/>
  <c r="R1132" i="18"/>
  <c r="T1132" i="18"/>
  <c r="H1133" i="18"/>
  <c r="I1133" i="18"/>
  <c r="J1133" i="18"/>
  <c r="K1133" i="18"/>
  <c r="L1133" i="18"/>
  <c r="N1133" i="18"/>
  <c r="O1133" i="18"/>
  <c r="P1133" i="18"/>
  <c r="Q1133" i="18"/>
  <c r="R1133" i="18"/>
  <c r="T1133" i="18"/>
  <c r="H1134" i="18"/>
  <c r="I1134" i="18"/>
  <c r="J1134" i="18"/>
  <c r="K1134" i="18"/>
  <c r="L1134" i="18"/>
  <c r="N1134" i="18"/>
  <c r="O1134" i="18"/>
  <c r="P1134" i="18"/>
  <c r="Q1134" i="18"/>
  <c r="R1134" i="18"/>
  <c r="T1134" i="18"/>
  <c r="H1135" i="18"/>
  <c r="I1135" i="18"/>
  <c r="J1135" i="18"/>
  <c r="K1135" i="18"/>
  <c r="L1135" i="18"/>
  <c r="N1135" i="18"/>
  <c r="O1135" i="18"/>
  <c r="P1135" i="18"/>
  <c r="Q1135" i="18"/>
  <c r="R1135" i="18"/>
  <c r="T1135" i="18"/>
  <c r="H1136" i="18"/>
  <c r="I1136" i="18"/>
  <c r="J1136" i="18"/>
  <c r="K1136" i="18"/>
  <c r="L1136" i="18"/>
  <c r="N1136" i="18"/>
  <c r="O1136" i="18"/>
  <c r="P1136" i="18"/>
  <c r="Q1136" i="18"/>
  <c r="R1136" i="18"/>
  <c r="T1136" i="18"/>
  <c r="P107" i="19"/>
  <c r="O107" i="19"/>
  <c r="N107" i="19"/>
  <c r="M107" i="19"/>
  <c r="P106" i="19"/>
  <c r="O106" i="19"/>
  <c r="N106" i="19"/>
  <c r="M106" i="19"/>
  <c r="P105" i="19"/>
  <c r="O105" i="19"/>
  <c r="N105" i="19"/>
  <c r="M105" i="19"/>
  <c r="P104" i="19"/>
  <c r="O104" i="19"/>
  <c r="N104" i="19"/>
  <c r="M104" i="19"/>
  <c r="D552" i="3"/>
  <c r="E552" i="3"/>
  <c r="F552" i="3"/>
  <c r="AC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P103" i="19"/>
  <c r="O103" i="19"/>
  <c r="N103" i="19"/>
  <c r="M103" i="19"/>
  <c r="H1131" i="18"/>
  <c r="I1131" i="18"/>
  <c r="J1131" i="18"/>
  <c r="K1131" i="18"/>
  <c r="L1131" i="18"/>
  <c r="N1131" i="18"/>
  <c r="O1131" i="18"/>
  <c r="P1131" i="18"/>
  <c r="Q1131" i="18"/>
  <c r="R1131" i="18"/>
  <c r="T1131" i="18"/>
  <c r="P102" i="19"/>
  <c r="O102" i="19"/>
  <c r="N102" i="19"/>
  <c r="M102" i="19"/>
  <c r="H1130" i="18"/>
  <c r="I1130" i="18"/>
  <c r="J1130" i="18"/>
  <c r="K1130" i="18"/>
  <c r="L1130" i="18"/>
  <c r="N1130" i="18"/>
  <c r="O1130" i="18"/>
  <c r="P1130" i="18"/>
  <c r="Q1130" i="18"/>
  <c r="R1130" i="18"/>
  <c r="T1130" i="18"/>
  <c r="P101" i="19"/>
  <c r="O101" i="19"/>
  <c r="N101" i="19"/>
  <c r="M101" i="19"/>
  <c r="H1126" i="18"/>
  <c r="I1126" i="18"/>
  <c r="J1126" i="18"/>
  <c r="K1126" i="18"/>
  <c r="L1126" i="18"/>
  <c r="N1126" i="18"/>
  <c r="O1126" i="18"/>
  <c r="P1126" i="18"/>
  <c r="Q1126" i="18"/>
  <c r="R1126" i="18"/>
  <c r="T1126" i="18"/>
  <c r="H1127" i="18"/>
  <c r="I1127" i="18"/>
  <c r="J1127" i="18"/>
  <c r="K1127" i="18"/>
  <c r="L1127" i="18"/>
  <c r="N1127" i="18"/>
  <c r="O1127" i="18"/>
  <c r="P1127" i="18"/>
  <c r="Q1127" i="18"/>
  <c r="R1127" i="18"/>
  <c r="T1127" i="18"/>
  <c r="H1128" i="18"/>
  <c r="I1128" i="18"/>
  <c r="J1128" i="18"/>
  <c r="K1128" i="18"/>
  <c r="L1128" i="18"/>
  <c r="N1128" i="18"/>
  <c r="O1128" i="18"/>
  <c r="P1128" i="18"/>
  <c r="Q1128" i="18"/>
  <c r="R1128" i="18"/>
  <c r="T1128" i="18"/>
  <c r="H1129" i="18"/>
  <c r="I1129" i="18"/>
  <c r="J1129" i="18"/>
  <c r="K1129" i="18"/>
  <c r="L1129" i="18"/>
  <c r="N1129" i="18"/>
  <c r="O1129" i="18"/>
  <c r="P1129" i="18"/>
  <c r="Q1129" i="18"/>
  <c r="R1129" i="18"/>
  <c r="T1129" i="18"/>
  <c r="P100" i="19"/>
  <c r="O100" i="19"/>
  <c r="N100" i="19"/>
  <c r="M100" i="19"/>
  <c r="AC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D551" i="3"/>
  <c r="E551" i="3"/>
  <c r="F551" i="3"/>
  <c r="P99" i="19"/>
  <c r="O99" i="19"/>
  <c r="N99" i="19"/>
  <c r="M99" i="19"/>
  <c r="P98" i="19"/>
  <c r="O98" i="19"/>
  <c r="N98" i="19"/>
  <c r="M98" i="19"/>
  <c r="P97" i="19"/>
  <c r="O97" i="19"/>
  <c r="N97" i="19"/>
  <c r="M97" i="19"/>
  <c r="H1123" i="18"/>
  <c r="I1123" i="18"/>
  <c r="J1123" i="18"/>
  <c r="K1123" i="18"/>
  <c r="L1123" i="18"/>
  <c r="N1123" i="18"/>
  <c r="O1123" i="18"/>
  <c r="P1123" i="18"/>
  <c r="Q1123" i="18"/>
  <c r="R1123" i="18"/>
  <c r="T1123" i="18"/>
  <c r="H1124" i="18"/>
  <c r="I1124" i="18"/>
  <c r="J1124" i="18"/>
  <c r="K1124" i="18"/>
  <c r="L1124" i="18"/>
  <c r="N1124" i="18"/>
  <c r="O1124" i="18"/>
  <c r="P1124" i="18"/>
  <c r="Q1124" i="18"/>
  <c r="R1124" i="18"/>
  <c r="T1124" i="18"/>
  <c r="H1125" i="18"/>
  <c r="I1125" i="18"/>
  <c r="J1125" i="18"/>
  <c r="K1125" i="18"/>
  <c r="L1125" i="18"/>
  <c r="N1125" i="18"/>
  <c r="O1125" i="18"/>
  <c r="P1125" i="18"/>
  <c r="Q1125" i="18"/>
  <c r="R1125" i="18"/>
  <c r="T1125" i="18"/>
  <c r="P96" i="19"/>
  <c r="O96" i="19"/>
  <c r="N96" i="19"/>
  <c r="M96" i="19"/>
  <c r="P95" i="19"/>
  <c r="O95" i="19"/>
  <c r="N95" i="19"/>
  <c r="M95" i="19"/>
  <c r="D550" i="3"/>
  <c r="E550" i="3"/>
  <c r="F550" i="3"/>
  <c r="AC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H1114" i="18"/>
  <c r="I1114" i="18"/>
  <c r="J1114" i="18"/>
  <c r="K1114" i="18"/>
  <c r="L1114" i="18"/>
  <c r="N1114" i="18"/>
  <c r="O1114" i="18"/>
  <c r="P1114" i="18"/>
  <c r="Q1114" i="18"/>
  <c r="R1114" i="18"/>
  <c r="T1114" i="18"/>
  <c r="H1115" i="18"/>
  <c r="I1115" i="18"/>
  <c r="J1115" i="18"/>
  <c r="K1115" i="18"/>
  <c r="L1115" i="18"/>
  <c r="N1115" i="18"/>
  <c r="O1115" i="18"/>
  <c r="P1115" i="18"/>
  <c r="Q1115" i="18"/>
  <c r="R1115" i="18"/>
  <c r="T1115" i="18"/>
  <c r="H1116" i="18"/>
  <c r="I1116" i="18"/>
  <c r="J1116" i="18"/>
  <c r="K1116" i="18"/>
  <c r="L1116" i="18"/>
  <c r="N1116" i="18"/>
  <c r="O1116" i="18"/>
  <c r="P1116" i="18"/>
  <c r="Q1116" i="18"/>
  <c r="R1116" i="18"/>
  <c r="T1116" i="18"/>
  <c r="H1117" i="18"/>
  <c r="I1117" i="18"/>
  <c r="J1117" i="18"/>
  <c r="K1117" i="18"/>
  <c r="L1117" i="18"/>
  <c r="N1117" i="18"/>
  <c r="O1117" i="18"/>
  <c r="P1117" i="18"/>
  <c r="Q1117" i="18"/>
  <c r="R1117" i="18"/>
  <c r="T1117" i="18"/>
  <c r="H1118" i="18"/>
  <c r="I1118" i="18"/>
  <c r="J1118" i="18"/>
  <c r="K1118" i="18"/>
  <c r="L1118" i="18"/>
  <c r="N1118" i="18"/>
  <c r="O1118" i="18"/>
  <c r="P1118" i="18"/>
  <c r="Q1118" i="18"/>
  <c r="R1118" i="18"/>
  <c r="T1118" i="18"/>
  <c r="H1119" i="18"/>
  <c r="I1119" i="18"/>
  <c r="J1119" i="18"/>
  <c r="K1119" i="18"/>
  <c r="L1119" i="18"/>
  <c r="N1119" i="18"/>
  <c r="O1119" i="18"/>
  <c r="P1119" i="18"/>
  <c r="Q1119" i="18"/>
  <c r="R1119" i="18"/>
  <c r="T1119" i="18"/>
  <c r="H1120" i="18"/>
  <c r="I1120" i="18"/>
  <c r="J1120" i="18"/>
  <c r="K1120" i="18"/>
  <c r="L1120" i="18"/>
  <c r="N1120" i="18"/>
  <c r="O1120" i="18"/>
  <c r="P1120" i="18"/>
  <c r="Q1120" i="18"/>
  <c r="R1120" i="18"/>
  <c r="T1120" i="18"/>
  <c r="H1121" i="18"/>
  <c r="I1121" i="18"/>
  <c r="J1121" i="18"/>
  <c r="K1121" i="18"/>
  <c r="L1121" i="18"/>
  <c r="N1121" i="18"/>
  <c r="O1121" i="18"/>
  <c r="P1121" i="18"/>
  <c r="Q1121" i="18"/>
  <c r="R1121" i="18"/>
  <c r="T1121" i="18"/>
  <c r="H1122" i="18"/>
  <c r="I1122" i="18"/>
  <c r="J1122" i="18"/>
  <c r="K1122" i="18"/>
  <c r="L1122" i="18"/>
  <c r="N1122" i="18"/>
  <c r="O1122" i="18"/>
  <c r="P1122" i="18"/>
  <c r="Q1122" i="18"/>
  <c r="R1122" i="18"/>
  <c r="T1122" i="18"/>
  <c r="P94" i="19"/>
  <c r="O94" i="19"/>
  <c r="N94" i="19"/>
  <c r="M94" i="19"/>
  <c r="M91" i="19"/>
  <c r="N91" i="19"/>
  <c r="O91" i="19"/>
  <c r="P91" i="19"/>
  <c r="M93" i="19"/>
  <c r="N93" i="19"/>
  <c r="O93" i="19"/>
  <c r="P93" i="19"/>
  <c r="B92" i="19"/>
  <c r="P92" i="19"/>
  <c r="G92" i="19"/>
  <c r="I92" i="19"/>
  <c r="J92" i="19"/>
  <c r="D549" i="3"/>
  <c r="E549" i="3"/>
  <c r="F549" i="3"/>
  <c r="M87" i="19"/>
  <c r="N87" i="19"/>
  <c r="O87" i="19"/>
  <c r="P87" i="19"/>
  <c r="M88" i="19"/>
  <c r="N88" i="19"/>
  <c r="O88" i="19"/>
  <c r="P88" i="19"/>
  <c r="M90" i="19"/>
  <c r="N90" i="19"/>
  <c r="O90" i="19"/>
  <c r="P90" i="19"/>
  <c r="B89" i="19"/>
  <c r="N89" i="19"/>
  <c r="I89" i="19"/>
  <c r="J89" i="19"/>
  <c r="G89" i="19"/>
  <c r="AC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C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P85" i="19"/>
  <c r="O85" i="19"/>
  <c r="N85" i="19"/>
  <c r="M85" i="19"/>
  <c r="D548" i="3"/>
  <c r="E548" i="3"/>
  <c r="F548" i="3"/>
  <c r="H1110" i="18"/>
  <c r="I1110" i="18"/>
  <c r="J1110" i="18"/>
  <c r="K1110" i="18"/>
  <c r="L1110" i="18"/>
  <c r="N1110" i="18"/>
  <c r="O1110" i="18"/>
  <c r="P1110" i="18"/>
  <c r="Q1110" i="18"/>
  <c r="R1110" i="18"/>
  <c r="T1110" i="18"/>
  <c r="H1111" i="18"/>
  <c r="I1111" i="18"/>
  <c r="J1111" i="18"/>
  <c r="K1111" i="18"/>
  <c r="L1111" i="18"/>
  <c r="N1111" i="18"/>
  <c r="O1111" i="18"/>
  <c r="P1111" i="18"/>
  <c r="Q1111" i="18"/>
  <c r="R1111" i="18"/>
  <c r="T1111" i="18"/>
  <c r="H1112" i="18"/>
  <c r="I1112" i="18"/>
  <c r="J1112" i="18"/>
  <c r="K1112" i="18"/>
  <c r="L1112" i="18"/>
  <c r="N1112" i="18"/>
  <c r="O1112" i="18"/>
  <c r="P1112" i="18"/>
  <c r="Q1112" i="18"/>
  <c r="R1112" i="18"/>
  <c r="T1112" i="18"/>
  <c r="H1113" i="18"/>
  <c r="I1113" i="18"/>
  <c r="J1113" i="18"/>
  <c r="K1113" i="18"/>
  <c r="L1113" i="18"/>
  <c r="N1113" i="18"/>
  <c r="O1113" i="18"/>
  <c r="P1113" i="18"/>
  <c r="Q1113" i="18"/>
  <c r="R1113" i="18"/>
  <c r="T1113" i="18"/>
  <c r="C216" i="4"/>
  <c r="D340" i="15"/>
  <c r="H1109" i="18"/>
  <c r="I1109" i="18"/>
  <c r="J1109" i="18"/>
  <c r="K1109" i="18"/>
  <c r="L1109" i="18"/>
  <c r="N1109" i="18"/>
  <c r="O1109" i="18"/>
  <c r="P1109" i="18"/>
  <c r="Q1109" i="18"/>
  <c r="R1109" i="18"/>
  <c r="T1109" i="18"/>
  <c r="P84" i="19"/>
  <c r="O84" i="19"/>
  <c r="N84" i="19"/>
  <c r="M84" i="19"/>
  <c r="P83" i="19"/>
  <c r="O83" i="19"/>
  <c r="N83" i="19"/>
  <c r="M83" i="19"/>
  <c r="P82" i="19"/>
  <c r="O82" i="19"/>
  <c r="N82" i="19"/>
  <c r="M82" i="19"/>
  <c r="P81" i="19"/>
  <c r="O81" i="19"/>
  <c r="N81" i="19"/>
  <c r="M81" i="19"/>
  <c r="P80" i="19"/>
  <c r="O80" i="19"/>
  <c r="N80" i="19"/>
  <c r="M80" i="19"/>
  <c r="D547" i="3"/>
  <c r="E547" i="3"/>
  <c r="F547" i="3"/>
  <c r="AC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H1105" i="18"/>
  <c r="I1105" i="18"/>
  <c r="J1105" i="18"/>
  <c r="K1105" i="18"/>
  <c r="L1105" i="18"/>
  <c r="N1105" i="18"/>
  <c r="O1105" i="18"/>
  <c r="P1105" i="18"/>
  <c r="Q1105" i="18"/>
  <c r="R1105" i="18"/>
  <c r="T1105" i="18"/>
  <c r="H1106" i="18"/>
  <c r="I1106" i="18"/>
  <c r="J1106" i="18"/>
  <c r="K1106" i="18"/>
  <c r="L1106" i="18"/>
  <c r="N1106" i="18"/>
  <c r="O1106" i="18"/>
  <c r="P1106" i="18"/>
  <c r="Q1106" i="18"/>
  <c r="R1106" i="18"/>
  <c r="T1106" i="18"/>
  <c r="H1107" i="18"/>
  <c r="I1107" i="18"/>
  <c r="J1107" i="18"/>
  <c r="K1107" i="18"/>
  <c r="L1107" i="18"/>
  <c r="N1107" i="18"/>
  <c r="O1107" i="18"/>
  <c r="P1107" i="18"/>
  <c r="Q1107" i="18"/>
  <c r="R1107" i="18"/>
  <c r="T1107" i="18"/>
  <c r="H1108" i="18"/>
  <c r="I1108" i="18"/>
  <c r="J1108" i="18"/>
  <c r="K1108" i="18"/>
  <c r="L1108" i="18"/>
  <c r="N1108" i="18"/>
  <c r="O1108" i="18"/>
  <c r="P1108" i="18"/>
  <c r="Q1108" i="18"/>
  <c r="R1108" i="18"/>
  <c r="T1108" i="18"/>
  <c r="M77" i="19"/>
  <c r="N77" i="19"/>
  <c r="O77" i="19"/>
  <c r="P77" i="19"/>
  <c r="M79" i="19"/>
  <c r="N79" i="19"/>
  <c r="O79" i="19"/>
  <c r="P79" i="19"/>
  <c r="J78" i="19"/>
  <c r="I78" i="19"/>
  <c r="G78" i="19"/>
  <c r="B78" i="19"/>
  <c r="O78" i="19"/>
  <c r="D546" i="3"/>
  <c r="E546" i="3"/>
  <c r="F546" i="3"/>
  <c r="AC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C214" i="4"/>
  <c r="D338" i="15"/>
  <c r="B214" i="4"/>
  <c r="A214" i="4"/>
  <c r="H1104" i="18"/>
  <c r="I1104" i="18"/>
  <c r="J1104" i="18"/>
  <c r="K1104" i="18"/>
  <c r="L1104" i="18"/>
  <c r="N1104" i="18"/>
  <c r="O1104" i="18"/>
  <c r="P1104" i="18"/>
  <c r="Q1104" i="18"/>
  <c r="R1104" i="18"/>
  <c r="T1104" i="18"/>
  <c r="P76" i="19"/>
  <c r="O76" i="19"/>
  <c r="N76" i="19"/>
  <c r="M76" i="19"/>
  <c r="H1103" i="18"/>
  <c r="I1103" i="18"/>
  <c r="J1103" i="18"/>
  <c r="K1103" i="18"/>
  <c r="L1103" i="18"/>
  <c r="N1103" i="18"/>
  <c r="O1103" i="18"/>
  <c r="P1103" i="18"/>
  <c r="Q1103" i="18"/>
  <c r="R1103" i="18"/>
  <c r="T1103" i="18"/>
  <c r="P75" i="19"/>
  <c r="O75" i="19"/>
  <c r="N75" i="19"/>
  <c r="M75" i="19"/>
  <c r="H1101" i="18"/>
  <c r="I1101" i="18"/>
  <c r="J1101" i="18"/>
  <c r="K1101" i="18"/>
  <c r="L1101" i="18"/>
  <c r="N1101" i="18"/>
  <c r="O1101" i="18"/>
  <c r="P1101" i="18"/>
  <c r="Q1101" i="18"/>
  <c r="R1101" i="18"/>
  <c r="T1101" i="18"/>
  <c r="H1102" i="18"/>
  <c r="I1102" i="18"/>
  <c r="J1102" i="18"/>
  <c r="K1102" i="18"/>
  <c r="L1102" i="18"/>
  <c r="N1102" i="18"/>
  <c r="O1102" i="18"/>
  <c r="P1102" i="18"/>
  <c r="Q1102" i="18"/>
  <c r="R1102" i="18"/>
  <c r="T1102" i="18"/>
  <c r="P74" i="19"/>
  <c r="O74" i="19"/>
  <c r="N74" i="19"/>
  <c r="M74" i="19"/>
  <c r="P73" i="19"/>
  <c r="O73" i="19"/>
  <c r="N73" i="19"/>
  <c r="M73" i="19"/>
  <c r="D545" i="3"/>
  <c r="E545" i="3"/>
  <c r="F545" i="3"/>
  <c r="AC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H1099" i="18"/>
  <c r="I1099" i="18"/>
  <c r="J1099" i="18"/>
  <c r="K1099" i="18"/>
  <c r="L1099" i="18"/>
  <c r="N1099" i="18"/>
  <c r="O1099" i="18"/>
  <c r="P1099" i="18"/>
  <c r="Q1099" i="18"/>
  <c r="R1099" i="18"/>
  <c r="T1099" i="18"/>
  <c r="H1100" i="18"/>
  <c r="I1100" i="18"/>
  <c r="J1100" i="18"/>
  <c r="K1100" i="18"/>
  <c r="L1100" i="18"/>
  <c r="N1100" i="18"/>
  <c r="O1100" i="18"/>
  <c r="P1100" i="18"/>
  <c r="Q1100" i="18"/>
  <c r="R1100" i="18"/>
  <c r="T1100" i="18"/>
  <c r="P72" i="19"/>
  <c r="O72" i="19"/>
  <c r="N72" i="19"/>
  <c r="M72" i="19"/>
  <c r="P71" i="19"/>
  <c r="O71" i="19"/>
  <c r="N71" i="19"/>
  <c r="M71" i="19"/>
  <c r="H1098" i="18"/>
  <c r="I1098" i="18"/>
  <c r="J1098" i="18"/>
  <c r="K1098" i="18"/>
  <c r="L1098" i="18"/>
  <c r="N1098" i="18"/>
  <c r="O1098" i="18"/>
  <c r="P1098" i="18"/>
  <c r="Q1098" i="18"/>
  <c r="R1098" i="18"/>
  <c r="T1098" i="18"/>
  <c r="P70" i="19"/>
  <c r="O70" i="19"/>
  <c r="N70" i="19"/>
  <c r="M70" i="19"/>
  <c r="H1097" i="18"/>
  <c r="I1097" i="18"/>
  <c r="J1097" i="18"/>
  <c r="K1097" i="18"/>
  <c r="L1097" i="18"/>
  <c r="N1097" i="18"/>
  <c r="O1097" i="18"/>
  <c r="P1097" i="18"/>
  <c r="Q1097" i="18"/>
  <c r="R1097" i="18"/>
  <c r="T1097" i="18"/>
  <c r="P69" i="19"/>
  <c r="O69" i="19"/>
  <c r="N69" i="19"/>
  <c r="M69" i="19"/>
  <c r="H1096" i="18"/>
  <c r="I1096" i="18"/>
  <c r="J1096" i="18"/>
  <c r="K1096" i="18"/>
  <c r="L1096" i="18"/>
  <c r="N1096" i="18"/>
  <c r="O1096" i="18"/>
  <c r="P1096" i="18"/>
  <c r="Q1096" i="18"/>
  <c r="R1096" i="18"/>
  <c r="T1096" i="18"/>
  <c r="P68" i="19"/>
  <c r="O68" i="19"/>
  <c r="N68" i="19"/>
  <c r="M68" i="19"/>
  <c r="AC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C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D544" i="3"/>
  <c r="E544" i="3"/>
  <c r="F544" i="3"/>
  <c r="H1095" i="18"/>
  <c r="I1095" i="18"/>
  <c r="J1095" i="18"/>
  <c r="K1095" i="18"/>
  <c r="L1095" i="18"/>
  <c r="N1095" i="18"/>
  <c r="O1095" i="18"/>
  <c r="P1095" i="18"/>
  <c r="Q1095" i="18"/>
  <c r="R1095" i="18"/>
  <c r="T1095" i="18"/>
  <c r="P67" i="19"/>
  <c r="O67" i="19"/>
  <c r="N67" i="19"/>
  <c r="M67" i="19"/>
  <c r="H1094" i="18"/>
  <c r="I1094" i="18"/>
  <c r="J1094" i="18"/>
  <c r="K1094" i="18"/>
  <c r="L1094" i="18"/>
  <c r="N1094" i="18"/>
  <c r="O1094" i="18"/>
  <c r="P1094" i="18"/>
  <c r="Q1094" i="18"/>
  <c r="R1094" i="18"/>
  <c r="T1094" i="18"/>
  <c r="P66" i="19"/>
  <c r="O66" i="19"/>
  <c r="N66" i="19"/>
  <c r="M66" i="19"/>
  <c r="H1091" i="18"/>
  <c r="I1091" i="18"/>
  <c r="J1091" i="18"/>
  <c r="K1091" i="18"/>
  <c r="L1091" i="18"/>
  <c r="N1091" i="18"/>
  <c r="O1091" i="18"/>
  <c r="P1091" i="18"/>
  <c r="Q1091" i="18"/>
  <c r="R1091" i="18"/>
  <c r="T1091" i="18"/>
  <c r="H1092" i="18"/>
  <c r="I1092" i="18"/>
  <c r="J1092" i="18"/>
  <c r="K1092" i="18"/>
  <c r="L1092" i="18"/>
  <c r="N1092" i="18"/>
  <c r="O1092" i="18"/>
  <c r="P1092" i="18"/>
  <c r="Q1092" i="18"/>
  <c r="R1092" i="18"/>
  <c r="T1092" i="18"/>
  <c r="H1093" i="18"/>
  <c r="I1093" i="18"/>
  <c r="J1093" i="18"/>
  <c r="K1093" i="18"/>
  <c r="L1093" i="18"/>
  <c r="N1093" i="18"/>
  <c r="O1093" i="18"/>
  <c r="P1093" i="18"/>
  <c r="Q1093" i="18"/>
  <c r="R1093" i="18"/>
  <c r="T1093" i="18"/>
  <c r="P65" i="19"/>
  <c r="O65" i="19"/>
  <c r="N65" i="19"/>
  <c r="M65" i="19"/>
  <c r="P64" i="19"/>
  <c r="O64" i="19"/>
  <c r="N64" i="19"/>
  <c r="M64" i="19"/>
  <c r="P63" i="19"/>
  <c r="O63" i="19"/>
  <c r="N63" i="19"/>
  <c r="M63" i="19"/>
  <c r="D543" i="3"/>
  <c r="E543" i="3"/>
  <c r="F543" i="3"/>
  <c r="H1088" i="18"/>
  <c r="I1088" i="18"/>
  <c r="J1088" i="18"/>
  <c r="K1088" i="18"/>
  <c r="L1088" i="18"/>
  <c r="N1088" i="18"/>
  <c r="O1088" i="18"/>
  <c r="P1088" i="18"/>
  <c r="Q1088" i="18"/>
  <c r="R1088" i="18"/>
  <c r="T1088" i="18"/>
  <c r="H1089" i="18"/>
  <c r="I1089" i="18"/>
  <c r="J1089" i="18"/>
  <c r="K1089" i="18"/>
  <c r="L1089" i="18"/>
  <c r="N1089" i="18"/>
  <c r="O1089" i="18"/>
  <c r="P1089" i="18"/>
  <c r="Q1089" i="18"/>
  <c r="R1089" i="18"/>
  <c r="T1089" i="18"/>
  <c r="H1090" i="18"/>
  <c r="I1090" i="18"/>
  <c r="J1090" i="18"/>
  <c r="K1090" i="18"/>
  <c r="L1090" i="18"/>
  <c r="N1090" i="18"/>
  <c r="O1090" i="18"/>
  <c r="P1090" i="18"/>
  <c r="Q1090" i="18"/>
  <c r="R1090" i="18"/>
  <c r="T1090" i="18"/>
  <c r="M62" i="19"/>
  <c r="N62" i="19"/>
  <c r="O62" i="19"/>
  <c r="P62" i="19"/>
  <c r="J61" i="19"/>
  <c r="I61" i="19"/>
  <c r="G61" i="19"/>
  <c r="B61" i="19"/>
  <c r="N61" i="19"/>
  <c r="P60" i="19"/>
  <c r="O60" i="19"/>
  <c r="N60" i="19"/>
  <c r="M60" i="19"/>
  <c r="H1087" i="18"/>
  <c r="I1087" i="18"/>
  <c r="J1087" i="18"/>
  <c r="K1087" i="18"/>
  <c r="L1087" i="18"/>
  <c r="N1087" i="18"/>
  <c r="O1087" i="18"/>
  <c r="P1087" i="18"/>
  <c r="Q1087" i="18"/>
  <c r="R1087" i="18"/>
  <c r="T1087" i="18"/>
  <c r="P59" i="19"/>
  <c r="O59" i="19"/>
  <c r="N59" i="19"/>
  <c r="M59" i="19"/>
  <c r="D542" i="3"/>
  <c r="E542" i="3"/>
  <c r="F542" i="3"/>
  <c r="AC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P58" i="19"/>
  <c r="O58" i="19"/>
  <c r="N58" i="19"/>
  <c r="M58" i="19"/>
  <c r="H1086" i="18"/>
  <c r="I1086" i="18"/>
  <c r="J1086" i="18"/>
  <c r="K1086" i="18"/>
  <c r="L1086" i="18"/>
  <c r="N1086" i="18"/>
  <c r="O1086" i="18"/>
  <c r="P1086" i="18"/>
  <c r="Q1086" i="18"/>
  <c r="R1086" i="18"/>
  <c r="T1086" i="18"/>
  <c r="C210" i="4"/>
  <c r="D334" i="15"/>
  <c r="H1083" i="18"/>
  <c r="I1083" i="18"/>
  <c r="J1083" i="18"/>
  <c r="K1083" i="18"/>
  <c r="L1083" i="18"/>
  <c r="N1083" i="18"/>
  <c r="O1083" i="18"/>
  <c r="P1083" i="18"/>
  <c r="Q1083" i="18"/>
  <c r="R1083" i="18"/>
  <c r="T1083" i="18"/>
  <c r="H1084" i="18"/>
  <c r="I1084" i="18"/>
  <c r="J1084" i="18"/>
  <c r="K1084" i="18"/>
  <c r="L1084" i="18"/>
  <c r="N1084" i="18"/>
  <c r="O1084" i="18"/>
  <c r="P1084" i="18"/>
  <c r="Q1084" i="18"/>
  <c r="R1084" i="18"/>
  <c r="T1084" i="18"/>
  <c r="H1085" i="18"/>
  <c r="I1085" i="18"/>
  <c r="J1085" i="18"/>
  <c r="K1085" i="18"/>
  <c r="L1085" i="18"/>
  <c r="N1085" i="18"/>
  <c r="O1085" i="18"/>
  <c r="P1085" i="18"/>
  <c r="Q1085" i="18"/>
  <c r="R1085" i="18"/>
  <c r="T1085" i="18"/>
  <c r="P57" i="19"/>
  <c r="O57" i="19"/>
  <c r="N57" i="19"/>
  <c r="M57" i="19"/>
  <c r="P56" i="19"/>
  <c r="O56" i="19"/>
  <c r="N56" i="19"/>
  <c r="M56" i="19"/>
  <c r="P55" i="19"/>
  <c r="O55" i="19"/>
  <c r="N55" i="19"/>
  <c r="M55" i="19"/>
  <c r="H1082" i="18"/>
  <c r="I1082" i="18"/>
  <c r="J1082" i="18"/>
  <c r="K1082" i="18"/>
  <c r="L1082" i="18"/>
  <c r="N1082" i="18"/>
  <c r="O1082" i="18"/>
  <c r="P1082" i="18"/>
  <c r="Q1082" i="18"/>
  <c r="R1082" i="18"/>
  <c r="T1082" i="18"/>
  <c r="P54" i="19"/>
  <c r="O54" i="19"/>
  <c r="N54" i="19"/>
  <c r="M54" i="19"/>
  <c r="D541" i="3"/>
  <c r="E541" i="3"/>
  <c r="F541" i="3"/>
  <c r="AC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H1081" i="18"/>
  <c r="I1081" i="18"/>
  <c r="J1081" i="18"/>
  <c r="K1081" i="18"/>
  <c r="L1081" i="18"/>
  <c r="N1081" i="18"/>
  <c r="O1081" i="18"/>
  <c r="P1081" i="18"/>
  <c r="Q1081" i="18"/>
  <c r="R1081" i="18"/>
  <c r="T1081" i="18"/>
  <c r="M53" i="19"/>
  <c r="N53" i="19"/>
  <c r="O53" i="19"/>
  <c r="P53" i="19"/>
  <c r="H1077" i="18"/>
  <c r="I1077" i="18"/>
  <c r="J1077" i="18"/>
  <c r="K1077" i="18"/>
  <c r="L1077" i="18"/>
  <c r="N1077" i="18"/>
  <c r="O1077" i="18"/>
  <c r="P1077" i="18"/>
  <c r="Q1077" i="18"/>
  <c r="R1077" i="18"/>
  <c r="T1077" i="18"/>
  <c r="H1078" i="18"/>
  <c r="I1078" i="18"/>
  <c r="J1078" i="18"/>
  <c r="K1078" i="18"/>
  <c r="L1078" i="18"/>
  <c r="N1078" i="18"/>
  <c r="O1078" i="18"/>
  <c r="P1078" i="18"/>
  <c r="Q1078" i="18"/>
  <c r="R1078" i="18"/>
  <c r="T1078" i="18"/>
  <c r="H1079" i="18"/>
  <c r="I1079" i="18"/>
  <c r="J1079" i="18"/>
  <c r="K1079" i="18"/>
  <c r="L1079" i="18"/>
  <c r="N1079" i="18"/>
  <c r="O1079" i="18"/>
  <c r="P1079" i="18"/>
  <c r="Q1079" i="18"/>
  <c r="R1079" i="18"/>
  <c r="T1079" i="18"/>
  <c r="H1080" i="18"/>
  <c r="I1080" i="18"/>
  <c r="J1080" i="18"/>
  <c r="K1080" i="18"/>
  <c r="L1080" i="18"/>
  <c r="N1080" i="18"/>
  <c r="O1080" i="18"/>
  <c r="P1080" i="18"/>
  <c r="Q1080" i="18"/>
  <c r="R1080" i="18"/>
  <c r="T1080" i="18"/>
  <c r="M48" i="19"/>
  <c r="N48" i="19"/>
  <c r="O48" i="19"/>
  <c r="P48" i="19"/>
  <c r="M49" i="19"/>
  <c r="N49" i="19"/>
  <c r="O49" i="19"/>
  <c r="P49" i="19"/>
  <c r="M50" i="19"/>
  <c r="N50" i="19"/>
  <c r="O50" i="19"/>
  <c r="P50" i="19"/>
  <c r="M52" i="19"/>
  <c r="N52" i="19"/>
  <c r="O52" i="19"/>
  <c r="P52" i="19"/>
  <c r="J51" i="19"/>
  <c r="I51" i="19"/>
  <c r="H51" i="19"/>
  <c r="F51" i="19"/>
  <c r="E51" i="19"/>
  <c r="D51" i="19"/>
  <c r="B51" i="19"/>
  <c r="C51" i="19"/>
  <c r="D540" i="3"/>
  <c r="E540" i="3"/>
  <c r="F540" i="3"/>
  <c r="AC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H1075" i="18"/>
  <c r="I1075" i="18"/>
  <c r="J1075" i="18"/>
  <c r="K1075" i="18"/>
  <c r="L1075" i="18"/>
  <c r="N1075" i="18"/>
  <c r="O1075" i="18"/>
  <c r="P1075" i="18"/>
  <c r="Q1075" i="18"/>
  <c r="R1075" i="18"/>
  <c r="T1075" i="18"/>
  <c r="H1076" i="18"/>
  <c r="I1076" i="18"/>
  <c r="J1076" i="18"/>
  <c r="K1076" i="18"/>
  <c r="L1076" i="18"/>
  <c r="N1076" i="18"/>
  <c r="O1076" i="18"/>
  <c r="P1076" i="18"/>
  <c r="Q1076" i="18"/>
  <c r="R1076" i="18"/>
  <c r="T1076" i="18"/>
  <c r="C208" i="4"/>
  <c r="D332" i="15"/>
  <c r="H1074" i="18"/>
  <c r="I1074" i="18"/>
  <c r="J1074" i="18"/>
  <c r="K1074" i="18"/>
  <c r="L1074" i="18"/>
  <c r="N1074" i="18"/>
  <c r="O1074" i="18"/>
  <c r="P1074" i="18"/>
  <c r="Q1074" i="18"/>
  <c r="R1074" i="18"/>
  <c r="T1074" i="18"/>
  <c r="P47" i="19"/>
  <c r="O47" i="19"/>
  <c r="N47" i="19"/>
  <c r="M47" i="19"/>
  <c r="H45" i="19"/>
  <c r="P46" i="19"/>
  <c r="O46" i="19"/>
  <c r="N46" i="19"/>
  <c r="M46" i="19"/>
  <c r="H1072" i="18"/>
  <c r="I1072" i="18"/>
  <c r="J1072" i="18"/>
  <c r="K1072" i="18"/>
  <c r="L1072" i="18"/>
  <c r="N1072" i="18"/>
  <c r="O1072" i="18"/>
  <c r="P1072" i="18"/>
  <c r="Q1072" i="18"/>
  <c r="R1072" i="18"/>
  <c r="T1072" i="18"/>
  <c r="H1073" i="18"/>
  <c r="I1073" i="18"/>
  <c r="J1073" i="18"/>
  <c r="K1073" i="18"/>
  <c r="L1073" i="18"/>
  <c r="N1073" i="18"/>
  <c r="O1073" i="18"/>
  <c r="P1073" i="18"/>
  <c r="Q1073" i="18"/>
  <c r="R1073" i="18"/>
  <c r="T1073" i="18"/>
  <c r="P45" i="19"/>
  <c r="O45" i="19"/>
  <c r="N45" i="19"/>
  <c r="M45" i="19"/>
  <c r="P44" i="19"/>
  <c r="O44" i="19"/>
  <c r="N44" i="19"/>
  <c r="M44" i="19"/>
  <c r="H1071" i="18"/>
  <c r="H1069" i="18"/>
  <c r="I1069" i="18"/>
  <c r="J1069" i="18"/>
  <c r="K1069" i="18"/>
  <c r="L1069" i="18"/>
  <c r="N1069" i="18"/>
  <c r="O1069" i="18"/>
  <c r="P1069" i="18"/>
  <c r="Q1069" i="18"/>
  <c r="R1069" i="18"/>
  <c r="T1069" i="18"/>
  <c r="H1070" i="18"/>
  <c r="I1070" i="18"/>
  <c r="J1070" i="18"/>
  <c r="K1070" i="18"/>
  <c r="L1070" i="18"/>
  <c r="N1070" i="18"/>
  <c r="O1070" i="18"/>
  <c r="P1070" i="18"/>
  <c r="Q1070" i="18"/>
  <c r="R1070" i="18"/>
  <c r="T1070" i="18"/>
  <c r="I1071" i="18"/>
  <c r="J1071" i="18"/>
  <c r="K1071" i="18"/>
  <c r="L1071" i="18"/>
  <c r="N1071" i="18"/>
  <c r="O1071" i="18"/>
  <c r="P1071" i="18"/>
  <c r="Q1071" i="18"/>
  <c r="R1071" i="18"/>
  <c r="T1071" i="18"/>
  <c r="D539" i="3"/>
  <c r="E539" i="3"/>
  <c r="F539" i="3"/>
  <c r="AC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P43" i="19"/>
  <c r="O43" i="19"/>
  <c r="N43" i="19"/>
  <c r="M43" i="19"/>
  <c r="M42" i="19"/>
  <c r="N42" i="19"/>
  <c r="O42" i="19"/>
  <c r="P42" i="19"/>
  <c r="B41" i="19"/>
  <c r="P41" i="19"/>
  <c r="H1068" i="18"/>
  <c r="I1068" i="18"/>
  <c r="J1068" i="18"/>
  <c r="K1068" i="18"/>
  <c r="L1068" i="18"/>
  <c r="N1068" i="18"/>
  <c r="O1068" i="18"/>
  <c r="P1068" i="18"/>
  <c r="Q1068" i="18"/>
  <c r="R1068" i="18"/>
  <c r="T1068" i="18"/>
  <c r="P40" i="19"/>
  <c r="O40" i="19"/>
  <c r="N40" i="19"/>
  <c r="M40" i="19"/>
  <c r="H1063" i="18"/>
  <c r="I1063" i="18"/>
  <c r="J1063" i="18"/>
  <c r="K1063" i="18"/>
  <c r="L1063" i="18"/>
  <c r="N1063" i="18"/>
  <c r="O1063" i="18"/>
  <c r="P1063" i="18"/>
  <c r="Q1063" i="18"/>
  <c r="R1063" i="18"/>
  <c r="T1063" i="18"/>
  <c r="H1064" i="18"/>
  <c r="I1064" i="18"/>
  <c r="J1064" i="18"/>
  <c r="K1064" i="18"/>
  <c r="L1064" i="18"/>
  <c r="N1064" i="18"/>
  <c r="O1064" i="18"/>
  <c r="P1064" i="18"/>
  <c r="Q1064" i="18"/>
  <c r="R1064" i="18"/>
  <c r="T1064" i="18"/>
  <c r="H1065" i="18"/>
  <c r="I1065" i="18"/>
  <c r="J1065" i="18"/>
  <c r="K1065" i="18"/>
  <c r="L1065" i="18"/>
  <c r="N1065" i="18"/>
  <c r="O1065" i="18"/>
  <c r="P1065" i="18"/>
  <c r="Q1065" i="18"/>
  <c r="R1065" i="18"/>
  <c r="T1065" i="18"/>
  <c r="H1066" i="18"/>
  <c r="I1066" i="18"/>
  <c r="J1066" i="18"/>
  <c r="K1066" i="18"/>
  <c r="L1066" i="18"/>
  <c r="N1066" i="18"/>
  <c r="O1066" i="18"/>
  <c r="P1066" i="18"/>
  <c r="Q1066" i="18"/>
  <c r="R1066" i="18"/>
  <c r="T1066" i="18"/>
  <c r="H1067" i="18"/>
  <c r="I1067" i="18"/>
  <c r="J1067" i="18"/>
  <c r="K1067" i="18"/>
  <c r="L1067" i="18"/>
  <c r="N1067" i="18"/>
  <c r="O1067" i="18"/>
  <c r="P1067" i="18"/>
  <c r="Q1067" i="18"/>
  <c r="R1067" i="18"/>
  <c r="T1067" i="18"/>
  <c r="D538" i="3"/>
  <c r="E538" i="3"/>
  <c r="F538" i="3"/>
  <c r="AC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C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P39" i="19"/>
  <c r="O39" i="19"/>
  <c r="N39" i="19"/>
  <c r="M39" i="19"/>
  <c r="P38" i="19"/>
  <c r="O38" i="19"/>
  <c r="N38" i="19"/>
  <c r="M38" i="19"/>
  <c r="P37" i="19"/>
  <c r="O37" i="19"/>
  <c r="N37" i="19"/>
  <c r="M37" i="19"/>
  <c r="P36" i="19"/>
  <c r="O36" i="19"/>
  <c r="N36" i="19"/>
  <c r="M36" i="19"/>
  <c r="D537" i="3"/>
  <c r="E537" i="3"/>
  <c r="F537" i="3"/>
  <c r="P35" i="19"/>
  <c r="O35" i="19"/>
  <c r="N35" i="19"/>
  <c r="M35" i="19"/>
  <c r="H1062" i="18"/>
  <c r="I1062" i="18"/>
  <c r="J1062" i="18"/>
  <c r="K1062" i="18"/>
  <c r="L1062" i="18"/>
  <c r="N1062" i="18"/>
  <c r="O1062" i="18"/>
  <c r="P1062" i="18"/>
  <c r="Q1062" i="18"/>
  <c r="R1062" i="18"/>
  <c r="T1062" i="18"/>
  <c r="P34" i="19"/>
  <c r="O34" i="19"/>
  <c r="N34" i="19"/>
  <c r="M34" i="19"/>
  <c r="H1060" i="18"/>
  <c r="I1060" i="18"/>
  <c r="J1060" i="18"/>
  <c r="K1060" i="18"/>
  <c r="L1060" i="18"/>
  <c r="N1060" i="18"/>
  <c r="O1060" i="18"/>
  <c r="P1060" i="18"/>
  <c r="Q1060" i="18"/>
  <c r="R1060" i="18"/>
  <c r="T1060" i="18"/>
  <c r="H1061" i="18"/>
  <c r="I1061" i="18"/>
  <c r="J1061" i="18"/>
  <c r="K1061" i="18"/>
  <c r="L1061" i="18"/>
  <c r="N1061" i="18"/>
  <c r="O1061" i="18"/>
  <c r="P1061" i="18"/>
  <c r="Q1061" i="18"/>
  <c r="R1061" i="18"/>
  <c r="T1061" i="18"/>
  <c r="P33" i="19"/>
  <c r="O33" i="19"/>
  <c r="N33" i="19"/>
  <c r="M33" i="19"/>
  <c r="M30" i="19"/>
  <c r="N30" i="19"/>
  <c r="O30" i="19"/>
  <c r="P30" i="19"/>
  <c r="M31" i="19"/>
  <c r="N31" i="19"/>
  <c r="O31" i="19"/>
  <c r="P31" i="19"/>
  <c r="M32" i="19"/>
  <c r="N32" i="19"/>
  <c r="O32" i="19"/>
  <c r="P32" i="19"/>
  <c r="H1059" i="18"/>
  <c r="I1059" i="18"/>
  <c r="J1059" i="18"/>
  <c r="K1059" i="18"/>
  <c r="L1059" i="18"/>
  <c r="N1059" i="18"/>
  <c r="O1059" i="18"/>
  <c r="P1059" i="18"/>
  <c r="Q1059" i="18"/>
  <c r="R1059" i="18"/>
  <c r="T1059" i="18"/>
  <c r="AC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D536" i="3"/>
  <c r="E536" i="3"/>
  <c r="F536" i="3"/>
  <c r="B205" i="4"/>
  <c r="A205" i="4"/>
  <c r="H1055" i="18"/>
  <c r="I1055" i="18"/>
  <c r="J1055" i="18"/>
  <c r="K1055" i="18"/>
  <c r="L1055" i="18"/>
  <c r="N1055" i="18"/>
  <c r="O1055" i="18"/>
  <c r="P1055" i="18"/>
  <c r="Q1055" i="18"/>
  <c r="R1055" i="18"/>
  <c r="T1055" i="18"/>
  <c r="H1056" i="18"/>
  <c r="I1056" i="18"/>
  <c r="J1056" i="18"/>
  <c r="K1056" i="18"/>
  <c r="L1056" i="18"/>
  <c r="N1056" i="18"/>
  <c r="O1056" i="18"/>
  <c r="P1056" i="18"/>
  <c r="Q1056" i="18"/>
  <c r="R1056" i="18"/>
  <c r="T1056" i="18"/>
  <c r="H1057" i="18"/>
  <c r="I1057" i="18"/>
  <c r="J1057" i="18"/>
  <c r="K1057" i="18"/>
  <c r="L1057" i="18"/>
  <c r="N1057" i="18"/>
  <c r="O1057" i="18"/>
  <c r="P1057" i="18"/>
  <c r="Q1057" i="18"/>
  <c r="R1057" i="18"/>
  <c r="T1057" i="18"/>
  <c r="H1058" i="18"/>
  <c r="I1058" i="18"/>
  <c r="J1058" i="18"/>
  <c r="K1058" i="18"/>
  <c r="L1058" i="18"/>
  <c r="N1058" i="18"/>
  <c r="O1058" i="18"/>
  <c r="P1058" i="18"/>
  <c r="Q1058" i="18"/>
  <c r="R1058" i="18"/>
  <c r="T1058" i="18"/>
  <c r="P29" i="19"/>
  <c r="O29" i="19"/>
  <c r="N29" i="19"/>
  <c r="M29" i="19"/>
  <c r="P28" i="19"/>
  <c r="O28" i="19"/>
  <c r="N28" i="19"/>
  <c r="M28" i="19"/>
  <c r="P27" i="19"/>
  <c r="O27" i="19"/>
  <c r="N27" i="19"/>
  <c r="M27" i="19"/>
  <c r="H1054" i="18"/>
  <c r="I1054" i="18"/>
  <c r="J1054" i="18"/>
  <c r="K1054" i="18"/>
  <c r="L1054" i="18"/>
  <c r="N1054" i="18"/>
  <c r="O1054" i="18"/>
  <c r="P1054" i="18"/>
  <c r="Q1054" i="18"/>
  <c r="R1054" i="18"/>
  <c r="T1054" i="18"/>
  <c r="P26" i="19"/>
  <c r="O26" i="19"/>
  <c r="N26" i="19"/>
  <c r="M26" i="19"/>
  <c r="D535" i="3"/>
  <c r="E535" i="3"/>
  <c r="F535" i="3"/>
  <c r="AC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H1052" i="18"/>
  <c r="I1052" i="18"/>
  <c r="J1052" i="18"/>
  <c r="K1052" i="18"/>
  <c r="L1052" i="18"/>
  <c r="N1052" i="18"/>
  <c r="O1052" i="18"/>
  <c r="P1052" i="18"/>
  <c r="Q1052" i="18"/>
  <c r="R1052" i="18"/>
  <c r="T1052" i="18"/>
  <c r="H1053" i="18"/>
  <c r="I1053" i="18"/>
  <c r="J1053" i="18"/>
  <c r="K1053" i="18"/>
  <c r="L1053" i="18"/>
  <c r="N1053" i="18"/>
  <c r="O1053" i="18"/>
  <c r="P1053" i="18"/>
  <c r="Q1053" i="18"/>
  <c r="R1053" i="18"/>
  <c r="T1053" i="18"/>
  <c r="P25" i="19"/>
  <c r="O25" i="19"/>
  <c r="N25" i="19"/>
  <c r="M25" i="19"/>
  <c r="P24" i="19"/>
  <c r="O24" i="19"/>
  <c r="N24" i="19"/>
  <c r="M24" i="19"/>
  <c r="H1050" i="18"/>
  <c r="I1050" i="18"/>
  <c r="J1050" i="18"/>
  <c r="K1050" i="18"/>
  <c r="L1050" i="18"/>
  <c r="N1050" i="18"/>
  <c r="O1050" i="18"/>
  <c r="P1050" i="18"/>
  <c r="Q1050" i="18"/>
  <c r="R1050" i="18"/>
  <c r="T1050" i="18"/>
  <c r="H1051" i="18"/>
  <c r="I1051" i="18"/>
  <c r="J1051" i="18"/>
  <c r="K1051" i="18"/>
  <c r="L1051" i="18"/>
  <c r="N1051" i="18"/>
  <c r="O1051" i="18"/>
  <c r="P1051" i="18"/>
  <c r="Q1051" i="18"/>
  <c r="R1051" i="18"/>
  <c r="T1051" i="18"/>
  <c r="P23" i="19"/>
  <c r="O23" i="19"/>
  <c r="N23" i="19"/>
  <c r="M23" i="19"/>
  <c r="P22" i="19"/>
  <c r="O22" i="19"/>
  <c r="N22" i="19"/>
  <c r="M22" i="19"/>
  <c r="H1049" i="18"/>
  <c r="I1049" i="18"/>
  <c r="J1049" i="18"/>
  <c r="K1049" i="18"/>
  <c r="L1049" i="18"/>
  <c r="N1049" i="18"/>
  <c r="O1049" i="18"/>
  <c r="P1049" i="18"/>
  <c r="Q1049" i="18"/>
  <c r="R1049" i="18"/>
  <c r="T1049" i="18"/>
  <c r="P21" i="19"/>
  <c r="O21" i="19"/>
  <c r="N21" i="19"/>
  <c r="M21" i="19"/>
  <c r="AC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D534" i="3"/>
  <c r="E534" i="3"/>
  <c r="F534" i="3"/>
  <c r="C202" i="4"/>
  <c r="D326" i="15"/>
  <c r="M17" i="19"/>
  <c r="N17" i="19"/>
  <c r="O17" i="19"/>
  <c r="P17" i="19"/>
  <c r="M18" i="19"/>
  <c r="N18" i="19"/>
  <c r="O18" i="19"/>
  <c r="P18" i="19"/>
  <c r="M19" i="19"/>
  <c r="N19" i="19"/>
  <c r="O19" i="19"/>
  <c r="P19" i="19"/>
  <c r="M20" i="19"/>
  <c r="N20" i="19"/>
  <c r="O20" i="19"/>
  <c r="P20" i="19"/>
  <c r="H1044" i="18"/>
  <c r="I1044" i="18"/>
  <c r="J1044" i="18"/>
  <c r="K1044" i="18"/>
  <c r="L1044" i="18"/>
  <c r="N1044" i="18"/>
  <c r="O1044" i="18"/>
  <c r="P1044" i="18"/>
  <c r="Q1044" i="18"/>
  <c r="R1044" i="18"/>
  <c r="T1044" i="18"/>
  <c r="H1045" i="18"/>
  <c r="I1045" i="18"/>
  <c r="J1045" i="18"/>
  <c r="K1045" i="18"/>
  <c r="L1045" i="18"/>
  <c r="N1045" i="18"/>
  <c r="O1045" i="18"/>
  <c r="P1045" i="18"/>
  <c r="Q1045" i="18"/>
  <c r="R1045" i="18"/>
  <c r="T1045" i="18"/>
  <c r="H1046" i="18"/>
  <c r="I1046" i="18"/>
  <c r="J1046" i="18"/>
  <c r="K1046" i="18"/>
  <c r="L1046" i="18"/>
  <c r="N1046" i="18"/>
  <c r="O1046" i="18"/>
  <c r="P1046" i="18"/>
  <c r="Q1046" i="18"/>
  <c r="R1046" i="18"/>
  <c r="T1046" i="18"/>
  <c r="H1047" i="18"/>
  <c r="I1047" i="18"/>
  <c r="J1047" i="18"/>
  <c r="K1047" i="18"/>
  <c r="L1047" i="18"/>
  <c r="N1047" i="18"/>
  <c r="O1047" i="18"/>
  <c r="P1047" i="18"/>
  <c r="Q1047" i="18"/>
  <c r="R1047" i="18"/>
  <c r="T1047" i="18"/>
  <c r="H1048" i="18"/>
  <c r="I1048" i="18"/>
  <c r="J1048" i="18"/>
  <c r="K1048" i="18"/>
  <c r="L1048" i="18"/>
  <c r="N1048" i="18"/>
  <c r="O1048" i="18"/>
  <c r="P1048" i="18"/>
  <c r="Q1048" i="18"/>
  <c r="R1048" i="18"/>
  <c r="T1048" i="18"/>
  <c r="P16" i="19"/>
  <c r="O16" i="19"/>
  <c r="N16" i="19"/>
  <c r="M16" i="19"/>
  <c r="C201" i="4"/>
  <c r="D325" i="15"/>
  <c r="AC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D533" i="3"/>
  <c r="E533" i="3"/>
  <c r="F533" i="3"/>
  <c r="H1043" i="18"/>
  <c r="I1043" i="18"/>
  <c r="J1043" i="18"/>
  <c r="K1043" i="18"/>
  <c r="L1043" i="18"/>
  <c r="N1043" i="18"/>
  <c r="O1043" i="18"/>
  <c r="P1043" i="18"/>
  <c r="Q1043" i="18"/>
  <c r="R1043" i="18"/>
  <c r="T1043" i="18"/>
  <c r="M15" i="19"/>
  <c r="N15" i="19"/>
  <c r="O15" i="19"/>
  <c r="P15" i="19"/>
  <c r="H1040" i="18"/>
  <c r="I1040" i="18"/>
  <c r="J1040" i="18"/>
  <c r="K1040" i="18"/>
  <c r="L1040" i="18"/>
  <c r="N1040" i="18"/>
  <c r="O1040" i="18"/>
  <c r="P1040" i="18"/>
  <c r="Q1040" i="18"/>
  <c r="R1040" i="18"/>
  <c r="T1040" i="18"/>
  <c r="H1041" i="18"/>
  <c r="I1041" i="18"/>
  <c r="J1041" i="18"/>
  <c r="K1041" i="18"/>
  <c r="L1041" i="18"/>
  <c r="N1041" i="18"/>
  <c r="O1041" i="18"/>
  <c r="P1041" i="18"/>
  <c r="Q1041" i="18"/>
  <c r="R1041" i="18"/>
  <c r="T1041" i="18"/>
  <c r="H1042" i="18"/>
  <c r="I1042" i="18"/>
  <c r="J1042" i="18"/>
  <c r="K1042" i="18"/>
  <c r="L1042" i="18"/>
  <c r="N1042" i="18"/>
  <c r="O1042" i="18"/>
  <c r="P1042" i="18"/>
  <c r="Q1042" i="18"/>
  <c r="R1042" i="18"/>
  <c r="T1042" i="18"/>
  <c r="P14" i="19"/>
  <c r="O14" i="19"/>
  <c r="N14" i="19"/>
  <c r="M14" i="19"/>
  <c r="M11" i="19"/>
  <c r="N11" i="19"/>
  <c r="O11" i="19"/>
  <c r="P11" i="19"/>
  <c r="M13" i="19"/>
  <c r="N13" i="19"/>
  <c r="O13" i="19"/>
  <c r="P13" i="19"/>
  <c r="J12" i="19"/>
  <c r="I12" i="19"/>
  <c r="G12" i="19"/>
  <c r="B12" i="19"/>
  <c r="N12" i="19"/>
  <c r="H1039" i="18"/>
  <c r="I1039" i="18"/>
  <c r="J1039" i="18"/>
  <c r="K1039" i="18"/>
  <c r="L1039" i="18"/>
  <c r="N1039" i="18"/>
  <c r="O1039" i="18"/>
  <c r="P1039" i="18"/>
  <c r="Q1039" i="18"/>
  <c r="R1039" i="18"/>
  <c r="T1039" i="18"/>
  <c r="M5" i="19"/>
  <c r="N5" i="19"/>
  <c r="O5" i="19"/>
  <c r="P5" i="19"/>
  <c r="M6" i="19"/>
  <c r="N6" i="19"/>
  <c r="O6" i="19"/>
  <c r="P6" i="19"/>
  <c r="M7" i="19"/>
  <c r="N7" i="19"/>
  <c r="O7" i="19"/>
  <c r="P7" i="19"/>
  <c r="M8" i="19"/>
  <c r="N8" i="19"/>
  <c r="O8" i="19"/>
  <c r="P8" i="19"/>
  <c r="M9" i="19"/>
  <c r="N9" i="19"/>
  <c r="O9" i="19"/>
  <c r="P9" i="19"/>
  <c r="M10" i="19"/>
  <c r="N10" i="19"/>
  <c r="O10" i="19"/>
  <c r="P10" i="19"/>
  <c r="D532" i="3"/>
  <c r="E532" i="3"/>
  <c r="F532" i="3"/>
  <c r="AC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H1038" i="18"/>
  <c r="I1038" i="18"/>
  <c r="J1038" i="18"/>
  <c r="K1038" i="18"/>
  <c r="L1038" i="18"/>
  <c r="N1038" i="18"/>
  <c r="O1038" i="18"/>
  <c r="P1038" i="18"/>
  <c r="Q1038" i="18"/>
  <c r="R1038" i="18"/>
  <c r="T1038" i="18"/>
  <c r="C200" i="4"/>
  <c r="D324" i="15"/>
  <c r="H1035" i="18"/>
  <c r="I1035" i="18"/>
  <c r="J1035" i="18"/>
  <c r="K1035" i="18"/>
  <c r="L1035" i="18"/>
  <c r="N1035" i="18"/>
  <c r="O1035" i="18"/>
  <c r="P1035" i="18"/>
  <c r="Q1035" i="18"/>
  <c r="R1035" i="18"/>
  <c r="T1035" i="18"/>
  <c r="H1036" i="18"/>
  <c r="I1036" i="18"/>
  <c r="J1036" i="18"/>
  <c r="K1036" i="18"/>
  <c r="L1036" i="18"/>
  <c r="N1036" i="18"/>
  <c r="O1036" i="18"/>
  <c r="P1036" i="18"/>
  <c r="Q1036" i="18"/>
  <c r="R1036" i="18"/>
  <c r="T1036" i="18"/>
  <c r="H1037" i="18"/>
  <c r="I1037" i="18"/>
  <c r="J1037" i="18"/>
  <c r="K1037" i="18"/>
  <c r="L1037" i="18"/>
  <c r="N1037" i="18"/>
  <c r="O1037" i="18"/>
  <c r="P1037" i="18"/>
  <c r="Q1037" i="18"/>
  <c r="R1037" i="18"/>
  <c r="T1037" i="18"/>
  <c r="H1034" i="18"/>
  <c r="I1034" i="18"/>
  <c r="J1034" i="18"/>
  <c r="K1034" i="18"/>
  <c r="L1034" i="18"/>
  <c r="N1034" i="18"/>
  <c r="O1034" i="18"/>
  <c r="P1034" i="18"/>
  <c r="Q1034" i="18"/>
  <c r="R1034" i="18"/>
  <c r="T1034" i="18"/>
  <c r="J4" i="19"/>
  <c r="I4" i="19"/>
  <c r="H4" i="19"/>
  <c r="F4" i="19"/>
  <c r="P4" i="19"/>
  <c r="E4" i="19"/>
  <c r="D4" i="19"/>
  <c r="C4" i="19"/>
  <c r="B4" i="19"/>
  <c r="AC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D531" i="3"/>
  <c r="E531" i="3"/>
  <c r="F531" i="3"/>
  <c r="H1033" i="18"/>
  <c r="I1033" i="18"/>
  <c r="J1033" i="18"/>
  <c r="K1033" i="18"/>
  <c r="L1033" i="18"/>
  <c r="N1033" i="18"/>
  <c r="O1033" i="18"/>
  <c r="P1033" i="18"/>
  <c r="Q1033" i="18"/>
  <c r="R1033" i="18"/>
  <c r="T1033" i="18"/>
  <c r="C199" i="4"/>
  <c r="D323" i="15"/>
  <c r="H1029" i="18"/>
  <c r="I1029" i="18"/>
  <c r="J1029" i="18"/>
  <c r="K1029" i="18"/>
  <c r="L1029" i="18"/>
  <c r="N1029" i="18"/>
  <c r="O1029" i="18"/>
  <c r="P1029" i="18"/>
  <c r="Q1029" i="18"/>
  <c r="R1029" i="18"/>
  <c r="T1029" i="18"/>
  <c r="H1030" i="18"/>
  <c r="I1030" i="18"/>
  <c r="J1030" i="18"/>
  <c r="K1030" i="18"/>
  <c r="L1030" i="18"/>
  <c r="N1030" i="18"/>
  <c r="O1030" i="18"/>
  <c r="P1030" i="18"/>
  <c r="Q1030" i="18"/>
  <c r="R1030" i="18"/>
  <c r="T1030" i="18"/>
  <c r="H1031" i="18"/>
  <c r="I1031" i="18"/>
  <c r="J1031" i="18"/>
  <c r="K1031" i="18"/>
  <c r="L1031" i="18"/>
  <c r="N1031" i="18"/>
  <c r="O1031" i="18"/>
  <c r="P1031" i="18"/>
  <c r="Q1031" i="18"/>
  <c r="R1031" i="18"/>
  <c r="T1031" i="18"/>
  <c r="H1032" i="18"/>
  <c r="I1032" i="18"/>
  <c r="J1032" i="18"/>
  <c r="K1032" i="18"/>
  <c r="L1032" i="18"/>
  <c r="N1032" i="18"/>
  <c r="O1032" i="18"/>
  <c r="P1032" i="18"/>
  <c r="Q1032" i="18"/>
  <c r="R1032" i="18"/>
  <c r="T1032" i="18"/>
  <c r="D530" i="3"/>
  <c r="E530" i="3"/>
  <c r="F530" i="3"/>
  <c r="AN530" i="3"/>
  <c r="AO530" i="3"/>
  <c r="AP530" i="3"/>
  <c r="AQ530" i="3"/>
  <c r="AR530" i="3"/>
  <c r="AS530" i="3"/>
  <c r="AT530" i="3"/>
  <c r="AU530" i="3"/>
  <c r="AV530" i="3"/>
  <c r="AW530" i="3"/>
  <c r="AC530" i="3"/>
  <c r="AE530" i="3"/>
  <c r="AF530" i="3"/>
  <c r="AG530" i="3"/>
  <c r="AH530" i="3"/>
  <c r="AI530" i="3"/>
  <c r="AJ530" i="3"/>
  <c r="AK530" i="3"/>
  <c r="AL530" i="3"/>
  <c r="AM530" i="3"/>
  <c r="N1028" i="18"/>
  <c r="O1028" i="18"/>
  <c r="P1028" i="18"/>
  <c r="Q1028" i="18"/>
  <c r="R1028" i="18"/>
  <c r="T1028" i="18"/>
  <c r="H1028" i="18"/>
  <c r="I1028" i="18"/>
  <c r="J1028" i="18"/>
  <c r="K1028" i="18"/>
  <c r="L1028" i="18"/>
  <c r="C198" i="4"/>
  <c r="D322" i="15"/>
  <c r="H1024" i="18"/>
  <c r="I1024" i="18"/>
  <c r="J1024" i="18"/>
  <c r="K1024" i="18"/>
  <c r="L1024" i="18"/>
  <c r="N1024" i="18"/>
  <c r="O1024" i="18"/>
  <c r="P1024" i="18"/>
  <c r="Q1024" i="18"/>
  <c r="R1024" i="18"/>
  <c r="T1024" i="18"/>
  <c r="H1025" i="18"/>
  <c r="I1025" i="18"/>
  <c r="J1025" i="18"/>
  <c r="K1025" i="18"/>
  <c r="L1025" i="18"/>
  <c r="N1025" i="18"/>
  <c r="O1025" i="18"/>
  <c r="P1025" i="18"/>
  <c r="Q1025" i="18"/>
  <c r="R1025" i="18"/>
  <c r="T1025" i="18"/>
  <c r="H1026" i="18"/>
  <c r="I1026" i="18"/>
  <c r="J1026" i="18"/>
  <c r="K1026" i="18"/>
  <c r="L1026" i="18"/>
  <c r="N1026" i="18"/>
  <c r="O1026" i="18"/>
  <c r="P1026" i="18"/>
  <c r="Q1026" i="18"/>
  <c r="R1026" i="18"/>
  <c r="T1026" i="18"/>
  <c r="H1027" i="18"/>
  <c r="I1027" i="18"/>
  <c r="J1027" i="18"/>
  <c r="K1027" i="18"/>
  <c r="L1027" i="18"/>
  <c r="N1027" i="18"/>
  <c r="O1027" i="18"/>
  <c r="P1027" i="18"/>
  <c r="Q1027" i="18"/>
  <c r="R1027" i="18"/>
  <c r="T1027" i="18"/>
  <c r="H1023" i="18"/>
  <c r="H1020" i="18"/>
  <c r="I1020" i="18"/>
  <c r="J1020" i="18"/>
  <c r="K1020" i="18"/>
  <c r="L1020" i="18"/>
  <c r="N1020" i="18"/>
  <c r="O1020" i="18"/>
  <c r="P1020" i="18"/>
  <c r="Q1020" i="18"/>
  <c r="R1020" i="18"/>
  <c r="T1020" i="18"/>
  <c r="H1021" i="18"/>
  <c r="I1021" i="18"/>
  <c r="J1021" i="18"/>
  <c r="K1021" i="18"/>
  <c r="L1021" i="18"/>
  <c r="N1021" i="18"/>
  <c r="O1021" i="18"/>
  <c r="P1021" i="18"/>
  <c r="Q1021" i="18"/>
  <c r="R1021" i="18"/>
  <c r="T1021" i="18"/>
  <c r="H1022" i="18"/>
  <c r="I1022" i="18"/>
  <c r="J1022" i="18"/>
  <c r="K1022" i="18"/>
  <c r="L1022" i="18"/>
  <c r="N1022" i="18"/>
  <c r="O1022" i="18"/>
  <c r="P1022" i="18"/>
  <c r="Q1022" i="18"/>
  <c r="R1022" i="18"/>
  <c r="T1022" i="18"/>
  <c r="I1023" i="18"/>
  <c r="J1023" i="18"/>
  <c r="K1023" i="18"/>
  <c r="L1023" i="18"/>
  <c r="N1023" i="18"/>
  <c r="O1023" i="18"/>
  <c r="P1023" i="18"/>
  <c r="Q1023" i="18"/>
  <c r="R1023" i="18"/>
  <c r="T1023" i="18"/>
  <c r="D529" i="3"/>
  <c r="E529" i="3"/>
  <c r="F529" i="3"/>
  <c r="AC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T974" i="18"/>
  <c r="T975" i="18"/>
  <c r="T976" i="18"/>
  <c r="T977" i="18"/>
  <c r="T978" i="18"/>
  <c r="T979" i="18"/>
  <c r="T980" i="18"/>
  <c r="T981" i="18"/>
  <c r="T982" i="18"/>
  <c r="T983" i="18"/>
  <c r="T984" i="18"/>
  <c r="T985" i="18"/>
  <c r="T986" i="18"/>
  <c r="T987" i="18"/>
  <c r="T988" i="18"/>
  <c r="T989" i="18"/>
  <c r="T990" i="18"/>
  <c r="T991" i="18"/>
  <c r="T992" i="18"/>
  <c r="T993" i="18"/>
  <c r="T994" i="18"/>
  <c r="T995" i="18"/>
  <c r="T996" i="18"/>
  <c r="T997" i="18"/>
  <c r="T998" i="18"/>
  <c r="T999" i="18"/>
  <c r="T1000" i="18"/>
  <c r="T1001" i="18"/>
  <c r="T1002" i="18"/>
  <c r="T1003" i="18"/>
  <c r="T1004" i="18"/>
  <c r="T1005" i="18"/>
  <c r="T1006" i="18"/>
  <c r="T1007" i="18"/>
  <c r="T1008" i="18"/>
  <c r="T1009" i="18"/>
  <c r="T1010" i="18"/>
  <c r="T1011" i="18"/>
  <c r="T1012" i="18"/>
  <c r="T1013" i="18"/>
  <c r="T1014" i="18"/>
  <c r="T1015" i="18"/>
  <c r="T1016" i="18"/>
  <c r="T1017" i="18"/>
  <c r="T1018" i="18"/>
  <c r="T1019" i="18"/>
  <c r="H1019" i="18"/>
  <c r="I1019" i="18"/>
  <c r="J1019" i="18"/>
  <c r="K1019" i="18"/>
  <c r="L1019" i="18"/>
  <c r="N1019" i="18"/>
  <c r="O1019" i="18"/>
  <c r="P1019" i="18"/>
  <c r="Q1019" i="18"/>
  <c r="R1019" i="18"/>
  <c r="H1018" i="18"/>
  <c r="I1018" i="18"/>
  <c r="J1018" i="18"/>
  <c r="K1018" i="18"/>
  <c r="L1018" i="18"/>
  <c r="N1018" i="18"/>
  <c r="O1018" i="18"/>
  <c r="P1018" i="18"/>
  <c r="Q1018" i="18"/>
  <c r="R1018" i="18"/>
  <c r="AC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D528" i="3"/>
  <c r="E528" i="3"/>
  <c r="F528" i="3"/>
  <c r="N1017" i="18"/>
  <c r="O1017" i="18"/>
  <c r="P1017" i="18"/>
  <c r="Q1017" i="18"/>
  <c r="R1017" i="18"/>
  <c r="H1017" i="18"/>
  <c r="I1017" i="18"/>
  <c r="J1017" i="18"/>
  <c r="K1017" i="18"/>
  <c r="L1017" i="18"/>
  <c r="N1014" i="18"/>
  <c r="O1014" i="18"/>
  <c r="P1014" i="18"/>
  <c r="Q1014" i="18"/>
  <c r="R1014" i="18"/>
  <c r="N1015" i="18"/>
  <c r="O1015" i="18"/>
  <c r="P1015" i="18"/>
  <c r="Q1015" i="18"/>
  <c r="R1015" i="18"/>
  <c r="N1016" i="18"/>
  <c r="O1016" i="18"/>
  <c r="P1016" i="18"/>
  <c r="Q1016" i="18"/>
  <c r="R1016" i="18"/>
  <c r="H1014" i="18"/>
  <c r="I1014" i="18"/>
  <c r="J1014" i="18"/>
  <c r="K1014" i="18"/>
  <c r="L1014" i="18"/>
  <c r="H1015" i="18"/>
  <c r="I1015" i="18"/>
  <c r="J1015" i="18"/>
  <c r="K1015" i="18"/>
  <c r="L1015" i="18"/>
  <c r="H1016" i="18"/>
  <c r="I1016" i="18"/>
  <c r="J1016" i="18"/>
  <c r="K1016" i="18"/>
  <c r="L1016" i="18"/>
  <c r="N1013" i="18"/>
  <c r="O1013" i="18"/>
  <c r="P1013" i="18"/>
  <c r="Q1013" i="18"/>
  <c r="R1013" i="18"/>
  <c r="H1013" i="18"/>
  <c r="I1013" i="18"/>
  <c r="J1013" i="18"/>
  <c r="K1013" i="18"/>
  <c r="L1013" i="18"/>
  <c r="D527" i="3"/>
  <c r="E527" i="3"/>
  <c r="F527" i="3"/>
  <c r="AC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N1009" i="18"/>
  <c r="O1009" i="18"/>
  <c r="P1009" i="18"/>
  <c r="Q1009" i="18"/>
  <c r="R1009" i="18"/>
  <c r="N1010" i="18"/>
  <c r="O1010" i="18"/>
  <c r="P1010" i="18"/>
  <c r="Q1010" i="18"/>
  <c r="R1010" i="18"/>
  <c r="N1011" i="18"/>
  <c r="O1011" i="18"/>
  <c r="P1011" i="18"/>
  <c r="Q1011" i="18"/>
  <c r="R1011" i="18"/>
  <c r="N1012" i="18"/>
  <c r="O1012" i="18"/>
  <c r="P1012" i="18"/>
  <c r="Q1012" i="18"/>
  <c r="R1012" i="18"/>
  <c r="H1009" i="18"/>
  <c r="I1009" i="18"/>
  <c r="J1009" i="18"/>
  <c r="K1009" i="18"/>
  <c r="L1009" i="18"/>
  <c r="H1010" i="18"/>
  <c r="I1010" i="18"/>
  <c r="J1010" i="18"/>
  <c r="K1010" i="18"/>
  <c r="L1010" i="18"/>
  <c r="H1011" i="18"/>
  <c r="I1011" i="18"/>
  <c r="J1011" i="18"/>
  <c r="K1011" i="18"/>
  <c r="L1011" i="18"/>
  <c r="H1012" i="18"/>
  <c r="I1012" i="18"/>
  <c r="J1012" i="18"/>
  <c r="K1012" i="18"/>
  <c r="L1012" i="18"/>
  <c r="AW526" i="3"/>
  <c r="AV526" i="3"/>
  <c r="AU526" i="3"/>
  <c r="AT526" i="3"/>
  <c r="AS526" i="3"/>
  <c r="AR526" i="3"/>
  <c r="AQ526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C526" i="3"/>
  <c r="D526" i="3"/>
  <c r="E526" i="3"/>
  <c r="F526" i="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H1004" i="18"/>
  <c r="I1004" i="18"/>
  <c r="J1004" i="18"/>
  <c r="K1004" i="18"/>
  <c r="L1004" i="18"/>
  <c r="N1004" i="18"/>
  <c r="O1004" i="18"/>
  <c r="P1004" i="18"/>
  <c r="Q1004" i="18"/>
  <c r="R1004" i="18"/>
  <c r="H1005" i="18"/>
  <c r="I1005" i="18"/>
  <c r="J1005" i="18"/>
  <c r="K1005" i="18"/>
  <c r="L1005" i="18"/>
  <c r="N1005" i="18"/>
  <c r="O1005" i="18"/>
  <c r="P1005" i="18"/>
  <c r="Q1005" i="18"/>
  <c r="R1005" i="18"/>
  <c r="H1006" i="18"/>
  <c r="I1006" i="18"/>
  <c r="J1006" i="18"/>
  <c r="K1006" i="18"/>
  <c r="L1006" i="18"/>
  <c r="N1006" i="18"/>
  <c r="O1006" i="18"/>
  <c r="P1006" i="18"/>
  <c r="Q1006" i="18"/>
  <c r="R1006" i="18"/>
  <c r="H1007" i="18"/>
  <c r="I1007" i="18"/>
  <c r="J1007" i="18"/>
  <c r="K1007" i="18"/>
  <c r="L1007" i="18"/>
  <c r="N1007" i="18"/>
  <c r="O1007" i="18"/>
  <c r="P1007" i="18"/>
  <c r="Q1007" i="18"/>
  <c r="R1007" i="18"/>
  <c r="H1008" i="18"/>
  <c r="I1008" i="18"/>
  <c r="J1008" i="18"/>
  <c r="K1008" i="18"/>
  <c r="L1008" i="18"/>
  <c r="N1008" i="18"/>
  <c r="O1008" i="18"/>
  <c r="P1008" i="18"/>
  <c r="Q1008" i="18"/>
  <c r="R1008" i="18"/>
  <c r="B195" i="4"/>
  <c r="A195" i="4"/>
  <c r="C195" i="4"/>
  <c r="D319" i="15"/>
  <c r="D195" i="4"/>
  <c r="A526" i="3"/>
  <c r="C107" i="23"/>
  <c r="D524" i="3"/>
  <c r="E524" i="3"/>
  <c r="F524" i="3"/>
  <c r="D525" i="3"/>
  <c r="E525" i="3"/>
  <c r="F525" i="3"/>
  <c r="AC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C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B192" i="4"/>
  <c r="A192" i="4"/>
  <c r="H1000" i="18"/>
  <c r="I1000" i="18"/>
  <c r="J1000" i="18"/>
  <c r="K1000" i="18"/>
  <c r="L1000" i="18"/>
  <c r="N1000" i="18"/>
  <c r="O1000" i="18"/>
  <c r="P1000" i="18"/>
  <c r="Q1000" i="18"/>
  <c r="R1000" i="18"/>
  <c r="H1001" i="18"/>
  <c r="I1001" i="18"/>
  <c r="J1001" i="18"/>
  <c r="K1001" i="18"/>
  <c r="L1001" i="18"/>
  <c r="N1001" i="18"/>
  <c r="O1001" i="18"/>
  <c r="P1001" i="18"/>
  <c r="Q1001" i="18"/>
  <c r="R1001" i="18"/>
  <c r="H1002" i="18"/>
  <c r="I1002" i="18"/>
  <c r="J1002" i="18"/>
  <c r="K1002" i="18"/>
  <c r="L1002" i="18"/>
  <c r="N1002" i="18"/>
  <c r="O1002" i="18"/>
  <c r="P1002" i="18"/>
  <c r="Q1002" i="18"/>
  <c r="R1002" i="18"/>
  <c r="H1003" i="18"/>
  <c r="I1003" i="18"/>
  <c r="J1003" i="18"/>
  <c r="K1003" i="18"/>
  <c r="L1003" i="18"/>
  <c r="N1003" i="18"/>
  <c r="O1003" i="18"/>
  <c r="P1003" i="18"/>
  <c r="Q1003" i="18"/>
  <c r="R1003" i="18"/>
  <c r="N996" i="18"/>
  <c r="O996" i="18"/>
  <c r="P996" i="18"/>
  <c r="Q996" i="18"/>
  <c r="R996" i="18"/>
  <c r="N997" i="18"/>
  <c r="O997" i="18"/>
  <c r="P997" i="18"/>
  <c r="Q997" i="18"/>
  <c r="R997" i="18"/>
  <c r="N998" i="18"/>
  <c r="O998" i="18"/>
  <c r="P998" i="18"/>
  <c r="Q998" i="18"/>
  <c r="R998" i="18"/>
  <c r="N999" i="18"/>
  <c r="O999" i="18"/>
  <c r="P999" i="18"/>
  <c r="Q999" i="18"/>
  <c r="R999" i="18"/>
  <c r="H996" i="18"/>
  <c r="I996" i="18"/>
  <c r="J996" i="18"/>
  <c r="K996" i="18"/>
  <c r="L996" i="18"/>
  <c r="H997" i="18"/>
  <c r="I997" i="18"/>
  <c r="J997" i="18"/>
  <c r="K997" i="18"/>
  <c r="L997" i="18"/>
  <c r="H998" i="18"/>
  <c r="I998" i="18"/>
  <c r="J998" i="18"/>
  <c r="K998" i="18"/>
  <c r="L998" i="18"/>
  <c r="H999" i="18"/>
  <c r="I999" i="18"/>
  <c r="J999" i="18"/>
  <c r="K999" i="18"/>
  <c r="L999" i="18"/>
  <c r="N995" i="18"/>
  <c r="O995" i="18"/>
  <c r="P995" i="18"/>
  <c r="Q995" i="18"/>
  <c r="R995" i="18"/>
  <c r="H995" i="18"/>
  <c r="I995" i="18"/>
  <c r="J995" i="18"/>
  <c r="K995" i="18"/>
  <c r="L995" i="18"/>
  <c r="D523" i="3"/>
  <c r="E523" i="3"/>
  <c r="F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C523" i="3"/>
  <c r="B190" i="4"/>
  <c r="A190" i="4"/>
  <c r="N994" i="18"/>
  <c r="O994" i="18"/>
  <c r="P994" i="18"/>
  <c r="Q994" i="18"/>
  <c r="R994" i="18"/>
  <c r="H994" i="18"/>
  <c r="I994" i="18"/>
  <c r="J994" i="18"/>
  <c r="K994" i="18"/>
  <c r="L994" i="18"/>
  <c r="H993" i="18"/>
  <c r="I993" i="18"/>
  <c r="J993" i="18"/>
  <c r="K993" i="18"/>
  <c r="L993" i="18"/>
  <c r="N993" i="18"/>
  <c r="O993" i="18"/>
  <c r="P993" i="18"/>
  <c r="Q993" i="18"/>
  <c r="R993" i="18"/>
  <c r="H992" i="18"/>
  <c r="I992" i="18"/>
  <c r="J992" i="18"/>
  <c r="K992" i="18"/>
  <c r="L992" i="18"/>
  <c r="N992" i="18"/>
  <c r="O992" i="18"/>
  <c r="P992" i="18"/>
  <c r="Q992" i="18"/>
  <c r="R992" i="18"/>
  <c r="C190" i="4"/>
  <c r="D314" i="15"/>
  <c r="D190" i="4"/>
  <c r="H990" i="18"/>
  <c r="I990" i="18"/>
  <c r="J990" i="18"/>
  <c r="K990" i="18"/>
  <c r="L990" i="18"/>
  <c r="N990" i="18"/>
  <c r="O990" i="18"/>
  <c r="P990" i="18"/>
  <c r="Q990" i="18"/>
  <c r="R990" i="18"/>
  <c r="H991" i="18"/>
  <c r="I991" i="18"/>
  <c r="J991" i="18"/>
  <c r="K991" i="18"/>
  <c r="L991" i="18"/>
  <c r="N991" i="18"/>
  <c r="O991" i="18"/>
  <c r="P991" i="18"/>
  <c r="Q991" i="18"/>
  <c r="R991" i="18"/>
  <c r="AC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D522" i="3"/>
  <c r="E522" i="3"/>
  <c r="F522" i="3"/>
  <c r="N9" i="18"/>
  <c r="O9" i="18"/>
  <c r="P9" i="18"/>
  <c r="Q9" i="18"/>
  <c r="R9" i="18"/>
  <c r="N10" i="18"/>
  <c r="O10" i="18"/>
  <c r="P10" i="18"/>
  <c r="Q10" i="18"/>
  <c r="R10" i="18"/>
  <c r="N11" i="18"/>
  <c r="O11" i="18"/>
  <c r="P11" i="18"/>
  <c r="Q11" i="18"/>
  <c r="R11" i="18"/>
  <c r="N12" i="18"/>
  <c r="O12" i="18"/>
  <c r="P12" i="18"/>
  <c r="Q12" i="18"/>
  <c r="R12" i="18"/>
  <c r="N13" i="18"/>
  <c r="O13" i="18"/>
  <c r="P13" i="18"/>
  <c r="Q13" i="18"/>
  <c r="R13" i="18"/>
  <c r="N14" i="18"/>
  <c r="O14" i="18"/>
  <c r="P14" i="18"/>
  <c r="Q14" i="18"/>
  <c r="R14" i="18"/>
  <c r="N15" i="18"/>
  <c r="O15" i="18"/>
  <c r="P15" i="18"/>
  <c r="Q15" i="18"/>
  <c r="R15" i="18"/>
  <c r="N16" i="18"/>
  <c r="O16" i="18"/>
  <c r="P16" i="18"/>
  <c r="Q16" i="18"/>
  <c r="R16" i="18"/>
  <c r="N17" i="18"/>
  <c r="O17" i="18"/>
  <c r="P17" i="18"/>
  <c r="Q17" i="18"/>
  <c r="R17" i="18"/>
  <c r="N18" i="18"/>
  <c r="O18" i="18"/>
  <c r="P18" i="18"/>
  <c r="Q18" i="18"/>
  <c r="R18" i="18"/>
  <c r="N19" i="18"/>
  <c r="O19" i="18"/>
  <c r="P19" i="18"/>
  <c r="Q19" i="18"/>
  <c r="R19" i="18"/>
  <c r="N20" i="18"/>
  <c r="O20" i="18"/>
  <c r="P20" i="18"/>
  <c r="Q20" i="18"/>
  <c r="R20" i="18"/>
  <c r="N21" i="18"/>
  <c r="O21" i="18"/>
  <c r="P21" i="18"/>
  <c r="Q21" i="18"/>
  <c r="R21" i="18"/>
  <c r="N22" i="18"/>
  <c r="O22" i="18"/>
  <c r="P22" i="18"/>
  <c r="Q22" i="18"/>
  <c r="R22" i="18"/>
  <c r="N23" i="18"/>
  <c r="O23" i="18"/>
  <c r="P23" i="18"/>
  <c r="Q23" i="18"/>
  <c r="R23" i="18"/>
  <c r="N24" i="18"/>
  <c r="O24" i="18"/>
  <c r="P24" i="18"/>
  <c r="Q24" i="18"/>
  <c r="R24" i="18"/>
  <c r="N25" i="18"/>
  <c r="O25" i="18"/>
  <c r="P25" i="18"/>
  <c r="Q25" i="18"/>
  <c r="R25" i="18"/>
  <c r="N26" i="18"/>
  <c r="O26" i="18"/>
  <c r="P26" i="18"/>
  <c r="Q26" i="18"/>
  <c r="R26" i="18"/>
  <c r="N27" i="18"/>
  <c r="O27" i="18"/>
  <c r="P27" i="18"/>
  <c r="Q27" i="18"/>
  <c r="R27" i="18"/>
  <c r="N28" i="18"/>
  <c r="O28" i="18"/>
  <c r="P28" i="18"/>
  <c r="Q28" i="18"/>
  <c r="R28" i="18"/>
  <c r="N29" i="18"/>
  <c r="O29" i="18"/>
  <c r="P29" i="18"/>
  <c r="Q29" i="18"/>
  <c r="R29" i="18"/>
  <c r="N30" i="18"/>
  <c r="O30" i="18"/>
  <c r="P30" i="18"/>
  <c r="Q30" i="18"/>
  <c r="R30" i="18"/>
  <c r="N31" i="18"/>
  <c r="O31" i="18"/>
  <c r="P31" i="18"/>
  <c r="Q31" i="18"/>
  <c r="R31" i="18"/>
  <c r="N32" i="18"/>
  <c r="O32" i="18"/>
  <c r="P32" i="18"/>
  <c r="Q32" i="18"/>
  <c r="R32" i="18"/>
  <c r="N33" i="18"/>
  <c r="O33" i="18"/>
  <c r="P33" i="18"/>
  <c r="Q33" i="18"/>
  <c r="R33" i="18"/>
  <c r="N34" i="18"/>
  <c r="O34" i="18"/>
  <c r="P34" i="18"/>
  <c r="Q34" i="18"/>
  <c r="R34" i="18"/>
  <c r="N35" i="18"/>
  <c r="O35" i="18"/>
  <c r="P35" i="18"/>
  <c r="Q35" i="18"/>
  <c r="R35" i="18"/>
  <c r="N36" i="18"/>
  <c r="O36" i="18"/>
  <c r="P36" i="18"/>
  <c r="Q36" i="18"/>
  <c r="R36" i="18"/>
  <c r="N37" i="18"/>
  <c r="O37" i="18"/>
  <c r="P37" i="18"/>
  <c r="Q37" i="18"/>
  <c r="R37" i="18"/>
  <c r="N38" i="18"/>
  <c r="O38" i="18"/>
  <c r="P38" i="18"/>
  <c r="Q38" i="18"/>
  <c r="R38" i="18"/>
  <c r="N39" i="18"/>
  <c r="O39" i="18"/>
  <c r="P39" i="18"/>
  <c r="Q39" i="18"/>
  <c r="R39" i="18"/>
  <c r="N40" i="18"/>
  <c r="O40" i="18"/>
  <c r="P40" i="18"/>
  <c r="Q40" i="18"/>
  <c r="R40" i="18"/>
  <c r="N41" i="18"/>
  <c r="O41" i="18"/>
  <c r="P41" i="18"/>
  <c r="Q41" i="18"/>
  <c r="R41" i="18"/>
  <c r="N42" i="18"/>
  <c r="O42" i="18"/>
  <c r="P42" i="18"/>
  <c r="Q42" i="18"/>
  <c r="R42" i="18"/>
  <c r="N43" i="18"/>
  <c r="O43" i="18"/>
  <c r="P43" i="18"/>
  <c r="Q43" i="18"/>
  <c r="R43" i="18"/>
  <c r="N44" i="18"/>
  <c r="O44" i="18"/>
  <c r="P44" i="18"/>
  <c r="Q44" i="18"/>
  <c r="R44" i="18"/>
  <c r="N45" i="18"/>
  <c r="O45" i="18"/>
  <c r="P45" i="18"/>
  <c r="Q45" i="18"/>
  <c r="R45" i="18"/>
  <c r="N46" i="18"/>
  <c r="O46" i="18"/>
  <c r="P46" i="18"/>
  <c r="Q46" i="18"/>
  <c r="R46" i="18"/>
  <c r="N47" i="18"/>
  <c r="O47" i="18"/>
  <c r="P47" i="18"/>
  <c r="Q47" i="18"/>
  <c r="R47" i="18"/>
  <c r="N48" i="18"/>
  <c r="O48" i="18"/>
  <c r="P48" i="18"/>
  <c r="Q48" i="18"/>
  <c r="R48" i="18"/>
  <c r="N49" i="18"/>
  <c r="O49" i="18"/>
  <c r="P49" i="18"/>
  <c r="Q49" i="18"/>
  <c r="R49" i="18"/>
  <c r="N50" i="18"/>
  <c r="O50" i="18"/>
  <c r="P50" i="18"/>
  <c r="Q50" i="18"/>
  <c r="R50" i="18"/>
  <c r="N51" i="18"/>
  <c r="O51" i="18"/>
  <c r="P51" i="18"/>
  <c r="Q51" i="18"/>
  <c r="R51" i="18"/>
  <c r="N52" i="18"/>
  <c r="O52" i="18"/>
  <c r="P52" i="18"/>
  <c r="Q52" i="18"/>
  <c r="R52" i="18"/>
  <c r="N53" i="18"/>
  <c r="O53" i="18"/>
  <c r="P53" i="18"/>
  <c r="Q53" i="18"/>
  <c r="R53" i="18"/>
  <c r="N54" i="18"/>
  <c r="O54" i="18"/>
  <c r="P54" i="18"/>
  <c r="Q54" i="18"/>
  <c r="R54" i="18"/>
  <c r="N55" i="18"/>
  <c r="O55" i="18"/>
  <c r="P55" i="18"/>
  <c r="Q55" i="18"/>
  <c r="R55" i="18"/>
  <c r="N56" i="18"/>
  <c r="O56" i="18"/>
  <c r="P56" i="18"/>
  <c r="Q56" i="18"/>
  <c r="R56" i="18"/>
  <c r="N57" i="18"/>
  <c r="O57" i="18"/>
  <c r="P57" i="18"/>
  <c r="Q57" i="18"/>
  <c r="R57" i="18"/>
  <c r="N58" i="18"/>
  <c r="O58" i="18"/>
  <c r="P58" i="18"/>
  <c r="Q58" i="18"/>
  <c r="R58" i="18"/>
  <c r="N59" i="18"/>
  <c r="O59" i="18"/>
  <c r="P59" i="18"/>
  <c r="Q59" i="18"/>
  <c r="R59" i="18"/>
  <c r="N60" i="18"/>
  <c r="O60" i="18"/>
  <c r="P60" i="18"/>
  <c r="Q60" i="18"/>
  <c r="R60" i="18"/>
  <c r="N61" i="18"/>
  <c r="O61" i="18"/>
  <c r="P61" i="18"/>
  <c r="Q61" i="18"/>
  <c r="R61" i="18"/>
  <c r="N62" i="18"/>
  <c r="O62" i="18"/>
  <c r="P62" i="18"/>
  <c r="Q62" i="18"/>
  <c r="R62" i="18"/>
  <c r="N63" i="18"/>
  <c r="O63" i="18"/>
  <c r="P63" i="18"/>
  <c r="Q63" i="18"/>
  <c r="R63" i="18"/>
  <c r="N64" i="18"/>
  <c r="O64" i="18"/>
  <c r="P64" i="18"/>
  <c r="Q64" i="18"/>
  <c r="R64" i="18"/>
  <c r="N65" i="18"/>
  <c r="O65" i="18"/>
  <c r="P65" i="18"/>
  <c r="Q65" i="18"/>
  <c r="R65" i="18"/>
  <c r="N66" i="18"/>
  <c r="O66" i="18"/>
  <c r="P66" i="18"/>
  <c r="Q66" i="18"/>
  <c r="R66" i="18"/>
  <c r="N67" i="18"/>
  <c r="O67" i="18"/>
  <c r="P67" i="18"/>
  <c r="Q67" i="18"/>
  <c r="R67" i="18"/>
  <c r="N68" i="18"/>
  <c r="O68" i="18"/>
  <c r="P68" i="18"/>
  <c r="Q68" i="18"/>
  <c r="R68" i="18"/>
  <c r="N69" i="18"/>
  <c r="O69" i="18"/>
  <c r="P69" i="18"/>
  <c r="Q69" i="18"/>
  <c r="R69" i="18"/>
  <c r="N70" i="18"/>
  <c r="O70" i="18"/>
  <c r="P70" i="18"/>
  <c r="Q70" i="18"/>
  <c r="R70" i="18"/>
  <c r="N71" i="18"/>
  <c r="O71" i="18"/>
  <c r="P71" i="18"/>
  <c r="Q71" i="18"/>
  <c r="R71" i="18"/>
  <c r="N72" i="18"/>
  <c r="O72" i="18"/>
  <c r="P72" i="18"/>
  <c r="Q72" i="18"/>
  <c r="R72" i="18"/>
  <c r="N73" i="18"/>
  <c r="O73" i="18"/>
  <c r="P73" i="18"/>
  <c r="Q73" i="18"/>
  <c r="R73" i="18"/>
  <c r="N74" i="18"/>
  <c r="O74" i="18"/>
  <c r="P74" i="18"/>
  <c r="Q74" i="18"/>
  <c r="R74" i="18"/>
  <c r="N75" i="18"/>
  <c r="O75" i="18"/>
  <c r="P75" i="18"/>
  <c r="Q75" i="18"/>
  <c r="R75" i="18"/>
  <c r="N76" i="18"/>
  <c r="O76" i="18"/>
  <c r="P76" i="18"/>
  <c r="Q76" i="18"/>
  <c r="R76" i="18"/>
  <c r="N77" i="18"/>
  <c r="O77" i="18"/>
  <c r="P77" i="18"/>
  <c r="Q77" i="18"/>
  <c r="R77" i="18"/>
  <c r="N78" i="18"/>
  <c r="O78" i="18"/>
  <c r="P78" i="18"/>
  <c r="Q78" i="18"/>
  <c r="R78" i="18"/>
  <c r="N79" i="18"/>
  <c r="O79" i="18"/>
  <c r="P79" i="18"/>
  <c r="Q79" i="18"/>
  <c r="R79" i="18"/>
  <c r="N80" i="18"/>
  <c r="O80" i="18"/>
  <c r="P80" i="18"/>
  <c r="Q80" i="18"/>
  <c r="R80" i="18"/>
  <c r="N81" i="18"/>
  <c r="O81" i="18"/>
  <c r="P81" i="18"/>
  <c r="Q81" i="18"/>
  <c r="R81" i="18"/>
  <c r="N82" i="18"/>
  <c r="O82" i="18"/>
  <c r="P82" i="18"/>
  <c r="Q82" i="18"/>
  <c r="R82" i="18"/>
  <c r="N83" i="18"/>
  <c r="O83" i="18"/>
  <c r="P83" i="18"/>
  <c r="Q83" i="18"/>
  <c r="R83" i="18"/>
  <c r="N84" i="18"/>
  <c r="O84" i="18"/>
  <c r="P84" i="18"/>
  <c r="Q84" i="18"/>
  <c r="R84" i="18"/>
  <c r="N85" i="18"/>
  <c r="O85" i="18"/>
  <c r="P85" i="18"/>
  <c r="Q85" i="18"/>
  <c r="R85" i="18"/>
  <c r="N86" i="18"/>
  <c r="O86" i="18"/>
  <c r="P86" i="18"/>
  <c r="Q86" i="18"/>
  <c r="R86" i="18"/>
  <c r="N87" i="18"/>
  <c r="O87" i="18"/>
  <c r="P87" i="18"/>
  <c r="Q87" i="18"/>
  <c r="R87" i="18"/>
  <c r="N88" i="18"/>
  <c r="O88" i="18"/>
  <c r="P88" i="18"/>
  <c r="Q88" i="18"/>
  <c r="R88" i="18"/>
  <c r="N89" i="18"/>
  <c r="O89" i="18"/>
  <c r="P89" i="18"/>
  <c r="Q89" i="18"/>
  <c r="R89" i="18"/>
  <c r="N90" i="18"/>
  <c r="O90" i="18"/>
  <c r="P90" i="18"/>
  <c r="Q90" i="18"/>
  <c r="R90" i="18"/>
  <c r="N91" i="18"/>
  <c r="O91" i="18"/>
  <c r="P91" i="18"/>
  <c r="Q91" i="18"/>
  <c r="R91" i="18"/>
  <c r="N92" i="18"/>
  <c r="O92" i="18"/>
  <c r="P92" i="18"/>
  <c r="Q92" i="18"/>
  <c r="R92" i="18"/>
  <c r="N93" i="18"/>
  <c r="O93" i="18"/>
  <c r="P93" i="18"/>
  <c r="Q93" i="18"/>
  <c r="R93" i="18"/>
  <c r="N94" i="18"/>
  <c r="O94" i="18"/>
  <c r="P94" i="18"/>
  <c r="Q94" i="18"/>
  <c r="R94" i="18"/>
  <c r="N95" i="18"/>
  <c r="O95" i="18"/>
  <c r="P95" i="18"/>
  <c r="Q95" i="18"/>
  <c r="R95" i="18"/>
  <c r="N96" i="18"/>
  <c r="O96" i="18"/>
  <c r="P96" i="18"/>
  <c r="Q96" i="18"/>
  <c r="R96" i="18"/>
  <c r="N97" i="18"/>
  <c r="O97" i="18"/>
  <c r="P97" i="18"/>
  <c r="Q97" i="18"/>
  <c r="R97" i="18"/>
  <c r="N98" i="18"/>
  <c r="O98" i="18"/>
  <c r="P98" i="18"/>
  <c r="Q98" i="18"/>
  <c r="R98" i="18"/>
  <c r="N99" i="18"/>
  <c r="O99" i="18"/>
  <c r="P99" i="18"/>
  <c r="Q99" i="18"/>
  <c r="R99" i="18"/>
  <c r="N100" i="18"/>
  <c r="O100" i="18"/>
  <c r="P100" i="18"/>
  <c r="Q100" i="18"/>
  <c r="R100" i="18"/>
  <c r="N101" i="18"/>
  <c r="O101" i="18"/>
  <c r="P101" i="18"/>
  <c r="Q101" i="18"/>
  <c r="R101" i="18"/>
  <c r="N102" i="18"/>
  <c r="O102" i="18"/>
  <c r="P102" i="18"/>
  <c r="Q102" i="18"/>
  <c r="R102" i="18"/>
  <c r="N103" i="18"/>
  <c r="O103" i="18"/>
  <c r="P103" i="18"/>
  <c r="Q103" i="18"/>
  <c r="R103" i="18"/>
  <c r="N104" i="18"/>
  <c r="O104" i="18"/>
  <c r="P104" i="18"/>
  <c r="Q104" i="18"/>
  <c r="R104" i="18"/>
  <c r="N105" i="18"/>
  <c r="O105" i="18"/>
  <c r="P105" i="18"/>
  <c r="Q105" i="18"/>
  <c r="R105" i="18"/>
  <c r="N106" i="18"/>
  <c r="O106" i="18"/>
  <c r="P106" i="18"/>
  <c r="Q106" i="18"/>
  <c r="R106" i="18"/>
  <c r="N107" i="18"/>
  <c r="O107" i="18"/>
  <c r="P107" i="18"/>
  <c r="Q107" i="18"/>
  <c r="R107" i="18"/>
  <c r="N108" i="18"/>
  <c r="O108" i="18"/>
  <c r="P108" i="18"/>
  <c r="Q108" i="18"/>
  <c r="R108" i="18"/>
  <c r="N109" i="18"/>
  <c r="O109" i="18"/>
  <c r="P109" i="18"/>
  <c r="Q109" i="18"/>
  <c r="R109" i="18"/>
  <c r="N110" i="18"/>
  <c r="O110" i="18"/>
  <c r="P110" i="18"/>
  <c r="Q110" i="18"/>
  <c r="R110" i="18"/>
  <c r="N111" i="18"/>
  <c r="O111" i="18"/>
  <c r="P111" i="18"/>
  <c r="Q111" i="18"/>
  <c r="R111" i="18"/>
  <c r="N112" i="18"/>
  <c r="O112" i="18"/>
  <c r="P112" i="18"/>
  <c r="Q112" i="18"/>
  <c r="R112" i="18"/>
  <c r="N113" i="18"/>
  <c r="O113" i="18"/>
  <c r="P113" i="18"/>
  <c r="Q113" i="18"/>
  <c r="R113" i="18"/>
  <c r="N114" i="18"/>
  <c r="O114" i="18"/>
  <c r="P114" i="18"/>
  <c r="Q114" i="18"/>
  <c r="R114" i="18"/>
  <c r="N115" i="18"/>
  <c r="O115" i="18"/>
  <c r="P115" i="18"/>
  <c r="Q115" i="18"/>
  <c r="R115" i="18"/>
  <c r="N116" i="18"/>
  <c r="O116" i="18"/>
  <c r="P116" i="18"/>
  <c r="Q116" i="18"/>
  <c r="R116" i="18"/>
  <c r="N117" i="18"/>
  <c r="O117" i="18"/>
  <c r="P117" i="18"/>
  <c r="Q117" i="18"/>
  <c r="R117" i="18"/>
  <c r="N118" i="18"/>
  <c r="O118" i="18"/>
  <c r="P118" i="18"/>
  <c r="Q118" i="18"/>
  <c r="R118" i="18"/>
  <c r="N119" i="18"/>
  <c r="O119" i="18"/>
  <c r="P119" i="18"/>
  <c r="Q119" i="18"/>
  <c r="R119" i="18"/>
  <c r="N120" i="18"/>
  <c r="O120" i="18"/>
  <c r="P120" i="18"/>
  <c r="Q120" i="18"/>
  <c r="R120" i="18"/>
  <c r="N121" i="18"/>
  <c r="O121" i="18"/>
  <c r="P121" i="18"/>
  <c r="Q121" i="18"/>
  <c r="R121" i="18"/>
  <c r="N122" i="18"/>
  <c r="O122" i="18"/>
  <c r="P122" i="18"/>
  <c r="Q122" i="18"/>
  <c r="R122" i="18"/>
  <c r="N123" i="18"/>
  <c r="O123" i="18"/>
  <c r="P123" i="18"/>
  <c r="Q123" i="18"/>
  <c r="R123" i="18"/>
  <c r="N124" i="18"/>
  <c r="O124" i="18"/>
  <c r="P124" i="18"/>
  <c r="Q124" i="18"/>
  <c r="R124" i="18"/>
  <c r="N125" i="18"/>
  <c r="O125" i="18"/>
  <c r="P125" i="18"/>
  <c r="Q125" i="18"/>
  <c r="R125" i="18"/>
  <c r="N126" i="18"/>
  <c r="O126" i="18"/>
  <c r="P126" i="18"/>
  <c r="Q126" i="18"/>
  <c r="R126" i="18"/>
  <c r="N127" i="18"/>
  <c r="O127" i="18"/>
  <c r="P127" i="18"/>
  <c r="Q127" i="18"/>
  <c r="R127" i="18"/>
  <c r="N128" i="18"/>
  <c r="O128" i="18"/>
  <c r="P128" i="18"/>
  <c r="Q128" i="18"/>
  <c r="R128" i="18"/>
  <c r="N129" i="18"/>
  <c r="O129" i="18"/>
  <c r="P129" i="18"/>
  <c r="Q129" i="18"/>
  <c r="R129" i="18"/>
  <c r="N130" i="18"/>
  <c r="O130" i="18"/>
  <c r="P130" i="18"/>
  <c r="Q130" i="18"/>
  <c r="R130" i="18"/>
  <c r="N131" i="18"/>
  <c r="O131" i="18"/>
  <c r="P131" i="18"/>
  <c r="Q131" i="18"/>
  <c r="R131" i="18"/>
  <c r="N132" i="18"/>
  <c r="O132" i="18"/>
  <c r="P132" i="18"/>
  <c r="Q132" i="18"/>
  <c r="R132" i="18"/>
  <c r="N133" i="18"/>
  <c r="O133" i="18"/>
  <c r="P133" i="18"/>
  <c r="Q133" i="18"/>
  <c r="R133" i="18"/>
  <c r="N134" i="18"/>
  <c r="O134" i="18"/>
  <c r="P134" i="18"/>
  <c r="Q134" i="18"/>
  <c r="R134" i="18"/>
  <c r="N135" i="18"/>
  <c r="O135" i="18"/>
  <c r="P135" i="18"/>
  <c r="Q135" i="18"/>
  <c r="R135" i="18"/>
  <c r="N136" i="18"/>
  <c r="O136" i="18"/>
  <c r="P136" i="18"/>
  <c r="Q136" i="18"/>
  <c r="R136" i="18"/>
  <c r="N137" i="18"/>
  <c r="O137" i="18"/>
  <c r="P137" i="18"/>
  <c r="Q137" i="18"/>
  <c r="R137" i="18"/>
  <c r="N138" i="18"/>
  <c r="O138" i="18"/>
  <c r="P138" i="18"/>
  <c r="Q138" i="18"/>
  <c r="R138" i="18"/>
  <c r="N139" i="18"/>
  <c r="O139" i="18"/>
  <c r="P139" i="18"/>
  <c r="Q139" i="18"/>
  <c r="R139" i="18"/>
  <c r="N140" i="18"/>
  <c r="O140" i="18"/>
  <c r="P140" i="18"/>
  <c r="Q140" i="18"/>
  <c r="R140" i="18"/>
  <c r="N141" i="18"/>
  <c r="O141" i="18"/>
  <c r="P141" i="18"/>
  <c r="Q141" i="18"/>
  <c r="R141" i="18"/>
  <c r="N142" i="18"/>
  <c r="O142" i="18"/>
  <c r="P142" i="18"/>
  <c r="Q142" i="18"/>
  <c r="R142" i="18"/>
  <c r="N143" i="18"/>
  <c r="O143" i="18"/>
  <c r="P143" i="18"/>
  <c r="Q143" i="18"/>
  <c r="R143" i="18"/>
  <c r="N144" i="18"/>
  <c r="O144" i="18"/>
  <c r="P144" i="18"/>
  <c r="Q144" i="18"/>
  <c r="R144" i="18"/>
  <c r="N145" i="18"/>
  <c r="O145" i="18"/>
  <c r="P145" i="18"/>
  <c r="Q145" i="18"/>
  <c r="R145" i="18"/>
  <c r="N146" i="18"/>
  <c r="O146" i="18"/>
  <c r="P146" i="18"/>
  <c r="Q146" i="18"/>
  <c r="R146" i="18"/>
  <c r="N147" i="18"/>
  <c r="O147" i="18"/>
  <c r="P147" i="18"/>
  <c r="Q147" i="18"/>
  <c r="R147" i="18"/>
  <c r="N148" i="18"/>
  <c r="O148" i="18"/>
  <c r="P148" i="18"/>
  <c r="Q148" i="18"/>
  <c r="R148" i="18"/>
  <c r="N149" i="18"/>
  <c r="O149" i="18"/>
  <c r="P149" i="18"/>
  <c r="Q149" i="18"/>
  <c r="R149" i="18"/>
  <c r="N150" i="18"/>
  <c r="O150" i="18"/>
  <c r="P150" i="18"/>
  <c r="Q150" i="18"/>
  <c r="R150" i="18"/>
  <c r="N151" i="18"/>
  <c r="O151" i="18"/>
  <c r="P151" i="18"/>
  <c r="Q151" i="18"/>
  <c r="R151" i="18"/>
  <c r="N152" i="18"/>
  <c r="O152" i="18"/>
  <c r="P152" i="18"/>
  <c r="Q152" i="18"/>
  <c r="R152" i="18"/>
  <c r="N153" i="18"/>
  <c r="O153" i="18"/>
  <c r="P153" i="18"/>
  <c r="Q153" i="18"/>
  <c r="R153" i="18"/>
  <c r="N154" i="18"/>
  <c r="O154" i="18"/>
  <c r="P154" i="18"/>
  <c r="Q154" i="18"/>
  <c r="R154" i="18"/>
  <c r="N155" i="18"/>
  <c r="O155" i="18"/>
  <c r="P155" i="18"/>
  <c r="Q155" i="18"/>
  <c r="R155" i="18"/>
  <c r="N156" i="18"/>
  <c r="O156" i="18"/>
  <c r="P156" i="18"/>
  <c r="Q156" i="18"/>
  <c r="R156" i="18"/>
  <c r="N157" i="18"/>
  <c r="O157" i="18"/>
  <c r="P157" i="18"/>
  <c r="Q157" i="18"/>
  <c r="R157" i="18"/>
  <c r="N158" i="18"/>
  <c r="O158" i="18"/>
  <c r="P158" i="18"/>
  <c r="Q158" i="18"/>
  <c r="R158" i="18"/>
  <c r="N159" i="18"/>
  <c r="O159" i="18"/>
  <c r="P159" i="18"/>
  <c r="Q159" i="18"/>
  <c r="R159" i="18"/>
  <c r="N160" i="18"/>
  <c r="O160" i="18"/>
  <c r="P160" i="18"/>
  <c r="Q160" i="18"/>
  <c r="R160" i="18"/>
  <c r="N161" i="18"/>
  <c r="O161" i="18"/>
  <c r="P161" i="18"/>
  <c r="Q161" i="18"/>
  <c r="R161" i="18"/>
  <c r="N162" i="18"/>
  <c r="O162" i="18"/>
  <c r="P162" i="18"/>
  <c r="Q162" i="18"/>
  <c r="R162" i="18"/>
  <c r="N163" i="18"/>
  <c r="O163" i="18"/>
  <c r="P163" i="18"/>
  <c r="Q163" i="18"/>
  <c r="R163" i="18"/>
  <c r="N164" i="18"/>
  <c r="O164" i="18"/>
  <c r="P164" i="18"/>
  <c r="Q164" i="18"/>
  <c r="R164" i="18"/>
  <c r="N165" i="18"/>
  <c r="O165" i="18"/>
  <c r="P165" i="18"/>
  <c r="Q165" i="18"/>
  <c r="R165" i="18"/>
  <c r="N166" i="18"/>
  <c r="O166" i="18"/>
  <c r="P166" i="18"/>
  <c r="Q166" i="18"/>
  <c r="R166" i="18"/>
  <c r="N167" i="18"/>
  <c r="O167" i="18"/>
  <c r="P167" i="18"/>
  <c r="Q167" i="18"/>
  <c r="R167" i="18"/>
  <c r="N168" i="18"/>
  <c r="O168" i="18"/>
  <c r="P168" i="18"/>
  <c r="Q168" i="18"/>
  <c r="R168" i="18"/>
  <c r="N169" i="18"/>
  <c r="O169" i="18"/>
  <c r="P169" i="18"/>
  <c r="Q169" i="18"/>
  <c r="R169" i="18"/>
  <c r="N170" i="18"/>
  <c r="O170" i="18"/>
  <c r="P170" i="18"/>
  <c r="Q170" i="18"/>
  <c r="R170" i="18"/>
  <c r="N171" i="18"/>
  <c r="O171" i="18"/>
  <c r="P171" i="18"/>
  <c r="Q171" i="18"/>
  <c r="R171" i="18"/>
  <c r="N172" i="18"/>
  <c r="O172" i="18"/>
  <c r="P172" i="18"/>
  <c r="Q172" i="18"/>
  <c r="R172" i="18"/>
  <c r="N173" i="18"/>
  <c r="O173" i="18"/>
  <c r="P173" i="18"/>
  <c r="Q173" i="18"/>
  <c r="R173" i="18"/>
  <c r="N174" i="18"/>
  <c r="O174" i="18"/>
  <c r="P174" i="18"/>
  <c r="Q174" i="18"/>
  <c r="R174" i="18"/>
  <c r="N175" i="18"/>
  <c r="O175" i="18"/>
  <c r="P175" i="18"/>
  <c r="Q175" i="18"/>
  <c r="R175" i="18"/>
  <c r="N176" i="18"/>
  <c r="O176" i="18"/>
  <c r="P176" i="18"/>
  <c r="Q176" i="18"/>
  <c r="R176" i="18"/>
  <c r="N177" i="18"/>
  <c r="O177" i="18"/>
  <c r="P177" i="18"/>
  <c r="Q177" i="18"/>
  <c r="R177" i="18"/>
  <c r="N178" i="18"/>
  <c r="O178" i="18"/>
  <c r="P178" i="18"/>
  <c r="Q178" i="18"/>
  <c r="R178" i="18"/>
  <c r="N179" i="18"/>
  <c r="O179" i="18"/>
  <c r="P179" i="18"/>
  <c r="Q179" i="18"/>
  <c r="R179" i="18"/>
  <c r="N180" i="18"/>
  <c r="O180" i="18"/>
  <c r="P180" i="18"/>
  <c r="Q180" i="18"/>
  <c r="R180" i="18"/>
  <c r="N181" i="18"/>
  <c r="O181" i="18"/>
  <c r="P181" i="18"/>
  <c r="Q181" i="18"/>
  <c r="R181" i="18"/>
  <c r="N182" i="18"/>
  <c r="O182" i="18"/>
  <c r="P182" i="18"/>
  <c r="Q182" i="18"/>
  <c r="R182" i="18"/>
  <c r="N183" i="18"/>
  <c r="O183" i="18"/>
  <c r="P183" i="18"/>
  <c r="Q183" i="18"/>
  <c r="R183" i="18"/>
  <c r="N184" i="18"/>
  <c r="O184" i="18"/>
  <c r="P184" i="18"/>
  <c r="Q184" i="18"/>
  <c r="R184" i="18"/>
  <c r="N185" i="18"/>
  <c r="O185" i="18"/>
  <c r="P185" i="18"/>
  <c r="Q185" i="18"/>
  <c r="R185" i="18"/>
  <c r="N186" i="18"/>
  <c r="O186" i="18"/>
  <c r="P186" i="18"/>
  <c r="Q186" i="18"/>
  <c r="R186" i="18"/>
  <c r="N187" i="18"/>
  <c r="O187" i="18"/>
  <c r="P187" i="18"/>
  <c r="Q187" i="18"/>
  <c r="R187" i="18"/>
  <c r="N188" i="18"/>
  <c r="O188" i="18"/>
  <c r="P188" i="18"/>
  <c r="Q188" i="18"/>
  <c r="R188" i="18"/>
  <c r="N189" i="18"/>
  <c r="O189" i="18"/>
  <c r="P189" i="18"/>
  <c r="Q189" i="18"/>
  <c r="R189" i="18"/>
  <c r="N190" i="18"/>
  <c r="O190" i="18"/>
  <c r="P190" i="18"/>
  <c r="Q190" i="18"/>
  <c r="R190" i="18"/>
  <c r="N191" i="18"/>
  <c r="O191" i="18"/>
  <c r="P191" i="18"/>
  <c r="Q191" i="18"/>
  <c r="R191" i="18"/>
  <c r="N192" i="18"/>
  <c r="O192" i="18"/>
  <c r="P192" i="18"/>
  <c r="Q192" i="18"/>
  <c r="R192" i="18"/>
  <c r="N193" i="18"/>
  <c r="O193" i="18"/>
  <c r="P193" i="18"/>
  <c r="Q193" i="18"/>
  <c r="R193" i="18"/>
  <c r="N194" i="18"/>
  <c r="O194" i="18"/>
  <c r="P194" i="18"/>
  <c r="Q194" i="18"/>
  <c r="R194" i="18"/>
  <c r="N195" i="18"/>
  <c r="O195" i="18"/>
  <c r="P195" i="18"/>
  <c r="Q195" i="18"/>
  <c r="R195" i="18"/>
  <c r="N196" i="18"/>
  <c r="O196" i="18"/>
  <c r="P196" i="18"/>
  <c r="Q196" i="18"/>
  <c r="R196" i="18"/>
  <c r="N197" i="18"/>
  <c r="O197" i="18"/>
  <c r="P197" i="18"/>
  <c r="Q197" i="18"/>
  <c r="R197" i="18"/>
  <c r="N198" i="18"/>
  <c r="O198" i="18"/>
  <c r="P198" i="18"/>
  <c r="Q198" i="18"/>
  <c r="R198" i="18"/>
  <c r="N199" i="18"/>
  <c r="O199" i="18"/>
  <c r="P199" i="18"/>
  <c r="Q199" i="18"/>
  <c r="R199" i="18"/>
  <c r="N200" i="18"/>
  <c r="O200" i="18"/>
  <c r="P200" i="18"/>
  <c r="Q200" i="18"/>
  <c r="R200" i="18"/>
  <c r="N201" i="18"/>
  <c r="O201" i="18"/>
  <c r="P201" i="18"/>
  <c r="Q201" i="18"/>
  <c r="R201" i="18"/>
  <c r="N202" i="18"/>
  <c r="O202" i="18"/>
  <c r="P202" i="18"/>
  <c r="Q202" i="18"/>
  <c r="R202" i="18"/>
  <c r="N203" i="18"/>
  <c r="O203" i="18"/>
  <c r="P203" i="18"/>
  <c r="Q203" i="18"/>
  <c r="R203" i="18"/>
  <c r="N204" i="18"/>
  <c r="O204" i="18"/>
  <c r="P204" i="18"/>
  <c r="Q204" i="18"/>
  <c r="R204" i="18"/>
  <c r="N205" i="18"/>
  <c r="O205" i="18"/>
  <c r="P205" i="18"/>
  <c r="Q205" i="18"/>
  <c r="R205" i="18"/>
  <c r="N206" i="18"/>
  <c r="O206" i="18"/>
  <c r="P206" i="18"/>
  <c r="Q206" i="18"/>
  <c r="R206" i="18"/>
  <c r="N207" i="18"/>
  <c r="O207" i="18"/>
  <c r="P207" i="18"/>
  <c r="Q207" i="18"/>
  <c r="R207" i="18"/>
  <c r="N208" i="18"/>
  <c r="O208" i="18"/>
  <c r="P208" i="18"/>
  <c r="Q208" i="18"/>
  <c r="R208" i="18"/>
  <c r="N209" i="18"/>
  <c r="O209" i="18"/>
  <c r="P209" i="18"/>
  <c r="Q209" i="18"/>
  <c r="R209" i="18"/>
  <c r="N210" i="18"/>
  <c r="O210" i="18"/>
  <c r="P210" i="18"/>
  <c r="Q210" i="18"/>
  <c r="R210" i="18"/>
  <c r="N211" i="18"/>
  <c r="O211" i="18"/>
  <c r="P211" i="18"/>
  <c r="Q211" i="18"/>
  <c r="R211" i="18"/>
  <c r="N212" i="18"/>
  <c r="O212" i="18"/>
  <c r="P212" i="18"/>
  <c r="Q212" i="18"/>
  <c r="R212" i="18"/>
  <c r="N213" i="18"/>
  <c r="O213" i="18"/>
  <c r="P213" i="18"/>
  <c r="Q213" i="18"/>
  <c r="R213" i="18"/>
  <c r="N214" i="18"/>
  <c r="O214" i="18"/>
  <c r="P214" i="18"/>
  <c r="Q214" i="18"/>
  <c r="R214" i="18"/>
  <c r="N215" i="18"/>
  <c r="O215" i="18"/>
  <c r="P215" i="18"/>
  <c r="Q215" i="18"/>
  <c r="R215" i="18"/>
  <c r="N216" i="18"/>
  <c r="O216" i="18"/>
  <c r="P216" i="18"/>
  <c r="Q216" i="18"/>
  <c r="R216" i="18"/>
  <c r="N217" i="18"/>
  <c r="O217" i="18"/>
  <c r="P217" i="18"/>
  <c r="Q217" i="18"/>
  <c r="R217" i="18"/>
  <c r="N218" i="18"/>
  <c r="O218" i="18"/>
  <c r="P218" i="18"/>
  <c r="Q218" i="18"/>
  <c r="R218" i="18"/>
  <c r="N219" i="18"/>
  <c r="O219" i="18"/>
  <c r="P219" i="18"/>
  <c r="Q219" i="18"/>
  <c r="R219" i="18"/>
  <c r="N220" i="18"/>
  <c r="O220" i="18"/>
  <c r="P220" i="18"/>
  <c r="Q220" i="18"/>
  <c r="R220" i="18"/>
  <c r="N221" i="18"/>
  <c r="O221" i="18"/>
  <c r="P221" i="18"/>
  <c r="Q221" i="18"/>
  <c r="R221" i="18"/>
  <c r="N222" i="18"/>
  <c r="O222" i="18"/>
  <c r="P222" i="18"/>
  <c r="Q222" i="18"/>
  <c r="R222" i="18"/>
  <c r="N223" i="18"/>
  <c r="O223" i="18"/>
  <c r="P223" i="18"/>
  <c r="Q223" i="18"/>
  <c r="R223" i="18"/>
  <c r="N224" i="18"/>
  <c r="O224" i="18"/>
  <c r="P224" i="18"/>
  <c r="Q224" i="18"/>
  <c r="R224" i="18"/>
  <c r="N225" i="18"/>
  <c r="O225" i="18"/>
  <c r="P225" i="18"/>
  <c r="Q225" i="18"/>
  <c r="R225" i="18"/>
  <c r="N226" i="18"/>
  <c r="O226" i="18"/>
  <c r="P226" i="18"/>
  <c r="Q226" i="18"/>
  <c r="R226" i="18"/>
  <c r="N227" i="18"/>
  <c r="O227" i="18"/>
  <c r="P227" i="18"/>
  <c r="Q227" i="18"/>
  <c r="R227" i="18"/>
  <c r="N228" i="18"/>
  <c r="O228" i="18"/>
  <c r="P228" i="18"/>
  <c r="Q228" i="18"/>
  <c r="R228" i="18"/>
  <c r="N229" i="18"/>
  <c r="O229" i="18"/>
  <c r="P229" i="18"/>
  <c r="Q229" i="18"/>
  <c r="R229" i="18"/>
  <c r="N230" i="18"/>
  <c r="O230" i="18"/>
  <c r="P230" i="18"/>
  <c r="Q230" i="18"/>
  <c r="R230" i="18"/>
  <c r="N231" i="18"/>
  <c r="O231" i="18"/>
  <c r="P231" i="18"/>
  <c r="Q231" i="18"/>
  <c r="R231" i="18"/>
  <c r="N232" i="18"/>
  <c r="O232" i="18"/>
  <c r="P232" i="18"/>
  <c r="Q232" i="18"/>
  <c r="R232" i="18"/>
  <c r="N233" i="18"/>
  <c r="O233" i="18"/>
  <c r="P233" i="18"/>
  <c r="Q233" i="18"/>
  <c r="R233" i="18"/>
  <c r="N234" i="18"/>
  <c r="O234" i="18"/>
  <c r="P234" i="18"/>
  <c r="Q234" i="18"/>
  <c r="R234" i="18"/>
  <c r="N235" i="18"/>
  <c r="O235" i="18"/>
  <c r="P235" i="18"/>
  <c r="Q235" i="18"/>
  <c r="R235" i="18"/>
  <c r="N236" i="18"/>
  <c r="O236" i="18"/>
  <c r="P236" i="18"/>
  <c r="Q236" i="18"/>
  <c r="R236" i="18"/>
  <c r="N237" i="18"/>
  <c r="O237" i="18"/>
  <c r="P237" i="18"/>
  <c r="Q237" i="18"/>
  <c r="R237" i="18"/>
  <c r="N238" i="18"/>
  <c r="O238" i="18"/>
  <c r="P238" i="18"/>
  <c r="Q238" i="18"/>
  <c r="R238" i="18"/>
  <c r="N239" i="18"/>
  <c r="O239" i="18"/>
  <c r="P239" i="18"/>
  <c r="Q239" i="18"/>
  <c r="R239" i="18"/>
  <c r="N240" i="18"/>
  <c r="O240" i="18"/>
  <c r="P240" i="18"/>
  <c r="Q240" i="18"/>
  <c r="R240" i="18"/>
  <c r="N241" i="18"/>
  <c r="O241" i="18"/>
  <c r="P241" i="18"/>
  <c r="Q241" i="18"/>
  <c r="R241" i="18"/>
  <c r="N242" i="18"/>
  <c r="O242" i="18"/>
  <c r="P242" i="18"/>
  <c r="Q242" i="18"/>
  <c r="R242" i="18"/>
  <c r="N243" i="18"/>
  <c r="O243" i="18"/>
  <c r="P243" i="18"/>
  <c r="Q243" i="18"/>
  <c r="R243" i="18"/>
  <c r="N244" i="18"/>
  <c r="O244" i="18"/>
  <c r="P244" i="18"/>
  <c r="Q244" i="18"/>
  <c r="R244" i="18"/>
  <c r="N245" i="18"/>
  <c r="O245" i="18"/>
  <c r="P245" i="18"/>
  <c r="Q245" i="18"/>
  <c r="R245" i="18"/>
  <c r="N246" i="18"/>
  <c r="O246" i="18"/>
  <c r="P246" i="18"/>
  <c r="Q246" i="18"/>
  <c r="R246" i="18"/>
  <c r="N247" i="18"/>
  <c r="O247" i="18"/>
  <c r="P247" i="18"/>
  <c r="Q247" i="18"/>
  <c r="R247" i="18"/>
  <c r="N248" i="18"/>
  <c r="O248" i="18"/>
  <c r="P248" i="18"/>
  <c r="Q248" i="18"/>
  <c r="R248" i="18"/>
  <c r="N249" i="18"/>
  <c r="O249" i="18"/>
  <c r="P249" i="18"/>
  <c r="Q249" i="18"/>
  <c r="R249" i="18"/>
  <c r="N250" i="18"/>
  <c r="O250" i="18"/>
  <c r="P250" i="18"/>
  <c r="Q250" i="18"/>
  <c r="R250" i="18"/>
  <c r="N251" i="18"/>
  <c r="O251" i="18"/>
  <c r="P251" i="18"/>
  <c r="Q251" i="18"/>
  <c r="R251" i="18"/>
  <c r="N252" i="18"/>
  <c r="O252" i="18"/>
  <c r="P252" i="18"/>
  <c r="Q252" i="18"/>
  <c r="R252" i="18"/>
  <c r="N253" i="18"/>
  <c r="O253" i="18"/>
  <c r="P253" i="18"/>
  <c r="Q253" i="18"/>
  <c r="R253" i="18"/>
  <c r="N254" i="18"/>
  <c r="O254" i="18"/>
  <c r="P254" i="18"/>
  <c r="Q254" i="18"/>
  <c r="R254" i="18"/>
  <c r="N255" i="18"/>
  <c r="O255" i="18"/>
  <c r="P255" i="18"/>
  <c r="Q255" i="18"/>
  <c r="R255" i="18"/>
  <c r="N256" i="18"/>
  <c r="O256" i="18"/>
  <c r="P256" i="18"/>
  <c r="Q256" i="18"/>
  <c r="R256" i="18"/>
  <c r="N257" i="18"/>
  <c r="O257" i="18"/>
  <c r="P257" i="18"/>
  <c r="Q257" i="18"/>
  <c r="R257" i="18"/>
  <c r="N258" i="18"/>
  <c r="O258" i="18"/>
  <c r="P258" i="18"/>
  <c r="Q258" i="18"/>
  <c r="R258" i="18"/>
  <c r="N259" i="18"/>
  <c r="O259" i="18"/>
  <c r="P259" i="18"/>
  <c r="Q259" i="18"/>
  <c r="R259" i="18"/>
  <c r="N260" i="18"/>
  <c r="O260" i="18"/>
  <c r="P260" i="18"/>
  <c r="Q260" i="18"/>
  <c r="R260" i="18"/>
  <c r="N261" i="18"/>
  <c r="O261" i="18"/>
  <c r="P261" i="18"/>
  <c r="Q261" i="18"/>
  <c r="R261" i="18"/>
  <c r="N262" i="18"/>
  <c r="O262" i="18"/>
  <c r="P262" i="18"/>
  <c r="Q262" i="18"/>
  <c r="R262" i="18"/>
  <c r="N263" i="18"/>
  <c r="O263" i="18"/>
  <c r="P263" i="18"/>
  <c r="Q263" i="18"/>
  <c r="R263" i="18"/>
  <c r="N264" i="18"/>
  <c r="O264" i="18"/>
  <c r="P264" i="18"/>
  <c r="Q264" i="18"/>
  <c r="R264" i="18"/>
  <c r="N265" i="18"/>
  <c r="O265" i="18"/>
  <c r="P265" i="18"/>
  <c r="Q265" i="18"/>
  <c r="R265" i="18"/>
  <c r="N266" i="18"/>
  <c r="O266" i="18"/>
  <c r="P266" i="18"/>
  <c r="Q266" i="18"/>
  <c r="R266" i="18"/>
  <c r="N267" i="18"/>
  <c r="O267" i="18"/>
  <c r="P267" i="18"/>
  <c r="Q267" i="18"/>
  <c r="R267" i="18"/>
  <c r="N268" i="18"/>
  <c r="O268" i="18"/>
  <c r="P268" i="18"/>
  <c r="Q268" i="18"/>
  <c r="R268" i="18"/>
  <c r="N269" i="18"/>
  <c r="O269" i="18"/>
  <c r="P269" i="18"/>
  <c r="Q269" i="18"/>
  <c r="R269" i="18"/>
  <c r="N270" i="18"/>
  <c r="O270" i="18"/>
  <c r="P270" i="18"/>
  <c r="Q270" i="18"/>
  <c r="R270" i="18"/>
  <c r="N271" i="18"/>
  <c r="O271" i="18"/>
  <c r="P271" i="18"/>
  <c r="Q271" i="18"/>
  <c r="R271" i="18"/>
  <c r="N272" i="18"/>
  <c r="O272" i="18"/>
  <c r="P272" i="18"/>
  <c r="Q272" i="18"/>
  <c r="R272" i="18"/>
  <c r="N273" i="18"/>
  <c r="O273" i="18"/>
  <c r="P273" i="18"/>
  <c r="Q273" i="18"/>
  <c r="R273" i="18"/>
  <c r="N274" i="18"/>
  <c r="O274" i="18"/>
  <c r="P274" i="18"/>
  <c r="Q274" i="18"/>
  <c r="R274" i="18"/>
  <c r="N275" i="18"/>
  <c r="O275" i="18"/>
  <c r="P275" i="18"/>
  <c r="Q275" i="18"/>
  <c r="R275" i="18"/>
  <c r="N276" i="18"/>
  <c r="O276" i="18"/>
  <c r="P276" i="18"/>
  <c r="Q276" i="18"/>
  <c r="R276" i="18"/>
  <c r="N277" i="18"/>
  <c r="O277" i="18"/>
  <c r="P277" i="18"/>
  <c r="Q277" i="18"/>
  <c r="R277" i="18"/>
  <c r="N278" i="18"/>
  <c r="O278" i="18"/>
  <c r="P278" i="18"/>
  <c r="Q278" i="18"/>
  <c r="R278" i="18"/>
  <c r="N279" i="18"/>
  <c r="O279" i="18"/>
  <c r="P279" i="18"/>
  <c r="Q279" i="18"/>
  <c r="R279" i="18"/>
  <c r="N280" i="18"/>
  <c r="O280" i="18"/>
  <c r="P280" i="18"/>
  <c r="Q280" i="18"/>
  <c r="R280" i="18"/>
  <c r="N281" i="18"/>
  <c r="O281" i="18"/>
  <c r="P281" i="18"/>
  <c r="Q281" i="18"/>
  <c r="R281" i="18"/>
  <c r="N282" i="18"/>
  <c r="O282" i="18"/>
  <c r="P282" i="18"/>
  <c r="Q282" i="18"/>
  <c r="R282" i="18"/>
  <c r="N283" i="18"/>
  <c r="O283" i="18"/>
  <c r="P283" i="18"/>
  <c r="Q283" i="18"/>
  <c r="R283" i="18"/>
  <c r="N284" i="18"/>
  <c r="O284" i="18"/>
  <c r="P284" i="18"/>
  <c r="Q284" i="18"/>
  <c r="R284" i="18"/>
  <c r="N285" i="18"/>
  <c r="O285" i="18"/>
  <c r="P285" i="18"/>
  <c r="Q285" i="18"/>
  <c r="R285" i="18"/>
  <c r="N286" i="18"/>
  <c r="O286" i="18"/>
  <c r="P286" i="18"/>
  <c r="Q286" i="18"/>
  <c r="R286" i="18"/>
  <c r="N287" i="18"/>
  <c r="O287" i="18"/>
  <c r="P287" i="18"/>
  <c r="Q287" i="18"/>
  <c r="R287" i="18"/>
  <c r="N288" i="18"/>
  <c r="O288" i="18"/>
  <c r="P288" i="18"/>
  <c r="Q288" i="18"/>
  <c r="R288" i="18"/>
  <c r="N289" i="18"/>
  <c r="O289" i="18"/>
  <c r="P289" i="18"/>
  <c r="Q289" i="18"/>
  <c r="R289" i="18"/>
  <c r="N290" i="18"/>
  <c r="O290" i="18"/>
  <c r="P290" i="18"/>
  <c r="Q290" i="18"/>
  <c r="R290" i="18"/>
  <c r="N291" i="18"/>
  <c r="O291" i="18"/>
  <c r="P291" i="18"/>
  <c r="Q291" i="18"/>
  <c r="R291" i="18"/>
  <c r="N292" i="18"/>
  <c r="O292" i="18"/>
  <c r="P292" i="18"/>
  <c r="Q292" i="18"/>
  <c r="R292" i="18"/>
  <c r="N293" i="18"/>
  <c r="O293" i="18"/>
  <c r="P293" i="18"/>
  <c r="Q293" i="18"/>
  <c r="R293" i="18"/>
  <c r="N294" i="18"/>
  <c r="O294" i="18"/>
  <c r="P294" i="18"/>
  <c r="Q294" i="18"/>
  <c r="R294" i="18"/>
  <c r="N295" i="18"/>
  <c r="O295" i="18"/>
  <c r="P295" i="18"/>
  <c r="Q295" i="18"/>
  <c r="R295" i="18"/>
  <c r="N296" i="18"/>
  <c r="O296" i="18"/>
  <c r="P296" i="18"/>
  <c r="Q296" i="18"/>
  <c r="R296" i="18"/>
  <c r="N297" i="18"/>
  <c r="O297" i="18"/>
  <c r="P297" i="18"/>
  <c r="Q297" i="18"/>
  <c r="R297" i="18"/>
  <c r="N298" i="18"/>
  <c r="O298" i="18"/>
  <c r="P298" i="18"/>
  <c r="Q298" i="18"/>
  <c r="R298" i="18"/>
  <c r="N299" i="18"/>
  <c r="O299" i="18"/>
  <c r="P299" i="18"/>
  <c r="Q299" i="18"/>
  <c r="R299" i="18"/>
  <c r="N300" i="18"/>
  <c r="O300" i="18"/>
  <c r="P300" i="18"/>
  <c r="Q300" i="18"/>
  <c r="R300" i="18"/>
  <c r="N301" i="18"/>
  <c r="O301" i="18"/>
  <c r="P301" i="18"/>
  <c r="Q301" i="18"/>
  <c r="R301" i="18"/>
  <c r="N302" i="18"/>
  <c r="O302" i="18"/>
  <c r="P302" i="18"/>
  <c r="Q302" i="18"/>
  <c r="R302" i="18"/>
  <c r="N303" i="18"/>
  <c r="O303" i="18"/>
  <c r="P303" i="18"/>
  <c r="Q303" i="18"/>
  <c r="R303" i="18"/>
  <c r="N304" i="18"/>
  <c r="O304" i="18"/>
  <c r="P304" i="18"/>
  <c r="Q304" i="18"/>
  <c r="R304" i="18"/>
  <c r="N305" i="18"/>
  <c r="O305" i="18"/>
  <c r="P305" i="18"/>
  <c r="Q305" i="18"/>
  <c r="R305" i="18"/>
  <c r="N306" i="18"/>
  <c r="O306" i="18"/>
  <c r="P306" i="18"/>
  <c r="Q306" i="18"/>
  <c r="R306" i="18"/>
  <c r="N307" i="18"/>
  <c r="O307" i="18"/>
  <c r="P307" i="18"/>
  <c r="Q307" i="18"/>
  <c r="R307" i="18"/>
  <c r="N308" i="18"/>
  <c r="O308" i="18"/>
  <c r="P308" i="18"/>
  <c r="Q308" i="18"/>
  <c r="R308" i="18"/>
  <c r="N309" i="18"/>
  <c r="O309" i="18"/>
  <c r="P309" i="18"/>
  <c r="Q309" i="18"/>
  <c r="R309" i="18"/>
  <c r="N310" i="18"/>
  <c r="O310" i="18"/>
  <c r="P310" i="18"/>
  <c r="Q310" i="18"/>
  <c r="R310" i="18"/>
  <c r="N311" i="18"/>
  <c r="O311" i="18"/>
  <c r="P311" i="18"/>
  <c r="Q311" i="18"/>
  <c r="R311" i="18"/>
  <c r="N312" i="18"/>
  <c r="O312" i="18"/>
  <c r="P312" i="18"/>
  <c r="Q312" i="18"/>
  <c r="R312" i="18"/>
  <c r="N313" i="18"/>
  <c r="O313" i="18"/>
  <c r="P313" i="18"/>
  <c r="Q313" i="18"/>
  <c r="R313" i="18"/>
  <c r="N314" i="18"/>
  <c r="O314" i="18"/>
  <c r="P314" i="18"/>
  <c r="Q314" i="18"/>
  <c r="R314" i="18"/>
  <c r="N315" i="18"/>
  <c r="O315" i="18"/>
  <c r="P315" i="18"/>
  <c r="Q315" i="18"/>
  <c r="R315" i="18"/>
  <c r="N316" i="18"/>
  <c r="O316" i="18"/>
  <c r="P316" i="18"/>
  <c r="Q316" i="18"/>
  <c r="R316" i="18"/>
  <c r="N317" i="18"/>
  <c r="O317" i="18"/>
  <c r="P317" i="18"/>
  <c r="Q317" i="18"/>
  <c r="R317" i="18"/>
  <c r="N318" i="18"/>
  <c r="O318" i="18"/>
  <c r="P318" i="18"/>
  <c r="Q318" i="18"/>
  <c r="R318" i="18"/>
  <c r="N319" i="18"/>
  <c r="O319" i="18"/>
  <c r="P319" i="18"/>
  <c r="Q319" i="18"/>
  <c r="R319" i="18"/>
  <c r="N320" i="18"/>
  <c r="O320" i="18"/>
  <c r="P320" i="18"/>
  <c r="Q320" i="18"/>
  <c r="R320" i="18"/>
  <c r="N321" i="18"/>
  <c r="O321" i="18"/>
  <c r="P321" i="18"/>
  <c r="Q321" i="18"/>
  <c r="R321" i="18"/>
  <c r="N322" i="18"/>
  <c r="O322" i="18"/>
  <c r="P322" i="18"/>
  <c r="Q322" i="18"/>
  <c r="R322" i="18"/>
  <c r="N323" i="18"/>
  <c r="O323" i="18"/>
  <c r="P323" i="18"/>
  <c r="Q323" i="18"/>
  <c r="R323" i="18"/>
  <c r="N324" i="18"/>
  <c r="O324" i="18"/>
  <c r="P324" i="18"/>
  <c r="Q324" i="18"/>
  <c r="R324" i="18"/>
  <c r="N325" i="18"/>
  <c r="O325" i="18"/>
  <c r="P325" i="18"/>
  <c r="Q325" i="18"/>
  <c r="R325" i="18"/>
  <c r="N326" i="18"/>
  <c r="O326" i="18"/>
  <c r="P326" i="18"/>
  <c r="Q326" i="18"/>
  <c r="R326" i="18"/>
  <c r="N327" i="18"/>
  <c r="O327" i="18"/>
  <c r="P327" i="18"/>
  <c r="Q327" i="18"/>
  <c r="R327" i="18"/>
  <c r="N328" i="18"/>
  <c r="O328" i="18"/>
  <c r="P328" i="18"/>
  <c r="Q328" i="18"/>
  <c r="R328" i="18"/>
  <c r="N329" i="18"/>
  <c r="O329" i="18"/>
  <c r="P329" i="18"/>
  <c r="Q329" i="18"/>
  <c r="R329" i="18"/>
  <c r="N330" i="18"/>
  <c r="O330" i="18"/>
  <c r="P330" i="18"/>
  <c r="Q330" i="18"/>
  <c r="R330" i="18"/>
  <c r="N331" i="18"/>
  <c r="O331" i="18"/>
  <c r="P331" i="18"/>
  <c r="Q331" i="18"/>
  <c r="R331" i="18"/>
  <c r="N332" i="18"/>
  <c r="O332" i="18"/>
  <c r="P332" i="18"/>
  <c r="Q332" i="18"/>
  <c r="R332" i="18"/>
  <c r="N333" i="18"/>
  <c r="O333" i="18"/>
  <c r="P333" i="18"/>
  <c r="Q333" i="18"/>
  <c r="R333" i="18"/>
  <c r="N334" i="18"/>
  <c r="O334" i="18"/>
  <c r="P334" i="18"/>
  <c r="Q334" i="18"/>
  <c r="R334" i="18"/>
  <c r="N335" i="18"/>
  <c r="O335" i="18"/>
  <c r="P335" i="18"/>
  <c r="Q335" i="18"/>
  <c r="R335" i="18"/>
  <c r="N336" i="18"/>
  <c r="O336" i="18"/>
  <c r="P336" i="18"/>
  <c r="Q336" i="18"/>
  <c r="R336" i="18"/>
  <c r="N337" i="18"/>
  <c r="O337" i="18"/>
  <c r="P337" i="18"/>
  <c r="Q337" i="18"/>
  <c r="R337" i="18"/>
  <c r="N338" i="18"/>
  <c r="O338" i="18"/>
  <c r="P338" i="18"/>
  <c r="Q338" i="18"/>
  <c r="R338" i="18"/>
  <c r="N339" i="18"/>
  <c r="O339" i="18"/>
  <c r="P339" i="18"/>
  <c r="Q339" i="18"/>
  <c r="R339" i="18"/>
  <c r="N340" i="18"/>
  <c r="O340" i="18"/>
  <c r="P340" i="18"/>
  <c r="Q340" i="18"/>
  <c r="R340" i="18"/>
  <c r="N341" i="18"/>
  <c r="O341" i="18"/>
  <c r="P341" i="18"/>
  <c r="Q341" i="18"/>
  <c r="R341" i="18"/>
  <c r="N342" i="18"/>
  <c r="O342" i="18"/>
  <c r="P342" i="18"/>
  <c r="Q342" i="18"/>
  <c r="R342" i="18"/>
  <c r="N343" i="18"/>
  <c r="O343" i="18"/>
  <c r="P343" i="18"/>
  <c r="Q343" i="18"/>
  <c r="R343" i="18"/>
  <c r="N344" i="18"/>
  <c r="O344" i="18"/>
  <c r="P344" i="18"/>
  <c r="Q344" i="18"/>
  <c r="R344" i="18"/>
  <c r="N345" i="18"/>
  <c r="O345" i="18"/>
  <c r="P345" i="18"/>
  <c r="Q345" i="18"/>
  <c r="R345" i="18"/>
  <c r="N346" i="18"/>
  <c r="O346" i="18"/>
  <c r="P346" i="18"/>
  <c r="Q346" i="18"/>
  <c r="R346" i="18"/>
  <c r="N347" i="18"/>
  <c r="O347" i="18"/>
  <c r="P347" i="18"/>
  <c r="Q347" i="18"/>
  <c r="R347" i="18"/>
  <c r="N348" i="18"/>
  <c r="O348" i="18"/>
  <c r="P348" i="18"/>
  <c r="Q348" i="18"/>
  <c r="R348" i="18"/>
  <c r="N349" i="18"/>
  <c r="O349" i="18"/>
  <c r="P349" i="18"/>
  <c r="Q349" i="18"/>
  <c r="R349" i="18"/>
  <c r="N350" i="18"/>
  <c r="O350" i="18"/>
  <c r="P350" i="18"/>
  <c r="Q350" i="18"/>
  <c r="R350" i="18"/>
  <c r="N351" i="18"/>
  <c r="O351" i="18"/>
  <c r="P351" i="18"/>
  <c r="Q351" i="18"/>
  <c r="R351" i="18"/>
  <c r="N352" i="18"/>
  <c r="O352" i="18"/>
  <c r="P352" i="18"/>
  <c r="Q352" i="18"/>
  <c r="R352" i="18"/>
  <c r="N353" i="18"/>
  <c r="O353" i="18"/>
  <c r="P353" i="18"/>
  <c r="Q353" i="18"/>
  <c r="R353" i="18"/>
  <c r="N354" i="18"/>
  <c r="O354" i="18"/>
  <c r="P354" i="18"/>
  <c r="Q354" i="18"/>
  <c r="R354" i="18"/>
  <c r="N355" i="18"/>
  <c r="O355" i="18"/>
  <c r="P355" i="18"/>
  <c r="Q355" i="18"/>
  <c r="R355" i="18"/>
  <c r="N356" i="18"/>
  <c r="O356" i="18"/>
  <c r="P356" i="18"/>
  <c r="Q356" i="18"/>
  <c r="R356" i="18"/>
  <c r="N357" i="18"/>
  <c r="O357" i="18"/>
  <c r="P357" i="18"/>
  <c r="Q357" i="18"/>
  <c r="R357" i="18"/>
  <c r="N358" i="18"/>
  <c r="O358" i="18"/>
  <c r="P358" i="18"/>
  <c r="Q358" i="18"/>
  <c r="R358" i="18"/>
  <c r="N359" i="18"/>
  <c r="O359" i="18"/>
  <c r="P359" i="18"/>
  <c r="Q359" i="18"/>
  <c r="R359" i="18"/>
  <c r="N360" i="18"/>
  <c r="O360" i="18"/>
  <c r="P360" i="18"/>
  <c r="Q360" i="18"/>
  <c r="R360" i="18"/>
  <c r="N361" i="18"/>
  <c r="O361" i="18"/>
  <c r="P361" i="18"/>
  <c r="Q361" i="18"/>
  <c r="R361" i="18"/>
  <c r="N362" i="18"/>
  <c r="O362" i="18"/>
  <c r="P362" i="18"/>
  <c r="Q362" i="18"/>
  <c r="R362" i="18"/>
  <c r="N363" i="18"/>
  <c r="O363" i="18"/>
  <c r="P363" i="18"/>
  <c r="Q363" i="18"/>
  <c r="R363" i="18"/>
  <c r="N364" i="18"/>
  <c r="O364" i="18"/>
  <c r="P364" i="18"/>
  <c r="Q364" i="18"/>
  <c r="R364" i="18"/>
  <c r="N365" i="18"/>
  <c r="O365" i="18"/>
  <c r="P365" i="18"/>
  <c r="Q365" i="18"/>
  <c r="R365" i="18"/>
  <c r="N366" i="18"/>
  <c r="O366" i="18"/>
  <c r="P366" i="18"/>
  <c r="Q366" i="18"/>
  <c r="R366" i="18"/>
  <c r="N367" i="18"/>
  <c r="O367" i="18"/>
  <c r="P367" i="18"/>
  <c r="Q367" i="18"/>
  <c r="R367" i="18"/>
  <c r="N368" i="18"/>
  <c r="O368" i="18"/>
  <c r="P368" i="18"/>
  <c r="Q368" i="18"/>
  <c r="R368" i="18"/>
  <c r="N369" i="18"/>
  <c r="O369" i="18"/>
  <c r="P369" i="18"/>
  <c r="Q369" i="18"/>
  <c r="R369" i="18"/>
  <c r="N370" i="18"/>
  <c r="O370" i="18"/>
  <c r="P370" i="18"/>
  <c r="Q370" i="18"/>
  <c r="R370" i="18"/>
  <c r="N371" i="18"/>
  <c r="O371" i="18"/>
  <c r="P371" i="18"/>
  <c r="Q371" i="18"/>
  <c r="R371" i="18"/>
  <c r="N372" i="18"/>
  <c r="O372" i="18"/>
  <c r="P372" i="18"/>
  <c r="Q372" i="18"/>
  <c r="R372" i="18"/>
  <c r="N373" i="18"/>
  <c r="O373" i="18"/>
  <c r="P373" i="18"/>
  <c r="Q373" i="18"/>
  <c r="R373" i="18"/>
  <c r="N374" i="18"/>
  <c r="O374" i="18"/>
  <c r="P374" i="18"/>
  <c r="Q374" i="18"/>
  <c r="R374" i="18"/>
  <c r="N375" i="18"/>
  <c r="O375" i="18"/>
  <c r="P375" i="18"/>
  <c r="Q375" i="18"/>
  <c r="R375" i="18"/>
  <c r="N376" i="18"/>
  <c r="O376" i="18"/>
  <c r="P376" i="18"/>
  <c r="Q376" i="18"/>
  <c r="R376" i="18"/>
  <c r="N377" i="18"/>
  <c r="O377" i="18"/>
  <c r="P377" i="18"/>
  <c r="Q377" i="18"/>
  <c r="R377" i="18"/>
  <c r="N378" i="18"/>
  <c r="O378" i="18"/>
  <c r="P378" i="18"/>
  <c r="Q378" i="18"/>
  <c r="R378" i="18"/>
  <c r="N379" i="18"/>
  <c r="O379" i="18"/>
  <c r="P379" i="18"/>
  <c r="Q379" i="18"/>
  <c r="R379" i="18"/>
  <c r="N380" i="18"/>
  <c r="O380" i="18"/>
  <c r="P380" i="18"/>
  <c r="Q380" i="18"/>
  <c r="R380" i="18"/>
  <c r="N381" i="18"/>
  <c r="O381" i="18"/>
  <c r="P381" i="18"/>
  <c r="Q381" i="18"/>
  <c r="R381" i="18"/>
  <c r="N382" i="18"/>
  <c r="O382" i="18"/>
  <c r="P382" i="18"/>
  <c r="Q382" i="18"/>
  <c r="R382" i="18"/>
  <c r="N383" i="18"/>
  <c r="O383" i="18"/>
  <c r="P383" i="18"/>
  <c r="Q383" i="18"/>
  <c r="R383" i="18"/>
  <c r="N384" i="18"/>
  <c r="O384" i="18"/>
  <c r="P384" i="18"/>
  <c r="Q384" i="18"/>
  <c r="R384" i="18"/>
  <c r="N385" i="18"/>
  <c r="O385" i="18"/>
  <c r="P385" i="18"/>
  <c r="Q385" i="18"/>
  <c r="R385" i="18"/>
  <c r="N386" i="18"/>
  <c r="O386" i="18"/>
  <c r="P386" i="18"/>
  <c r="Q386" i="18"/>
  <c r="R386" i="18"/>
  <c r="N387" i="18"/>
  <c r="O387" i="18"/>
  <c r="P387" i="18"/>
  <c r="Q387" i="18"/>
  <c r="R387" i="18"/>
  <c r="N388" i="18"/>
  <c r="O388" i="18"/>
  <c r="P388" i="18"/>
  <c r="Q388" i="18"/>
  <c r="R388" i="18"/>
  <c r="N389" i="18"/>
  <c r="O389" i="18"/>
  <c r="P389" i="18"/>
  <c r="Q389" i="18"/>
  <c r="R389" i="18"/>
  <c r="N390" i="18"/>
  <c r="O390" i="18"/>
  <c r="P390" i="18"/>
  <c r="Q390" i="18"/>
  <c r="R390" i="18"/>
  <c r="N391" i="18"/>
  <c r="O391" i="18"/>
  <c r="P391" i="18"/>
  <c r="Q391" i="18"/>
  <c r="R391" i="18"/>
  <c r="N392" i="18"/>
  <c r="O392" i="18"/>
  <c r="P392" i="18"/>
  <c r="Q392" i="18"/>
  <c r="R392" i="18"/>
  <c r="N393" i="18"/>
  <c r="O393" i="18"/>
  <c r="P393" i="18"/>
  <c r="Q393" i="18"/>
  <c r="R393" i="18"/>
  <c r="N394" i="18"/>
  <c r="O394" i="18"/>
  <c r="P394" i="18"/>
  <c r="Q394" i="18"/>
  <c r="R394" i="18"/>
  <c r="N395" i="18"/>
  <c r="O395" i="18"/>
  <c r="P395" i="18"/>
  <c r="Q395" i="18"/>
  <c r="R395" i="18"/>
  <c r="N396" i="18"/>
  <c r="O396" i="18"/>
  <c r="P396" i="18"/>
  <c r="Q396" i="18"/>
  <c r="R396" i="18"/>
  <c r="N397" i="18"/>
  <c r="O397" i="18"/>
  <c r="P397" i="18"/>
  <c r="Q397" i="18"/>
  <c r="R397" i="18"/>
  <c r="N398" i="18"/>
  <c r="O398" i="18"/>
  <c r="P398" i="18"/>
  <c r="Q398" i="18"/>
  <c r="R398" i="18"/>
  <c r="N399" i="18"/>
  <c r="O399" i="18"/>
  <c r="P399" i="18"/>
  <c r="Q399" i="18"/>
  <c r="R399" i="18"/>
  <c r="N400" i="18"/>
  <c r="O400" i="18"/>
  <c r="P400" i="18"/>
  <c r="Q400" i="18"/>
  <c r="R400" i="18"/>
  <c r="N401" i="18"/>
  <c r="O401" i="18"/>
  <c r="P401" i="18"/>
  <c r="Q401" i="18"/>
  <c r="R401" i="18"/>
  <c r="N402" i="18"/>
  <c r="O402" i="18"/>
  <c r="P402" i="18"/>
  <c r="Q402" i="18"/>
  <c r="R402" i="18"/>
  <c r="N403" i="18"/>
  <c r="O403" i="18"/>
  <c r="P403" i="18"/>
  <c r="Q403" i="18"/>
  <c r="R403" i="18"/>
  <c r="N404" i="18"/>
  <c r="O404" i="18"/>
  <c r="P404" i="18"/>
  <c r="Q404" i="18"/>
  <c r="R404" i="18"/>
  <c r="N405" i="18"/>
  <c r="O405" i="18"/>
  <c r="P405" i="18"/>
  <c r="Q405" i="18"/>
  <c r="R405" i="18"/>
  <c r="N406" i="18"/>
  <c r="O406" i="18"/>
  <c r="P406" i="18"/>
  <c r="Q406" i="18"/>
  <c r="R406" i="18"/>
  <c r="N407" i="18"/>
  <c r="O407" i="18"/>
  <c r="P407" i="18"/>
  <c r="Q407" i="18"/>
  <c r="R407" i="18"/>
  <c r="N408" i="18"/>
  <c r="O408" i="18"/>
  <c r="P408" i="18"/>
  <c r="Q408" i="18"/>
  <c r="R408" i="18"/>
  <c r="N409" i="18"/>
  <c r="O409" i="18"/>
  <c r="P409" i="18"/>
  <c r="Q409" i="18"/>
  <c r="R409" i="18"/>
  <c r="N410" i="18"/>
  <c r="O410" i="18"/>
  <c r="P410" i="18"/>
  <c r="Q410" i="18"/>
  <c r="R410" i="18"/>
  <c r="N411" i="18"/>
  <c r="O411" i="18"/>
  <c r="P411" i="18"/>
  <c r="Q411" i="18"/>
  <c r="R411" i="18"/>
  <c r="N412" i="18"/>
  <c r="O412" i="18"/>
  <c r="P412" i="18"/>
  <c r="Q412" i="18"/>
  <c r="R412" i="18"/>
  <c r="N413" i="18"/>
  <c r="O413" i="18"/>
  <c r="P413" i="18"/>
  <c r="Q413" i="18"/>
  <c r="R413" i="18"/>
  <c r="N414" i="18"/>
  <c r="O414" i="18"/>
  <c r="P414" i="18"/>
  <c r="Q414" i="18"/>
  <c r="R414" i="18"/>
  <c r="N415" i="18"/>
  <c r="O415" i="18"/>
  <c r="P415" i="18"/>
  <c r="Q415" i="18"/>
  <c r="R415" i="18"/>
  <c r="N416" i="18"/>
  <c r="O416" i="18"/>
  <c r="P416" i="18"/>
  <c r="Q416" i="18"/>
  <c r="R416" i="18"/>
  <c r="N417" i="18"/>
  <c r="O417" i="18"/>
  <c r="P417" i="18"/>
  <c r="Q417" i="18"/>
  <c r="R417" i="18"/>
  <c r="N418" i="18"/>
  <c r="O418" i="18"/>
  <c r="P418" i="18"/>
  <c r="Q418" i="18"/>
  <c r="R418" i="18"/>
  <c r="N419" i="18"/>
  <c r="O419" i="18"/>
  <c r="P419" i="18"/>
  <c r="Q419" i="18"/>
  <c r="R419" i="18"/>
  <c r="N420" i="18"/>
  <c r="O420" i="18"/>
  <c r="P420" i="18"/>
  <c r="Q420" i="18"/>
  <c r="R420" i="18"/>
  <c r="N421" i="18"/>
  <c r="O421" i="18"/>
  <c r="P421" i="18"/>
  <c r="Q421" i="18"/>
  <c r="R421" i="18"/>
  <c r="N422" i="18"/>
  <c r="O422" i="18"/>
  <c r="P422" i="18"/>
  <c r="Q422" i="18"/>
  <c r="R422" i="18"/>
  <c r="N423" i="18"/>
  <c r="O423" i="18"/>
  <c r="P423" i="18"/>
  <c r="Q423" i="18"/>
  <c r="R423" i="18"/>
  <c r="N424" i="18"/>
  <c r="O424" i="18"/>
  <c r="P424" i="18"/>
  <c r="Q424" i="18"/>
  <c r="R424" i="18"/>
  <c r="N425" i="18"/>
  <c r="O425" i="18"/>
  <c r="P425" i="18"/>
  <c r="Q425" i="18"/>
  <c r="R425" i="18"/>
  <c r="N426" i="18"/>
  <c r="O426" i="18"/>
  <c r="P426" i="18"/>
  <c r="Q426" i="18"/>
  <c r="R426" i="18"/>
  <c r="N427" i="18"/>
  <c r="O427" i="18"/>
  <c r="P427" i="18"/>
  <c r="Q427" i="18"/>
  <c r="R427" i="18"/>
  <c r="N428" i="18"/>
  <c r="O428" i="18"/>
  <c r="P428" i="18"/>
  <c r="Q428" i="18"/>
  <c r="R428" i="18"/>
  <c r="N429" i="18"/>
  <c r="O429" i="18"/>
  <c r="P429" i="18"/>
  <c r="Q429" i="18"/>
  <c r="R429" i="18"/>
  <c r="N430" i="18"/>
  <c r="O430" i="18"/>
  <c r="P430" i="18"/>
  <c r="Q430" i="18"/>
  <c r="R430" i="18"/>
  <c r="N431" i="18"/>
  <c r="O431" i="18"/>
  <c r="P431" i="18"/>
  <c r="Q431" i="18"/>
  <c r="R431" i="18"/>
  <c r="N432" i="18"/>
  <c r="O432" i="18"/>
  <c r="P432" i="18"/>
  <c r="Q432" i="18"/>
  <c r="R432" i="18"/>
  <c r="N433" i="18"/>
  <c r="O433" i="18"/>
  <c r="P433" i="18"/>
  <c r="Q433" i="18"/>
  <c r="R433" i="18"/>
  <c r="N434" i="18"/>
  <c r="O434" i="18"/>
  <c r="P434" i="18"/>
  <c r="Q434" i="18"/>
  <c r="R434" i="18"/>
  <c r="N435" i="18"/>
  <c r="O435" i="18"/>
  <c r="P435" i="18"/>
  <c r="Q435" i="18"/>
  <c r="R435" i="18"/>
  <c r="N436" i="18"/>
  <c r="O436" i="18"/>
  <c r="P436" i="18"/>
  <c r="Q436" i="18"/>
  <c r="R436" i="18"/>
  <c r="N437" i="18"/>
  <c r="O437" i="18"/>
  <c r="P437" i="18"/>
  <c r="Q437" i="18"/>
  <c r="R437" i="18"/>
  <c r="N438" i="18"/>
  <c r="O438" i="18"/>
  <c r="P438" i="18"/>
  <c r="Q438" i="18"/>
  <c r="R438" i="18"/>
  <c r="N439" i="18"/>
  <c r="O439" i="18"/>
  <c r="P439" i="18"/>
  <c r="Q439" i="18"/>
  <c r="R439" i="18"/>
  <c r="N440" i="18"/>
  <c r="O440" i="18"/>
  <c r="P440" i="18"/>
  <c r="Q440" i="18"/>
  <c r="R440" i="18"/>
  <c r="N441" i="18"/>
  <c r="O441" i="18"/>
  <c r="P441" i="18"/>
  <c r="Q441" i="18"/>
  <c r="R441" i="18"/>
  <c r="N442" i="18"/>
  <c r="O442" i="18"/>
  <c r="P442" i="18"/>
  <c r="Q442" i="18"/>
  <c r="R442" i="18"/>
  <c r="N443" i="18"/>
  <c r="O443" i="18"/>
  <c r="P443" i="18"/>
  <c r="Q443" i="18"/>
  <c r="R443" i="18"/>
  <c r="N444" i="18"/>
  <c r="O444" i="18"/>
  <c r="P444" i="18"/>
  <c r="Q444" i="18"/>
  <c r="R444" i="18"/>
  <c r="N445" i="18"/>
  <c r="O445" i="18"/>
  <c r="P445" i="18"/>
  <c r="Q445" i="18"/>
  <c r="R445" i="18"/>
  <c r="N446" i="18"/>
  <c r="O446" i="18"/>
  <c r="P446" i="18"/>
  <c r="Q446" i="18"/>
  <c r="R446" i="18"/>
  <c r="N447" i="18"/>
  <c r="O447" i="18"/>
  <c r="P447" i="18"/>
  <c r="Q447" i="18"/>
  <c r="R447" i="18"/>
  <c r="N448" i="18"/>
  <c r="O448" i="18"/>
  <c r="P448" i="18"/>
  <c r="Q448" i="18"/>
  <c r="R448" i="18"/>
  <c r="N449" i="18"/>
  <c r="O449" i="18"/>
  <c r="P449" i="18"/>
  <c r="Q449" i="18"/>
  <c r="R449" i="18"/>
  <c r="N450" i="18"/>
  <c r="O450" i="18"/>
  <c r="P450" i="18"/>
  <c r="Q450" i="18"/>
  <c r="R450" i="18"/>
  <c r="N451" i="18"/>
  <c r="O451" i="18"/>
  <c r="P451" i="18"/>
  <c r="Q451" i="18"/>
  <c r="R451" i="18"/>
  <c r="N452" i="18"/>
  <c r="O452" i="18"/>
  <c r="P452" i="18"/>
  <c r="Q452" i="18"/>
  <c r="R452" i="18"/>
  <c r="N453" i="18"/>
  <c r="O453" i="18"/>
  <c r="P453" i="18"/>
  <c r="Q453" i="18"/>
  <c r="R453" i="18"/>
  <c r="N454" i="18"/>
  <c r="O454" i="18"/>
  <c r="P454" i="18"/>
  <c r="Q454" i="18"/>
  <c r="R454" i="18"/>
  <c r="N455" i="18"/>
  <c r="O455" i="18"/>
  <c r="P455" i="18"/>
  <c r="Q455" i="18"/>
  <c r="R455" i="18"/>
  <c r="N456" i="18"/>
  <c r="O456" i="18"/>
  <c r="P456" i="18"/>
  <c r="Q456" i="18"/>
  <c r="R456" i="18"/>
  <c r="N457" i="18"/>
  <c r="O457" i="18"/>
  <c r="P457" i="18"/>
  <c r="Q457" i="18"/>
  <c r="R457" i="18"/>
  <c r="N458" i="18"/>
  <c r="O458" i="18"/>
  <c r="P458" i="18"/>
  <c r="Q458" i="18"/>
  <c r="R458" i="18"/>
  <c r="N459" i="18"/>
  <c r="O459" i="18"/>
  <c r="P459" i="18"/>
  <c r="Q459" i="18"/>
  <c r="R459" i="18"/>
  <c r="N460" i="18"/>
  <c r="O460" i="18"/>
  <c r="P460" i="18"/>
  <c r="Q460" i="18"/>
  <c r="R460" i="18"/>
  <c r="N461" i="18"/>
  <c r="O461" i="18"/>
  <c r="P461" i="18"/>
  <c r="Q461" i="18"/>
  <c r="R461" i="18"/>
  <c r="N462" i="18"/>
  <c r="O462" i="18"/>
  <c r="P462" i="18"/>
  <c r="Q462" i="18"/>
  <c r="R462" i="18"/>
  <c r="N463" i="18"/>
  <c r="O463" i="18"/>
  <c r="P463" i="18"/>
  <c r="Q463" i="18"/>
  <c r="R463" i="18"/>
  <c r="N464" i="18"/>
  <c r="O464" i="18"/>
  <c r="P464" i="18"/>
  <c r="Q464" i="18"/>
  <c r="R464" i="18"/>
  <c r="N465" i="18"/>
  <c r="O465" i="18"/>
  <c r="P465" i="18"/>
  <c r="Q465" i="18"/>
  <c r="R465" i="18"/>
  <c r="N466" i="18"/>
  <c r="O466" i="18"/>
  <c r="P466" i="18"/>
  <c r="Q466" i="18"/>
  <c r="R466" i="18"/>
  <c r="N467" i="18"/>
  <c r="O467" i="18"/>
  <c r="P467" i="18"/>
  <c r="Q467" i="18"/>
  <c r="R467" i="18"/>
  <c r="N468" i="18"/>
  <c r="O468" i="18"/>
  <c r="P468" i="18"/>
  <c r="Q468" i="18"/>
  <c r="R468" i="18"/>
  <c r="N469" i="18"/>
  <c r="O469" i="18"/>
  <c r="P469" i="18"/>
  <c r="Q469" i="18"/>
  <c r="R469" i="18"/>
  <c r="N470" i="18"/>
  <c r="O470" i="18"/>
  <c r="P470" i="18"/>
  <c r="Q470" i="18"/>
  <c r="R470" i="18"/>
  <c r="N471" i="18"/>
  <c r="O471" i="18"/>
  <c r="P471" i="18"/>
  <c r="Q471" i="18"/>
  <c r="R471" i="18"/>
  <c r="N472" i="18"/>
  <c r="O472" i="18"/>
  <c r="P472" i="18"/>
  <c r="Q472" i="18"/>
  <c r="R472" i="18"/>
  <c r="N473" i="18"/>
  <c r="O473" i="18"/>
  <c r="P473" i="18"/>
  <c r="Q473" i="18"/>
  <c r="R473" i="18"/>
  <c r="N474" i="18"/>
  <c r="O474" i="18"/>
  <c r="P474" i="18"/>
  <c r="Q474" i="18"/>
  <c r="R474" i="18"/>
  <c r="N475" i="18"/>
  <c r="O475" i="18"/>
  <c r="P475" i="18"/>
  <c r="Q475" i="18"/>
  <c r="R475" i="18"/>
  <c r="N476" i="18"/>
  <c r="O476" i="18"/>
  <c r="P476" i="18"/>
  <c r="Q476" i="18"/>
  <c r="R476" i="18"/>
  <c r="N477" i="18"/>
  <c r="O477" i="18"/>
  <c r="P477" i="18"/>
  <c r="Q477" i="18"/>
  <c r="R477" i="18"/>
  <c r="N478" i="18"/>
  <c r="O478" i="18"/>
  <c r="P478" i="18"/>
  <c r="Q478" i="18"/>
  <c r="R478" i="18"/>
  <c r="N479" i="18"/>
  <c r="O479" i="18"/>
  <c r="P479" i="18"/>
  <c r="Q479" i="18"/>
  <c r="R479" i="18"/>
  <c r="N480" i="18"/>
  <c r="O480" i="18"/>
  <c r="P480" i="18"/>
  <c r="Q480" i="18"/>
  <c r="R480" i="18"/>
  <c r="N481" i="18"/>
  <c r="O481" i="18"/>
  <c r="P481" i="18"/>
  <c r="Q481" i="18"/>
  <c r="R481" i="18"/>
  <c r="N482" i="18"/>
  <c r="O482" i="18"/>
  <c r="P482" i="18"/>
  <c r="Q482" i="18"/>
  <c r="R482" i="18"/>
  <c r="N483" i="18"/>
  <c r="O483" i="18"/>
  <c r="P483" i="18"/>
  <c r="Q483" i="18"/>
  <c r="R483" i="18"/>
  <c r="N484" i="18"/>
  <c r="O484" i="18"/>
  <c r="P484" i="18"/>
  <c r="Q484" i="18"/>
  <c r="R484" i="18"/>
  <c r="N485" i="18"/>
  <c r="O485" i="18"/>
  <c r="P485" i="18"/>
  <c r="Q485" i="18"/>
  <c r="R485" i="18"/>
  <c r="N486" i="18"/>
  <c r="O486" i="18"/>
  <c r="P486" i="18"/>
  <c r="Q486" i="18"/>
  <c r="R486" i="18"/>
  <c r="N487" i="18"/>
  <c r="O487" i="18"/>
  <c r="P487" i="18"/>
  <c r="Q487" i="18"/>
  <c r="R487" i="18"/>
  <c r="N488" i="18"/>
  <c r="O488" i="18"/>
  <c r="P488" i="18"/>
  <c r="Q488" i="18"/>
  <c r="R488" i="18"/>
  <c r="N489" i="18"/>
  <c r="O489" i="18"/>
  <c r="P489" i="18"/>
  <c r="Q489" i="18"/>
  <c r="R489" i="18"/>
  <c r="N490" i="18"/>
  <c r="O490" i="18"/>
  <c r="P490" i="18"/>
  <c r="Q490" i="18"/>
  <c r="R490" i="18"/>
  <c r="N491" i="18"/>
  <c r="O491" i="18"/>
  <c r="P491" i="18"/>
  <c r="Q491" i="18"/>
  <c r="R491" i="18"/>
  <c r="N492" i="18"/>
  <c r="O492" i="18"/>
  <c r="P492" i="18"/>
  <c r="Q492" i="18"/>
  <c r="R492" i="18"/>
  <c r="N493" i="18"/>
  <c r="O493" i="18"/>
  <c r="P493" i="18"/>
  <c r="Q493" i="18"/>
  <c r="R493" i="18"/>
  <c r="N494" i="18"/>
  <c r="O494" i="18"/>
  <c r="P494" i="18"/>
  <c r="Q494" i="18"/>
  <c r="R494" i="18"/>
  <c r="N495" i="18"/>
  <c r="O495" i="18"/>
  <c r="P495" i="18"/>
  <c r="Q495" i="18"/>
  <c r="R495" i="18"/>
  <c r="N496" i="18"/>
  <c r="O496" i="18"/>
  <c r="P496" i="18"/>
  <c r="Q496" i="18"/>
  <c r="R496" i="18"/>
  <c r="N497" i="18"/>
  <c r="O497" i="18"/>
  <c r="P497" i="18"/>
  <c r="Q497" i="18"/>
  <c r="R497" i="18"/>
  <c r="N498" i="18"/>
  <c r="O498" i="18"/>
  <c r="P498" i="18"/>
  <c r="Q498" i="18"/>
  <c r="R498" i="18"/>
  <c r="N499" i="18"/>
  <c r="O499" i="18"/>
  <c r="P499" i="18"/>
  <c r="Q499" i="18"/>
  <c r="R499" i="18"/>
  <c r="N500" i="18"/>
  <c r="O500" i="18"/>
  <c r="P500" i="18"/>
  <c r="Q500" i="18"/>
  <c r="R500" i="18"/>
  <c r="N501" i="18"/>
  <c r="O501" i="18"/>
  <c r="P501" i="18"/>
  <c r="Q501" i="18"/>
  <c r="R501" i="18"/>
  <c r="N502" i="18"/>
  <c r="O502" i="18"/>
  <c r="P502" i="18"/>
  <c r="Q502" i="18"/>
  <c r="R502" i="18"/>
  <c r="N503" i="18"/>
  <c r="O503" i="18"/>
  <c r="P503" i="18"/>
  <c r="Q503" i="18"/>
  <c r="R503" i="18"/>
  <c r="N504" i="18"/>
  <c r="O504" i="18"/>
  <c r="P504" i="18"/>
  <c r="Q504" i="18"/>
  <c r="R504" i="18"/>
  <c r="N505" i="18"/>
  <c r="O505" i="18"/>
  <c r="P505" i="18"/>
  <c r="Q505" i="18"/>
  <c r="R505" i="18"/>
  <c r="N506" i="18"/>
  <c r="O506" i="18"/>
  <c r="P506" i="18"/>
  <c r="Q506" i="18"/>
  <c r="R506" i="18"/>
  <c r="N507" i="18"/>
  <c r="O507" i="18"/>
  <c r="P507" i="18"/>
  <c r="Q507" i="18"/>
  <c r="R507" i="18"/>
  <c r="N508" i="18"/>
  <c r="O508" i="18"/>
  <c r="P508" i="18"/>
  <c r="Q508" i="18"/>
  <c r="R508" i="18"/>
  <c r="N509" i="18"/>
  <c r="O509" i="18"/>
  <c r="P509" i="18"/>
  <c r="Q509" i="18"/>
  <c r="R509" i="18"/>
  <c r="N510" i="18"/>
  <c r="O510" i="18"/>
  <c r="P510" i="18"/>
  <c r="Q510" i="18"/>
  <c r="R510" i="18"/>
  <c r="N511" i="18"/>
  <c r="O511" i="18"/>
  <c r="P511" i="18"/>
  <c r="Q511" i="18"/>
  <c r="R511" i="18"/>
  <c r="N512" i="18"/>
  <c r="O512" i="18"/>
  <c r="P512" i="18"/>
  <c r="Q512" i="18"/>
  <c r="R512" i="18"/>
  <c r="N513" i="18"/>
  <c r="O513" i="18"/>
  <c r="P513" i="18"/>
  <c r="Q513" i="18"/>
  <c r="R513" i="18"/>
  <c r="N514" i="18"/>
  <c r="O514" i="18"/>
  <c r="P514" i="18"/>
  <c r="Q514" i="18"/>
  <c r="R514" i="18"/>
  <c r="N515" i="18"/>
  <c r="O515" i="18"/>
  <c r="P515" i="18"/>
  <c r="Q515" i="18"/>
  <c r="R515" i="18"/>
  <c r="N516" i="18"/>
  <c r="O516" i="18"/>
  <c r="P516" i="18"/>
  <c r="Q516" i="18"/>
  <c r="R516" i="18"/>
  <c r="N517" i="18"/>
  <c r="O517" i="18"/>
  <c r="P517" i="18"/>
  <c r="Q517" i="18"/>
  <c r="R517" i="18"/>
  <c r="N518" i="18"/>
  <c r="O518" i="18"/>
  <c r="P518" i="18"/>
  <c r="Q518" i="18"/>
  <c r="R518" i="18"/>
  <c r="N519" i="18"/>
  <c r="O519" i="18"/>
  <c r="P519" i="18"/>
  <c r="Q519" i="18"/>
  <c r="R519" i="18"/>
  <c r="N520" i="18"/>
  <c r="O520" i="18"/>
  <c r="P520" i="18"/>
  <c r="Q520" i="18"/>
  <c r="R520" i="18"/>
  <c r="N521" i="18"/>
  <c r="O521" i="18"/>
  <c r="P521" i="18"/>
  <c r="Q521" i="18"/>
  <c r="R521" i="18"/>
  <c r="N522" i="18"/>
  <c r="O522" i="18"/>
  <c r="P522" i="18"/>
  <c r="Q522" i="18"/>
  <c r="R522" i="18"/>
  <c r="N523" i="18"/>
  <c r="O523" i="18"/>
  <c r="P523" i="18"/>
  <c r="Q523" i="18"/>
  <c r="R523" i="18"/>
  <c r="N524" i="18"/>
  <c r="O524" i="18"/>
  <c r="P524" i="18"/>
  <c r="Q524" i="18"/>
  <c r="R524" i="18"/>
  <c r="N525" i="18"/>
  <c r="O525" i="18"/>
  <c r="P525" i="18"/>
  <c r="Q525" i="18"/>
  <c r="R525" i="18"/>
  <c r="N526" i="18"/>
  <c r="O526" i="18"/>
  <c r="P526" i="18"/>
  <c r="Q526" i="18"/>
  <c r="R526" i="18"/>
  <c r="N527" i="18"/>
  <c r="O527" i="18"/>
  <c r="P527" i="18"/>
  <c r="Q527" i="18"/>
  <c r="R527" i="18"/>
  <c r="N528" i="18"/>
  <c r="O528" i="18"/>
  <c r="P528" i="18"/>
  <c r="Q528" i="18"/>
  <c r="R528" i="18"/>
  <c r="N529" i="18"/>
  <c r="O529" i="18"/>
  <c r="P529" i="18"/>
  <c r="Q529" i="18"/>
  <c r="R529" i="18"/>
  <c r="N530" i="18"/>
  <c r="O530" i="18"/>
  <c r="P530" i="18"/>
  <c r="Q530" i="18"/>
  <c r="R530" i="18"/>
  <c r="N531" i="18"/>
  <c r="O531" i="18"/>
  <c r="P531" i="18"/>
  <c r="Q531" i="18"/>
  <c r="R531" i="18"/>
  <c r="N532" i="18"/>
  <c r="O532" i="18"/>
  <c r="P532" i="18"/>
  <c r="Q532" i="18"/>
  <c r="R532" i="18"/>
  <c r="N533" i="18"/>
  <c r="O533" i="18"/>
  <c r="P533" i="18"/>
  <c r="Q533" i="18"/>
  <c r="R533" i="18"/>
  <c r="N534" i="18"/>
  <c r="O534" i="18"/>
  <c r="P534" i="18"/>
  <c r="Q534" i="18"/>
  <c r="R534" i="18"/>
  <c r="N535" i="18"/>
  <c r="O535" i="18"/>
  <c r="P535" i="18"/>
  <c r="Q535" i="18"/>
  <c r="R535" i="18"/>
  <c r="N536" i="18"/>
  <c r="O536" i="18"/>
  <c r="P536" i="18"/>
  <c r="Q536" i="18"/>
  <c r="R536" i="18"/>
  <c r="N537" i="18"/>
  <c r="O537" i="18"/>
  <c r="P537" i="18"/>
  <c r="Q537" i="18"/>
  <c r="R537" i="18"/>
  <c r="N538" i="18"/>
  <c r="O538" i="18"/>
  <c r="P538" i="18"/>
  <c r="Q538" i="18"/>
  <c r="R538" i="18"/>
  <c r="N539" i="18"/>
  <c r="O539" i="18"/>
  <c r="P539" i="18"/>
  <c r="Q539" i="18"/>
  <c r="R539" i="18"/>
  <c r="N540" i="18"/>
  <c r="O540" i="18"/>
  <c r="P540" i="18"/>
  <c r="Q540" i="18"/>
  <c r="R540" i="18"/>
  <c r="N541" i="18"/>
  <c r="O541" i="18"/>
  <c r="P541" i="18"/>
  <c r="Q541" i="18"/>
  <c r="R541" i="18"/>
  <c r="N542" i="18"/>
  <c r="O542" i="18"/>
  <c r="P542" i="18"/>
  <c r="Q542" i="18"/>
  <c r="R542" i="18"/>
  <c r="N543" i="18"/>
  <c r="O543" i="18"/>
  <c r="P543" i="18"/>
  <c r="Q543" i="18"/>
  <c r="R543" i="18"/>
  <c r="N544" i="18"/>
  <c r="O544" i="18"/>
  <c r="P544" i="18"/>
  <c r="Q544" i="18"/>
  <c r="R544" i="18"/>
  <c r="N545" i="18"/>
  <c r="O545" i="18"/>
  <c r="P545" i="18"/>
  <c r="Q545" i="18"/>
  <c r="R545" i="18"/>
  <c r="N546" i="18"/>
  <c r="O546" i="18"/>
  <c r="P546" i="18"/>
  <c r="Q546" i="18"/>
  <c r="R546" i="18"/>
  <c r="N547" i="18"/>
  <c r="O547" i="18"/>
  <c r="P547" i="18"/>
  <c r="Q547" i="18"/>
  <c r="R547" i="18"/>
  <c r="N548" i="18"/>
  <c r="O548" i="18"/>
  <c r="P548" i="18"/>
  <c r="Q548" i="18"/>
  <c r="R548" i="18"/>
  <c r="N549" i="18"/>
  <c r="O549" i="18"/>
  <c r="P549" i="18"/>
  <c r="Q549" i="18"/>
  <c r="R549" i="18"/>
  <c r="N550" i="18"/>
  <c r="O550" i="18"/>
  <c r="P550" i="18"/>
  <c r="Q550" i="18"/>
  <c r="R550" i="18"/>
  <c r="N551" i="18"/>
  <c r="O551" i="18"/>
  <c r="P551" i="18"/>
  <c r="Q551" i="18"/>
  <c r="R551" i="18"/>
  <c r="N552" i="18"/>
  <c r="O552" i="18"/>
  <c r="P552" i="18"/>
  <c r="Q552" i="18"/>
  <c r="R552" i="18"/>
  <c r="N553" i="18"/>
  <c r="O553" i="18"/>
  <c r="P553" i="18"/>
  <c r="Q553" i="18"/>
  <c r="R553" i="18"/>
  <c r="N554" i="18"/>
  <c r="O554" i="18"/>
  <c r="P554" i="18"/>
  <c r="Q554" i="18"/>
  <c r="R554" i="18"/>
  <c r="N555" i="18"/>
  <c r="O555" i="18"/>
  <c r="P555" i="18"/>
  <c r="Q555" i="18"/>
  <c r="R555" i="18"/>
  <c r="N556" i="18"/>
  <c r="O556" i="18"/>
  <c r="P556" i="18"/>
  <c r="Q556" i="18"/>
  <c r="R556" i="18"/>
  <c r="N557" i="18"/>
  <c r="O557" i="18"/>
  <c r="P557" i="18"/>
  <c r="Q557" i="18"/>
  <c r="R557" i="18"/>
  <c r="N558" i="18"/>
  <c r="O558" i="18"/>
  <c r="P558" i="18"/>
  <c r="Q558" i="18"/>
  <c r="R558" i="18"/>
  <c r="N559" i="18"/>
  <c r="O559" i="18"/>
  <c r="P559" i="18"/>
  <c r="Q559" i="18"/>
  <c r="R559" i="18"/>
  <c r="N560" i="18"/>
  <c r="O560" i="18"/>
  <c r="P560" i="18"/>
  <c r="Q560" i="18"/>
  <c r="R560" i="18"/>
  <c r="N561" i="18"/>
  <c r="O561" i="18"/>
  <c r="P561" i="18"/>
  <c r="Q561" i="18"/>
  <c r="R561" i="18"/>
  <c r="N562" i="18"/>
  <c r="O562" i="18"/>
  <c r="P562" i="18"/>
  <c r="Q562" i="18"/>
  <c r="R562" i="18"/>
  <c r="N563" i="18"/>
  <c r="O563" i="18"/>
  <c r="P563" i="18"/>
  <c r="Q563" i="18"/>
  <c r="R563" i="18"/>
  <c r="N564" i="18"/>
  <c r="O564" i="18"/>
  <c r="P564" i="18"/>
  <c r="Q564" i="18"/>
  <c r="R564" i="18"/>
  <c r="N565" i="18"/>
  <c r="O565" i="18"/>
  <c r="P565" i="18"/>
  <c r="Q565" i="18"/>
  <c r="R565" i="18"/>
  <c r="N566" i="18"/>
  <c r="O566" i="18"/>
  <c r="P566" i="18"/>
  <c r="Q566" i="18"/>
  <c r="R566" i="18"/>
  <c r="N567" i="18"/>
  <c r="O567" i="18"/>
  <c r="P567" i="18"/>
  <c r="Q567" i="18"/>
  <c r="R567" i="18"/>
  <c r="N568" i="18"/>
  <c r="O568" i="18"/>
  <c r="P568" i="18"/>
  <c r="Q568" i="18"/>
  <c r="R568" i="18"/>
  <c r="N569" i="18"/>
  <c r="O569" i="18"/>
  <c r="P569" i="18"/>
  <c r="Q569" i="18"/>
  <c r="R569" i="18"/>
  <c r="N570" i="18"/>
  <c r="O570" i="18"/>
  <c r="P570" i="18"/>
  <c r="Q570" i="18"/>
  <c r="R570" i="18"/>
  <c r="N571" i="18"/>
  <c r="O571" i="18"/>
  <c r="P571" i="18"/>
  <c r="Q571" i="18"/>
  <c r="R571" i="18"/>
  <c r="N572" i="18"/>
  <c r="O572" i="18"/>
  <c r="P572" i="18"/>
  <c r="Q572" i="18"/>
  <c r="R572" i="18"/>
  <c r="N573" i="18"/>
  <c r="O573" i="18"/>
  <c r="P573" i="18"/>
  <c r="Q573" i="18"/>
  <c r="R573" i="18"/>
  <c r="N574" i="18"/>
  <c r="O574" i="18"/>
  <c r="P574" i="18"/>
  <c r="Q574" i="18"/>
  <c r="R574" i="18"/>
  <c r="N575" i="18"/>
  <c r="O575" i="18"/>
  <c r="P575" i="18"/>
  <c r="Q575" i="18"/>
  <c r="R575" i="18"/>
  <c r="N576" i="18"/>
  <c r="O576" i="18"/>
  <c r="P576" i="18"/>
  <c r="Q576" i="18"/>
  <c r="R576" i="18"/>
  <c r="N577" i="18"/>
  <c r="O577" i="18"/>
  <c r="P577" i="18"/>
  <c r="Q577" i="18"/>
  <c r="R577" i="18"/>
  <c r="N578" i="18"/>
  <c r="O578" i="18"/>
  <c r="P578" i="18"/>
  <c r="Q578" i="18"/>
  <c r="R578" i="18"/>
  <c r="N579" i="18"/>
  <c r="O579" i="18"/>
  <c r="P579" i="18"/>
  <c r="Q579" i="18"/>
  <c r="R579" i="18"/>
  <c r="N580" i="18"/>
  <c r="O580" i="18"/>
  <c r="P580" i="18"/>
  <c r="Q580" i="18"/>
  <c r="R580" i="18"/>
  <c r="N581" i="18"/>
  <c r="O581" i="18"/>
  <c r="P581" i="18"/>
  <c r="Q581" i="18"/>
  <c r="R581" i="18"/>
  <c r="N582" i="18"/>
  <c r="O582" i="18"/>
  <c r="P582" i="18"/>
  <c r="Q582" i="18"/>
  <c r="R582" i="18"/>
  <c r="N583" i="18"/>
  <c r="O583" i="18"/>
  <c r="P583" i="18"/>
  <c r="Q583" i="18"/>
  <c r="R583" i="18"/>
  <c r="N584" i="18"/>
  <c r="O584" i="18"/>
  <c r="P584" i="18"/>
  <c r="Q584" i="18"/>
  <c r="R584" i="18"/>
  <c r="N585" i="18"/>
  <c r="O585" i="18"/>
  <c r="P585" i="18"/>
  <c r="Q585" i="18"/>
  <c r="R585" i="18"/>
  <c r="N586" i="18"/>
  <c r="O586" i="18"/>
  <c r="P586" i="18"/>
  <c r="Q586" i="18"/>
  <c r="R586" i="18"/>
  <c r="N587" i="18"/>
  <c r="O587" i="18"/>
  <c r="P587" i="18"/>
  <c r="Q587" i="18"/>
  <c r="R587" i="18"/>
  <c r="N588" i="18"/>
  <c r="O588" i="18"/>
  <c r="P588" i="18"/>
  <c r="Q588" i="18"/>
  <c r="R588" i="18"/>
  <c r="N589" i="18"/>
  <c r="O589" i="18"/>
  <c r="P589" i="18"/>
  <c r="Q589" i="18"/>
  <c r="R589" i="18"/>
  <c r="N590" i="18"/>
  <c r="O590" i="18"/>
  <c r="P590" i="18"/>
  <c r="Q590" i="18"/>
  <c r="R590" i="18"/>
  <c r="N591" i="18"/>
  <c r="O591" i="18"/>
  <c r="P591" i="18"/>
  <c r="Q591" i="18"/>
  <c r="R591" i="18"/>
  <c r="N592" i="18"/>
  <c r="O592" i="18"/>
  <c r="P592" i="18"/>
  <c r="Q592" i="18"/>
  <c r="R592" i="18"/>
  <c r="N593" i="18"/>
  <c r="O593" i="18"/>
  <c r="P593" i="18"/>
  <c r="Q593" i="18"/>
  <c r="R593" i="18"/>
  <c r="N594" i="18"/>
  <c r="O594" i="18"/>
  <c r="P594" i="18"/>
  <c r="Q594" i="18"/>
  <c r="R594" i="18"/>
  <c r="N595" i="18"/>
  <c r="O595" i="18"/>
  <c r="P595" i="18"/>
  <c r="Q595" i="18"/>
  <c r="R595" i="18"/>
  <c r="N596" i="18"/>
  <c r="O596" i="18"/>
  <c r="P596" i="18"/>
  <c r="Q596" i="18"/>
  <c r="R596" i="18"/>
  <c r="N597" i="18"/>
  <c r="O597" i="18"/>
  <c r="P597" i="18"/>
  <c r="Q597" i="18"/>
  <c r="R597" i="18"/>
  <c r="N598" i="18"/>
  <c r="O598" i="18"/>
  <c r="P598" i="18"/>
  <c r="Q598" i="18"/>
  <c r="R598" i="18"/>
  <c r="N599" i="18"/>
  <c r="O599" i="18"/>
  <c r="P599" i="18"/>
  <c r="Q599" i="18"/>
  <c r="R599" i="18"/>
  <c r="N600" i="18"/>
  <c r="O600" i="18"/>
  <c r="P600" i="18"/>
  <c r="Q600" i="18"/>
  <c r="R600" i="18"/>
  <c r="N601" i="18"/>
  <c r="O601" i="18"/>
  <c r="P601" i="18"/>
  <c r="Q601" i="18"/>
  <c r="R601" i="18"/>
  <c r="N602" i="18"/>
  <c r="O602" i="18"/>
  <c r="P602" i="18"/>
  <c r="Q602" i="18"/>
  <c r="R602" i="18"/>
  <c r="N603" i="18"/>
  <c r="O603" i="18"/>
  <c r="P603" i="18"/>
  <c r="Q603" i="18"/>
  <c r="R603" i="18"/>
  <c r="N604" i="18"/>
  <c r="O604" i="18"/>
  <c r="P604" i="18"/>
  <c r="Q604" i="18"/>
  <c r="R604" i="18"/>
  <c r="N605" i="18"/>
  <c r="O605" i="18"/>
  <c r="P605" i="18"/>
  <c r="Q605" i="18"/>
  <c r="R605" i="18"/>
  <c r="N606" i="18"/>
  <c r="O606" i="18"/>
  <c r="P606" i="18"/>
  <c r="Q606" i="18"/>
  <c r="R606" i="18"/>
  <c r="N607" i="18"/>
  <c r="O607" i="18"/>
  <c r="P607" i="18"/>
  <c r="Q607" i="18"/>
  <c r="R607" i="18"/>
  <c r="N608" i="18"/>
  <c r="O608" i="18"/>
  <c r="P608" i="18"/>
  <c r="Q608" i="18"/>
  <c r="R608" i="18"/>
  <c r="N609" i="18"/>
  <c r="O609" i="18"/>
  <c r="P609" i="18"/>
  <c r="Q609" i="18"/>
  <c r="R609" i="18"/>
  <c r="N610" i="18"/>
  <c r="O610" i="18"/>
  <c r="P610" i="18"/>
  <c r="Q610" i="18"/>
  <c r="R610" i="18"/>
  <c r="N611" i="18"/>
  <c r="O611" i="18"/>
  <c r="P611" i="18"/>
  <c r="Q611" i="18"/>
  <c r="R611" i="18"/>
  <c r="N612" i="18"/>
  <c r="O612" i="18"/>
  <c r="P612" i="18"/>
  <c r="Q612" i="18"/>
  <c r="R612" i="18"/>
  <c r="N613" i="18"/>
  <c r="O613" i="18"/>
  <c r="P613" i="18"/>
  <c r="Q613" i="18"/>
  <c r="R613" i="18"/>
  <c r="N614" i="18"/>
  <c r="O614" i="18"/>
  <c r="P614" i="18"/>
  <c r="Q614" i="18"/>
  <c r="R614" i="18"/>
  <c r="N615" i="18"/>
  <c r="O615" i="18"/>
  <c r="P615" i="18"/>
  <c r="Q615" i="18"/>
  <c r="R615" i="18"/>
  <c r="N616" i="18"/>
  <c r="O616" i="18"/>
  <c r="P616" i="18"/>
  <c r="Q616" i="18"/>
  <c r="R616" i="18"/>
  <c r="N617" i="18"/>
  <c r="O617" i="18"/>
  <c r="P617" i="18"/>
  <c r="Q617" i="18"/>
  <c r="R617" i="18"/>
  <c r="N618" i="18"/>
  <c r="O618" i="18"/>
  <c r="P618" i="18"/>
  <c r="Q618" i="18"/>
  <c r="R618" i="18"/>
  <c r="N619" i="18"/>
  <c r="O619" i="18"/>
  <c r="P619" i="18"/>
  <c r="Q619" i="18"/>
  <c r="R619" i="18"/>
  <c r="N620" i="18"/>
  <c r="O620" i="18"/>
  <c r="P620" i="18"/>
  <c r="Q620" i="18"/>
  <c r="R620" i="18"/>
  <c r="N621" i="18"/>
  <c r="O621" i="18"/>
  <c r="P621" i="18"/>
  <c r="Q621" i="18"/>
  <c r="R621" i="18"/>
  <c r="N622" i="18"/>
  <c r="O622" i="18"/>
  <c r="P622" i="18"/>
  <c r="Q622" i="18"/>
  <c r="R622" i="18"/>
  <c r="N623" i="18"/>
  <c r="O623" i="18"/>
  <c r="P623" i="18"/>
  <c r="Q623" i="18"/>
  <c r="R623" i="18"/>
  <c r="N624" i="18"/>
  <c r="O624" i="18"/>
  <c r="P624" i="18"/>
  <c r="Q624" i="18"/>
  <c r="R624" i="18"/>
  <c r="N625" i="18"/>
  <c r="O625" i="18"/>
  <c r="P625" i="18"/>
  <c r="Q625" i="18"/>
  <c r="R625" i="18"/>
  <c r="N626" i="18"/>
  <c r="O626" i="18"/>
  <c r="P626" i="18"/>
  <c r="Q626" i="18"/>
  <c r="R626" i="18"/>
  <c r="N627" i="18"/>
  <c r="O627" i="18"/>
  <c r="P627" i="18"/>
  <c r="Q627" i="18"/>
  <c r="R627" i="18"/>
  <c r="N628" i="18"/>
  <c r="O628" i="18"/>
  <c r="P628" i="18"/>
  <c r="Q628" i="18"/>
  <c r="R628" i="18"/>
  <c r="N629" i="18"/>
  <c r="O629" i="18"/>
  <c r="P629" i="18"/>
  <c r="Q629" i="18"/>
  <c r="R629" i="18"/>
  <c r="N630" i="18"/>
  <c r="O630" i="18"/>
  <c r="P630" i="18"/>
  <c r="Q630" i="18"/>
  <c r="R630" i="18"/>
  <c r="N631" i="18"/>
  <c r="O631" i="18"/>
  <c r="P631" i="18"/>
  <c r="Q631" i="18"/>
  <c r="R631" i="18"/>
  <c r="N632" i="18"/>
  <c r="O632" i="18"/>
  <c r="P632" i="18"/>
  <c r="Q632" i="18"/>
  <c r="R632" i="18"/>
  <c r="N633" i="18"/>
  <c r="O633" i="18"/>
  <c r="P633" i="18"/>
  <c r="Q633" i="18"/>
  <c r="R633" i="18"/>
  <c r="N634" i="18"/>
  <c r="O634" i="18"/>
  <c r="P634" i="18"/>
  <c r="Q634" i="18"/>
  <c r="R634" i="18"/>
  <c r="N635" i="18"/>
  <c r="O635" i="18"/>
  <c r="P635" i="18"/>
  <c r="Q635" i="18"/>
  <c r="R635" i="18"/>
  <c r="N636" i="18"/>
  <c r="O636" i="18"/>
  <c r="P636" i="18"/>
  <c r="Q636" i="18"/>
  <c r="R636" i="18"/>
  <c r="N637" i="18"/>
  <c r="O637" i="18"/>
  <c r="P637" i="18"/>
  <c r="Q637" i="18"/>
  <c r="R637" i="18"/>
  <c r="N638" i="18"/>
  <c r="O638" i="18"/>
  <c r="P638" i="18"/>
  <c r="Q638" i="18"/>
  <c r="R638" i="18"/>
  <c r="N639" i="18"/>
  <c r="O639" i="18"/>
  <c r="P639" i="18"/>
  <c r="Q639" i="18"/>
  <c r="R639" i="18"/>
  <c r="N640" i="18"/>
  <c r="O640" i="18"/>
  <c r="P640" i="18"/>
  <c r="Q640" i="18"/>
  <c r="R640" i="18"/>
  <c r="N641" i="18"/>
  <c r="O641" i="18"/>
  <c r="P641" i="18"/>
  <c r="Q641" i="18"/>
  <c r="R641" i="18"/>
  <c r="N642" i="18"/>
  <c r="O642" i="18"/>
  <c r="P642" i="18"/>
  <c r="Q642" i="18"/>
  <c r="R642" i="18"/>
  <c r="N643" i="18"/>
  <c r="O643" i="18"/>
  <c r="P643" i="18"/>
  <c r="Q643" i="18"/>
  <c r="R643" i="18"/>
  <c r="N644" i="18"/>
  <c r="O644" i="18"/>
  <c r="P644" i="18"/>
  <c r="Q644" i="18"/>
  <c r="R644" i="18"/>
  <c r="N645" i="18"/>
  <c r="O645" i="18"/>
  <c r="P645" i="18"/>
  <c r="Q645" i="18"/>
  <c r="R645" i="18"/>
  <c r="N646" i="18"/>
  <c r="O646" i="18"/>
  <c r="P646" i="18"/>
  <c r="Q646" i="18"/>
  <c r="R646" i="18"/>
  <c r="N647" i="18"/>
  <c r="O647" i="18"/>
  <c r="P647" i="18"/>
  <c r="Q647" i="18"/>
  <c r="R647" i="18"/>
  <c r="N648" i="18"/>
  <c r="O648" i="18"/>
  <c r="P648" i="18"/>
  <c r="Q648" i="18"/>
  <c r="R648" i="18"/>
  <c r="N649" i="18"/>
  <c r="O649" i="18"/>
  <c r="P649" i="18"/>
  <c r="Q649" i="18"/>
  <c r="R649" i="18"/>
  <c r="N650" i="18"/>
  <c r="O650" i="18"/>
  <c r="P650" i="18"/>
  <c r="Q650" i="18"/>
  <c r="R650" i="18"/>
  <c r="N651" i="18"/>
  <c r="O651" i="18"/>
  <c r="P651" i="18"/>
  <c r="Q651" i="18"/>
  <c r="R651" i="18"/>
  <c r="N652" i="18"/>
  <c r="O652" i="18"/>
  <c r="P652" i="18"/>
  <c r="Q652" i="18"/>
  <c r="R652" i="18"/>
  <c r="N653" i="18"/>
  <c r="O653" i="18"/>
  <c r="P653" i="18"/>
  <c r="Q653" i="18"/>
  <c r="R653" i="18"/>
  <c r="N654" i="18"/>
  <c r="O654" i="18"/>
  <c r="P654" i="18"/>
  <c r="Q654" i="18"/>
  <c r="R654" i="18"/>
  <c r="N655" i="18"/>
  <c r="O655" i="18"/>
  <c r="P655" i="18"/>
  <c r="Q655" i="18"/>
  <c r="R655" i="18"/>
  <c r="N656" i="18"/>
  <c r="O656" i="18"/>
  <c r="P656" i="18"/>
  <c r="Q656" i="18"/>
  <c r="R656" i="18"/>
  <c r="N657" i="18"/>
  <c r="O657" i="18"/>
  <c r="P657" i="18"/>
  <c r="Q657" i="18"/>
  <c r="R657" i="18"/>
  <c r="N658" i="18"/>
  <c r="O658" i="18"/>
  <c r="P658" i="18"/>
  <c r="Q658" i="18"/>
  <c r="R658" i="18"/>
  <c r="N659" i="18"/>
  <c r="O659" i="18"/>
  <c r="P659" i="18"/>
  <c r="Q659" i="18"/>
  <c r="R659" i="18"/>
  <c r="N660" i="18"/>
  <c r="O660" i="18"/>
  <c r="P660" i="18"/>
  <c r="Q660" i="18"/>
  <c r="R660" i="18"/>
  <c r="N661" i="18"/>
  <c r="O661" i="18"/>
  <c r="P661" i="18"/>
  <c r="Q661" i="18"/>
  <c r="R661" i="18"/>
  <c r="N662" i="18"/>
  <c r="O662" i="18"/>
  <c r="P662" i="18"/>
  <c r="Q662" i="18"/>
  <c r="R662" i="18"/>
  <c r="N663" i="18"/>
  <c r="O663" i="18"/>
  <c r="P663" i="18"/>
  <c r="Q663" i="18"/>
  <c r="R663" i="18"/>
  <c r="N664" i="18"/>
  <c r="O664" i="18"/>
  <c r="P664" i="18"/>
  <c r="Q664" i="18"/>
  <c r="R664" i="18"/>
  <c r="N665" i="18"/>
  <c r="O665" i="18"/>
  <c r="P665" i="18"/>
  <c r="Q665" i="18"/>
  <c r="R665" i="18"/>
  <c r="N666" i="18"/>
  <c r="O666" i="18"/>
  <c r="P666" i="18"/>
  <c r="Q666" i="18"/>
  <c r="R666" i="18"/>
  <c r="N667" i="18"/>
  <c r="O667" i="18"/>
  <c r="P667" i="18"/>
  <c r="Q667" i="18"/>
  <c r="R667" i="18"/>
  <c r="N668" i="18"/>
  <c r="O668" i="18"/>
  <c r="P668" i="18"/>
  <c r="Q668" i="18"/>
  <c r="R668" i="18"/>
  <c r="N669" i="18"/>
  <c r="O669" i="18"/>
  <c r="P669" i="18"/>
  <c r="Q669" i="18"/>
  <c r="R669" i="18"/>
  <c r="N670" i="18"/>
  <c r="O670" i="18"/>
  <c r="P670" i="18"/>
  <c r="Q670" i="18"/>
  <c r="R670" i="18"/>
  <c r="N671" i="18"/>
  <c r="O671" i="18"/>
  <c r="P671" i="18"/>
  <c r="Q671" i="18"/>
  <c r="R671" i="18"/>
  <c r="N672" i="18"/>
  <c r="O672" i="18"/>
  <c r="P672" i="18"/>
  <c r="Q672" i="18"/>
  <c r="R672" i="18"/>
  <c r="N673" i="18"/>
  <c r="O673" i="18"/>
  <c r="P673" i="18"/>
  <c r="Q673" i="18"/>
  <c r="R673" i="18"/>
  <c r="N674" i="18"/>
  <c r="O674" i="18"/>
  <c r="P674" i="18"/>
  <c r="Q674" i="18"/>
  <c r="R674" i="18"/>
  <c r="N675" i="18"/>
  <c r="O675" i="18"/>
  <c r="P675" i="18"/>
  <c r="Q675" i="18"/>
  <c r="R675" i="18"/>
  <c r="N676" i="18"/>
  <c r="O676" i="18"/>
  <c r="P676" i="18"/>
  <c r="Q676" i="18"/>
  <c r="R676" i="18"/>
  <c r="N677" i="18"/>
  <c r="O677" i="18"/>
  <c r="P677" i="18"/>
  <c r="Q677" i="18"/>
  <c r="R677" i="18"/>
  <c r="N678" i="18"/>
  <c r="O678" i="18"/>
  <c r="P678" i="18"/>
  <c r="Q678" i="18"/>
  <c r="R678" i="18"/>
  <c r="N679" i="18"/>
  <c r="O679" i="18"/>
  <c r="P679" i="18"/>
  <c r="Q679" i="18"/>
  <c r="R679" i="18"/>
  <c r="N680" i="18"/>
  <c r="O680" i="18"/>
  <c r="P680" i="18"/>
  <c r="Q680" i="18"/>
  <c r="R680" i="18"/>
  <c r="N681" i="18"/>
  <c r="O681" i="18"/>
  <c r="P681" i="18"/>
  <c r="Q681" i="18"/>
  <c r="R681" i="18"/>
  <c r="N682" i="18"/>
  <c r="O682" i="18"/>
  <c r="P682" i="18"/>
  <c r="Q682" i="18"/>
  <c r="R682" i="18"/>
  <c r="N683" i="18"/>
  <c r="O683" i="18"/>
  <c r="P683" i="18"/>
  <c r="Q683" i="18"/>
  <c r="R683" i="18"/>
  <c r="N684" i="18"/>
  <c r="O684" i="18"/>
  <c r="P684" i="18"/>
  <c r="Q684" i="18"/>
  <c r="R684" i="18"/>
  <c r="N685" i="18"/>
  <c r="O685" i="18"/>
  <c r="P685" i="18"/>
  <c r="Q685" i="18"/>
  <c r="R685" i="18"/>
  <c r="N686" i="18"/>
  <c r="O686" i="18"/>
  <c r="P686" i="18"/>
  <c r="Q686" i="18"/>
  <c r="R686" i="18"/>
  <c r="N687" i="18"/>
  <c r="O687" i="18"/>
  <c r="P687" i="18"/>
  <c r="Q687" i="18"/>
  <c r="R687" i="18"/>
  <c r="N688" i="18"/>
  <c r="O688" i="18"/>
  <c r="P688" i="18"/>
  <c r="Q688" i="18"/>
  <c r="R688" i="18"/>
  <c r="N689" i="18"/>
  <c r="O689" i="18"/>
  <c r="P689" i="18"/>
  <c r="Q689" i="18"/>
  <c r="R689" i="18"/>
  <c r="N690" i="18"/>
  <c r="O690" i="18"/>
  <c r="P690" i="18"/>
  <c r="Q690" i="18"/>
  <c r="R690" i="18"/>
  <c r="N691" i="18"/>
  <c r="O691" i="18"/>
  <c r="P691" i="18"/>
  <c r="Q691" i="18"/>
  <c r="R691" i="18"/>
  <c r="N692" i="18"/>
  <c r="O692" i="18"/>
  <c r="P692" i="18"/>
  <c r="Q692" i="18"/>
  <c r="R692" i="18"/>
  <c r="N693" i="18"/>
  <c r="O693" i="18"/>
  <c r="P693" i="18"/>
  <c r="Q693" i="18"/>
  <c r="R693" i="18"/>
  <c r="N694" i="18"/>
  <c r="O694" i="18"/>
  <c r="P694" i="18"/>
  <c r="Q694" i="18"/>
  <c r="R694" i="18"/>
  <c r="N695" i="18"/>
  <c r="O695" i="18"/>
  <c r="P695" i="18"/>
  <c r="Q695" i="18"/>
  <c r="R695" i="18"/>
  <c r="N696" i="18"/>
  <c r="O696" i="18"/>
  <c r="P696" i="18"/>
  <c r="Q696" i="18"/>
  <c r="R696" i="18"/>
  <c r="N697" i="18"/>
  <c r="O697" i="18"/>
  <c r="P697" i="18"/>
  <c r="Q697" i="18"/>
  <c r="R697" i="18"/>
  <c r="N698" i="18"/>
  <c r="O698" i="18"/>
  <c r="P698" i="18"/>
  <c r="Q698" i="18"/>
  <c r="R698" i="18"/>
  <c r="N699" i="18"/>
  <c r="O699" i="18"/>
  <c r="P699" i="18"/>
  <c r="Q699" i="18"/>
  <c r="R699" i="18"/>
  <c r="N700" i="18"/>
  <c r="O700" i="18"/>
  <c r="P700" i="18"/>
  <c r="Q700" i="18"/>
  <c r="R700" i="18"/>
  <c r="N701" i="18"/>
  <c r="O701" i="18"/>
  <c r="P701" i="18"/>
  <c r="Q701" i="18"/>
  <c r="R701" i="18"/>
  <c r="N702" i="18"/>
  <c r="O702" i="18"/>
  <c r="P702" i="18"/>
  <c r="Q702" i="18"/>
  <c r="R702" i="18"/>
  <c r="N703" i="18"/>
  <c r="O703" i="18"/>
  <c r="P703" i="18"/>
  <c r="Q703" i="18"/>
  <c r="R703" i="18"/>
  <c r="N704" i="18"/>
  <c r="O704" i="18"/>
  <c r="P704" i="18"/>
  <c r="Q704" i="18"/>
  <c r="R704" i="18"/>
  <c r="N705" i="18"/>
  <c r="O705" i="18"/>
  <c r="P705" i="18"/>
  <c r="Q705" i="18"/>
  <c r="R705" i="18"/>
  <c r="N706" i="18"/>
  <c r="O706" i="18"/>
  <c r="P706" i="18"/>
  <c r="Q706" i="18"/>
  <c r="R706" i="18"/>
  <c r="N707" i="18"/>
  <c r="O707" i="18"/>
  <c r="P707" i="18"/>
  <c r="Q707" i="18"/>
  <c r="R707" i="18"/>
  <c r="N708" i="18"/>
  <c r="O708" i="18"/>
  <c r="P708" i="18"/>
  <c r="Q708" i="18"/>
  <c r="R708" i="18"/>
  <c r="N709" i="18"/>
  <c r="O709" i="18"/>
  <c r="P709" i="18"/>
  <c r="Q709" i="18"/>
  <c r="R709" i="18"/>
  <c r="N710" i="18"/>
  <c r="O710" i="18"/>
  <c r="P710" i="18"/>
  <c r="Q710" i="18"/>
  <c r="R710" i="18"/>
  <c r="N711" i="18"/>
  <c r="O711" i="18"/>
  <c r="P711" i="18"/>
  <c r="Q711" i="18"/>
  <c r="R711" i="18"/>
  <c r="N712" i="18"/>
  <c r="O712" i="18"/>
  <c r="P712" i="18"/>
  <c r="Q712" i="18"/>
  <c r="R712" i="18"/>
  <c r="N713" i="18"/>
  <c r="O713" i="18"/>
  <c r="P713" i="18"/>
  <c r="Q713" i="18"/>
  <c r="R713" i="18"/>
  <c r="N714" i="18"/>
  <c r="O714" i="18"/>
  <c r="P714" i="18"/>
  <c r="Q714" i="18"/>
  <c r="R714" i="18"/>
  <c r="N715" i="18"/>
  <c r="O715" i="18"/>
  <c r="P715" i="18"/>
  <c r="Q715" i="18"/>
  <c r="R715" i="18"/>
  <c r="N716" i="18"/>
  <c r="O716" i="18"/>
  <c r="P716" i="18"/>
  <c r="Q716" i="18"/>
  <c r="R716" i="18"/>
  <c r="N717" i="18"/>
  <c r="O717" i="18"/>
  <c r="P717" i="18"/>
  <c r="Q717" i="18"/>
  <c r="R717" i="18"/>
  <c r="N718" i="18"/>
  <c r="O718" i="18"/>
  <c r="P718" i="18"/>
  <c r="Q718" i="18"/>
  <c r="R718" i="18"/>
  <c r="N719" i="18"/>
  <c r="O719" i="18"/>
  <c r="P719" i="18"/>
  <c r="Q719" i="18"/>
  <c r="R719" i="18"/>
  <c r="N720" i="18"/>
  <c r="O720" i="18"/>
  <c r="P720" i="18"/>
  <c r="Q720" i="18"/>
  <c r="R720" i="18"/>
  <c r="N721" i="18"/>
  <c r="O721" i="18"/>
  <c r="P721" i="18"/>
  <c r="Q721" i="18"/>
  <c r="R721" i="18"/>
  <c r="N722" i="18"/>
  <c r="O722" i="18"/>
  <c r="P722" i="18"/>
  <c r="Q722" i="18"/>
  <c r="R722" i="18"/>
  <c r="N723" i="18"/>
  <c r="O723" i="18"/>
  <c r="P723" i="18"/>
  <c r="Q723" i="18"/>
  <c r="R723" i="18"/>
  <c r="N724" i="18"/>
  <c r="O724" i="18"/>
  <c r="P724" i="18"/>
  <c r="Q724" i="18"/>
  <c r="R724" i="18"/>
  <c r="N725" i="18"/>
  <c r="O725" i="18"/>
  <c r="P725" i="18"/>
  <c r="Q725" i="18"/>
  <c r="R725" i="18"/>
  <c r="N726" i="18"/>
  <c r="O726" i="18"/>
  <c r="P726" i="18"/>
  <c r="Q726" i="18"/>
  <c r="R726" i="18"/>
  <c r="N727" i="18"/>
  <c r="O727" i="18"/>
  <c r="P727" i="18"/>
  <c r="Q727" i="18"/>
  <c r="R727" i="18"/>
  <c r="N728" i="18"/>
  <c r="O728" i="18"/>
  <c r="P728" i="18"/>
  <c r="Q728" i="18"/>
  <c r="R728" i="18"/>
  <c r="N729" i="18"/>
  <c r="O729" i="18"/>
  <c r="P729" i="18"/>
  <c r="Q729" i="18"/>
  <c r="R729" i="18"/>
  <c r="N730" i="18"/>
  <c r="O730" i="18"/>
  <c r="P730" i="18"/>
  <c r="Q730" i="18"/>
  <c r="R730" i="18"/>
  <c r="N731" i="18"/>
  <c r="O731" i="18"/>
  <c r="P731" i="18"/>
  <c r="Q731" i="18"/>
  <c r="R731" i="18"/>
  <c r="N732" i="18"/>
  <c r="O732" i="18"/>
  <c r="P732" i="18"/>
  <c r="Q732" i="18"/>
  <c r="R732" i="18"/>
  <c r="N733" i="18"/>
  <c r="O733" i="18"/>
  <c r="P733" i="18"/>
  <c r="Q733" i="18"/>
  <c r="R733" i="18"/>
  <c r="N734" i="18"/>
  <c r="O734" i="18"/>
  <c r="P734" i="18"/>
  <c r="Q734" i="18"/>
  <c r="R734" i="18"/>
  <c r="N735" i="18"/>
  <c r="O735" i="18"/>
  <c r="P735" i="18"/>
  <c r="Q735" i="18"/>
  <c r="R735" i="18"/>
  <c r="N736" i="18"/>
  <c r="O736" i="18"/>
  <c r="P736" i="18"/>
  <c r="Q736" i="18"/>
  <c r="R736" i="18"/>
  <c r="N737" i="18"/>
  <c r="O737" i="18"/>
  <c r="P737" i="18"/>
  <c r="Q737" i="18"/>
  <c r="R737" i="18"/>
  <c r="N738" i="18"/>
  <c r="O738" i="18"/>
  <c r="P738" i="18"/>
  <c r="Q738" i="18"/>
  <c r="R738" i="18"/>
  <c r="N739" i="18"/>
  <c r="O739" i="18"/>
  <c r="P739" i="18"/>
  <c r="Q739" i="18"/>
  <c r="R739" i="18"/>
  <c r="N740" i="18"/>
  <c r="O740" i="18"/>
  <c r="P740" i="18"/>
  <c r="Q740" i="18"/>
  <c r="R740" i="18"/>
  <c r="N741" i="18"/>
  <c r="O741" i="18"/>
  <c r="P741" i="18"/>
  <c r="Q741" i="18"/>
  <c r="R741" i="18"/>
  <c r="N742" i="18"/>
  <c r="O742" i="18"/>
  <c r="P742" i="18"/>
  <c r="Q742" i="18"/>
  <c r="R742" i="18"/>
  <c r="N743" i="18"/>
  <c r="O743" i="18"/>
  <c r="P743" i="18"/>
  <c r="Q743" i="18"/>
  <c r="R743" i="18"/>
  <c r="N744" i="18"/>
  <c r="O744" i="18"/>
  <c r="P744" i="18"/>
  <c r="Q744" i="18"/>
  <c r="R744" i="18"/>
  <c r="N745" i="18"/>
  <c r="O745" i="18"/>
  <c r="P745" i="18"/>
  <c r="Q745" i="18"/>
  <c r="R745" i="18"/>
  <c r="N746" i="18"/>
  <c r="O746" i="18"/>
  <c r="P746" i="18"/>
  <c r="Q746" i="18"/>
  <c r="R746" i="18"/>
  <c r="N747" i="18"/>
  <c r="O747" i="18"/>
  <c r="P747" i="18"/>
  <c r="Q747" i="18"/>
  <c r="R747" i="18"/>
  <c r="N748" i="18"/>
  <c r="O748" i="18"/>
  <c r="P748" i="18"/>
  <c r="Q748" i="18"/>
  <c r="R748" i="18"/>
  <c r="N749" i="18"/>
  <c r="O749" i="18"/>
  <c r="P749" i="18"/>
  <c r="Q749" i="18"/>
  <c r="R749" i="18"/>
  <c r="N750" i="18"/>
  <c r="O750" i="18"/>
  <c r="P750" i="18"/>
  <c r="Q750" i="18"/>
  <c r="R750" i="18"/>
  <c r="N751" i="18"/>
  <c r="O751" i="18"/>
  <c r="P751" i="18"/>
  <c r="Q751" i="18"/>
  <c r="R751" i="18"/>
  <c r="N752" i="18"/>
  <c r="O752" i="18"/>
  <c r="P752" i="18"/>
  <c r="Q752" i="18"/>
  <c r="R752" i="18"/>
  <c r="N753" i="18"/>
  <c r="O753" i="18"/>
  <c r="P753" i="18"/>
  <c r="Q753" i="18"/>
  <c r="R753" i="18"/>
  <c r="N754" i="18"/>
  <c r="O754" i="18"/>
  <c r="P754" i="18"/>
  <c r="Q754" i="18"/>
  <c r="R754" i="18"/>
  <c r="N755" i="18"/>
  <c r="O755" i="18"/>
  <c r="P755" i="18"/>
  <c r="Q755" i="18"/>
  <c r="R755" i="18"/>
  <c r="N756" i="18"/>
  <c r="O756" i="18"/>
  <c r="P756" i="18"/>
  <c r="Q756" i="18"/>
  <c r="R756" i="18"/>
  <c r="N757" i="18"/>
  <c r="O757" i="18"/>
  <c r="P757" i="18"/>
  <c r="Q757" i="18"/>
  <c r="R757" i="18"/>
  <c r="N758" i="18"/>
  <c r="O758" i="18"/>
  <c r="P758" i="18"/>
  <c r="Q758" i="18"/>
  <c r="R758" i="18"/>
  <c r="N759" i="18"/>
  <c r="O759" i="18"/>
  <c r="P759" i="18"/>
  <c r="Q759" i="18"/>
  <c r="R759" i="18"/>
  <c r="N760" i="18"/>
  <c r="O760" i="18"/>
  <c r="P760" i="18"/>
  <c r="Q760" i="18"/>
  <c r="R760" i="18"/>
  <c r="N761" i="18"/>
  <c r="O761" i="18"/>
  <c r="P761" i="18"/>
  <c r="Q761" i="18"/>
  <c r="R761" i="18"/>
  <c r="N762" i="18"/>
  <c r="O762" i="18"/>
  <c r="P762" i="18"/>
  <c r="Q762" i="18"/>
  <c r="R762" i="18"/>
  <c r="N763" i="18"/>
  <c r="O763" i="18"/>
  <c r="P763" i="18"/>
  <c r="Q763" i="18"/>
  <c r="R763" i="18"/>
  <c r="N764" i="18"/>
  <c r="O764" i="18"/>
  <c r="P764" i="18"/>
  <c r="Q764" i="18"/>
  <c r="R764" i="18"/>
  <c r="N765" i="18"/>
  <c r="O765" i="18"/>
  <c r="P765" i="18"/>
  <c r="Q765" i="18"/>
  <c r="R765" i="18"/>
  <c r="N766" i="18"/>
  <c r="O766" i="18"/>
  <c r="P766" i="18"/>
  <c r="Q766" i="18"/>
  <c r="R766" i="18"/>
  <c r="N767" i="18"/>
  <c r="O767" i="18"/>
  <c r="P767" i="18"/>
  <c r="Q767" i="18"/>
  <c r="R767" i="18"/>
  <c r="N768" i="18"/>
  <c r="O768" i="18"/>
  <c r="P768" i="18"/>
  <c r="Q768" i="18"/>
  <c r="R768" i="18"/>
  <c r="N769" i="18"/>
  <c r="O769" i="18"/>
  <c r="P769" i="18"/>
  <c r="Q769" i="18"/>
  <c r="R769" i="18"/>
  <c r="N770" i="18"/>
  <c r="O770" i="18"/>
  <c r="P770" i="18"/>
  <c r="Q770" i="18"/>
  <c r="R770" i="18"/>
  <c r="N771" i="18"/>
  <c r="O771" i="18"/>
  <c r="P771" i="18"/>
  <c r="Q771" i="18"/>
  <c r="R771" i="18"/>
  <c r="N772" i="18"/>
  <c r="O772" i="18"/>
  <c r="P772" i="18"/>
  <c r="Q772" i="18"/>
  <c r="R772" i="18"/>
  <c r="N773" i="18"/>
  <c r="O773" i="18"/>
  <c r="P773" i="18"/>
  <c r="Q773" i="18"/>
  <c r="R773" i="18"/>
  <c r="N774" i="18"/>
  <c r="O774" i="18"/>
  <c r="P774" i="18"/>
  <c r="Q774" i="18"/>
  <c r="R774" i="18"/>
  <c r="N775" i="18"/>
  <c r="O775" i="18"/>
  <c r="P775" i="18"/>
  <c r="Q775" i="18"/>
  <c r="R775" i="18"/>
  <c r="N776" i="18"/>
  <c r="O776" i="18"/>
  <c r="P776" i="18"/>
  <c r="Q776" i="18"/>
  <c r="R776" i="18"/>
  <c r="N777" i="18"/>
  <c r="O777" i="18"/>
  <c r="P777" i="18"/>
  <c r="Q777" i="18"/>
  <c r="R777" i="18"/>
  <c r="N778" i="18"/>
  <c r="O778" i="18"/>
  <c r="P778" i="18"/>
  <c r="Q778" i="18"/>
  <c r="R778" i="18"/>
  <c r="N779" i="18"/>
  <c r="O779" i="18"/>
  <c r="P779" i="18"/>
  <c r="Q779" i="18"/>
  <c r="R779" i="18"/>
  <c r="N780" i="18"/>
  <c r="O780" i="18"/>
  <c r="P780" i="18"/>
  <c r="Q780" i="18"/>
  <c r="R780" i="18"/>
  <c r="N781" i="18"/>
  <c r="O781" i="18"/>
  <c r="P781" i="18"/>
  <c r="Q781" i="18"/>
  <c r="R781" i="18"/>
  <c r="N782" i="18"/>
  <c r="O782" i="18"/>
  <c r="P782" i="18"/>
  <c r="Q782" i="18"/>
  <c r="R782" i="18"/>
  <c r="N783" i="18"/>
  <c r="O783" i="18"/>
  <c r="P783" i="18"/>
  <c r="Q783" i="18"/>
  <c r="R783" i="18"/>
  <c r="N784" i="18"/>
  <c r="O784" i="18"/>
  <c r="P784" i="18"/>
  <c r="Q784" i="18"/>
  <c r="R784" i="18"/>
  <c r="N785" i="18"/>
  <c r="O785" i="18"/>
  <c r="P785" i="18"/>
  <c r="Q785" i="18"/>
  <c r="R785" i="18"/>
  <c r="N786" i="18"/>
  <c r="O786" i="18"/>
  <c r="P786" i="18"/>
  <c r="Q786" i="18"/>
  <c r="R786" i="18"/>
  <c r="N787" i="18"/>
  <c r="O787" i="18"/>
  <c r="P787" i="18"/>
  <c r="Q787" i="18"/>
  <c r="R787" i="18"/>
  <c r="N788" i="18"/>
  <c r="O788" i="18"/>
  <c r="P788" i="18"/>
  <c r="Q788" i="18"/>
  <c r="R788" i="18"/>
  <c r="N789" i="18"/>
  <c r="O789" i="18"/>
  <c r="P789" i="18"/>
  <c r="Q789" i="18"/>
  <c r="R789" i="18"/>
  <c r="N790" i="18"/>
  <c r="O790" i="18"/>
  <c r="P790" i="18"/>
  <c r="Q790" i="18"/>
  <c r="R790" i="18"/>
  <c r="N791" i="18"/>
  <c r="O791" i="18"/>
  <c r="P791" i="18"/>
  <c r="Q791" i="18"/>
  <c r="R791" i="18"/>
  <c r="N792" i="18"/>
  <c r="O792" i="18"/>
  <c r="P792" i="18"/>
  <c r="Q792" i="18"/>
  <c r="R792" i="18"/>
  <c r="N793" i="18"/>
  <c r="O793" i="18"/>
  <c r="P793" i="18"/>
  <c r="Q793" i="18"/>
  <c r="R793" i="18"/>
  <c r="N794" i="18"/>
  <c r="O794" i="18"/>
  <c r="P794" i="18"/>
  <c r="Q794" i="18"/>
  <c r="R794" i="18"/>
  <c r="N795" i="18"/>
  <c r="O795" i="18"/>
  <c r="P795" i="18"/>
  <c r="Q795" i="18"/>
  <c r="R795" i="18"/>
  <c r="N796" i="18"/>
  <c r="O796" i="18"/>
  <c r="P796" i="18"/>
  <c r="Q796" i="18"/>
  <c r="R796" i="18"/>
  <c r="N797" i="18"/>
  <c r="O797" i="18"/>
  <c r="P797" i="18"/>
  <c r="Q797" i="18"/>
  <c r="R797" i="18"/>
  <c r="N798" i="18"/>
  <c r="O798" i="18"/>
  <c r="P798" i="18"/>
  <c r="Q798" i="18"/>
  <c r="R798" i="18"/>
  <c r="N799" i="18"/>
  <c r="O799" i="18"/>
  <c r="P799" i="18"/>
  <c r="Q799" i="18"/>
  <c r="R799" i="18"/>
  <c r="N800" i="18"/>
  <c r="O800" i="18"/>
  <c r="P800" i="18"/>
  <c r="Q800" i="18"/>
  <c r="R800" i="18"/>
  <c r="N801" i="18"/>
  <c r="O801" i="18"/>
  <c r="P801" i="18"/>
  <c r="Q801" i="18"/>
  <c r="R801" i="18"/>
  <c r="N802" i="18"/>
  <c r="O802" i="18"/>
  <c r="P802" i="18"/>
  <c r="Q802" i="18"/>
  <c r="R802" i="18"/>
  <c r="N803" i="18"/>
  <c r="O803" i="18"/>
  <c r="P803" i="18"/>
  <c r="Q803" i="18"/>
  <c r="R803" i="18"/>
  <c r="N804" i="18"/>
  <c r="O804" i="18"/>
  <c r="P804" i="18"/>
  <c r="Q804" i="18"/>
  <c r="R804" i="18"/>
  <c r="N805" i="18"/>
  <c r="O805" i="18"/>
  <c r="P805" i="18"/>
  <c r="Q805" i="18"/>
  <c r="R805" i="18"/>
  <c r="N806" i="18"/>
  <c r="O806" i="18"/>
  <c r="P806" i="18"/>
  <c r="Q806" i="18"/>
  <c r="R806" i="18"/>
  <c r="N807" i="18"/>
  <c r="O807" i="18"/>
  <c r="P807" i="18"/>
  <c r="Q807" i="18"/>
  <c r="R807" i="18"/>
  <c r="N808" i="18"/>
  <c r="O808" i="18"/>
  <c r="P808" i="18"/>
  <c r="Q808" i="18"/>
  <c r="R808" i="18"/>
  <c r="N809" i="18"/>
  <c r="O809" i="18"/>
  <c r="P809" i="18"/>
  <c r="Q809" i="18"/>
  <c r="R809" i="18"/>
  <c r="N810" i="18"/>
  <c r="O810" i="18"/>
  <c r="P810" i="18"/>
  <c r="Q810" i="18"/>
  <c r="R810" i="18"/>
  <c r="N811" i="18"/>
  <c r="O811" i="18"/>
  <c r="P811" i="18"/>
  <c r="Q811" i="18"/>
  <c r="R811" i="18"/>
  <c r="N812" i="18"/>
  <c r="O812" i="18"/>
  <c r="P812" i="18"/>
  <c r="Q812" i="18"/>
  <c r="R812" i="18"/>
  <c r="N813" i="18"/>
  <c r="O813" i="18"/>
  <c r="P813" i="18"/>
  <c r="Q813" i="18"/>
  <c r="R813" i="18"/>
  <c r="N814" i="18"/>
  <c r="O814" i="18"/>
  <c r="P814" i="18"/>
  <c r="Q814" i="18"/>
  <c r="R814" i="18"/>
  <c r="N815" i="18"/>
  <c r="O815" i="18"/>
  <c r="P815" i="18"/>
  <c r="Q815" i="18"/>
  <c r="R815" i="18"/>
  <c r="N816" i="18"/>
  <c r="O816" i="18"/>
  <c r="P816" i="18"/>
  <c r="Q816" i="18"/>
  <c r="R816" i="18"/>
  <c r="N817" i="18"/>
  <c r="O817" i="18"/>
  <c r="P817" i="18"/>
  <c r="Q817" i="18"/>
  <c r="R817" i="18"/>
  <c r="N818" i="18"/>
  <c r="O818" i="18"/>
  <c r="P818" i="18"/>
  <c r="Q818" i="18"/>
  <c r="R818" i="18"/>
  <c r="N819" i="18"/>
  <c r="O819" i="18"/>
  <c r="P819" i="18"/>
  <c r="Q819" i="18"/>
  <c r="R819" i="18"/>
  <c r="N820" i="18"/>
  <c r="O820" i="18"/>
  <c r="P820" i="18"/>
  <c r="Q820" i="18"/>
  <c r="R820" i="18"/>
  <c r="N821" i="18"/>
  <c r="O821" i="18"/>
  <c r="P821" i="18"/>
  <c r="Q821" i="18"/>
  <c r="R821" i="18"/>
  <c r="N822" i="18"/>
  <c r="O822" i="18"/>
  <c r="P822" i="18"/>
  <c r="Q822" i="18"/>
  <c r="R822" i="18"/>
  <c r="N823" i="18"/>
  <c r="O823" i="18"/>
  <c r="P823" i="18"/>
  <c r="Q823" i="18"/>
  <c r="R823" i="18"/>
  <c r="N824" i="18"/>
  <c r="O824" i="18"/>
  <c r="P824" i="18"/>
  <c r="Q824" i="18"/>
  <c r="R824" i="18"/>
  <c r="N825" i="18"/>
  <c r="O825" i="18"/>
  <c r="P825" i="18"/>
  <c r="Q825" i="18"/>
  <c r="R825" i="18"/>
  <c r="N826" i="18"/>
  <c r="O826" i="18"/>
  <c r="P826" i="18"/>
  <c r="Q826" i="18"/>
  <c r="R826" i="18"/>
  <c r="N827" i="18"/>
  <c r="O827" i="18"/>
  <c r="P827" i="18"/>
  <c r="Q827" i="18"/>
  <c r="R827" i="18"/>
  <c r="N828" i="18"/>
  <c r="O828" i="18"/>
  <c r="P828" i="18"/>
  <c r="Q828" i="18"/>
  <c r="R828" i="18"/>
  <c r="N829" i="18"/>
  <c r="O829" i="18"/>
  <c r="P829" i="18"/>
  <c r="Q829" i="18"/>
  <c r="R829" i="18"/>
  <c r="N830" i="18"/>
  <c r="O830" i="18"/>
  <c r="P830" i="18"/>
  <c r="Q830" i="18"/>
  <c r="R830" i="18"/>
  <c r="N831" i="18"/>
  <c r="O831" i="18"/>
  <c r="P831" i="18"/>
  <c r="Q831" i="18"/>
  <c r="R831" i="18"/>
  <c r="N832" i="18"/>
  <c r="O832" i="18"/>
  <c r="P832" i="18"/>
  <c r="Q832" i="18"/>
  <c r="R832" i="18"/>
  <c r="N833" i="18"/>
  <c r="O833" i="18"/>
  <c r="P833" i="18"/>
  <c r="Q833" i="18"/>
  <c r="R833" i="18"/>
  <c r="N834" i="18"/>
  <c r="O834" i="18"/>
  <c r="P834" i="18"/>
  <c r="Q834" i="18"/>
  <c r="R834" i="18"/>
  <c r="N835" i="18"/>
  <c r="O835" i="18"/>
  <c r="P835" i="18"/>
  <c r="Q835" i="18"/>
  <c r="R835" i="18"/>
  <c r="N836" i="18"/>
  <c r="O836" i="18"/>
  <c r="P836" i="18"/>
  <c r="Q836" i="18"/>
  <c r="R836" i="18"/>
  <c r="N837" i="18"/>
  <c r="O837" i="18"/>
  <c r="P837" i="18"/>
  <c r="Q837" i="18"/>
  <c r="R837" i="18"/>
  <c r="N838" i="18"/>
  <c r="O838" i="18"/>
  <c r="P838" i="18"/>
  <c r="Q838" i="18"/>
  <c r="R838" i="18"/>
  <c r="N839" i="18"/>
  <c r="O839" i="18"/>
  <c r="P839" i="18"/>
  <c r="Q839" i="18"/>
  <c r="R839" i="18"/>
  <c r="N840" i="18"/>
  <c r="O840" i="18"/>
  <c r="P840" i="18"/>
  <c r="Q840" i="18"/>
  <c r="R840" i="18"/>
  <c r="N841" i="18"/>
  <c r="O841" i="18"/>
  <c r="P841" i="18"/>
  <c r="Q841" i="18"/>
  <c r="R841" i="18"/>
  <c r="N842" i="18"/>
  <c r="O842" i="18"/>
  <c r="P842" i="18"/>
  <c r="Q842" i="18"/>
  <c r="R842" i="18"/>
  <c r="N843" i="18"/>
  <c r="O843" i="18"/>
  <c r="P843" i="18"/>
  <c r="Q843" i="18"/>
  <c r="R843" i="18"/>
  <c r="N844" i="18"/>
  <c r="O844" i="18"/>
  <c r="P844" i="18"/>
  <c r="Q844" i="18"/>
  <c r="R844" i="18"/>
  <c r="N845" i="18"/>
  <c r="O845" i="18"/>
  <c r="P845" i="18"/>
  <c r="Q845" i="18"/>
  <c r="R845" i="18"/>
  <c r="N846" i="18"/>
  <c r="O846" i="18"/>
  <c r="P846" i="18"/>
  <c r="Q846" i="18"/>
  <c r="R846" i="18"/>
  <c r="N847" i="18"/>
  <c r="O847" i="18"/>
  <c r="P847" i="18"/>
  <c r="Q847" i="18"/>
  <c r="R847" i="18"/>
  <c r="N848" i="18"/>
  <c r="O848" i="18"/>
  <c r="P848" i="18"/>
  <c r="Q848" i="18"/>
  <c r="R848" i="18"/>
  <c r="N849" i="18"/>
  <c r="O849" i="18"/>
  <c r="P849" i="18"/>
  <c r="Q849" i="18"/>
  <c r="R849" i="18"/>
  <c r="N850" i="18"/>
  <c r="O850" i="18"/>
  <c r="P850" i="18"/>
  <c r="Q850" i="18"/>
  <c r="R850" i="18"/>
  <c r="N851" i="18"/>
  <c r="O851" i="18"/>
  <c r="P851" i="18"/>
  <c r="Q851" i="18"/>
  <c r="R851" i="18"/>
  <c r="N852" i="18"/>
  <c r="O852" i="18"/>
  <c r="P852" i="18"/>
  <c r="Q852" i="18"/>
  <c r="R852" i="18"/>
  <c r="N853" i="18"/>
  <c r="O853" i="18"/>
  <c r="P853" i="18"/>
  <c r="Q853" i="18"/>
  <c r="R853" i="18"/>
  <c r="N854" i="18"/>
  <c r="O854" i="18"/>
  <c r="P854" i="18"/>
  <c r="Q854" i="18"/>
  <c r="R854" i="18"/>
  <c r="N855" i="18"/>
  <c r="O855" i="18"/>
  <c r="P855" i="18"/>
  <c r="Q855" i="18"/>
  <c r="R855" i="18"/>
  <c r="N856" i="18"/>
  <c r="O856" i="18"/>
  <c r="P856" i="18"/>
  <c r="Q856" i="18"/>
  <c r="R856" i="18"/>
  <c r="N857" i="18"/>
  <c r="O857" i="18"/>
  <c r="P857" i="18"/>
  <c r="Q857" i="18"/>
  <c r="R857" i="18"/>
  <c r="N858" i="18"/>
  <c r="O858" i="18"/>
  <c r="P858" i="18"/>
  <c r="Q858" i="18"/>
  <c r="R858" i="18"/>
  <c r="N859" i="18"/>
  <c r="O859" i="18"/>
  <c r="P859" i="18"/>
  <c r="Q859" i="18"/>
  <c r="R859" i="18"/>
  <c r="N860" i="18"/>
  <c r="O860" i="18"/>
  <c r="P860" i="18"/>
  <c r="Q860" i="18"/>
  <c r="R860" i="18"/>
  <c r="N861" i="18"/>
  <c r="O861" i="18"/>
  <c r="P861" i="18"/>
  <c r="Q861" i="18"/>
  <c r="R861" i="18"/>
  <c r="N862" i="18"/>
  <c r="O862" i="18"/>
  <c r="P862" i="18"/>
  <c r="Q862" i="18"/>
  <c r="R862" i="18"/>
  <c r="N863" i="18"/>
  <c r="O863" i="18"/>
  <c r="P863" i="18"/>
  <c r="Q863" i="18"/>
  <c r="R863" i="18"/>
  <c r="N864" i="18"/>
  <c r="O864" i="18"/>
  <c r="P864" i="18"/>
  <c r="Q864" i="18"/>
  <c r="R864" i="18"/>
  <c r="N865" i="18"/>
  <c r="O865" i="18"/>
  <c r="P865" i="18"/>
  <c r="Q865" i="18"/>
  <c r="R865" i="18"/>
  <c r="N866" i="18"/>
  <c r="O866" i="18"/>
  <c r="P866" i="18"/>
  <c r="Q866" i="18"/>
  <c r="R866" i="18"/>
  <c r="N867" i="18"/>
  <c r="O867" i="18"/>
  <c r="P867" i="18"/>
  <c r="Q867" i="18"/>
  <c r="R867" i="18"/>
  <c r="N868" i="18"/>
  <c r="O868" i="18"/>
  <c r="P868" i="18"/>
  <c r="Q868" i="18"/>
  <c r="R868" i="18"/>
  <c r="N869" i="18"/>
  <c r="O869" i="18"/>
  <c r="P869" i="18"/>
  <c r="Q869" i="18"/>
  <c r="R869" i="18"/>
  <c r="N870" i="18"/>
  <c r="O870" i="18"/>
  <c r="P870" i="18"/>
  <c r="Q870" i="18"/>
  <c r="R870" i="18"/>
  <c r="N871" i="18"/>
  <c r="O871" i="18"/>
  <c r="P871" i="18"/>
  <c r="Q871" i="18"/>
  <c r="R871" i="18"/>
  <c r="N872" i="18"/>
  <c r="O872" i="18"/>
  <c r="P872" i="18"/>
  <c r="Q872" i="18"/>
  <c r="R872" i="18"/>
  <c r="N873" i="18"/>
  <c r="O873" i="18"/>
  <c r="P873" i="18"/>
  <c r="Q873" i="18"/>
  <c r="R873" i="18"/>
  <c r="N874" i="18"/>
  <c r="O874" i="18"/>
  <c r="P874" i="18"/>
  <c r="Q874" i="18"/>
  <c r="R874" i="18"/>
  <c r="N875" i="18"/>
  <c r="O875" i="18"/>
  <c r="P875" i="18"/>
  <c r="Q875" i="18"/>
  <c r="R875" i="18"/>
  <c r="N876" i="18"/>
  <c r="O876" i="18"/>
  <c r="P876" i="18"/>
  <c r="Q876" i="18"/>
  <c r="R876" i="18"/>
  <c r="N877" i="18"/>
  <c r="O877" i="18"/>
  <c r="P877" i="18"/>
  <c r="Q877" i="18"/>
  <c r="R877" i="18"/>
  <c r="N878" i="18"/>
  <c r="O878" i="18"/>
  <c r="P878" i="18"/>
  <c r="Q878" i="18"/>
  <c r="R878" i="18"/>
  <c r="N879" i="18"/>
  <c r="O879" i="18"/>
  <c r="P879" i="18"/>
  <c r="Q879" i="18"/>
  <c r="R879" i="18"/>
  <c r="N880" i="18"/>
  <c r="O880" i="18"/>
  <c r="P880" i="18"/>
  <c r="Q880" i="18"/>
  <c r="R880" i="18"/>
  <c r="N881" i="18"/>
  <c r="O881" i="18"/>
  <c r="P881" i="18"/>
  <c r="Q881" i="18"/>
  <c r="R881" i="18"/>
  <c r="N882" i="18"/>
  <c r="O882" i="18"/>
  <c r="P882" i="18"/>
  <c r="Q882" i="18"/>
  <c r="R882" i="18"/>
  <c r="N883" i="18"/>
  <c r="O883" i="18"/>
  <c r="P883" i="18"/>
  <c r="Q883" i="18"/>
  <c r="R883" i="18"/>
  <c r="N884" i="18"/>
  <c r="O884" i="18"/>
  <c r="P884" i="18"/>
  <c r="Q884" i="18"/>
  <c r="R884" i="18"/>
  <c r="N885" i="18"/>
  <c r="O885" i="18"/>
  <c r="P885" i="18"/>
  <c r="Q885" i="18"/>
  <c r="R885" i="18"/>
  <c r="N886" i="18"/>
  <c r="O886" i="18"/>
  <c r="P886" i="18"/>
  <c r="Q886" i="18"/>
  <c r="R886" i="18"/>
  <c r="N887" i="18"/>
  <c r="O887" i="18"/>
  <c r="P887" i="18"/>
  <c r="Q887" i="18"/>
  <c r="R887" i="18"/>
  <c r="N888" i="18"/>
  <c r="O888" i="18"/>
  <c r="P888" i="18"/>
  <c r="Q888" i="18"/>
  <c r="R888" i="18"/>
  <c r="N889" i="18"/>
  <c r="O889" i="18"/>
  <c r="P889" i="18"/>
  <c r="Q889" i="18"/>
  <c r="R889" i="18"/>
  <c r="N890" i="18"/>
  <c r="O890" i="18"/>
  <c r="P890" i="18"/>
  <c r="Q890" i="18"/>
  <c r="R890" i="18"/>
  <c r="N891" i="18"/>
  <c r="O891" i="18"/>
  <c r="P891" i="18"/>
  <c r="Q891" i="18"/>
  <c r="R891" i="18"/>
  <c r="N892" i="18"/>
  <c r="O892" i="18"/>
  <c r="P892" i="18"/>
  <c r="Q892" i="18"/>
  <c r="R892" i="18"/>
  <c r="N893" i="18"/>
  <c r="O893" i="18"/>
  <c r="P893" i="18"/>
  <c r="Q893" i="18"/>
  <c r="R893" i="18"/>
  <c r="N894" i="18"/>
  <c r="O894" i="18"/>
  <c r="P894" i="18"/>
  <c r="Q894" i="18"/>
  <c r="R894" i="18"/>
  <c r="N895" i="18"/>
  <c r="O895" i="18"/>
  <c r="P895" i="18"/>
  <c r="Q895" i="18"/>
  <c r="R895" i="18"/>
  <c r="N896" i="18"/>
  <c r="O896" i="18"/>
  <c r="P896" i="18"/>
  <c r="Q896" i="18"/>
  <c r="R896" i="18"/>
  <c r="N897" i="18"/>
  <c r="O897" i="18"/>
  <c r="P897" i="18"/>
  <c r="Q897" i="18"/>
  <c r="R897" i="18"/>
  <c r="N898" i="18"/>
  <c r="O898" i="18"/>
  <c r="P898" i="18"/>
  <c r="Q898" i="18"/>
  <c r="R898" i="18"/>
  <c r="N899" i="18"/>
  <c r="O899" i="18"/>
  <c r="P899" i="18"/>
  <c r="Q899" i="18"/>
  <c r="R899" i="18"/>
  <c r="N900" i="18"/>
  <c r="O900" i="18"/>
  <c r="P900" i="18"/>
  <c r="Q900" i="18"/>
  <c r="R900" i="18"/>
  <c r="N901" i="18"/>
  <c r="O901" i="18"/>
  <c r="P901" i="18"/>
  <c r="Q901" i="18"/>
  <c r="R901" i="18"/>
  <c r="N902" i="18"/>
  <c r="O902" i="18"/>
  <c r="P902" i="18"/>
  <c r="Q902" i="18"/>
  <c r="R902" i="18"/>
  <c r="N903" i="18"/>
  <c r="O903" i="18"/>
  <c r="P903" i="18"/>
  <c r="Q903" i="18"/>
  <c r="R903" i="18"/>
  <c r="N904" i="18"/>
  <c r="O904" i="18"/>
  <c r="P904" i="18"/>
  <c r="Q904" i="18"/>
  <c r="R904" i="18"/>
  <c r="N905" i="18"/>
  <c r="O905" i="18"/>
  <c r="P905" i="18"/>
  <c r="Q905" i="18"/>
  <c r="R905" i="18"/>
  <c r="N906" i="18"/>
  <c r="O906" i="18"/>
  <c r="P906" i="18"/>
  <c r="Q906" i="18"/>
  <c r="R906" i="18"/>
  <c r="N907" i="18"/>
  <c r="O907" i="18"/>
  <c r="P907" i="18"/>
  <c r="Q907" i="18"/>
  <c r="R907" i="18"/>
  <c r="N908" i="18"/>
  <c r="O908" i="18"/>
  <c r="P908" i="18"/>
  <c r="Q908" i="18"/>
  <c r="R908" i="18"/>
  <c r="N909" i="18"/>
  <c r="O909" i="18"/>
  <c r="P909" i="18"/>
  <c r="Q909" i="18"/>
  <c r="R909" i="18"/>
  <c r="N910" i="18"/>
  <c r="O910" i="18"/>
  <c r="P910" i="18"/>
  <c r="Q910" i="18"/>
  <c r="R910" i="18"/>
  <c r="N911" i="18"/>
  <c r="O911" i="18"/>
  <c r="P911" i="18"/>
  <c r="Q911" i="18"/>
  <c r="R911" i="18"/>
  <c r="N912" i="18"/>
  <c r="O912" i="18"/>
  <c r="P912" i="18"/>
  <c r="Q912" i="18"/>
  <c r="R912" i="18"/>
  <c r="N913" i="18"/>
  <c r="O913" i="18"/>
  <c r="P913" i="18"/>
  <c r="Q913" i="18"/>
  <c r="R913" i="18"/>
  <c r="N914" i="18"/>
  <c r="O914" i="18"/>
  <c r="P914" i="18"/>
  <c r="Q914" i="18"/>
  <c r="R914" i="18"/>
  <c r="N915" i="18"/>
  <c r="O915" i="18"/>
  <c r="P915" i="18"/>
  <c r="Q915" i="18"/>
  <c r="R915" i="18"/>
  <c r="N916" i="18"/>
  <c r="O916" i="18"/>
  <c r="P916" i="18"/>
  <c r="Q916" i="18"/>
  <c r="R916" i="18"/>
  <c r="N917" i="18"/>
  <c r="O917" i="18"/>
  <c r="P917" i="18"/>
  <c r="Q917" i="18"/>
  <c r="R917" i="18"/>
  <c r="N918" i="18"/>
  <c r="O918" i="18"/>
  <c r="P918" i="18"/>
  <c r="Q918" i="18"/>
  <c r="R918" i="18"/>
  <c r="N919" i="18"/>
  <c r="O919" i="18"/>
  <c r="P919" i="18"/>
  <c r="Q919" i="18"/>
  <c r="R919" i="18"/>
  <c r="N920" i="18"/>
  <c r="O920" i="18"/>
  <c r="P920" i="18"/>
  <c r="Q920" i="18"/>
  <c r="R920" i="18"/>
  <c r="N921" i="18"/>
  <c r="O921" i="18"/>
  <c r="P921" i="18"/>
  <c r="Q921" i="18"/>
  <c r="R921" i="18"/>
  <c r="N922" i="18"/>
  <c r="O922" i="18"/>
  <c r="P922" i="18"/>
  <c r="Q922" i="18"/>
  <c r="R922" i="18"/>
  <c r="N923" i="18"/>
  <c r="O923" i="18"/>
  <c r="P923" i="18"/>
  <c r="Q923" i="18"/>
  <c r="R923" i="18"/>
  <c r="N924" i="18"/>
  <c r="O924" i="18"/>
  <c r="P924" i="18"/>
  <c r="Q924" i="18"/>
  <c r="R924" i="18"/>
  <c r="N925" i="18"/>
  <c r="O925" i="18"/>
  <c r="P925" i="18"/>
  <c r="Q925" i="18"/>
  <c r="R925" i="18"/>
  <c r="N926" i="18"/>
  <c r="O926" i="18"/>
  <c r="P926" i="18"/>
  <c r="Q926" i="18"/>
  <c r="R926" i="18"/>
  <c r="N927" i="18"/>
  <c r="O927" i="18"/>
  <c r="P927" i="18"/>
  <c r="Q927" i="18"/>
  <c r="R927" i="18"/>
  <c r="N928" i="18"/>
  <c r="O928" i="18"/>
  <c r="P928" i="18"/>
  <c r="Q928" i="18"/>
  <c r="R928" i="18"/>
  <c r="N929" i="18"/>
  <c r="O929" i="18"/>
  <c r="P929" i="18"/>
  <c r="Q929" i="18"/>
  <c r="R929" i="18"/>
  <c r="N930" i="18"/>
  <c r="O930" i="18"/>
  <c r="P930" i="18"/>
  <c r="Q930" i="18"/>
  <c r="R930" i="18"/>
  <c r="N931" i="18"/>
  <c r="O931" i="18"/>
  <c r="P931" i="18"/>
  <c r="Q931" i="18"/>
  <c r="R931" i="18"/>
  <c r="N932" i="18"/>
  <c r="O932" i="18"/>
  <c r="P932" i="18"/>
  <c r="Q932" i="18"/>
  <c r="R932" i="18"/>
  <c r="N933" i="18"/>
  <c r="O933" i="18"/>
  <c r="P933" i="18"/>
  <c r="Q933" i="18"/>
  <c r="R933" i="18"/>
  <c r="N934" i="18"/>
  <c r="O934" i="18"/>
  <c r="P934" i="18"/>
  <c r="Q934" i="18"/>
  <c r="R934" i="18"/>
  <c r="N935" i="18"/>
  <c r="O935" i="18"/>
  <c r="P935" i="18"/>
  <c r="Q935" i="18"/>
  <c r="R935" i="18"/>
  <c r="N936" i="18"/>
  <c r="O936" i="18"/>
  <c r="P936" i="18"/>
  <c r="Q936" i="18"/>
  <c r="R936" i="18"/>
  <c r="N937" i="18"/>
  <c r="O937" i="18"/>
  <c r="P937" i="18"/>
  <c r="Q937" i="18"/>
  <c r="R937" i="18"/>
  <c r="N938" i="18"/>
  <c r="O938" i="18"/>
  <c r="P938" i="18"/>
  <c r="Q938" i="18"/>
  <c r="R938" i="18"/>
  <c r="N939" i="18"/>
  <c r="O939" i="18"/>
  <c r="P939" i="18"/>
  <c r="Q939" i="18"/>
  <c r="R939" i="18"/>
  <c r="N940" i="18"/>
  <c r="O940" i="18"/>
  <c r="P940" i="18"/>
  <c r="Q940" i="18"/>
  <c r="R940" i="18"/>
  <c r="N941" i="18"/>
  <c r="O941" i="18"/>
  <c r="P941" i="18"/>
  <c r="Q941" i="18"/>
  <c r="R941" i="18"/>
  <c r="N942" i="18"/>
  <c r="O942" i="18"/>
  <c r="P942" i="18"/>
  <c r="Q942" i="18"/>
  <c r="R942" i="18"/>
  <c r="N943" i="18"/>
  <c r="O943" i="18"/>
  <c r="P943" i="18"/>
  <c r="Q943" i="18"/>
  <c r="R943" i="18"/>
  <c r="N944" i="18"/>
  <c r="O944" i="18"/>
  <c r="P944" i="18"/>
  <c r="Q944" i="18"/>
  <c r="R944" i="18"/>
  <c r="N945" i="18"/>
  <c r="O945" i="18"/>
  <c r="P945" i="18"/>
  <c r="Q945" i="18"/>
  <c r="R945" i="18"/>
  <c r="N946" i="18"/>
  <c r="O946" i="18"/>
  <c r="P946" i="18"/>
  <c r="Q946" i="18"/>
  <c r="R946" i="18"/>
  <c r="N947" i="18"/>
  <c r="O947" i="18"/>
  <c r="P947" i="18"/>
  <c r="Q947" i="18"/>
  <c r="R947" i="18"/>
  <c r="N948" i="18"/>
  <c r="O948" i="18"/>
  <c r="P948" i="18"/>
  <c r="Q948" i="18"/>
  <c r="R948" i="18"/>
  <c r="N949" i="18"/>
  <c r="O949" i="18"/>
  <c r="P949" i="18"/>
  <c r="Q949" i="18"/>
  <c r="R949" i="18"/>
  <c r="N950" i="18"/>
  <c r="O950" i="18"/>
  <c r="P950" i="18"/>
  <c r="Q950" i="18"/>
  <c r="R950" i="18"/>
  <c r="N951" i="18"/>
  <c r="O951" i="18"/>
  <c r="P951" i="18"/>
  <c r="Q951" i="18"/>
  <c r="R951" i="18"/>
  <c r="N952" i="18"/>
  <c r="O952" i="18"/>
  <c r="P952" i="18"/>
  <c r="Q952" i="18"/>
  <c r="R952" i="18"/>
  <c r="N953" i="18"/>
  <c r="O953" i="18"/>
  <c r="P953" i="18"/>
  <c r="Q953" i="18"/>
  <c r="R953" i="18"/>
  <c r="N954" i="18"/>
  <c r="O954" i="18"/>
  <c r="P954" i="18"/>
  <c r="Q954" i="18"/>
  <c r="R954" i="18"/>
  <c r="N955" i="18"/>
  <c r="O955" i="18"/>
  <c r="P955" i="18"/>
  <c r="Q955" i="18"/>
  <c r="R955" i="18"/>
  <c r="N956" i="18"/>
  <c r="O956" i="18"/>
  <c r="P956" i="18"/>
  <c r="Q956" i="18"/>
  <c r="R956" i="18"/>
  <c r="N957" i="18"/>
  <c r="O957" i="18"/>
  <c r="P957" i="18"/>
  <c r="Q957" i="18"/>
  <c r="R957" i="18"/>
  <c r="N958" i="18"/>
  <c r="O958" i="18"/>
  <c r="P958" i="18"/>
  <c r="Q958" i="18"/>
  <c r="R958" i="18"/>
  <c r="N959" i="18"/>
  <c r="O959" i="18"/>
  <c r="P959" i="18"/>
  <c r="Q959" i="18"/>
  <c r="R959" i="18"/>
  <c r="N960" i="18"/>
  <c r="O960" i="18"/>
  <c r="P960" i="18"/>
  <c r="Q960" i="18"/>
  <c r="R960" i="18"/>
  <c r="N961" i="18"/>
  <c r="O961" i="18"/>
  <c r="P961" i="18"/>
  <c r="Q961" i="18"/>
  <c r="R961" i="18"/>
  <c r="N962" i="18"/>
  <c r="O962" i="18"/>
  <c r="P962" i="18"/>
  <c r="Q962" i="18"/>
  <c r="R962" i="18"/>
  <c r="N963" i="18"/>
  <c r="O963" i="18"/>
  <c r="P963" i="18"/>
  <c r="Q963" i="18"/>
  <c r="R963" i="18"/>
  <c r="N964" i="18"/>
  <c r="O964" i="18"/>
  <c r="P964" i="18"/>
  <c r="Q964" i="18"/>
  <c r="R964" i="18"/>
  <c r="N965" i="18"/>
  <c r="O965" i="18"/>
  <c r="P965" i="18"/>
  <c r="Q965" i="18"/>
  <c r="R965" i="18"/>
  <c r="N966" i="18"/>
  <c r="O966" i="18"/>
  <c r="P966" i="18"/>
  <c r="Q966" i="18"/>
  <c r="R966" i="18"/>
  <c r="N967" i="18"/>
  <c r="O967" i="18"/>
  <c r="P967" i="18"/>
  <c r="Q967" i="18"/>
  <c r="R967" i="18"/>
  <c r="N968" i="18"/>
  <c r="O968" i="18"/>
  <c r="P968" i="18"/>
  <c r="Q968" i="18"/>
  <c r="R968" i="18"/>
  <c r="N969" i="18"/>
  <c r="O969" i="18"/>
  <c r="P969" i="18"/>
  <c r="Q969" i="18"/>
  <c r="R969" i="18"/>
  <c r="N970" i="18"/>
  <c r="O970" i="18"/>
  <c r="P970" i="18"/>
  <c r="Q970" i="18"/>
  <c r="R970" i="18"/>
  <c r="N971" i="18"/>
  <c r="O971" i="18"/>
  <c r="P971" i="18"/>
  <c r="Q971" i="18"/>
  <c r="R971" i="18"/>
  <c r="N972" i="18"/>
  <c r="O972" i="18"/>
  <c r="P972" i="18"/>
  <c r="Q972" i="18"/>
  <c r="R972" i="18"/>
  <c r="N973" i="18"/>
  <c r="O973" i="18"/>
  <c r="P973" i="18"/>
  <c r="Q973" i="18"/>
  <c r="R973" i="18"/>
  <c r="N974" i="18"/>
  <c r="O974" i="18"/>
  <c r="P974" i="18"/>
  <c r="Q974" i="18"/>
  <c r="R974" i="18"/>
  <c r="N975" i="18"/>
  <c r="O975" i="18"/>
  <c r="P975" i="18"/>
  <c r="Q975" i="18"/>
  <c r="R975" i="18"/>
  <c r="N976" i="18"/>
  <c r="O976" i="18"/>
  <c r="P976" i="18"/>
  <c r="Q976" i="18"/>
  <c r="R976" i="18"/>
  <c r="N977" i="18"/>
  <c r="O977" i="18"/>
  <c r="P977" i="18"/>
  <c r="Q977" i="18"/>
  <c r="R977" i="18"/>
  <c r="N978" i="18"/>
  <c r="O978" i="18"/>
  <c r="P978" i="18"/>
  <c r="Q978" i="18"/>
  <c r="R978" i="18"/>
  <c r="N979" i="18"/>
  <c r="O979" i="18"/>
  <c r="P979" i="18"/>
  <c r="Q979" i="18"/>
  <c r="R979" i="18"/>
  <c r="N980" i="18"/>
  <c r="O980" i="18"/>
  <c r="P980" i="18"/>
  <c r="Q980" i="18"/>
  <c r="R980" i="18"/>
  <c r="N981" i="18"/>
  <c r="O981" i="18"/>
  <c r="P981" i="18"/>
  <c r="Q981" i="18"/>
  <c r="R981" i="18"/>
  <c r="N982" i="18"/>
  <c r="O982" i="18"/>
  <c r="P982" i="18"/>
  <c r="Q982" i="18"/>
  <c r="R982" i="18"/>
  <c r="N983" i="18"/>
  <c r="O983" i="18"/>
  <c r="P983" i="18"/>
  <c r="Q983" i="18"/>
  <c r="R983" i="18"/>
  <c r="N984" i="18"/>
  <c r="O984" i="18"/>
  <c r="P984" i="18"/>
  <c r="Q984" i="18"/>
  <c r="R984" i="18"/>
  <c r="N985" i="18"/>
  <c r="O985" i="18"/>
  <c r="P985" i="18"/>
  <c r="Q985" i="18"/>
  <c r="R985" i="18"/>
  <c r="N986" i="18"/>
  <c r="O986" i="18"/>
  <c r="P986" i="18"/>
  <c r="Q986" i="18"/>
  <c r="R986" i="18"/>
  <c r="N987" i="18"/>
  <c r="O987" i="18"/>
  <c r="P987" i="18"/>
  <c r="Q987" i="18"/>
  <c r="R987" i="18"/>
  <c r="N988" i="18"/>
  <c r="O988" i="18"/>
  <c r="P988" i="18"/>
  <c r="Q988" i="18"/>
  <c r="R988" i="18"/>
  <c r="R989" i="18"/>
  <c r="Q989" i="18"/>
  <c r="P989" i="18"/>
  <c r="O989" i="18"/>
  <c r="N989" i="18"/>
  <c r="H989" i="18"/>
  <c r="I989" i="18"/>
  <c r="J989" i="18"/>
  <c r="K989" i="18"/>
  <c r="L989" i="18"/>
  <c r="B189" i="4"/>
  <c r="A189" i="4"/>
  <c r="C189" i="4"/>
  <c r="D313" i="15"/>
  <c r="D189" i="4"/>
  <c r="H986" i="18"/>
  <c r="I986" i="18"/>
  <c r="J986" i="18"/>
  <c r="K986" i="18"/>
  <c r="L986" i="18"/>
  <c r="H987" i="18"/>
  <c r="I987" i="18"/>
  <c r="J987" i="18"/>
  <c r="K987" i="18"/>
  <c r="L987" i="18"/>
  <c r="H988" i="18"/>
  <c r="I988" i="18"/>
  <c r="J988" i="18"/>
  <c r="K988" i="18"/>
  <c r="L988" i="18"/>
  <c r="B110" i="9"/>
  <c r="H985" i="18"/>
  <c r="I985" i="18"/>
  <c r="J985" i="18"/>
  <c r="K985" i="18"/>
  <c r="L985" i="18"/>
  <c r="AU521" i="3"/>
  <c r="AV521" i="3"/>
  <c r="AW521" i="3"/>
  <c r="AC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D521" i="3"/>
  <c r="E521" i="3"/>
  <c r="F521" i="3"/>
  <c r="H984" i="18"/>
  <c r="I984" i="18"/>
  <c r="J984" i="18"/>
  <c r="K984" i="18"/>
  <c r="L984" i="18"/>
  <c r="H980" i="18"/>
  <c r="I980" i="18"/>
  <c r="J980" i="18"/>
  <c r="K980" i="18"/>
  <c r="L980" i="18"/>
  <c r="H981" i="18"/>
  <c r="I981" i="18"/>
  <c r="J981" i="18"/>
  <c r="K981" i="18"/>
  <c r="L981" i="18"/>
  <c r="H982" i="18"/>
  <c r="I982" i="18"/>
  <c r="J982" i="18"/>
  <c r="K982" i="18"/>
  <c r="L982" i="18"/>
  <c r="H983" i="18"/>
  <c r="I983" i="18"/>
  <c r="J983" i="18"/>
  <c r="K983" i="18"/>
  <c r="L983" i="18"/>
  <c r="AC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D520" i="3"/>
  <c r="E520" i="3"/>
  <c r="F520" i="3"/>
  <c r="H978" i="18"/>
  <c r="I978" i="18"/>
  <c r="J978" i="18"/>
  <c r="K978" i="18"/>
  <c r="L978" i="18"/>
  <c r="H979" i="18"/>
  <c r="I979" i="18"/>
  <c r="J979" i="18"/>
  <c r="K979" i="18"/>
  <c r="L979" i="18"/>
  <c r="B188" i="4"/>
  <c r="A188" i="4"/>
  <c r="H976" i="18"/>
  <c r="I976" i="18"/>
  <c r="J976" i="18"/>
  <c r="K976" i="18"/>
  <c r="L976" i="18"/>
  <c r="H977" i="18"/>
  <c r="I977" i="18"/>
  <c r="J977" i="18"/>
  <c r="K977" i="18"/>
  <c r="L977" i="18"/>
  <c r="AN519" i="3"/>
  <c r="AO519" i="3"/>
  <c r="AP519" i="3"/>
  <c r="AQ519" i="3"/>
  <c r="AR519" i="3"/>
  <c r="AS519" i="3"/>
  <c r="AT519" i="3"/>
  <c r="AU519" i="3"/>
  <c r="AV519" i="3"/>
  <c r="AW519" i="3"/>
  <c r="AE519" i="3"/>
  <c r="AF519" i="3"/>
  <c r="AG519" i="3"/>
  <c r="AH519" i="3"/>
  <c r="AI519" i="3"/>
  <c r="AJ519" i="3"/>
  <c r="AK519" i="3"/>
  <c r="AL519" i="3"/>
  <c r="AM519" i="3"/>
  <c r="AC519" i="3"/>
  <c r="D519" i="3"/>
  <c r="E519" i="3"/>
  <c r="F519" i="3"/>
  <c r="D185" i="4"/>
  <c r="D186" i="4"/>
  <c r="C185" i="4"/>
  <c r="D309" i="15"/>
  <c r="C186" i="4"/>
  <c r="D310" i="15"/>
  <c r="B187" i="4"/>
  <c r="A187" i="4"/>
  <c r="H971" i="18"/>
  <c r="I971" i="18"/>
  <c r="J971" i="18"/>
  <c r="K971" i="18"/>
  <c r="L971" i="18"/>
  <c r="H972" i="18"/>
  <c r="I972" i="18"/>
  <c r="J972" i="18"/>
  <c r="K972" i="18"/>
  <c r="L972" i="18"/>
  <c r="H973" i="18"/>
  <c r="I973" i="18"/>
  <c r="J973" i="18"/>
  <c r="K973" i="18"/>
  <c r="L973" i="18"/>
  <c r="H974" i="18"/>
  <c r="I974" i="18"/>
  <c r="J974" i="18"/>
  <c r="K974" i="18"/>
  <c r="L974" i="18"/>
  <c r="H975" i="18"/>
  <c r="I975" i="18"/>
  <c r="J975" i="18"/>
  <c r="K975" i="18"/>
  <c r="L975" i="18"/>
  <c r="B186" i="4"/>
  <c r="A186" i="4"/>
  <c r="C187" i="4"/>
  <c r="D311" i="15"/>
  <c r="D187" i="4"/>
  <c r="C188" i="4"/>
  <c r="D312" i="15"/>
  <c r="D188" i="4"/>
  <c r="B191" i="4"/>
  <c r="A191" i="4"/>
  <c r="C191" i="4"/>
  <c r="D315" i="15"/>
  <c r="D191" i="4"/>
  <c r="C192" i="4"/>
  <c r="D316" i="15"/>
  <c r="D192" i="4"/>
  <c r="B193" i="4"/>
  <c r="A193" i="4"/>
  <c r="B194" i="4"/>
  <c r="A194" i="4"/>
  <c r="C194" i="4"/>
  <c r="D318" i="15"/>
  <c r="D194" i="4"/>
  <c r="B196" i="4"/>
  <c r="A196" i="4"/>
  <c r="C196" i="4"/>
  <c r="D320" i="15"/>
  <c r="D196" i="4"/>
  <c r="B197" i="4"/>
  <c r="A197" i="4"/>
  <c r="C197" i="4"/>
  <c r="D321" i="15"/>
  <c r="D197" i="4"/>
  <c r="B198" i="4"/>
  <c r="A198" i="4"/>
  <c r="D198" i="4"/>
  <c r="B199" i="4"/>
  <c r="A199" i="4"/>
  <c r="D199" i="4"/>
  <c r="B200" i="4"/>
  <c r="A200" i="4"/>
  <c r="D200" i="4"/>
  <c r="D201" i="4"/>
  <c r="D202" i="4"/>
  <c r="B201" i="4"/>
  <c r="A201" i="4"/>
  <c r="B202" i="4"/>
  <c r="A202" i="4"/>
  <c r="B203" i="4"/>
  <c r="A203" i="4"/>
  <c r="C203" i="4"/>
  <c r="D327" i="15"/>
  <c r="D203" i="4"/>
  <c r="B204" i="4"/>
  <c r="A204" i="4"/>
  <c r="C204" i="4"/>
  <c r="D328" i="15"/>
  <c r="D204" i="4"/>
  <c r="C205" i="4"/>
  <c r="D329" i="15"/>
  <c r="B206" i="4"/>
  <c r="A206" i="4"/>
  <c r="C206" i="4"/>
  <c r="D330" i="15"/>
  <c r="B207" i="4"/>
  <c r="A207" i="4"/>
  <c r="C207" i="4"/>
  <c r="D331" i="15"/>
  <c r="B208" i="4"/>
  <c r="A208" i="4"/>
  <c r="B209" i="4"/>
  <c r="A209" i="4"/>
  <c r="C209" i="4"/>
  <c r="D333" i="15"/>
  <c r="B210" i="4"/>
  <c r="A210" i="4"/>
  <c r="B211" i="4"/>
  <c r="A211" i="4"/>
  <c r="C211" i="4"/>
  <c r="D335" i="15"/>
  <c r="B212" i="4"/>
  <c r="A212" i="4"/>
  <c r="C212" i="4"/>
  <c r="D336" i="15"/>
  <c r="B213" i="4"/>
  <c r="A213" i="4"/>
  <c r="C213" i="4"/>
  <c r="D337" i="15"/>
  <c r="B215" i="4"/>
  <c r="A215" i="4"/>
  <c r="C215" i="4"/>
  <c r="D339" i="15"/>
  <c r="B216" i="4"/>
  <c r="A216" i="4"/>
  <c r="B217" i="4"/>
  <c r="A217" i="4"/>
  <c r="C217" i="4"/>
  <c r="D341" i="15"/>
  <c r="B218" i="4"/>
  <c r="A218" i="4"/>
  <c r="C218" i="4"/>
  <c r="D342" i="15"/>
  <c r="B219" i="4"/>
  <c r="A219" i="4"/>
  <c r="C219" i="4"/>
  <c r="D343" i="15"/>
  <c r="B220" i="4"/>
  <c r="A220" i="4"/>
  <c r="C220" i="4"/>
  <c r="D344" i="15"/>
  <c r="B222" i="4"/>
  <c r="A222" i="4"/>
  <c r="B223" i="4"/>
  <c r="A223" i="4"/>
  <c r="B226" i="4"/>
  <c r="A226" i="4"/>
  <c r="C226" i="4"/>
  <c r="D350" i="15"/>
  <c r="D226" i="4"/>
  <c r="B227" i="4"/>
  <c r="A227" i="4"/>
  <c r="C227" i="4"/>
  <c r="D351" i="15"/>
  <c r="D227" i="4"/>
  <c r="D228" i="4"/>
  <c r="B228" i="4"/>
  <c r="A228" i="4"/>
  <c r="C228" i="4"/>
  <c r="D352" i="15"/>
  <c r="B229" i="4"/>
  <c r="A229" i="4"/>
  <c r="C229" i="4"/>
  <c r="D353" i="15"/>
  <c r="D229" i="4"/>
  <c r="B230" i="4"/>
  <c r="A230" i="4"/>
  <c r="C230" i="4"/>
  <c r="D354" i="15"/>
  <c r="D230" i="4"/>
  <c r="B231" i="4"/>
  <c r="A231" i="4"/>
  <c r="D231" i="4"/>
  <c r="B232" i="4"/>
  <c r="A232" i="4"/>
  <c r="D232" i="4"/>
  <c r="B233" i="4"/>
  <c r="A233" i="4"/>
  <c r="C233" i="4"/>
  <c r="D233" i="4"/>
  <c r="B234" i="4"/>
  <c r="A234" i="4"/>
  <c r="C234" i="4"/>
  <c r="D234" i="4"/>
  <c r="B235" i="4"/>
  <c r="A235" i="4"/>
  <c r="C235" i="4"/>
  <c r="D235" i="4"/>
  <c r="B236" i="4"/>
  <c r="A236" i="4"/>
  <c r="D236" i="4"/>
  <c r="B237" i="4"/>
  <c r="A237" i="4"/>
  <c r="D237" i="4"/>
  <c r="B238" i="4"/>
  <c r="A238" i="4"/>
  <c r="B239" i="4"/>
  <c r="A239" i="4"/>
  <c r="B243" i="4"/>
  <c r="A243" i="4"/>
  <c r="B249" i="4"/>
  <c r="A249" i="4"/>
  <c r="C249" i="4"/>
  <c r="D373" i="15"/>
  <c r="D249" i="4"/>
  <c r="B250" i="4"/>
  <c r="A250" i="4"/>
  <c r="C250" i="4"/>
  <c r="D250" i="4"/>
  <c r="B253" i="4"/>
  <c r="A253" i="4"/>
  <c r="C253" i="4"/>
  <c r="D377" i="15"/>
  <c r="D253" i="4"/>
  <c r="B254" i="4"/>
  <c r="A254" i="4"/>
  <c r="C254" i="4"/>
  <c r="D378" i="15"/>
  <c r="D254" i="4"/>
  <c r="B255" i="4"/>
  <c r="A255" i="4"/>
  <c r="C255" i="4"/>
  <c r="D379" i="15"/>
  <c r="D255" i="4"/>
  <c r="B256" i="4"/>
  <c r="A256" i="4"/>
  <c r="C256" i="4"/>
  <c r="D380" i="15"/>
  <c r="D256" i="4"/>
  <c r="B257" i="4"/>
  <c r="A257" i="4"/>
  <c r="C257" i="4"/>
  <c r="D381" i="15"/>
  <c r="D257" i="4"/>
  <c r="B258" i="4"/>
  <c r="A258" i="4"/>
  <c r="C258" i="4"/>
  <c r="D382" i="15"/>
  <c r="D258" i="4"/>
  <c r="B259" i="4"/>
  <c r="A259" i="4"/>
  <c r="C259" i="4"/>
  <c r="D383" i="15"/>
  <c r="D259" i="4"/>
  <c r="B260" i="4"/>
  <c r="A260" i="4"/>
  <c r="C260" i="4"/>
  <c r="D260" i="4"/>
  <c r="B261" i="4"/>
  <c r="A261" i="4"/>
  <c r="C261" i="4"/>
  <c r="D385" i="15"/>
  <c r="D261" i="4"/>
  <c r="B262" i="4"/>
  <c r="A262" i="4"/>
  <c r="C262" i="4"/>
  <c r="D386" i="15"/>
  <c r="D262" i="4"/>
  <c r="B263" i="4"/>
  <c r="A263" i="4"/>
  <c r="C263" i="4"/>
  <c r="D387" i="15"/>
  <c r="D263" i="4"/>
  <c r="B264" i="4"/>
  <c r="A264" i="4"/>
  <c r="C264" i="4"/>
  <c r="D388" i="15"/>
  <c r="D264" i="4"/>
  <c r="B265" i="4"/>
  <c r="A265" i="4"/>
  <c r="C265" i="4"/>
  <c r="D389" i="15"/>
  <c r="D265" i="4"/>
  <c r="B266" i="4"/>
  <c r="A266" i="4"/>
  <c r="C266" i="4"/>
  <c r="D390" i="15"/>
  <c r="D266" i="4"/>
  <c r="B267" i="4"/>
  <c r="A267" i="4"/>
  <c r="C267" i="4"/>
  <c r="D391" i="15"/>
  <c r="D267" i="4"/>
  <c r="C268" i="4"/>
  <c r="D268" i="4"/>
  <c r="B271" i="4"/>
  <c r="A271" i="4"/>
  <c r="C271" i="4"/>
  <c r="D271" i="4"/>
  <c r="B272" i="4"/>
  <c r="A272" i="4"/>
  <c r="C272" i="4"/>
  <c r="D396" i="15"/>
  <c r="D272" i="4"/>
  <c r="B274" i="4"/>
  <c r="A274" i="4"/>
  <c r="C274" i="4"/>
  <c r="D274" i="4"/>
  <c r="B275" i="4"/>
  <c r="A275" i="4"/>
  <c r="C275" i="4"/>
  <c r="D275" i="4"/>
  <c r="B276" i="4"/>
  <c r="A276" i="4"/>
  <c r="B277" i="4"/>
  <c r="A277" i="4"/>
  <c r="C277" i="4"/>
  <c r="D401" i="15"/>
  <c r="D277" i="4"/>
  <c r="B278" i="4"/>
  <c r="A278" i="4"/>
  <c r="C278" i="4"/>
  <c r="D402" i="15"/>
  <c r="D278" i="4"/>
  <c r="B279" i="4"/>
  <c r="A279" i="4"/>
  <c r="C279" i="4"/>
  <c r="D279" i="4"/>
  <c r="B280" i="4"/>
  <c r="A280" i="4"/>
  <c r="C280" i="4"/>
  <c r="D280" i="4"/>
  <c r="B281" i="4"/>
  <c r="A281" i="4"/>
  <c r="C281" i="4"/>
  <c r="D281" i="4"/>
  <c r="B282" i="4"/>
  <c r="A282" i="4"/>
  <c r="C282" i="4"/>
  <c r="D406" i="15"/>
  <c r="D282" i="4"/>
  <c r="C283" i="4"/>
  <c r="D407" i="15"/>
  <c r="D283" i="4"/>
  <c r="C284" i="4"/>
  <c r="D408" i="15"/>
  <c r="D284" i="4"/>
  <c r="B185" i="4"/>
  <c r="A185" i="4"/>
  <c r="H970" i="18"/>
  <c r="I970" i="18"/>
  <c r="J970" i="18"/>
  <c r="K970" i="18"/>
  <c r="L970" i="18"/>
  <c r="AN518" i="3"/>
  <c r="AO518" i="3"/>
  <c r="AP518" i="3"/>
  <c r="AQ518" i="3"/>
  <c r="AR518" i="3"/>
  <c r="AS518" i="3"/>
  <c r="AT518" i="3"/>
  <c r="AU518" i="3"/>
  <c r="AV518" i="3"/>
  <c r="AW518" i="3"/>
  <c r="AC518" i="3"/>
  <c r="AE518" i="3"/>
  <c r="AF518" i="3"/>
  <c r="AG518" i="3"/>
  <c r="AH518" i="3"/>
  <c r="AI518" i="3"/>
  <c r="AJ518" i="3"/>
  <c r="AK518" i="3"/>
  <c r="AL518" i="3"/>
  <c r="AM518" i="3"/>
  <c r="D518" i="3"/>
  <c r="E518" i="3"/>
  <c r="F518" i="3"/>
  <c r="H969" i="18"/>
  <c r="I969" i="18"/>
  <c r="J969" i="18"/>
  <c r="K969" i="18"/>
  <c r="L969" i="18"/>
  <c r="H966" i="18"/>
  <c r="I966" i="18"/>
  <c r="J966" i="18"/>
  <c r="K966" i="18"/>
  <c r="L966" i="18"/>
  <c r="H967" i="18"/>
  <c r="I967" i="18"/>
  <c r="J967" i="18"/>
  <c r="K967" i="18"/>
  <c r="L967" i="18"/>
  <c r="H968" i="18"/>
  <c r="I968" i="18"/>
  <c r="J968" i="18"/>
  <c r="K968" i="18"/>
  <c r="L968" i="18"/>
  <c r="H965" i="18"/>
  <c r="I965" i="18"/>
  <c r="J965" i="18"/>
  <c r="K965" i="18"/>
  <c r="L965" i="18"/>
  <c r="F517" i="3"/>
  <c r="E517" i="3"/>
  <c r="D517" i="3"/>
  <c r="AN517" i="3"/>
  <c r="AO517" i="3"/>
  <c r="AP517" i="3"/>
  <c r="AQ517" i="3"/>
  <c r="AR517" i="3"/>
  <c r="AS517" i="3"/>
  <c r="AT517" i="3"/>
  <c r="AU517" i="3"/>
  <c r="AV517" i="3"/>
  <c r="AW517" i="3"/>
  <c r="AE517" i="3"/>
  <c r="AF517" i="3"/>
  <c r="AG517" i="3"/>
  <c r="AH517" i="3"/>
  <c r="AI517" i="3"/>
  <c r="AJ517" i="3"/>
  <c r="AK517" i="3"/>
  <c r="AL517" i="3"/>
  <c r="AM517" i="3"/>
  <c r="AC517" i="3"/>
  <c r="C184" i="4"/>
  <c r="D308" i="15"/>
  <c r="D184" i="4"/>
  <c r="H962" i="18"/>
  <c r="I962" i="18"/>
  <c r="J962" i="18"/>
  <c r="K962" i="18"/>
  <c r="L962" i="18"/>
  <c r="H963" i="18"/>
  <c r="I963" i="18"/>
  <c r="J963" i="18"/>
  <c r="K963" i="18"/>
  <c r="L963" i="18"/>
  <c r="H964" i="18"/>
  <c r="I964" i="18"/>
  <c r="J964" i="18"/>
  <c r="K964" i="18"/>
  <c r="L964" i="18"/>
  <c r="H254" i="18"/>
  <c r="I254" i="18"/>
  <c r="J254" i="18"/>
  <c r="K254" i="18"/>
  <c r="L254" i="18"/>
  <c r="H255" i="18"/>
  <c r="I255" i="18"/>
  <c r="J255" i="18"/>
  <c r="K255" i="18"/>
  <c r="L255" i="18"/>
  <c r="H256" i="18"/>
  <c r="I256" i="18"/>
  <c r="J256" i="18"/>
  <c r="K256" i="18"/>
  <c r="L256" i="18"/>
  <c r="H257" i="18"/>
  <c r="I257" i="18"/>
  <c r="J257" i="18"/>
  <c r="K257" i="18"/>
  <c r="L257" i="18"/>
  <c r="H258" i="18"/>
  <c r="I258" i="18"/>
  <c r="J258" i="18"/>
  <c r="K258" i="18"/>
  <c r="L258" i="18"/>
  <c r="H259" i="18"/>
  <c r="I259" i="18"/>
  <c r="J259" i="18"/>
  <c r="K259" i="18"/>
  <c r="L259" i="18"/>
  <c r="H260" i="18"/>
  <c r="I260" i="18"/>
  <c r="J260" i="18"/>
  <c r="K260" i="18"/>
  <c r="L260" i="18"/>
  <c r="H261" i="18"/>
  <c r="I261" i="18"/>
  <c r="J261" i="18"/>
  <c r="K261" i="18"/>
  <c r="L261" i="18"/>
  <c r="H262" i="18"/>
  <c r="I262" i="18"/>
  <c r="J262" i="18"/>
  <c r="K262" i="18"/>
  <c r="L262" i="18"/>
  <c r="H263" i="18"/>
  <c r="I263" i="18"/>
  <c r="J263" i="18"/>
  <c r="K263" i="18"/>
  <c r="L263" i="18"/>
  <c r="H264" i="18"/>
  <c r="I264" i="18"/>
  <c r="J264" i="18"/>
  <c r="K264" i="18"/>
  <c r="L264" i="18"/>
  <c r="H265" i="18"/>
  <c r="I265" i="18"/>
  <c r="J265" i="18"/>
  <c r="K265" i="18"/>
  <c r="L265" i="18"/>
  <c r="H266" i="18"/>
  <c r="I266" i="18"/>
  <c r="J266" i="18"/>
  <c r="K266" i="18"/>
  <c r="L266" i="18"/>
  <c r="H267" i="18"/>
  <c r="I267" i="18"/>
  <c r="J267" i="18"/>
  <c r="K267" i="18"/>
  <c r="L267" i="18"/>
  <c r="H268" i="18"/>
  <c r="I268" i="18"/>
  <c r="J268" i="18"/>
  <c r="K268" i="18"/>
  <c r="L268" i="18"/>
  <c r="H269" i="18"/>
  <c r="I269" i="18"/>
  <c r="J269" i="18"/>
  <c r="K269" i="18"/>
  <c r="L269" i="18"/>
  <c r="H270" i="18"/>
  <c r="I270" i="18"/>
  <c r="J270" i="18"/>
  <c r="K270" i="18"/>
  <c r="L270" i="18"/>
  <c r="H271" i="18"/>
  <c r="I271" i="18"/>
  <c r="J271" i="18"/>
  <c r="K271" i="18"/>
  <c r="L271" i="18"/>
  <c r="H272" i="18"/>
  <c r="I272" i="18"/>
  <c r="J272" i="18"/>
  <c r="K272" i="18"/>
  <c r="L272" i="18"/>
  <c r="H273" i="18"/>
  <c r="I273" i="18"/>
  <c r="J273" i="18"/>
  <c r="K273" i="18"/>
  <c r="L273" i="18"/>
  <c r="H274" i="18"/>
  <c r="I274" i="18"/>
  <c r="J274" i="18"/>
  <c r="K274" i="18"/>
  <c r="L274" i="18"/>
  <c r="H275" i="18"/>
  <c r="I275" i="18"/>
  <c r="J275" i="18"/>
  <c r="K275" i="18"/>
  <c r="L275" i="18"/>
  <c r="H276" i="18"/>
  <c r="I276" i="18"/>
  <c r="J276" i="18"/>
  <c r="K276" i="18"/>
  <c r="L276" i="18"/>
  <c r="H277" i="18"/>
  <c r="I277" i="18"/>
  <c r="J277" i="18"/>
  <c r="K277" i="18"/>
  <c r="L277" i="18"/>
  <c r="H278" i="18"/>
  <c r="I278" i="18"/>
  <c r="J278" i="18"/>
  <c r="K278" i="18"/>
  <c r="L278" i="18"/>
  <c r="H279" i="18"/>
  <c r="I279" i="18"/>
  <c r="J279" i="18"/>
  <c r="K279" i="18"/>
  <c r="L279" i="18"/>
  <c r="H280" i="18"/>
  <c r="I280" i="18"/>
  <c r="J280" i="18"/>
  <c r="K280" i="18"/>
  <c r="L280" i="18"/>
  <c r="H281" i="18"/>
  <c r="I281" i="18"/>
  <c r="J281" i="18"/>
  <c r="K281" i="18"/>
  <c r="L281" i="18"/>
  <c r="H282" i="18"/>
  <c r="I282" i="18"/>
  <c r="J282" i="18"/>
  <c r="K282" i="18"/>
  <c r="L282" i="18"/>
  <c r="H283" i="18"/>
  <c r="I283" i="18"/>
  <c r="J283" i="18"/>
  <c r="K283" i="18"/>
  <c r="L283" i="18"/>
  <c r="H284" i="18"/>
  <c r="I284" i="18"/>
  <c r="J284" i="18"/>
  <c r="K284" i="18"/>
  <c r="L284" i="18"/>
  <c r="H285" i="18"/>
  <c r="I285" i="18"/>
  <c r="J285" i="18"/>
  <c r="K285" i="18"/>
  <c r="L285" i="18"/>
  <c r="H286" i="18"/>
  <c r="I286" i="18"/>
  <c r="J286" i="18"/>
  <c r="K286" i="18"/>
  <c r="L286" i="18"/>
  <c r="H287" i="18"/>
  <c r="I287" i="18"/>
  <c r="J287" i="18"/>
  <c r="K287" i="18"/>
  <c r="L287" i="18"/>
  <c r="H288" i="18"/>
  <c r="I288" i="18"/>
  <c r="J288" i="18"/>
  <c r="K288" i="18"/>
  <c r="L288" i="18"/>
  <c r="H289" i="18"/>
  <c r="I289" i="18"/>
  <c r="J289" i="18"/>
  <c r="K289" i="18"/>
  <c r="L289" i="18"/>
  <c r="H290" i="18"/>
  <c r="I290" i="18"/>
  <c r="J290" i="18"/>
  <c r="K290" i="18"/>
  <c r="L290" i="18"/>
  <c r="H291" i="18"/>
  <c r="I291" i="18"/>
  <c r="J291" i="18"/>
  <c r="K291" i="18"/>
  <c r="L291" i="18"/>
  <c r="H292" i="18"/>
  <c r="I292" i="18"/>
  <c r="J292" i="18"/>
  <c r="K292" i="18"/>
  <c r="L292" i="18"/>
  <c r="H293" i="18"/>
  <c r="I293" i="18"/>
  <c r="J293" i="18"/>
  <c r="K293" i="18"/>
  <c r="L293" i="18"/>
  <c r="H294" i="18"/>
  <c r="I294" i="18"/>
  <c r="J294" i="18"/>
  <c r="K294" i="18"/>
  <c r="L294" i="18"/>
  <c r="H295" i="18"/>
  <c r="I295" i="18"/>
  <c r="J295" i="18"/>
  <c r="K295" i="18"/>
  <c r="L295" i="18"/>
  <c r="H296" i="18"/>
  <c r="I296" i="18"/>
  <c r="J296" i="18"/>
  <c r="K296" i="18"/>
  <c r="L296" i="18"/>
  <c r="H297" i="18"/>
  <c r="I297" i="18"/>
  <c r="J297" i="18"/>
  <c r="K297" i="18"/>
  <c r="L297" i="18"/>
  <c r="H298" i="18"/>
  <c r="I298" i="18"/>
  <c r="J298" i="18"/>
  <c r="K298" i="18"/>
  <c r="L298" i="18"/>
  <c r="H299" i="18"/>
  <c r="I299" i="18"/>
  <c r="J299" i="18"/>
  <c r="K299" i="18"/>
  <c r="L299" i="18"/>
  <c r="H300" i="18"/>
  <c r="I300" i="18"/>
  <c r="J300" i="18"/>
  <c r="K300" i="18"/>
  <c r="L300" i="18"/>
  <c r="H301" i="18"/>
  <c r="I301" i="18"/>
  <c r="J301" i="18"/>
  <c r="K301" i="18"/>
  <c r="L301" i="18"/>
  <c r="H302" i="18"/>
  <c r="I302" i="18"/>
  <c r="J302" i="18"/>
  <c r="K302" i="18"/>
  <c r="L302" i="18"/>
  <c r="H303" i="18"/>
  <c r="I303" i="18"/>
  <c r="J303" i="18"/>
  <c r="K303" i="18"/>
  <c r="L303" i="18"/>
  <c r="H304" i="18"/>
  <c r="I304" i="18"/>
  <c r="J304" i="18"/>
  <c r="K304" i="18"/>
  <c r="L304" i="18"/>
  <c r="H305" i="18"/>
  <c r="I305" i="18"/>
  <c r="J305" i="18"/>
  <c r="K305" i="18"/>
  <c r="L305" i="18"/>
  <c r="H306" i="18"/>
  <c r="I306" i="18"/>
  <c r="J306" i="18"/>
  <c r="K306" i="18"/>
  <c r="L306" i="18"/>
  <c r="H307" i="18"/>
  <c r="I307" i="18"/>
  <c r="J307" i="18"/>
  <c r="K307" i="18"/>
  <c r="L307" i="18"/>
  <c r="H308" i="18"/>
  <c r="I308" i="18"/>
  <c r="J308" i="18"/>
  <c r="K308" i="18"/>
  <c r="L308" i="18"/>
  <c r="H309" i="18"/>
  <c r="I309" i="18"/>
  <c r="J309" i="18"/>
  <c r="K309" i="18"/>
  <c r="L309" i="18"/>
  <c r="H310" i="18"/>
  <c r="I310" i="18"/>
  <c r="J310" i="18"/>
  <c r="K310" i="18"/>
  <c r="L310" i="18"/>
  <c r="H311" i="18"/>
  <c r="I311" i="18"/>
  <c r="J311" i="18"/>
  <c r="K311" i="18"/>
  <c r="L311" i="18"/>
  <c r="H312" i="18"/>
  <c r="I312" i="18"/>
  <c r="J312" i="18"/>
  <c r="K312" i="18"/>
  <c r="L312" i="18"/>
  <c r="H313" i="18"/>
  <c r="I313" i="18"/>
  <c r="J313" i="18"/>
  <c r="K313" i="18"/>
  <c r="L313" i="18"/>
  <c r="H314" i="18"/>
  <c r="I314" i="18"/>
  <c r="J314" i="18"/>
  <c r="K314" i="18"/>
  <c r="L314" i="18"/>
  <c r="H315" i="18"/>
  <c r="I315" i="18"/>
  <c r="J315" i="18"/>
  <c r="K315" i="18"/>
  <c r="L315" i="18"/>
  <c r="H316" i="18"/>
  <c r="I316" i="18"/>
  <c r="J316" i="18"/>
  <c r="K316" i="18"/>
  <c r="L316" i="18"/>
  <c r="H317" i="18"/>
  <c r="I317" i="18"/>
  <c r="J317" i="18"/>
  <c r="K317" i="18"/>
  <c r="L317" i="18"/>
  <c r="H318" i="18"/>
  <c r="I318" i="18"/>
  <c r="J318" i="18"/>
  <c r="K318" i="18"/>
  <c r="L318" i="18"/>
  <c r="H319" i="18"/>
  <c r="I319" i="18"/>
  <c r="J319" i="18"/>
  <c r="K319" i="18"/>
  <c r="L319" i="18"/>
  <c r="H320" i="18"/>
  <c r="I320" i="18"/>
  <c r="J320" i="18"/>
  <c r="K320" i="18"/>
  <c r="L320" i="18"/>
  <c r="H321" i="18"/>
  <c r="I321" i="18"/>
  <c r="J321" i="18"/>
  <c r="K321" i="18"/>
  <c r="L321" i="18"/>
  <c r="H322" i="18"/>
  <c r="I322" i="18"/>
  <c r="J322" i="18"/>
  <c r="K322" i="18"/>
  <c r="L322" i="18"/>
  <c r="H323" i="18"/>
  <c r="I323" i="18"/>
  <c r="J323" i="18"/>
  <c r="K323" i="18"/>
  <c r="L323" i="18"/>
  <c r="H324" i="18"/>
  <c r="I324" i="18"/>
  <c r="J324" i="18"/>
  <c r="K324" i="18"/>
  <c r="L324" i="18"/>
  <c r="H325" i="18"/>
  <c r="I325" i="18"/>
  <c r="J325" i="18"/>
  <c r="K325" i="18"/>
  <c r="L325" i="18"/>
  <c r="H326" i="18"/>
  <c r="I326" i="18"/>
  <c r="J326" i="18"/>
  <c r="K326" i="18"/>
  <c r="L326" i="18"/>
  <c r="H327" i="18"/>
  <c r="I327" i="18"/>
  <c r="J327" i="18"/>
  <c r="K327" i="18"/>
  <c r="L327" i="18"/>
  <c r="H328" i="18"/>
  <c r="I328" i="18"/>
  <c r="J328" i="18"/>
  <c r="K328" i="18"/>
  <c r="L328" i="18"/>
  <c r="H329" i="18"/>
  <c r="I329" i="18"/>
  <c r="J329" i="18"/>
  <c r="K329" i="18"/>
  <c r="L329" i="18"/>
  <c r="H330" i="18"/>
  <c r="I330" i="18"/>
  <c r="J330" i="18"/>
  <c r="K330" i="18"/>
  <c r="L330" i="18"/>
  <c r="H331" i="18"/>
  <c r="I331" i="18"/>
  <c r="J331" i="18"/>
  <c r="K331" i="18"/>
  <c r="L331" i="18"/>
  <c r="H332" i="18"/>
  <c r="I332" i="18"/>
  <c r="J332" i="18"/>
  <c r="K332" i="18"/>
  <c r="L332" i="18"/>
  <c r="H333" i="18"/>
  <c r="I333" i="18"/>
  <c r="J333" i="18"/>
  <c r="K333" i="18"/>
  <c r="L333" i="18"/>
  <c r="H334" i="18"/>
  <c r="I334" i="18"/>
  <c r="J334" i="18"/>
  <c r="K334" i="18"/>
  <c r="L334" i="18"/>
  <c r="H335" i="18"/>
  <c r="I335" i="18"/>
  <c r="J335" i="18"/>
  <c r="K335" i="18"/>
  <c r="L335" i="18"/>
  <c r="H336" i="18"/>
  <c r="I336" i="18"/>
  <c r="J336" i="18"/>
  <c r="K336" i="18"/>
  <c r="L336" i="18"/>
  <c r="H337" i="18"/>
  <c r="I337" i="18"/>
  <c r="J337" i="18"/>
  <c r="K337" i="18"/>
  <c r="L337" i="18"/>
  <c r="H338" i="18"/>
  <c r="I338" i="18"/>
  <c r="J338" i="18"/>
  <c r="K338" i="18"/>
  <c r="L338" i="18"/>
  <c r="H339" i="18"/>
  <c r="I339" i="18"/>
  <c r="J339" i="18"/>
  <c r="K339" i="18"/>
  <c r="L339" i="18"/>
  <c r="H340" i="18"/>
  <c r="I340" i="18"/>
  <c r="J340" i="18"/>
  <c r="K340" i="18"/>
  <c r="L340" i="18"/>
  <c r="H341" i="18"/>
  <c r="I341" i="18"/>
  <c r="J341" i="18"/>
  <c r="K341" i="18"/>
  <c r="L341" i="18"/>
  <c r="H342" i="18"/>
  <c r="I342" i="18"/>
  <c r="J342" i="18"/>
  <c r="K342" i="18"/>
  <c r="L342" i="18"/>
  <c r="H343" i="18"/>
  <c r="I343" i="18"/>
  <c r="J343" i="18"/>
  <c r="K343" i="18"/>
  <c r="L343" i="18"/>
  <c r="H344" i="18"/>
  <c r="I344" i="18"/>
  <c r="J344" i="18"/>
  <c r="K344" i="18"/>
  <c r="L344" i="18"/>
  <c r="H345" i="18"/>
  <c r="I345" i="18"/>
  <c r="J345" i="18"/>
  <c r="K345" i="18"/>
  <c r="L345" i="18"/>
  <c r="H346" i="18"/>
  <c r="I346" i="18"/>
  <c r="J346" i="18"/>
  <c r="K346" i="18"/>
  <c r="L346" i="18"/>
  <c r="H347" i="18"/>
  <c r="I347" i="18"/>
  <c r="J347" i="18"/>
  <c r="K347" i="18"/>
  <c r="L347" i="18"/>
  <c r="H348" i="18"/>
  <c r="I348" i="18"/>
  <c r="J348" i="18"/>
  <c r="K348" i="18"/>
  <c r="L348" i="18"/>
  <c r="H349" i="18"/>
  <c r="I349" i="18"/>
  <c r="J349" i="18"/>
  <c r="K349" i="18"/>
  <c r="L349" i="18"/>
  <c r="H350" i="18"/>
  <c r="I350" i="18"/>
  <c r="J350" i="18"/>
  <c r="K350" i="18"/>
  <c r="L350" i="18"/>
  <c r="H351" i="18"/>
  <c r="I351" i="18"/>
  <c r="J351" i="18"/>
  <c r="K351" i="18"/>
  <c r="L351" i="18"/>
  <c r="H352" i="18"/>
  <c r="I352" i="18"/>
  <c r="J352" i="18"/>
  <c r="K352" i="18"/>
  <c r="L352" i="18"/>
  <c r="H353" i="18"/>
  <c r="I353" i="18"/>
  <c r="J353" i="18"/>
  <c r="K353" i="18"/>
  <c r="L353" i="18"/>
  <c r="H354" i="18"/>
  <c r="I354" i="18"/>
  <c r="J354" i="18"/>
  <c r="K354" i="18"/>
  <c r="L354" i="18"/>
  <c r="H355" i="18"/>
  <c r="I355" i="18"/>
  <c r="J355" i="18"/>
  <c r="K355" i="18"/>
  <c r="L355" i="18"/>
  <c r="H356" i="18"/>
  <c r="I356" i="18"/>
  <c r="J356" i="18"/>
  <c r="K356" i="18"/>
  <c r="L356" i="18"/>
  <c r="H357" i="18"/>
  <c r="I357" i="18"/>
  <c r="J357" i="18"/>
  <c r="K357" i="18"/>
  <c r="L357" i="18"/>
  <c r="H358" i="18"/>
  <c r="I358" i="18"/>
  <c r="J358" i="18"/>
  <c r="K358" i="18"/>
  <c r="L358" i="18"/>
  <c r="H359" i="18"/>
  <c r="I359" i="18"/>
  <c r="J359" i="18"/>
  <c r="K359" i="18"/>
  <c r="L359" i="18"/>
  <c r="H360" i="18"/>
  <c r="I360" i="18"/>
  <c r="J360" i="18"/>
  <c r="K360" i="18"/>
  <c r="L360" i="18"/>
  <c r="H361" i="18"/>
  <c r="I361" i="18"/>
  <c r="J361" i="18"/>
  <c r="K361" i="18"/>
  <c r="L361" i="18"/>
  <c r="H362" i="18"/>
  <c r="I362" i="18"/>
  <c r="J362" i="18"/>
  <c r="K362" i="18"/>
  <c r="L362" i="18"/>
  <c r="H363" i="18"/>
  <c r="I363" i="18"/>
  <c r="J363" i="18"/>
  <c r="K363" i="18"/>
  <c r="L363" i="18"/>
  <c r="H364" i="18"/>
  <c r="I364" i="18"/>
  <c r="J364" i="18"/>
  <c r="K364" i="18"/>
  <c r="L364" i="18"/>
  <c r="H365" i="18"/>
  <c r="I365" i="18"/>
  <c r="J365" i="18"/>
  <c r="K365" i="18"/>
  <c r="L365" i="18"/>
  <c r="H366" i="18"/>
  <c r="I366" i="18"/>
  <c r="J366" i="18"/>
  <c r="K366" i="18"/>
  <c r="L366" i="18"/>
  <c r="H367" i="18"/>
  <c r="I367" i="18"/>
  <c r="J367" i="18"/>
  <c r="K367" i="18"/>
  <c r="L367" i="18"/>
  <c r="H368" i="18"/>
  <c r="I368" i="18"/>
  <c r="J368" i="18"/>
  <c r="K368" i="18"/>
  <c r="L368" i="18"/>
  <c r="H369" i="18"/>
  <c r="I369" i="18"/>
  <c r="J369" i="18"/>
  <c r="K369" i="18"/>
  <c r="L369" i="18"/>
  <c r="H370" i="18"/>
  <c r="I370" i="18"/>
  <c r="J370" i="18"/>
  <c r="K370" i="18"/>
  <c r="L370" i="18"/>
  <c r="H371" i="18"/>
  <c r="I371" i="18"/>
  <c r="J371" i="18"/>
  <c r="K371" i="18"/>
  <c r="L371" i="18"/>
  <c r="H372" i="18"/>
  <c r="I372" i="18"/>
  <c r="J372" i="18"/>
  <c r="K372" i="18"/>
  <c r="L372" i="18"/>
  <c r="H373" i="18"/>
  <c r="I373" i="18"/>
  <c r="J373" i="18"/>
  <c r="K373" i="18"/>
  <c r="L373" i="18"/>
  <c r="H374" i="18"/>
  <c r="I374" i="18"/>
  <c r="J374" i="18"/>
  <c r="K374" i="18"/>
  <c r="L374" i="18"/>
  <c r="H375" i="18"/>
  <c r="I375" i="18"/>
  <c r="J375" i="18"/>
  <c r="K375" i="18"/>
  <c r="L375" i="18"/>
  <c r="H376" i="18"/>
  <c r="I376" i="18"/>
  <c r="J376" i="18"/>
  <c r="K376" i="18"/>
  <c r="L376" i="18"/>
  <c r="H377" i="18"/>
  <c r="I377" i="18"/>
  <c r="J377" i="18"/>
  <c r="K377" i="18"/>
  <c r="L377" i="18"/>
  <c r="H378" i="18"/>
  <c r="I378" i="18"/>
  <c r="J378" i="18"/>
  <c r="K378" i="18"/>
  <c r="L378" i="18"/>
  <c r="H379" i="18"/>
  <c r="I379" i="18"/>
  <c r="J379" i="18"/>
  <c r="K379" i="18"/>
  <c r="L379" i="18"/>
  <c r="H380" i="18"/>
  <c r="I380" i="18"/>
  <c r="J380" i="18"/>
  <c r="K380" i="18"/>
  <c r="L380" i="18"/>
  <c r="H381" i="18"/>
  <c r="I381" i="18"/>
  <c r="J381" i="18"/>
  <c r="K381" i="18"/>
  <c r="L381" i="18"/>
  <c r="H382" i="18"/>
  <c r="I382" i="18"/>
  <c r="J382" i="18"/>
  <c r="K382" i="18"/>
  <c r="L382" i="18"/>
  <c r="H383" i="18"/>
  <c r="I383" i="18"/>
  <c r="J383" i="18"/>
  <c r="K383" i="18"/>
  <c r="L383" i="18"/>
  <c r="H384" i="18"/>
  <c r="I384" i="18"/>
  <c r="J384" i="18"/>
  <c r="K384" i="18"/>
  <c r="L384" i="18"/>
  <c r="H385" i="18"/>
  <c r="I385" i="18"/>
  <c r="J385" i="18"/>
  <c r="K385" i="18"/>
  <c r="L385" i="18"/>
  <c r="H386" i="18"/>
  <c r="I386" i="18"/>
  <c r="J386" i="18"/>
  <c r="K386" i="18"/>
  <c r="L386" i="18"/>
  <c r="H387" i="18"/>
  <c r="I387" i="18"/>
  <c r="J387" i="18"/>
  <c r="K387" i="18"/>
  <c r="L387" i="18"/>
  <c r="H388" i="18"/>
  <c r="I388" i="18"/>
  <c r="J388" i="18"/>
  <c r="K388" i="18"/>
  <c r="L388" i="18"/>
  <c r="H389" i="18"/>
  <c r="I389" i="18"/>
  <c r="J389" i="18"/>
  <c r="K389" i="18"/>
  <c r="L389" i="18"/>
  <c r="H390" i="18"/>
  <c r="I390" i="18"/>
  <c r="J390" i="18"/>
  <c r="K390" i="18"/>
  <c r="L390" i="18"/>
  <c r="H391" i="18"/>
  <c r="I391" i="18"/>
  <c r="J391" i="18"/>
  <c r="K391" i="18"/>
  <c r="L391" i="18"/>
  <c r="H392" i="18"/>
  <c r="I392" i="18"/>
  <c r="J392" i="18"/>
  <c r="K392" i="18"/>
  <c r="L392" i="18"/>
  <c r="H393" i="18"/>
  <c r="I393" i="18"/>
  <c r="J393" i="18"/>
  <c r="K393" i="18"/>
  <c r="L393" i="18"/>
  <c r="H394" i="18"/>
  <c r="I394" i="18"/>
  <c r="J394" i="18"/>
  <c r="K394" i="18"/>
  <c r="L394" i="18"/>
  <c r="H395" i="18"/>
  <c r="I395" i="18"/>
  <c r="J395" i="18"/>
  <c r="K395" i="18"/>
  <c r="L395" i="18"/>
  <c r="H396" i="18"/>
  <c r="I396" i="18"/>
  <c r="J396" i="18"/>
  <c r="K396" i="18"/>
  <c r="L396" i="18"/>
  <c r="H397" i="18"/>
  <c r="I397" i="18"/>
  <c r="J397" i="18"/>
  <c r="K397" i="18"/>
  <c r="L397" i="18"/>
  <c r="H398" i="18"/>
  <c r="I398" i="18"/>
  <c r="J398" i="18"/>
  <c r="K398" i="18"/>
  <c r="L398" i="18"/>
  <c r="H399" i="18"/>
  <c r="I399" i="18"/>
  <c r="J399" i="18"/>
  <c r="K399" i="18"/>
  <c r="L399" i="18"/>
  <c r="H400" i="18"/>
  <c r="I400" i="18"/>
  <c r="J400" i="18"/>
  <c r="K400" i="18"/>
  <c r="L400" i="18"/>
  <c r="H401" i="18"/>
  <c r="I401" i="18"/>
  <c r="J401" i="18"/>
  <c r="K401" i="18"/>
  <c r="L401" i="18"/>
  <c r="H402" i="18"/>
  <c r="I402" i="18"/>
  <c r="J402" i="18"/>
  <c r="K402" i="18"/>
  <c r="L402" i="18"/>
  <c r="H403" i="18"/>
  <c r="I403" i="18"/>
  <c r="J403" i="18"/>
  <c r="K403" i="18"/>
  <c r="L403" i="18"/>
  <c r="H404" i="18"/>
  <c r="I404" i="18"/>
  <c r="J404" i="18"/>
  <c r="K404" i="18"/>
  <c r="L404" i="18"/>
  <c r="H405" i="18"/>
  <c r="I405" i="18"/>
  <c r="J405" i="18"/>
  <c r="K405" i="18"/>
  <c r="L405" i="18"/>
  <c r="H406" i="18"/>
  <c r="I406" i="18"/>
  <c r="J406" i="18"/>
  <c r="K406" i="18"/>
  <c r="L406" i="18"/>
  <c r="H407" i="18"/>
  <c r="I407" i="18"/>
  <c r="J407" i="18"/>
  <c r="K407" i="18"/>
  <c r="L407" i="18"/>
  <c r="H408" i="18"/>
  <c r="I408" i="18"/>
  <c r="J408" i="18"/>
  <c r="K408" i="18"/>
  <c r="L408" i="18"/>
  <c r="H409" i="18"/>
  <c r="I409" i="18"/>
  <c r="J409" i="18"/>
  <c r="K409" i="18"/>
  <c r="L409" i="18"/>
  <c r="H410" i="18"/>
  <c r="I410" i="18"/>
  <c r="J410" i="18"/>
  <c r="K410" i="18"/>
  <c r="L410" i="18"/>
  <c r="H411" i="18"/>
  <c r="I411" i="18"/>
  <c r="J411" i="18"/>
  <c r="K411" i="18"/>
  <c r="L411" i="18"/>
  <c r="H412" i="18"/>
  <c r="I412" i="18"/>
  <c r="J412" i="18"/>
  <c r="K412" i="18"/>
  <c r="L412" i="18"/>
  <c r="H413" i="18"/>
  <c r="I413" i="18"/>
  <c r="J413" i="18"/>
  <c r="K413" i="18"/>
  <c r="L413" i="18"/>
  <c r="H414" i="18"/>
  <c r="I414" i="18"/>
  <c r="J414" i="18"/>
  <c r="K414" i="18"/>
  <c r="L414" i="18"/>
  <c r="H415" i="18"/>
  <c r="I415" i="18"/>
  <c r="J415" i="18"/>
  <c r="K415" i="18"/>
  <c r="L415" i="18"/>
  <c r="H416" i="18"/>
  <c r="I416" i="18"/>
  <c r="J416" i="18"/>
  <c r="K416" i="18"/>
  <c r="L416" i="18"/>
  <c r="H417" i="18"/>
  <c r="I417" i="18"/>
  <c r="J417" i="18"/>
  <c r="K417" i="18"/>
  <c r="L417" i="18"/>
  <c r="H418" i="18"/>
  <c r="I418" i="18"/>
  <c r="J418" i="18"/>
  <c r="K418" i="18"/>
  <c r="L418" i="18"/>
  <c r="H419" i="18"/>
  <c r="I419" i="18"/>
  <c r="J419" i="18"/>
  <c r="K419" i="18"/>
  <c r="L419" i="18"/>
  <c r="H420" i="18"/>
  <c r="I420" i="18"/>
  <c r="J420" i="18"/>
  <c r="K420" i="18"/>
  <c r="L420" i="18"/>
  <c r="H421" i="18"/>
  <c r="I421" i="18"/>
  <c r="J421" i="18"/>
  <c r="K421" i="18"/>
  <c r="L421" i="18"/>
  <c r="H422" i="18"/>
  <c r="I422" i="18"/>
  <c r="J422" i="18"/>
  <c r="K422" i="18"/>
  <c r="L422" i="18"/>
  <c r="H423" i="18"/>
  <c r="I423" i="18"/>
  <c r="J423" i="18"/>
  <c r="K423" i="18"/>
  <c r="L423" i="18"/>
  <c r="H424" i="18"/>
  <c r="I424" i="18"/>
  <c r="J424" i="18"/>
  <c r="K424" i="18"/>
  <c r="L424" i="18"/>
  <c r="H425" i="18"/>
  <c r="I425" i="18"/>
  <c r="J425" i="18"/>
  <c r="K425" i="18"/>
  <c r="L425" i="18"/>
  <c r="H426" i="18"/>
  <c r="I426" i="18"/>
  <c r="J426" i="18"/>
  <c r="K426" i="18"/>
  <c r="L426" i="18"/>
  <c r="H427" i="18"/>
  <c r="I427" i="18"/>
  <c r="J427" i="18"/>
  <c r="K427" i="18"/>
  <c r="L427" i="18"/>
  <c r="H428" i="18"/>
  <c r="I428" i="18"/>
  <c r="J428" i="18"/>
  <c r="K428" i="18"/>
  <c r="L428" i="18"/>
  <c r="H429" i="18"/>
  <c r="I429" i="18"/>
  <c r="J429" i="18"/>
  <c r="K429" i="18"/>
  <c r="L429" i="18"/>
  <c r="H430" i="18"/>
  <c r="I430" i="18"/>
  <c r="J430" i="18"/>
  <c r="K430" i="18"/>
  <c r="L430" i="18"/>
  <c r="H431" i="18"/>
  <c r="I431" i="18"/>
  <c r="J431" i="18"/>
  <c r="K431" i="18"/>
  <c r="L431" i="18"/>
  <c r="H432" i="18"/>
  <c r="I432" i="18"/>
  <c r="J432" i="18"/>
  <c r="K432" i="18"/>
  <c r="L432" i="18"/>
  <c r="H433" i="18"/>
  <c r="I433" i="18"/>
  <c r="J433" i="18"/>
  <c r="K433" i="18"/>
  <c r="L433" i="18"/>
  <c r="H434" i="18"/>
  <c r="I434" i="18"/>
  <c r="J434" i="18"/>
  <c r="K434" i="18"/>
  <c r="L434" i="18"/>
  <c r="H435" i="18"/>
  <c r="I435" i="18"/>
  <c r="J435" i="18"/>
  <c r="K435" i="18"/>
  <c r="L435" i="18"/>
  <c r="H436" i="18"/>
  <c r="I436" i="18"/>
  <c r="J436" i="18"/>
  <c r="K436" i="18"/>
  <c r="L436" i="18"/>
  <c r="H437" i="18"/>
  <c r="I437" i="18"/>
  <c r="J437" i="18"/>
  <c r="K437" i="18"/>
  <c r="L437" i="18"/>
  <c r="H438" i="18"/>
  <c r="I438" i="18"/>
  <c r="J438" i="18"/>
  <c r="K438" i="18"/>
  <c r="L438" i="18"/>
  <c r="H439" i="18"/>
  <c r="I439" i="18"/>
  <c r="J439" i="18"/>
  <c r="K439" i="18"/>
  <c r="L439" i="18"/>
  <c r="H440" i="18"/>
  <c r="I440" i="18"/>
  <c r="J440" i="18"/>
  <c r="K440" i="18"/>
  <c r="L440" i="18"/>
  <c r="H441" i="18"/>
  <c r="I441" i="18"/>
  <c r="J441" i="18"/>
  <c r="K441" i="18"/>
  <c r="L441" i="18"/>
  <c r="H442" i="18"/>
  <c r="I442" i="18"/>
  <c r="J442" i="18"/>
  <c r="K442" i="18"/>
  <c r="L442" i="18"/>
  <c r="H443" i="18"/>
  <c r="I443" i="18"/>
  <c r="J443" i="18"/>
  <c r="K443" i="18"/>
  <c r="L443" i="18"/>
  <c r="H444" i="18"/>
  <c r="I444" i="18"/>
  <c r="J444" i="18"/>
  <c r="K444" i="18"/>
  <c r="L444" i="18"/>
  <c r="H445" i="18"/>
  <c r="I445" i="18"/>
  <c r="J445" i="18"/>
  <c r="K445" i="18"/>
  <c r="L445" i="18"/>
  <c r="H446" i="18"/>
  <c r="I446" i="18"/>
  <c r="J446" i="18"/>
  <c r="K446" i="18"/>
  <c r="L446" i="18"/>
  <c r="H447" i="18"/>
  <c r="I447" i="18"/>
  <c r="J447" i="18"/>
  <c r="K447" i="18"/>
  <c r="L447" i="18"/>
  <c r="H448" i="18"/>
  <c r="I448" i="18"/>
  <c r="J448" i="18"/>
  <c r="K448" i="18"/>
  <c r="L448" i="18"/>
  <c r="H449" i="18"/>
  <c r="I449" i="18"/>
  <c r="J449" i="18"/>
  <c r="K449" i="18"/>
  <c r="L449" i="18"/>
  <c r="H450" i="18"/>
  <c r="I450" i="18"/>
  <c r="J450" i="18"/>
  <c r="K450" i="18"/>
  <c r="L450" i="18"/>
  <c r="H451" i="18"/>
  <c r="I451" i="18"/>
  <c r="J451" i="18"/>
  <c r="K451" i="18"/>
  <c r="L451" i="18"/>
  <c r="H452" i="18"/>
  <c r="I452" i="18"/>
  <c r="J452" i="18"/>
  <c r="K452" i="18"/>
  <c r="L452" i="18"/>
  <c r="H453" i="18"/>
  <c r="I453" i="18"/>
  <c r="J453" i="18"/>
  <c r="K453" i="18"/>
  <c r="L453" i="18"/>
  <c r="H454" i="18"/>
  <c r="I454" i="18"/>
  <c r="J454" i="18"/>
  <c r="K454" i="18"/>
  <c r="L454" i="18"/>
  <c r="H455" i="18"/>
  <c r="I455" i="18"/>
  <c r="J455" i="18"/>
  <c r="K455" i="18"/>
  <c r="L455" i="18"/>
  <c r="H456" i="18"/>
  <c r="I456" i="18"/>
  <c r="J456" i="18"/>
  <c r="K456" i="18"/>
  <c r="L456" i="18"/>
  <c r="H457" i="18"/>
  <c r="I457" i="18"/>
  <c r="J457" i="18"/>
  <c r="K457" i="18"/>
  <c r="L457" i="18"/>
  <c r="H458" i="18"/>
  <c r="I458" i="18"/>
  <c r="J458" i="18"/>
  <c r="K458" i="18"/>
  <c r="L458" i="18"/>
  <c r="H459" i="18"/>
  <c r="I459" i="18"/>
  <c r="J459" i="18"/>
  <c r="K459" i="18"/>
  <c r="L459" i="18"/>
  <c r="H460" i="18"/>
  <c r="I460" i="18"/>
  <c r="J460" i="18"/>
  <c r="K460" i="18"/>
  <c r="L460" i="18"/>
  <c r="H461" i="18"/>
  <c r="I461" i="18"/>
  <c r="J461" i="18"/>
  <c r="K461" i="18"/>
  <c r="L461" i="18"/>
  <c r="H462" i="18"/>
  <c r="I462" i="18"/>
  <c r="J462" i="18"/>
  <c r="K462" i="18"/>
  <c r="L462" i="18"/>
  <c r="H463" i="18"/>
  <c r="I463" i="18"/>
  <c r="J463" i="18"/>
  <c r="K463" i="18"/>
  <c r="L463" i="18"/>
  <c r="H464" i="18"/>
  <c r="I464" i="18"/>
  <c r="J464" i="18"/>
  <c r="K464" i="18"/>
  <c r="L464" i="18"/>
  <c r="H465" i="18"/>
  <c r="I465" i="18"/>
  <c r="J465" i="18"/>
  <c r="K465" i="18"/>
  <c r="L465" i="18"/>
  <c r="H466" i="18"/>
  <c r="I466" i="18"/>
  <c r="J466" i="18"/>
  <c r="K466" i="18"/>
  <c r="L466" i="18"/>
  <c r="H467" i="18"/>
  <c r="I467" i="18"/>
  <c r="J467" i="18"/>
  <c r="K467" i="18"/>
  <c r="L467" i="18"/>
  <c r="H468" i="18"/>
  <c r="I468" i="18"/>
  <c r="J468" i="18"/>
  <c r="K468" i="18"/>
  <c r="L468" i="18"/>
  <c r="H469" i="18"/>
  <c r="I469" i="18"/>
  <c r="J469" i="18"/>
  <c r="K469" i="18"/>
  <c r="L469" i="18"/>
  <c r="H470" i="18"/>
  <c r="I470" i="18"/>
  <c r="J470" i="18"/>
  <c r="K470" i="18"/>
  <c r="L470" i="18"/>
  <c r="H471" i="18"/>
  <c r="I471" i="18"/>
  <c r="J471" i="18"/>
  <c r="K471" i="18"/>
  <c r="L471" i="18"/>
  <c r="H472" i="18"/>
  <c r="I472" i="18"/>
  <c r="J472" i="18"/>
  <c r="K472" i="18"/>
  <c r="L472" i="18"/>
  <c r="H473" i="18"/>
  <c r="I473" i="18"/>
  <c r="J473" i="18"/>
  <c r="K473" i="18"/>
  <c r="L473" i="18"/>
  <c r="H474" i="18"/>
  <c r="I474" i="18"/>
  <c r="J474" i="18"/>
  <c r="K474" i="18"/>
  <c r="L474" i="18"/>
  <c r="H475" i="18"/>
  <c r="I475" i="18"/>
  <c r="J475" i="18"/>
  <c r="K475" i="18"/>
  <c r="L475" i="18"/>
  <c r="H476" i="18"/>
  <c r="I476" i="18"/>
  <c r="J476" i="18"/>
  <c r="K476" i="18"/>
  <c r="L476" i="18"/>
  <c r="H477" i="18"/>
  <c r="I477" i="18"/>
  <c r="J477" i="18"/>
  <c r="K477" i="18"/>
  <c r="L477" i="18"/>
  <c r="H478" i="18"/>
  <c r="I478" i="18"/>
  <c r="J478" i="18"/>
  <c r="K478" i="18"/>
  <c r="L478" i="18"/>
  <c r="H479" i="18"/>
  <c r="I479" i="18"/>
  <c r="J479" i="18"/>
  <c r="K479" i="18"/>
  <c r="L479" i="18"/>
  <c r="H480" i="18"/>
  <c r="I480" i="18"/>
  <c r="J480" i="18"/>
  <c r="K480" i="18"/>
  <c r="L480" i="18"/>
  <c r="H481" i="18"/>
  <c r="I481" i="18"/>
  <c r="J481" i="18"/>
  <c r="K481" i="18"/>
  <c r="L481" i="18"/>
  <c r="H482" i="18"/>
  <c r="I482" i="18"/>
  <c r="J482" i="18"/>
  <c r="K482" i="18"/>
  <c r="L482" i="18"/>
  <c r="H483" i="18"/>
  <c r="I483" i="18"/>
  <c r="J483" i="18"/>
  <c r="K483" i="18"/>
  <c r="L483" i="18"/>
  <c r="H484" i="18"/>
  <c r="I484" i="18"/>
  <c r="J484" i="18"/>
  <c r="K484" i="18"/>
  <c r="L484" i="18"/>
  <c r="H485" i="18"/>
  <c r="I485" i="18"/>
  <c r="J485" i="18"/>
  <c r="K485" i="18"/>
  <c r="L485" i="18"/>
  <c r="H486" i="18"/>
  <c r="I486" i="18"/>
  <c r="J486" i="18"/>
  <c r="K486" i="18"/>
  <c r="L486" i="18"/>
  <c r="H487" i="18"/>
  <c r="I487" i="18"/>
  <c r="J487" i="18"/>
  <c r="K487" i="18"/>
  <c r="L487" i="18"/>
  <c r="H488" i="18"/>
  <c r="I488" i="18"/>
  <c r="J488" i="18"/>
  <c r="K488" i="18"/>
  <c r="L488" i="18"/>
  <c r="H489" i="18"/>
  <c r="I489" i="18"/>
  <c r="J489" i="18"/>
  <c r="K489" i="18"/>
  <c r="L489" i="18"/>
  <c r="H490" i="18"/>
  <c r="I490" i="18"/>
  <c r="J490" i="18"/>
  <c r="K490" i="18"/>
  <c r="L490" i="18"/>
  <c r="H491" i="18"/>
  <c r="I491" i="18"/>
  <c r="J491" i="18"/>
  <c r="K491" i="18"/>
  <c r="L491" i="18"/>
  <c r="H492" i="18"/>
  <c r="I492" i="18"/>
  <c r="J492" i="18"/>
  <c r="K492" i="18"/>
  <c r="L492" i="18"/>
  <c r="H493" i="18"/>
  <c r="I493" i="18"/>
  <c r="J493" i="18"/>
  <c r="K493" i="18"/>
  <c r="L493" i="18"/>
  <c r="H494" i="18"/>
  <c r="I494" i="18"/>
  <c r="J494" i="18"/>
  <c r="K494" i="18"/>
  <c r="L494" i="18"/>
  <c r="H495" i="18"/>
  <c r="I495" i="18"/>
  <c r="J495" i="18"/>
  <c r="K495" i="18"/>
  <c r="L495" i="18"/>
  <c r="H496" i="18"/>
  <c r="I496" i="18"/>
  <c r="J496" i="18"/>
  <c r="K496" i="18"/>
  <c r="L496" i="18"/>
  <c r="H497" i="18"/>
  <c r="I497" i="18"/>
  <c r="J497" i="18"/>
  <c r="K497" i="18"/>
  <c r="L497" i="18"/>
  <c r="H498" i="18"/>
  <c r="I498" i="18"/>
  <c r="J498" i="18"/>
  <c r="K498" i="18"/>
  <c r="L498" i="18"/>
  <c r="H499" i="18"/>
  <c r="I499" i="18"/>
  <c r="J499" i="18"/>
  <c r="K499" i="18"/>
  <c r="L499" i="18"/>
  <c r="H500" i="18"/>
  <c r="I500" i="18"/>
  <c r="J500" i="18"/>
  <c r="K500" i="18"/>
  <c r="L500" i="18"/>
  <c r="H501" i="18"/>
  <c r="I501" i="18"/>
  <c r="J501" i="18"/>
  <c r="K501" i="18"/>
  <c r="L501" i="18"/>
  <c r="H502" i="18"/>
  <c r="I502" i="18"/>
  <c r="J502" i="18"/>
  <c r="K502" i="18"/>
  <c r="L502" i="18"/>
  <c r="H503" i="18"/>
  <c r="I503" i="18"/>
  <c r="J503" i="18"/>
  <c r="K503" i="18"/>
  <c r="L503" i="18"/>
  <c r="H504" i="18"/>
  <c r="I504" i="18"/>
  <c r="J504" i="18"/>
  <c r="K504" i="18"/>
  <c r="L504" i="18"/>
  <c r="H505" i="18"/>
  <c r="I505" i="18"/>
  <c r="J505" i="18"/>
  <c r="K505" i="18"/>
  <c r="L505" i="18"/>
  <c r="H506" i="18"/>
  <c r="I506" i="18"/>
  <c r="J506" i="18"/>
  <c r="K506" i="18"/>
  <c r="L506" i="18"/>
  <c r="H507" i="18"/>
  <c r="I507" i="18"/>
  <c r="J507" i="18"/>
  <c r="K507" i="18"/>
  <c r="L507" i="18"/>
  <c r="H508" i="18"/>
  <c r="I508" i="18"/>
  <c r="J508" i="18"/>
  <c r="K508" i="18"/>
  <c r="L508" i="18"/>
  <c r="H509" i="18"/>
  <c r="I509" i="18"/>
  <c r="J509" i="18"/>
  <c r="K509" i="18"/>
  <c r="L509" i="18"/>
  <c r="H510" i="18"/>
  <c r="I510" i="18"/>
  <c r="J510" i="18"/>
  <c r="K510" i="18"/>
  <c r="L510" i="18"/>
  <c r="H511" i="18"/>
  <c r="I511" i="18"/>
  <c r="J511" i="18"/>
  <c r="K511" i="18"/>
  <c r="L511" i="18"/>
  <c r="H512" i="18"/>
  <c r="I512" i="18"/>
  <c r="J512" i="18"/>
  <c r="K512" i="18"/>
  <c r="L512" i="18"/>
  <c r="H513" i="18"/>
  <c r="I513" i="18"/>
  <c r="J513" i="18"/>
  <c r="K513" i="18"/>
  <c r="L513" i="18"/>
  <c r="H514" i="18"/>
  <c r="I514" i="18"/>
  <c r="J514" i="18"/>
  <c r="K514" i="18"/>
  <c r="L514" i="18"/>
  <c r="H515" i="18"/>
  <c r="I515" i="18"/>
  <c r="J515" i="18"/>
  <c r="K515" i="18"/>
  <c r="L515" i="18"/>
  <c r="H516" i="18"/>
  <c r="I516" i="18"/>
  <c r="J516" i="18"/>
  <c r="K516" i="18"/>
  <c r="L516" i="18"/>
  <c r="H517" i="18"/>
  <c r="I517" i="18"/>
  <c r="J517" i="18"/>
  <c r="K517" i="18"/>
  <c r="L517" i="18"/>
  <c r="H518" i="18"/>
  <c r="I518" i="18"/>
  <c r="J518" i="18"/>
  <c r="K518" i="18"/>
  <c r="L518" i="18"/>
  <c r="H519" i="18"/>
  <c r="I519" i="18"/>
  <c r="J519" i="18"/>
  <c r="K519" i="18"/>
  <c r="L519" i="18"/>
  <c r="H520" i="18"/>
  <c r="I520" i="18"/>
  <c r="J520" i="18"/>
  <c r="K520" i="18"/>
  <c r="L520" i="18"/>
  <c r="H521" i="18"/>
  <c r="I521" i="18"/>
  <c r="J521" i="18"/>
  <c r="K521" i="18"/>
  <c r="L521" i="18"/>
  <c r="H522" i="18"/>
  <c r="I522" i="18"/>
  <c r="J522" i="18"/>
  <c r="K522" i="18"/>
  <c r="L522" i="18"/>
  <c r="H523" i="18"/>
  <c r="I523" i="18"/>
  <c r="J523" i="18"/>
  <c r="K523" i="18"/>
  <c r="L523" i="18"/>
  <c r="H524" i="18"/>
  <c r="I524" i="18"/>
  <c r="J524" i="18"/>
  <c r="K524" i="18"/>
  <c r="L524" i="18"/>
  <c r="H525" i="18"/>
  <c r="I525" i="18"/>
  <c r="J525" i="18"/>
  <c r="K525" i="18"/>
  <c r="L525" i="18"/>
  <c r="H526" i="18"/>
  <c r="I526" i="18"/>
  <c r="J526" i="18"/>
  <c r="K526" i="18"/>
  <c r="L526" i="18"/>
  <c r="H527" i="18"/>
  <c r="I527" i="18"/>
  <c r="J527" i="18"/>
  <c r="K527" i="18"/>
  <c r="L527" i="18"/>
  <c r="H528" i="18"/>
  <c r="I528" i="18"/>
  <c r="J528" i="18"/>
  <c r="K528" i="18"/>
  <c r="L528" i="18"/>
  <c r="H529" i="18"/>
  <c r="I529" i="18"/>
  <c r="J529" i="18"/>
  <c r="K529" i="18"/>
  <c r="L529" i="18"/>
  <c r="H530" i="18"/>
  <c r="I530" i="18"/>
  <c r="J530" i="18"/>
  <c r="K530" i="18"/>
  <c r="L530" i="18"/>
  <c r="H531" i="18"/>
  <c r="I531" i="18"/>
  <c r="J531" i="18"/>
  <c r="K531" i="18"/>
  <c r="L531" i="18"/>
  <c r="H532" i="18"/>
  <c r="I532" i="18"/>
  <c r="J532" i="18"/>
  <c r="K532" i="18"/>
  <c r="L532" i="18"/>
  <c r="H533" i="18"/>
  <c r="I533" i="18"/>
  <c r="J533" i="18"/>
  <c r="K533" i="18"/>
  <c r="L533" i="18"/>
  <c r="H534" i="18"/>
  <c r="I534" i="18"/>
  <c r="J534" i="18"/>
  <c r="K534" i="18"/>
  <c r="L534" i="18"/>
  <c r="H535" i="18"/>
  <c r="I535" i="18"/>
  <c r="J535" i="18"/>
  <c r="K535" i="18"/>
  <c r="L535" i="18"/>
  <c r="H536" i="18"/>
  <c r="I536" i="18"/>
  <c r="J536" i="18"/>
  <c r="K536" i="18"/>
  <c r="L536" i="18"/>
  <c r="H537" i="18"/>
  <c r="I537" i="18"/>
  <c r="J537" i="18"/>
  <c r="K537" i="18"/>
  <c r="L537" i="18"/>
  <c r="H538" i="18"/>
  <c r="I538" i="18"/>
  <c r="J538" i="18"/>
  <c r="K538" i="18"/>
  <c r="L538" i="18"/>
  <c r="H539" i="18"/>
  <c r="I539" i="18"/>
  <c r="J539" i="18"/>
  <c r="K539" i="18"/>
  <c r="L539" i="18"/>
  <c r="H540" i="18"/>
  <c r="I540" i="18"/>
  <c r="J540" i="18"/>
  <c r="K540" i="18"/>
  <c r="L540" i="18"/>
  <c r="H541" i="18"/>
  <c r="I541" i="18"/>
  <c r="J541" i="18"/>
  <c r="K541" i="18"/>
  <c r="L541" i="18"/>
  <c r="H542" i="18"/>
  <c r="I542" i="18"/>
  <c r="J542" i="18"/>
  <c r="K542" i="18"/>
  <c r="L542" i="18"/>
  <c r="H543" i="18"/>
  <c r="I543" i="18"/>
  <c r="J543" i="18"/>
  <c r="K543" i="18"/>
  <c r="L543" i="18"/>
  <c r="H544" i="18"/>
  <c r="I544" i="18"/>
  <c r="J544" i="18"/>
  <c r="K544" i="18"/>
  <c r="L544" i="18"/>
  <c r="H545" i="18"/>
  <c r="I545" i="18"/>
  <c r="J545" i="18"/>
  <c r="K545" i="18"/>
  <c r="L545" i="18"/>
  <c r="H546" i="18"/>
  <c r="I546" i="18"/>
  <c r="J546" i="18"/>
  <c r="K546" i="18"/>
  <c r="L546" i="18"/>
  <c r="H547" i="18"/>
  <c r="I547" i="18"/>
  <c r="J547" i="18"/>
  <c r="K547" i="18"/>
  <c r="L547" i="18"/>
  <c r="H548" i="18"/>
  <c r="I548" i="18"/>
  <c r="J548" i="18"/>
  <c r="K548" i="18"/>
  <c r="L548" i="18"/>
  <c r="H549" i="18"/>
  <c r="I549" i="18"/>
  <c r="J549" i="18"/>
  <c r="K549" i="18"/>
  <c r="L549" i="18"/>
  <c r="H550" i="18"/>
  <c r="I550" i="18"/>
  <c r="J550" i="18"/>
  <c r="K550" i="18"/>
  <c r="L550" i="18"/>
  <c r="H551" i="18"/>
  <c r="I551" i="18"/>
  <c r="J551" i="18"/>
  <c r="K551" i="18"/>
  <c r="L551" i="18"/>
  <c r="H552" i="18"/>
  <c r="I552" i="18"/>
  <c r="J552" i="18"/>
  <c r="K552" i="18"/>
  <c r="L552" i="18"/>
  <c r="H553" i="18"/>
  <c r="I553" i="18"/>
  <c r="J553" i="18"/>
  <c r="K553" i="18"/>
  <c r="L553" i="18"/>
  <c r="H554" i="18"/>
  <c r="I554" i="18"/>
  <c r="J554" i="18"/>
  <c r="K554" i="18"/>
  <c r="L554" i="18"/>
  <c r="H555" i="18"/>
  <c r="I555" i="18"/>
  <c r="J555" i="18"/>
  <c r="K555" i="18"/>
  <c r="L555" i="18"/>
  <c r="H556" i="18"/>
  <c r="I556" i="18"/>
  <c r="J556" i="18"/>
  <c r="K556" i="18"/>
  <c r="L556" i="18"/>
  <c r="H557" i="18"/>
  <c r="I557" i="18"/>
  <c r="J557" i="18"/>
  <c r="K557" i="18"/>
  <c r="L557" i="18"/>
  <c r="H558" i="18"/>
  <c r="I558" i="18"/>
  <c r="J558" i="18"/>
  <c r="K558" i="18"/>
  <c r="L558" i="18"/>
  <c r="H559" i="18"/>
  <c r="I559" i="18"/>
  <c r="J559" i="18"/>
  <c r="K559" i="18"/>
  <c r="L559" i="18"/>
  <c r="H560" i="18"/>
  <c r="I560" i="18"/>
  <c r="J560" i="18"/>
  <c r="K560" i="18"/>
  <c r="L560" i="18"/>
  <c r="H561" i="18"/>
  <c r="I561" i="18"/>
  <c r="J561" i="18"/>
  <c r="K561" i="18"/>
  <c r="L561" i="18"/>
  <c r="H562" i="18"/>
  <c r="I562" i="18"/>
  <c r="J562" i="18"/>
  <c r="K562" i="18"/>
  <c r="L562" i="18"/>
  <c r="H563" i="18"/>
  <c r="I563" i="18"/>
  <c r="J563" i="18"/>
  <c r="K563" i="18"/>
  <c r="L563" i="18"/>
  <c r="H564" i="18"/>
  <c r="I564" i="18"/>
  <c r="J564" i="18"/>
  <c r="K564" i="18"/>
  <c r="L564" i="18"/>
  <c r="H565" i="18"/>
  <c r="I565" i="18"/>
  <c r="J565" i="18"/>
  <c r="K565" i="18"/>
  <c r="L565" i="18"/>
  <c r="H566" i="18"/>
  <c r="I566" i="18"/>
  <c r="J566" i="18"/>
  <c r="K566" i="18"/>
  <c r="L566" i="18"/>
  <c r="H567" i="18"/>
  <c r="I567" i="18"/>
  <c r="J567" i="18"/>
  <c r="K567" i="18"/>
  <c r="L567" i="18"/>
  <c r="H568" i="18"/>
  <c r="I568" i="18"/>
  <c r="J568" i="18"/>
  <c r="K568" i="18"/>
  <c r="L568" i="18"/>
  <c r="H569" i="18"/>
  <c r="I569" i="18"/>
  <c r="J569" i="18"/>
  <c r="K569" i="18"/>
  <c r="L569" i="18"/>
  <c r="H570" i="18"/>
  <c r="I570" i="18"/>
  <c r="J570" i="18"/>
  <c r="K570" i="18"/>
  <c r="L570" i="18"/>
  <c r="H571" i="18"/>
  <c r="I571" i="18"/>
  <c r="J571" i="18"/>
  <c r="K571" i="18"/>
  <c r="L571" i="18"/>
  <c r="H572" i="18"/>
  <c r="I572" i="18"/>
  <c r="J572" i="18"/>
  <c r="K572" i="18"/>
  <c r="L572" i="18"/>
  <c r="H573" i="18"/>
  <c r="I573" i="18"/>
  <c r="J573" i="18"/>
  <c r="K573" i="18"/>
  <c r="L573" i="18"/>
  <c r="H574" i="18"/>
  <c r="I574" i="18"/>
  <c r="J574" i="18"/>
  <c r="K574" i="18"/>
  <c r="L574" i="18"/>
  <c r="H575" i="18"/>
  <c r="I575" i="18"/>
  <c r="J575" i="18"/>
  <c r="K575" i="18"/>
  <c r="L575" i="18"/>
  <c r="H576" i="18"/>
  <c r="I576" i="18"/>
  <c r="J576" i="18"/>
  <c r="K576" i="18"/>
  <c r="L576" i="18"/>
  <c r="H577" i="18"/>
  <c r="I577" i="18"/>
  <c r="J577" i="18"/>
  <c r="K577" i="18"/>
  <c r="L577" i="18"/>
  <c r="H578" i="18"/>
  <c r="I578" i="18"/>
  <c r="J578" i="18"/>
  <c r="K578" i="18"/>
  <c r="L578" i="18"/>
  <c r="H579" i="18"/>
  <c r="I579" i="18"/>
  <c r="J579" i="18"/>
  <c r="K579" i="18"/>
  <c r="L579" i="18"/>
  <c r="H580" i="18"/>
  <c r="I580" i="18"/>
  <c r="J580" i="18"/>
  <c r="K580" i="18"/>
  <c r="L580" i="18"/>
  <c r="H581" i="18"/>
  <c r="I581" i="18"/>
  <c r="J581" i="18"/>
  <c r="K581" i="18"/>
  <c r="L581" i="18"/>
  <c r="H582" i="18"/>
  <c r="I582" i="18"/>
  <c r="J582" i="18"/>
  <c r="K582" i="18"/>
  <c r="L582" i="18"/>
  <c r="H583" i="18"/>
  <c r="I583" i="18"/>
  <c r="J583" i="18"/>
  <c r="K583" i="18"/>
  <c r="L583" i="18"/>
  <c r="H584" i="18"/>
  <c r="I584" i="18"/>
  <c r="J584" i="18"/>
  <c r="K584" i="18"/>
  <c r="L584" i="18"/>
  <c r="H585" i="18"/>
  <c r="I585" i="18"/>
  <c r="J585" i="18"/>
  <c r="K585" i="18"/>
  <c r="L585" i="18"/>
  <c r="H586" i="18"/>
  <c r="I586" i="18"/>
  <c r="J586" i="18"/>
  <c r="K586" i="18"/>
  <c r="L586" i="18"/>
  <c r="H587" i="18"/>
  <c r="I587" i="18"/>
  <c r="J587" i="18"/>
  <c r="K587" i="18"/>
  <c r="L587" i="18"/>
  <c r="H588" i="18"/>
  <c r="I588" i="18"/>
  <c r="J588" i="18"/>
  <c r="K588" i="18"/>
  <c r="L588" i="18"/>
  <c r="H589" i="18"/>
  <c r="I589" i="18"/>
  <c r="J589" i="18"/>
  <c r="K589" i="18"/>
  <c r="L589" i="18"/>
  <c r="H590" i="18"/>
  <c r="I590" i="18"/>
  <c r="J590" i="18"/>
  <c r="K590" i="18"/>
  <c r="L590" i="18"/>
  <c r="H591" i="18"/>
  <c r="I591" i="18"/>
  <c r="J591" i="18"/>
  <c r="K591" i="18"/>
  <c r="L591" i="18"/>
  <c r="H592" i="18"/>
  <c r="I592" i="18"/>
  <c r="J592" i="18"/>
  <c r="K592" i="18"/>
  <c r="L592" i="18"/>
  <c r="H593" i="18"/>
  <c r="I593" i="18"/>
  <c r="J593" i="18"/>
  <c r="K593" i="18"/>
  <c r="L593" i="18"/>
  <c r="H594" i="18"/>
  <c r="I594" i="18"/>
  <c r="J594" i="18"/>
  <c r="K594" i="18"/>
  <c r="L594" i="18"/>
  <c r="H595" i="18"/>
  <c r="I595" i="18"/>
  <c r="J595" i="18"/>
  <c r="K595" i="18"/>
  <c r="L595" i="18"/>
  <c r="H596" i="18"/>
  <c r="I596" i="18"/>
  <c r="J596" i="18"/>
  <c r="K596" i="18"/>
  <c r="L596" i="18"/>
  <c r="H597" i="18"/>
  <c r="I597" i="18"/>
  <c r="J597" i="18"/>
  <c r="K597" i="18"/>
  <c r="L597" i="18"/>
  <c r="H598" i="18"/>
  <c r="I598" i="18"/>
  <c r="J598" i="18"/>
  <c r="K598" i="18"/>
  <c r="L598" i="18"/>
  <c r="H599" i="18"/>
  <c r="I599" i="18"/>
  <c r="J599" i="18"/>
  <c r="K599" i="18"/>
  <c r="L599" i="18"/>
  <c r="H600" i="18"/>
  <c r="I600" i="18"/>
  <c r="J600" i="18"/>
  <c r="K600" i="18"/>
  <c r="L600" i="18"/>
  <c r="H601" i="18"/>
  <c r="I601" i="18"/>
  <c r="J601" i="18"/>
  <c r="K601" i="18"/>
  <c r="L601" i="18"/>
  <c r="H602" i="18"/>
  <c r="I602" i="18"/>
  <c r="J602" i="18"/>
  <c r="K602" i="18"/>
  <c r="L602" i="18"/>
  <c r="H603" i="18"/>
  <c r="I603" i="18"/>
  <c r="J603" i="18"/>
  <c r="K603" i="18"/>
  <c r="L603" i="18"/>
  <c r="H604" i="18"/>
  <c r="I604" i="18"/>
  <c r="J604" i="18"/>
  <c r="K604" i="18"/>
  <c r="L604" i="18"/>
  <c r="H605" i="18"/>
  <c r="I605" i="18"/>
  <c r="J605" i="18"/>
  <c r="K605" i="18"/>
  <c r="L605" i="18"/>
  <c r="H606" i="18"/>
  <c r="I606" i="18"/>
  <c r="J606" i="18"/>
  <c r="K606" i="18"/>
  <c r="L606" i="18"/>
  <c r="H607" i="18"/>
  <c r="I607" i="18"/>
  <c r="J607" i="18"/>
  <c r="K607" i="18"/>
  <c r="L607" i="18"/>
  <c r="H608" i="18"/>
  <c r="I608" i="18"/>
  <c r="J608" i="18"/>
  <c r="K608" i="18"/>
  <c r="L608" i="18"/>
  <c r="H609" i="18"/>
  <c r="I609" i="18"/>
  <c r="J609" i="18"/>
  <c r="K609" i="18"/>
  <c r="L609" i="18"/>
  <c r="H610" i="18"/>
  <c r="I610" i="18"/>
  <c r="J610" i="18"/>
  <c r="K610" i="18"/>
  <c r="L610" i="18"/>
  <c r="H611" i="18"/>
  <c r="I611" i="18"/>
  <c r="J611" i="18"/>
  <c r="K611" i="18"/>
  <c r="L611" i="18"/>
  <c r="H612" i="18"/>
  <c r="I612" i="18"/>
  <c r="J612" i="18"/>
  <c r="K612" i="18"/>
  <c r="L612" i="18"/>
  <c r="H613" i="18"/>
  <c r="I613" i="18"/>
  <c r="J613" i="18"/>
  <c r="K613" i="18"/>
  <c r="L613" i="18"/>
  <c r="H614" i="18"/>
  <c r="I614" i="18"/>
  <c r="J614" i="18"/>
  <c r="K614" i="18"/>
  <c r="L614" i="18"/>
  <c r="H615" i="18"/>
  <c r="I615" i="18"/>
  <c r="J615" i="18"/>
  <c r="K615" i="18"/>
  <c r="L615" i="18"/>
  <c r="H616" i="18"/>
  <c r="I616" i="18"/>
  <c r="J616" i="18"/>
  <c r="K616" i="18"/>
  <c r="L616" i="18"/>
  <c r="H617" i="18"/>
  <c r="I617" i="18"/>
  <c r="J617" i="18"/>
  <c r="K617" i="18"/>
  <c r="L617" i="18"/>
  <c r="H618" i="18"/>
  <c r="I618" i="18"/>
  <c r="J618" i="18"/>
  <c r="K618" i="18"/>
  <c r="L618" i="18"/>
  <c r="H619" i="18"/>
  <c r="I619" i="18"/>
  <c r="J619" i="18"/>
  <c r="K619" i="18"/>
  <c r="L619" i="18"/>
  <c r="H620" i="18"/>
  <c r="I620" i="18"/>
  <c r="J620" i="18"/>
  <c r="K620" i="18"/>
  <c r="L620" i="18"/>
  <c r="H621" i="18"/>
  <c r="I621" i="18"/>
  <c r="J621" i="18"/>
  <c r="K621" i="18"/>
  <c r="L621" i="18"/>
  <c r="H622" i="18"/>
  <c r="I622" i="18"/>
  <c r="J622" i="18"/>
  <c r="K622" i="18"/>
  <c r="L622" i="18"/>
  <c r="H623" i="18"/>
  <c r="I623" i="18"/>
  <c r="J623" i="18"/>
  <c r="K623" i="18"/>
  <c r="L623" i="18"/>
  <c r="H624" i="18"/>
  <c r="I624" i="18"/>
  <c r="J624" i="18"/>
  <c r="K624" i="18"/>
  <c r="L624" i="18"/>
  <c r="H625" i="18"/>
  <c r="I625" i="18"/>
  <c r="J625" i="18"/>
  <c r="K625" i="18"/>
  <c r="L625" i="18"/>
  <c r="H626" i="18"/>
  <c r="I626" i="18"/>
  <c r="J626" i="18"/>
  <c r="K626" i="18"/>
  <c r="L626" i="18"/>
  <c r="H627" i="18"/>
  <c r="I627" i="18"/>
  <c r="J627" i="18"/>
  <c r="K627" i="18"/>
  <c r="L627" i="18"/>
  <c r="H628" i="18"/>
  <c r="I628" i="18"/>
  <c r="J628" i="18"/>
  <c r="K628" i="18"/>
  <c r="L628" i="18"/>
  <c r="H629" i="18"/>
  <c r="I629" i="18"/>
  <c r="J629" i="18"/>
  <c r="K629" i="18"/>
  <c r="L629" i="18"/>
  <c r="H630" i="18"/>
  <c r="I630" i="18"/>
  <c r="J630" i="18"/>
  <c r="K630" i="18"/>
  <c r="L630" i="18"/>
  <c r="H631" i="18"/>
  <c r="I631" i="18"/>
  <c r="J631" i="18"/>
  <c r="K631" i="18"/>
  <c r="L631" i="18"/>
  <c r="H632" i="18"/>
  <c r="I632" i="18"/>
  <c r="J632" i="18"/>
  <c r="K632" i="18"/>
  <c r="L632" i="18"/>
  <c r="H633" i="18"/>
  <c r="I633" i="18"/>
  <c r="J633" i="18"/>
  <c r="K633" i="18"/>
  <c r="L633" i="18"/>
  <c r="H634" i="18"/>
  <c r="I634" i="18"/>
  <c r="J634" i="18"/>
  <c r="K634" i="18"/>
  <c r="L634" i="18"/>
  <c r="H635" i="18"/>
  <c r="I635" i="18"/>
  <c r="J635" i="18"/>
  <c r="K635" i="18"/>
  <c r="L635" i="18"/>
  <c r="H636" i="18"/>
  <c r="I636" i="18"/>
  <c r="J636" i="18"/>
  <c r="K636" i="18"/>
  <c r="L636" i="18"/>
  <c r="H637" i="18"/>
  <c r="I637" i="18"/>
  <c r="J637" i="18"/>
  <c r="K637" i="18"/>
  <c r="L637" i="18"/>
  <c r="H638" i="18"/>
  <c r="I638" i="18"/>
  <c r="J638" i="18"/>
  <c r="K638" i="18"/>
  <c r="L638" i="18"/>
  <c r="H639" i="18"/>
  <c r="I639" i="18"/>
  <c r="J639" i="18"/>
  <c r="K639" i="18"/>
  <c r="L639" i="18"/>
  <c r="H640" i="18"/>
  <c r="I640" i="18"/>
  <c r="J640" i="18"/>
  <c r="K640" i="18"/>
  <c r="L640" i="18"/>
  <c r="H641" i="18"/>
  <c r="I641" i="18"/>
  <c r="J641" i="18"/>
  <c r="K641" i="18"/>
  <c r="L641" i="18"/>
  <c r="H642" i="18"/>
  <c r="I642" i="18"/>
  <c r="J642" i="18"/>
  <c r="K642" i="18"/>
  <c r="L642" i="18"/>
  <c r="H643" i="18"/>
  <c r="I643" i="18"/>
  <c r="J643" i="18"/>
  <c r="K643" i="18"/>
  <c r="L643" i="18"/>
  <c r="H644" i="18"/>
  <c r="I644" i="18"/>
  <c r="J644" i="18"/>
  <c r="K644" i="18"/>
  <c r="L644" i="18"/>
  <c r="H645" i="18"/>
  <c r="I645" i="18"/>
  <c r="J645" i="18"/>
  <c r="K645" i="18"/>
  <c r="L645" i="18"/>
  <c r="H646" i="18"/>
  <c r="I646" i="18"/>
  <c r="J646" i="18"/>
  <c r="K646" i="18"/>
  <c r="L646" i="18"/>
  <c r="H647" i="18"/>
  <c r="I647" i="18"/>
  <c r="J647" i="18"/>
  <c r="K647" i="18"/>
  <c r="L647" i="18"/>
  <c r="H648" i="18"/>
  <c r="I648" i="18"/>
  <c r="J648" i="18"/>
  <c r="K648" i="18"/>
  <c r="L648" i="18"/>
  <c r="H649" i="18"/>
  <c r="I649" i="18"/>
  <c r="J649" i="18"/>
  <c r="K649" i="18"/>
  <c r="L649" i="18"/>
  <c r="H650" i="18"/>
  <c r="I650" i="18"/>
  <c r="J650" i="18"/>
  <c r="K650" i="18"/>
  <c r="L650" i="18"/>
  <c r="H651" i="18"/>
  <c r="I651" i="18"/>
  <c r="J651" i="18"/>
  <c r="K651" i="18"/>
  <c r="L651" i="18"/>
  <c r="H652" i="18"/>
  <c r="I652" i="18"/>
  <c r="J652" i="18"/>
  <c r="K652" i="18"/>
  <c r="L652" i="18"/>
  <c r="H653" i="18"/>
  <c r="I653" i="18"/>
  <c r="J653" i="18"/>
  <c r="K653" i="18"/>
  <c r="L653" i="18"/>
  <c r="H654" i="18"/>
  <c r="I654" i="18"/>
  <c r="J654" i="18"/>
  <c r="K654" i="18"/>
  <c r="L654" i="18"/>
  <c r="H655" i="18"/>
  <c r="I655" i="18"/>
  <c r="J655" i="18"/>
  <c r="K655" i="18"/>
  <c r="L655" i="18"/>
  <c r="H656" i="18"/>
  <c r="I656" i="18"/>
  <c r="J656" i="18"/>
  <c r="K656" i="18"/>
  <c r="L656" i="18"/>
  <c r="H657" i="18"/>
  <c r="I657" i="18"/>
  <c r="J657" i="18"/>
  <c r="K657" i="18"/>
  <c r="L657" i="18"/>
  <c r="H658" i="18"/>
  <c r="I658" i="18"/>
  <c r="J658" i="18"/>
  <c r="K658" i="18"/>
  <c r="L658" i="18"/>
  <c r="H659" i="18"/>
  <c r="I659" i="18"/>
  <c r="J659" i="18"/>
  <c r="K659" i="18"/>
  <c r="L659" i="18"/>
  <c r="H660" i="18"/>
  <c r="I660" i="18"/>
  <c r="J660" i="18"/>
  <c r="K660" i="18"/>
  <c r="L660" i="18"/>
  <c r="H661" i="18"/>
  <c r="I661" i="18"/>
  <c r="J661" i="18"/>
  <c r="K661" i="18"/>
  <c r="L661" i="18"/>
  <c r="H662" i="18"/>
  <c r="I662" i="18"/>
  <c r="J662" i="18"/>
  <c r="K662" i="18"/>
  <c r="L662" i="18"/>
  <c r="H663" i="18"/>
  <c r="I663" i="18"/>
  <c r="J663" i="18"/>
  <c r="K663" i="18"/>
  <c r="L663" i="18"/>
  <c r="H664" i="18"/>
  <c r="I664" i="18"/>
  <c r="J664" i="18"/>
  <c r="K664" i="18"/>
  <c r="L664" i="18"/>
  <c r="H665" i="18"/>
  <c r="I665" i="18"/>
  <c r="J665" i="18"/>
  <c r="K665" i="18"/>
  <c r="L665" i="18"/>
  <c r="H666" i="18"/>
  <c r="I666" i="18"/>
  <c r="J666" i="18"/>
  <c r="K666" i="18"/>
  <c r="L666" i="18"/>
  <c r="H667" i="18"/>
  <c r="I667" i="18"/>
  <c r="J667" i="18"/>
  <c r="K667" i="18"/>
  <c r="L667" i="18"/>
  <c r="H668" i="18"/>
  <c r="I668" i="18"/>
  <c r="J668" i="18"/>
  <c r="K668" i="18"/>
  <c r="L668" i="18"/>
  <c r="H669" i="18"/>
  <c r="I669" i="18"/>
  <c r="J669" i="18"/>
  <c r="K669" i="18"/>
  <c r="L669" i="18"/>
  <c r="H670" i="18"/>
  <c r="I670" i="18"/>
  <c r="J670" i="18"/>
  <c r="K670" i="18"/>
  <c r="L670" i="18"/>
  <c r="H671" i="18"/>
  <c r="I671" i="18"/>
  <c r="J671" i="18"/>
  <c r="K671" i="18"/>
  <c r="L671" i="18"/>
  <c r="H672" i="18"/>
  <c r="I672" i="18"/>
  <c r="J672" i="18"/>
  <c r="K672" i="18"/>
  <c r="L672" i="18"/>
  <c r="H673" i="18"/>
  <c r="I673" i="18"/>
  <c r="J673" i="18"/>
  <c r="K673" i="18"/>
  <c r="L673" i="18"/>
  <c r="H674" i="18"/>
  <c r="I674" i="18"/>
  <c r="J674" i="18"/>
  <c r="K674" i="18"/>
  <c r="L674" i="18"/>
  <c r="H675" i="18"/>
  <c r="I675" i="18"/>
  <c r="J675" i="18"/>
  <c r="K675" i="18"/>
  <c r="L675" i="18"/>
  <c r="H676" i="18"/>
  <c r="I676" i="18"/>
  <c r="J676" i="18"/>
  <c r="K676" i="18"/>
  <c r="L676" i="18"/>
  <c r="H677" i="18"/>
  <c r="I677" i="18"/>
  <c r="J677" i="18"/>
  <c r="K677" i="18"/>
  <c r="L677" i="18"/>
  <c r="H678" i="18"/>
  <c r="I678" i="18"/>
  <c r="J678" i="18"/>
  <c r="K678" i="18"/>
  <c r="L678" i="18"/>
  <c r="H679" i="18"/>
  <c r="I679" i="18"/>
  <c r="J679" i="18"/>
  <c r="K679" i="18"/>
  <c r="L679" i="18"/>
  <c r="H680" i="18"/>
  <c r="I680" i="18"/>
  <c r="J680" i="18"/>
  <c r="K680" i="18"/>
  <c r="L680" i="18"/>
  <c r="H681" i="18"/>
  <c r="I681" i="18"/>
  <c r="J681" i="18"/>
  <c r="K681" i="18"/>
  <c r="L681" i="18"/>
  <c r="H682" i="18"/>
  <c r="I682" i="18"/>
  <c r="J682" i="18"/>
  <c r="K682" i="18"/>
  <c r="L682" i="18"/>
  <c r="H683" i="18"/>
  <c r="I683" i="18"/>
  <c r="J683" i="18"/>
  <c r="K683" i="18"/>
  <c r="L683" i="18"/>
  <c r="H684" i="18"/>
  <c r="I684" i="18"/>
  <c r="J684" i="18"/>
  <c r="K684" i="18"/>
  <c r="L684" i="18"/>
  <c r="H685" i="18"/>
  <c r="I685" i="18"/>
  <c r="J685" i="18"/>
  <c r="K685" i="18"/>
  <c r="L685" i="18"/>
  <c r="H686" i="18"/>
  <c r="I686" i="18"/>
  <c r="J686" i="18"/>
  <c r="K686" i="18"/>
  <c r="L686" i="18"/>
  <c r="H687" i="18"/>
  <c r="I687" i="18"/>
  <c r="J687" i="18"/>
  <c r="K687" i="18"/>
  <c r="L687" i="18"/>
  <c r="H688" i="18"/>
  <c r="I688" i="18"/>
  <c r="J688" i="18"/>
  <c r="K688" i="18"/>
  <c r="L688" i="18"/>
  <c r="H689" i="18"/>
  <c r="I689" i="18"/>
  <c r="J689" i="18"/>
  <c r="K689" i="18"/>
  <c r="L689" i="18"/>
  <c r="H690" i="18"/>
  <c r="I690" i="18"/>
  <c r="J690" i="18"/>
  <c r="K690" i="18"/>
  <c r="L690" i="18"/>
  <c r="H691" i="18"/>
  <c r="I691" i="18"/>
  <c r="J691" i="18"/>
  <c r="K691" i="18"/>
  <c r="L691" i="18"/>
  <c r="H692" i="18"/>
  <c r="I692" i="18"/>
  <c r="J692" i="18"/>
  <c r="K692" i="18"/>
  <c r="L692" i="18"/>
  <c r="H693" i="18"/>
  <c r="I693" i="18"/>
  <c r="J693" i="18"/>
  <c r="K693" i="18"/>
  <c r="L693" i="18"/>
  <c r="H694" i="18"/>
  <c r="I694" i="18"/>
  <c r="J694" i="18"/>
  <c r="K694" i="18"/>
  <c r="L694" i="18"/>
  <c r="H695" i="18"/>
  <c r="I695" i="18"/>
  <c r="J695" i="18"/>
  <c r="K695" i="18"/>
  <c r="L695" i="18"/>
  <c r="H696" i="18"/>
  <c r="I696" i="18"/>
  <c r="J696" i="18"/>
  <c r="K696" i="18"/>
  <c r="L696" i="18"/>
  <c r="H697" i="18"/>
  <c r="I697" i="18"/>
  <c r="J697" i="18"/>
  <c r="K697" i="18"/>
  <c r="L697" i="18"/>
  <c r="H698" i="18"/>
  <c r="I698" i="18"/>
  <c r="J698" i="18"/>
  <c r="K698" i="18"/>
  <c r="L698" i="18"/>
  <c r="H699" i="18"/>
  <c r="I699" i="18"/>
  <c r="J699" i="18"/>
  <c r="K699" i="18"/>
  <c r="L699" i="18"/>
  <c r="H700" i="18"/>
  <c r="I700" i="18"/>
  <c r="J700" i="18"/>
  <c r="K700" i="18"/>
  <c r="L700" i="18"/>
  <c r="H701" i="18"/>
  <c r="I701" i="18"/>
  <c r="J701" i="18"/>
  <c r="K701" i="18"/>
  <c r="L701" i="18"/>
  <c r="H702" i="18"/>
  <c r="I702" i="18"/>
  <c r="J702" i="18"/>
  <c r="K702" i="18"/>
  <c r="L702" i="18"/>
  <c r="H703" i="18"/>
  <c r="I703" i="18"/>
  <c r="J703" i="18"/>
  <c r="K703" i="18"/>
  <c r="L703" i="18"/>
  <c r="H704" i="18"/>
  <c r="I704" i="18"/>
  <c r="J704" i="18"/>
  <c r="K704" i="18"/>
  <c r="L704" i="18"/>
  <c r="H705" i="18"/>
  <c r="I705" i="18"/>
  <c r="J705" i="18"/>
  <c r="K705" i="18"/>
  <c r="L705" i="18"/>
  <c r="H706" i="18"/>
  <c r="I706" i="18"/>
  <c r="J706" i="18"/>
  <c r="K706" i="18"/>
  <c r="L706" i="18"/>
  <c r="H707" i="18"/>
  <c r="I707" i="18"/>
  <c r="J707" i="18"/>
  <c r="K707" i="18"/>
  <c r="L707" i="18"/>
  <c r="H708" i="18"/>
  <c r="I708" i="18"/>
  <c r="J708" i="18"/>
  <c r="K708" i="18"/>
  <c r="L708" i="18"/>
  <c r="H709" i="18"/>
  <c r="I709" i="18"/>
  <c r="J709" i="18"/>
  <c r="K709" i="18"/>
  <c r="L709" i="18"/>
  <c r="H710" i="18"/>
  <c r="I710" i="18"/>
  <c r="J710" i="18"/>
  <c r="K710" i="18"/>
  <c r="L710" i="18"/>
  <c r="H711" i="18"/>
  <c r="I711" i="18"/>
  <c r="J711" i="18"/>
  <c r="K711" i="18"/>
  <c r="L711" i="18"/>
  <c r="H712" i="18"/>
  <c r="I712" i="18"/>
  <c r="J712" i="18"/>
  <c r="K712" i="18"/>
  <c r="L712" i="18"/>
  <c r="H713" i="18"/>
  <c r="I713" i="18"/>
  <c r="J713" i="18"/>
  <c r="K713" i="18"/>
  <c r="L713" i="18"/>
  <c r="H714" i="18"/>
  <c r="I714" i="18"/>
  <c r="J714" i="18"/>
  <c r="K714" i="18"/>
  <c r="L714" i="18"/>
  <c r="H715" i="18"/>
  <c r="I715" i="18"/>
  <c r="J715" i="18"/>
  <c r="K715" i="18"/>
  <c r="L715" i="18"/>
  <c r="H716" i="18"/>
  <c r="I716" i="18"/>
  <c r="J716" i="18"/>
  <c r="K716" i="18"/>
  <c r="L716" i="18"/>
  <c r="H717" i="18"/>
  <c r="I717" i="18"/>
  <c r="J717" i="18"/>
  <c r="K717" i="18"/>
  <c r="L717" i="18"/>
  <c r="H718" i="18"/>
  <c r="I718" i="18"/>
  <c r="J718" i="18"/>
  <c r="K718" i="18"/>
  <c r="L718" i="18"/>
  <c r="H719" i="18"/>
  <c r="I719" i="18"/>
  <c r="J719" i="18"/>
  <c r="K719" i="18"/>
  <c r="L719" i="18"/>
  <c r="H720" i="18"/>
  <c r="I720" i="18"/>
  <c r="J720" i="18"/>
  <c r="K720" i="18"/>
  <c r="L720" i="18"/>
  <c r="H721" i="18"/>
  <c r="I721" i="18"/>
  <c r="J721" i="18"/>
  <c r="K721" i="18"/>
  <c r="L721" i="18"/>
  <c r="H722" i="18"/>
  <c r="I722" i="18"/>
  <c r="J722" i="18"/>
  <c r="K722" i="18"/>
  <c r="L722" i="18"/>
  <c r="H723" i="18"/>
  <c r="I723" i="18"/>
  <c r="J723" i="18"/>
  <c r="K723" i="18"/>
  <c r="L723" i="18"/>
  <c r="H724" i="18"/>
  <c r="I724" i="18"/>
  <c r="J724" i="18"/>
  <c r="K724" i="18"/>
  <c r="L724" i="18"/>
  <c r="H725" i="18"/>
  <c r="I725" i="18"/>
  <c r="J725" i="18"/>
  <c r="K725" i="18"/>
  <c r="L725" i="18"/>
  <c r="H726" i="18"/>
  <c r="I726" i="18"/>
  <c r="J726" i="18"/>
  <c r="K726" i="18"/>
  <c r="L726" i="18"/>
  <c r="H727" i="18"/>
  <c r="I727" i="18"/>
  <c r="J727" i="18"/>
  <c r="K727" i="18"/>
  <c r="L727" i="18"/>
  <c r="H728" i="18"/>
  <c r="I728" i="18"/>
  <c r="J728" i="18"/>
  <c r="K728" i="18"/>
  <c r="L728" i="18"/>
  <c r="H729" i="18"/>
  <c r="I729" i="18"/>
  <c r="J729" i="18"/>
  <c r="K729" i="18"/>
  <c r="L729" i="18"/>
  <c r="H730" i="18"/>
  <c r="I730" i="18"/>
  <c r="J730" i="18"/>
  <c r="K730" i="18"/>
  <c r="L730" i="18"/>
  <c r="H731" i="18"/>
  <c r="I731" i="18"/>
  <c r="J731" i="18"/>
  <c r="K731" i="18"/>
  <c r="L731" i="18"/>
  <c r="H732" i="18"/>
  <c r="I732" i="18"/>
  <c r="J732" i="18"/>
  <c r="K732" i="18"/>
  <c r="L732" i="18"/>
  <c r="H733" i="18"/>
  <c r="I733" i="18"/>
  <c r="J733" i="18"/>
  <c r="K733" i="18"/>
  <c r="L733" i="18"/>
  <c r="H734" i="18"/>
  <c r="I734" i="18"/>
  <c r="J734" i="18"/>
  <c r="K734" i="18"/>
  <c r="L734" i="18"/>
  <c r="H735" i="18"/>
  <c r="I735" i="18"/>
  <c r="J735" i="18"/>
  <c r="K735" i="18"/>
  <c r="L735" i="18"/>
  <c r="H736" i="18"/>
  <c r="I736" i="18"/>
  <c r="J736" i="18"/>
  <c r="K736" i="18"/>
  <c r="L736" i="18"/>
  <c r="H737" i="18"/>
  <c r="I737" i="18"/>
  <c r="J737" i="18"/>
  <c r="K737" i="18"/>
  <c r="L737" i="18"/>
  <c r="H738" i="18"/>
  <c r="I738" i="18"/>
  <c r="J738" i="18"/>
  <c r="K738" i="18"/>
  <c r="L738" i="18"/>
  <c r="H739" i="18"/>
  <c r="I739" i="18"/>
  <c r="J739" i="18"/>
  <c r="K739" i="18"/>
  <c r="L739" i="18"/>
  <c r="H740" i="18"/>
  <c r="I740" i="18"/>
  <c r="J740" i="18"/>
  <c r="K740" i="18"/>
  <c r="L740" i="18"/>
  <c r="H741" i="18"/>
  <c r="I741" i="18"/>
  <c r="J741" i="18"/>
  <c r="K741" i="18"/>
  <c r="L741" i="18"/>
  <c r="H742" i="18"/>
  <c r="I742" i="18"/>
  <c r="J742" i="18"/>
  <c r="K742" i="18"/>
  <c r="L742" i="18"/>
  <c r="H743" i="18"/>
  <c r="I743" i="18"/>
  <c r="J743" i="18"/>
  <c r="K743" i="18"/>
  <c r="L743" i="18"/>
  <c r="H744" i="18"/>
  <c r="I744" i="18"/>
  <c r="J744" i="18"/>
  <c r="K744" i="18"/>
  <c r="L744" i="18"/>
  <c r="H745" i="18"/>
  <c r="I745" i="18"/>
  <c r="J745" i="18"/>
  <c r="K745" i="18"/>
  <c r="L745" i="18"/>
  <c r="H746" i="18"/>
  <c r="I746" i="18"/>
  <c r="J746" i="18"/>
  <c r="K746" i="18"/>
  <c r="L746" i="18"/>
  <c r="H747" i="18"/>
  <c r="I747" i="18"/>
  <c r="J747" i="18"/>
  <c r="K747" i="18"/>
  <c r="L747" i="18"/>
  <c r="H748" i="18"/>
  <c r="I748" i="18"/>
  <c r="J748" i="18"/>
  <c r="K748" i="18"/>
  <c r="L748" i="18"/>
  <c r="H749" i="18"/>
  <c r="I749" i="18"/>
  <c r="J749" i="18"/>
  <c r="K749" i="18"/>
  <c r="L749" i="18"/>
  <c r="H750" i="18"/>
  <c r="I750" i="18"/>
  <c r="J750" i="18"/>
  <c r="K750" i="18"/>
  <c r="L750" i="18"/>
  <c r="H751" i="18"/>
  <c r="I751" i="18"/>
  <c r="J751" i="18"/>
  <c r="K751" i="18"/>
  <c r="L751" i="18"/>
  <c r="H752" i="18"/>
  <c r="I752" i="18"/>
  <c r="J752" i="18"/>
  <c r="K752" i="18"/>
  <c r="L752" i="18"/>
  <c r="H753" i="18"/>
  <c r="I753" i="18"/>
  <c r="J753" i="18"/>
  <c r="K753" i="18"/>
  <c r="L753" i="18"/>
  <c r="H754" i="18"/>
  <c r="I754" i="18"/>
  <c r="J754" i="18"/>
  <c r="K754" i="18"/>
  <c r="L754" i="18"/>
  <c r="H755" i="18"/>
  <c r="I755" i="18"/>
  <c r="J755" i="18"/>
  <c r="K755" i="18"/>
  <c r="L755" i="18"/>
  <c r="H756" i="18"/>
  <c r="I756" i="18"/>
  <c r="J756" i="18"/>
  <c r="K756" i="18"/>
  <c r="L756" i="18"/>
  <c r="H757" i="18"/>
  <c r="I757" i="18"/>
  <c r="J757" i="18"/>
  <c r="K757" i="18"/>
  <c r="L757" i="18"/>
  <c r="H758" i="18"/>
  <c r="I758" i="18"/>
  <c r="J758" i="18"/>
  <c r="K758" i="18"/>
  <c r="L758" i="18"/>
  <c r="H759" i="18"/>
  <c r="I759" i="18"/>
  <c r="J759" i="18"/>
  <c r="K759" i="18"/>
  <c r="L759" i="18"/>
  <c r="H760" i="18"/>
  <c r="I760" i="18"/>
  <c r="J760" i="18"/>
  <c r="K760" i="18"/>
  <c r="L760" i="18"/>
  <c r="H761" i="18"/>
  <c r="I761" i="18"/>
  <c r="J761" i="18"/>
  <c r="K761" i="18"/>
  <c r="L761" i="18"/>
  <c r="H762" i="18"/>
  <c r="I762" i="18"/>
  <c r="J762" i="18"/>
  <c r="K762" i="18"/>
  <c r="L762" i="18"/>
  <c r="H763" i="18"/>
  <c r="I763" i="18"/>
  <c r="J763" i="18"/>
  <c r="K763" i="18"/>
  <c r="L763" i="18"/>
  <c r="H764" i="18"/>
  <c r="I764" i="18"/>
  <c r="J764" i="18"/>
  <c r="K764" i="18"/>
  <c r="L764" i="18"/>
  <c r="H765" i="18"/>
  <c r="I765" i="18"/>
  <c r="J765" i="18"/>
  <c r="K765" i="18"/>
  <c r="L765" i="18"/>
  <c r="H766" i="18"/>
  <c r="I766" i="18"/>
  <c r="J766" i="18"/>
  <c r="K766" i="18"/>
  <c r="L766" i="18"/>
  <c r="H767" i="18"/>
  <c r="I767" i="18"/>
  <c r="J767" i="18"/>
  <c r="K767" i="18"/>
  <c r="L767" i="18"/>
  <c r="H768" i="18"/>
  <c r="I768" i="18"/>
  <c r="J768" i="18"/>
  <c r="K768" i="18"/>
  <c r="L768" i="18"/>
  <c r="H769" i="18"/>
  <c r="I769" i="18"/>
  <c r="J769" i="18"/>
  <c r="K769" i="18"/>
  <c r="L769" i="18"/>
  <c r="H770" i="18"/>
  <c r="I770" i="18"/>
  <c r="J770" i="18"/>
  <c r="K770" i="18"/>
  <c r="L770" i="18"/>
  <c r="H771" i="18"/>
  <c r="I771" i="18"/>
  <c r="J771" i="18"/>
  <c r="K771" i="18"/>
  <c r="L771" i="18"/>
  <c r="H772" i="18"/>
  <c r="I772" i="18"/>
  <c r="J772" i="18"/>
  <c r="K772" i="18"/>
  <c r="L772" i="18"/>
  <c r="H773" i="18"/>
  <c r="I773" i="18"/>
  <c r="J773" i="18"/>
  <c r="K773" i="18"/>
  <c r="L773" i="18"/>
  <c r="H774" i="18"/>
  <c r="I774" i="18"/>
  <c r="J774" i="18"/>
  <c r="K774" i="18"/>
  <c r="L774" i="18"/>
  <c r="H775" i="18"/>
  <c r="I775" i="18"/>
  <c r="J775" i="18"/>
  <c r="K775" i="18"/>
  <c r="L775" i="18"/>
  <c r="H776" i="18"/>
  <c r="I776" i="18"/>
  <c r="J776" i="18"/>
  <c r="K776" i="18"/>
  <c r="L776" i="18"/>
  <c r="H777" i="18"/>
  <c r="I777" i="18"/>
  <c r="J777" i="18"/>
  <c r="K777" i="18"/>
  <c r="L777" i="18"/>
  <c r="H778" i="18"/>
  <c r="I778" i="18"/>
  <c r="J778" i="18"/>
  <c r="K778" i="18"/>
  <c r="L778" i="18"/>
  <c r="H779" i="18"/>
  <c r="I779" i="18"/>
  <c r="J779" i="18"/>
  <c r="K779" i="18"/>
  <c r="L779" i="18"/>
  <c r="H780" i="18"/>
  <c r="I780" i="18"/>
  <c r="J780" i="18"/>
  <c r="K780" i="18"/>
  <c r="L780" i="18"/>
  <c r="H781" i="18"/>
  <c r="I781" i="18"/>
  <c r="J781" i="18"/>
  <c r="K781" i="18"/>
  <c r="L781" i="18"/>
  <c r="H782" i="18"/>
  <c r="I782" i="18"/>
  <c r="J782" i="18"/>
  <c r="K782" i="18"/>
  <c r="L782" i="18"/>
  <c r="H783" i="18"/>
  <c r="I783" i="18"/>
  <c r="J783" i="18"/>
  <c r="K783" i="18"/>
  <c r="L783" i="18"/>
  <c r="H784" i="18"/>
  <c r="I784" i="18"/>
  <c r="J784" i="18"/>
  <c r="K784" i="18"/>
  <c r="L784" i="18"/>
  <c r="H785" i="18"/>
  <c r="I785" i="18"/>
  <c r="J785" i="18"/>
  <c r="K785" i="18"/>
  <c r="L785" i="18"/>
  <c r="H786" i="18"/>
  <c r="I786" i="18"/>
  <c r="J786" i="18"/>
  <c r="K786" i="18"/>
  <c r="L786" i="18"/>
  <c r="H787" i="18"/>
  <c r="I787" i="18"/>
  <c r="J787" i="18"/>
  <c r="K787" i="18"/>
  <c r="L787" i="18"/>
  <c r="H788" i="18"/>
  <c r="I788" i="18"/>
  <c r="J788" i="18"/>
  <c r="K788" i="18"/>
  <c r="L788" i="18"/>
  <c r="H789" i="18"/>
  <c r="I789" i="18"/>
  <c r="J789" i="18"/>
  <c r="K789" i="18"/>
  <c r="L789" i="18"/>
  <c r="H790" i="18"/>
  <c r="I790" i="18"/>
  <c r="J790" i="18"/>
  <c r="K790" i="18"/>
  <c r="L790" i="18"/>
  <c r="H791" i="18"/>
  <c r="I791" i="18"/>
  <c r="J791" i="18"/>
  <c r="K791" i="18"/>
  <c r="L791" i="18"/>
  <c r="H792" i="18"/>
  <c r="I792" i="18"/>
  <c r="J792" i="18"/>
  <c r="K792" i="18"/>
  <c r="L792" i="18"/>
  <c r="H793" i="18"/>
  <c r="I793" i="18"/>
  <c r="J793" i="18"/>
  <c r="K793" i="18"/>
  <c r="L793" i="18"/>
  <c r="H794" i="18"/>
  <c r="I794" i="18"/>
  <c r="J794" i="18"/>
  <c r="K794" i="18"/>
  <c r="L794" i="18"/>
  <c r="H795" i="18"/>
  <c r="I795" i="18"/>
  <c r="J795" i="18"/>
  <c r="K795" i="18"/>
  <c r="L795" i="18"/>
  <c r="H796" i="18"/>
  <c r="I796" i="18"/>
  <c r="J796" i="18"/>
  <c r="K796" i="18"/>
  <c r="L796" i="18"/>
  <c r="H797" i="18"/>
  <c r="I797" i="18"/>
  <c r="J797" i="18"/>
  <c r="K797" i="18"/>
  <c r="L797" i="18"/>
  <c r="H798" i="18"/>
  <c r="I798" i="18"/>
  <c r="J798" i="18"/>
  <c r="K798" i="18"/>
  <c r="L798" i="18"/>
  <c r="H799" i="18"/>
  <c r="I799" i="18"/>
  <c r="J799" i="18"/>
  <c r="K799" i="18"/>
  <c r="L799" i="18"/>
  <c r="H800" i="18"/>
  <c r="I800" i="18"/>
  <c r="J800" i="18"/>
  <c r="K800" i="18"/>
  <c r="L800" i="18"/>
  <c r="H801" i="18"/>
  <c r="I801" i="18"/>
  <c r="J801" i="18"/>
  <c r="K801" i="18"/>
  <c r="L801" i="18"/>
  <c r="H802" i="18"/>
  <c r="I802" i="18"/>
  <c r="J802" i="18"/>
  <c r="K802" i="18"/>
  <c r="L802" i="18"/>
  <c r="H803" i="18"/>
  <c r="I803" i="18"/>
  <c r="J803" i="18"/>
  <c r="K803" i="18"/>
  <c r="L803" i="18"/>
  <c r="H804" i="18"/>
  <c r="I804" i="18"/>
  <c r="J804" i="18"/>
  <c r="K804" i="18"/>
  <c r="L804" i="18"/>
  <c r="H805" i="18"/>
  <c r="I805" i="18"/>
  <c r="J805" i="18"/>
  <c r="K805" i="18"/>
  <c r="L805" i="18"/>
  <c r="H806" i="18"/>
  <c r="I806" i="18"/>
  <c r="J806" i="18"/>
  <c r="K806" i="18"/>
  <c r="L806" i="18"/>
  <c r="H807" i="18"/>
  <c r="I807" i="18"/>
  <c r="J807" i="18"/>
  <c r="K807" i="18"/>
  <c r="L807" i="18"/>
  <c r="H808" i="18"/>
  <c r="I808" i="18"/>
  <c r="J808" i="18"/>
  <c r="K808" i="18"/>
  <c r="L808" i="18"/>
  <c r="H809" i="18"/>
  <c r="I809" i="18"/>
  <c r="J809" i="18"/>
  <c r="K809" i="18"/>
  <c r="L809" i="18"/>
  <c r="H810" i="18"/>
  <c r="I810" i="18"/>
  <c r="J810" i="18"/>
  <c r="K810" i="18"/>
  <c r="L810" i="18"/>
  <c r="H811" i="18"/>
  <c r="I811" i="18"/>
  <c r="J811" i="18"/>
  <c r="K811" i="18"/>
  <c r="L811" i="18"/>
  <c r="H812" i="18"/>
  <c r="I812" i="18"/>
  <c r="J812" i="18"/>
  <c r="K812" i="18"/>
  <c r="L812" i="18"/>
  <c r="H813" i="18"/>
  <c r="I813" i="18"/>
  <c r="J813" i="18"/>
  <c r="K813" i="18"/>
  <c r="L813" i="18"/>
  <c r="H814" i="18"/>
  <c r="I814" i="18"/>
  <c r="J814" i="18"/>
  <c r="K814" i="18"/>
  <c r="L814" i="18"/>
  <c r="H815" i="18"/>
  <c r="I815" i="18"/>
  <c r="J815" i="18"/>
  <c r="K815" i="18"/>
  <c r="L815" i="18"/>
  <c r="H816" i="18"/>
  <c r="I816" i="18"/>
  <c r="J816" i="18"/>
  <c r="K816" i="18"/>
  <c r="L816" i="18"/>
  <c r="H817" i="18"/>
  <c r="I817" i="18"/>
  <c r="J817" i="18"/>
  <c r="K817" i="18"/>
  <c r="L817" i="18"/>
  <c r="H818" i="18"/>
  <c r="I818" i="18"/>
  <c r="J818" i="18"/>
  <c r="K818" i="18"/>
  <c r="L818" i="18"/>
  <c r="H819" i="18"/>
  <c r="I819" i="18"/>
  <c r="J819" i="18"/>
  <c r="K819" i="18"/>
  <c r="L819" i="18"/>
  <c r="H820" i="18"/>
  <c r="I820" i="18"/>
  <c r="J820" i="18"/>
  <c r="K820" i="18"/>
  <c r="L820" i="18"/>
  <c r="H821" i="18"/>
  <c r="I821" i="18"/>
  <c r="J821" i="18"/>
  <c r="K821" i="18"/>
  <c r="L821" i="18"/>
  <c r="H822" i="18"/>
  <c r="I822" i="18"/>
  <c r="J822" i="18"/>
  <c r="K822" i="18"/>
  <c r="L822" i="18"/>
  <c r="H823" i="18"/>
  <c r="I823" i="18"/>
  <c r="J823" i="18"/>
  <c r="K823" i="18"/>
  <c r="L823" i="18"/>
  <c r="H824" i="18"/>
  <c r="I824" i="18"/>
  <c r="J824" i="18"/>
  <c r="K824" i="18"/>
  <c r="L824" i="18"/>
  <c r="H825" i="18"/>
  <c r="I825" i="18"/>
  <c r="J825" i="18"/>
  <c r="K825" i="18"/>
  <c r="L825" i="18"/>
  <c r="H826" i="18"/>
  <c r="I826" i="18"/>
  <c r="J826" i="18"/>
  <c r="K826" i="18"/>
  <c r="L826" i="18"/>
  <c r="H827" i="18"/>
  <c r="I827" i="18"/>
  <c r="J827" i="18"/>
  <c r="K827" i="18"/>
  <c r="L827" i="18"/>
  <c r="H828" i="18"/>
  <c r="I828" i="18"/>
  <c r="J828" i="18"/>
  <c r="K828" i="18"/>
  <c r="L828" i="18"/>
  <c r="H829" i="18"/>
  <c r="I829" i="18"/>
  <c r="J829" i="18"/>
  <c r="K829" i="18"/>
  <c r="L829" i="18"/>
  <c r="H830" i="18"/>
  <c r="I830" i="18"/>
  <c r="J830" i="18"/>
  <c r="K830" i="18"/>
  <c r="L830" i="18"/>
  <c r="H831" i="18"/>
  <c r="I831" i="18"/>
  <c r="J831" i="18"/>
  <c r="K831" i="18"/>
  <c r="L831" i="18"/>
  <c r="H832" i="18"/>
  <c r="I832" i="18"/>
  <c r="J832" i="18"/>
  <c r="K832" i="18"/>
  <c r="L832" i="18"/>
  <c r="H833" i="18"/>
  <c r="I833" i="18"/>
  <c r="J833" i="18"/>
  <c r="K833" i="18"/>
  <c r="L833" i="18"/>
  <c r="H834" i="18"/>
  <c r="I834" i="18"/>
  <c r="J834" i="18"/>
  <c r="K834" i="18"/>
  <c r="L834" i="18"/>
  <c r="H835" i="18"/>
  <c r="I835" i="18"/>
  <c r="J835" i="18"/>
  <c r="K835" i="18"/>
  <c r="L835" i="18"/>
  <c r="H836" i="18"/>
  <c r="I836" i="18"/>
  <c r="J836" i="18"/>
  <c r="K836" i="18"/>
  <c r="L836" i="18"/>
  <c r="H837" i="18"/>
  <c r="I837" i="18"/>
  <c r="J837" i="18"/>
  <c r="K837" i="18"/>
  <c r="L837" i="18"/>
  <c r="H838" i="18"/>
  <c r="I838" i="18"/>
  <c r="J838" i="18"/>
  <c r="K838" i="18"/>
  <c r="L838" i="18"/>
  <c r="H839" i="18"/>
  <c r="I839" i="18"/>
  <c r="J839" i="18"/>
  <c r="K839" i="18"/>
  <c r="L839" i="18"/>
  <c r="H840" i="18"/>
  <c r="I840" i="18"/>
  <c r="J840" i="18"/>
  <c r="K840" i="18"/>
  <c r="L840" i="18"/>
  <c r="H841" i="18"/>
  <c r="I841" i="18"/>
  <c r="J841" i="18"/>
  <c r="K841" i="18"/>
  <c r="L841" i="18"/>
  <c r="H842" i="18"/>
  <c r="I842" i="18"/>
  <c r="J842" i="18"/>
  <c r="K842" i="18"/>
  <c r="L842" i="18"/>
  <c r="H843" i="18"/>
  <c r="I843" i="18"/>
  <c r="J843" i="18"/>
  <c r="K843" i="18"/>
  <c r="L843" i="18"/>
  <c r="H844" i="18"/>
  <c r="I844" i="18"/>
  <c r="J844" i="18"/>
  <c r="K844" i="18"/>
  <c r="L844" i="18"/>
  <c r="H845" i="18"/>
  <c r="I845" i="18"/>
  <c r="J845" i="18"/>
  <c r="K845" i="18"/>
  <c r="L845" i="18"/>
  <c r="H846" i="18"/>
  <c r="I846" i="18"/>
  <c r="J846" i="18"/>
  <c r="K846" i="18"/>
  <c r="L846" i="18"/>
  <c r="H847" i="18"/>
  <c r="I847" i="18"/>
  <c r="J847" i="18"/>
  <c r="K847" i="18"/>
  <c r="L847" i="18"/>
  <c r="H848" i="18"/>
  <c r="I848" i="18"/>
  <c r="J848" i="18"/>
  <c r="K848" i="18"/>
  <c r="L848" i="18"/>
  <c r="H849" i="18"/>
  <c r="I849" i="18"/>
  <c r="J849" i="18"/>
  <c r="K849" i="18"/>
  <c r="L849" i="18"/>
  <c r="H850" i="18"/>
  <c r="I850" i="18"/>
  <c r="J850" i="18"/>
  <c r="K850" i="18"/>
  <c r="L850" i="18"/>
  <c r="H851" i="18"/>
  <c r="I851" i="18"/>
  <c r="J851" i="18"/>
  <c r="K851" i="18"/>
  <c r="L851" i="18"/>
  <c r="H852" i="18"/>
  <c r="I852" i="18"/>
  <c r="J852" i="18"/>
  <c r="K852" i="18"/>
  <c r="L852" i="18"/>
  <c r="H853" i="18"/>
  <c r="I853" i="18"/>
  <c r="J853" i="18"/>
  <c r="K853" i="18"/>
  <c r="L853" i="18"/>
  <c r="H854" i="18"/>
  <c r="I854" i="18"/>
  <c r="J854" i="18"/>
  <c r="K854" i="18"/>
  <c r="L854" i="18"/>
  <c r="H855" i="18"/>
  <c r="I855" i="18"/>
  <c r="J855" i="18"/>
  <c r="K855" i="18"/>
  <c r="L855" i="18"/>
  <c r="H856" i="18"/>
  <c r="I856" i="18"/>
  <c r="J856" i="18"/>
  <c r="K856" i="18"/>
  <c r="L856" i="18"/>
  <c r="H857" i="18"/>
  <c r="I857" i="18"/>
  <c r="J857" i="18"/>
  <c r="K857" i="18"/>
  <c r="L857" i="18"/>
  <c r="H858" i="18"/>
  <c r="I858" i="18"/>
  <c r="J858" i="18"/>
  <c r="K858" i="18"/>
  <c r="L858" i="18"/>
  <c r="H859" i="18"/>
  <c r="I859" i="18"/>
  <c r="J859" i="18"/>
  <c r="K859" i="18"/>
  <c r="L859" i="18"/>
  <c r="H860" i="18"/>
  <c r="I860" i="18"/>
  <c r="J860" i="18"/>
  <c r="K860" i="18"/>
  <c r="L860" i="18"/>
  <c r="H861" i="18"/>
  <c r="I861" i="18"/>
  <c r="J861" i="18"/>
  <c r="K861" i="18"/>
  <c r="L861" i="18"/>
  <c r="H862" i="18"/>
  <c r="I862" i="18"/>
  <c r="J862" i="18"/>
  <c r="K862" i="18"/>
  <c r="L862" i="18"/>
  <c r="H863" i="18"/>
  <c r="I863" i="18"/>
  <c r="J863" i="18"/>
  <c r="K863" i="18"/>
  <c r="L863" i="18"/>
  <c r="H864" i="18"/>
  <c r="I864" i="18"/>
  <c r="J864" i="18"/>
  <c r="K864" i="18"/>
  <c r="L864" i="18"/>
  <c r="H865" i="18"/>
  <c r="I865" i="18"/>
  <c r="J865" i="18"/>
  <c r="K865" i="18"/>
  <c r="L865" i="18"/>
  <c r="H866" i="18"/>
  <c r="I866" i="18"/>
  <c r="J866" i="18"/>
  <c r="K866" i="18"/>
  <c r="L866" i="18"/>
  <c r="H867" i="18"/>
  <c r="I867" i="18"/>
  <c r="J867" i="18"/>
  <c r="K867" i="18"/>
  <c r="L867" i="18"/>
  <c r="H868" i="18"/>
  <c r="I868" i="18"/>
  <c r="J868" i="18"/>
  <c r="K868" i="18"/>
  <c r="L868" i="18"/>
  <c r="H869" i="18"/>
  <c r="I869" i="18"/>
  <c r="J869" i="18"/>
  <c r="K869" i="18"/>
  <c r="L869" i="18"/>
  <c r="H870" i="18"/>
  <c r="I870" i="18"/>
  <c r="J870" i="18"/>
  <c r="K870" i="18"/>
  <c r="L870" i="18"/>
  <c r="H871" i="18"/>
  <c r="I871" i="18"/>
  <c r="J871" i="18"/>
  <c r="K871" i="18"/>
  <c r="L871" i="18"/>
  <c r="H872" i="18"/>
  <c r="I872" i="18"/>
  <c r="J872" i="18"/>
  <c r="K872" i="18"/>
  <c r="L872" i="18"/>
  <c r="H873" i="18"/>
  <c r="I873" i="18"/>
  <c r="J873" i="18"/>
  <c r="K873" i="18"/>
  <c r="L873" i="18"/>
  <c r="H874" i="18"/>
  <c r="I874" i="18"/>
  <c r="J874" i="18"/>
  <c r="K874" i="18"/>
  <c r="L874" i="18"/>
  <c r="H875" i="18"/>
  <c r="I875" i="18"/>
  <c r="J875" i="18"/>
  <c r="K875" i="18"/>
  <c r="L875" i="18"/>
  <c r="H876" i="18"/>
  <c r="I876" i="18"/>
  <c r="J876" i="18"/>
  <c r="K876" i="18"/>
  <c r="L876" i="18"/>
  <c r="H877" i="18"/>
  <c r="I877" i="18"/>
  <c r="J877" i="18"/>
  <c r="K877" i="18"/>
  <c r="L877" i="18"/>
  <c r="H878" i="18"/>
  <c r="I878" i="18"/>
  <c r="J878" i="18"/>
  <c r="K878" i="18"/>
  <c r="L878" i="18"/>
  <c r="H879" i="18"/>
  <c r="I879" i="18"/>
  <c r="J879" i="18"/>
  <c r="K879" i="18"/>
  <c r="L879" i="18"/>
  <c r="H880" i="18"/>
  <c r="I880" i="18"/>
  <c r="J880" i="18"/>
  <c r="K880" i="18"/>
  <c r="L880" i="18"/>
  <c r="H881" i="18"/>
  <c r="I881" i="18"/>
  <c r="J881" i="18"/>
  <c r="K881" i="18"/>
  <c r="L881" i="18"/>
  <c r="H882" i="18"/>
  <c r="I882" i="18"/>
  <c r="J882" i="18"/>
  <c r="K882" i="18"/>
  <c r="L882" i="18"/>
  <c r="H883" i="18"/>
  <c r="I883" i="18"/>
  <c r="J883" i="18"/>
  <c r="K883" i="18"/>
  <c r="L883" i="18"/>
  <c r="H884" i="18"/>
  <c r="I884" i="18"/>
  <c r="J884" i="18"/>
  <c r="K884" i="18"/>
  <c r="L884" i="18"/>
  <c r="H885" i="18"/>
  <c r="I885" i="18"/>
  <c r="J885" i="18"/>
  <c r="K885" i="18"/>
  <c r="L885" i="18"/>
  <c r="H886" i="18"/>
  <c r="I886" i="18"/>
  <c r="J886" i="18"/>
  <c r="K886" i="18"/>
  <c r="L886" i="18"/>
  <c r="H887" i="18"/>
  <c r="I887" i="18"/>
  <c r="J887" i="18"/>
  <c r="K887" i="18"/>
  <c r="L887" i="18"/>
  <c r="H888" i="18"/>
  <c r="I888" i="18"/>
  <c r="J888" i="18"/>
  <c r="K888" i="18"/>
  <c r="L888" i="18"/>
  <c r="H889" i="18"/>
  <c r="I889" i="18"/>
  <c r="J889" i="18"/>
  <c r="K889" i="18"/>
  <c r="L889" i="18"/>
  <c r="H890" i="18"/>
  <c r="I890" i="18"/>
  <c r="J890" i="18"/>
  <c r="K890" i="18"/>
  <c r="L890" i="18"/>
  <c r="H891" i="18"/>
  <c r="I891" i="18"/>
  <c r="J891" i="18"/>
  <c r="K891" i="18"/>
  <c r="L891" i="18"/>
  <c r="H892" i="18"/>
  <c r="I892" i="18"/>
  <c r="J892" i="18"/>
  <c r="K892" i="18"/>
  <c r="L892" i="18"/>
  <c r="H893" i="18"/>
  <c r="I893" i="18"/>
  <c r="J893" i="18"/>
  <c r="K893" i="18"/>
  <c r="L893" i="18"/>
  <c r="H894" i="18"/>
  <c r="I894" i="18"/>
  <c r="J894" i="18"/>
  <c r="K894" i="18"/>
  <c r="L894" i="18"/>
  <c r="H895" i="18"/>
  <c r="I895" i="18"/>
  <c r="J895" i="18"/>
  <c r="K895" i="18"/>
  <c r="L895" i="18"/>
  <c r="H896" i="18"/>
  <c r="I896" i="18"/>
  <c r="J896" i="18"/>
  <c r="K896" i="18"/>
  <c r="L896" i="18"/>
  <c r="H897" i="18"/>
  <c r="I897" i="18"/>
  <c r="J897" i="18"/>
  <c r="K897" i="18"/>
  <c r="L897" i="18"/>
  <c r="H898" i="18"/>
  <c r="I898" i="18"/>
  <c r="J898" i="18"/>
  <c r="K898" i="18"/>
  <c r="L898" i="18"/>
  <c r="H899" i="18"/>
  <c r="I899" i="18"/>
  <c r="J899" i="18"/>
  <c r="K899" i="18"/>
  <c r="L899" i="18"/>
  <c r="H900" i="18"/>
  <c r="I900" i="18"/>
  <c r="J900" i="18"/>
  <c r="K900" i="18"/>
  <c r="L900" i="18"/>
  <c r="H901" i="18"/>
  <c r="I901" i="18"/>
  <c r="J901" i="18"/>
  <c r="K901" i="18"/>
  <c r="L901" i="18"/>
  <c r="H902" i="18"/>
  <c r="I902" i="18"/>
  <c r="J902" i="18"/>
  <c r="K902" i="18"/>
  <c r="L902" i="18"/>
  <c r="H903" i="18"/>
  <c r="I903" i="18"/>
  <c r="J903" i="18"/>
  <c r="K903" i="18"/>
  <c r="L903" i="18"/>
  <c r="H904" i="18"/>
  <c r="I904" i="18"/>
  <c r="J904" i="18"/>
  <c r="K904" i="18"/>
  <c r="L904" i="18"/>
  <c r="H905" i="18"/>
  <c r="I905" i="18"/>
  <c r="J905" i="18"/>
  <c r="K905" i="18"/>
  <c r="L905" i="18"/>
  <c r="H906" i="18"/>
  <c r="I906" i="18"/>
  <c r="J906" i="18"/>
  <c r="K906" i="18"/>
  <c r="L906" i="18"/>
  <c r="H907" i="18"/>
  <c r="I907" i="18"/>
  <c r="J907" i="18"/>
  <c r="K907" i="18"/>
  <c r="L907" i="18"/>
  <c r="H908" i="18"/>
  <c r="I908" i="18"/>
  <c r="J908" i="18"/>
  <c r="K908" i="18"/>
  <c r="L908" i="18"/>
  <c r="H909" i="18"/>
  <c r="I909" i="18"/>
  <c r="J909" i="18"/>
  <c r="K909" i="18"/>
  <c r="L909" i="18"/>
  <c r="H910" i="18"/>
  <c r="I910" i="18"/>
  <c r="J910" i="18"/>
  <c r="K910" i="18"/>
  <c r="L910" i="18"/>
  <c r="H911" i="18"/>
  <c r="I911" i="18"/>
  <c r="J911" i="18"/>
  <c r="K911" i="18"/>
  <c r="L911" i="18"/>
  <c r="H912" i="18"/>
  <c r="I912" i="18"/>
  <c r="J912" i="18"/>
  <c r="K912" i="18"/>
  <c r="L912" i="18"/>
  <c r="H913" i="18"/>
  <c r="I913" i="18"/>
  <c r="J913" i="18"/>
  <c r="K913" i="18"/>
  <c r="L913" i="18"/>
  <c r="H914" i="18"/>
  <c r="I914" i="18"/>
  <c r="J914" i="18"/>
  <c r="K914" i="18"/>
  <c r="L914" i="18"/>
  <c r="H915" i="18"/>
  <c r="I915" i="18"/>
  <c r="J915" i="18"/>
  <c r="K915" i="18"/>
  <c r="L915" i="18"/>
  <c r="H916" i="18"/>
  <c r="I916" i="18"/>
  <c r="J916" i="18"/>
  <c r="K916" i="18"/>
  <c r="L916" i="18"/>
  <c r="H917" i="18"/>
  <c r="I917" i="18"/>
  <c r="J917" i="18"/>
  <c r="K917" i="18"/>
  <c r="L917" i="18"/>
  <c r="H918" i="18"/>
  <c r="I918" i="18"/>
  <c r="J918" i="18"/>
  <c r="K918" i="18"/>
  <c r="L918" i="18"/>
  <c r="H919" i="18"/>
  <c r="I919" i="18"/>
  <c r="J919" i="18"/>
  <c r="K919" i="18"/>
  <c r="L919" i="18"/>
  <c r="H920" i="18"/>
  <c r="I920" i="18"/>
  <c r="J920" i="18"/>
  <c r="K920" i="18"/>
  <c r="L920" i="18"/>
  <c r="H921" i="18"/>
  <c r="I921" i="18"/>
  <c r="J921" i="18"/>
  <c r="K921" i="18"/>
  <c r="L921" i="18"/>
  <c r="H922" i="18"/>
  <c r="I922" i="18"/>
  <c r="J922" i="18"/>
  <c r="K922" i="18"/>
  <c r="L922" i="18"/>
  <c r="H923" i="18"/>
  <c r="I923" i="18"/>
  <c r="J923" i="18"/>
  <c r="K923" i="18"/>
  <c r="L923" i="18"/>
  <c r="H924" i="18"/>
  <c r="I924" i="18"/>
  <c r="J924" i="18"/>
  <c r="K924" i="18"/>
  <c r="L924" i="18"/>
  <c r="H925" i="18"/>
  <c r="I925" i="18"/>
  <c r="J925" i="18"/>
  <c r="K925" i="18"/>
  <c r="L925" i="18"/>
  <c r="H926" i="18"/>
  <c r="I926" i="18"/>
  <c r="J926" i="18"/>
  <c r="K926" i="18"/>
  <c r="L926" i="18"/>
  <c r="H927" i="18"/>
  <c r="I927" i="18"/>
  <c r="J927" i="18"/>
  <c r="K927" i="18"/>
  <c r="L927" i="18"/>
  <c r="H928" i="18"/>
  <c r="I928" i="18"/>
  <c r="J928" i="18"/>
  <c r="K928" i="18"/>
  <c r="L928" i="18"/>
  <c r="H929" i="18"/>
  <c r="I929" i="18"/>
  <c r="J929" i="18"/>
  <c r="K929" i="18"/>
  <c r="L929" i="18"/>
  <c r="H930" i="18"/>
  <c r="I930" i="18"/>
  <c r="J930" i="18"/>
  <c r="K930" i="18"/>
  <c r="L930" i="18"/>
  <c r="H931" i="18"/>
  <c r="I931" i="18"/>
  <c r="J931" i="18"/>
  <c r="K931" i="18"/>
  <c r="L931" i="18"/>
  <c r="H932" i="18"/>
  <c r="I932" i="18"/>
  <c r="J932" i="18"/>
  <c r="K932" i="18"/>
  <c r="L932" i="18"/>
  <c r="H933" i="18"/>
  <c r="I933" i="18"/>
  <c r="J933" i="18"/>
  <c r="K933" i="18"/>
  <c r="L933" i="18"/>
  <c r="H934" i="18"/>
  <c r="I934" i="18"/>
  <c r="J934" i="18"/>
  <c r="K934" i="18"/>
  <c r="L934" i="18"/>
  <c r="H935" i="18"/>
  <c r="I935" i="18"/>
  <c r="J935" i="18"/>
  <c r="K935" i="18"/>
  <c r="L935" i="18"/>
  <c r="H936" i="18"/>
  <c r="I936" i="18"/>
  <c r="J936" i="18"/>
  <c r="K936" i="18"/>
  <c r="L936" i="18"/>
  <c r="H937" i="18"/>
  <c r="I937" i="18"/>
  <c r="J937" i="18"/>
  <c r="K937" i="18"/>
  <c r="L937" i="18"/>
  <c r="H938" i="18"/>
  <c r="I938" i="18"/>
  <c r="J938" i="18"/>
  <c r="K938" i="18"/>
  <c r="L938" i="18"/>
  <c r="H939" i="18"/>
  <c r="I939" i="18"/>
  <c r="J939" i="18"/>
  <c r="K939" i="18"/>
  <c r="L939" i="18"/>
  <c r="H940" i="18"/>
  <c r="I940" i="18"/>
  <c r="J940" i="18"/>
  <c r="K940" i="18"/>
  <c r="L940" i="18"/>
  <c r="H941" i="18"/>
  <c r="I941" i="18"/>
  <c r="J941" i="18"/>
  <c r="K941" i="18"/>
  <c r="L941" i="18"/>
  <c r="H942" i="18"/>
  <c r="I942" i="18"/>
  <c r="J942" i="18"/>
  <c r="K942" i="18"/>
  <c r="L942" i="18"/>
  <c r="H943" i="18"/>
  <c r="I943" i="18"/>
  <c r="J943" i="18"/>
  <c r="K943" i="18"/>
  <c r="L943" i="18"/>
  <c r="H944" i="18"/>
  <c r="I944" i="18"/>
  <c r="J944" i="18"/>
  <c r="K944" i="18"/>
  <c r="L944" i="18"/>
  <c r="H945" i="18"/>
  <c r="I945" i="18"/>
  <c r="J945" i="18"/>
  <c r="K945" i="18"/>
  <c r="L945" i="18"/>
  <c r="H946" i="18"/>
  <c r="I946" i="18"/>
  <c r="J946" i="18"/>
  <c r="K946" i="18"/>
  <c r="L946" i="18"/>
  <c r="H947" i="18"/>
  <c r="I947" i="18"/>
  <c r="J947" i="18"/>
  <c r="K947" i="18"/>
  <c r="L947" i="18"/>
  <c r="H948" i="18"/>
  <c r="I948" i="18"/>
  <c r="J948" i="18"/>
  <c r="K948" i="18"/>
  <c r="L948" i="18"/>
  <c r="H949" i="18"/>
  <c r="I949" i="18"/>
  <c r="J949" i="18"/>
  <c r="K949" i="18"/>
  <c r="L949" i="18"/>
  <c r="H950" i="18"/>
  <c r="I950" i="18"/>
  <c r="J950" i="18"/>
  <c r="K950" i="18"/>
  <c r="L950" i="18"/>
  <c r="H951" i="18"/>
  <c r="I951" i="18"/>
  <c r="J951" i="18"/>
  <c r="K951" i="18"/>
  <c r="L951" i="18"/>
  <c r="H952" i="18"/>
  <c r="I952" i="18"/>
  <c r="J952" i="18"/>
  <c r="K952" i="18"/>
  <c r="L952" i="18"/>
  <c r="H953" i="18"/>
  <c r="I953" i="18"/>
  <c r="J953" i="18"/>
  <c r="K953" i="18"/>
  <c r="L953" i="18"/>
  <c r="H954" i="18"/>
  <c r="I954" i="18"/>
  <c r="J954" i="18"/>
  <c r="K954" i="18"/>
  <c r="L954" i="18"/>
  <c r="H955" i="18"/>
  <c r="I955" i="18"/>
  <c r="J955" i="18"/>
  <c r="K955" i="18"/>
  <c r="L955" i="18"/>
  <c r="H956" i="18"/>
  <c r="I956" i="18"/>
  <c r="J956" i="18"/>
  <c r="K956" i="18"/>
  <c r="L956" i="18"/>
  <c r="H957" i="18"/>
  <c r="I957" i="18"/>
  <c r="J957" i="18"/>
  <c r="K957" i="18"/>
  <c r="L957" i="18"/>
  <c r="H958" i="18"/>
  <c r="I958" i="18"/>
  <c r="J958" i="18"/>
  <c r="K958" i="18"/>
  <c r="L958" i="18"/>
  <c r="H959" i="18"/>
  <c r="I959" i="18"/>
  <c r="J959" i="18"/>
  <c r="K959" i="18"/>
  <c r="L959" i="18"/>
  <c r="H960" i="18"/>
  <c r="I960" i="18"/>
  <c r="J960" i="18"/>
  <c r="K960" i="18"/>
  <c r="L960" i="18"/>
  <c r="H961" i="18"/>
  <c r="I961" i="18"/>
  <c r="J961" i="18"/>
  <c r="K961" i="18"/>
  <c r="L961" i="18"/>
  <c r="I253" i="18"/>
  <c r="J253" i="18"/>
  <c r="K253" i="18"/>
  <c r="L253" i="18"/>
  <c r="H253" i="18"/>
  <c r="C39" i="16"/>
  <c r="E39" i="16"/>
  <c r="C40" i="16"/>
  <c r="E40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C41" i="16"/>
  <c r="E41" i="16"/>
  <c r="C42" i="16"/>
  <c r="E42" i="16"/>
  <c r="C43" i="16"/>
  <c r="E43" i="16"/>
  <c r="C44" i="16"/>
  <c r="E44" i="16"/>
  <c r="C45" i="16"/>
  <c r="E45" i="16"/>
  <c r="C46" i="16"/>
  <c r="E46" i="16"/>
  <c r="E47" i="16"/>
  <c r="C48" i="16"/>
  <c r="E48" i="16"/>
  <c r="C49" i="16"/>
  <c r="E49" i="16"/>
  <c r="H76" i="16"/>
  <c r="C47" i="16"/>
  <c r="D45" i="12"/>
  <c r="E45" i="12"/>
  <c r="C5" i="10"/>
  <c r="I25" i="12"/>
  <c r="G5" i="10"/>
  <c r="H25" i="12"/>
  <c r="C6" i="10"/>
  <c r="I26" i="12"/>
  <c r="G6" i="10"/>
  <c r="H26" i="12"/>
  <c r="C7" i="10"/>
  <c r="I27" i="12"/>
  <c r="G7" i="10"/>
  <c r="H27" i="12"/>
  <c r="C8" i="10"/>
  <c r="I28" i="12"/>
  <c r="G8" i="10"/>
  <c r="H28" i="12"/>
  <c r="C9" i="10"/>
  <c r="I29" i="12"/>
  <c r="G9" i="10"/>
  <c r="H29" i="12"/>
  <c r="C13" i="10"/>
  <c r="G13" i="10"/>
  <c r="C14" i="10"/>
  <c r="G14" i="10"/>
  <c r="C15" i="10"/>
  <c r="G15" i="10"/>
  <c r="C16" i="10"/>
  <c r="G16" i="10"/>
  <c r="C17" i="10"/>
  <c r="G17" i="10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B42" i="9"/>
  <c r="C42" i="9"/>
  <c r="B43" i="9"/>
  <c r="C43" i="9"/>
  <c r="B44" i="9"/>
  <c r="B45" i="9"/>
  <c r="C45" i="9"/>
  <c r="C44" i="9"/>
  <c r="B46" i="9"/>
  <c r="C46" i="9"/>
  <c r="B47" i="9"/>
  <c r="C47" i="9"/>
  <c r="B48" i="9"/>
  <c r="C48" i="9"/>
  <c r="B49" i="9"/>
  <c r="C49" i="9"/>
  <c r="B50" i="9"/>
  <c r="B51" i="9"/>
  <c r="C51" i="9"/>
  <c r="C50" i="9"/>
  <c r="B52" i="9"/>
  <c r="B53" i="9"/>
  <c r="C53" i="9"/>
  <c r="C52" i="9"/>
  <c r="B54" i="9"/>
  <c r="C54" i="9"/>
  <c r="B55" i="9"/>
  <c r="C55" i="9"/>
  <c r="B56" i="9"/>
  <c r="B57" i="9"/>
  <c r="C57" i="9"/>
  <c r="C56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B69" i="9"/>
  <c r="C69" i="9"/>
  <c r="C68" i="9"/>
  <c r="B70" i="9"/>
  <c r="C70" i="9"/>
  <c r="B71" i="9"/>
  <c r="C71" i="9"/>
  <c r="B72" i="9"/>
  <c r="C72" i="9"/>
  <c r="B73" i="9"/>
  <c r="C73" i="9"/>
  <c r="D74" i="9"/>
  <c r="B74" i="9"/>
  <c r="C74" i="9"/>
  <c r="B75" i="9"/>
  <c r="C75" i="9"/>
  <c r="B76" i="9"/>
  <c r="C76" i="9"/>
  <c r="B77" i="9"/>
  <c r="C77" i="9"/>
  <c r="B78" i="9"/>
  <c r="B79" i="9"/>
  <c r="C79" i="9"/>
  <c r="C78" i="9"/>
  <c r="B80" i="9"/>
  <c r="C80" i="9"/>
  <c r="B81" i="9"/>
  <c r="C81" i="9"/>
  <c r="C116" i="9"/>
  <c r="B82" i="9"/>
  <c r="B83" i="9"/>
  <c r="C83" i="9"/>
  <c r="C82" i="9"/>
  <c r="D82" i="9"/>
  <c r="B84" i="9"/>
  <c r="C84" i="9"/>
  <c r="B85" i="9"/>
  <c r="C85" i="9"/>
  <c r="B86" i="9"/>
  <c r="C86" i="9"/>
  <c r="B87" i="9"/>
  <c r="C87" i="9"/>
  <c r="B88" i="9"/>
  <c r="B89" i="9"/>
  <c r="C89" i="9"/>
  <c r="C88" i="9"/>
  <c r="D89" i="9"/>
  <c r="B90" i="9"/>
  <c r="C90" i="9"/>
  <c r="B91" i="9"/>
  <c r="C91" i="9"/>
  <c r="B92" i="9"/>
  <c r="C92" i="9"/>
  <c r="B93" i="9"/>
  <c r="B116" i="9"/>
  <c r="C93" i="9"/>
  <c r="B94" i="9"/>
  <c r="C94" i="9"/>
  <c r="B95" i="9"/>
  <c r="C95" i="9"/>
  <c r="B96" i="9"/>
  <c r="C96" i="9"/>
  <c r="B97" i="9"/>
  <c r="C97" i="9"/>
  <c r="B98" i="9"/>
  <c r="C98" i="9"/>
  <c r="B99" i="9"/>
  <c r="D100" i="9"/>
  <c r="C99" i="9"/>
  <c r="B100" i="9"/>
  <c r="B101" i="9"/>
  <c r="C101" i="9"/>
  <c r="C100" i="9"/>
  <c r="B102" i="9"/>
  <c r="C102" i="9"/>
  <c r="B103" i="9"/>
  <c r="C103" i="9"/>
  <c r="B104" i="9"/>
  <c r="C104" i="9"/>
  <c r="B105" i="9"/>
  <c r="C105" i="9"/>
  <c r="B106" i="9"/>
  <c r="C106" i="9"/>
  <c r="B107" i="9"/>
  <c r="D108" i="9"/>
  <c r="C107" i="9"/>
  <c r="B108" i="9"/>
  <c r="B109" i="9"/>
  <c r="C109" i="9"/>
  <c r="C108" i="9"/>
  <c r="C110" i="9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C208" i="15"/>
  <c r="C209" i="15"/>
  <c r="C210" i="15"/>
  <c r="C211" i="15"/>
  <c r="C212" i="15"/>
  <c r="C213" i="15"/>
  <c r="C214" i="15"/>
  <c r="A215" i="15"/>
  <c r="C215" i="15"/>
  <c r="C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A174" i="13"/>
  <c r="A176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315" i="6"/>
  <c r="A321" i="6"/>
  <c r="A322" i="6"/>
  <c r="A323" i="6"/>
  <c r="A324" i="6"/>
  <c r="A325" i="6"/>
  <c r="A327" i="6"/>
  <c r="A328" i="6"/>
  <c r="A329" i="6"/>
  <c r="A330" i="6"/>
  <c r="A331" i="6"/>
  <c r="A332" i="6"/>
  <c r="A333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225" i="5"/>
  <c r="A226" i="5"/>
  <c r="A227" i="5"/>
  <c r="A228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B105" i="4"/>
  <c r="A105" i="4"/>
  <c r="A118" i="4"/>
  <c r="B119" i="4"/>
  <c r="B120" i="4"/>
  <c r="D183" i="4"/>
  <c r="H183" i="4"/>
  <c r="A421" i="3"/>
  <c r="C2" i="23"/>
  <c r="B2" i="23"/>
  <c r="D421" i="3"/>
  <c r="E421" i="3"/>
  <c r="F421" i="3"/>
  <c r="AC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D422" i="3"/>
  <c r="E422" i="3"/>
  <c r="F422" i="3"/>
  <c r="AC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D423" i="3"/>
  <c r="E423" i="3"/>
  <c r="F423" i="3"/>
  <c r="AC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D424" i="3"/>
  <c r="E424" i="3"/>
  <c r="F424" i="3"/>
  <c r="AC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D425" i="3"/>
  <c r="E425" i="3"/>
  <c r="F425" i="3"/>
  <c r="AC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D426" i="3"/>
  <c r="E426" i="3"/>
  <c r="F426" i="3"/>
  <c r="AC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D427" i="3"/>
  <c r="E427" i="3"/>
  <c r="F427" i="3"/>
  <c r="AC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D428" i="3"/>
  <c r="E428" i="3"/>
  <c r="F428" i="3"/>
  <c r="AC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D429" i="3"/>
  <c r="E429" i="3"/>
  <c r="F429" i="3"/>
  <c r="AC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D430" i="3"/>
  <c r="E430" i="3"/>
  <c r="F430" i="3"/>
  <c r="AC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D431" i="3"/>
  <c r="E431" i="3"/>
  <c r="F431" i="3"/>
  <c r="AC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D432" i="3"/>
  <c r="E432" i="3"/>
  <c r="F432" i="3"/>
  <c r="AC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D433" i="3"/>
  <c r="E433" i="3"/>
  <c r="F433" i="3"/>
  <c r="AC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D434" i="3"/>
  <c r="E434" i="3"/>
  <c r="F434" i="3"/>
  <c r="AC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D435" i="3"/>
  <c r="E435" i="3"/>
  <c r="F435" i="3"/>
  <c r="AC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D436" i="3"/>
  <c r="E436" i="3"/>
  <c r="F436" i="3"/>
  <c r="AC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D437" i="3"/>
  <c r="E437" i="3"/>
  <c r="F437" i="3"/>
  <c r="AC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D438" i="3"/>
  <c r="E438" i="3"/>
  <c r="F438" i="3"/>
  <c r="AC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D439" i="3"/>
  <c r="E439" i="3"/>
  <c r="F439" i="3"/>
  <c r="AC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D440" i="3"/>
  <c r="E440" i="3"/>
  <c r="F440" i="3"/>
  <c r="AC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D441" i="3"/>
  <c r="E441" i="3"/>
  <c r="F441" i="3"/>
  <c r="AC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D442" i="3"/>
  <c r="E442" i="3"/>
  <c r="F442" i="3"/>
  <c r="AC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D443" i="3"/>
  <c r="E443" i="3"/>
  <c r="F443" i="3"/>
  <c r="AC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D444" i="3"/>
  <c r="E444" i="3"/>
  <c r="F444" i="3"/>
  <c r="AC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D445" i="3"/>
  <c r="E445" i="3"/>
  <c r="F445" i="3"/>
  <c r="AC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D446" i="3"/>
  <c r="E446" i="3"/>
  <c r="F446" i="3"/>
  <c r="AC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D447" i="3"/>
  <c r="E447" i="3"/>
  <c r="F447" i="3"/>
  <c r="AC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D448" i="3"/>
  <c r="E448" i="3"/>
  <c r="F448" i="3"/>
  <c r="AC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D449" i="3"/>
  <c r="E449" i="3"/>
  <c r="F449" i="3"/>
  <c r="AC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D450" i="3"/>
  <c r="E450" i="3"/>
  <c r="F450" i="3"/>
  <c r="AC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D451" i="3"/>
  <c r="E451" i="3"/>
  <c r="F451" i="3"/>
  <c r="AC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D452" i="3"/>
  <c r="E452" i="3"/>
  <c r="F452" i="3"/>
  <c r="AC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D453" i="3"/>
  <c r="E453" i="3"/>
  <c r="F453" i="3"/>
  <c r="AC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D454" i="3"/>
  <c r="E454" i="3"/>
  <c r="F454" i="3"/>
  <c r="AC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D455" i="3"/>
  <c r="E455" i="3"/>
  <c r="F455" i="3"/>
  <c r="AC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D456" i="3"/>
  <c r="E456" i="3"/>
  <c r="F456" i="3"/>
  <c r="AC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D457" i="3"/>
  <c r="E457" i="3"/>
  <c r="F457" i="3"/>
  <c r="AC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D458" i="3"/>
  <c r="E458" i="3"/>
  <c r="F458" i="3"/>
  <c r="AC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D459" i="3"/>
  <c r="E459" i="3"/>
  <c r="F459" i="3"/>
  <c r="AC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D460" i="3"/>
  <c r="E460" i="3"/>
  <c r="F460" i="3"/>
  <c r="AC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D461" i="3"/>
  <c r="E461" i="3"/>
  <c r="F461" i="3"/>
  <c r="AC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D462" i="3"/>
  <c r="E462" i="3"/>
  <c r="F462" i="3"/>
  <c r="AC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D463" i="3"/>
  <c r="E463" i="3"/>
  <c r="F463" i="3"/>
  <c r="AC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D464" i="3"/>
  <c r="E464" i="3"/>
  <c r="F464" i="3"/>
  <c r="AC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D465" i="3"/>
  <c r="E465" i="3"/>
  <c r="F465" i="3"/>
  <c r="AC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D466" i="3"/>
  <c r="E466" i="3"/>
  <c r="F466" i="3"/>
  <c r="AC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D467" i="3"/>
  <c r="E467" i="3"/>
  <c r="F467" i="3"/>
  <c r="AC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D468" i="3"/>
  <c r="E468" i="3"/>
  <c r="F468" i="3"/>
  <c r="AC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D469" i="3"/>
  <c r="E469" i="3"/>
  <c r="F469" i="3"/>
  <c r="AC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D470" i="3"/>
  <c r="E470" i="3"/>
  <c r="F470" i="3"/>
  <c r="AC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D471" i="3"/>
  <c r="E471" i="3"/>
  <c r="F471" i="3"/>
  <c r="AC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D472" i="3"/>
  <c r="E472" i="3"/>
  <c r="F472" i="3"/>
  <c r="AC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D473" i="3"/>
  <c r="E473" i="3"/>
  <c r="F473" i="3"/>
  <c r="AC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D474" i="3"/>
  <c r="E474" i="3"/>
  <c r="F474" i="3"/>
  <c r="AC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D475" i="3"/>
  <c r="E475" i="3"/>
  <c r="F475" i="3"/>
  <c r="AC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D476" i="3"/>
  <c r="E476" i="3"/>
  <c r="F476" i="3"/>
  <c r="AC476" i="3"/>
  <c r="AE476" i="3"/>
  <c r="AF476" i="3"/>
  <c r="AG476" i="3"/>
  <c r="AH476" i="3"/>
  <c r="AI476" i="3"/>
  <c r="AJ476" i="3"/>
  <c r="AK476" i="3"/>
  <c r="AM476" i="3"/>
  <c r="AN476" i="3"/>
  <c r="AO476" i="3"/>
  <c r="AP476" i="3"/>
  <c r="AQ476" i="3"/>
  <c r="AR476" i="3"/>
  <c r="AS476" i="3"/>
  <c r="AT476" i="3"/>
  <c r="AU476" i="3"/>
  <c r="AV476" i="3"/>
  <c r="AW476" i="3"/>
  <c r="D477" i="3"/>
  <c r="E477" i="3"/>
  <c r="F477" i="3"/>
  <c r="AC477" i="3"/>
  <c r="AE477" i="3"/>
  <c r="AF477" i="3"/>
  <c r="AG477" i="3"/>
  <c r="AH477" i="3"/>
  <c r="AI477" i="3"/>
  <c r="AJ477" i="3"/>
  <c r="AK477" i="3"/>
  <c r="AM477" i="3"/>
  <c r="AN477" i="3"/>
  <c r="AO477" i="3"/>
  <c r="AP477" i="3"/>
  <c r="AQ477" i="3"/>
  <c r="AR477" i="3"/>
  <c r="AS477" i="3"/>
  <c r="AT477" i="3"/>
  <c r="AU477" i="3"/>
  <c r="AV477" i="3"/>
  <c r="AW477" i="3"/>
  <c r="D478" i="3"/>
  <c r="E478" i="3"/>
  <c r="F478" i="3"/>
  <c r="AC478" i="3"/>
  <c r="AE478" i="3"/>
  <c r="AF478" i="3"/>
  <c r="AG478" i="3"/>
  <c r="AH478" i="3"/>
  <c r="AI478" i="3"/>
  <c r="AJ478" i="3"/>
  <c r="AK478" i="3"/>
  <c r="AM478" i="3"/>
  <c r="AN478" i="3"/>
  <c r="AO478" i="3"/>
  <c r="AP478" i="3"/>
  <c r="AQ478" i="3"/>
  <c r="AR478" i="3"/>
  <c r="AS478" i="3"/>
  <c r="AT478" i="3"/>
  <c r="AU478" i="3"/>
  <c r="AV478" i="3"/>
  <c r="AW478" i="3"/>
  <c r="D479" i="3"/>
  <c r="E479" i="3"/>
  <c r="F479" i="3"/>
  <c r="AC479" i="3"/>
  <c r="AE479" i="3"/>
  <c r="AF479" i="3"/>
  <c r="AG479" i="3"/>
  <c r="AH479" i="3"/>
  <c r="AI479" i="3"/>
  <c r="AJ479" i="3"/>
  <c r="AK479" i="3"/>
  <c r="AM479" i="3"/>
  <c r="AN479" i="3"/>
  <c r="AO479" i="3"/>
  <c r="AP479" i="3"/>
  <c r="AQ479" i="3"/>
  <c r="AR479" i="3"/>
  <c r="AS479" i="3"/>
  <c r="AT479" i="3"/>
  <c r="AU479" i="3"/>
  <c r="AV479" i="3"/>
  <c r="AW479" i="3"/>
  <c r="D480" i="3"/>
  <c r="E480" i="3"/>
  <c r="F480" i="3"/>
  <c r="AC480" i="3"/>
  <c r="AE480" i="3"/>
  <c r="AF480" i="3"/>
  <c r="AG480" i="3"/>
  <c r="AH480" i="3"/>
  <c r="AI480" i="3"/>
  <c r="AJ480" i="3"/>
  <c r="AK480" i="3"/>
  <c r="AM480" i="3"/>
  <c r="AN480" i="3"/>
  <c r="AO480" i="3"/>
  <c r="AP480" i="3"/>
  <c r="AQ480" i="3"/>
  <c r="AR480" i="3"/>
  <c r="AS480" i="3"/>
  <c r="AT480" i="3"/>
  <c r="AU480" i="3"/>
  <c r="AV480" i="3"/>
  <c r="AW480" i="3"/>
  <c r="D481" i="3"/>
  <c r="E481" i="3"/>
  <c r="F481" i="3"/>
  <c r="AC481" i="3"/>
  <c r="AE481" i="3"/>
  <c r="AF481" i="3"/>
  <c r="AG481" i="3"/>
  <c r="AH481" i="3"/>
  <c r="AI481" i="3"/>
  <c r="AJ481" i="3"/>
  <c r="AK481" i="3"/>
  <c r="AM481" i="3"/>
  <c r="AN481" i="3"/>
  <c r="AO481" i="3"/>
  <c r="AP481" i="3"/>
  <c r="AQ481" i="3"/>
  <c r="AR481" i="3"/>
  <c r="AS481" i="3"/>
  <c r="AT481" i="3"/>
  <c r="AU481" i="3"/>
  <c r="AV481" i="3"/>
  <c r="AW481" i="3"/>
  <c r="D482" i="3"/>
  <c r="E482" i="3"/>
  <c r="F482" i="3"/>
  <c r="AC482" i="3"/>
  <c r="AE482" i="3"/>
  <c r="AF482" i="3"/>
  <c r="AG482" i="3"/>
  <c r="AH482" i="3"/>
  <c r="AI482" i="3"/>
  <c r="AJ482" i="3"/>
  <c r="AK482" i="3"/>
  <c r="AM482" i="3"/>
  <c r="AN482" i="3"/>
  <c r="AO482" i="3"/>
  <c r="AP482" i="3"/>
  <c r="AQ482" i="3"/>
  <c r="AR482" i="3"/>
  <c r="AS482" i="3"/>
  <c r="AT482" i="3"/>
  <c r="AU482" i="3"/>
  <c r="AV482" i="3"/>
  <c r="AW482" i="3"/>
  <c r="D483" i="3"/>
  <c r="E483" i="3"/>
  <c r="F483" i="3"/>
  <c r="AC483" i="3"/>
  <c r="AE483" i="3"/>
  <c r="AF483" i="3"/>
  <c r="AG483" i="3"/>
  <c r="AH483" i="3"/>
  <c r="AI483" i="3"/>
  <c r="AJ483" i="3"/>
  <c r="AK483" i="3"/>
  <c r="AM483" i="3"/>
  <c r="AN483" i="3"/>
  <c r="AO483" i="3"/>
  <c r="AP483" i="3"/>
  <c r="AQ483" i="3"/>
  <c r="AR483" i="3"/>
  <c r="AS483" i="3"/>
  <c r="AT483" i="3"/>
  <c r="AU483" i="3"/>
  <c r="AV483" i="3"/>
  <c r="AW483" i="3"/>
  <c r="D484" i="3"/>
  <c r="E484" i="3"/>
  <c r="F484" i="3"/>
  <c r="AC484" i="3"/>
  <c r="AE484" i="3"/>
  <c r="AF484" i="3"/>
  <c r="AG484" i="3"/>
  <c r="AH484" i="3"/>
  <c r="AI484" i="3"/>
  <c r="AJ484" i="3"/>
  <c r="AK484" i="3"/>
  <c r="AM484" i="3"/>
  <c r="AN484" i="3"/>
  <c r="AO484" i="3"/>
  <c r="AP484" i="3"/>
  <c r="AQ484" i="3"/>
  <c r="AR484" i="3"/>
  <c r="AS484" i="3"/>
  <c r="AT484" i="3"/>
  <c r="AU484" i="3"/>
  <c r="AV484" i="3"/>
  <c r="AW484" i="3"/>
  <c r="D485" i="3"/>
  <c r="E485" i="3"/>
  <c r="F485" i="3"/>
  <c r="AC485" i="3"/>
  <c r="AE485" i="3"/>
  <c r="AF485" i="3"/>
  <c r="AG485" i="3"/>
  <c r="AH485" i="3"/>
  <c r="AI485" i="3"/>
  <c r="AJ485" i="3"/>
  <c r="AK485" i="3"/>
  <c r="AM485" i="3"/>
  <c r="AN485" i="3"/>
  <c r="AO485" i="3"/>
  <c r="AP485" i="3"/>
  <c r="AQ485" i="3"/>
  <c r="AR485" i="3"/>
  <c r="AS485" i="3"/>
  <c r="AT485" i="3"/>
  <c r="AU485" i="3"/>
  <c r="AV485" i="3"/>
  <c r="AW485" i="3"/>
  <c r="D486" i="3"/>
  <c r="E486" i="3"/>
  <c r="F486" i="3"/>
  <c r="AC486" i="3"/>
  <c r="AE486" i="3"/>
  <c r="AF486" i="3"/>
  <c r="AG486" i="3"/>
  <c r="AH486" i="3"/>
  <c r="AI486" i="3"/>
  <c r="AJ486" i="3"/>
  <c r="AK486" i="3"/>
  <c r="AM486" i="3"/>
  <c r="AN486" i="3"/>
  <c r="AO486" i="3"/>
  <c r="AP486" i="3"/>
  <c r="AQ486" i="3"/>
  <c r="AR486" i="3"/>
  <c r="AS486" i="3"/>
  <c r="AT486" i="3"/>
  <c r="AU486" i="3"/>
  <c r="AV486" i="3"/>
  <c r="AW486" i="3"/>
  <c r="D487" i="3"/>
  <c r="E487" i="3"/>
  <c r="F487" i="3"/>
  <c r="AC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D488" i="3"/>
  <c r="E488" i="3"/>
  <c r="F488" i="3"/>
  <c r="AC488" i="3"/>
  <c r="AE488" i="3"/>
  <c r="AF488" i="3"/>
  <c r="AG488" i="3"/>
  <c r="AH488" i="3"/>
  <c r="AI488" i="3"/>
  <c r="AJ488" i="3"/>
  <c r="AK488" i="3"/>
  <c r="AM488" i="3"/>
  <c r="AN488" i="3"/>
  <c r="AO488" i="3"/>
  <c r="AP488" i="3"/>
  <c r="AQ488" i="3"/>
  <c r="AR488" i="3"/>
  <c r="AS488" i="3"/>
  <c r="AT488" i="3"/>
  <c r="AU488" i="3"/>
  <c r="AV488" i="3"/>
  <c r="AW488" i="3"/>
  <c r="D489" i="3"/>
  <c r="E489" i="3"/>
  <c r="F489" i="3"/>
  <c r="AC489" i="3"/>
  <c r="AE489" i="3"/>
  <c r="AF489" i="3"/>
  <c r="AG489" i="3"/>
  <c r="AH489" i="3"/>
  <c r="AI489" i="3"/>
  <c r="AJ489" i="3"/>
  <c r="AK489" i="3"/>
  <c r="AM489" i="3"/>
  <c r="AN489" i="3"/>
  <c r="AO489" i="3"/>
  <c r="AP489" i="3"/>
  <c r="AQ489" i="3"/>
  <c r="AR489" i="3"/>
  <c r="AS489" i="3"/>
  <c r="AT489" i="3"/>
  <c r="AU489" i="3"/>
  <c r="AV489" i="3"/>
  <c r="AW489" i="3"/>
  <c r="D490" i="3"/>
  <c r="E490" i="3"/>
  <c r="F490" i="3"/>
  <c r="AC490" i="3"/>
  <c r="AE490" i="3"/>
  <c r="AF490" i="3"/>
  <c r="AG490" i="3"/>
  <c r="AH490" i="3"/>
  <c r="AI490" i="3"/>
  <c r="AJ490" i="3"/>
  <c r="AK490" i="3"/>
  <c r="AM490" i="3"/>
  <c r="AN490" i="3"/>
  <c r="AO490" i="3"/>
  <c r="AP490" i="3"/>
  <c r="AQ490" i="3"/>
  <c r="AR490" i="3"/>
  <c r="AS490" i="3"/>
  <c r="AT490" i="3"/>
  <c r="AU490" i="3"/>
  <c r="AV490" i="3"/>
  <c r="AW490" i="3"/>
  <c r="D491" i="3"/>
  <c r="E491" i="3"/>
  <c r="F491" i="3"/>
  <c r="AC491" i="3"/>
  <c r="AE491" i="3"/>
  <c r="AF491" i="3"/>
  <c r="AG491" i="3"/>
  <c r="AH491" i="3"/>
  <c r="AI491" i="3"/>
  <c r="AJ491" i="3"/>
  <c r="AK491" i="3"/>
  <c r="AM491" i="3"/>
  <c r="AN491" i="3"/>
  <c r="AO491" i="3"/>
  <c r="AP491" i="3"/>
  <c r="AQ491" i="3"/>
  <c r="AR491" i="3"/>
  <c r="AS491" i="3"/>
  <c r="AT491" i="3"/>
  <c r="AU491" i="3"/>
  <c r="AV491" i="3"/>
  <c r="AW491" i="3"/>
  <c r="D492" i="3"/>
  <c r="E492" i="3"/>
  <c r="F492" i="3"/>
  <c r="AC492" i="3"/>
  <c r="AE492" i="3"/>
  <c r="AF492" i="3"/>
  <c r="AG492" i="3"/>
  <c r="AH492" i="3"/>
  <c r="AI492" i="3"/>
  <c r="AJ492" i="3"/>
  <c r="AK492" i="3"/>
  <c r="AM492" i="3"/>
  <c r="AN492" i="3"/>
  <c r="AO492" i="3"/>
  <c r="AP492" i="3"/>
  <c r="AQ492" i="3"/>
  <c r="AR492" i="3"/>
  <c r="AS492" i="3"/>
  <c r="AT492" i="3"/>
  <c r="AU492" i="3"/>
  <c r="AV492" i="3"/>
  <c r="AW492" i="3"/>
  <c r="D493" i="3"/>
  <c r="E493" i="3"/>
  <c r="F493" i="3"/>
  <c r="AC493" i="3"/>
  <c r="AE493" i="3"/>
  <c r="AF493" i="3"/>
  <c r="AG493" i="3"/>
  <c r="AH493" i="3"/>
  <c r="AI493" i="3"/>
  <c r="AJ493" i="3"/>
  <c r="AK493" i="3"/>
  <c r="AM493" i="3"/>
  <c r="AN493" i="3"/>
  <c r="AO493" i="3"/>
  <c r="AP493" i="3"/>
  <c r="AQ493" i="3"/>
  <c r="AR493" i="3"/>
  <c r="AS493" i="3"/>
  <c r="AT493" i="3"/>
  <c r="AU493" i="3"/>
  <c r="AV493" i="3"/>
  <c r="AW493" i="3"/>
  <c r="D494" i="3"/>
  <c r="E494" i="3"/>
  <c r="F494" i="3"/>
  <c r="AC494" i="3"/>
  <c r="AE494" i="3"/>
  <c r="AF494" i="3"/>
  <c r="AG494" i="3"/>
  <c r="AH494" i="3"/>
  <c r="AI494" i="3"/>
  <c r="AJ494" i="3"/>
  <c r="AK494" i="3"/>
  <c r="AM494" i="3"/>
  <c r="AN494" i="3"/>
  <c r="AO494" i="3"/>
  <c r="AP494" i="3"/>
  <c r="AQ494" i="3"/>
  <c r="AR494" i="3"/>
  <c r="AS494" i="3"/>
  <c r="AT494" i="3"/>
  <c r="AU494" i="3"/>
  <c r="AV494" i="3"/>
  <c r="AW494" i="3"/>
  <c r="D495" i="3"/>
  <c r="E495" i="3"/>
  <c r="F495" i="3"/>
  <c r="AC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D496" i="3"/>
  <c r="E496" i="3"/>
  <c r="F496" i="3"/>
  <c r="AC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D497" i="3"/>
  <c r="E497" i="3"/>
  <c r="F497" i="3"/>
  <c r="AC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D498" i="3"/>
  <c r="E498" i="3"/>
  <c r="F498" i="3"/>
  <c r="AC498" i="3"/>
  <c r="AE498" i="3"/>
  <c r="AF498" i="3"/>
  <c r="AG498" i="3"/>
  <c r="AH498" i="3"/>
  <c r="AI498" i="3"/>
  <c r="AJ498" i="3"/>
  <c r="AK498" i="3"/>
  <c r="AM498" i="3"/>
  <c r="AN498" i="3"/>
  <c r="AO498" i="3"/>
  <c r="AP498" i="3"/>
  <c r="AQ498" i="3"/>
  <c r="AR498" i="3"/>
  <c r="AS498" i="3"/>
  <c r="AT498" i="3"/>
  <c r="AU498" i="3"/>
  <c r="AV498" i="3"/>
  <c r="AW498" i="3"/>
  <c r="D499" i="3"/>
  <c r="E499" i="3"/>
  <c r="F499" i="3"/>
  <c r="AC499" i="3"/>
  <c r="AE499" i="3"/>
  <c r="AF499" i="3"/>
  <c r="AG499" i="3"/>
  <c r="AH499" i="3"/>
  <c r="AI499" i="3"/>
  <c r="AJ499" i="3"/>
  <c r="AK499" i="3"/>
  <c r="AM499" i="3"/>
  <c r="AN499" i="3"/>
  <c r="AO499" i="3"/>
  <c r="AP499" i="3"/>
  <c r="AQ499" i="3"/>
  <c r="AR499" i="3"/>
  <c r="AS499" i="3"/>
  <c r="AT499" i="3"/>
  <c r="AU499" i="3"/>
  <c r="AV499" i="3"/>
  <c r="AW499" i="3"/>
  <c r="D500" i="3"/>
  <c r="E500" i="3"/>
  <c r="F500" i="3"/>
  <c r="AC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D501" i="3"/>
  <c r="E501" i="3"/>
  <c r="F501" i="3"/>
  <c r="AC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D502" i="3"/>
  <c r="E502" i="3"/>
  <c r="F502" i="3"/>
  <c r="AC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D503" i="3"/>
  <c r="E503" i="3"/>
  <c r="F503" i="3"/>
  <c r="AC503" i="3"/>
  <c r="AE503" i="3"/>
  <c r="AF503" i="3"/>
  <c r="AG503" i="3"/>
  <c r="AH503" i="3"/>
  <c r="AI503" i="3"/>
  <c r="AJ503" i="3"/>
  <c r="AK503" i="3"/>
  <c r="AM503" i="3"/>
  <c r="AN503" i="3"/>
  <c r="AO503" i="3"/>
  <c r="AP503" i="3"/>
  <c r="AQ503" i="3"/>
  <c r="AR503" i="3"/>
  <c r="AS503" i="3"/>
  <c r="AT503" i="3"/>
  <c r="AU503" i="3"/>
  <c r="AV503" i="3"/>
  <c r="AW503" i="3"/>
  <c r="D504" i="3"/>
  <c r="E504" i="3"/>
  <c r="F504" i="3"/>
  <c r="AC504" i="3"/>
  <c r="AE504" i="3"/>
  <c r="AF504" i="3"/>
  <c r="AG504" i="3"/>
  <c r="AH504" i="3"/>
  <c r="AI504" i="3"/>
  <c r="AJ504" i="3"/>
  <c r="AK504" i="3"/>
  <c r="AM504" i="3"/>
  <c r="AN504" i="3"/>
  <c r="AO504" i="3"/>
  <c r="AP504" i="3"/>
  <c r="AQ504" i="3"/>
  <c r="AR504" i="3"/>
  <c r="AS504" i="3"/>
  <c r="AT504" i="3"/>
  <c r="AU504" i="3"/>
  <c r="AV504" i="3"/>
  <c r="AW504" i="3"/>
  <c r="D505" i="3"/>
  <c r="E505" i="3"/>
  <c r="F505" i="3"/>
  <c r="AC505" i="3"/>
  <c r="AE505" i="3"/>
  <c r="AF505" i="3"/>
  <c r="AG505" i="3"/>
  <c r="AH505" i="3"/>
  <c r="AI505" i="3"/>
  <c r="AJ505" i="3"/>
  <c r="AK505" i="3"/>
  <c r="AM505" i="3"/>
  <c r="AN505" i="3"/>
  <c r="AO505" i="3"/>
  <c r="AP505" i="3"/>
  <c r="AQ505" i="3"/>
  <c r="AR505" i="3"/>
  <c r="AS505" i="3"/>
  <c r="AT505" i="3"/>
  <c r="AU505" i="3"/>
  <c r="AV505" i="3"/>
  <c r="AW505" i="3"/>
  <c r="D506" i="3"/>
  <c r="E506" i="3"/>
  <c r="F506" i="3"/>
  <c r="AC506" i="3"/>
  <c r="AE506" i="3"/>
  <c r="AF506" i="3"/>
  <c r="AG506" i="3"/>
  <c r="AH506" i="3"/>
  <c r="AI506" i="3"/>
  <c r="AJ506" i="3"/>
  <c r="AK506" i="3"/>
  <c r="AM506" i="3"/>
  <c r="AN506" i="3"/>
  <c r="AO506" i="3"/>
  <c r="AP506" i="3"/>
  <c r="AQ506" i="3"/>
  <c r="AR506" i="3"/>
  <c r="AS506" i="3"/>
  <c r="AT506" i="3"/>
  <c r="AU506" i="3"/>
  <c r="AV506" i="3"/>
  <c r="AW506" i="3"/>
  <c r="D507" i="3"/>
  <c r="E507" i="3"/>
  <c r="F507" i="3"/>
  <c r="AC507" i="3"/>
  <c r="AE507" i="3"/>
  <c r="AF507" i="3"/>
  <c r="AG507" i="3"/>
  <c r="AH507" i="3"/>
  <c r="AI507" i="3"/>
  <c r="AJ507" i="3"/>
  <c r="AK507" i="3"/>
  <c r="AM507" i="3"/>
  <c r="AN507" i="3"/>
  <c r="AO507" i="3"/>
  <c r="AP507" i="3"/>
  <c r="AQ507" i="3"/>
  <c r="AR507" i="3"/>
  <c r="AS507" i="3"/>
  <c r="AT507" i="3"/>
  <c r="AU507" i="3"/>
  <c r="AV507" i="3"/>
  <c r="AW507" i="3"/>
  <c r="D508" i="3"/>
  <c r="E508" i="3"/>
  <c r="F508" i="3"/>
  <c r="AC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D509" i="3"/>
  <c r="E509" i="3"/>
  <c r="F509" i="3"/>
  <c r="AC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D510" i="3"/>
  <c r="E510" i="3"/>
  <c r="F510" i="3"/>
  <c r="AC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D511" i="3"/>
  <c r="E511" i="3"/>
  <c r="F511" i="3"/>
  <c r="AC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D512" i="3"/>
  <c r="E512" i="3"/>
  <c r="F512" i="3"/>
  <c r="AC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D513" i="3"/>
  <c r="E513" i="3"/>
  <c r="F513" i="3"/>
  <c r="AC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D514" i="3"/>
  <c r="E514" i="3"/>
  <c r="F514" i="3"/>
  <c r="AC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D515" i="3"/>
  <c r="E515" i="3"/>
  <c r="F515" i="3"/>
  <c r="AC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D516" i="3"/>
  <c r="E516" i="3"/>
  <c r="F516" i="3"/>
  <c r="AC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O92" i="19"/>
  <c r="P61" i="19"/>
  <c r="N51" i="19"/>
  <c r="A556" i="15"/>
  <c r="G783" i="3"/>
  <c r="F783" i="3"/>
  <c r="E783" i="3"/>
  <c r="F784" i="3"/>
  <c r="A527" i="3"/>
  <c r="A837" i="3"/>
  <c r="C417" i="23"/>
  <c r="A417" i="23"/>
  <c r="A630" i="3"/>
  <c r="C210" i="23"/>
  <c r="A2" i="23"/>
  <c r="A764" i="3"/>
  <c r="C344" i="23"/>
  <c r="M182" i="19"/>
  <c r="C55" i="16"/>
  <c r="C56" i="16"/>
  <c r="C57" i="16"/>
  <c r="C58" i="16"/>
  <c r="C59" i="16"/>
  <c r="C60" i="16"/>
  <c r="C61" i="16"/>
  <c r="C62" i="16"/>
  <c r="C63" i="16"/>
  <c r="C64" i="16"/>
  <c r="M172" i="19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M89" i="19"/>
  <c r="O51" i="19"/>
  <c r="M51" i="19"/>
  <c r="P51" i="19"/>
  <c r="M61" i="19"/>
  <c r="O61" i="19"/>
  <c r="N172" i="19"/>
  <c r="O12" i="19"/>
  <c r="E55" i="16"/>
  <c r="E56" i="16"/>
  <c r="E57" i="16"/>
  <c r="E58" i="16"/>
  <c r="E59" i="16"/>
  <c r="E60" i="16"/>
  <c r="E61" i="16"/>
  <c r="E62" i="16"/>
  <c r="E63" i="16"/>
  <c r="E64" i="16"/>
  <c r="M4" i="19"/>
  <c r="O172" i="19"/>
  <c r="A417" i="15"/>
  <c r="A418" i="15"/>
  <c r="A419" i="15"/>
  <c r="A420" i="15"/>
  <c r="A382" i="13"/>
  <c r="A423" i="15"/>
  <c r="A517" i="13"/>
  <c r="A557" i="15"/>
  <c r="A422" i="3"/>
  <c r="O182" i="19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623" i="15"/>
  <c r="N4" i="19"/>
  <c r="D784" i="3"/>
  <c r="D783" i="3"/>
  <c r="D81" i="9"/>
  <c r="D73" i="9"/>
  <c r="D69" i="9"/>
  <c r="D62" i="9"/>
  <c r="H490" i="4"/>
  <c r="D42" i="9"/>
  <c r="D101" i="9"/>
  <c r="D90" i="9"/>
  <c r="P78" i="19"/>
  <c r="D70" i="9"/>
  <c r="D58" i="9"/>
  <c r="D54" i="9"/>
  <c r="D46" i="9"/>
  <c r="P182" i="19"/>
  <c r="M92" i="19"/>
  <c r="D61" i="9"/>
  <c r="M12" i="19"/>
  <c r="N78" i="19"/>
  <c r="D106" i="9"/>
  <c r="O4" i="19"/>
  <c r="P172" i="19"/>
  <c r="B591" i="15"/>
  <c r="B117" i="9"/>
  <c r="N92" i="19"/>
  <c r="M78" i="19"/>
  <c r="A119" i="4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577" i="5"/>
  <c r="A578" i="5"/>
  <c r="J401" i="4"/>
  <c r="H489" i="4"/>
  <c r="H274" i="4"/>
  <c r="J469" i="4"/>
  <c r="I340" i="4"/>
  <c r="H424" i="4"/>
  <c r="L399" i="4"/>
  <c r="L397" i="4"/>
  <c r="L358" i="4"/>
  <c r="L353" i="4"/>
  <c r="L317" i="4"/>
  <c r="L284" i="4"/>
  <c r="L267" i="4"/>
  <c r="H344" i="4"/>
  <c r="L262" i="4"/>
  <c r="H485" i="4"/>
  <c r="J471" i="4"/>
  <c r="B579" i="5"/>
  <c r="B580" i="5"/>
  <c r="B121" i="4"/>
  <c r="A120" i="4"/>
  <c r="A624" i="15"/>
  <c r="A584" i="13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P89" i="19"/>
  <c r="C117" i="9"/>
  <c r="B106" i="4"/>
  <c r="N41" i="19"/>
  <c r="O41" i="19"/>
  <c r="D93" i="9"/>
  <c r="P12" i="19"/>
  <c r="M41" i="19"/>
  <c r="O89" i="19"/>
  <c r="N182" i="19"/>
  <c r="I274" i="4"/>
  <c r="I479" i="4"/>
  <c r="D610" i="15"/>
  <c r="J483" i="4"/>
  <c r="H363" i="4"/>
  <c r="K509" i="4"/>
  <c r="H484" i="4"/>
  <c r="A229" i="5"/>
  <c r="C610" i="5"/>
  <c r="I321" i="4"/>
  <c r="B592" i="15"/>
  <c r="D579" i="5"/>
  <c r="J390" i="4"/>
  <c r="I329" i="4"/>
  <c r="I464" i="4"/>
  <c r="L506" i="4"/>
  <c r="I446" i="4"/>
  <c r="I363" i="4"/>
  <c r="D550" i="15"/>
  <c r="J396" i="4"/>
  <c r="H491" i="4"/>
  <c r="H340" i="4"/>
  <c r="L336" i="4"/>
  <c r="L324" i="4"/>
  <c r="J433" i="4"/>
  <c r="L469" i="4"/>
  <c r="H471" i="4"/>
  <c r="L478" i="4"/>
  <c r="L487" i="4"/>
  <c r="H417" i="4"/>
  <c r="K428" i="4"/>
  <c r="I256" i="4"/>
  <c r="I298" i="4"/>
  <c r="I290" i="4"/>
  <c r="I286" i="4"/>
  <c r="H285" i="4"/>
  <c r="H321" i="4"/>
  <c r="I314" i="4"/>
  <c r="L412" i="4"/>
  <c r="J377" i="4"/>
  <c r="J349" i="4"/>
  <c r="J337" i="4"/>
  <c r="J293" i="4"/>
  <c r="J285" i="4"/>
  <c r="J281" i="4"/>
  <c r="J434" i="4"/>
  <c r="J441" i="4"/>
  <c r="L448" i="4"/>
  <c r="H449" i="4"/>
  <c r="J453" i="4"/>
  <c r="L459" i="4"/>
  <c r="K466" i="4"/>
  <c r="L468" i="4"/>
  <c r="L470" i="4"/>
  <c r="K463" i="4"/>
  <c r="H481" i="4"/>
  <c r="H475" i="4"/>
  <c r="K464" i="4"/>
  <c r="H326" i="4"/>
  <c r="I269" i="4"/>
  <c r="H418" i="4"/>
  <c r="L401" i="4"/>
  <c r="L398" i="4"/>
  <c r="L396" i="4"/>
  <c r="L392" i="4"/>
  <c r="L385" i="4"/>
  <c r="L376" i="4"/>
  <c r="L371" i="4"/>
  <c r="L369" i="4"/>
  <c r="L367" i="4"/>
  <c r="L365" i="4"/>
  <c r="L362" i="4"/>
  <c r="L360" i="4"/>
  <c r="L352" i="4"/>
  <c r="L346" i="4"/>
  <c r="L345" i="4"/>
  <c r="L327" i="4"/>
  <c r="L320" i="4"/>
  <c r="L315" i="4"/>
  <c r="L310" i="4"/>
  <c r="L308" i="4"/>
  <c r="L306" i="4"/>
  <c r="L303" i="4"/>
  <c r="N243" i="4"/>
  <c r="L296" i="4"/>
  <c r="L295" i="4"/>
  <c r="L279" i="4"/>
  <c r="L277" i="4"/>
  <c r="L274" i="4"/>
  <c r="L270" i="4"/>
  <c r="L269" i="4"/>
  <c r="L266" i="4"/>
  <c r="L265" i="4"/>
  <c r="L263" i="4"/>
  <c r="L261" i="4"/>
  <c r="L255" i="4"/>
  <c r="L252" i="4"/>
  <c r="L251" i="4"/>
  <c r="L248" i="4"/>
  <c r="L247" i="4"/>
  <c r="J484" i="4"/>
  <c r="H472" i="4"/>
  <c r="I285" i="4"/>
  <c r="I255" i="4"/>
  <c r="H222" i="4"/>
  <c r="I297" i="4"/>
  <c r="H296" i="4"/>
  <c r="I305" i="4"/>
  <c r="J426" i="4"/>
  <c r="J422" i="4"/>
  <c r="J358" i="4"/>
  <c r="J350" i="4"/>
  <c r="J326" i="4"/>
  <c r="J318" i="4"/>
  <c r="J254" i="4"/>
  <c r="K454" i="4"/>
  <c r="J458" i="4"/>
  <c r="L460" i="4"/>
  <c r="L465" i="4"/>
  <c r="L477" i="4"/>
  <c r="L479" i="4"/>
  <c r="I359" i="4"/>
  <c r="I444" i="4"/>
  <c r="I449" i="4"/>
  <c r="I460" i="4"/>
  <c r="I475" i="4"/>
  <c r="I369" i="4"/>
  <c r="L323" i="4"/>
  <c r="I326" i="4"/>
  <c r="I334" i="4"/>
  <c r="I356" i="4"/>
  <c r="I373" i="4"/>
  <c r="I408" i="4"/>
  <c r="I433" i="4"/>
  <c r="I429" i="4"/>
  <c r="K465" i="4"/>
  <c r="H351" i="4"/>
  <c r="H342" i="4"/>
  <c r="L432" i="4"/>
  <c r="D609" i="15"/>
  <c r="L488" i="4"/>
  <c r="H358" i="4"/>
  <c r="L461" i="4"/>
  <c r="J463" i="4"/>
  <c r="L481" i="4"/>
  <c r="K456" i="4"/>
  <c r="K243" i="4"/>
  <c r="H271" i="4"/>
  <c r="H339" i="4"/>
  <c r="J427" i="4"/>
  <c r="J419" i="4"/>
  <c r="J351" i="4"/>
  <c r="L434" i="4"/>
  <c r="L438" i="4"/>
  <c r="L443" i="4"/>
  <c r="J443" i="4"/>
  <c r="J445" i="4"/>
  <c r="J454" i="4"/>
  <c r="D409" i="15"/>
  <c r="D483" i="15"/>
  <c r="D403" i="15"/>
  <c r="H279" i="4"/>
  <c r="D357" i="15"/>
  <c r="H233" i="4"/>
  <c r="H297" i="4"/>
  <c r="J240" i="4"/>
  <c r="D474" i="15"/>
  <c r="H350" i="4"/>
  <c r="C524" i="15"/>
  <c r="C523" i="15"/>
  <c r="C522" i="15"/>
  <c r="C573" i="15"/>
  <c r="K447" i="4"/>
  <c r="L455" i="4"/>
  <c r="L456" i="4"/>
  <c r="J464" i="4"/>
  <c r="K469" i="4"/>
  <c r="D599" i="15"/>
  <c r="H473" i="4"/>
  <c r="H474" i="4"/>
  <c r="C602" i="15"/>
  <c r="K476" i="4"/>
  <c r="C604" i="15"/>
  <c r="K479" i="4"/>
  <c r="L485" i="4"/>
  <c r="C612" i="15"/>
  <c r="K487" i="4"/>
  <c r="L489" i="4"/>
  <c r="L490" i="4"/>
  <c r="H364" i="4"/>
  <c r="H468" i="4"/>
  <c r="K371" i="4"/>
  <c r="C591" i="15"/>
  <c r="H405" i="4"/>
  <c r="K460" i="4"/>
  <c r="I261" i="4"/>
  <c r="H273" i="4"/>
  <c r="D397" i="15"/>
  <c r="L283" i="4"/>
  <c r="L282" i="4"/>
  <c r="K409" i="4"/>
  <c r="C535" i="15"/>
  <c r="K408" i="4"/>
  <c r="C539" i="15"/>
  <c r="K413" i="4"/>
  <c r="K427" i="4"/>
  <c r="C552" i="15"/>
  <c r="J416" i="4"/>
  <c r="J392" i="4"/>
  <c r="J368" i="4"/>
  <c r="J360" i="4"/>
  <c r="J320" i="4"/>
  <c r="J312" i="4"/>
  <c r="J304" i="4"/>
  <c r="J264" i="4"/>
  <c r="J256" i="4"/>
  <c r="L436" i="4"/>
  <c r="K448" i="4"/>
  <c r="K459" i="4"/>
  <c r="D551" i="15"/>
  <c r="H425" i="4"/>
  <c r="C473" i="15"/>
  <c r="C474" i="15"/>
  <c r="C395" i="15"/>
  <c r="K271" i="4"/>
  <c r="D576" i="15"/>
  <c r="H450" i="4"/>
  <c r="D488" i="15"/>
  <c r="H404" i="4"/>
  <c r="H421" i="4"/>
  <c r="H324" i="4"/>
  <c r="D575" i="15"/>
  <c r="H483" i="4"/>
  <c r="D473" i="15"/>
  <c r="H406" i="4"/>
  <c r="C595" i="15"/>
  <c r="D421" i="15"/>
  <c r="L486" i="4"/>
  <c r="H263" i="4"/>
  <c r="K376" i="4"/>
  <c r="K268" i="4"/>
  <c r="H458" i="4"/>
  <c r="J460" i="4"/>
  <c r="J476" i="4"/>
  <c r="K481" i="4"/>
  <c r="K485" i="4"/>
  <c r="H269" i="4"/>
  <c r="H348" i="4"/>
  <c r="H347" i="4"/>
  <c r="K390" i="4"/>
  <c r="K388" i="4"/>
  <c r="K384" i="4"/>
  <c r="K379" i="4"/>
  <c r="K373" i="4"/>
  <c r="K369" i="4"/>
  <c r="K366" i="4"/>
  <c r="K364" i="4"/>
  <c r="K362" i="4"/>
  <c r="K359" i="4"/>
  <c r="K355" i="4"/>
  <c r="K338" i="4"/>
  <c r="K331" i="4"/>
  <c r="K326" i="4"/>
  <c r="K316" i="4"/>
  <c r="K292" i="4"/>
  <c r="K285" i="4"/>
  <c r="K282" i="4"/>
  <c r="K281" i="4"/>
  <c r="K278" i="4"/>
  <c r="K264" i="4"/>
  <c r="K260" i="4"/>
  <c r="L402" i="4"/>
  <c r="L409" i="4"/>
  <c r="L414" i="4"/>
  <c r="L416" i="4"/>
  <c r="L420" i="4"/>
  <c r="L423" i="4"/>
  <c r="L425" i="4"/>
  <c r="L428" i="4"/>
  <c r="L435" i="4"/>
  <c r="J435" i="4"/>
  <c r="J461" i="4"/>
  <c r="J475" i="4"/>
  <c r="L482" i="4"/>
  <c r="J491" i="4"/>
  <c r="L491" i="4"/>
  <c r="J492" i="4"/>
  <c r="K500" i="4"/>
  <c r="H506" i="4"/>
  <c r="J465" i="4"/>
  <c r="J479" i="4"/>
  <c r="K482" i="4"/>
  <c r="I273" i="4"/>
  <c r="D358" i="15"/>
  <c r="H234" i="4"/>
  <c r="D452" i="15"/>
  <c r="H329" i="4"/>
  <c r="L394" i="4"/>
  <c r="L395" i="4"/>
  <c r="L350" i="4"/>
  <c r="L351" i="4"/>
  <c r="L328" i="4"/>
  <c r="L329" i="4"/>
  <c r="C529" i="15"/>
  <c r="K403" i="4"/>
  <c r="C533" i="15"/>
  <c r="K407" i="4"/>
  <c r="K414" i="4"/>
  <c r="C541" i="15"/>
  <c r="C543" i="15"/>
  <c r="K416" i="4"/>
  <c r="K419" i="4"/>
  <c r="K418" i="4"/>
  <c r="L433" i="4"/>
  <c r="D560" i="15"/>
  <c r="H435" i="4"/>
  <c r="D578" i="15"/>
  <c r="H453" i="4"/>
  <c r="C581" i="15"/>
  <c r="K455" i="4"/>
  <c r="D588" i="15"/>
  <c r="H462" i="4"/>
  <c r="D589" i="15"/>
  <c r="H463" i="4"/>
  <c r="D590" i="15"/>
  <c r="H464" i="4"/>
  <c r="D592" i="15"/>
  <c r="H467" i="4"/>
  <c r="C593" i="15"/>
  <c r="K467" i="4"/>
  <c r="K468" i="4"/>
  <c r="C597" i="15"/>
  <c r="K471" i="4"/>
  <c r="C600" i="15"/>
  <c r="K475" i="4"/>
  <c r="D602" i="15"/>
  <c r="H477" i="4"/>
  <c r="C606" i="15"/>
  <c r="K480" i="4"/>
  <c r="D608" i="15"/>
  <c r="H482" i="4"/>
  <c r="C614" i="15"/>
  <c r="K488" i="4"/>
  <c r="C616" i="15"/>
  <c r="K491" i="4"/>
  <c r="K422" i="4"/>
  <c r="H345" i="4"/>
  <c r="H256" i="4"/>
  <c r="K470" i="4"/>
  <c r="L393" i="4"/>
  <c r="H264" i="4"/>
  <c r="L268" i="4"/>
  <c r="K436" i="4"/>
  <c r="L250" i="4"/>
  <c r="N240" i="4"/>
  <c r="K411" i="4"/>
  <c r="H381" i="4"/>
  <c r="D467" i="15"/>
  <c r="H343" i="4"/>
  <c r="H251" i="4"/>
  <c r="K421" i="4"/>
  <c r="H420" i="4"/>
  <c r="D617" i="15"/>
  <c r="L260" i="4"/>
  <c r="H334" i="4"/>
  <c r="C544" i="15"/>
  <c r="H335" i="4"/>
  <c r="K472" i="4"/>
  <c r="I300" i="4"/>
  <c r="H315" i="4"/>
  <c r="J403" i="4"/>
  <c r="J395" i="4"/>
  <c r="J391" i="4"/>
  <c r="J383" i="4"/>
  <c r="J375" i="4"/>
  <c r="J363" i="4"/>
  <c r="J355" i="4"/>
  <c r="J347" i="4"/>
  <c r="J339" i="4"/>
  <c r="J331" i="4"/>
  <c r="J323" i="4"/>
  <c r="J315" i="4"/>
  <c r="J307" i="4"/>
  <c r="J299" i="4"/>
  <c r="J283" i="4"/>
  <c r="J271" i="4"/>
  <c r="J263" i="4"/>
  <c r="J251" i="4"/>
  <c r="J451" i="4"/>
  <c r="L453" i="4"/>
  <c r="J456" i="4"/>
  <c r="J481" i="4"/>
  <c r="J485" i="4"/>
  <c r="J487" i="4"/>
  <c r="J488" i="4"/>
  <c r="J489" i="4"/>
  <c r="J482" i="4"/>
  <c r="H391" i="4"/>
  <c r="H407" i="4"/>
  <c r="H303" i="4"/>
  <c r="J455" i="4"/>
  <c r="L403" i="4"/>
  <c r="K300" i="4"/>
  <c r="K353" i="4"/>
  <c r="K370" i="4"/>
  <c r="J282" i="4"/>
  <c r="C440" i="15"/>
  <c r="H455" i="4"/>
  <c r="H312" i="4"/>
  <c r="H402" i="4"/>
  <c r="J415" i="4"/>
  <c r="J407" i="4"/>
  <c r="J399" i="4"/>
  <c r="J387" i="4"/>
  <c r="J379" i="4"/>
  <c r="J371" i="4"/>
  <c r="J367" i="4"/>
  <c r="J359" i="4"/>
  <c r="J343" i="4"/>
  <c r="J335" i="4"/>
  <c r="J311" i="4"/>
  <c r="J303" i="4"/>
  <c r="J287" i="4"/>
  <c r="J275" i="4"/>
  <c r="J267" i="4"/>
  <c r="J247" i="4"/>
  <c r="D524" i="15"/>
  <c r="J370" i="4"/>
  <c r="J414" i="4"/>
  <c r="H278" i="4"/>
  <c r="K335" i="4"/>
  <c r="K267" i="4"/>
  <c r="I301" i="4"/>
  <c r="H356" i="4"/>
  <c r="H307" i="4"/>
  <c r="C454" i="15"/>
  <c r="K283" i="4"/>
  <c r="D419" i="15"/>
  <c r="K272" i="4"/>
  <c r="J302" i="4"/>
  <c r="K263" i="4"/>
  <c r="K483" i="4"/>
  <c r="K308" i="4"/>
  <c r="C406" i="15"/>
  <c r="C404" i="15"/>
  <c r="K439" i="4"/>
  <c r="J319" i="4"/>
  <c r="J423" i="4"/>
  <c r="K330" i="4"/>
  <c r="K269" i="4"/>
  <c r="J306" i="4"/>
  <c r="K286" i="4"/>
  <c r="K309" i="4"/>
  <c r="J322" i="4"/>
  <c r="J386" i="4"/>
  <c r="H317" i="4"/>
  <c r="J270" i="4"/>
  <c r="K275" i="4"/>
  <c r="J327" i="4"/>
  <c r="K259" i="4"/>
  <c r="J462" i="4"/>
  <c r="K357" i="4"/>
  <c r="K290" i="4"/>
  <c r="C416" i="15"/>
  <c r="K315" i="4"/>
  <c r="H478" i="4"/>
  <c r="C513" i="15"/>
  <c r="I280" i="4"/>
  <c r="J420" i="4"/>
  <c r="J412" i="4"/>
  <c r="J408" i="4"/>
  <c r="J404" i="4"/>
  <c r="J400" i="4"/>
  <c r="J388" i="4"/>
  <c r="J384" i="4"/>
  <c r="H486" i="4"/>
  <c r="J398" i="4"/>
  <c r="K262" i="4"/>
  <c r="H376" i="4"/>
  <c r="K457" i="4"/>
  <c r="L480" i="4"/>
  <c r="H412" i="4"/>
  <c r="D523" i="15"/>
  <c r="J338" i="4"/>
  <c r="H452" i="4"/>
  <c r="K318" i="4"/>
  <c r="J354" i="4"/>
  <c r="J394" i="4"/>
  <c r="H238" i="4"/>
  <c r="K277" i="4"/>
  <c r="K273" i="4"/>
  <c r="H469" i="4"/>
  <c r="K280" i="4"/>
  <c r="J250" i="4"/>
  <c r="J402" i="4"/>
  <c r="J298" i="4"/>
  <c r="J334" i="4"/>
  <c r="K387" i="4"/>
  <c r="H372" i="4"/>
  <c r="K340" i="4"/>
  <c r="H392" i="4"/>
  <c r="L500" i="4"/>
  <c r="J501" i="4"/>
  <c r="L504" i="4"/>
  <c r="H411" i="4"/>
  <c r="K311" i="4"/>
  <c r="J362" i="4"/>
  <c r="H337" i="4"/>
  <c r="J255" i="4"/>
  <c r="K276" i="4"/>
  <c r="K310" i="4"/>
  <c r="K321" i="4"/>
  <c r="K356" i="4"/>
  <c r="H451" i="4"/>
  <c r="D439" i="15"/>
  <c r="J346" i="4"/>
  <c r="K289" i="4"/>
  <c r="K406" i="4"/>
  <c r="K412" i="4"/>
  <c r="K417" i="4"/>
  <c r="K424" i="4"/>
  <c r="J503" i="4"/>
  <c r="H268" i="4"/>
  <c r="H319" i="4"/>
  <c r="H355" i="4"/>
  <c r="H318" i="4"/>
  <c r="D392" i="15"/>
  <c r="H378" i="4"/>
  <c r="D504" i="15"/>
  <c r="H379" i="4"/>
  <c r="H398" i="4"/>
  <c r="C517" i="15"/>
  <c r="K392" i="4"/>
  <c r="C509" i="15"/>
  <c r="K385" i="4"/>
  <c r="C503" i="15"/>
  <c r="K378" i="4"/>
  <c r="C501" i="15"/>
  <c r="K377" i="4"/>
  <c r="C489" i="15"/>
  <c r="K365" i="4"/>
  <c r="C479" i="15"/>
  <c r="K354" i="4"/>
  <c r="C475" i="15"/>
  <c r="K350" i="4"/>
  <c r="C462" i="15"/>
  <c r="K339" i="4"/>
  <c r="C426" i="15"/>
  <c r="K302" i="4"/>
  <c r="C402" i="15"/>
  <c r="K279" i="4"/>
  <c r="C384" i="15"/>
  <c r="K261" i="4"/>
  <c r="J278" i="4"/>
  <c r="J279" i="4"/>
  <c r="L430" i="4"/>
  <c r="L431" i="4"/>
  <c r="C570" i="15"/>
  <c r="K445" i="4"/>
  <c r="H283" i="4"/>
  <c r="I281" i="4"/>
  <c r="H280" i="4"/>
  <c r="I265" i="4"/>
  <c r="I262" i="4"/>
  <c r="H204" i="4"/>
  <c r="H198" i="4"/>
  <c r="H187" i="4"/>
  <c r="H224" i="4"/>
  <c r="H220" i="4"/>
  <c r="H215" i="4"/>
  <c r="H212" i="4"/>
  <c r="H208" i="4"/>
  <c r="H237" i="4"/>
  <c r="H270" i="4"/>
  <c r="I299" i="4"/>
  <c r="H295" i="4"/>
  <c r="I292" i="4"/>
  <c r="I287" i="4"/>
  <c r="H310" i="4"/>
  <c r="I308" i="4"/>
  <c r="H306" i="4"/>
  <c r="I304" i="4"/>
  <c r="I313" i="4"/>
  <c r="H353" i="4"/>
  <c r="H426" i="4"/>
  <c r="L380" i="4"/>
  <c r="L375" i="4"/>
  <c r="L368" i="4"/>
  <c r="L366" i="4"/>
  <c r="L348" i="4"/>
  <c r="L347" i="4"/>
  <c r="L344" i="4"/>
  <c r="L326" i="4"/>
  <c r="L325" i="4"/>
  <c r="L321" i="4"/>
  <c r="L316" i="4"/>
  <c r="L312" i="4"/>
  <c r="L309" i="4"/>
  <c r="L297" i="4"/>
  <c r="L294" i="4"/>
  <c r="L278" i="4"/>
  <c r="L276" i="4"/>
  <c r="L275" i="4"/>
  <c r="L273" i="4"/>
  <c r="L271" i="4"/>
  <c r="L264" i="4"/>
  <c r="L256" i="4"/>
  <c r="L254" i="4"/>
  <c r="L253" i="4"/>
  <c r="L249" i="4"/>
  <c r="J452" i="4"/>
  <c r="J457" i="4"/>
  <c r="J466" i="4"/>
  <c r="H195" i="4"/>
  <c r="K317" i="4"/>
  <c r="L404" i="4"/>
  <c r="D384" i="15"/>
  <c r="H260" i="4"/>
  <c r="H203" i="4"/>
  <c r="H202" i="4"/>
  <c r="D414" i="15"/>
  <c r="H290" i="4"/>
  <c r="D476" i="15"/>
  <c r="H352" i="4"/>
  <c r="D446" i="15"/>
  <c r="H322" i="4"/>
  <c r="H323" i="4"/>
  <c r="H314" i="4"/>
  <c r="D438" i="15"/>
  <c r="D462" i="15"/>
  <c r="H338" i="4"/>
  <c r="D487" i="15"/>
  <c r="H362" i="4"/>
  <c r="D492" i="15"/>
  <c r="H368" i="4"/>
  <c r="H367" i="4"/>
  <c r="D495" i="15"/>
  <c r="H370" i="4"/>
  <c r="D498" i="15"/>
  <c r="H373" i="4"/>
  <c r="H384" i="4"/>
  <c r="D508" i="15"/>
  <c r="D515" i="15"/>
  <c r="H390" i="4"/>
  <c r="L372" i="4"/>
  <c r="L373" i="4"/>
  <c r="L356" i="4"/>
  <c r="L357" i="4"/>
  <c r="L354" i="4"/>
  <c r="L355" i="4"/>
  <c r="J294" i="4"/>
  <c r="J295" i="4"/>
  <c r="J291" i="4"/>
  <c r="J290" i="4"/>
  <c r="J259" i="4"/>
  <c r="J258" i="4"/>
  <c r="C559" i="15"/>
  <c r="K433" i="4"/>
  <c r="K434" i="4"/>
  <c r="L440" i="4"/>
  <c r="L439" i="4"/>
  <c r="D571" i="15"/>
  <c r="H446" i="4"/>
  <c r="H445" i="4"/>
  <c r="D582" i="15"/>
  <c r="H456" i="4"/>
  <c r="L467" i="4"/>
  <c r="L466" i="4"/>
  <c r="C599" i="15"/>
  <c r="K474" i="4"/>
  <c r="J478" i="4"/>
  <c r="J477" i="4"/>
  <c r="J490" i="4"/>
  <c r="D430" i="15"/>
  <c r="H216" i="4"/>
  <c r="H240" i="4"/>
  <c r="H298" i="4"/>
  <c r="D394" i="15"/>
  <c r="H252" i="4"/>
  <c r="H311" i="4"/>
  <c r="D434" i="15"/>
  <c r="H287" i="4"/>
  <c r="D398" i="15"/>
  <c r="K319" i="4"/>
  <c r="K320" i="4"/>
  <c r="K314" i="4"/>
  <c r="C437" i="15"/>
  <c r="C435" i="15"/>
  <c r="K312" i="4"/>
  <c r="C431" i="15"/>
  <c r="K307" i="4"/>
  <c r="K306" i="4"/>
  <c r="C429" i="15"/>
  <c r="C415" i="15"/>
  <c r="K291" i="4"/>
  <c r="C389" i="15"/>
  <c r="K266" i="4"/>
  <c r="C381" i="15"/>
  <c r="K258" i="4"/>
  <c r="K257" i="4"/>
  <c r="H184" i="4"/>
  <c r="H282" i="4"/>
  <c r="I263" i="4"/>
  <c r="H228" i="4"/>
  <c r="H201" i="4"/>
  <c r="H192" i="4"/>
  <c r="H189" i="4"/>
  <c r="H190" i="4"/>
  <c r="H225" i="4"/>
  <c r="H221" i="4"/>
  <c r="H213" i="4"/>
  <c r="H209" i="4"/>
  <c r="H207" i="4"/>
  <c r="J376" i="4"/>
  <c r="J364" i="4"/>
  <c r="J352" i="4"/>
  <c r="J348" i="4"/>
  <c r="J344" i="4"/>
  <c r="J336" i="4"/>
  <c r="J332" i="4"/>
  <c r="J328" i="4"/>
  <c r="J316" i="4"/>
  <c r="J308" i="4"/>
  <c r="J300" i="4"/>
  <c r="J296" i="4"/>
  <c r="J292" i="4"/>
  <c r="J284" i="4"/>
  <c r="J280" i="4"/>
  <c r="J276" i="4"/>
  <c r="J272" i="4"/>
  <c r="J260" i="4"/>
  <c r="I284" i="4"/>
  <c r="L503" i="4"/>
  <c r="I266" i="4"/>
  <c r="I258" i="4"/>
  <c r="H229" i="4"/>
  <c r="H299" i="4"/>
  <c r="H316" i="4"/>
  <c r="H333" i="4"/>
  <c r="H357" i="4"/>
  <c r="K389" i="4"/>
  <c r="J421" i="4"/>
  <c r="J418" i="4"/>
  <c r="J406" i="4"/>
  <c r="J389" i="4"/>
  <c r="J382" i="4"/>
  <c r="J378" i="4"/>
  <c r="J374" i="4"/>
  <c r="J342" i="4"/>
  <c r="J317" i="4"/>
  <c r="J314" i="4"/>
  <c r="L243" i="4"/>
  <c r="K429" i="4"/>
  <c r="J432" i="4"/>
  <c r="L437" i="4"/>
  <c r="J438" i="4"/>
  <c r="J440" i="4"/>
  <c r="K441" i="4"/>
  <c r="L450" i="4"/>
  <c r="L499" i="4"/>
  <c r="L509" i="4"/>
  <c r="D395" i="15"/>
  <c r="H272" i="4"/>
  <c r="H284" i="4"/>
  <c r="I282" i="4"/>
  <c r="D628" i="15"/>
  <c r="H502" i="4"/>
  <c r="H261" i="4"/>
  <c r="H191" i="4"/>
  <c r="H227" i="4"/>
  <c r="H257" i="4"/>
  <c r="H255" i="4"/>
  <c r="D404" i="15"/>
  <c r="H254" i="4"/>
  <c r="I268" i="4"/>
  <c r="I253" i="4"/>
  <c r="D374" i="15"/>
  <c r="H250" i="4"/>
  <c r="H199" i="4"/>
  <c r="D360" i="15"/>
  <c r="H236" i="4"/>
  <c r="I247" i="4"/>
  <c r="D371" i="15"/>
  <c r="H247" i="4"/>
  <c r="I248" i="4"/>
  <c r="I302" i="4"/>
  <c r="I303" i="4"/>
  <c r="H444" i="4"/>
  <c r="D569" i="15"/>
  <c r="C572" i="15"/>
  <c r="K446" i="4"/>
  <c r="C579" i="15"/>
  <c r="K453" i="4"/>
  <c r="D399" i="15"/>
  <c r="H275" i="4"/>
  <c r="H226" i="4"/>
  <c r="H214" i="4"/>
  <c r="D367" i="15"/>
  <c r="H244" i="4"/>
  <c r="I277" i="4"/>
  <c r="I276" i="4"/>
  <c r="K240" i="4"/>
  <c r="I296" i="4"/>
  <c r="H291" i="4"/>
  <c r="D415" i="15"/>
  <c r="D436" i="15"/>
  <c r="H313" i="4"/>
  <c r="D451" i="15"/>
  <c r="H328" i="4"/>
  <c r="H327" i="4"/>
  <c r="D484" i="15"/>
  <c r="H359" i="4"/>
  <c r="H366" i="4"/>
  <c r="D491" i="15"/>
  <c r="D525" i="15"/>
  <c r="H399" i="4"/>
  <c r="D529" i="15"/>
  <c r="H403" i="4"/>
  <c r="D553" i="15"/>
  <c r="H427" i="4"/>
  <c r="C515" i="15"/>
  <c r="K391" i="4"/>
  <c r="C507" i="15"/>
  <c r="K383" i="4"/>
  <c r="K381" i="4"/>
  <c r="K380" i="4"/>
  <c r="C499" i="15"/>
  <c r="K375" i="4"/>
  <c r="K374" i="4"/>
  <c r="C497" i="15"/>
  <c r="K372" i="4"/>
  <c r="C493" i="15"/>
  <c r="K368" i="4"/>
  <c r="C491" i="15"/>
  <c r="K367" i="4"/>
  <c r="C487" i="15"/>
  <c r="K363" i="4"/>
  <c r="C485" i="15"/>
  <c r="K360" i="4"/>
  <c r="K361" i="4"/>
  <c r="C483" i="15"/>
  <c r="K358" i="4"/>
  <c r="K343" i="4"/>
  <c r="K342" i="4"/>
  <c r="K337" i="4"/>
  <c r="K336" i="4"/>
  <c r="C456" i="15"/>
  <c r="K332" i="4"/>
  <c r="C452" i="15"/>
  <c r="K329" i="4"/>
  <c r="C450" i="15"/>
  <c r="K327" i="4"/>
  <c r="L305" i="4"/>
  <c r="L304" i="4"/>
  <c r="L405" i="4"/>
  <c r="L406" i="4"/>
  <c r="C536" i="15"/>
  <c r="K410" i="4"/>
  <c r="C542" i="15"/>
  <c r="K415" i="4"/>
  <c r="D555" i="15"/>
  <c r="H429" i="4"/>
  <c r="H430" i="4"/>
  <c r="C556" i="15"/>
  <c r="K431" i="4"/>
  <c r="K430" i="4"/>
  <c r="C560" i="15"/>
  <c r="K435" i="4"/>
  <c r="H380" i="4"/>
  <c r="C417" i="15"/>
  <c r="K294" i="4"/>
  <c r="C393" i="15"/>
  <c r="K270" i="4"/>
  <c r="J411" i="4"/>
  <c r="J410" i="4"/>
  <c r="J330" i="4"/>
  <c r="J274" i="4"/>
  <c r="J266" i="4"/>
  <c r="J262" i="4"/>
  <c r="L444" i="4"/>
  <c r="J450" i="4"/>
  <c r="J468" i="4"/>
  <c r="H480" i="4"/>
  <c r="D605" i="15"/>
  <c r="D625" i="15"/>
  <c r="H499" i="4"/>
  <c r="H500" i="4"/>
  <c r="L370" i="4"/>
  <c r="L364" i="4"/>
  <c r="L349" i="4"/>
  <c r="J248" i="4"/>
  <c r="J500" i="4"/>
  <c r="H503" i="4"/>
  <c r="I250" i="4"/>
  <c r="L286" i="4"/>
  <c r="L281" i="4"/>
  <c r="L280" i="4"/>
  <c r="L272" i="4"/>
  <c r="K505" i="4"/>
  <c r="I257" i="4"/>
  <c r="L322" i="4"/>
  <c r="K313" i="4"/>
  <c r="K287" i="4"/>
  <c r="L259" i="4"/>
  <c r="L257" i="4"/>
  <c r="H501" i="4"/>
  <c r="L301" i="4"/>
  <c r="L298" i="4"/>
  <c r="L462" i="4"/>
  <c r="L492" i="4"/>
  <c r="I358" i="4"/>
  <c r="I330" i="4"/>
  <c r="I349" i="4"/>
  <c r="I380" i="4"/>
  <c r="I390" i="4"/>
  <c r="I391" i="4"/>
  <c r="I431" i="4"/>
  <c r="I427" i="4"/>
  <c r="I454" i="4"/>
  <c r="I459" i="4"/>
  <c r="I470" i="4"/>
  <c r="I478" i="4"/>
  <c r="I481" i="4"/>
  <c r="I342" i="4"/>
  <c r="I343" i="4"/>
  <c r="I346" i="4"/>
  <c r="I347" i="4"/>
  <c r="I352" i="4"/>
  <c r="I353" i="4"/>
  <c r="I360" i="4"/>
  <c r="I377" i="4"/>
  <c r="I381" i="4"/>
  <c r="I382" i="4"/>
  <c r="I393" i="4"/>
  <c r="I395" i="4"/>
  <c r="I400" i="4"/>
  <c r="I403" i="4"/>
  <c r="I426" i="4"/>
  <c r="I437" i="4"/>
  <c r="I440" i="4"/>
  <c r="I441" i="4"/>
  <c r="I322" i="4"/>
  <c r="I323" i="4"/>
  <c r="I361" i="4"/>
  <c r="I378" i="4"/>
  <c r="I383" i="4"/>
  <c r="I412" i="4"/>
  <c r="I419" i="4"/>
  <c r="I432" i="4"/>
  <c r="I428" i="4"/>
  <c r="I424" i="4"/>
  <c r="I443" i="4"/>
  <c r="I453" i="4"/>
  <c r="I463" i="4"/>
  <c r="I480" i="4"/>
  <c r="I270" i="4"/>
  <c r="L343" i="4"/>
  <c r="J467" i="4"/>
  <c r="J473" i="4"/>
  <c r="L475" i="4"/>
  <c r="K477" i="4"/>
  <c r="J497" i="4"/>
  <c r="D629" i="15"/>
  <c r="I283" i="4"/>
  <c r="I272" i="4"/>
  <c r="H217" i="4"/>
  <c r="I295" i="4"/>
  <c r="I291" i="4"/>
  <c r="H286" i="4"/>
  <c r="I311" i="4"/>
  <c r="I307" i="4"/>
  <c r="H393" i="4"/>
  <c r="H419" i="4"/>
  <c r="K386" i="4"/>
  <c r="J502" i="4"/>
  <c r="H197" i="4"/>
  <c r="H416" i="4"/>
  <c r="L421" i="4"/>
  <c r="L446" i="4"/>
  <c r="K450" i="4"/>
  <c r="H476" i="4"/>
  <c r="L483" i="4"/>
  <c r="J486" i="4"/>
  <c r="H487" i="4"/>
  <c r="I341" i="4"/>
  <c r="I331" i="4"/>
  <c r="I384" i="4"/>
  <c r="I387" i="4"/>
  <c r="I406" i="4"/>
  <c r="I413" i="4"/>
  <c r="I465" i="4"/>
  <c r="I394" i="4"/>
  <c r="I415" i="4"/>
  <c r="I348" i="4"/>
  <c r="I317" i="4"/>
  <c r="I320" i="4"/>
  <c r="I328" i="4"/>
  <c r="I332" i="4"/>
  <c r="I336" i="4"/>
  <c r="I338" i="4"/>
  <c r="I344" i="4"/>
  <c r="I355" i="4"/>
  <c r="I362" i="4"/>
  <c r="I365" i="4"/>
  <c r="I367" i="4"/>
  <c r="I370" i="4"/>
  <c r="I374" i="4"/>
  <c r="I399" i="4"/>
  <c r="I407" i="4"/>
  <c r="I411" i="4"/>
  <c r="I416" i="4"/>
  <c r="I462" i="4"/>
  <c r="I466" i="4"/>
  <c r="I471" i="4"/>
  <c r="I474" i="4"/>
  <c r="I485" i="4"/>
  <c r="C419" i="15"/>
  <c r="K295" i="4"/>
  <c r="C388" i="15"/>
  <c r="K265" i="4"/>
  <c r="D478" i="15"/>
  <c r="H354" i="4"/>
  <c r="D465" i="15"/>
  <c r="H341" i="4"/>
  <c r="L502" i="4"/>
  <c r="L501" i="4"/>
  <c r="I254" i="4"/>
  <c r="D359" i="15"/>
  <c r="H235" i="4"/>
  <c r="D372" i="15"/>
  <c r="H249" i="4"/>
  <c r="I289" i="4"/>
  <c r="I288" i="4"/>
  <c r="D472" i="15"/>
  <c r="H349" i="4"/>
  <c r="D485" i="15"/>
  <c r="H360" i="4"/>
  <c r="H361" i="4"/>
  <c r="H377" i="4"/>
  <c r="H394" i="4"/>
  <c r="J436" i="4"/>
  <c r="J437" i="4"/>
  <c r="H437" i="4"/>
  <c r="D563" i="15"/>
  <c r="D586" i="15"/>
  <c r="H460" i="4"/>
  <c r="K461" i="4"/>
  <c r="C587" i="15"/>
  <c r="K493" i="4"/>
  <c r="K492" i="4"/>
  <c r="H465" i="4"/>
  <c r="H495" i="4"/>
  <c r="H188" i="4"/>
  <c r="H186" i="4"/>
  <c r="H196" i="4"/>
  <c r="H223" i="4"/>
  <c r="H219" i="4"/>
  <c r="H211" i="4"/>
  <c r="H205" i="4"/>
  <c r="H232" i="4"/>
  <c r="H276" i="4"/>
  <c r="I310" i="4"/>
  <c r="I315" i="4"/>
  <c r="H400" i="4"/>
  <c r="H409" i="4"/>
  <c r="H413" i="4"/>
  <c r="K400" i="4"/>
  <c r="K398" i="4"/>
  <c r="K397" i="4"/>
  <c r="L390" i="4"/>
  <c r="L389" i="4"/>
  <c r="L386" i="4"/>
  <c r="L384" i="4"/>
  <c r="L383" i="4"/>
  <c r="L381" i="4"/>
  <c r="L379" i="4"/>
  <c r="L340" i="4"/>
  <c r="L337" i="4"/>
  <c r="L335" i="4"/>
  <c r="L333" i="4"/>
  <c r="L331" i="4"/>
  <c r="L330" i="4"/>
  <c r="L293" i="4"/>
  <c r="L291" i="4"/>
  <c r="L288" i="4"/>
  <c r="L287" i="4"/>
  <c r="L285" i="4"/>
  <c r="K253" i="4"/>
  <c r="L408" i="4"/>
  <c r="L410" i="4"/>
  <c r="L411" i="4"/>
  <c r="L413" i="4"/>
  <c r="L415" i="4"/>
  <c r="L417" i="4"/>
  <c r="L419" i="4"/>
  <c r="L422" i="4"/>
  <c r="L424" i="4"/>
  <c r="L426" i="4"/>
  <c r="L427" i="4"/>
  <c r="J425" i="4"/>
  <c r="J417" i="4"/>
  <c r="J393" i="4"/>
  <c r="J381" i="4"/>
  <c r="J373" i="4"/>
  <c r="J361" i="4"/>
  <c r="J357" i="4"/>
  <c r="J341" i="4"/>
  <c r="J325" i="4"/>
  <c r="J321" i="4"/>
  <c r="J313" i="4"/>
  <c r="J305" i="4"/>
  <c r="J289" i="4"/>
  <c r="J269" i="4"/>
  <c r="J265" i="4"/>
  <c r="J257" i="4"/>
  <c r="J253" i="4"/>
  <c r="J428" i="4"/>
  <c r="L429" i="4"/>
  <c r="J430" i="4"/>
  <c r="H436" i="4"/>
  <c r="J439" i="4"/>
  <c r="J442" i="4"/>
  <c r="H442" i="4"/>
  <c r="J444" i="4"/>
  <c r="L445" i="4"/>
  <c r="J446" i="4"/>
  <c r="L451" i="4"/>
  <c r="H504" i="4"/>
  <c r="J506" i="4"/>
  <c r="L507" i="4"/>
  <c r="J508" i="4"/>
  <c r="H509" i="4"/>
  <c r="K328" i="4"/>
  <c r="K293" i="4"/>
  <c r="K325" i="4"/>
  <c r="K341" i="4"/>
  <c r="K274" i="4"/>
  <c r="L363" i="4"/>
  <c r="I279" i="4"/>
  <c r="I264" i="4"/>
  <c r="L400" i="4"/>
  <c r="L361" i="4"/>
  <c r="L319" i="4"/>
  <c r="L311" i="4"/>
  <c r="L307" i="4"/>
  <c r="L258" i="4"/>
  <c r="L454" i="4"/>
  <c r="H457" i="4"/>
  <c r="L473" i="4"/>
  <c r="L474" i="4"/>
  <c r="K501" i="4"/>
  <c r="I316" i="4"/>
  <c r="I335" i="4"/>
  <c r="I337" i="4"/>
  <c r="I351" i="4"/>
  <c r="I368" i="4"/>
  <c r="I376" i="4"/>
  <c r="I397" i="4"/>
  <c r="I401" i="4"/>
  <c r="I461" i="4"/>
  <c r="I477" i="4"/>
  <c r="I436" i="4"/>
  <c r="I467" i="4"/>
  <c r="I434" i="4"/>
  <c r="I354" i="4"/>
  <c r="I327" i="4"/>
  <c r="I389" i="4"/>
  <c r="I417" i="4"/>
  <c r="I421" i="4"/>
  <c r="I450" i="4"/>
  <c r="I457" i="4"/>
  <c r="I472" i="4"/>
  <c r="I484" i="4"/>
  <c r="I473" i="4"/>
  <c r="I339" i="4"/>
  <c r="I357" i="4"/>
  <c r="I319" i="4"/>
  <c r="I372" i="4"/>
  <c r="I451" i="4"/>
  <c r="I398" i="4"/>
  <c r="I325" i="4"/>
  <c r="I405" i="4"/>
  <c r="I409" i="4"/>
  <c r="I422" i="4"/>
  <c r="I445" i="4"/>
  <c r="I469" i="4"/>
  <c r="H401" i="4"/>
  <c r="K443" i="4"/>
  <c r="D540" i="15"/>
  <c r="D536" i="15"/>
  <c r="H433" i="4"/>
  <c r="H375" i="4"/>
  <c r="H253" i="4"/>
  <c r="K251" i="4"/>
  <c r="H218" i="4"/>
  <c r="H386" i="4"/>
  <c r="I309" i="4"/>
  <c r="L240" i="4"/>
  <c r="H302" i="4"/>
  <c r="J472" i="4"/>
  <c r="H383" i="4"/>
  <c r="J249" i="4"/>
  <c r="H246" i="4"/>
  <c r="J252" i="4"/>
  <c r="H428" i="4"/>
  <c r="K394" i="4"/>
  <c r="J470" i="4"/>
  <c r="H415" i="4"/>
  <c r="H293" i="4"/>
  <c r="H267" i="4"/>
  <c r="H332" i="4"/>
  <c r="K437" i="4"/>
  <c r="H292" i="4"/>
  <c r="K473" i="4"/>
  <c r="K352" i="4"/>
  <c r="K438" i="4"/>
  <c r="H288" i="4"/>
  <c r="J277" i="4"/>
  <c r="K478" i="4"/>
  <c r="J429" i="4"/>
  <c r="K254" i="4"/>
  <c r="J329" i="4"/>
  <c r="J372" i="4"/>
  <c r="J413" i="4"/>
  <c r="K256" i="4"/>
  <c r="H408" i="4"/>
  <c r="D400" i="15"/>
  <c r="H443" i="4"/>
  <c r="L449" i="4"/>
  <c r="L292" i="4"/>
  <c r="L382" i="4"/>
  <c r="H439" i="4"/>
  <c r="D423" i="15"/>
  <c r="H300" i="4"/>
  <c r="D470" i="15"/>
  <c r="H346" i="4"/>
  <c r="D496" i="15"/>
  <c r="H371" i="4"/>
  <c r="L359" i="4"/>
  <c r="L318" i="4"/>
  <c r="L314" i="4"/>
  <c r="L313" i="4"/>
  <c r="H454" i="4"/>
  <c r="D585" i="15"/>
  <c r="H459" i="4"/>
  <c r="K490" i="4"/>
  <c r="K489" i="4"/>
  <c r="C628" i="15"/>
  <c r="K502" i="4"/>
  <c r="H461" i="4"/>
  <c r="D587" i="15"/>
  <c r="L463" i="4"/>
  <c r="D591" i="15"/>
  <c r="H466" i="4"/>
  <c r="D622" i="15"/>
  <c r="H496" i="4"/>
  <c r="H304" i="4"/>
  <c r="H410" i="4"/>
  <c r="H432" i="4"/>
  <c r="H301" i="4"/>
  <c r="H397" i="4"/>
  <c r="H325" i="4"/>
  <c r="H422" i="4"/>
  <c r="L334" i="4"/>
  <c r="H210" i="4"/>
  <c r="H385" i="4"/>
  <c r="H331" i="4"/>
  <c r="K248" i="4"/>
  <c r="H262" i="4"/>
  <c r="K301" i="4"/>
  <c r="K305" i="4"/>
  <c r="H388" i="4"/>
  <c r="K255" i="4"/>
  <c r="K252" i="4"/>
  <c r="H336" i="4"/>
  <c r="L391" i="4"/>
  <c r="H185" i="4"/>
  <c r="J431" i="4"/>
  <c r="J297" i="4"/>
  <c r="J324" i="4"/>
  <c r="J405" i="4"/>
  <c r="J424" i="4"/>
  <c r="H382" i="4"/>
  <c r="K395" i="4"/>
  <c r="C521" i="15"/>
  <c r="K401" i="4"/>
  <c r="H423" i="4"/>
  <c r="H369" i="4"/>
  <c r="K396" i="4"/>
  <c r="L338" i="4"/>
  <c r="L378" i="4"/>
  <c r="H387" i="4"/>
  <c r="J365" i="4"/>
  <c r="J288" i="4"/>
  <c r="J309" i="4"/>
  <c r="J333" i="4"/>
  <c r="J353" i="4"/>
  <c r="J380" i="4"/>
  <c r="J447" i="4"/>
  <c r="J340" i="4"/>
  <c r="H308" i="4"/>
  <c r="H305" i="4"/>
  <c r="H479" i="4"/>
  <c r="H441" i="4"/>
  <c r="H434" i="4"/>
  <c r="K432" i="4"/>
  <c r="J356" i="4"/>
  <c r="H289" i="4"/>
  <c r="L407" i="4"/>
  <c r="H277" i="4"/>
  <c r="H440" i="4"/>
  <c r="H448" i="4"/>
  <c r="L452" i="4"/>
  <c r="H374" i="4"/>
  <c r="D444" i="15"/>
  <c r="H320" i="4"/>
  <c r="D490" i="15"/>
  <c r="H365" i="4"/>
  <c r="K284" i="4"/>
  <c r="C408" i="15"/>
  <c r="H507" i="4"/>
  <c r="D632" i="15"/>
  <c r="J409" i="4"/>
  <c r="H239" i="4"/>
  <c r="H266" i="4"/>
  <c r="H414" i="4"/>
  <c r="H245" i="4"/>
  <c r="L388" i="4"/>
  <c r="H309" i="4"/>
  <c r="K249" i="4"/>
  <c r="H330" i="4"/>
  <c r="H206" i="4"/>
  <c r="K351" i="4"/>
  <c r="J268" i="4"/>
  <c r="C527" i="15"/>
  <c r="K304" i="4"/>
  <c r="H438" i="4"/>
  <c r="L476" i="4"/>
  <c r="H470" i="4"/>
  <c r="K297" i="4"/>
  <c r="K250" i="4"/>
  <c r="K303" i="4"/>
  <c r="L418" i="4"/>
  <c r="L464" i="4"/>
  <c r="K444" i="4"/>
  <c r="H194" i="4"/>
  <c r="D418" i="15"/>
  <c r="H294" i="4"/>
  <c r="C518" i="15"/>
  <c r="K393" i="4"/>
  <c r="L377" i="4"/>
  <c r="L341" i="4"/>
  <c r="L339" i="4"/>
  <c r="L332" i="4"/>
  <c r="L289" i="4"/>
  <c r="K247" i="4"/>
  <c r="C566" i="15"/>
  <c r="K440" i="4"/>
  <c r="C574" i="15"/>
  <c r="K449" i="4"/>
  <c r="L471" i="4"/>
  <c r="H200" i="4"/>
  <c r="L302" i="4"/>
  <c r="L447" i="4"/>
  <c r="J448" i="4"/>
  <c r="L496" i="4"/>
  <c r="H505" i="4"/>
  <c r="I267" i="4"/>
  <c r="I260" i="4"/>
  <c r="I249" i="4"/>
  <c r="H230" i="4"/>
  <c r="I271" i="4"/>
  <c r="J243" i="4"/>
  <c r="I306" i="4"/>
  <c r="L374" i="4"/>
  <c r="J397" i="4"/>
  <c r="J385" i="4"/>
  <c r="J369" i="4"/>
  <c r="J366" i="4"/>
  <c r="J345" i="4"/>
  <c r="J310" i="4"/>
  <c r="J301" i="4"/>
  <c r="J286" i="4"/>
  <c r="J273" i="4"/>
  <c r="J261" i="4"/>
  <c r="H431" i="4"/>
  <c r="J459" i="4"/>
  <c r="J474" i="4"/>
  <c r="D405" i="15"/>
  <c r="H281" i="4"/>
  <c r="C468" i="15"/>
  <c r="K344" i="4"/>
  <c r="H498" i="4"/>
  <c r="H497" i="4"/>
  <c r="D623" i="15"/>
  <c r="J505" i="4"/>
  <c r="J504" i="4"/>
  <c r="K503" i="4"/>
  <c r="K504" i="4"/>
  <c r="J511" i="4"/>
  <c r="J510" i="4"/>
  <c r="H488" i="4"/>
  <c r="H243" i="4"/>
  <c r="H193" i="4"/>
  <c r="K404" i="4"/>
  <c r="K346" i="4"/>
  <c r="I278" i="4"/>
  <c r="H265" i="4"/>
  <c r="K484" i="4"/>
  <c r="K405" i="4"/>
  <c r="K299" i="4"/>
  <c r="L484" i="4"/>
  <c r="I275" i="4"/>
  <c r="H231" i="4"/>
  <c r="K399" i="4"/>
  <c r="L472" i="4"/>
  <c r="L342" i="4"/>
  <c r="L387" i="4"/>
  <c r="H248" i="4"/>
  <c r="H395" i="4"/>
  <c r="L300" i="4"/>
  <c r="L299" i="4"/>
  <c r="D572" i="15"/>
  <c r="H447" i="4"/>
  <c r="J480" i="4"/>
  <c r="H242" i="4"/>
  <c r="K348" i="4"/>
  <c r="H258" i="4"/>
  <c r="H396" i="4"/>
  <c r="M240" i="4"/>
  <c r="I259" i="4"/>
  <c r="C525" i="15"/>
  <c r="H259" i="4"/>
  <c r="K349" i="4"/>
  <c r="J449" i="4"/>
  <c r="L290" i="4"/>
  <c r="C446" i="15"/>
  <c r="K322" i="4"/>
  <c r="L441" i="4"/>
  <c r="L442" i="4"/>
  <c r="C568" i="15"/>
  <c r="K442" i="4"/>
  <c r="K496" i="4"/>
  <c r="K495" i="4"/>
  <c r="C621" i="15"/>
  <c r="H241" i="4"/>
  <c r="K486" i="4"/>
  <c r="K347" i="4"/>
  <c r="K298" i="4"/>
  <c r="M243" i="4"/>
  <c r="K402" i="4"/>
  <c r="K296" i="4"/>
  <c r="K345" i="4"/>
  <c r="I252" i="4"/>
  <c r="I251" i="4"/>
  <c r="I294" i="4"/>
  <c r="I293" i="4"/>
  <c r="D513" i="15"/>
  <c r="H389" i="4"/>
  <c r="C506" i="15"/>
  <c r="K382" i="4"/>
  <c r="K334" i="4"/>
  <c r="K333" i="4"/>
  <c r="C411" i="15"/>
  <c r="K288" i="4"/>
  <c r="C545" i="15"/>
  <c r="K420" i="4"/>
  <c r="C549" i="15"/>
  <c r="K423" i="4"/>
  <c r="C551" i="15"/>
  <c r="K426" i="4"/>
  <c r="K425" i="4"/>
  <c r="C577" i="15"/>
  <c r="K451" i="4"/>
  <c r="C578" i="15"/>
  <c r="K452" i="4"/>
  <c r="L458" i="4"/>
  <c r="L457" i="4"/>
  <c r="C584" i="15"/>
  <c r="K458" i="4"/>
  <c r="C588" i="15"/>
  <c r="K462" i="4"/>
  <c r="C632" i="15"/>
  <c r="K506" i="4"/>
  <c r="H493" i="4"/>
  <c r="D620" i="15"/>
  <c r="K498" i="4"/>
  <c r="J507" i="4"/>
  <c r="L510" i="4"/>
  <c r="J509" i="4"/>
  <c r="H511" i="4"/>
  <c r="K494" i="4"/>
  <c r="H494" i="4"/>
  <c r="L494" i="4"/>
  <c r="C623" i="15"/>
  <c r="D637" i="15"/>
  <c r="H512" i="4"/>
  <c r="J496" i="4"/>
  <c r="L497" i="4"/>
  <c r="K508" i="4"/>
  <c r="L511" i="4"/>
  <c r="C637" i="15"/>
  <c r="K512" i="4"/>
  <c r="J493" i="4"/>
  <c r="J495" i="4"/>
  <c r="L493" i="4"/>
  <c r="J498" i="4"/>
  <c r="C634" i="15"/>
  <c r="L508" i="4"/>
  <c r="H508" i="4"/>
  <c r="H510" i="4"/>
  <c r="D636" i="15"/>
  <c r="I364" i="4"/>
  <c r="I371" i="4"/>
  <c r="I402" i="4"/>
  <c r="I435" i="4"/>
  <c r="I438" i="4"/>
  <c r="I442" i="4"/>
  <c r="I447" i="4"/>
  <c r="I386" i="4"/>
  <c r="I448" i="4"/>
  <c r="I404" i="4"/>
  <c r="I366" i="4"/>
  <c r="I418" i="4"/>
  <c r="I392" i="4"/>
  <c r="I379" i="4"/>
  <c r="I423" i="4"/>
  <c r="I333" i="4"/>
  <c r="I455" i="4"/>
  <c r="I458" i="4"/>
  <c r="I388" i="4"/>
  <c r="I482" i="4"/>
  <c r="I385" i="4"/>
  <c r="I420" i="4"/>
  <c r="I452" i="4"/>
  <c r="I396" i="4"/>
  <c r="I375" i="4"/>
  <c r="I324" i="4"/>
  <c r="I414" i="4"/>
  <c r="I318" i="4"/>
  <c r="I476" i="4"/>
  <c r="I410" i="4"/>
  <c r="I483" i="4"/>
  <c r="I430" i="4"/>
  <c r="I345" i="4"/>
  <c r="I468" i="4"/>
  <c r="I425" i="4"/>
  <c r="I439" i="4"/>
  <c r="I456" i="4"/>
  <c r="I350" i="4"/>
  <c r="K323" i="4"/>
  <c r="K324" i="4"/>
  <c r="H492" i="4"/>
  <c r="C618" i="15"/>
  <c r="J494" i="4"/>
  <c r="L495" i="4"/>
  <c r="L498" i="4"/>
  <c r="J499" i="4"/>
  <c r="C626" i="15"/>
  <c r="D631" i="15"/>
  <c r="K507" i="4"/>
  <c r="K497" i="4"/>
  <c r="C625" i="15"/>
  <c r="K511" i="4"/>
  <c r="K499" i="4"/>
  <c r="K510" i="4"/>
  <c r="B210" i="23"/>
  <c r="A210" i="23"/>
  <c r="A631" i="3"/>
  <c r="C211" i="23"/>
  <c r="A211" i="23"/>
  <c r="B417" i="23"/>
  <c r="A765" i="3"/>
  <c r="C345" i="23"/>
  <c r="A838" i="3"/>
  <c r="C419" i="23"/>
  <c r="A419" i="23"/>
  <c r="C418" i="23"/>
  <c r="A418" i="23"/>
  <c r="A383" i="13"/>
  <c r="A518" i="13"/>
  <c r="A558" i="15"/>
  <c r="A121" i="4"/>
  <c r="B122" i="4"/>
  <c r="A106" i="4"/>
  <c r="B107" i="4"/>
  <c r="A585" i="13"/>
  <c r="A625" i="15"/>
  <c r="A579" i="5"/>
  <c r="A580" i="5"/>
  <c r="B581" i="5"/>
  <c r="D580" i="5"/>
  <c r="B593" i="15"/>
  <c r="C611" i="5"/>
  <c r="A706" i="6"/>
  <c r="A839" i="3"/>
  <c r="B418" i="23"/>
  <c r="A345" i="23"/>
  <c r="B345" i="23"/>
  <c r="A766" i="3"/>
  <c r="C346" i="23"/>
  <c r="A384" i="13"/>
  <c r="A424" i="15"/>
  <c r="A519" i="13"/>
  <c r="A559" i="15"/>
  <c r="A586" i="13"/>
  <c r="A626" i="15"/>
  <c r="B108" i="4"/>
  <c r="A107" i="4"/>
  <c r="A122" i="4"/>
  <c r="B123" i="4"/>
  <c r="A707" i="6"/>
  <c r="C612" i="5"/>
  <c r="D581" i="5"/>
  <c r="B594" i="15"/>
  <c r="A581" i="5"/>
  <c r="B582" i="5"/>
  <c r="A767" i="3"/>
  <c r="A768" i="3"/>
  <c r="C349" i="23"/>
  <c r="B349" i="23"/>
  <c r="C347" i="23"/>
  <c r="B419" i="23"/>
  <c r="A385" i="13"/>
  <c r="A425" i="15"/>
  <c r="A520" i="13"/>
  <c r="A560" i="15"/>
  <c r="B109" i="4"/>
  <c r="A108" i="4"/>
  <c r="A123" i="4"/>
  <c r="B124" i="4"/>
  <c r="A587" i="13"/>
  <c r="A627" i="15"/>
  <c r="C613" i="5"/>
  <c r="A708" i="6"/>
  <c r="A582" i="5"/>
  <c r="B583" i="5"/>
  <c r="B595" i="15"/>
  <c r="D582" i="5"/>
  <c r="C348" i="23"/>
  <c r="A426" i="15"/>
  <c r="A386" i="13"/>
  <c r="A521" i="13"/>
  <c r="A561" i="15"/>
  <c r="B125" i="4"/>
  <c r="A124" i="4"/>
  <c r="A628" i="15"/>
  <c r="A588" i="13"/>
  <c r="A109" i="4"/>
  <c r="B110" i="4"/>
  <c r="A709" i="6"/>
  <c r="C614" i="5"/>
  <c r="B584" i="5"/>
  <c r="A583" i="5"/>
  <c r="D583" i="5"/>
  <c r="B596" i="15"/>
  <c r="B348" i="23"/>
  <c r="A348" i="23"/>
  <c r="A769" i="3"/>
  <c r="A387" i="13"/>
  <c r="A427" i="15"/>
  <c r="A562" i="15"/>
  <c r="A522" i="13"/>
  <c r="A629" i="15"/>
  <c r="A589" i="13"/>
  <c r="B111" i="4"/>
  <c r="A110" i="4"/>
  <c r="B126" i="4"/>
  <c r="A125" i="4"/>
  <c r="A584" i="5"/>
  <c r="B585" i="5"/>
  <c r="D584" i="5"/>
  <c r="B597" i="15"/>
  <c r="A710" i="6"/>
  <c r="C615" i="5"/>
  <c r="A349" i="23"/>
  <c r="A428" i="15"/>
  <c r="A388" i="13"/>
  <c r="A523" i="13"/>
  <c r="A563" i="15"/>
  <c r="B112" i="4"/>
  <c r="A111" i="4"/>
  <c r="A590" i="13"/>
  <c r="A630" i="15"/>
  <c r="A126" i="4"/>
  <c r="B127" i="4"/>
  <c r="C616" i="5"/>
  <c r="A711" i="6"/>
  <c r="D585" i="5"/>
  <c r="B598" i="15"/>
  <c r="B586" i="5"/>
  <c r="A585" i="5"/>
  <c r="A389" i="13"/>
  <c r="A429" i="15"/>
  <c r="A564" i="15"/>
  <c r="A524" i="13"/>
  <c r="A631" i="15"/>
  <c r="A591" i="13"/>
  <c r="A127" i="4"/>
  <c r="B128" i="4"/>
  <c r="A112" i="4"/>
  <c r="B113" i="4"/>
  <c r="B587" i="5"/>
  <c r="A586" i="5"/>
  <c r="B599" i="15"/>
  <c r="D586" i="5"/>
  <c r="A712" i="6"/>
  <c r="C617" i="5"/>
  <c r="A430" i="15"/>
  <c r="A390" i="13"/>
  <c r="A525" i="13"/>
  <c r="A565" i="15"/>
  <c r="A592" i="13"/>
  <c r="A632" i="15"/>
  <c r="B129" i="4"/>
  <c r="A128" i="4"/>
  <c r="B114" i="4"/>
  <c r="A113" i="4"/>
  <c r="D587" i="5"/>
  <c r="B600" i="15"/>
  <c r="A587" i="5"/>
  <c r="B588" i="5"/>
  <c r="C618" i="5"/>
  <c r="A713" i="6"/>
  <c r="A431" i="15"/>
  <c r="A391" i="13"/>
  <c r="A566" i="15"/>
  <c r="A526" i="13"/>
  <c r="B130" i="4"/>
  <c r="A129" i="4"/>
  <c r="A114" i="4"/>
  <c r="B115" i="4"/>
  <c r="A593" i="13"/>
  <c r="A633" i="15"/>
  <c r="B589" i="5"/>
  <c r="A588" i="5"/>
  <c r="C619" i="5"/>
  <c r="A714" i="6"/>
  <c r="D588" i="5"/>
  <c r="B601" i="15"/>
  <c r="A392" i="13"/>
  <c r="A432" i="15"/>
  <c r="A527" i="13"/>
  <c r="A567" i="15"/>
  <c r="A115" i="4"/>
  <c r="B116" i="4"/>
  <c r="A594" i="13"/>
  <c r="A634" i="15"/>
  <c r="A130" i="4"/>
  <c r="B131" i="4"/>
  <c r="A589" i="5"/>
  <c r="B590" i="5"/>
  <c r="D589" i="5"/>
  <c r="B602" i="15"/>
  <c r="C620" i="5"/>
  <c r="A715" i="6"/>
  <c r="A393" i="13"/>
  <c r="A433" i="15"/>
  <c r="A568" i="15"/>
  <c r="A528" i="13"/>
  <c r="A635" i="15"/>
  <c r="A595" i="13"/>
  <c r="A131" i="4"/>
  <c r="B132" i="4"/>
  <c r="A116" i="4"/>
  <c r="B117" i="4"/>
  <c r="A117" i="4"/>
  <c r="D590" i="5"/>
  <c r="B603" i="15"/>
  <c r="A716" i="6"/>
  <c r="C621" i="5"/>
  <c r="A590" i="5"/>
  <c r="B591" i="5"/>
  <c r="A434" i="15"/>
  <c r="A394" i="13"/>
  <c r="A529" i="13"/>
  <c r="A569" i="15"/>
  <c r="B133" i="4"/>
  <c r="A132" i="4"/>
  <c r="A596" i="13"/>
  <c r="A636" i="15"/>
  <c r="C622" i="5"/>
  <c r="A717" i="6"/>
  <c r="B604" i="15"/>
  <c r="D591" i="5"/>
  <c r="A591" i="5"/>
  <c r="B592" i="5"/>
  <c r="A395" i="13"/>
  <c r="A435" i="15"/>
  <c r="A570" i="15"/>
  <c r="A530" i="13"/>
  <c r="A597" i="13"/>
  <c r="A637" i="15"/>
  <c r="A133" i="4"/>
  <c r="B134" i="4"/>
  <c r="A718" i="6"/>
  <c r="C623" i="5"/>
  <c r="D592" i="5"/>
  <c r="B605" i="15"/>
  <c r="B593" i="5"/>
  <c r="A592" i="5"/>
  <c r="A396" i="13"/>
  <c r="A436" i="15"/>
  <c r="A531" i="13"/>
  <c r="A571" i="15"/>
  <c r="B135" i="4"/>
  <c r="A134" i="4"/>
  <c r="A598" i="13"/>
  <c r="A638" i="15"/>
  <c r="C624" i="5"/>
  <c r="A719" i="6"/>
  <c r="B594" i="5"/>
  <c r="A593" i="5"/>
  <c r="B606" i="15"/>
  <c r="D593" i="5"/>
  <c r="A397" i="13"/>
  <c r="A437" i="15"/>
  <c r="A532" i="13"/>
  <c r="A572" i="15"/>
  <c r="A639" i="15"/>
  <c r="A599" i="13"/>
  <c r="B136" i="4"/>
  <c r="A135" i="4"/>
  <c r="C625" i="5"/>
  <c r="A720" i="6"/>
  <c r="D594" i="5"/>
  <c r="B607" i="15"/>
  <c r="A594" i="5"/>
  <c r="B595" i="5"/>
  <c r="A438" i="15"/>
  <c r="A398" i="13"/>
  <c r="A533" i="13"/>
  <c r="A573" i="15"/>
  <c r="B137" i="4"/>
  <c r="A136" i="4"/>
  <c r="A600" i="13"/>
  <c r="A640" i="15"/>
  <c r="A595" i="5"/>
  <c r="B596" i="5"/>
  <c r="C626" i="5"/>
  <c r="A721" i="6"/>
  <c r="D595" i="5"/>
  <c r="B608" i="15"/>
  <c r="A399" i="13"/>
  <c r="A439" i="15"/>
  <c r="A534" i="13"/>
  <c r="A574" i="15"/>
  <c r="A641" i="15"/>
  <c r="A601" i="13"/>
  <c r="A137" i="4"/>
  <c r="B138" i="4"/>
  <c r="D596" i="5"/>
  <c r="B609" i="15"/>
  <c r="B597" i="5"/>
  <c r="A596" i="5"/>
  <c r="A722" i="6"/>
  <c r="C627" i="5"/>
  <c r="A400" i="13"/>
  <c r="A440" i="15"/>
  <c r="A575" i="15"/>
  <c r="A535" i="13"/>
  <c r="A642" i="15"/>
  <c r="A602" i="13"/>
  <c r="A138" i="4"/>
  <c r="B139" i="4"/>
  <c r="C628" i="5"/>
  <c r="A723" i="6"/>
  <c r="A597" i="5"/>
  <c r="B598" i="5"/>
  <c r="D597" i="5"/>
  <c r="B610" i="15"/>
  <c r="A401" i="13"/>
  <c r="A441" i="15"/>
  <c r="A536" i="13"/>
  <c r="A576" i="15"/>
  <c r="A139" i="4"/>
  <c r="B140" i="4"/>
  <c r="A603" i="13"/>
  <c r="A643" i="15"/>
  <c r="A724" i="6"/>
  <c r="C629" i="5"/>
  <c r="A598" i="5"/>
  <c r="B599" i="5"/>
  <c r="B611" i="15"/>
  <c r="D598" i="5"/>
  <c r="A402" i="13"/>
  <c r="A442" i="15"/>
  <c r="A577" i="15"/>
  <c r="A537" i="13"/>
  <c r="A604" i="13"/>
  <c r="A644" i="15"/>
  <c r="A140" i="4"/>
  <c r="B141" i="4"/>
  <c r="D599" i="5"/>
  <c r="B612" i="15"/>
  <c r="A599" i="5"/>
  <c r="B600" i="5"/>
  <c r="C630" i="5"/>
  <c r="A725" i="6"/>
  <c r="A403" i="13"/>
  <c r="A443" i="15"/>
  <c r="A578" i="15"/>
  <c r="A538" i="13"/>
  <c r="A141" i="4"/>
  <c r="B142" i="4"/>
  <c r="A645" i="15"/>
  <c r="A605" i="13"/>
  <c r="C631" i="5"/>
  <c r="A726" i="6"/>
  <c r="B601" i="5"/>
  <c r="A600" i="5"/>
  <c r="D600" i="5"/>
  <c r="B613" i="15"/>
  <c r="A404" i="13"/>
  <c r="A444" i="15"/>
  <c r="A539" i="13"/>
  <c r="A579" i="15"/>
  <c r="A142" i="4"/>
  <c r="B143" i="4"/>
  <c r="A646" i="15"/>
  <c r="A606" i="13"/>
  <c r="A601" i="5"/>
  <c r="B602" i="5"/>
  <c r="D601" i="5"/>
  <c r="B614" i="15"/>
  <c r="A727" i="6"/>
  <c r="C632" i="5"/>
  <c r="C633" i="5"/>
  <c r="A405" i="13"/>
  <c r="A445" i="15"/>
  <c r="A540" i="13"/>
  <c r="A580" i="15"/>
  <c r="A607" i="13"/>
  <c r="A647" i="15"/>
  <c r="C634" i="5"/>
  <c r="B144" i="4"/>
  <c r="A143" i="4"/>
  <c r="A728" i="6"/>
  <c r="A729" i="6"/>
  <c r="D602" i="5"/>
  <c r="B615" i="15"/>
  <c r="B603" i="5"/>
  <c r="A602" i="5"/>
  <c r="A446" i="15"/>
  <c r="A406" i="13"/>
  <c r="A541" i="13"/>
  <c r="A581" i="15"/>
  <c r="A730" i="6"/>
  <c r="C635" i="5"/>
  <c r="A144" i="4"/>
  <c r="B145" i="4"/>
  <c r="A648" i="15"/>
  <c r="A608" i="13"/>
  <c r="D603" i="5"/>
  <c r="B616" i="15"/>
  <c r="A603" i="5"/>
  <c r="B604" i="5"/>
  <c r="A407" i="13"/>
  <c r="A447" i="15"/>
  <c r="A582" i="15"/>
  <c r="A542" i="13"/>
  <c r="A145" i="4"/>
  <c r="B146" i="4"/>
  <c r="A609" i="13"/>
  <c r="A649" i="15"/>
  <c r="A731" i="6"/>
  <c r="C636" i="5"/>
  <c r="C637" i="5"/>
  <c r="C638" i="5"/>
  <c r="C639" i="5"/>
  <c r="C640" i="5"/>
  <c r="C641" i="5"/>
  <c r="C642" i="5"/>
  <c r="C643" i="5"/>
  <c r="C644" i="5"/>
  <c r="A604" i="5"/>
  <c r="B605" i="5"/>
  <c r="D604" i="5"/>
  <c r="B617" i="15"/>
  <c r="A448" i="15"/>
  <c r="A408" i="13"/>
  <c r="A543" i="13"/>
  <c r="A583" i="1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A650" i="15"/>
  <c r="A610" i="13"/>
  <c r="A732" i="6"/>
  <c r="B147" i="4"/>
  <c r="A146" i="4"/>
  <c r="A605" i="5"/>
  <c r="B606" i="5"/>
  <c r="B618" i="15"/>
  <c r="D605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A409" i="13"/>
  <c r="A449" i="15"/>
  <c r="A584" i="15"/>
  <c r="A544" i="13"/>
  <c r="A611" i="13"/>
  <c r="A651" i="15"/>
  <c r="A733" i="6"/>
  <c r="B148" i="4"/>
  <c r="A147" i="4"/>
  <c r="D606" i="5"/>
  <c r="B619" i="15"/>
  <c r="A606" i="5"/>
  <c r="B607" i="5"/>
  <c r="A450" i="15"/>
  <c r="A410" i="13"/>
  <c r="A652" i="15"/>
  <c r="A612" i="13"/>
  <c r="A545" i="13"/>
  <c r="A585" i="15"/>
  <c r="A734" i="6"/>
  <c r="A735" i="6"/>
  <c r="A736" i="6"/>
  <c r="A737" i="6"/>
  <c r="A738" i="6"/>
  <c r="A739" i="6"/>
  <c r="A740" i="6"/>
  <c r="A741" i="6"/>
  <c r="A742" i="6"/>
  <c r="A148" i="4"/>
  <c r="B149" i="4"/>
  <c r="B608" i="5"/>
  <c r="A607" i="5"/>
  <c r="D607" i="5"/>
  <c r="B620" i="15"/>
  <c r="A411" i="13"/>
  <c r="A451" i="15"/>
  <c r="A586" i="15"/>
  <c r="A546" i="13"/>
  <c r="A613" i="13"/>
  <c r="A653" i="15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E42" i="7"/>
  <c r="A149" i="4"/>
  <c r="B150" i="4"/>
  <c r="B621" i="15"/>
  <c r="D608" i="5"/>
  <c r="A608" i="5"/>
  <c r="B609" i="5"/>
  <c r="B42" i="7"/>
  <c r="B45" i="7"/>
  <c r="C42" i="7"/>
  <c r="C46" i="7"/>
  <c r="G42" i="7"/>
  <c r="G46" i="7"/>
  <c r="A412" i="13"/>
  <c r="A452" i="15"/>
  <c r="A614" i="13"/>
  <c r="A654" i="15"/>
  <c r="A587" i="15"/>
  <c r="A547" i="13"/>
  <c r="E43" i="7"/>
  <c r="E46" i="7"/>
  <c r="E45" i="7"/>
  <c r="E44" i="7"/>
  <c r="B151" i="4"/>
  <c r="A150" i="4"/>
  <c r="A609" i="5"/>
  <c r="B610" i="5"/>
  <c r="D609" i="5"/>
  <c r="B622" i="15"/>
  <c r="C44" i="7"/>
  <c r="B43" i="7"/>
  <c r="F43" i="7"/>
  <c r="B44" i="7"/>
  <c r="F44" i="7"/>
  <c r="B46" i="7"/>
  <c r="D46" i="7"/>
  <c r="A453" i="15"/>
  <c r="A413" i="13"/>
  <c r="G43" i="7"/>
  <c r="G45" i="7"/>
  <c r="H45" i="7"/>
  <c r="C43" i="7"/>
  <c r="G44" i="7"/>
  <c r="C45" i="7"/>
  <c r="D45" i="7"/>
  <c r="A588" i="15"/>
  <c r="A548" i="13"/>
  <c r="A615" i="13"/>
  <c r="A655" i="15"/>
  <c r="F45" i="7"/>
  <c r="B152" i="4"/>
  <c r="A151" i="4"/>
  <c r="B611" i="5"/>
  <c r="A610" i="5"/>
  <c r="D610" i="5"/>
  <c r="B623" i="15"/>
  <c r="H43" i="7"/>
  <c r="D43" i="7"/>
  <c r="D44" i="7"/>
  <c r="H44" i="7"/>
  <c r="H46" i="7"/>
  <c r="F46" i="7"/>
  <c r="A454" i="15"/>
  <c r="A414" i="13"/>
  <c r="A616" i="13"/>
  <c r="A656" i="15"/>
  <c r="A589" i="15"/>
  <c r="A549" i="13"/>
  <c r="B153" i="4"/>
  <c r="A152" i="4"/>
  <c r="D611" i="5"/>
  <c r="B624" i="15"/>
  <c r="A611" i="5"/>
  <c r="B612" i="5"/>
  <c r="A415" i="13"/>
  <c r="A455" i="15"/>
  <c r="A590" i="15"/>
  <c r="A550" i="13"/>
  <c r="A657" i="15"/>
  <c r="A617" i="13"/>
  <c r="B154" i="4"/>
  <c r="A153" i="4"/>
  <c r="B625" i="15"/>
  <c r="D612" i="5"/>
  <c r="A612" i="5"/>
  <c r="B613" i="5"/>
  <c r="A416" i="13"/>
  <c r="A456" i="15"/>
  <c r="A658" i="15"/>
  <c r="A618" i="13"/>
  <c r="A591" i="15"/>
  <c r="A551" i="13"/>
  <c r="B155" i="4"/>
  <c r="A154" i="4"/>
  <c r="A613" i="5"/>
  <c r="B614" i="5"/>
  <c r="B626" i="15"/>
  <c r="D613" i="5"/>
  <c r="A417" i="13"/>
  <c r="A457" i="15"/>
  <c r="A592" i="15"/>
  <c r="A552" i="13"/>
  <c r="A659" i="15"/>
  <c r="A619" i="13"/>
  <c r="A155" i="4"/>
  <c r="B156" i="4"/>
  <c r="D614" i="5"/>
  <c r="B627" i="15"/>
  <c r="B615" i="5"/>
  <c r="A614" i="5"/>
  <c r="A418" i="13"/>
  <c r="A458" i="15"/>
  <c r="A660" i="15"/>
  <c r="A620" i="13"/>
  <c r="A593" i="15"/>
  <c r="A553" i="13"/>
  <c r="B157" i="4"/>
  <c r="A156" i="4"/>
  <c r="B616" i="5"/>
  <c r="A615" i="5"/>
  <c r="D615" i="5"/>
  <c r="B628" i="15"/>
  <c r="A459" i="15"/>
  <c r="A419" i="13"/>
  <c r="A594" i="15"/>
  <c r="A554" i="13"/>
  <c r="A661" i="15"/>
  <c r="A621" i="13"/>
  <c r="B158" i="4"/>
  <c r="A157" i="4"/>
  <c r="A616" i="5"/>
  <c r="B617" i="5"/>
  <c r="B629" i="15"/>
  <c r="D616" i="5"/>
  <c r="A420" i="13"/>
  <c r="A460" i="15"/>
  <c r="A662" i="15"/>
  <c r="A622" i="13"/>
  <c r="A595" i="15"/>
  <c r="A555" i="13"/>
  <c r="A158" i="4"/>
  <c r="B159" i="4"/>
  <c r="D617" i="5"/>
  <c r="B630" i="15"/>
  <c r="A617" i="5"/>
  <c r="B618" i="5"/>
  <c r="A421" i="13"/>
  <c r="A461" i="15"/>
  <c r="A596" i="15"/>
  <c r="A556" i="13"/>
  <c r="A623" i="13"/>
  <c r="A663" i="15"/>
  <c r="B160" i="4"/>
  <c r="A159" i="4"/>
  <c r="B631" i="15"/>
  <c r="D618" i="5"/>
  <c r="B619" i="5"/>
  <c r="A618" i="5"/>
  <c r="A422" i="13"/>
  <c r="A462" i="15"/>
  <c r="A624" i="13"/>
  <c r="A664" i="15"/>
  <c r="A597" i="15"/>
  <c r="A557" i="13"/>
  <c r="A160" i="4"/>
  <c r="B161" i="4"/>
  <c r="B632" i="15"/>
  <c r="D619" i="5"/>
  <c r="A619" i="5"/>
  <c r="B620" i="5"/>
  <c r="A463" i="15"/>
  <c r="A423" i="13"/>
  <c r="A598" i="15"/>
  <c r="A558" i="13"/>
  <c r="A625" i="13"/>
  <c r="A665" i="15"/>
  <c r="A161" i="4"/>
  <c r="B162" i="4"/>
  <c r="B621" i="5"/>
  <c r="A620" i="5"/>
  <c r="D620" i="5"/>
  <c r="B633" i="15"/>
  <c r="A424" i="13"/>
  <c r="A464" i="15"/>
  <c r="A626" i="13"/>
  <c r="A666" i="15"/>
  <c r="A559" i="13"/>
  <c r="A599" i="15"/>
  <c r="A162" i="4"/>
  <c r="B163" i="4"/>
  <c r="D621" i="5"/>
  <c r="B634" i="15"/>
  <c r="B622" i="5"/>
  <c r="A621" i="5"/>
  <c r="A425" i="13"/>
  <c r="A465" i="15"/>
  <c r="A560" i="13"/>
  <c r="A600" i="15"/>
  <c r="A627" i="13"/>
  <c r="A667" i="15"/>
  <c r="A163" i="4"/>
  <c r="B164" i="4"/>
  <c r="B635" i="15"/>
  <c r="D622" i="5"/>
  <c r="B623" i="5"/>
  <c r="A622" i="5"/>
  <c r="A466" i="15"/>
  <c r="A426" i="13"/>
  <c r="A628" i="13"/>
  <c r="A668" i="15"/>
  <c r="A601" i="15"/>
  <c r="A561" i="13"/>
  <c r="B165" i="4"/>
  <c r="A164" i="4"/>
  <c r="B636" i="15"/>
  <c r="D623" i="5"/>
  <c r="B624" i="5"/>
  <c r="A623" i="5"/>
  <c r="A467" i="15"/>
  <c r="A427" i="13"/>
  <c r="A602" i="15"/>
  <c r="A562" i="13"/>
  <c r="A629" i="13"/>
  <c r="A669" i="15"/>
  <c r="A165" i="4"/>
  <c r="B166" i="4"/>
  <c r="D624" i="5"/>
  <c r="B637" i="15"/>
  <c r="A624" i="5"/>
  <c r="B625" i="5"/>
  <c r="A428" i="13"/>
  <c r="A468" i="15"/>
  <c r="A603" i="15"/>
  <c r="A563" i="13"/>
  <c r="A630" i="13"/>
  <c r="A670" i="15"/>
  <c r="A166" i="4"/>
  <c r="B167" i="4"/>
  <c r="A625" i="5"/>
  <c r="B626" i="5"/>
  <c r="D625" i="5"/>
  <c r="B638" i="15"/>
  <c r="A429" i="13"/>
  <c r="A469" i="15"/>
  <c r="A631" i="13"/>
  <c r="A671" i="15"/>
  <c r="A604" i="15"/>
  <c r="A564" i="13"/>
  <c r="A167" i="4"/>
  <c r="B168" i="4"/>
  <c r="D626" i="5"/>
  <c r="B639" i="15"/>
  <c r="A626" i="5"/>
  <c r="B627" i="5"/>
  <c r="A470" i="15"/>
  <c r="A430" i="13"/>
  <c r="A605" i="15"/>
  <c r="A565" i="13"/>
  <c r="A632" i="13"/>
  <c r="A672" i="15"/>
  <c r="B169" i="4"/>
  <c r="A168" i="4"/>
  <c r="D627" i="5"/>
  <c r="B640" i="15"/>
  <c r="B628" i="5"/>
  <c r="A627" i="5"/>
  <c r="A471" i="15"/>
  <c r="A431" i="13"/>
  <c r="A633" i="13"/>
  <c r="A673" i="15"/>
  <c r="A606" i="15"/>
  <c r="A566" i="13"/>
  <c r="B170" i="4"/>
  <c r="A169" i="4"/>
  <c r="D628" i="5"/>
  <c r="B641" i="15"/>
  <c r="A628" i="5"/>
  <c r="B629" i="5"/>
  <c r="A432" i="13"/>
  <c r="A472" i="15"/>
  <c r="A607" i="15"/>
  <c r="A567" i="13"/>
  <c r="A634" i="13"/>
  <c r="A674" i="15"/>
  <c r="B171" i="4"/>
  <c r="A170" i="4"/>
  <c r="D629" i="5"/>
  <c r="B642" i="15"/>
  <c r="A629" i="5"/>
  <c r="B630" i="5"/>
  <c r="A433" i="13"/>
  <c r="A473" i="15"/>
  <c r="A635" i="13"/>
  <c r="A675" i="15"/>
  <c r="A608" i="15"/>
  <c r="A568" i="13"/>
  <c r="A171" i="4"/>
  <c r="B172" i="4"/>
  <c r="D630" i="5"/>
  <c r="B643" i="15"/>
  <c r="A630" i="5"/>
  <c r="B631" i="5"/>
  <c r="A434" i="13"/>
  <c r="A474" i="15"/>
  <c r="A609" i="15"/>
  <c r="A569" i="13"/>
  <c r="A636" i="13"/>
  <c r="A676" i="15"/>
  <c r="A172" i="4"/>
  <c r="B173" i="4"/>
  <c r="A631" i="5"/>
  <c r="B632" i="5"/>
  <c r="D631" i="5"/>
  <c r="B644" i="15"/>
  <c r="A475" i="15"/>
  <c r="A435" i="13"/>
  <c r="A677" i="15"/>
  <c r="A637" i="13"/>
  <c r="A570" i="13"/>
  <c r="A610" i="15"/>
  <c r="A632" i="5"/>
  <c r="B633" i="5"/>
  <c r="A173" i="4"/>
  <c r="B174" i="4"/>
  <c r="B645" i="15"/>
  <c r="D632" i="5"/>
  <c r="A436" i="13"/>
  <c r="A476" i="15"/>
  <c r="A638" i="13"/>
  <c r="A678" i="15"/>
  <c r="A611" i="15"/>
  <c r="A571" i="13"/>
  <c r="B175" i="4"/>
  <c r="A174" i="4"/>
  <c r="B634" i="5"/>
  <c r="A633" i="5"/>
  <c r="B646" i="15"/>
  <c r="D633" i="5"/>
  <c r="A437" i="13"/>
  <c r="A477" i="15"/>
  <c r="A639" i="13"/>
  <c r="A679" i="15"/>
  <c r="A572" i="13"/>
  <c r="A612" i="15"/>
  <c r="A634" i="5"/>
  <c r="B635" i="5"/>
  <c r="D634" i="5"/>
  <c r="B647" i="15"/>
  <c r="B176" i="4"/>
  <c r="A175" i="4"/>
  <c r="A438" i="13"/>
  <c r="A478" i="15"/>
  <c r="A640" i="13"/>
  <c r="A680" i="15"/>
  <c r="A613" i="15"/>
  <c r="A573" i="13"/>
  <c r="A635" i="5"/>
  <c r="B636" i="5"/>
  <c r="B648" i="15"/>
  <c r="D635" i="5"/>
  <c r="A176" i="4"/>
  <c r="B177" i="4"/>
  <c r="A479" i="15"/>
  <c r="A439" i="13"/>
  <c r="A641" i="13"/>
  <c r="A681" i="15"/>
  <c r="A574" i="13"/>
  <c r="A614" i="15"/>
  <c r="A636" i="5"/>
  <c r="B637" i="5"/>
  <c r="D636" i="5"/>
  <c r="B649" i="15"/>
  <c r="A177" i="4"/>
  <c r="B178" i="4"/>
  <c r="A480" i="15"/>
  <c r="A440" i="13"/>
  <c r="A682" i="15"/>
  <c r="A642" i="13"/>
  <c r="A575" i="13"/>
  <c r="A615" i="15"/>
  <c r="A637" i="5"/>
  <c r="B638" i="5"/>
  <c r="B639" i="5"/>
  <c r="B640" i="5"/>
  <c r="B641" i="5"/>
  <c r="B642" i="5"/>
  <c r="B643" i="5"/>
  <c r="B644" i="5"/>
  <c r="B650" i="15"/>
  <c r="D637" i="5"/>
  <c r="A178" i="4"/>
  <c r="B179" i="4"/>
  <c r="A643" i="13"/>
  <c r="A683" i="15"/>
  <c r="A441" i="13"/>
  <c r="A481" i="15"/>
  <c r="A616" i="15"/>
  <c r="A576" i="13"/>
  <c r="B645" i="5"/>
  <c r="B646" i="5"/>
  <c r="B647" i="5"/>
  <c r="B651" i="15"/>
  <c r="D638" i="5"/>
  <c r="A638" i="5"/>
  <c r="A639" i="5"/>
  <c r="A640" i="5"/>
  <c r="A641" i="5"/>
  <c r="A642" i="5"/>
  <c r="A643" i="5"/>
  <c r="A644" i="5"/>
  <c r="B180" i="4"/>
  <c r="A179" i="4"/>
  <c r="A482" i="15"/>
  <c r="A442" i="13"/>
  <c r="A644" i="13"/>
  <c r="A684" i="15"/>
  <c r="A617" i="15"/>
  <c r="A577" i="13"/>
  <c r="B648" i="5"/>
  <c r="B649" i="5"/>
  <c r="B650" i="5"/>
  <c r="B651" i="5"/>
  <c r="A645" i="5"/>
  <c r="A646" i="5"/>
  <c r="A647" i="5"/>
  <c r="B652" i="15"/>
  <c r="D639" i="5"/>
  <c r="A180" i="4"/>
  <c r="B181" i="4"/>
  <c r="A685" i="15"/>
  <c r="A645" i="13"/>
  <c r="A483" i="15"/>
  <c r="A443" i="13"/>
  <c r="A618" i="15"/>
  <c r="A578" i="13"/>
  <c r="B652" i="5"/>
  <c r="A648" i="5"/>
  <c r="A649" i="5"/>
  <c r="A650" i="5"/>
  <c r="A651" i="5"/>
  <c r="B653" i="15"/>
  <c r="D640" i="5"/>
  <c r="B182" i="4"/>
  <c r="A181" i="4"/>
  <c r="A646" i="13"/>
  <c r="A686" i="15"/>
  <c r="A444" i="13"/>
  <c r="A484" i="15"/>
  <c r="A619" i="15"/>
  <c r="A579" i="13"/>
  <c r="A652" i="5"/>
  <c r="B653" i="5"/>
  <c r="B654" i="15"/>
  <c r="D641" i="5"/>
  <c r="A182" i="4"/>
  <c r="B183" i="4"/>
  <c r="A647" i="13"/>
  <c r="A687" i="15"/>
  <c r="A445" i="13"/>
  <c r="A485" i="15"/>
  <c r="A620" i="15"/>
  <c r="A580" i="13"/>
  <c r="A621" i="15"/>
  <c r="A653" i="5"/>
  <c r="B654" i="5"/>
  <c r="B655" i="5"/>
  <c r="B656" i="5"/>
  <c r="B657" i="5"/>
  <c r="B658" i="5"/>
  <c r="D642" i="5"/>
  <c r="B655" i="15"/>
  <c r="B184" i="4"/>
  <c r="A183" i="4"/>
  <c r="A648" i="13"/>
  <c r="A688" i="15"/>
  <c r="A486" i="15"/>
  <c r="A446" i="13"/>
  <c r="B659" i="5"/>
  <c r="B660" i="5"/>
  <c r="A654" i="5"/>
  <c r="A655" i="5"/>
  <c r="A656" i="5"/>
  <c r="A657" i="5"/>
  <c r="A658" i="5"/>
  <c r="B656" i="15"/>
  <c r="D643" i="5"/>
  <c r="D644" i="5"/>
  <c r="G8" i="7"/>
  <c r="G12" i="7" s="1"/>
  <c r="B8" i="7"/>
  <c r="B12" i="7" s="1"/>
  <c r="C8" i="7"/>
  <c r="C9" i="7" s="1"/>
  <c r="A184" i="4"/>
  <c r="E8" i="7"/>
  <c r="E10" i="7" s="1"/>
  <c r="A649" i="13"/>
  <c r="A689" i="15"/>
  <c r="A447" i="13"/>
  <c r="A487" i="15"/>
  <c r="B661" i="5"/>
  <c r="A659" i="5"/>
  <c r="D645" i="5"/>
  <c r="B658" i="15"/>
  <c r="B657" i="15"/>
  <c r="A650" i="13"/>
  <c r="A690" i="15"/>
  <c r="A448" i="13"/>
  <c r="A488" i="15"/>
  <c r="B662" i="5"/>
  <c r="A660" i="5"/>
  <c r="A661" i="5"/>
  <c r="B659" i="15"/>
  <c r="D646" i="5"/>
  <c r="D647" i="5"/>
  <c r="B661" i="15"/>
  <c r="A651" i="13"/>
  <c r="A691" i="15"/>
  <c r="A449" i="13"/>
  <c r="A489" i="15"/>
  <c r="A662" i="5"/>
  <c r="B663" i="5"/>
  <c r="B664" i="5"/>
  <c r="D648" i="5"/>
  <c r="B660" i="15"/>
  <c r="A652" i="13"/>
  <c r="A692" i="15"/>
  <c r="A450" i="13"/>
  <c r="A490" i="15"/>
  <c r="B665" i="5"/>
  <c r="A663" i="5"/>
  <c r="D649" i="5"/>
  <c r="B662" i="15"/>
  <c r="A693" i="15"/>
  <c r="A653" i="13"/>
  <c r="A491" i="15"/>
  <c r="A451" i="13"/>
  <c r="B666" i="5"/>
  <c r="A664" i="5"/>
  <c r="D650" i="5"/>
  <c r="B663" i="15"/>
  <c r="A654" i="13"/>
  <c r="A694" i="15"/>
  <c r="A452" i="13"/>
  <c r="A492" i="15"/>
  <c r="B667" i="5"/>
  <c r="A665" i="5"/>
  <c r="B664" i="15"/>
  <c r="D651" i="5"/>
  <c r="A695" i="15"/>
  <c r="A655" i="13"/>
  <c r="A453" i="13"/>
  <c r="A493" i="15"/>
  <c r="B668" i="5"/>
  <c r="B669" i="5"/>
  <c r="B670" i="5"/>
  <c r="A666" i="5"/>
  <c r="A667" i="5"/>
  <c r="D652" i="5"/>
  <c r="B665" i="15"/>
  <c r="A656" i="13"/>
  <c r="A696" i="15"/>
  <c r="B671" i="5"/>
  <c r="B672" i="5"/>
  <c r="A454" i="13"/>
  <c r="A494" i="15"/>
  <c r="A668" i="5"/>
  <c r="A669" i="5"/>
  <c r="A670" i="5"/>
  <c r="D653" i="5"/>
  <c r="B666" i="15"/>
  <c r="A657" i="13"/>
  <c r="A697" i="15"/>
  <c r="B673" i="5"/>
  <c r="A455" i="13"/>
  <c r="A495" i="15"/>
  <c r="A671" i="5"/>
  <c r="D654" i="5"/>
  <c r="B668" i="15"/>
  <c r="B667" i="15"/>
  <c r="A698" i="15"/>
  <c r="A658" i="13"/>
  <c r="B674" i="5"/>
  <c r="A672" i="5"/>
  <c r="A496" i="15"/>
  <c r="A456" i="13"/>
  <c r="D655" i="5"/>
  <c r="B669" i="15"/>
  <c r="A659" i="13"/>
  <c r="A699" i="15"/>
  <c r="B675" i="5"/>
  <c r="A673" i="5"/>
  <c r="A457" i="13"/>
  <c r="A497" i="15"/>
  <c r="D656" i="5"/>
  <c r="D657" i="5"/>
  <c r="A660" i="13"/>
  <c r="A700" i="15"/>
  <c r="B676" i="5"/>
  <c r="B677" i="5"/>
  <c r="A674" i="5"/>
  <c r="B670" i="15"/>
  <c r="A498" i="15"/>
  <c r="A458" i="13"/>
  <c r="B671" i="15"/>
  <c r="D658" i="5"/>
  <c r="A701" i="15"/>
  <c r="A661" i="13"/>
  <c r="B678" i="5"/>
  <c r="A675" i="5"/>
  <c r="A499" i="15"/>
  <c r="A459" i="13"/>
  <c r="D659" i="5"/>
  <c r="B672" i="15"/>
  <c r="A662" i="13"/>
  <c r="A702" i="15"/>
  <c r="B679" i="5"/>
  <c r="B680" i="5"/>
  <c r="A676" i="5"/>
  <c r="A677" i="5"/>
  <c r="A678" i="5"/>
  <c r="A460" i="13"/>
  <c r="A500" i="15"/>
  <c r="D660" i="5"/>
  <c r="B673" i="15"/>
  <c r="A703" i="15"/>
  <c r="A663" i="13"/>
  <c r="B681" i="5"/>
  <c r="B682" i="5"/>
  <c r="A679" i="5"/>
  <c r="A680" i="5"/>
  <c r="A461" i="13"/>
  <c r="A501" i="15"/>
  <c r="B674" i="15"/>
  <c r="D661" i="5"/>
  <c r="A664" i="13"/>
  <c r="A704" i="15"/>
  <c r="B683" i="5"/>
  <c r="B684" i="5"/>
  <c r="B685" i="5"/>
  <c r="B686" i="5"/>
  <c r="B687" i="5"/>
  <c r="B688" i="5"/>
  <c r="A681" i="5"/>
  <c r="A682" i="5"/>
  <c r="A502" i="15"/>
  <c r="A462" i="13"/>
  <c r="D662" i="5"/>
  <c r="B675" i="15"/>
  <c r="A665" i="13"/>
  <c r="A705" i="15"/>
  <c r="B689" i="5"/>
  <c r="B690" i="5"/>
  <c r="A683" i="5"/>
  <c r="A503" i="15"/>
  <c r="A463" i="13"/>
  <c r="D663" i="5"/>
  <c r="B676" i="15"/>
  <c r="B691" i="5"/>
  <c r="A666" i="13"/>
  <c r="A706" i="15"/>
  <c r="A684" i="5"/>
  <c r="A685" i="5"/>
  <c r="A686" i="5"/>
  <c r="A687" i="5"/>
  <c r="A688" i="5"/>
  <c r="A689" i="5"/>
  <c r="A464" i="13"/>
  <c r="A504" i="15"/>
  <c r="D664" i="5"/>
  <c r="B677" i="15"/>
  <c r="A667" i="13"/>
  <c r="A707" i="15"/>
  <c r="B692" i="5"/>
  <c r="A690" i="5"/>
  <c r="A691" i="5"/>
  <c r="A465" i="13"/>
  <c r="A505" i="15"/>
  <c r="B678" i="15"/>
  <c r="D665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A668" i="13"/>
  <c r="A708" i="15"/>
  <c r="A506" i="15"/>
  <c r="A466" i="13"/>
  <c r="D666" i="5"/>
  <c r="B679" i="15"/>
  <c r="E48" i="7"/>
  <c r="E53" i="7"/>
  <c r="G48" i="7"/>
  <c r="G53" i="7"/>
  <c r="C48" i="7"/>
  <c r="C50" i="7"/>
  <c r="A669" i="13"/>
  <c r="A709" i="15"/>
  <c r="B48" i="7"/>
  <c r="A507" i="15"/>
  <c r="A467" i="13"/>
  <c r="B680" i="15"/>
  <c r="D667" i="5"/>
  <c r="A710" i="15"/>
  <c r="A670" i="13"/>
  <c r="G52" i="7"/>
  <c r="G50" i="7"/>
  <c r="G49" i="7"/>
  <c r="E49" i="7"/>
  <c r="E52" i="7"/>
  <c r="E54" i="7"/>
  <c r="E50" i="7"/>
  <c r="C54" i="7"/>
  <c r="C53" i="7"/>
  <c r="C52" i="7"/>
  <c r="G54" i="7"/>
  <c r="C49" i="7"/>
  <c r="B52" i="7"/>
  <c r="B53" i="7"/>
  <c r="B50" i="7"/>
  <c r="B49" i="7"/>
  <c r="B54" i="7"/>
  <c r="A468" i="13"/>
  <c r="A508" i="15"/>
  <c r="B681" i="15"/>
  <c r="D668" i="5"/>
  <c r="D669" i="5"/>
  <c r="F52" i="7"/>
  <c r="H50" i="7"/>
  <c r="A671" i="13"/>
  <c r="A711" i="15"/>
  <c r="D54" i="7"/>
  <c r="H49" i="7"/>
  <c r="F49" i="7"/>
  <c r="D49" i="7"/>
  <c r="D50" i="7"/>
  <c r="D52" i="7"/>
  <c r="H52" i="7"/>
  <c r="H54" i="7"/>
  <c r="H53" i="7"/>
  <c r="F53" i="7"/>
  <c r="D53" i="7"/>
  <c r="F54" i="7"/>
  <c r="F50" i="7"/>
  <c r="B683" i="15"/>
  <c r="D670" i="5"/>
  <c r="A469" i="13"/>
  <c r="A509" i="15"/>
  <c r="B682" i="15"/>
  <c r="A672" i="13"/>
  <c r="A712" i="15"/>
  <c r="A470" i="13"/>
  <c r="A510" i="15"/>
  <c r="D671" i="5"/>
  <c r="D672" i="5"/>
  <c r="B684" i="15"/>
  <c r="A673" i="13"/>
  <c r="A713" i="15"/>
  <c r="D673" i="5"/>
  <c r="B686" i="15"/>
  <c r="B685" i="15"/>
  <c r="A511" i="15"/>
  <c r="A471" i="13"/>
  <c r="A674" i="13"/>
  <c r="A714" i="15"/>
  <c r="B687" i="15"/>
  <c r="D674" i="5"/>
  <c r="A472" i="13"/>
  <c r="A512" i="15"/>
  <c r="A675" i="13"/>
  <c r="A715" i="15"/>
  <c r="D675" i="5"/>
  <c r="B688" i="15"/>
  <c r="A473" i="13"/>
  <c r="A513" i="15"/>
  <c r="A676" i="13"/>
  <c r="A716" i="15"/>
  <c r="D676" i="5"/>
  <c r="D677" i="5"/>
  <c r="B689" i="15"/>
  <c r="A474" i="13"/>
  <c r="A514" i="15"/>
  <c r="A677" i="13"/>
  <c r="A717" i="15"/>
  <c r="D678" i="5"/>
  <c r="B691" i="15"/>
  <c r="B690" i="15"/>
  <c r="A515" i="15"/>
  <c r="A475" i="13"/>
  <c r="A678" i="13"/>
  <c r="A718" i="15"/>
  <c r="B692" i="15"/>
  <c r="D679" i="5"/>
  <c r="D680" i="5"/>
  <c r="A516" i="15"/>
  <c r="A476" i="13"/>
  <c r="A719" i="15"/>
  <c r="A679" i="13"/>
  <c r="D681" i="5"/>
  <c r="B694" i="15"/>
  <c r="B693" i="15"/>
  <c r="A517" i="15"/>
  <c r="A477" i="13"/>
  <c r="A680" i="13"/>
  <c r="A720" i="15"/>
  <c r="B695" i="15"/>
  <c r="D682" i="5"/>
  <c r="A478" i="13"/>
  <c r="A518" i="15"/>
  <c r="A681" i="13"/>
  <c r="A721" i="15"/>
  <c r="D683" i="5"/>
  <c r="D684" i="5"/>
  <c r="B696" i="15"/>
  <c r="A519" i="15"/>
  <c r="A479" i="13"/>
  <c r="A682" i="13"/>
  <c r="A722" i="15"/>
  <c r="B698" i="15"/>
  <c r="D685" i="5"/>
  <c r="B697" i="15"/>
  <c r="A480" i="13"/>
  <c r="A520" i="15"/>
  <c r="A683" i="13"/>
  <c r="A723" i="15"/>
  <c r="B699" i="15"/>
  <c r="D686" i="5"/>
  <c r="D687" i="5"/>
  <c r="A521" i="15"/>
  <c r="A481" i="13"/>
  <c r="A684" i="13"/>
  <c r="A724" i="15"/>
  <c r="B701" i="15"/>
  <c r="D688" i="5"/>
  <c r="B700" i="15"/>
  <c r="A522" i="15"/>
  <c r="A482" i="13"/>
  <c r="A685" i="13"/>
  <c r="A725" i="15"/>
  <c r="B702" i="15"/>
  <c r="D689" i="5"/>
  <c r="D690" i="5"/>
  <c r="A523" i="15"/>
  <c r="A483" i="13"/>
  <c r="A686" i="13"/>
  <c r="A726" i="15"/>
  <c r="D691" i="5"/>
  <c r="B704" i="15"/>
  <c r="B703" i="15"/>
  <c r="A484" i="13"/>
  <c r="A524" i="15"/>
  <c r="A687" i="13"/>
  <c r="A727" i="15"/>
  <c r="D692" i="5"/>
  <c r="B705" i="15"/>
  <c r="A485" i="13"/>
  <c r="A525" i="15"/>
  <c r="A688" i="13"/>
  <c r="A728" i="15"/>
  <c r="D693" i="5"/>
  <c r="B706" i="15"/>
  <c r="A486" i="13"/>
  <c r="A526" i="15"/>
  <c r="A689" i="13"/>
  <c r="A729" i="15"/>
  <c r="B707" i="15"/>
  <c r="D694" i="5"/>
  <c r="A527" i="15"/>
  <c r="A487" i="13"/>
  <c r="A690" i="13"/>
  <c r="A731" i="15"/>
  <c r="A730" i="15"/>
  <c r="D695" i="5"/>
  <c r="B708" i="15"/>
  <c r="A488" i="13"/>
  <c r="A528" i="15"/>
  <c r="B709" i="15"/>
  <c r="D696" i="5"/>
  <c r="A529" i="15"/>
  <c r="A489" i="13"/>
  <c r="D697" i="5"/>
  <c r="B711" i="15"/>
  <c r="B710" i="15"/>
  <c r="A490" i="13"/>
  <c r="A530" i="15"/>
  <c r="D698" i="5"/>
  <c r="D699" i="5"/>
  <c r="D700" i="5"/>
  <c r="A531" i="15"/>
  <c r="A491" i="13"/>
  <c r="B712" i="15"/>
  <c r="B714" i="15"/>
  <c r="D701" i="5"/>
  <c r="B713" i="15"/>
  <c r="A532" i="15"/>
  <c r="A492" i="13"/>
  <c r="B715" i="15"/>
  <c r="D702" i="5"/>
  <c r="D703" i="5"/>
  <c r="A533" i="15"/>
  <c r="A493" i="13"/>
  <c r="B717" i="15"/>
  <c r="D704" i="5"/>
  <c r="B716" i="15"/>
  <c r="A534" i="15"/>
  <c r="A494" i="13"/>
  <c r="B718" i="15"/>
  <c r="D705" i="5"/>
  <c r="A535" i="15"/>
  <c r="A495" i="13"/>
  <c r="D706" i="5"/>
  <c r="D707" i="5"/>
  <c r="B719" i="15"/>
  <c r="A536" i="15"/>
  <c r="A496" i="13"/>
  <c r="B720" i="15"/>
  <c r="B721" i="15"/>
  <c r="D708" i="5"/>
  <c r="D709" i="5"/>
  <c r="A537" i="15"/>
  <c r="A497" i="13"/>
  <c r="B723" i="15"/>
  <c r="D710" i="5"/>
  <c r="B722" i="15"/>
  <c r="A498" i="13"/>
  <c r="A538" i="15"/>
  <c r="B724" i="15"/>
  <c r="D711" i="5"/>
  <c r="D712" i="5"/>
  <c r="A539" i="15"/>
  <c r="A499" i="13"/>
  <c r="B726" i="15"/>
  <c r="D713" i="5"/>
  <c r="B725" i="15"/>
  <c r="A500" i="13"/>
  <c r="A540" i="15"/>
  <c r="D714" i="5"/>
  <c r="D715" i="5"/>
  <c r="B727" i="15"/>
  <c r="A501" i="13"/>
  <c r="A541" i="15"/>
  <c r="B729" i="15"/>
  <c r="D716" i="5"/>
  <c r="B728" i="15"/>
  <c r="A542" i="15"/>
  <c r="A502" i="13"/>
  <c r="B730" i="15"/>
  <c r="D717" i="5"/>
  <c r="A543" i="15"/>
  <c r="A503" i="13"/>
  <c r="B731" i="15"/>
  <c r="D718" i="5"/>
  <c r="A504" i="13"/>
  <c r="A544" i="15"/>
  <c r="D719" i="5"/>
  <c r="B732" i="15"/>
  <c r="A505" i="13"/>
  <c r="A545" i="15"/>
  <c r="D720" i="5"/>
  <c r="B733" i="15"/>
  <c r="A546" i="15"/>
  <c r="A506" i="13"/>
  <c r="D721" i="5"/>
  <c r="B734" i="15"/>
  <c r="A547" i="15"/>
  <c r="A507" i="13"/>
  <c r="D722" i="5"/>
  <c r="B735" i="15"/>
  <c r="A508" i="13"/>
  <c r="A548" i="15"/>
  <c r="D723" i="5"/>
  <c r="B736" i="15"/>
  <c r="A509" i="13"/>
  <c r="A549" i="15"/>
  <c r="D724" i="5"/>
  <c r="B737" i="15"/>
  <c r="A550" i="15"/>
  <c r="A510" i="13"/>
  <c r="D725" i="5"/>
  <c r="B738" i="15"/>
  <c r="A551" i="15"/>
  <c r="A511" i="13"/>
  <c r="D726" i="5"/>
  <c r="B739" i="15"/>
  <c r="A512" i="13"/>
  <c r="A552" i="15"/>
  <c r="D727" i="5"/>
  <c r="B740" i="15"/>
  <c r="A553" i="15"/>
  <c r="A513" i="13"/>
  <c r="A554" i="15"/>
  <c r="D728" i="5"/>
  <c r="B741" i="15"/>
  <c r="B742" i="15"/>
  <c r="D729" i="5"/>
  <c r="D730" i="5"/>
  <c r="B743" i="15"/>
  <c r="D731" i="5"/>
  <c r="B744" i="15"/>
  <c r="D732" i="5"/>
  <c r="B745" i="15"/>
  <c r="D733" i="5"/>
  <c r="B746" i="15"/>
  <c r="D734" i="5"/>
  <c r="B747" i="15"/>
  <c r="D735" i="5"/>
  <c r="B748" i="15"/>
  <c r="D736" i="5"/>
  <c r="B749" i="15"/>
  <c r="D737" i="5"/>
  <c r="B750" i="15"/>
  <c r="D738" i="5"/>
  <c r="B751" i="15"/>
  <c r="D739" i="5"/>
  <c r="B752" i="15"/>
  <c r="D740" i="5"/>
  <c r="B753" i="15"/>
  <c r="D741" i="5"/>
  <c r="B754" i="15"/>
  <c r="D742" i="5"/>
  <c r="B755" i="15"/>
  <c r="D743" i="5"/>
  <c r="B756" i="15"/>
  <c r="B757" i="15"/>
  <c r="D744" i="5"/>
  <c r="D745" i="5"/>
  <c r="B758" i="15"/>
  <c r="D746" i="5"/>
  <c r="D747" i="5"/>
  <c r="B759" i="15"/>
  <c r="D748" i="5"/>
  <c r="B761" i="15"/>
  <c r="B760" i="15"/>
  <c r="D749" i="5"/>
  <c r="B762" i="15"/>
  <c r="D750" i="5"/>
  <c r="B763" i="15"/>
  <c r="D751" i="5"/>
  <c r="B764" i="15"/>
  <c r="D752" i="5"/>
  <c r="B765" i="15"/>
  <c r="B766" i="15"/>
  <c r="D753" i="5"/>
  <c r="B767" i="15"/>
  <c r="D754" i="5"/>
  <c r="B768" i="15"/>
  <c r="D755" i="5"/>
  <c r="B769" i="15"/>
  <c r="D756" i="5"/>
  <c r="D757" i="5"/>
  <c r="B770" i="15"/>
  <c r="D758" i="5"/>
  <c r="B771" i="15"/>
  <c r="B772" i="15"/>
  <c r="D759" i="5"/>
  <c r="D760" i="5"/>
  <c r="B773" i="15"/>
  <c r="B774" i="15"/>
  <c r="D761" i="5"/>
  <c r="B775" i="15"/>
  <c r="D762" i="5"/>
  <c r="D763" i="5"/>
  <c r="G51" i="7"/>
  <c r="B776" i="15"/>
  <c r="D764" i="5"/>
  <c r="D765" i="5"/>
  <c r="B777" i="15"/>
  <c r="B779" i="15"/>
  <c r="D766" i="5"/>
  <c r="B778" i="15"/>
  <c r="D767" i="5"/>
  <c r="B780" i="15"/>
  <c r="D768" i="5"/>
  <c r="B781" i="15"/>
  <c r="D769" i="5"/>
  <c r="B782" i="15"/>
  <c r="B783" i="15"/>
  <c r="D770" i="5"/>
  <c r="B784" i="15"/>
  <c r="D771" i="5"/>
  <c r="D772" i="5"/>
  <c r="B785" i="15"/>
  <c r="D773" i="5"/>
  <c r="B786" i="15"/>
  <c r="D774" i="5"/>
  <c r="B787" i="15"/>
  <c r="D775" i="5"/>
  <c r="B788" i="15"/>
  <c r="B789" i="15"/>
  <c r="D776" i="5"/>
  <c r="D777" i="5"/>
  <c r="B790" i="15"/>
  <c r="D778" i="5"/>
  <c r="B791" i="15"/>
  <c r="B792" i="15"/>
  <c r="D779" i="5"/>
  <c r="D780" i="5"/>
  <c r="B793" i="15"/>
  <c r="B794" i="15"/>
  <c r="D781" i="5"/>
  <c r="D782" i="5"/>
  <c r="D783" i="5"/>
  <c r="B796" i="15"/>
  <c r="B795" i="15"/>
  <c r="D784" i="5"/>
  <c r="B797" i="15"/>
  <c r="D785" i="5"/>
  <c r="B798" i="15"/>
  <c r="D786" i="5"/>
  <c r="B799" i="15"/>
  <c r="B800" i="15"/>
  <c r="D787" i="5"/>
  <c r="D788" i="5"/>
  <c r="B801" i="15"/>
  <c r="D789" i="5"/>
  <c r="B802" i="15"/>
  <c r="D790" i="5"/>
  <c r="B803" i="15"/>
  <c r="D791" i="5"/>
  <c r="B804" i="15"/>
  <c r="B805" i="15"/>
  <c r="D792" i="5"/>
  <c r="B806" i="15"/>
  <c r="D793" i="5"/>
  <c r="B807" i="15"/>
  <c r="D794" i="5"/>
  <c r="D795" i="5"/>
  <c r="B808" i="15"/>
  <c r="B809" i="15"/>
  <c r="D796" i="5"/>
  <c r="B810" i="15"/>
  <c r="D797" i="5"/>
  <c r="B811" i="15"/>
  <c r="D798" i="5"/>
  <c r="D799" i="5"/>
  <c r="B812" i="15"/>
  <c r="B813" i="15"/>
  <c r="D800" i="5"/>
  <c r="B814" i="15"/>
  <c r="D801" i="5"/>
  <c r="D802" i="5"/>
  <c r="B815" i="15"/>
  <c r="D803" i="5"/>
  <c r="B816" i="15"/>
  <c r="D804" i="5"/>
  <c r="B817" i="15"/>
  <c r="D805" i="5"/>
  <c r="B818" i="15"/>
  <c r="D806" i="5"/>
  <c r="B819" i="15"/>
  <c r="D807" i="5"/>
  <c r="B820" i="15"/>
  <c r="D808" i="5"/>
  <c r="B821" i="15"/>
  <c r="B822" i="15"/>
  <c r="D809" i="5"/>
  <c r="B823" i="15"/>
  <c r="D810" i="5"/>
  <c r="D811" i="5"/>
  <c r="B824" i="15"/>
  <c r="E51" i="7"/>
  <c r="B825" i="15"/>
  <c r="D812" i="5"/>
  <c r="D813" i="5"/>
  <c r="B826" i="15"/>
  <c r="B827" i="15"/>
  <c r="D814" i="5"/>
  <c r="C51" i="7"/>
  <c r="B828" i="15"/>
  <c r="B51" i="7"/>
  <c r="H51" i="7"/>
  <c r="D51" i="7"/>
  <c r="F51" i="7"/>
  <c r="B19" i="17"/>
  <c r="B24" i="17"/>
  <c r="D67" i="9"/>
  <c r="D55" i="9"/>
  <c r="D51" i="9"/>
  <c r="D48" i="9"/>
  <c r="D43" i="9"/>
  <c r="D107" i="9"/>
  <c r="D103" i="9"/>
  <c r="D98" i="9"/>
  <c r="D95" i="9"/>
  <c r="D109" i="9"/>
  <c r="A525" i="23"/>
  <c r="B211" i="23"/>
  <c r="D99" i="9"/>
  <c r="A632" i="3"/>
  <c r="C212" i="23"/>
  <c r="A423" i="3"/>
  <c r="C3" i="23"/>
  <c r="A347" i="23"/>
  <c r="B347" i="23"/>
  <c r="D91" i="9"/>
  <c r="D92" i="9"/>
  <c r="D87" i="9"/>
  <c r="D88" i="9"/>
  <c r="D84" i="9"/>
  <c r="D83" i="9"/>
  <c r="D79" i="9"/>
  <c r="D80" i="9"/>
  <c r="D76" i="9"/>
  <c r="D75" i="9"/>
  <c r="D71" i="9"/>
  <c r="D72" i="9"/>
  <c r="D64" i="9"/>
  <c r="D63" i="9"/>
  <c r="D59" i="9"/>
  <c r="D60" i="9"/>
  <c r="D47" i="9"/>
  <c r="A770" i="3"/>
  <c r="C350" i="23"/>
  <c r="A528" i="3"/>
  <c r="C108" i="23"/>
  <c r="A346" i="23"/>
  <c r="B346" i="23"/>
  <c r="A107" i="23"/>
  <c r="B107" i="23"/>
  <c r="C158" i="23"/>
  <c r="A578" i="3"/>
  <c r="D104" i="9"/>
  <c r="D105" i="9"/>
  <c r="D97" i="9"/>
  <c r="D96" i="9"/>
  <c r="B344" i="23"/>
  <c r="A344" i="23"/>
  <c r="D110" i="9"/>
  <c r="A538" i="23"/>
  <c r="B538" i="23"/>
  <c r="C588" i="23"/>
  <c r="A1008" i="3"/>
  <c r="D94" i="9"/>
  <c r="A915" i="3"/>
  <c r="C495" i="23"/>
  <c r="A840" i="3"/>
  <c r="C420" i="23"/>
  <c r="D102" i="9"/>
  <c r="D86" i="9"/>
  <c r="D85" i="9"/>
  <c r="D77" i="9"/>
  <c r="D78" i="9"/>
  <c r="D68" i="9"/>
  <c r="D66" i="9"/>
  <c r="D65" i="9"/>
  <c r="D56" i="9"/>
  <c r="D57" i="9"/>
  <c r="D52" i="9"/>
  <c r="D53" i="9"/>
  <c r="D50" i="9"/>
  <c r="D49" i="9"/>
  <c r="D44" i="9"/>
  <c r="D45" i="9"/>
  <c r="B539" i="23"/>
  <c r="A539" i="23"/>
  <c r="A521" i="23"/>
  <c r="B521" i="23"/>
  <c r="A959" i="3"/>
  <c r="A994" i="3"/>
  <c r="C574" i="23"/>
  <c r="A586" i="23"/>
  <c r="B586" i="23"/>
  <c r="A946" i="3"/>
  <c r="A493" i="23"/>
  <c r="B493" i="23"/>
  <c r="A209" i="23"/>
  <c r="B209" i="23"/>
  <c r="A585" i="23"/>
  <c r="B585" i="23"/>
  <c r="C526" i="23"/>
  <c r="C587" i="23"/>
  <c r="C573" i="23"/>
  <c r="C537" i="23"/>
  <c r="B494" i="23"/>
  <c r="B536" i="23"/>
  <c r="A573" i="23"/>
  <c r="B573" i="23"/>
  <c r="B574" i="23"/>
  <c r="A574" i="23"/>
  <c r="C421" i="23"/>
  <c r="A841" i="3"/>
  <c r="A158" i="23"/>
  <c r="B158" i="23"/>
  <c r="A771" i="3"/>
  <c r="C351" i="23"/>
  <c r="B587" i="23"/>
  <c r="A587" i="23"/>
  <c r="A995" i="3"/>
  <c r="C575" i="23"/>
  <c r="A495" i="23"/>
  <c r="B495" i="23"/>
  <c r="A947" i="3"/>
  <c r="C527" i="23"/>
  <c r="C496" i="23"/>
  <c r="A916" i="3"/>
  <c r="A526" i="23"/>
  <c r="B526" i="23"/>
  <c r="A960" i="3"/>
  <c r="C540" i="23"/>
  <c r="C589" i="23"/>
  <c r="A1009" i="3"/>
  <c r="B3" i="23"/>
  <c r="A3" i="23"/>
  <c r="B588" i="23"/>
  <c r="A588" i="23"/>
  <c r="A108" i="23"/>
  <c r="B108" i="23"/>
  <c r="A424" i="3"/>
  <c r="C4" i="23"/>
  <c r="A529" i="3"/>
  <c r="C109" i="23"/>
  <c r="B212" i="23"/>
  <c r="A212" i="23"/>
  <c r="A537" i="23"/>
  <c r="B537" i="23"/>
  <c r="B420" i="23"/>
  <c r="A420" i="23"/>
  <c r="C159" i="23"/>
  <c r="A579" i="3"/>
  <c r="B350" i="23"/>
  <c r="A350" i="23"/>
  <c r="C213" i="23"/>
  <c r="A633" i="3"/>
  <c r="A961" i="3"/>
  <c r="C541" i="23"/>
  <c r="B575" i="23"/>
  <c r="A575" i="23"/>
  <c r="A842" i="3"/>
  <c r="C422" i="23"/>
  <c r="A996" i="3"/>
  <c r="C576" i="23"/>
  <c r="A421" i="23"/>
  <c r="B421" i="23"/>
  <c r="A4" i="23"/>
  <c r="B4" i="23"/>
  <c r="C590" i="23"/>
  <c r="A1010" i="3"/>
  <c r="A917" i="3"/>
  <c r="C497" i="23"/>
  <c r="A425" i="3"/>
  <c r="C5" i="23"/>
  <c r="A589" i="23"/>
  <c r="B589" i="23"/>
  <c r="A496" i="23"/>
  <c r="B496" i="23"/>
  <c r="A580" i="3"/>
  <c r="C160" i="23"/>
  <c r="B109" i="23"/>
  <c r="A109" i="23"/>
  <c r="B159" i="23"/>
  <c r="A159" i="23"/>
  <c r="C214" i="23"/>
  <c r="A634" i="3"/>
  <c r="A527" i="23"/>
  <c r="B527" i="23"/>
  <c r="A351" i="23"/>
  <c r="B351" i="23"/>
  <c r="C110" i="23"/>
  <c r="A530" i="3"/>
  <c r="B213" i="23"/>
  <c r="A213" i="23"/>
  <c r="A540" i="23"/>
  <c r="B540" i="23"/>
  <c r="A948" i="3"/>
  <c r="C528" i="23"/>
  <c r="A772" i="3"/>
  <c r="C352" i="23"/>
  <c r="A576" i="23"/>
  <c r="B576" i="23"/>
  <c r="A160" i="23"/>
  <c r="B160" i="23"/>
  <c r="B352" i="23"/>
  <c r="A352" i="23"/>
  <c r="C577" i="23"/>
  <c r="A997" i="3"/>
  <c r="A590" i="23"/>
  <c r="B590" i="23"/>
  <c r="A497" i="23"/>
  <c r="B497" i="23"/>
  <c r="A773" i="3"/>
  <c r="C353" i="23"/>
  <c r="C215" i="23"/>
  <c r="A635" i="3"/>
  <c r="A843" i="3"/>
  <c r="C423" i="23"/>
  <c r="A581" i="3"/>
  <c r="C161" i="23"/>
  <c r="C591" i="23"/>
  <c r="A1011" i="3"/>
  <c r="B214" i="23"/>
  <c r="A214" i="23"/>
  <c r="A528" i="23"/>
  <c r="B528" i="23"/>
  <c r="B5" i="23"/>
  <c r="A5" i="23"/>
  <c r="A541" i="23"/>
  <c r="B541" i="23"/>
  <c r="A918" i="3"/>
  <c r="C498" i="23"/>
  <c r="B422" i="23"/>
  <c r="A422" i="23"/>
  <c r="C111" i="23"/>
  <c r="A531" i="3"/>
  <c r="A110" i="23"/>
  <c r="B110" i="23"/>
  <c r="A949" i="3"/>
  <c r="C529" i="23"/>
  <c r="A426" i="3"/>
  <c r="C6" i="23"/>
  <c r="C542" i="23"/>
  <c r="A962" i="3"/>
  <c r="A529" i="23"/>
  <c r="B529" i="23"/>
  <c r="B498" i="23"/>
  <c r="A498" i="23"/>
  <c r="C216" i="23"/>
  <c r="A636" i="3"/>
  <c r="A998" i="3"/>
  <c r="C578" i="23"/>
  <c r="A950" i="3"/>
  <c r="C530" i="23"/>
  <c r="A919" i="3"/>
  <c r="C499" i="23"/>
  <c r="B215" i="23"/>
  <c r="A215" i="23"/>
  <c r="A577" i="23"/>
  <c r="B577" i="23"/>
  <c r="A963" i="3"/>
  <c r="C543" i="23"/>
  <c r="C592" i="23"/>
  <c r="A1012" i="3"/>
  <c r="A353" i="23"/>
  <c r="B353" i="23"/>
  <c r="B542" i="23"/>
  <c r="A542" i="23"/>
  <c r="B591" i="23"/>
  <c r="A591" i="23"/>
  <c r="A774" i="3"/>
  <c r="C354" i="23"/>
  <c r="A6" i="23"/>
  <c r="B6" i="23"/>
  <c r="A532" i="3"/>
  <c r="C112" i="23"/>
  <c r="A161" i="23"/>
  <c r="B161" i="23"/>
  <c r="A427" i="3"/>
  <c r="C7" i="23"/>
  <c r="B111" i="23"/>
  <c r="A111" i="23"/>
  <c r="C162" i="23"/>
  <c r="A582" i="3"/>
  <c r="A423" i="23"/>
  <c r="B423" i="23"/>
  <c r="C424" i="23"/>
  <c r="A844" i="3"/>
  <c r="A578" i="23"/>
  <c r="B578" i="23"/>
  <c r="A354" i="23"/>
  <c r="B354" i="23"/>
  <c r="B499" i="23"/>
  <c r="A499" i="23"/>
  <c r="A920" i="3"/>
  <c r="C500" i="23"/>
  <c r="B216" i="23"/>
  <c r="A216" i="23"/>
  <c r="A845" i="3"/>
  <c r="C425" i="23"/>
  <c r="A637" i="3"/>
  <c r="C217" i="23"/>
  <c r="B7" i="23"/>
  <c r="A7" i="23"/>
  <c r="C593" i="23"/>
  <c r="A1013" i="3"/>
  <c r="A592" i="23"/>
  <c r="B592" i="23"/>
  <c r="A964" i="3"/>
  <c r="C544" i="23"/>
  <c r="A424" i="23"/>
  <c r="B424" i="23"/>
  <c r="A775" i="3"/>
  <c r="C355" i="23"/>
  <c r="A543" i="23"/>
  <c r="B543" i="23"/>
  <c r="C163" i="23"/>
  <c r="A583" i="3"/>
  <c r="B112" i="23"/>
  <c r="A112" i="23"/>
  <c r="A530" i="23"/>
  <c r="B530" i="23"/>
  <c r="A999" i="3"/>
  <c r="C579" i="23"/>
  <c r="A428" i="3"/>
  <c r="C8" i="23"/>
  <c r="A162" i="23"/>
  <c r="B162" i="23"/>
  <c r="A533" i="3"/>
  <c r="C113" i="23"/>
  <c r="A951" i="3"/>
  <c r="C531" i="23"/>
  <c r="A500" i="23"/>
  <c r="B500" i="23"/>
  <c r="A534" i="3"/>
  <c r="C114" i="23"/>
  <c r="A921" i="3"/>
  <c r="C501" i="23"/>
  <c r="A113" i="23"/>
  <c r="B113" i="23"/>
  <c r="C164" i="23"/>
  <c r="A584" i="3"/>
  <c r="A544" i="23"/>
  <c r="B544" i="23"/>
  <c r="A217" i="23"/>
  <c r="B217" i="23"/>
  <c r="A429" i="3"/>
  <c r="C9" i="23"/>
  <c r="A163" i="23"/>
  <c r="B163" i="23"/>
  <c r="A965" i="3"/>
  <c r="C545" i="23"/>
  <c r="A638" i="3"/>
  <c r="C218" i="23"/>
  <c r="A8" i="23"/>
  <c r="B8" i="23"/>
  <c r="B579" i="23"/>
  <c r="A579" i="23"/>
  <c r="A425" i="23"/>
  <c r="B425" i="23"/>
  <c r="B531" i="23"/>
  <c r="A531" i="23"/>
  <c r="A952" i="3"/>
  <c r="C533" i="23"/>
  <c r="C532" i="23"/>
  <c r="A1000" i="3"/>
  <c r="C580" i="23"/>
  <c r="C426" i="23"/>
  <c r="A846" i="3"/>
  <c r="A355" i="23"/>
  <c r="B355" i="23"/>
  <c r="C594" i="23"/>
  <c r="A1014" i="3"/>
  <c r="A776" i="3"/>
  <c r="C356" i="23"/>
  <c r="A593" i="23"/>
  <c r="B593" i="23"/>
  <c r="A533" i="23"/>
  <c r="B533" i="23"/>
  <c r="A9" i="23"/>
  <c r="B9" i="23"/>
  <c r="A501" i="23"/>
  <c r="B501" i="23"/>
  <c r="C581" i="23"/>
  <c r="A1001" i="3"/>
  <c r="A639" i="3"/>
  <c r="C219" i="23"/>
  <c r="A922" i="3"/>
  <c r="C502" i="23"/>
  <c r="A430" i="3"/>
  <c r="C10" i="23"/>
  <c r="A594" i="23"/>
  <c r="B594" i="23"/>
  <c r="B545" i="23"/>
  <c r="A545" i="23"/>
  <c r="B114" i="23"/>
  <c r="A114" i="23"/>
  <c r="A580" i="23"/>
  <c r="B580" i="23"/>
  <c r="A966" i="3"/>
  <c r="C546" i="23"/>
  <c r="C115" i="23"/>
  <c r="A535" i="3"/>
  <c r="A356" i="23"/>
  <c r="B356" i="23"/>
  <c r="C165" i="23"/>
  <c r="A585" i="3"/>
  <c r="A777" i="3"/>
  <c r="C357" i="23"/>
  <c r="C595" i="23"/>
  <c r="A1015" i="3"/>
  <c r="A218" i="23"/>
  <c r="B218" i="23"/>
  <c r="A847" i="3"/>
  <c r="C427" i="23"/>
  <c r="A426" i="23"/>
  <c r="B426" i="23"/>
  <c r="A532" i="23"/>
  <c r="B532" i="23"/>
  <c r="A164" i="23"/>
  <c r="B164" i="23"/>
  <c r="C582" i="23"/>
  <c r="A1002" i="3"/>
  <c r="C583" i="23"/>
  <c r="A581" i="23"/>
  <c r="B581" i="23"/>
  <c r="C596" i="23"/>
  <c r="A1016" i="3"/>
  <c r="B595" i="23"/>
  <c r="A595" i="23"/>
  <c r="B115" i="23"/>
  <c r="A115" i="23"/>
  <c r="B357" i="23"/>
  <c r="A357" i="23"/>
  <c r="A546" i="23"/>
  <c r="B546" i="23"/>
  <c r="C358" i="23"/>
  <c r="A778" i="3"/>
  <c r="A967" i="3"/>
  <c r="C547" i="23"/>
  <c r="A10" i="23"/>
  <c r="B10" i="23"/>
  <c r="B427" i="23"/>
  <c r="A427" i="23"/>
  <c r="A848" i="3"/>
  <c r="C428" i="23"/>
  <c r="A586" i="3"/>
  <c r="C166" i="23"/>
  <c r="A431" i="3"/>
  <c r="C11" i="23"/>
  <c r="A502" i="23"/>
  <c r="B502" i="23"/>
  <c r="A923" i="3"/>
  <c r="C503" i="23"/>
  <c r="A165" i="23"/>
  <c r="B165" i="23"/>
  <c r="A219" i="23"/>
  <c r="B219" i="23"/>
  <c r="A536" i="3"/>
  <c r="C116" i="23"/>
  <c r="C220" i="23"/>
  <c r="A640" i="3"/>
  <c r="A220" i="23"/>
  <c r="B220" i="23"/>
  <c r="B428" i="23"/>
  <c r="A428" i="23"/>
  <c r="A358" i="23"/>
  <c r="B358" i="23"/>
  <c r="A924" i="3"/>
  <c r="C504" i="23"/>
  <c r="B116" i="23"/>
  <c r="A116" i="23"/>
  <c r="C429" i="23"/>
  <c r="A849" i="3"/>
  <c r="C597" i="23"/>
  <c r="A1017" i="3"/>
  <c r="A432" i="3"/>
  <c r="C12" i="23"/>
  <c r="A779" i="3"/>
  <c r="C359" i="23"/>
  <c r="A537" i="3"/>
  <c r="C117" i="23"/>
  <c r="A11" i="23"/>
  <c r="B11" i="23"/>
  <c r="A166" i="23"/>
  <c r="B166" i="23"/>
  <c r="A547" i="23"/>
  <c r="B547" i="23"/>
  <c r="B583" i="23"/>
  <c r="A583" i="23"/>
  <c r="A596" i="23"/>
  <c r="B596" i="23"/>
  <c r="A641" i="3"/>
  <c r="C221" i="23"/>
  <c r="A503" i="23"/>
  <c r="B503" i="23"/>
  <c r="C167" i="23"/>
  <c r="A587" i="3"/>
  <c r="A968" i="3"/>
  <c r="C548" i="23"/>
  <c r="A582" i="23"/>
  <c r="B582" i="23"/>
  <c r="A548" i="23"/>
  <c r="B548" i="23"/>
  <c r="A588" i="3"/>
  <c r="C168" i="23"/>
  <c r="A117" i="23"/>
  <c r="B117" i="23"/>
  <c r="B167" i="23"/>
  <c r="A167" i="23"/>
  <c r="C118" i="23"/>
  <c r="A538" i="3"/>
  <c r="B359" i="23"/>
  <c r="A359" i="23"/>
  <c r="A12" i="23"/>
  <c r="B12" i="23"/>
  <c r="A504" i="23"/>
  <c r="B504" i="23"/>
  <c r="A642" i="3"/>
  <c r="C222" i="23"/>
  <c r="A969" i="3"/>
  <c r="C549" i="23"/>
  <c r="C360" i="23"/>
  <c r="A780" i="3"/>
  <c r="A433" i="3"/>
  <c r="C13" i="23"/>
  <c r="C505" i="23"/>
  <c r="A925" i="3"/>
  <c r="C598" i="23"/>
  <c r="A1018" i="3"/>
  <c r="B597" i="23"/>
  <c r="A597" i="23"/>
  <c r="A850" i="3"/>
  <c r="C430" i="23"/>
  <c r="A429" i="23"/>
  <c r="B429" i="23"/>
  <c r="A221" i="23"/>
  <c r="B221" i="23"/>
  <c r="C14" i="23"/>
  <c r="A434" i="3"/>
  <c r="A13" i="23"/>
  <c r="B13" i="23"/>
  <c r="A851" i="3"/>
  <c r="C431" i="23"/>
  <c r="A168" i="23"/>
  <c r="B168" i="23"/>
  <c r="A598" i="23"/>
  <c r="B598" i="23"/>
  <c r="C169" i="23"/>
  <c r="A589" i="3"/>
  <c r="B430" i="23"/>
  <c r="A430" i="23"/>
  <c r="A781" i="3"/>
  <c r="C361" i="23"/>
  <c r="A549" i="23"/>
  <c r="B549" i="23"/>
  <c r="A970" i="3"/>
  <c r="C550" i="23"/>
  <c r="A926" i="3"/>
  <c r="C506" i="23"/>
  <c r="B222" i="23"/>
  <c r="A222" i="23"/>
  <c r="A539" i="3"/>
  <c r="C119" i="23"/>
  <c r="A360" i="23"/>
  <c r="B360" i="23"/>
  <c r="C599" i="23"/>
  <c r="A1019" i="3"/>
  <c r="B505" i="23"/>
  <c r="A505" i="23"/>
  <c r="A643" i="3"/>
  <c r="C223" i="23"/>
  <c r="B118" i="23"/>
  <c r="A118" i="23"/>
  <c r="A1020" i="3"/>
  <c r="C600" i="23"/>
  <c r="A599" i="23"/>
  <c r="B599" i="23"/>
  <c r="A927" i="3"/>
  <c r="C507" i="23"/>
  <c r="A852" i="3"/>
  <c r="C432" i="23"/>
  <c r="A971" i="3"/>
  <c r="C551" i="23"/>
  <c r="A169" i="23"/>
  <c r="B169" i="23"/>
  <c r="A782" i="3"/>
  <c r="C362" i="23"/>
  <c r="B431" i="23"/>
  <c r="A431" i="23"/>
  <c r="C170" i="23"/>
  <c r="A590" i="3"/>
  <c r="A223" i="23"/>
  <c r="B223" i="23"/>
  <c r="B119" i="23"/>
  <c r="A119" i="23"/>
  <c r="A435" i="3"/>
  <c r="C15" i="23"/>
  <c r="B361" i="23"/>
  <c r="A361" i="23"/>
  <c r="A506" i="23"/>
  <c r="B506" i="23"/>
  <c r="A550" i="23"/>
  <c r="B550" i="23"/>
  <c r="A644" i="3"/>
  <c r="C224" i="23"/>
  <c r="C120" i="23"/>
  <c r="A540" i="3"/>
  <c r="A14" i="23"/>
  <c r="B14" i="23"/>
  <c r="B15" i="23"/>
  <c r="A15" i="23"/>
  <c r="A507" i="23"/>
  <c r="B507" i="23"/>
  <c r="C225" i="23"/>
  <c r="A645" i="3"/>
  <c r="A362" i="23"/>
  <c r="B362" i="23"/>
  <c r="A928" i="3"/>
  <c r="C508" i="23"/>
  <c r="A224" i="23"/>
  <c r="B224" i="23"/>
  <c r="B432" i="23"/>
  <c r="A432" i="23"/>
  <c r="C433" i="23"/>
  <c r="A853" i="3"/>
  <c r="A591" i="3"/>
  <c r="C171" i="23"/>
  <c r="A551" i="23"/>
  <c r="B551" i="23"/>
  <c r="A600" i="23"/>
  <c r="B600" i="23"/>
  <c r="C16" i="23"/>
  <c r="A436" i="3"/>
  <c r="C363" i="23"/>
  <c r="A783" i="3"/>
  <c r="A541" i="3"/>
  <c r="C121" i="23"/>
  <c r="B120" i="23"/>
  <c r="A120" i="23"/>
  <c r="A170" i="23"/>
  <c r="B170" i="23"/>
  <c r="A972" i="3"/>
  <c r="C552" i="23"/>
  <c r="C601" i="23"/>
  <c r="A1021" i="3"/>
  <c r="A646" i="3"/>
  <c r="C226" i="23"/>
  <c r="A854" i="3"/>
  <c r="C434" i="23"/>
  <c r="B225" i="23"/>
  <c r="A225" i="23"/>
  <c r="B16" i="23"/>
  <c r="A16" i="23"/>
  <c r="A121" i="23"/>
  <c r="B121" i="23"/>
  <c r="C122" i="23"/>
  <c r="A542" i="3"/>
  <c r="A784" i="3"/>
  <c r="C364" i="23"/>
  <c r="B171" i="23"/>
  <c r="A171" i="23"/>
  <c r="A508" i="23"/>
  <c r="B508" i="23"/>
  <c r="A437" i="3"/>
  <c r="C17" i="23"/>
  <c r="B433" i="23"/>
  <c r="A433" i="23"/>
  <c r="C602" i="23"/>
  <c r="A1022" i="3"/>
  <c r="A601" i="23"/>
  <c r="B601" i="23"/>
  <c r="B552" i="23"/>
  <c r="A552" i="23"/>
  <c r="A973" i="3"/>
  <c r="C553" i="23"/>
  <c r="B363" i="23"/>
  <c r="A363" i="23"/>
  <c r="A592" i="3"/>
  <c r="C172" i="23"/>
  <c r="A929" i="3"/>
  <c r="C509" i="23"/>
  <c r="A602" i="23"/>
  <c r="B602" i="23"/>
  <c r="A543" i="3"/>
  <c r="C123" i="23"/>
  <c r="A785" i="3"/>
  <c r="C365" i="23"/>
  <c r="A438" i="3"/>
  <c r="C18" i="23"/>
  <c r="A855" i="3"/>
  <c r="C435" i="23"/>
  <c r="B364" i="23"/>
  <c r="A364" i="23"/>
  <c r="A974" i="3"/>
  <c r="C554" i="23"/>
  <c r="B17" i="23"/>
  <c r="A17" i="23"/>
  <c r="A930" i="3"/>
  <c r="C510" i="23"/>
  <c r="B122" i="23"/>
  <c r="A122" i="23"/>
  <c r="A172" i="23"/>
  <c r="B172" i="23"/>
  <c r="A226" i="23"/>
  <c r="B226" i="23"/>
  <c r="A1023" i="3"/>
  <c r="C603" i="23"/>
  <c r="A553" i="23"/>
  <c r="B553" i="23"/>
  <c r="A509" i="23"/>
  <c r="B509" i="23"/>
  <c r="A434" i="23"/>
  <c r="B434" i="23"/>
  <c r="C173" i="23"/>
  <c r="A593" i="3"/>
  <c r="C227" i="23"/>
  <c r="A647" i="3"/>
  <c r="A18" i="23"/>
  <c r="B18" i="23"/>
  <c r="B365" i="23"/>
  <c r="A365" i="23"/>
  <c r="A648" i="3"/>
  <c r="C228" i="23"/>
  <c r="C124" i="23"/>
  <c r="A544" i="3"/>
  <c r="A786" i="3"/>
  <c r="C366" i="23"/>
  <c r="A227" i="23"/>
  <c r="B227" i="23"/>
  <c r="A510" i="23"/>
  <c r="B510" i="23"/>
  <c r="A435" i="23"/>
  <c r="B435" i="23"/>
  <c r="A439" i="3"/>
  <c r="C19" i="23"/>
  <c r="A554" i="23"/>
  <c r="B554" i="23"/>
  <c r="A975" i="3"/>
  <c r="C555" i="23"/>
  <c r="B123" i="23"/>
  <c r="A123" i="23"/>
  <c r="A594" i="3"/>
  <c r="C174" i="23"/>
  <c r="A603" i="23"/>
  <c r="B603" i="23"/>
  <c r="A173" i="23"/>
  <c r="B173" i="23"/>
  <c r="A1024" i="3"/>
  <c r="C604" i="23"/>
  <c r="A931" i="3"/>
  <c r="C511" i="23"/>
  <c r="C436" i="23"/>
  <c r="A856" i="3"/>
  <c r="C125" i="23"/>
  <c r="A545" i="3"/>
  <c r="A604" i="23"/>
  <c r="B604" i="23"/>
  <c r="B124" i="23"/>
  <c r="A124" i="23"/>
  <c r="A555" i="23"/>
  <c r="B555" i="23"/>
  <c r="C229" i="23"/>
  <c r="A649" i="3"/>
  <c r="B228" i="23"/>
  <c r="A228" i="23"/>
  <c r="A976" i="3"/>
  <c r="C556" i="23"/>
  <c r="C437" i="23"/>
  <c r="A857" i="3"/>
  <c r="A436" i="23"/>
  <c r="B436" i="23"/>
  <c r="A511" i="23"/>
  <c r="B511" i="23"/>
  <c r="A174" i="23"/>
  <c r="B174" i="23"/>
  <c r="B19" i="23"/>
  <c r="A19" i="23"/>
  <c r="B366" i="23"/>
  <c r="A366" i="23"/>
  <c r="C605" i="23"/>
  <c r="A1025" i="3"/>
  <c r="A932" i="3"/>
  <c r="C512" i="23"/>
  <c r="A595" i="3"/>
  <c r="C175" i="23"/>
  <c r="A440" i="3"/>
  <c r="C20" i="23"/>
  <c r="A787" i="3"/>
  <c r="C367" i="23"/>
  <c r="A556" i="23"/>
  <c r="B556" i="23"/>
  <c r="B367" i="23"/>
  <c r="A367" i="23"/>
  <c r="A512" i="23"/>
  <c r="B512" i="23"/>
  <c r="A788" i="3"/>
  <c r="C368" i="23"/>
  <c r="A596" i="3"/>
  <c r="C176" i="23"/>
  <c r="A933" i="3"/>
  <c r="C513" i="23"/>
  <c r="A977" i="3"/>
  <c r="C557" i="23"/>
  <c r="B20" i="23"/>
  <c r="A20" i="23"/>
  <c r="C230" i="23"/>
  <c r="A650" i="3"/>
  <c r="C126" i="23"/>
  <c r="A546" i="3"/>
  <c r="B175" i="23"/>
  <c r="A175" i="23"/>
  <c r="A858" i="3"/>
  <c r="C438" i="23"/>
  <c r="A437" i="23"/>
  <c r="B437" i="23"/>
  <c r="C606" i="23"/>
  <c r="A1026" i="3"/>
  <c r="B605" i="23"/>
  <c r="A605" i="23"/>
  <c r="A441" i="3"/>
  <c r="C21" i="23"/>
  <c r="A229" i="23"/>
  <c r="B229" i="23"/>
  <c r="A125" i="23"/>
  <c r="B125" i="23"/>
  <c r="C22" i="23"/>
  <c r="A442" i="3"/>
  <c r="B368" i="23"/>
  <c r="A368" i="23"/>
  <c r="A21" i="23"/>
  <c r="B21" i="23"/>
  <c r="A859" i="3"/>
  <c r="C439" i="23"/>
  <c r="C514" i="23"/>
  <c r="A934" i="3"/>
  <c r="A789" i="3"/>
  <c r="C369" i="23"/>
  <c r="A978" i="3"/>
  <c r="C558" i="23"/>
  <c r="C607" i="23"/>
  <c r="A1027" i="3"/>
  <c r="B513" i="23"/>
  <c r="A513" i="23"/>
  <c r="A606" i="23"/>
  <c r="B606" i="23"/>
  <c r="C231" i="23"/>
  <c r="A651" i="3"/>
  <c r="A176" i="23"/>
  <c r="B176" i="23"/>
  <c r="B438" i="23"/>
  <c r="A438" i="23"/>
  <c r="B557" i="23"/>
  <c r="A557" i="23"/>
  <c r="A547" i="3"/>
  <c r="C127" i="23"/>
  <c r="A126" i="23"/>
  <c r="B126" i="23"/>
  <c r="B230" i="23"/>
  <c r="A230" i="23"/>
  <c r="C177" i="23"/>
  <c r="A597" i="3"/>
  <c r="A607" i="23"/>
  <c r="B607" i="23"/>
  <c r="C608" i="23"/>
  <c r="A1028" i="3"/>
  <c r="A439" i="23"/>
  <c r="B439" i="23"/>
  <c r="B127" i="23"/>
  <c r="A127" i="23"/>
  <c r="A548" i="3"/>
  <c r="C128" i="23"/>
  <c r="A231" i="23"/>
  <c r="B231" i="23"/>
  <c r="A369" i="23"/>
  <c r="B369" i="23"/>
  <c r="A652" i="3"/>
  <c r="C232" i="23"/>
  <c r="A598" i="3"/>
  <c r="C178" i="23"/>
  <c r="A177" i="23"/>
  <c r="B177" i="23"/>
  <c r="C23" i="23"/>
  <c r="A443" i="3"/>
  <c r="A860" i="3"/>
  <c r="C440" i="23"/>
  <c r="A558" i="23"/>
  <c r="B558" i="23"/>
  <c r="A979" i="3"/>
  <c r="C559" i="23"/>
  <c r="A790" i="3"/>
  <c r="C370" i="23"/>
  <c r="A935" i="3"/>
  <c r="C515" i="23"/>
  <c r="A514" i="23"/>
  <c r="B514" i="23"/>
  <c r="A22" i="23"/>
  <c r="B22" i="23"/>
  <c r="A515" i="23"/>
  <c r="B515" i="23"/>
  <c r="A936" i="3"/>
  <c r="C516" i="23"/>
  <c r="B440" i="23"/>
  <c r="A440" i="23"/>
  <c r="A444" i="3"/>
  <c r="C24" i="23"/>
  <c r="C441" i="23"/>
  <c r="A861" i="3"/>
  <c r="A791" i="3"/>
  <c r="C371" i="23"/>
  <c r="B608" i="23"/>
  <c r="A608" i="23"/>
  <c r="A232" i="23"/>
  <c r="B232" i="23"/>
  <c r="A980" i="3"/>
  <c r="C560" i="23"/>
  <c r="B178" i="23"/>
  <c r="A178" i="23"/>
  <c r="B128" i="23"/>
  <c r="A128" i="23"/>
  <c r="A653" i="3"/>
  <c r="C233" i="23"/>
  <c r="A370" i="23"/>
  <c r="B370" i="23"/>
  <c r="A23" i="23"/>
  <c r="B23" i="23"/>
  <c r="A559" i="23"/>
  <c r="B559" i="23"/>
  <c r="C609" i="23"/>
  <c r="A1029" i="3"/>
  <c r="C179" i="23"/>
  <c r="A599" i="3"/>
  <c r="A549" i="3"/>
  <c r="C129" i="23"/>
  <c r="C610" i="23"/>
  <c r="A1030" i="3"/>
  <c r="A24" i="23"/>
  <c r="B24" i="23"/>
  <c r="B233" i="23"/>
  <c r="A233" i="23"/>
  <c r="B609" i="23"/>
  <c r="A609" i="23"/>
  <c r="A371" i="23"/>
  <c r="B371" i="23"/>
  <c r="A445" i="3"/>
  <c r="C25" i="23"/>
  <c r="C130" i="23"/>
  <c r="A550" i="3"/>
  <c r="A937" i="3"/>
  <c r="C518" i="23"/>
  <c r="C517" i="23"/>
  <c r="A129" i="23"/>
  <c r="B129" i="23"/>
  <c r="A792" i="3"/>
  <c r="C372" i="23"/>
  <c r="A862" i="3"/>
  <c r="C442" i="23"/>
  <c r="A654" i="3"/>
  <c r="C234" i="23"/>
  <c r="B516" i="23"/>
  <c r="A516" i="23"/>
  <c r="C180" i="23"/>
  <c r="A600" i="3"/>
  <c r="B560" i="23"/>
  <c r="A560" i="23"/>
  <c r="A179" i="23"/>
  <c r="B179" i="23"/>
  <c r="A981" i="3"/>
  <c r="C561" i="23"/>
  <c r="A441" i="23"/>
  <c r="B441" i="23"/>
  <c r="A517" i="23"/>
  <c r="B517" i="23"/>
  <c r="A551" i="3"/>
  <c r="C131" i="23"/>
  <c r="A863" i="3"/>
  <c r="C443" i="23"/>
  <c r="B372" i="23"/>
  <c r="A372" i="23"/>
  <c r="B25" i="23"/>
  <c r="A25" i="23"/>
  <c r="A180" i="23"/>
  <c r="B180" i="23"/>
  <c r="A655" i="3"/>
  <c r="C235" i="23"/>
  <c r="A601" i="3"/>
  <c r="C181" i="23"/>
  <c r="A446" i="3"/>
  <c r="C26" i="23"/>
  <c r="C611" i="23"/>
  <c r="A1031" i="3"/>
  <c r="A234" i="23"/>
  <c r="B234" i="23"/>
  <c r="A518" i="23"/>
  <c r="B518" i="23"/>
  <c r="A442" i="23"/>
  <c r="B442" i="23"/>
  <c r="B130" i="23"/>
  <c r="A130" i="23"/>
  <c r="A793" i="3"/>
  <c r="C373" i="23"/>
  <c r="A561" i="23"/>
  <c r="B561" i="23"/>
  <c r="C562" i="23"/>
  <c r="A982" i="3"/>
  <c r="A610" i="23"/>
  <c r="B610" i="23"/>
  <c r="A602" i="3"/>
  <c r="C182" i="23"/>
  <c r="A373" i="23"/>
  <c r="B373" i="23"/>
  <c r="A235" i="23"/>
  <c r="B235" i="23"/>
  <c r="B131" i="23"/>
  <c r="A131" i="23"/>
  <c r="A656" i="3"/>
  <c r="C236" i="23"/>
  <c r="C132" i="23"/>
  <c r="A552" i="3"/>
  <c r="A794" i="3"/>
  <c r="C374" i="23"/>
  <c r="C612" i="23"/>
  <c r="A1032" i="3"/>
  <c r="B26" i="23"/>
  <c r="A26" i="23"/>
  <c r="A181" i="23"/>
  <c r="B181" i="23"/>
  <c r="B443" i="23"/>
  <c r="A443" i="23"/>
  <c r="A864" i="3"/>
  <c r="C444" i="23"/>
  <c r="A611" i="23"/>
  <c r="B611" i="23"/>
  <c r="A983" i="3"/>
  <c r="C563" i="23"/>
  <c r="A562" i="23"/>
  <c r="B562" i="23"/>
  <c r="A447" i="3"/>
  <c r="C27" i="23"/>
  <c r="A1033" i="3"/>
  <c r="A1034" i="3"/>
  <c r="A1035" i="3"/>
  <c r="A1036" i="3"/>
  <c r="A1037" i="3"/>
  <c r="A1038" i="3"/>
  <c r="A1039" i="3"/>
  <c r="A1040" i="3"/>
  <c r="C613" i="23"/>
  <c r="B27" i="23"/>
  <c r="A27" i="23"/>
  <c r="C445" i="23"/>
  <c r="A865" i="3"/>
  <c r="A795" i="3"/>
  <c r="C375" i="23"/>
  <c r="A563" i="23"/>
  <c r="B563" i="23"/>
  <c r="B444" i="23"/>
  <c r="A444" i="23"/>
  <c r="A612" i="23"/>
  <c r="B612" i="23"/>
  <c r="C133" i="23"/>
  <c r="A553" i="3"/>
  <c r="A984" i="3"/>
  <c r="C564" i="23"/>
  <c r="A132" i="23"/>
  <c r="B132" i="23"/>
  <c r="B236" i="23"/>
  <c r="A236" i="23"/>
  <c r="B182" i="23"/>
  <c r="A182" i="23"/>
  <c r="C28" i="23"/>
  <c r="A448" i="3"/>
  <c r="B374" i="23"/>
  <c r="A374" i="23"/>
  <c r="C237" i="23"/>
  <c r="A657" i="3"/>
  <c r="C183" i="23"/>
  <c r="A603" i="3"/>
  <c r="A796" i="3"/>
  <c r="C376" i="23"/>
  <c r="C134" i="23"/>
  <c r="A554" i="3"/>
  <c r="B183" i="23"/>
  <c r="A183" i="23"/>
  <c r="B133" i="23"/>
  <c r="A133" i="23"/>
  <c r="B237" i="23"/>
  <c r="A237" i="23"/>
  <c r="C238" i="23"/>
  <c r="A658" i="3"/>
  <c r="A866" i="3"/>
  <c r="C446" i="23"/>
  <c r="A445" i="23"/>
  <c r="B445" i="23"/>
  <c r="A449" i="3"/>
  <c r="C29" i="23"/>
  <c r="A564" i="23"/>
  <c r="B564" i="23"/>
  <c r="B613" i="23"/>
  <c r="A613" i="23"/>
  <c r="C184" i="23"/>
  <c r="A604" i="3"/>
  <c r="A375" i="23"/>
  <c r="B375" i="23"/>
  <c r="B28" i="23"/>
  <c r="A28" i="23"/>
  <c r="A985" i="3"/>
  <c r="C565" i="23"/>
  <c r="A605" i="3"/>
  <c r="C185" i="23"/>
  <c r="B184" i="23"/>
  <c r="A184" i="23"/>
  <c r="C447" i="23"/>
  <c r="A867" i="3"/>
  <c r="C239" i="23"/>
  <c r="A659" i="3"/>
  <c r="A555" i="3"/>
  <c r="C135" i="23"/>
  <c r="A565" i="23"/>
  <c r="B565" i="23"/>
  <c r="B446" i="23"/>
  <c r="A446" i="23"/>
  <c r="A986" i="3"/>
  <c r="C566" i="23"/>
  <c r="A238" i="23"/>
  <c r="B238" i="23"/>
  <c r="A134" i="23"/>
  <c r="B134" i="23"/>
  <c r="A29" i="23"/>
  <c r="B29" i="23"/>
  <c r="B376" i="23"/>
  <c r="A376" i="23"/>
  <c r="C30" i="23"/>
  <c r="A450" i="3"/>
  <c r="A797" i="3"/>
  <c r="C377" i="23"/>
  <c r="A566" i="23"/>
  <c r="B566" i="23"/>
  <c r="A451" i="3"/>
  <c r="C31" i="23"/>
  <c r="B239" i="23"/>
  <c r="A239" i="23"/>
  <c r="A798" i="3"/>
  <c r="C378" i="23"/>
  <c r="A30" i="23"/>
  <c r="B30" i="23"/>
  <c r="A987" i="3"/>
  <c r="C567" i="23"/>
  <c r="A868" i="3"/>
  <c r="C448" i="23"/>
  <c r="B447" i="23"/>
  <c r="A447" i="23"/>
  <c r="A135" i="23"/>
  <c r="B135" i="23"/>
  <c r="A185" i="23"/>
  <c r="B185" i="23"/>
  <c r="C240" i="23"/>
  <c r="A660" i="3"/>
  <c r="A377" i="23"/>
  <c r="B377" i="23"/>
  <c r="A556" i="3"/>
  <c r="C136" i="23"/>
  <c r="C186" i="23"/>
  <c r="A606" i="3"/>
  <c r="A799" i="3"/>
  <c r="C379" i="23"/>
  <c r="B31" i="23"/>
  <c r="A31" i="23"/>
  <c r="C32" i="23"/>
  <c r="A452" i="3"/>
  <c r="B240" i="23"/>
  <c r="A240" i="23"/>
  <c r="A378" i="23"/>
  <c r="B378" i="23"/>
  <c r="A136" i="23"/>
  <c r="B136" i="23"/>
  <c r="A607" i="3"/>
  <c r="C187" i="23"/>
  <c r="B448" i="23"/>
  <c r="A448" i="23"/>
  <c r="B186" i="23"/>
  <c r="A186" i="23"/>
  <c r="A869" i="3"/>
  <c r="C449" i="23"/>
  <c r="A557" i="3"/>
  <c r="C137" i="23"/>
  <c r="A567" i="23"/>
  <c r="B567" i="23"/>
  <c r="C568" i="23"/>
  <c r="A988" i="3"/>
  <c r="C241" i="23"/>
  <c r="A661" i="3"/>
  <c r="C242" i="23"/>
  <c r="A662" i="3"/>
  <c r="A453" i="3"/>
  <c r="C33" i="23"/>
  <c r="C138" i="23"/>
  <c r="A558" i="3"/>
  <c r="A241" i="23"/>
  <c r="B241" i="23"/>
  <c r="A32" i="23"/>
  <c r="B32" i="23"/>
  <c r="A449" i="23"/>
  <c r="B449" i="23"/>
  <c r="A870" i="3"/>
  <c r="C450" i="23"/>
  <c r="A379" i="23"/>
  <c r="B379" i="23"/>
  <c r="A137" i="23"/>
  <c r="B137" i="23"/>
  <c r="A187" i="23"/>
  <c r="B187" i="23"/>
  <c r="A608" i="3"/>
  <c r="C188" i="23"/>
  <c r="C569" i="23"/>
  <c r="A989" i="3"/>
  <c r="A568" i="23"/>
  <c r="B568" i="23"/>
  <c r="C380" i="23"/>
  <c r="A800" i="3"/>
  <c r="A990" i="3"/>
  <c r="C570" i="23"/>
  <c r="A569" i="23"/>
  <c r="B569" i="23"/>
  <c r="B188" i="23"/>
  <c r="A188" i="23"/>
  <c r="A450" i="23"/>
  <c r="B450" i="23"/>
  <c r="A559" i="3"/>
  <c r="C139" i="23"/>
  <c r="A609" i="3"/>
  <c r="C189" i="23"/>
  <c r="C451" i="23"/>
  <c r="A871" i="3"/>
  <c r="A138" i="23"/>
  <c r="B138" i="23"/>
  <c r="B33" i="23"/>
  <c r="A33" i="23"/>
  <c r="A454" i="3"/>
  <c r="C34" i="23"/>
  <c r="C381" i="23"/>
  <c r="A801" i="3"/>
  <c r="B380" i="23"/>
  <c r="A380" i="23"/>
  <c r="C7" i="22"/>
  <c r="C5" i="22"/>
  <c r="A663" i="3"/>
  <c r="C243" i="23"/>
  <c r="A242" i="23"/>
  <c r="B242" i="23"/>
  <c r="A802" i="3"/>
  <c r="C382" i="23"/>
  <c r="A451" i="23"/>
  <c r="B451" i="23"/>
  <c r="B34" i="23"/>
  <c r="A34" i="23"/>
  <c r="A455" i="3"/>
  <c r="C35" i="23"/>
  <c r="B139" i="23"/>
  <c r="A139" i="23"/>
  <c r="B570" i="23"/>
  <c r="A570" i="23"/>
  <c r="A381" i="23"/>
  <c r="B381" i="23"/>
  <c r="A872" i="3"/>
  <c r="C452" i="23"/>
  <c r="B243" i="23"/>
  <c r="A243" i="23"/>
  <c r="A664" i="3"/>
  <c r="C244" i="23"/>
  <c r="A189" i="23"/>
  <c r="B189" i="23"/>
  <c r="A610" i="3"/>
  <c r="C190" i="23"/>
  <c r="A560" i="3"/>
  <c r="C140" i="23"/>
  <c r="C571" i="23"/>
  <c r="C6" i="22"/>
  <c r="C4" i="22"/>
  <c r="A611" i="3"/>
  <c r="C191" i="23"/>
  <c r="C453" i="23"/>
  <c r="A873" i="3"/>
  <c r="A140" i="23"/>
  <c r="B140" i="23"/>
  <c r="C141" i="23"/>
  <c r="A561" i="3"/>
  <c r="B35" i="23"/>
  <c r="A35" i="23"/>
  <c r="C36" i="23"/>
  <c r="A456" i="3"/>
  <c r="A190" i="23"/>
  <c r="B190" i="23"/>
  <c r="A452" i="23"/>
  <c r="B452" i="23"/>
  <c r="A244" i="23"/>
  <c r="B244" i="23"/>
  <c r="A571" i="23"/>
  <c r="B571" i="23"/>
  <c r="C245" i="23"/>
  <c r="A665" i="3"/>
  <c r="B382" i="23"/>
  <c r="A382" i="23"/>
  <c r="C383" i="23"/>
  <c r="A803" i="3"/>
  <c r="A562" i="3"/>
  <c r="C142" i="23"/>
  <c r="A141" i="23"/>
  <c r="B141" i="23"/>
  <c r="B453" i="23"/>
  <c r="A453" i="23"/>
  <c r="A804" i="3"/>
  <c r="C384" i="23"/>
  <c r="A874" i="3"/>
  <c r="C454" i="23"/>
  <c r="A191" i="23"/>
  <c r="B191" i="23"/>
  <c r="A666" i="3"/>
  <c r="C246" i="23"/>
  <c r="A245" i="23"/>
  <c r="B245" i="23"/>
  <c r="A457" i="3"/>
  <c r="C37" i="23"/>
  <c r="A383" i="23"/>
  <c r="B383" i="23"/>
  <c r="A36" i="23"/>
  <c r="B36" i="23"/>
  <c r="A612" i="3"/>
  <c r="C192" i="23"/>
  <c r="A384" i="23"/>
  <c r="B384" i="23"/>
  <c r="B192" i="23"/>
  <c r="A192" i="23"/>
  <c r="A805" i="3"/>
  <c r="C385" i="23"/>
  <c r="C193" i="23"/>
  <c r="A613" i="3"/>
  <c r="B37" i="23"/>
  <c r="A37" i="23"/>
  <c r="B454" i="23"/>
  <c r="A454" i="23"/>
  <c r="A142" i="23"/>
  <c r="B142" i="23"/>
  <c r="B246" i="23"/>
  <c r="A246" i="23"/>
  <c r="C247" i="23"/>
  <c r="A667" i="3"/>
  <c r="A458" i="3"/>
  <c r="C38" i="23"/>
  <c r="A875" i="3"/>
  <c r="C455" i="23"/>
  <c r="A563" i="3"/>
  <c r="C143" i="23"/>
  <c r="A564" i="3"/>
  <c r="C144" i="23"/>
  <c r="A193" i="23"/>
  <c r="B193" i="23"/>
  <c r="B385" i="23"/>
  <c r="A385" i="23"/>
  <c r="A38" i="23"/>
  <c r="B38" i="23"/>
  <c r="A143" i="23"/>
  <c r="B143" i="23"/>
  <c r="A806" i="3"/>
  <c r="C386" i="23"/>
  <c r="A614" i="3"/>
  <c r="C194" i="23"/>
  <c r="A455" i="23"/>
  <c r="B455" i="23"/>
  <c r="C456" i="23"/>
  <c r="A876" i="3"/>
  <c r="C39" i="23"/>
  <c r="A459" i="3"/>
  <c r="C248" i="23"/>
  <c r="A668" i="3"/>
  <c r="A247" i="23"/>
  <c r="B247" i="23"/>
  <c r="A669" i="3"/>
  <c r="C249" i="23"/>
  <c r="B248" i="23"/>
  <c r="A248" i="23"/>
  <c r="B39" i="23"/>
  <c r="A39" i="23"/>
  <c r="B194" i="23"/>
  <c r="A194" i="23"/>
  <c r="A460" i="3"/>
  <c r="C40" i="23"/>
  <c r="A386" i="23"/>
  <c r="B386" i="23"/>
  <c r="A877" i="3"/>
  <c r="C457" i="23"/>
  <c r="A144" i="23"/>
  <c r="B144" i="23"/>
  <c r="A615" i="3"/>
  <c r="C195" i="23"/>
  <c r="A807" i="3"/>
  <c r="C387" i="23"/>
  <c r="A456" i="23"/>
  <c r="B456" i="23"/>
  <c r="A565" i="3"/>
  <c r="C145" i="23"/>
  <c r="B457" i="23"/>
  <c r="A457" i="23"/>
  <c r="A566" i="3"/>
  <c r="C146" i="23"/>
  <c r="A878" i="3"/>
  <c r="C458" i="23"/>
  <c r="B387" i="23"/>
  <c r="A387" i="23"/>
  <c r="C388" i="23"/>
  <c r="A808" i="3"/>
  <c r="B195" i="23"/>
  <c r="A195" i="23"/>
  <c r="B40" i="23"/>
  <c r="A40" i="23"/>
  <c r="B249" i="23"/>
  <c r="A249" i="23"/>
  <c r="A145" i="23"/>
  <c r="B145" i="23"/>
  <c r="A616" i="3"/>
  <c r="C196" i="23"/>
  <c r="A461" i="3"/>
  <c r="C41" i="23"/>
  <c r="A670" i="3"/>
  <c r="C250" i="23"/>
  <c r="A671" i="3"/>
  <c r="C251" i="23"/>
  <c r="B41" i="23"/>
  <c r="A41" i="23"/>
  <c r="A458" i="23"/>
  <c r="B458" i="23"/>
  <c r="C459" i="23"/>
  <c r="A879" i="3"/>
  <c r="A146" i="23"/>
  <c r="B146" i="23"/>
  <c r="A250" i="23"/>
  <c r="B250" i="23"/>
  <c r="A567" i="3"/>
  <c r="C147" i="23"/>
  <c r="C42" i="23"/>
  <c r="A462" i="3"/>
  <c r="A196" i="23"/>
  <c r="B196" i="23"/>
  <c r="A617" i="3"/>
  <c r="C197" i="23"/>
  <c r="A809" i="3"/>
  <c r="C389" i="23"/>
  <c r="B388" i="23"/>
  <c r="A388" i="23"/>
  <c r="C460" i="23"/>
  <c r="A880" i="3"/>
  <c r="B389" i="23"/>
  <c r="A389" i="23"/>
  <c r="A459" i="23"/>
  <c r="B459" i="23"/>
  <c r="A568" i="3"/>
  <c r="C148" i="23"/>
  <c r="C43" i="23"/>
  <c r="A463" i="3"/>
  <c r="A810" i="3"/>
  <c r="C390" i="23"/>
  <c r="A197" i="23"/>
  <c r="B197" i="23"/>
  <c r="A251" i="23"/>
  <c r="B251" i="23"/>
  <c r="A42" i="23"/>
  <c r="B42" i="23"/>
  <c r="B147" i="23"/>
  <c r="A147" i="23"/>
  <c r="A618" i="3"/>
  <c r="C198" i="23"/>
  <c r="A672" i="3"/>
  <c r="C252" i="23"/>
  <c r="B252" i="23"/>
  <c r="A252" i="23"/>
  <c r="A148" i="23"/>
  <c r="B148" i="23"/>
  <c r="A198" i="23"/>
  <c r="B198" i="23"/>
  <c r="A569" i="3"/>
  <c r="C149" i="23"/>
  <c r="A619" i="3"/>
  <c r="C199" i="23"/>
  <c r="A811" i="3"/>
  <c r="C391" i="23"/>
  <c r="A881" i="3"/>
  <c r="C461" i="23"/>
  <c r="C253" i="23"/>
  <c r="A673" i="3"/>
  <c r="B390" i="23"/>
  <c r="A390" i="23"/>
  <c r="A464" i="3"/>
  <c r="C44" i="23"/>
  <c r="B43" i="23"/>
  <c r="A43" i="23"/>
  <c r="A460" i="23"/>
  <c r="B460" i="23"/>
  <c r="C254" i="23"/>
  <c r="A674" i="3"/>
  <c r="A149" i="23"/>
  <c r="B149" i="23"/>
  <c r="A253" i="23"/>
  <c r="B253" i="23"/>
  <c r="A44" i="23"/>
  <c r="B44" i="23"/>
  <c r="A570" i="3"/>
  <c r="C150" i="23"/>
  <c r="A391" i="23"/>
  <c r="B391" i="23"/>
  <c r="A812" i="3"/>
  <c r="C392" i="23"/>
  <c r="A199" i="23"/>
  <c r="B199" i="23"/>
  <c r="A461" i="23"/>
  <c r="B461" i="23"/>
  <c r="C462" i="23"/>
  <c r="A882" i="3"/>
  <c r="C45" i="23"/>
  <c r="A465" i="3"/>
  <c r="A620" i="3"/>
  <c r="C200" i="23"/>
  <c r="A466" i="3"/>
  <c r="C46" i="23"/>
  <c r="A621" i="3"/>
  <c r="C201" i="23"/>
  <c r="B392" i="23"/>
  <c r="A392" i="23"/>
  <c r="B45" i="23"/>
  <c r="A45" i="23"/>
  <c r="C463" i="23"/>
  <c r="A883" i="3"/>
  <c r="B200" i="23"/>
  <c r="A200" i="23"/>
  <c r="B462" i="23"/>
  <c r="A462" i="23"/>
  <c r="A675" i="3"/>
  <c r="C255" i="23"/>
  <c r="A813" i="3"/>
  <c r="C393" i="23"/>
  <c r="A150" i="23"/>
  <c r="B150" i="23"/>
  <c r="A571" i="3"/>
  <c r="C151" i="23"/>
  <c r="A254" i="23"/>
  <c r="B254" i="23"/>
  <c r="B255" i="23"/>
  <c r="A255" i="23"/>
  <c r="B151" i="23"/>
  <c r="A151" i="23"/>
  <c r="C152" i="23"/>
  <c r="A572" i="3"/>
  <c r="A622" i="3"/>
  <c r="C202" i="23"/>
  <c r="B393" i="23"/>
  <c r="A393" i="23"/>
  <c r="C464" i="23"/>
  <c r="A884" i="3"/>
  <c r="B46" i="23"/>
  <c r="A46" i="23"/>
  <c r="A676" i="3"/>
  <c r="C256" i="23"/>
  <c r="A201" i="23"/>
  <c r="B201" i="23"/>
  <c r="C394" i="23"/>
  <c r="A814" i="3"/>
  <c r="B463" i="23"/>
  <c r="A463" i="23"/>
  <c r="C47" i="23"/>
  <c r="A467" i="3"/>
  <c r="A623" i="3"/>
  <c r="C203" i="23"/>
  <c r="A677" i="3"/>
  <c r="C257" i="23"/>
  <c r="B394" i="23"/>
  <c r="A394" i="23"/>
  <c r="A256" i="23"/>
  <c r="B256" i="23"/>
  <c r="A202" i="23"/>
  <c r="B202" i="23"/>
  <c r="B47" i="23"/>
  <c r="A47" i="23"/>
  <c r="C395" i="23"/>
  <c r="A815" i="3"/>
  <c r="A885" i="3"/>
  <c r="C465" i="23"/>
  <c r="A464" i="23"/>
  <c r="B464" i="23"/>
  <c r="A468" i="3"/>
  <c r="C48" i="23"/>
  <c r="C153" i="23"/>
  <c r="A573" i="3"/>
  <c r="A152" i="23"/>
  <c r="B152" i="23"/>
  <c r="A465" i="23"/>
  <c r="B465" i="23"/>
  <c r="A816" i="3"/>
  <c r="C396" i="23"/>
  <c r="A574" i="3"/>
  <c r="C154" i="23"/>
  <c r="B153" i="23"/>
  <c r="A153" i="23"/>
  <c r="B48" i="23"/>
  <c r="A48" i="23"/>
  <c r="A469" i="3"/>
  <c r="C49" i="23"/>
  <c r="A203" i="23"/>
  <c r="B203" i="23"/>
  <c r="C466" i="23"/>
  <c r="A886" i="3"/>
  <c r="B395" i="23"/>
  <c r="A395" i="23"/>
  <c r="B257" i="23"/>
  <c r="A257" i="23"/>
  <c r="C258" i="23"/>
  <c r="A678" i="3"/>
  <c r="A624" i="3"/>
  <c r="C204" i="23"/>
  <c r="A204" i="23"/>
  <c r="B204" i="23"/>
  <c r="C259" i="23"/>
  <c r="A679" i="3"/>
  <c r="B154" i="23"/>
  <c r="A154" i="23"/>
  <c r="B49" i="23"/>
  <c r="A49" i="23"/>
  <c r="A887" i="3"/>
  <c r="C467" i="23"/>
  <c r="A575" i="3"/>
  <c r="C156" i="23"/>
  <c r="C155" i="23"/>
  <c r="B396" i="23"/>
  <c r="A396" i="23"/>
  <c r="C50" i="23"/>
  <c r="A470" i="3"/>
  <c r="A625" i="3"/>
  <c r="C205" i="23"/>
  <c r="A466" i="23"/>
  <c r="B466" i="23"/>
  <c r="A258" i="23"/>
  <c r="B258" i="23"/>
  <c r="A817" i="3"/>
  <c r="C397" i="23"/>
  <c r="B397" i="23"/>
  <c r="A397" i="23"/>
  <c r="B50" i="23"/>
  <c r="A50" i="23"/>
  <c r="A156" i="23"/>
  <c r="B156" i="23"/>
  <c r="C398" i="23"/>
  <c r="A818" i="3"/>
  <c r="A155" i="23"/>
  <c r="B155" i="23"/>
  <c r="A205" i="23"/>
  <c r="B205" i="23"/>
  <c r="C51" i="23"/>
  <c r="A471" i="3"/>
  <c r="A680" i="3"/>
  <c r="C260" i="23"/>
  <c r="B259" i="23"/>
  <c r="A259" i="23"/>
  <c r="B467" i="23"/>
  <c r="A467" i="23"/>
  <c r="A626" i="3"/>
  <c r="C206" i="23"/>
  <c r="A888" i="3"/>
  <c r="C468" i="23"/>
  <c r="A468" i="23"/>
  <c r="B468" i="23"/>
  <c r="A889" i="3"/>
  <c r="C469" i="23"/>
  <c r="A398" i="23"/>
  <c r="B398" i="23"/>
  <c r="A819" i="3"/>
  <c r="C399" i="23"/>
  <c r="A472" i="3"/>
  <c r="C52" i="23"/>
  <c r="B51" i="23"/>
  <c r="A51" i="23"/>
  <c r="A681" i="3"/>
  <c r="C261" i="23"/>
  <c r="B206" i="23"/>
  <c r="A206" i="23"/>
  <c r="A260" i="23"/>
  <c r="B260" i="23"/>
  <c r="C207" i="23"/>
  <c r="A627" i="3"/>
  <c r="C208" i="23"/>
  <c r="C400" i="23"/>
  <c r="A820" i="3"/>
  <c r="B399" i="23"/>
  <c r="A399" i="23"/>
  <c r="C262" i="23"/>
  <c r="A682" i="3"/>
  <c r="A208" i="23"/>
  <c r="B208" i="23"/>
  <c r="A469" i="23"/>
  <c r="B469" i="23"/>
  <c r="A890" i="3"/>
  <c r="C470" i="23"/>
  <c r="A52" i="23"/>
  <c r="B52" i="23"/>
  <c r="B261" i="23"/>
  <c r="A261" i="23"/>
  <c r="B207" i="23"/>
  <c r="A207" i="23"/>
  <c r="A473" i="3"/>
  <c r="C53" i="23"/>
  <c r="A683" i="3"/>
  <c r="C263" i="23"/>
  <c r="B262" i="23"/>
  <c r="A262" i="23"/>
  <c r="B53" i="23"/>
  <c r="A53" i="23"/>
  <c r="B470" i="23"/>
  <c r="A470" i="23"/>
  <c r="A821" i="3"/>
  <c r="C401" i="23"/>
  <c r="A474" i="3"/>
  <c r="C54" i="23"/>
  <c r="A891" i="3"/>
  <c r="C471" i="23"/>
  <c r="A400" i="23"/>
  <c r="B400" i="23"/>
  <c r="C472" i="23"/>
  <c r="A892" i="3"/>
  <c r="A54" i="23"/>
  <c r="B54" i="23"/>
  <c r="C55" i="23"/>
  <c r="A475" i="3"/>
  <c r="B401" i="23"/>
  <c r="A401" i="23"/>
  <c r="A263" i="23"/>
  <c r="B263" i="23"/>
  <c r="B471" i="23"/>
  <c r="A471" i="23"/>
  <c r="C402" i="23"/>
  <c r="A822" i="3"/>
  <c r="C264" i="23"/>
  <c r="A684" i="3"/>
  <c r="A476" i="3"/>
  <c r="C56" i="23"/>
  <c r="C265" i="23"/>
  <c r="A685" i="3"/>
  <c r="A823" i="3"/>
  <c r="C403" i="23"/>
  <c r="B402" i="23"/>
  <c r="A402" i="23"/>
  <c r="A264" i="23"/>
  <c r="B264" i="23"/>
  <c r="B55" i="23"/>
  <c r="A55" i="23"/>
  <c r="C473" i="23"/>
  <c r="A893" i="3"/>
  <c r="A472" i="23"/>
  <c r="B472" i="23"/>
  <c r="A824" i="3"/>
  <c r="C404" i="23"/>
  <c r="A686" i="3"/>
  <c r="C266" i="23"/>
  <c r="B56" i="23"/>
  <c r="A56" i="23"/>
  <c r="C474" i="23"/>
  <c r="A894" i="3"/>
  <c r="A403" i="23"/>
  <c r="B403" i="23"/>
  <c r="B473" i="23"/>
  <c r="A473" i="23"/>
  <c r="B265" i="23"/>
  <c r="A265" i="23"/>
  <c r="C57" i="23"/>
  <c r="A477" i="3"/>
  <c r="A474" i="23"/>
  <c r="B474" i="23"/>
  <c r="C475" i="23"/>
  <c r="A895" i="3"/>
  <c r="A57" i="23"/>
  <c r="B57" i="23"/>
  <c r="A266" i="23"/>
  <c r="B266" i="23"/>
  <c r="B404" i="23"/>
  <c r="A404" i="23"/>
  <c r="C58" i="23"/>
  <c r="A478" i="3"/>
  <c r="C267" i="23"/>
  <c r="A687" i="3"/>
  <c r="C405" i="23"/>
  <c r="A825" i="3"/>
  <c r="C406" i="23"/>
  <c r="A826" i="3"/>
  <c r="A267" i="23"/>
  <c r="B267" i="23"/>
  <c r="A688" i="3"/>
  <c r="C268" i="23"/>
  <c r="A479" i="3"/>
  <c r="C59" i="23"/>
  <c r="A405" i="23"/>
  <c r="B405" i="23"/>
  <c r="C476" i="23"/>
  <c r="A896" i="3"/>
  <c r="B58" i="23"/>
  <c r="A58" i="23"/>
  <c r="B475" i="23"/>
  <c r="A475" i="23"/>
  <c r="A689" i="3"/>
  <c r="C269" i="23"/>
  <c r="A59" i="23"/>
  <c r="B59" i="23"/>
  <c r="B268" i="23"/>
  <c r="A268" i="23"/>
  <c r="C477" i="23"/>
  <c r="A897" i="3"/>
  <c r="A476" i="23"/>
  <c r="B476" i="23"/>
  <c r="A480" i="3"/>
  <c r="C60" i="23"/>
  <c r="A827" i="3"/>
  <c r="C407" i="23"/>
  <c r="A406" i="23"/>
  <c r="B406" i="23"/>
  <c r="A898" i="3"/>
  <c r="C478" i="23"/>
  <c r="A407" i="23"/>
  <c r="B407" i="23"/>
  <c r="A477" i="23"/>
  <c r="B477" i="23"/>
  <c r="A481" i="3"/>
  <c r="C61" i="23"/>
  <c r="B269" i="23"/>
  <c r="A269" i="23"/>
  <c r="A828" i="3"/>
  <c r="C408" i="23"/>
  <c r="B60" i="23"/>
  <c r="A60" i="23"/>
  <c r="C270" i="23"/>
  <c r="A690" i="3"/>
  <c r="A482" i="3"/>
  <c r="C62" i="23"/>
  <c r="A691" i="3"/>
  <c r="C271" i="23"/>
  <c r="C409" i="23"/>
  <c r="A829" i="3"/>
  <c r="B478" i="23"/>
  <c r="A478" i="23"/>
  <c r="B61" i="23"/>
  <c r="A61" i="23"/>
  <c r="B270" i="23"/>
  <c r="A270" i="23"/>
  <c r="A408" i="23"/>
  <c r="B408" i="23"/>
  <c r="A899" i="3"/>
  <c r="C479" i="23"/>
  <c r="B479" i="23"/>
  <c r="A479" i="23"/>
  <c r="C480" i="23"/>
  <c r="A900" i="3"/>
  <c r="C410" i="23"/>
  <c r="A830" i="3"/>
  <c r="A409" i="23"/>
  <c r="B409" i="23"/>
  <c r="A271" i="23"/>
  <c r="B271" i="23"/>
  <c r="A62" i="23"/>
  <c r="B62" i="23"/>
  <c r="C272" i="23"/>
  <c r="A692" i="3"/>
  <c r="A483" i="3"/>
  <c r="C63" i="23"/>
  <c r="B63" i="23"/>
  <c r="A63" i="23"/>
  <c r="A831" i="3"/>
  <c r="C411" i="23"/>
  <c r="A484" i="3"/>
  <c r="C64" i="23"/>
  <c r="A410" i="23"/>
  <c r="B410" i="23"/>
  <c r="A901" i="3"/>
  <c r="C481" i="23"/>
  <c r="C273" i="23"/>
  <c r="A693" i="3"/>
  <c r="B272" i="23"/>
  <c r="A272" i="23"/>
  <c r="A480" i="23"/>
  <c r="B480" i="23"/>
  <c r="A485" i="3"/>
  <c r="C65" i="23"/>
  <c r="A694" i="3"/>
  <c r="C274" i="23"/>
  <c r="B411" i="23"/>
  <c r="A411" i="23"/>
  <c r="A273" i="23"/>
  <c r="B273" i="23"/>
  <c r="A64" i="23"/>
  <c r="B64" i="23"/>
  <c r="C412" i="23"/>
  <c r="A832" i="3"/>
  <c r="B481" i="23"/>
  <c r="A481" i="23"/>
  <c r="C482" i="23"/>
  <c r="A902" i="3"/>
  <c r="A903" i="3"/>
  <c r="C483" i="23"/>
  <c r="A833" i="3"/>
  <c r="C413" i="23"/>
  <c r="B274" i="23"/>
  <c r="A274" i="23"/>
  <c r="B412" i="23"/>
  <c r="A412" i="23"/>
  <c r="A65" i="23"/>
  <c r="B65" i="23"/>
  <c r="A482" i="23"/>
  <c r="B482" i="23"/>
  <c r="C275" i="23"/>
  <c r="A695" i="3"/>
  <c r="A486" i="3"/>
  <c r="C66" i="23"/>
  <c r="B66" i="23"/>
  <c r="A66" i="23"/>
  <c r="B275" i="23"/>
  <c r="A275" i="23"/>
  <c r="A487" i="3"/>
  <c r="C67" i="23"/>
  <c r="A413" i="23"/>
  <c r="B413" i="23"/>
  <c r="B483" i="23"/>
  <c r="A483" i="23"/>
  <c r="C276" i="23"/>
  <c r="A696" i="3"/>
  <c r="C414" i="23"/>
  <c r="A834" i="3"/>
  <c r="C415" i="23"/>
  <c r="C484" i="23"/>
  <c r="A904" i="3"/>
  <c r="A905" i="3"/>
  <c r="C485" i="23"/>
  <c r="B67" i="23"/>
  <c r="A67" i="23"/>
  <c r="A414" i="23"/>
  <c r="B414" i="23"/>
  <c r="B415" i="23"/>
  <c r="A415" i="23"/>
  <c r="A697" i="3"/>
  <c r="C277" i="23"/>
  <c r="A484" i="23"/>
  <c r="B484" i="23"/>
  <c r="A488" i="3"/>
  <c r="C68" i="23"/>
  <c r="A276" i="23"/>
  <c r="B276" i="23"/>
  <c r="B68" i="23"/>
  <c r="A68" i="23"/>
  <c r="C69" i="23"/>
  <c r="A489" i="3"/>
  <c r="A277" i="23"/>
  <c r="B277" i="23"/>
  <c r="A485" i="23"/>
  <c r="B485" i="23"/>
  <c r="A698" i="3"/>
  <c r="C278" i="23"/>
  <c r="A906" i="3"/>
  <c r="C486" i="23"/>
  <c r="A490" i="3"/>
  <c r="C70" i="23"/>
  <c r="A69" i="23"/>
  <c r="B69" i="23"/>
  <c r="A486" i="23"/>
  <c r="B486" i="23"/>
  <c r="C487" i="23"/>
  <c r="A907" i="3"/>
  <c r="B278" i="23"/>
  <c r="A278" i="23"/>
  <c r="A699" i="3"/>
  <c r="C279" i="23"/>
  <c r="B487" i="23"/>
  <c r="A487" i="23"/>
  <c r="A279" i="23"/>
  <c r="B279" i="23"/>
  <c r="B70" i="23"/>
  <c r="A70" i="23"/>
  <c r="A908" i="3"/>
  <c r="C488" i="23"/>
  <c r="C280" i="23"/>
  <c r="A700" i="3"/>
  <c r="A491" i="3"/>
  <c r="C71" i="23"/>
  <c r="B488" i="23"/>
  <c r="A488" i="23"/>
  <c r="B71" i="23"/>
  <c r="A71" i="23"/>
  <c r="A701" i="3"/>
  <c r="C281" i="23"/>
  <c r="A909" i="3"/>
  <c r="C489" i="23"/>
  <c r="A492" i="3"/>
  <c r="C72" i="23"/>
  <c r="B280" i="23"/>
  <c r="A280" i="23"/>
  <c r="A702" i="3"/>
  <c r="C282" i="23"/>
  <c r="A489" i="23"/>
  <c r="B489" i="23"/>
  <c r="A281" i="23"/>
  <c r="B281" i="23"/>
  <c r="A910" i="3"/>
  <c r="C490" i="23"/>
  <c r="A72" i="23"/>
  <c r="B72" i="23"/>
  <c r="A493" i="3"/>
  <c r="C73" i="23"/>
  <c r="A911" i="3"/>
  <c r="C491" i="23"/>
  <c r="A73" i="23"/>
  <c r="B73" i="23"/>
  <c r="B282" i="23"/>
  <c r="A282" i="23"/>
  <c r="A490" i="23"/>
  <c r="B490" i="23"/>
  <c r="C74" i="23"/>
  <c r="A494" i="3"/>
  <c r="A703" i="3"/>
  <c r="C283" i="23"/>
  <c r="A704" i="3"/>
  <c r="C284" i="23"/>
  <c r="B283" i="23"/>
  <c r="A283" i="23"/>
  <c r="A495" i="3"/>
  <c r="C75" i="23"/>
  <c r="B491" i="23"/>
  <c r="A491" i="23"/>
  <c r="B74" i="23"/>
  <c r="A74" i="23"/>
  <c r="C492" i="23"/>
  <c r="A75" i="23"/>
  <c r="B75" i="23"/>
  <c r="A496" i="3"/>
  <c r="C76" i="23"/>
  <c r="A492" i="23"/>
  <c r="B492" i="23"/>
  <c r="A284" i="23"/>
  <c r="B284" i="23"/>
  <c r="A705" i="3"/>
  <c r="C285" i="23"/>
  <c r="B76" i="23"/>
  <c r="A76" i="23"/>
  <c r="A285" i="23"/>
  <c r="B285" i="23"/>
  <c r="C77" i="23"/>
  <c r="A497" i="3"/>
  <c r="C286" i="23"/>
  <c r="A706" i="3"/>
  <c r="B286" i="23"/>
  <c r="A286" i="23"/>
  <c r="A498" i="3"/>
  <c r="C78" i="23"/>
  <c r="A707" i="3"/>
  <c r="C287" i="23"/>
  <c r="B77" i="23"/>
  <c r="A77" i="23"/>
  <c r="A287" i="23"/>
  <c r="B287" i="23"/>
  <c r="B78" i="23"/>
  <c r="A78" i="23"/>
  <c r="A708" i="3"/>
  <c r="C288" i="23"/>
  <c r="A499" i="3"/>
  <c r="C79" i="23"/>
  <c r="A500" i="3"/>
  <c r="C80" i="23"/>
  <c r="B79" i="23"/>
  <c r="A79" i="23"/>
  <c r="B288" i="23"/>
  <c r="A288" i="23"/>
  <c r="A709" i="3"/>
  <c r="C289" i="23"/>
  <c r="A710" i="3"/>
  <c r="C290" i="23"/>
  <c r="A80" i="23"/>
  <c r="B80" i="23"/>
  <c r="B289" i="23"/>
  <c r="A289" i="23"/>
  <c r="A501" i="3"/>
  <c r="C81" i="23"/>
  <c r="A81" i="23"/>
  <c r="B81" i="23"/>
  <c r="A502" i="3"/>
  <c r="C82" i="23"/>
  <c r="A290" i="23"/>
  <c r="B290" i="23"/>
  <c r="A711" i="3"/>
  <c r="C291" i="23"/>
  <c r="A82" i="23"/>
  <c r="B82" i="23"/>
  <c r="A291" i="23"/>
  <c r="B291" i="23"/>
  <c r="A503" i="3"/>
  <c r="C83" i="23"/>
  <c r="A712" i="3"/>
  <c r="C292" i="23"/>
  <c r="B292" i="23"/>
  <c r="A292" i="23"/>
  <c r="A83" i="23"/>
  <c r="B83" i="23"/>
  <c r="A713" i="3"/>
  <c r="C293" i="23"/>
  <c r="A504" i="3"/>
  <c r="C84" i="23"/>
  <c r="A84" i="23"/>
  <c r="B84" i="23"/>
  <c r="C294" i="23"/>
  <c r="A714" i="3"/>
  <c r="A505" i="3"/>
  <c r="C85" i="23"/>
  <c r="A293" i="23"/>
  <c r="B293" i="23"/>
  <c r="A506" i="3"/>
  <c r="C86" i="23"/>
  <c r="A85" i="23"/>
  <c r="B85" i="23"/>
  <c r="C295" i="23"/>
  <c r="A715" i="3"/>
  <c r="A294" i="23"/>
  <c r="B294" i="23"/>
  <c r="A716" i="3"/>
  <c r="C296" i="23"/>
  <c r="A295" i="23"/>
  <c r="B295" i="23"/>
  <c r="A86" i="23"/>
  <c r="B86" i="23"/>
  <c r="A507" i="3"/>
  <c r="C87" i="23"/>
  <c r="A87" i="23"/>
  <c r="B87" i="23"/>
  <c r="B296" i="23"/>
  <c r="A296" i="23"/>
  <c r="A508" i="3"/>
  <c r="C88" i="23"/>
  <c r="A717" i="3"/>
  <c r="C297" i="23"/>
  <c r="A297" i="23"/>
  <c r="B297" i="23"/>
  <c r="C298" i="23"/>
  <c r="A718" i="3"/>
  <c r="B88" i="23"/>
  <c r="A88" i="23"/>
  <c r="A509" i="3"/>
  <c r="C89" i="23"/>
  <c r="A89" i="23"/>
  <c r="B89" i="23"/>
  <c r="A510" i="3"/>
  <c r="C90" i="23"/>
  <c r="C299" i="23"/>
  <c r="A719" i="3"/>
  <c r="A298" i="23"/>
  <c r="B298" i="23"/>
  <c r="A720" i="3"/>
  <c r="C300" i="23"/>
  <c r="A299" i="23"/>
  <c r="B299" i="23"/>
  <c r="A90" i="23"/>
  <c r="B90" i="23"/>
  <c r="A511" i="3"/>
  <c r="C91" i="23"/>
  <c r="A512" i="3"/>
  <c r="C92" i="23"/>
  <c r="A300" i="23"/>
  <c r="B300" i="23"/>
  <c r="B91" i="23"/>
  <c r="A91" i="23"/>
  <c r="A721" i="3"/>
  <c r="C301" i="23"/>
  <c r="A722" i="3"/>
  <c r="C302" i="23"/>
  <c r="B92" i="23"/>
  <c r="A92" i="23"/>
  <c r="A301" i="23"/>
  <c r="B301" i="23"/>
  <c r="C93" i="23"/>
  <c r="A513" i="3"/>
  <c r="C94" i="23"/>
  <c r="A514" i="3"/>
  <c r="A93" i="23"/>
  <c r="B93" i="23"/>
  <c r="A302" i="23"/>
  <c r="B302" i="23"/>
  <c r="A723" i="3"/>
  <c r="C303" i="23"/>
  <c r="A303" i="23"/>
  <c r="B303" i="23"/>
  <c r="A724" i="3"/>
  <c r="C304" i="23"/>
  <c r="C95" i="23"/>
  <c r="A515" i="3"/>
  <c r="B94" i="23"/>
  <c r="A94" i="23"/>
  <c r="A516" i="3"/>
  <c r="C96" i="23"/>
  <c r="B304" i="23"/>
  <c r="A304" i="23"/>
  <c r="A95" i="23"/>
  <c r="B95" i="23"/>
  <c r="C305" i="23"/>
  <c r="A725" i="3"/>
  <c r="A726" i="3"/>
  <c r="C306" i="23"/>
  <c r="A96" i="23"/>
  <c r="B96" i="23"/>
  <c r="A305" i="23"/>
  <c r="B305" i="23"/>
  <c r="A517" i="3"/>
  <c r="C97" i="23"/>
  <c r="A518" i="3"/>
  <c r="C98" i="23"/>
  <c r="A306" i="23"/>
  <c r="B306" i="23"/>
  <c r="A97" i="23"/>
  <c r="B97" i="23"/>
  <c r="A727" i="3"/>
  <c r="C307" i="23"/>
  <c r="B307" i="23"/>
  <c r="A307" i="23"/>
  <c r="A728" i="3"/>
  <c r="C308" i="23"/>
  <c r="A98" i="23"/>
  <c r="B98" i="23"/>
  <c r="C99" i="23"/>
  <c r="A519" i="3"/>
  <c r="B99" i="23"/>
  <c r="A99" i="23"/>
  <c r="B308" i="23"/>
  <c r="A308" i="23"/>
  <c r="A520" i="3"/>
  <c r="C100" i="23"/>
  <c r="C309" i="23"/>
  <c r="A729" i="3"/>
  <c r="A521" i="3"/>
  <c r="C101" i="23"/>
  <c r="A730" i="3"/>
  <c r="C310" i="23"/>
  <c r="A309" i="23"/>
  <c r="B309" i="23"/>
  <c r="A100" i="23"/>
  <c r="B100" i="23"/>
  <c r="A310" i="23"/>
  <c r="B310" i="23"/>
  <c r="B101" i="23"/>
  <c r="A101" i="23"/>
  <c r="A731" i="3"/>
  <c r="C311" i="23"/>
  <c r="A522" i="3"/>
  <c r="C102" i="23"/>
  <c r="B102" i="23"/>
  <c r="A102" i="23"/>
  <c r="A732" i="3"/>
  <c r="C312" i="23"/>
  <c r="C103" i="23"/>
  <c r="A523" i="3"/>
  <c r="A311" i="23"/>
  <c r="B311" i="23"/>
  <c r="A103" i="23"/>
  <c r="B103" i="23"/>
  <c r="A312" i="23"/>
  <c r="B312" i="23"/>
  <c r="C104" i="23"/>
  <c r="A733" i="3"/>
  <c r="C313" i="23"/>
  <c r="A734" i="3"/>
  <c r="C314" i="23"/>
  <c r="A313" i="23"/>
  <c r="B313" i="23"/>
  <c r="A104" i="23"/>
  <c r="B104" i="23"/>
  <c r="A314" i="23"/>
  <c r="B314" i="23"/>
  <c r="C315" i="23"/>
  <c r="A735" i="3"/>
  <c r="A736" i="3"/>
  <c r="C316" i="23"/>
  <c r="B315" i="23"/>
  <c r="A315" i="23"/>
  <c r="A316" i="23"/>
  <c r="B316" i="23"/>
  <c r="A737" i="3"/>
  <c r="C317" i="23"/>
  <c r="A317" i="23"/>
  <c r="B317" i="23"/>
  <c r="A738" i="3"/>
  <c r="C318" i="23"/>
  <c r="A318" i="23"/>
  <c r="B318" i="23"/>
  <c r="A739" i="3"/>
  <c r="C319" i="23"/>
  <c r="A319" i="23"/>
  <c r="B319" i="23"/>
  <c r="C320" i="23"/>
  <c r="A740" i="3"/>
  <c r="A741" i="3"/>
  <c r="C321" i="23"/>
  <c r="B320" i="23"/>
  <c r="A320" i="23"/>
  <c r="B321" i="23"/>
  <c r="A321" i="23"/>
  <c r="A742" i="3"/>
  <c r="C322" i="23"/>
  <c r="A322" i="23"/>
  <c r="B322" i="23"/>
  <c r="C323" i="23"/>
  <c r="A743" i="3"/>
  <c r="C324" i="23"/>
  <c r="A744" i="3"/>
  <c r="B323" i="23"/>
  <c r="A323" i="23"/>
  <c r="A745" i="3"/>
  <c r="C325" i="23"/>
  <c r="B324" i="23"/>
  <c r="A324" i="23"/>
  <c r="A325" i="23"/>
  <c r="B325" i="23"/>
  <c r="A746" i="3"/>
  <c r="C326" i="23"/>
  <c r="A326" i="23"/>
  <c r="B326" i="23"/>
  <c r="A747" i="3"/>
  <c r="C327" i="23"/>
  <c r="A327" i="23"/>
  <c r="B327" i="23"/>
  <c r="C328" i="23"/>
  <c r="A748" i="3"/>
  <c r="A749" i="3"/>
  <c r="C329" i="23"/>
  <c r="B328" i="23"/>
  <c r="A328" i="23"/>
  <c r="B329" i="23"/>
  <c r="A329" i="23"/>
  <c r="A750" i="3"/>
  <c r="C330" i="23"/>
  <c r="B330" i="23"/>
  <c r="A330" i="23"/>
  <c r="A751" i="3"/>
  <c r="C331" i="23"/>
  <c r="A331" i="23"/>
  <c r="B331" i="23"/>
  <c r="A752" i="3"/>
  <c r="C332" i="23"/>
  <c r="B332" i="23"/>
  <c r="A332" i="23"/>
  <c r="C333" i="23"/>
  <c r="A753" i="3"/>
  <c r="C334" i="23"/>
  <c r="A754" i="3"/>
  <c r="A333" i="23"/>
  <c r="B333" i="23"/>
  <c r="A755" i="3"/>
  <c r="C335" i="23"/>
  <c r="A334" i="23"/>
  <c r="B334" i="23"/>
  <c r="A335" i="23"/>
  <c r="B335" i="23"/>
  <c r="C336" i="23"/>
  <c r="A756" i="3"/>
  <c r="C337" i="23"/>
  <c r="A757" i="3"/>
  <c r="B336" i="23"/>
  <c r="A336" i="23"/>
  <c r="A758" i="3"/>
  <c r="C338" i="23"/>
  <c r="A337" i="23"/>
  <c r="B337" i="23"/>
  <c r="A338" i="23"/>
  <c r="B338" i="23"/>
  <c r="C339" i="23"/>
  <c r="A759" i="3"/>
  <c r="A760" i="3"/>
  <c r="C340" i="23"/>
  <c r="B339" i="23"/>
  <c r="A339" i="23"/>
  <c r="A340" i="23"/>
  <c r="B340" i="23"/>
  <c r="C341" i="23"/>
  <c r="A761" i="3"/>
  <c r="C342" i="23"/>
  <c r="B18" i="7"/>
  <c r="B4" i="7"/>
  <c r="B5" i="7" s="1"/>
  <c r="E18" i="7"/>
  <c r="E22" i="7" s="1"/>
  <c r="G18" i="7"/>
  <c r="G33" i="7" s="1"/>
  <c r="C4" i="7"/>
  <c r="C6" i="7" s="1"/>
  <c r="E4" i="7"/>
  <c r="E6" i="7" s="1"/>
  <c r="G4" i="7"/>
  <c r="G5" i="7" s="1"/>
  <c r="C18" i="7"/>
  <c r="C34" i="7" s="1"/>
  <c r="A341" i="23"/>
  <c r="B341" i="23"/>
  <c r="B39" i="7"/>
  <c r="B36" i="7"/>
  <c r="B24" i="7"/>
  <c r="B35" i="7"/>
  <c r="B25" i="7"/>
  <c r="B34" i="7"/>
  <c r="B20" i="7"/>
  <c r="B21" i="7"/>
  <c r="B26" i="7"/>
  <c r="B38" i="7"/>
  <c r="B31" i="7"/>
  <c r="B33" i="7"/>
  <c r="B37" i="7"/>
  <c r="B28" i="7"/>
  <c r="B29" i="7"/>
  <c r="B32" i="7"/>
  <c r="B27" i="7"/>
  <c r="B40" i="7"/>
  <c r="B23" i="7"/>
  <c r="B22" i="7"/>
  <c r="B342" i="23"/>
  <c r="A342" i="23"/>
  <c r="B25" i="17"/>
  <c r="C7" i="17"/>
  <c r="B14" i="17"/>
  <c r="A14" i="17"/>
  <c r="B5" i="17"/>
  <c r="A12" i="17"/>
  <c r="B7" i="17"/>
  <c r="B6" i="17"/>
  <c r="A13" i="17"/>
  <c r="C20" i="17"/>
  <c r="A19" i="17"/>
  <c r="A24" i="17"/>
  <c r="C6" i="17"/>
  <c r="A6" i="17"/>
  <c r="B20" i="17"/>
  <c r="A20" i="17"/>
  <c r="A21" i="17"/>
  <c r="A25" i="17"/>
  <c r="A26" i="17"/>
  <c r="B21" i="17"/>
  <c r="B12" i="17"/>
  <c r="C21" i="17"/>
  <c r="A7" i="17"/>
  <c r="B26" i="17"/>
  <c r="C5" i="17"/>
  <c r="C19" i="17"/>
  <c r="B13" i="17"/>
  <c r="A5" i="17"/>
  <c r="B6" i="7" l="1"/>
  <c r="F6" i="7" s="1"/>
  <c r="E27" i="7"/>
  <c r="F27" i="7" s="1"/>
  <c r="C37" i="7"/>
  <c r="D37" i="7" s="1"/>
  <c r="C35" i="7"/>
  <c r="D35" i="7" s="1"/>
  <c r="C20" i="7"/>
  <c r="D20" i="7" s="1"/>
  <c r="C33" i="7"/>
  <c r="D33" i="7" s="1"/>
  <c r="C39" i="7"/>
  <c r="D39" i="7" s="1"/>
  <c r="E5" i="7"/>
  <c r="F5" i="7" s="1"/>
  <c r="C21" i="7"/>
  <c r="D21" i="7" s="1"/>
  <c r="C32" i="7"/>
  <c r="D32" i="7" s="1"/>
  <c r="C29" i="7"/>
  <c r="D29" i="7" s="1"/>
  <c r="C23" i="7"/>
  <c r="D23" i="7" s="1"/>
  <c r="C27" i="7"/>
  <c r="D27" i="7" s="1"/>
  <c r="G6" i="7"/>
  <c r="H6" i="7" s="1"/>
  <c r="G21" i="7"/>
  <c r="H21" i="7" s="1"/>
  <c r="G28" i="7"/>
  <c r="G32" i="7"/>
  <c r="H32" i="7" s="1"/>
  <c r="G20" i="7"/>
  <c r="H20" i="7" s="1"/>
  <c r="G22" i="7"/>
  <c r="H22" i="7" s="1"/>
  <c r="G40" i="7"/>
  <c r="H40" i="7" s="1"/>
  <c r="C22" i="7"/>
  <c r="D22" i="7" s="1"/>
  <c r="C36" i="7"/>
  <c r="D36" i="7" s="1"/>
  <c r="G24" i="7"/>
  <c r="H24" i="7" s="1"/>
  <c r="G23" i="7"/>
  <c r="H23" i="7" s="1"/>
  <c r="C31" i="7"/>
  <c r="D31" i="7" s="1"/>
  <c r="C40" i="7"/>
  <c r="D40" i="7" s="1"/>
  <c r="G39" i="7"/>
  <c r="H39" i="7" s="1"/>
  <c r="G37" i="7"/>
  <c r="H37" i="7" s="1"/>
  <c r="G27" i="7"/>
  <c r="H27" i="7" s="1"/>
  <c r="G26" i="7"/>
  <c r="H26" i="7" s="1"/>
  <c r="G35" i="7"/>
  <c r="H35" i="7" s="1"/>
  <c r="C5" i="7"/>
  <c r="D5" i="7" s="1"/>
  <c r="G25" i="7"/>
  <c r="H25" i="7" s="1"/>
  <c r="I550" i="4"/>
  <c r="I503" i="4"/>
  <c r="I504" i="4"/>
  <c r="H5" i="7"/>
  <c r="D34" i="7"/>
  <c r="H33" i="7"/>
  <c r="F22" i="7"/>
  <c r="E32" i="7"/>
  <c r="F32" i="7" s="1"/>
  <c r="C25" i="7"/>
  <c r="D25" i="7" s="1"/>
  <c r="C24" i="7"/>
  <c r="D24" i="7" s="1"/>
  <c r="C38" i="7"/>
  <c r="D38" i="7" s="1"/>
  <c r="E40" i="7"/>
  <c r="F40" i="7" s="1"/>
  <c r="E33" i="7"/>
  <c r="F33" i="7" s="1"/>
  <c r="G34" i="7"/>
  <c r="H34" i="7" s="1"/>
  <c r="G36" i="7"/>
  <c r="H36" i="7" s="1"/>
  <c r="G31" i="7"/>
  <c r="H31" i="7" s="1"/>
  <c r="C28" i="7"/>
  <c r="C26" i="7"/>
  <c r="D26" i="7" s="1"/>
  <c r="E36" i="7"/>
  <c r="F36" i="7" s="1"/>
  <c r="E38" i="7"/>
  <c r="F38" i="7" s="1"/>
  <c r="G38" i="7"/>
  <c r="H38" i="7" s="1"/>
  <c r="G29" i="7"/>
  <c r="H29" i="7" s="1"/>
  <c r="E26" i="7"/>
  <c r="F26" i="7" s="1"/>
  <c r="E31" i="7"/>
  <c r="F31" i="7" s="1"/>
  <c r="E24" i="7"/>
  <c r="F24" i="7" s="1"/>
  <c r="E25" i="7"/>
  <c r="F25" i="7" s="1"/>
  <c r="E39" i="7"/>
  <c r="F39" i="7" s="1"/>
  <c r="E35" i="7"/>
  <c r="F35" i="7" s="1"/>
  <c r="E28" i="7"/>
  <c r="E21" i="7"/>
  <c r="F21" i="7" s="1"/>
  <c r="E23" i="7"/>
  <c r="F23" i="7" s="1"/>
  <c r="E37" i="7"/>
  <c r="F37" i="7" s="1"/>
  <c r="E20" i="7"/>
  <c r="F20" i="7" s="1"/>
  <c r="E34" i="7"/>
  <c r="F34" i="7" s="1"/>
  <c r="E29" i="7"/>
  <c r="F29" i="7" s="1"/>
  <c r="C10" i="7"/>
  <c r="C13" i="7"/>
  <c r="G13" i="7"/>
  <c r="I524" i="4"/>
  <c r="I511" i="4"/>
  <c r="I513" i="4"/>
  <c r="I488" i="4"/>
  <c r="I514" i="4"/>
  <c r="I538" i="4"/>
  <c r="I498" i="4"/>
  <c r="I487" i="4"/>
  <c r="I518" i="4"/>
  <c r="I505" i="4"/>
  <c r="I533" i="4"/>
  <c r="I539" i="4"/>
  <c r="I489" i="4"/>
  <c r="I494" i="4"/>
  <c r="I525" i="4"/>
  <c r="I510" i="4"/>
  <c r="I512" i="4"/>
  <c r="I530" i="4"/>
  <c r="I501" i="4"/>
  <c r="I517" i="4"/>
  <c r="I486" i="4"/>
  <c r="I502" i="4"/>
  <c r="I540" i="4"/>
  <c r="H12" i="7"/>
  <c r="E13" i="7"/>
  <c r="E12" i="7"/>
  <c r="F12" i="7" s="1"/>
  <c r="H8" i="7"/>
  <c r="C11" i="7"/>
  <c r="G10" i="7"/>
  <c r="C12" i="7"/>
  <c r="D12" i="7" s="1"/>
  <c r="E9" i="7"/>
  <c r="B10" i="7"/>
  <c r="E11" i="7"/>
  <c r="G9" i="7"/>
  <c r="B13" i="7"/>
  <c r="B9" i="7"/>
  <c r="B11" i="7"/>
  <c r="G11" i="7"/>
  <c r="I523" i="4"/>
  <c r="I544" i="4"/>
  <c r="I546" i="4"/>
  <c r="I547" i="4"/>
  <c r="I491" i="4"/>
  <c r="I536" i="4"/>
  <c r="I541" i="4"/>
  <c r="I520" i="4"/>
  <c r="I521" i="4"/>
  <c r="I528" i="4"/>
  <c r="I507" i="4"/>
  <c r="I490" i="4"/>
  <c r="I497" i="4"/>
  <c r="I508" i="4"/>
  <c r="I545" i="4"/>
  <c r="I496" i="4"/>
  <c r="I506" i="4"/>
  <c r="I531" i="4"/>
  <c r="I534" i="4"/>
  <c r="I535" i="4"/>
  <c r="I542" i="4"/>
  <c r="I549" i="4"/>
  <c r="I495" i="4"/>
  <c r="I515" i="4"/>
  <c r="I526" i="4"/>
  <c r="I509" i="4"/>
  <c r="I537" i="4"/>
  <c r="I548" i="4"/>
  <c r="I543" i="4"/>
  <c r="I532" i="4"/>
  <c r="I493" i="4"/>
  <c r="I500" i="4"/>
  <c r="I527" i="4"/>
  <c r="I492" i="4"/>
  <c r="I519" i="4"/>
  <c r="I516" i="4"/>
  <c r="I529" i="4"/>
  <c r="I522" i="4"/>
  <c r="I499" i="4"/>
  <c r="D6" i="7" l="1"/>
  <c r="F11" i="7"/>
  <c r="H11" i="7"/>
  <c r="D11" i="7"/>
  <c r="D9" i="7"/>
  <c r="H9" i="7"/>
  <c r="F9" i="7"/>
  <c r="H13" i="7"/>
  <c r="D13" i="7"/>
  <c r="F13" i="7"/>
  <c r="D10" i="7"/>
  <c r="H10" i="7"/>
  <c r="F10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Tilley, Julia (UK)</author>
  </authors>
  <commentList>
    <comment ref="A3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Norway-Netherland</t>
        </r>
      </text>
    </comment>
    <comment ref="A3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Brazil-Netherlands</t>
        </r>
      </text>
    </comment>
    <comment ref="A33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South Africa - Netherlands</t>
        </r>
      </text>
    </comment>
    <comment ref="A34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US - Netherlands</t>
        </r>
      </text>
    </comment>
    <comment ref="A35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Ecuador - Netherlands</t>
        </r>
      </text>
    </comment>
    <comment ref="A36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Mauritania - Italy</t>
        </r>
      </text>
    </comment>
    <comment ref="A37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Mauritania - Japan</t>
        </r>
      </text>
    </comment>
    <comment ref="A38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Mauritania - China</t>
        </r>
      </text>
    </comment>
    <comment ref="A44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West Med</t>
        </r>
      </text>
    </comment>
    <comment ref="A50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Tilley, Julia (UK):</t>
        </r>
        <r>
          <rPr>
            <sz val="8"/>
            <color indexed="81"/>
            <rFont val="Tahoma"/>
            <family val="2"/>
          </rPr>
          <t xml:space="preserve">
Turkey - Far East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FMacDonald</author>
    <author>Staunton, Colum (UK)</author>
    <author>Ramsay, Alistair (UK)</author>
    <author>Falk, Miriam (UK)</author>
    <author>Fu, Duo (MB-UK)</author>
    <author>Allen, Lee (UK)</author>
    <author>tc={A2BC9C95-AF09-4053-A639-9AD26B83BA10}</author>
    <author>tc={37ADBD89-4845-430F-8CF3-7ED36355A22B}</author>
    <author>tc={B58C58D5-F5E1-432C-A3C4-2FFFAF69530B}</author>
    <author>tc={39659B52-9489-4AC3-A086-FAD4B19A9074}</author>
  </authors>
  <commentList>
    <comment ref="A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FMacDonald:</t>
        </r>
        <r>
          <rPr>
            <sz val="8"/>
            <color indexed="81"/>
            <rFont val="Tahoma"/>
            <family val="2"/>
          </rPr>
          <t xml:space="preserve">
SSY (2 publications, ask Mary Higgins for copies)</t>
        </r>
      </text>
    </comment>
    <comment ref="H2" authorId="1" shapeId="0" xr:uid="{00000000-0006-0000-0400-000002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North China</t>
        </r>
      </text>
    </comment>
    <comment ref="I2" authorId="1" shapeId="0" xr:uid="{00000000-0006-0000-0400-000003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Western Australia
Rio Tinto
Used by MBIOI
</t>
        </r>
      </text>
    </comment>
    <comment ref="J2" authorId="1" shapeId="0" xr:uid="{00000000-0006-0000-0400-000004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Western Cape South Africa</t>
        </r>
      </text>
    </comment>
    <comment ref="K2" authorId="1" shapeId="0" xr:uid="{00000000-0006-0000-0400-000005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East Coast South Africa</t>
        </r>
      </text>
    </comment>
    <comment ref="L2" authorId="1" shapeId="0" xr:uid="{00000000-0006-0000-0400-000006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Western Australia</t>
        </r>
      </text>
    </comment>
    <comment ref="M2" authorId="1" shapeId="0" xr:uid="{00000000-0006-0000-0400-000007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South Eastern Australia</t>
        </r>
      </text>
    </comment>
    <comment ref="N2" authorId="1" shapeId="0" xr:uid="{00000000-0006-0000-0400-000008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Eastern Australia
(Coking coal)</t>
        </r>
      </text>
    </comment>
    <comment ref="O2" authorId="1" shapeId="0" xr:uid="{00000000-0006-0000-0400-000009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South Eastern Australia</t>
        </r>
      </text>
    </comment>
    <comment ref="R2" authorId="1" shapeId="0" xr:uid="{00000000-0006-0000-0400-00000A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Northern Norway</t>
        </r>
      </text>
    </comment>
    <comment ref="S2" authorId="1" shapeId="0" xr:uid="{00000000-0006-0000-0400-00000B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Southern Brazil</t>
        </r>
      </text>
    </comment>
    <comment ref="T2" authorId="1" shapeId="0" xr:uid="{00000000-0006-0000-0400-00000C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East Coast South Africa</t>
        </r>
      </text>
    </comment>
    <comment ref="U2" authorId="2" shapeId="0" xr:uid="{00000000-0006-0000-0400-00000D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Southeast USA</t>
        </r>
      </text>
    </comment>
    <comment ref="V2" authorId="1" shapeId="0" xr:uid="{00000000-0006-0000-0400-00000E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Colombia</t>
        </r>
      </text>
    </comment>
    <comment ref="W2" authorId="1" shapeId="0" xr:uid="{00000000-0006-0000-0400-00000F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West Africa</t>
        </r>
      </text>
    </comment>
    <comment ref="X2" authorId="1" shapeId="0" xr:uid="{00000000-0006-0000-0400-000010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West Africa</t>
        </r>
      </text>
    </comment>
    <comment ref="Z2" authorId="1" shapeId="0" xr:uid="{00000000-0006-0000-0400-000011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Southern Brazil</t>
        </r>
      </text>
    </comment>
    <comment ref="AD2" authorId="1" shapeId="0" xr:uid="{00000000-0006-0000-0400-000012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Western Cape South Africa</t>
        </r>
      </text>
    </comment>
    <comment ref="I3" authorId="1" shapeId="0" xr:uid="{00000000-0006-0000-0400-000013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Midway between Beijing and Shanghai
***Used by MBIOI***</t>
        </r>
      </text>
    </comment>
    <comment ref="K3" authorId="1" shapeId="0" xr:uid="{00000000-0006-0000-0400-000014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South Korea</t>
        </r>
      </text>
    </comment>
    <comment ref="W3" authorId="1" shapeId="0" xr:uid="{00000000-0006-0000-0400-000015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Italy</t>
        </r>
      </text>
    </comment>
    <comment ref="Z3" authorId="1" shapeId="0" xr:uid="{00000000-0006-0000-0400-000016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South of Shanghai
Now: TUBARAO /QINGDAO
***Used by MBIOI***</t>
        </r>
      </text>
    </comment>
    <comment ref="Z784" authorId="2" shapeId="0" xr:uid="{00000000-0006-0000-0400-000017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Qingdao</t>
        </r>
      </text>
    </comment>
    <comment ref="L790" authorId="2" shapeId="0" xr:uid="{00000000-0006-0000-0400-000018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revised</t>
        </r>
      </text>
    </comment>
    <comment ref="L791" authorId="2" shapeId="0" xr:uid="{00000000-0006-0000-0400-000019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revised</t>
        </r>
      </text>
    </comment>
    <comment ref="L792" authorId="2" shapeId="0" xr:uid="{00000000-0006-0000-0400-00001A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rrevised</t>
        </r>
      </text>
    </comment>
    <comment ref="L793" authorId="2" shapeId="0" xr:uid="{00000000-0006-0000-0400-00001B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changes in latest</t>
        </r>
      </text>
    </comment>
    <comment ref="Z808" authorId="3" shapeId="0" xr:uid="{00000000-0006-0000-0400-00001C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TUBARAO
/QINGDAO</t>
        </r>
      </text>
    </comment>
    <comment ref="P815" authorId="4" shapeId="0" xr:uid="{00000000-0006-0000-0400-00001D000000}">
      <text>
        <r>
          <rPr>
            <b/>
            <sz val="9"/>
            <color indexed="81"/>
            <rFont val="Tahoma"/>
            <family val="2"/>
          </rPr>
          <t>Fu, Duo (MB-UK)
Shows 0.34 on 14 August report. Corrected from previous input of 1.34</t>
        </r>
      </text>
    </comment>
    <comment ref="X815" authorId="4" shapeId="0" xr:uid="{00000000-0006-0000-0400-00001E000000}">
      <text>
        <r>
          <rPr>
            <b/>
            <sz val="9"/>
            <color indexed="81"/>
            <rFont val="Tahoma"/>
            <family val="2"/>
          </rPr>
          <t>Fu, Duo (MB-UK):</t>
        </r>
        <r>
          <rPr>
            <sz val="9"/>
            <color indexed="81"/>
            <rFont val="Tahoma"/>
            <family val="2"/>
          </rPr>
          <t xml:space="preserve">
Shows 16.5 on 14 August report. Corrected from previous input of 17.5</t>
        </r>
      </text>
    </comment>
    <comment ref="A818" authorId="2" shapeId="0" xr:uid="{00000000-0006-0000-0400-00001F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bank hol</t>
        </r>
      </text>
    </comment>
    <comment ref="A837" authorId="3" shapeId="0" xr:uid="{00000000-0006-0000-0400-000020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insert date - 
because formula is broken</t>
        </r>
      </text>
    </comment>
    <comment ref="A887" authorId="5" shapeId="0" xr:uid="{00000000-0006-0000-0400-000021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No new data published for this week, so rates remain stable</t>
        </r>
      </text>
    </comment>
    <comment ref="I910" authorId="3" shapeId="0" xr:uid="{00000000-0006-0000-0400-000022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Corrected from
8.90 10 June
to 7.75
</t>
        </r>
      </text>
    </comment>
    <comment ref="A973" authorId="6" shapeId="0" xr:uid="{00000000-0006-0000-0400-00002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1st September (after bank holiday)</t>
      </text>
    </comment>
    <comment ref="A990" authorId="7" shapeId="0" xr:uid="{00000000-0006-0000-0400-00002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ssy listed 29 Dec</t>
      </text>
    </comment>
    <comment ref="A991" authorId="8" shapeId="0" xr:uid="{00000000-0006-0000-0400-00002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ssy data get back to regular routine</t>
      </text>
    </comment>
    <comment ref="A1003" authorId="9" shapeId="0" xr:uid="{39659B52-9489-4AC3-A086-FAD4B19A9074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to 6 apr because of Easter Monday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Fu, Duo (MB-UK)</author>
    <author>Allen, Lee (UK)</author>
    <author>Tilley, Julia (UK)</author>
    <author>Widnell, Atilla (MB - SG)</author>
    <author>Widnell, Atilla (UK)</author>
    <author>Mulcahy, Jon (UK)</author>
    <author>Salwan, Shruti (MB - UK)</author>
    <author>Falk, Miriam (UK)</author>
    <author>Allen, Lee (MB - UK)</author>
    <author>tc={A03508EA-B1D3-4F53-92EA-78D9B241C97E}</author>
    <author>tc={1D681ABE-EB0B-4D29-890F-37A15184A5BC}</author>
    <author>tc={7CCE0169-0922-4C79-84C6-9D4F1C4090A9}</author>
    <author>tc={476DB58A-6671-4623-9DAB-115DC31754FA}</author>
    <author>tc={963B4418-EABE-46C2-B917-EF6B37F09FFE}</author>
  </authors>
  <commentList>
    <comment ref="D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Fu, Duo (MB-UK):</t>
        </r>
        <r>
          <rPr>
            <sz val="9"/>
            <color indexed="81"/>
            <rFont val="Tahoma"/>
            <family val="2"/>
          </rPr>
          <t xml:space="preserve">
Check the formula, make sure it is linked to the latest row</t>
        </r>
      </text>
    </comment>
    <comment ref="X1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lXMAAB+LCAAAAAAABADtvQdgHEmWJSYvbcp7f0r1StfgdKEIgGATJNiQQBDswYjN5pLsHWlHIymrKoHKZVZlXWYWQMztnbz33nvvvffee++997o7nU4n99//P1xmZAFs9s5K2smeIYCqyB8/fnwfPyIe/x7vFmV6mddNUS0/+2h3vPNRmi+n1axYXnz20bo939799KPf4+jx6btpXr7M6myRt9Q4pbeWzaN3TfHZR/O2XT26e/fq6mp8dW9c1Rd393Z2du/+3l88fz2d54tsu1g2bbac5h/Zt2Y3v/XR0eOT2eKLvM1mWZvJm599dPb6bHySF9On9NkX2TK7yOvxk3VTLPOmOV22RVvkDd6s86zNT55+8ZMysKO98f549/Hd3ueu5ZN1Uc6k3Xhvx2sqX2hD6jd/Uyzyo72d3XvbO/e39w7e7D54tHPv0f1Pxwf3Dg4efvrwk53dRzsWgn3j8VerWRepB0Cq97lraZCiduP7XkvFSf72cTrY3t3d3tt5s/Pw0f3dR3v744f79+7t3dv/ZGeHceq88fh51rSv8/qymPIHr9tssWI4u7s0HfTLzv7ju9FGND43PUePvyxnr/LLoslnJ3lZKn/ccr7Su8pfx9OWxv9e7x4RAb13FdAH4PB5na3mb4q2zN/7/WdVnU+JVl+v9xf51Ze10vDN6jl9/WZe1O310+z6/YF91eT1lytQ5P3ePXr8tFq2x2Vet8IqM5p4+uLoPCub/PHdgW/dW0+LZkq/F8t1Puu9FHz5+LtV/bZZZdP8BSkVIP20ulqWVTYjBmuLpi2mXre9bx6/rKsVwaTun1Tl7BnBNa0j31jYZ0uiM3p+UlVvu+DDLx8zKzBT0MwuMgu/9/nj1/Pq6stlef16PWmmdTHJZ0+fmNbR7x5DBPXt43Vb0c9iSoi4Tx+frBv63H3CFMqnxSIrX5ZEteZoj14IPngMUOdFe1KV68XSUq/z6ePvEv5v8nd2PPbvx1/SbC5B42p5tjTt23pNjaJfhS+8qq5sn/0veMjex8fNVEFHvug2fkqfmcnqf8P0xyifFSVZJ5/y3qchD7ye57mlQOSbx1B1z2Dvjp5co8/Hd90nj4kRiZ3pU1KWOwfbO/vbuwdvWMeymnVfPz5dzviXHbJu2/w/r5358vGL9eLLCcnsJY/paJeUfeejxzSK8kmZLd/Sp98t2vmLY4N95JvHMubB9v3vHpNwrsrsmj+2dPE/e3y2nJbrWS4yf7Y8Z7YEbtp68PvHvY+ekxQLQ59n65KsS0ta4cLJe+fjx8fNW/uHMI3/yeOv6tJM4REci4Y8i+lsMZ6SviM9lY2n1QIf3CXb+d3XZAa99lDb0/x0efE8W16sSS1aMnU/twwEcX5TZ8sG4+mryE2NHhuyi3Y+krn4cs3cInNR0beP73baPX6TL1ZVnZVfEF2KZ+slmzuj4omSX2TtXP8k6SzzqU9m87J9L8TNoH5TM5YzGQh0ts5E50NuhNGIn+DauM8eY5xfVDMy1FlZTOqAi6Lf0ZQ5i2b4iUf3ftbNzAJ5sqRAfq/8+oik0P2hn7+5XuVwLLy/Hp8QSkevX+3v75Fz9IC8H/z9mEf8JKMpmaZkEebEKnn6tL5Oz5az/F269eTp2Z1063z3DskzE0cl6j3e8994/KzOf9Ga/PNr7v67pCbCT8IGpCYvimVWsnNivjj67unp7/X89/HelGE8r6ZZefSf/qF/0n/6h/61/+kf+gf/p3/oH/qf/iF/43/xt/+d//Uf/Mf+F3/cH/lf/Ol/0//49/1RQEtGIq0fv8kmZc49v3lysPPwU6Km++ixoaNQkMzybD1t+auTL79gO20/wMzAwZRvT89Ojj//nNjG+9C8Dx9g3RzpX8QPFpB+Q07tdbU2fx3Df/X+po541IyY/V0n3o1C/1aG0XffMEbu7+DbpznMu0grnNHLPGztfz/0IlMVs+UMyO7Dg/tsN/Y32xfy1Xfh/MftC1z4r9hlM5GCNN7zGnfaGKVN8cenB7sP7326s2sGRJ8ZRjYfMNL8+5vs4ujFi1cvj/GYN/Bh+Ap9gndOqvWyrYV5X7yAWLm/zZfM+mdL0pNL1gZZaduJVHh/CF8ON1a+1U8Y62pdK4u9eLH95Pj5m7OTbxHe7mNtEpNZ0041n/1dutnQWPGwMuhzx3fz/G15nU5yEt4lGbiUnL9ndTHLrj2hDdgp9qnlJfvl53W1Xoni8AC5TyMtoxqEv+UR91SJ+yrSXMb8X/9Bf3PsBSWI8shXy6I9enFstR///dh+Kn9638nb/9Vf/bf853//n/qf/sF/zX/6B/+ZwasK3EYcxMDE8P6flnlJealZ6Hzy+LuvRTk9/eIA4qJ/wnV7WRXLtjn69MH+Hvtt+vdjem0XkPjn47MFWSUGygSizzufEA4ryrC0lfNg7QeiaR2h/qu/+K/6H/++P+c//3P//v/6z/lz/+s/6M/5r/6Wv+o//wv/nv/6j/yT/8e/74/foML/0z/4j/lP/5A/6j/9g//W/+Kv/GP/iz/qT5IPVWV3tTqjxL89SmOWKlvO0pOKHIYlKUqxWx4kDIa1861MC0baae2/37OU2pvfxLQXO31Cavz+Q9tCzVG1Kqauh//8T/8j/vM/9Q/+z/+uP+Q//4v+NsI8/NI1PqJBLigf1l6nX2T127z12mozMYAvafof3NNvpUd4I5Os8Wj7n/6hf+N/+of+fUyHP/o//UP/qP/0D/3r/tM/9G/l3//e9D/9Q/9IfPeH/IP/6R/6Z/MvfzdHOx0IAdAj4uFy9oZs1Sw1n4cvufYi+V++ev7UtRA0v6xnFB/tImrDL4+N/9eIW9nxNomTZ0fPXv3Es7NXr8kisjHwlJEV7dS6junWs6Ju2lEqmm2Uvpmv64b0GdwbX4+5BKP0bP9W/+u8/kXG8/rJrFw7BSR/icNx8uWL12+OX7wxfsfdDqQYYKLfS5LDahaCv/9+kO/6+IsHIezo3EbvUyX7jiW7KpzqS8pesNX+el4qJ5MyTak45zFQ4abdze6igWbNifXv+A/qFT89V049AeO3ed+Ku4MPfI9M2osfxo15OM6f8FtFnaYNX0X8qWgcHvGnNsfrHV8p2njIn/LmJeo99b7vu0ren2Zquz6O91no5bi/zKsdrySY/g6d39PRiH+62amIf2o78aw6/jQ/u8Yen30T5h5wnEXf+SGZdxYt84kwR2geO595f1rJDOxZ8In9w7TtGZnuh/7f5iVWWjxZxlrgj7PG/GmzQu4T+paC+um6RFKz16z/lQXd4ULI4JfnxzMsUsVlL2hBqdS6FiW31JWu1+sVZTps/m+4AWfShTV4El9IJsL7xGtx9jT8nv72vuXAyP+agyL8KX6tfCWu7VmDRCS3EqqKItEsEj7SxSL8Sur1stDJ+O7r07quajNJ+ucXlAUhXvRnK2h21kjOxGaC3AdWMJxZelqcn/8+ZNd/b5cmNB8I4g4K/hAz2XMi7npehscjki/6hpnmfZ2SGIgfcV2c6zhbwzkY+dNnQS9Ycp91mJLC3XRarctZuqxa+m2xKsmDStt5nvKkNYRAOtVppr7H6csyJz2UwrJlF1lBn5ydc/scYNOioRdXWHudjVKsN2VTgsurKSQjjbgmY4uTQeNrS4YxJl/XX7Pu4f7GrOJJtsqb4gca/FCK8IRThHu3Si0OvvxznF+ksOc//UP+Zo6I/sz/9A/52//TP+Qv+0//kL/HpRtP/n+Ubtx773Tjyc9JuvHhw+2deze6xz/r6cYHXyPd+ORH6cYfpRv/f5ZufLv7+z+8/2Bn//757vbBdDfb3t+5v7P9cOdevj3dO9+bTB7u7s/yvVg+8t7ug90fUsDyo3zkj/KRIqLfXD5y70f5yJ/lfOT+j/KRP8pH/igfudnriH/6o3xkYB47n3l/Wsn8UT7y51tmiHn+R/nIH+Ujf6hctzEf+R7R1GDC8kO41ij6r+tLWdft4cZc4UvqdpG9s6nCl5wqvHerVOHwuz/nmcI/9E/+T//QP+Y//UP/Av3kD/m7Xabw5f+PMoX33jtT+ObnJlN4sL1zf3vn05/jTOHB18gU2tTqjzKFP8oU/v8kU+jW2tQyuETgvQcPf0iRwo8SgT9KBIoEfnOJwHs/SgT+LCcCH/4oEfjzNBHo+1PevES9p973P0oE/igR+KNE4I8SgT9KBH5dpnlfp+RHicDbc93GRKALlgbzfBTuptNqXc7SZdXSb4tVSR5U2s7zlCetIQTSqU4z9T1OX5Y56aEUli27yAr65Oyc2+cAmxYNvbjKgfiI4C3bbEpw101bLUhGGnFNxhYng8bXloxvLNl4sDHZSLxRBxnD15wx3L9VtnHDyz/n6cY/5O/miOjP/E//0L86nnR8/f+jpOP+/yeSjns7yDg+uHG1/Gc96fjwayQdn/4o6fijpOPPm6Tj7v2D/R9SVPKjpOOPko4igd9c0nH/R0nHn+Wk48GPko4/Sjr+KOm42amIf/qjpGNgHjufeX9ayfxR0vHnW/qHef5HSccfJR1/qFz3o6TjN5V0vLcx6fhtCrium+IHGv1Q4vDbkjm8f6u048bXf84Tj3/on/ifIgz6I//TP+Qv/U//kL/9P/1D/rL/9A/5e1zW8dv/f0o73v//Strx023KPO7d+7lNO+7vfI204+mmtOOP0o4/Sjv+/yvteG/vhxWX/Cjt+KO0o0jgN5d2vP+jtOPPctrx3o/Sjj9KO/4o7bjZqYh/+qO0Y2AeO595f1rJ/FHa8edbAoh5/kdpxx+lHX+oXPejtKP55XnR2IzRm+ppzuN4tyiXzWcfnb0+G5/kxRRaVADU4yfrplhS76fLtmjpnY9EjcvrX1SXX/9lYsH3fves+bKcmfl9n5cdZRwA8qPeTfPy8zpbzdmAvA9AYHNc1+T+zPO8bd773afV1bKsstkrjhXf521Fm18kaqJ7ljaNPynsJNZpaL7tN49ZifzeMPf6m3zy+9hPfh/xFn9vBBPyC//9+xzd338on1CLu36/d4MBGEXScpOTqnxeLMjnea9h7RhlEwIx/Xphy/8DnL8/eJVzAAA=</t>
        </r>
      </text>
    </comment>
    <comment ref="D315" authorId="2" shapeId="0" xr:uid="{00000000-0006-0000-0200-000003000000}">
      <text>
        <r>
          <rPr>
            <b/>
            <sz val="9"/>
            <color indexed="81"/>
            <rFont val="Tahoma"/>
            <family val="2"/>
          </rPr>
          <t>Tilley, Julia (UK):</t>
        </r>
        <r>
          <rPr>
            <sz val="9"/>
            <color indexed="81"/>
            <rFont val="Tahoma"/>
            <family val="2"/>
          </rPr>
          <t xml:space="preserve">
copy and paste from daily tab</t>
        </r>
      </text>
    </comment>
    <comment ref="D376" authorId="3" shapeId="0" xr:uid="{00000000-0006-0000-0200-000004000000}">
      <text>
        <r>
          <rPr>
            <b/>
            <sz val="9"/>
            <color indexed="81"/>
            <rFont val="Tahoma"/>
            <family val="2"/>
          </rPr>
          <t>Widnell, Atilla (MB - SG):</t>
        </r>
        <r>
          <rPr>
            <sz val="9"/>
            <color indexed="81"/>
            <rFont val="Tahoma"/>
            <family val="2"/>
          </rPr>
          <t xml:space="preserve">
Roll the formula over by 5</t>
        </r>
      </text>
    </comment>
    <comment ref="D381" authorId="4" shapeId="0" xr:uid="{00000000-0006-0000-0200-000005000000}">
      <text>
        <r>
          <rPr>
            <b/>
            <sz val="9"/>
            <color indexed="81"/>
            <rFont val="Tahoma"/>
            <family val="2"/>
          </rPr>
          <t>Widnell, Atilla (UK):</t>
        </r>
        <r>
          <rPr>
            <sz val="9"/>
            <color indexed="81"/>
            <rFont val="Tahoma"/>
            <family val="2"/>
          </rPr>
          <t xml:space="preserve">
JON - Please roll the formula over by 5 rows. See previous comments!</t>
        </r>
      </text>
    </comment>
    <comment ref="D385" authorId="5" shapeId="0" xr:uid="{00000000-0006-0000-0200-000006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ROLL OVER BY 5
</t>
        </r>
      </text>
    </comment>
    <comment ref="D386" authorId="5" shapeId="0" xr:uid="{00000000-0006-0000-0200-000007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ROLL OVER BY 5</t>
        </r>
      </text>
    </comment>
    <comment ref="C411" authorId="5" shapeId="0" xr:uid="{00000000-0006-0000-0200-000008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Manually input
Next week re-attach formula
</t>
        </r>
      </text>
    </comment>
    <comment ref="A416" authorId="5" shapeId="0" xr:uid="{00000000-0006-0000-0200-000009000000}">
      <text>
        <r>
          <rPr>
            <b/>
            <sz val="9"/>
            <color indexed="81"/>
            <rFont val="Tahoma"/>
            <family val="2"/>
          </rPr>
          <t xml:space="preserve">Mulcahy, Jon (UK)
Manually link sheets to Baltic Indicies Daily Tab#
Link to direct date on corresponding tab
</t>
        </r>
      </text>
    </comment>
    <comment ref="D417" authorId="5" shapeId="0" xr:uid="{00000000-0006-0000-0200-00000A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MANUALLY LINK
</t>
        </r>
      </text>
    </comment>
    <comment ref="D419" authorId="5" shapeId="0" xr:uid="{00000000-0006-0000-0200-00000B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Mulcahy, Jon (UK):
MANUALLY LINK
</t>
        </r>
      </text>
    </comment>
    <comment ref="A422" authorId="5" shapeId="0" xr:uid="{00000000-0006-0000-0200-00000C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chinese holiday impacts data
</t>
        </r>
      </text>
    </comment>
    <comment ref="C422" authorId="5" shapeId="0" xr:uid="{00000000-0006-0000-0200-00000D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RELINK THIS WHEN DATA AVALIABLE
</t>
        </r>
      </text>
    </comment>
    <comment ref="D458" authorId="6" shapeId="0" xr:uid="{00000000-0006-0000-0200-00000E000000}">
      <text>
        <r>
          <rPr>
            <b/>
            <sz val="9"/>
            <color indexed="81"/>
            <rFont val="Tahoma"/>
            <family val="2"/>
          </rPr>
          <t>Salwan, Shruti (MB - UK):</t>
        </r>
        <r>
          <rPr>
            <sz val="9"/>
            <color indexed="81"/>
            <rFont val="Tahoma"/>
            <family val="2"/>
          </rPr>
          <t xml:space="preserve">
Manually add 5 days to the previous date</t>
        </r>
      </text>
    </comment>
    <comment ref="D490" authorId="7" shapeId="0" xr:uid="{00000000-0006-0000-0200-00000F000000}">
      <text>
        <r>
          <rPr>
            <sz val="9"/>
            <color indexed="81"/>
            <rFont val="Tahoma"/>
            <family val="2"/>
          </rPr>
          <t xml:space="preserve">
Duo has changed the formula</t>
        </r>
      </text>
    </comment>
    <comment ref="D529" authorId="8" shapeId="0" xr:uid="{00000000-0006-0000-0200-000010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Formula changed/ re-set</t>
        </r>
      </text>
    </comment>
    <comment ref="D538" authorId="8" shapeId="0" xr:uid="{00000000-0006-0000-0200-000011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Error in formula, reads '0'.</t>
        </r>
      </text>
    </comment>
    <comment ref="D549" authorId="1" shapeId="0" xr:uid="{00000000-0006-0000-0200-000012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Formula reset due to an inconsistency</t>
        </r>
      </text>
    </comment>
    <comment ref="D550" authorId="6" shapeId="0" xr:uid="{00000000-0006-0000-0200-000013000000}">
      <text>
        <r>
          <rPr>
            <b/>
            <sz val="9"/>
            <color indexed="81"/>
            <rFont val="Tahoma"/>
            <family val="2"/>
          </rPr>
          <t>Salwan, Shruti (MB - UK):</t>
        </r>
        <r>
          <rPr>
            <sz val="9"/>
            <color indexed="81"/>
            <rFont val="Tahoma"/>
            <family val="2"/>
          </rPr>
          <t xml:space="preserve">
Manually entered from BDI report as CEIC plugin is not working. 
Edited using weekl;y average from http://www.compassmar.com/Compass_Maritime_Weekly_Market_Reports.html</t>
        </r>
      </text>
    </comment>
    <comment ref="G550" authorId="1" shapeId="0" xr:uid="{00000000-0006-0000-0200-000014000000}">
      <text>
        <r>
          <rPr>
            <b/>
            <sz val="9"/>
            <color indexed="81"/>
            <rFont val="Tahoma"/>
            <family val="2"/>
          </rPr>
          <t xml:space="preserve">Allen, Lee (UK):
</t>
        </r>
        <r>
          <rPr>
            <sz val="9"/>
            <color indexed="81"/>
            <rFont val="Tahoma"/>
            <family val="2"/>
          </rPr>
          <t>Only available from the BDI file from Clarksons and not on Compassmar</t>
        </r>
      </text>
    </comment>
    <comment ref="D551" authorId="6" shapeId="0" xr:uid="{00000000-0006-0000-0200-000015000000}">
      <text>
        <r>
          <rPr>
            <b/>
            <sz val="9"/>
            <color indexed="81"/>
            <rFont val="Tahoma"/>
            <family val="2"/>
          </rPr>
          <t>Salwan, Shruti (MB - UK):</t>
        </r>
        <r>
          <rPr>
            <sz val="9"/>
            <color indexed="81"/>
            <rFont val="Tahoma"/>
            <family val="2"/>
          </rPr>
          <t xml:space="preserve">
Manulaly entered using http://www.compassmar.com/Compass_Maritime_Weekly_Market_Reports.html </t>
        </r>
      </text>
    </comment>
    <comment ref="X551" authorId="6" shapeId="0" xr:uid="{00000000-0006-0000-0200-000016000000}">
      <text>
        <r>
          <rPr>
            <b/>
            <sz val="9"/>
            <color indexed="81"/>
            <rFont val="Tahoma"/>
            <family val="2"/>
          </rPr>
          <t>Salwan, Shruti (MB - UK):</t>
        </r>
        <r>
          <rPr>
            <sz val="9"/>
            <color indexed="81"/>
            <rFont val="Tahoma"/>
            <family val="2"/>
          </rPr>
          <t xml:space="preserve">
Manually updated as CEIC plugin is not working</t>
        </r>
      </text>
    </comment>
    <comment ref="D552" authorId="1" shapeId="0" xr:uid="{00000000-0006-0000-0200-000017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Manually entered using http://www.compassmar.com/Compass_Maritime_Weekly_Market_Reports.html </t>
        </r>
      </text>
    </comment>
    <comment ref="B555" authorId="1" shapeId="0" xr:uid="{00000000-0006-0000-0200-000018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No new data published for this date</t>
        </r>
      </text>
    </comment>
    <comment ref="G558" authorId="1" shapeId="0" xr:uid="{00000000-0006-0000-0200-000019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This data now available on BDI pdf from Clarksons</t>
        </r>
      </text>
    </comment>
    <comment ref="B637" authorId="9" shapeId="0" xr:uid="{00000000-0006-0000-0200-00001A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for August 10</t>
      </text>
    </comment>
    <comment ref="B640" authorId="10" shapeId="0" xr:uid="{00000000-0006-0000-0200-00001B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actual 1 September number</t>
      </text>
    </comment>
    <comment ref="B657" authorId="11" shapeId="0" xr:uid="{00000000-0006-0000-0200-00001C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24 dec</t>
      </text>
    </comment>
    <comment ref="B658" authorId="12" shapeId="0" xr:uid="{00000000-0006-0000-0200-00001D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4 jan data</t>
      </text>
    </comment>
    <comment ref="B682" authorId="13" shapeId="0" xr:uid="{963B4418-EABE-46C2-B917-EF6B37F09FFE}">
      <text>
        <t>[Threaded comment]
Your version of Excel allows you to read this threaded comment; however, any edits to it will get removed if the file is opened in a newer version of Excel. Learn more: https://go.microsoft.com/fwlink/?linkid=870924
Comment:
    June 18 not available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Miah</author>
    <author>Falk, Miriam (UK)</author>
    <author>Widnell, Atilla (MB - SG)</author>
    <author>Ramsay, Alistair (UK)</author>
    <author>Allen, Lee (MB - UK)</author>
    <author>Allen, Lee (UK)</author>
  </authors>
  <commentList>
    <comment ref="A1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Miah:</t>
        </r>
        <r>
          <rPr>
            <sz val="8"/>
            <color indexed="81"/>
            <rFont val="Tahoma"/>
            <family val="2"/>
          </rPr>
          <t xml:space="preserve">
from MB Maritime news section</t>
        </r>
      </text>
    </comment>
    <comment ref="B5" authorId="1" shapeId="0" xr:uid="{00000000-0006-0000-0700-000002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9"/>
            <color indexed="81"/>
            <rFont val="Tahoma"/>
            <family val="2"/>
          </rPr>
          <t>BSI-52-Report</t>
        </r>
        <r>
          <rPr>
            <sz val="9"/>
            <color indexed="81"/>
            <rFont val="Tahoma"/>
            <family val="2"/>
          </rPr>
          <t xml:space="preserve">
Baltic Exchange Supramax 52000 TC average
-this report only has one price
Time Charter Average
Use the date on column A
</t>
        </r>
        <r>
          <rPr>
            <b/>
            <sz val="9"/>
            <color indexed="81"/>
            <rFont val="Tahoma"/>
            <family val="2"/>
          </rPr>
          <t>Allen, Lee (UK):</t>
        </r>
        <r>
          <rPr>
            <u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Can also be sourced from the CSL Market Report "BSI 6TC" column on Clarksons FFA options report</t>
        </r>
      </text>
    </comment>
    <comment ref="B460" authorId="2" shapeId="0" xr:uid="{00000000-0006-0000-0700-000003000000}">
      <text>
        <r>
          <rPr>
            <b/>
            <sz val="9"/>
            <color indexed="81"/>
            <rFont val="Tahoma"/>
            <family val="2"/>
          </rPr>
          <t>Widnell, Atilla (MB - SG):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trike/>
            <sz val="9"/>
            <color indexed="81"/>
            <rFont val="Tahoma"/>
            <family val="2"/>
          </rPr>
          <t xml:space="preserve">Weighted Time Charter Average of Clarksons BSI Report Supramax Index
</t>
        </r>
        <r>
          <rPr>
            <b/>
            <strike/>
            <sz val="11"/>
            <color indexed="81"/>
            <rFont val="Tahoma"/>
            <family val="2"/>
          </rPr>
          <t xml:space="preserve">Baltic Exchange </t>
        </r>
        <r>
          <rPr>
            <strike/>
            <sz val="11"/>
            <color indexed="81"/>
            <rFont val="Tahoma"/>
            <family val="2"/>
          </rPr>
          <t xml:space="preserve">Supramax Index and route reports
</t>
        </r>
        <r>
          <rPr>
            <strike/>
            <u/>
            <sz val="11"/>
            <color indexed="81"/>
            <rFont val="Tahoma"/>
            <family val="2"/>
          </rPr>
          <t>At the bottom of the repo</t>
        </r>
        <r>
          <rPr>
            <strike/>
            <sz val="11"/>
            <color indexed="81"/>
            <rFont val="Tahoma"/>
            <family val="2"/>
          </rPr>
          <t>rt for 
Baltic Exchange Supramax Index (BSI)</t>
        </r>
      </text>
    </comment>
    <comment ref="A540" authorId="3" shapeId="0" xr:uid="{00000000-0006-0000-0700-000004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26th, before Chinese New Year</t>
        </r>
      </text>
    </comment>
    <comment ref="B552" authorId="3" shapeId="0" xr:uid="{00000000-0006-0000-0700-000005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no report Friday so using thursday</t>
        </r>
      </text>
    </comment>
    <comment ref="B588" authorId="1" shapeId="0" xr:uid="{00000000-0006-0000-0700-000006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rolled-over</t>
        </r>
      </text>
    </comment>
    <comment ref="B616" authorId="4" shapeId="0" xr:uid="{00000000-0006-0000-0700-000007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Was 10,600</t>
        </r>
      </text>
    </comment>
    <comment ref="B617" authorId="4" shapeId="0" xr:uid="{00000000-0006-0000-0700-000008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Was 10,601</t>
        </r>
      </text>
    </comment>
    <comment ref="B620" authorId="4" shapeId="0" xr:uid="{00000000-0006-0000-0700-000009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Manual input due to Clarksons not sending the report on these weeks.</t>
        </r>
      </text>
    </comment>
    <comment ref="B621" authorId="4" shapeId="0" xr:uid="{00000000-0006-0000-0700-00000A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Market probably rose slightly in this period, based on month to date to 11,311 from August 24</t>
        </r>
      </text>
    </comment>
    <comment ref="B642" authorId="5" shapeId="0" xr:uid="{00000000-0006-0000-0700-00000B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Got from the CSL report from Clarksons.
BSI 6TC</t>
        </r>
      </text>
    </comment>
    <comment ref="B647" authorId="5" shapeId="0" xr:uid="{00000000-0006-0000-0700-00000C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</t>
        </r>
      </text>
    </comment>
    <comment ref="B648" authorId="5" shapeId="0" xr:uid="{00000000-0006-0000-0700-00000D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</t>
        </r>
      </text>
    </comment>
    <comment ref="B649" authorId="5" shapeId="0" xr:uid="{00000000-0006-0000-0700-00000E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</t>
        </r>
      </text>
    </comment>
    <comment ref="B650" authorId="5" shapeId="0" xr:uid="{00000000-0006-0000-0700-00000F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</t>
        </r>
      </text>
    </comment>
    <comment ref="B651" authorId="5" shapeId="0" xr:uid="{00000000-0006-0000-0700-000010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</t>
        </r>
      </text>
    </comment>
    <comment ref="B653" authorId="5" shapeId="0" xr:uid="{00000000-0006-0000-0700-000011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54" authorId="5" shapeId="0" xr:uid="{00000000-0006-0000-0700-000012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55" authorId="5" shapeId="0" xr:uid="{00000000-0006-0000-0700-000013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56" authorId="5" shapeId="0" xr:uid="{00000000-0006-0000-0700-000014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57" authorId="5" shapeId="0" xr:uid="{00000000-0006-0000-0700-000015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58" authorId="5" shapeId="0" xr:uid="{00000000-0006-0000-0700-000016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59" authorId="5" shapeId="0" xr:uid="{00000000-0006-0000-0700-000017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60" authorId="5" shapeId="0" xr:uid="{00000000-0006-0000-0700-000018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61" authorId="5" shapeId="0" xr:uid="{00000000-0006-0000-0700-000019000000}">
      <text>
        <r>
          <rPr>
            <b/>
            <sz val="9"/>
            <color indexed="81"/>
            <rFont val="Tahoma"/>
            <family val="2"/>
          </rPr>
          <t>Allen, Lee (UK):</t>
        </r>
        <r>
          <rPr>
            <sz val="9"/>
            <color indexed="81"/>
            <rFont val="Tahoma"/>
            <family val="2"/>
          </rPr>
          <t xml:space="preserve">
Problem identified in figure not moving. Clarksons contacted by have not responded and have not changed the figure</t>
        </r>
      </text>
    </comment>
    <comment ref="B666" authorId="5" shapeId="0" xr:uid="{00000000-0006-0000-0700-00001A000000}">
      <text>
        <r>
          <rPr>
            <b/>
            <sz val="9"/>
            <color indexed="81"/>
            <rFont val="Tahoma"/>
            <family val="2"/>
          </rPr>
          <t xml:space="preserve">Allen, Lee (UK):
</t>
        </r>
        <r>
          <rPr>
            <sz val="9"/>
            <color indexed="81"/>
            <rFont val="Tahoma"/>
            <family val="2"/>
          </rPr>
          <t>was 5,087, changed back</t>
        </r>
      </text>
    </comment>
    <comment ref="B688" authorId="5" shapeId="0" xr:uid="{00000000-0006-0000-0700-00001B000000}">
      <text>
        <r>
          <rPr>
            <b/>
            <sz val="9"/>
            <color indexed="81"/>
            <rFont val="Tahoma"/>
            <family val="2"/>
          </rPr>
          <t xml:space="preserve">Allen, Lee (UK):
</t>
        </r>
        <r>
          <rPr>
            <sz val="9"/>
            <color indexed="81"/>
            <rFont val="Tahoma"/>
            <family val="2"/>
          </rPr>
          <t>was 5,087, changed back</t>
        </r>
      </text>
    </comment>
    <comment ref="B689" authorId="5" shapeId="0" xr:uid="{00000000-0006-0000-0700-00001C000000}">
      <text>
        <r>
          <rPr>
            <b/>
            <sz val="9"/>
            <color indexed="81"/>
            <rFont val="Tahoma"/>
            <family val="2"/>
          </rPr>
          <t xml:space="preserve">Allen, Lee (UK):
</t>
        </r>
        <r>
          <rPr>
            <sz val="9"/>
            <color indexed="81"/>
            <rFont val="Tahoma"/>
            <family val="2"/>
          </rPr>
          <t>was 5,087, changed back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ymiah</author>
    <author>A satisfied Microsoft Office User</author>
    <author>Staunton, Colum (UK)</author>
    <author>Allen, Lee (MB - UK)</author>
  </authors>
  <commentList>
    <comment ref="B4" authorId="0" shapeId="0" xr:uid="{00000000-0006-0000-0600-000001000000}">
      <text>
        <r>
          <rPr>
            <b/>
            <sz val="12"/>
            <color indexed="81"/>
            <rFont val="Tahoma"/>
            <family val="2"/>
          </rPr>
          <t>ymiah:</t>
        </r>
        <r>
          <rPr>
            <sz val="12"/>
            <color indexed="81"/>
            <rFont val="Tahoma"/>
            <family val="2"/>
          </rPr>
          <t xml:space="preserve">
price from Howe Robinson, Pg 2,S2PAC RV
</t>
        </r>
      </text>
    </comment>
    <comment ref="B34" authorId="1" shapeId="0" xr:uid="{00000000-0006-0000-0600-000002000000}">
      <text>
        <r>
          <rPr>
            <b/>
            <sz val="8"/>
            <color indexed="81"/>
            <rFont val="Tahoma"/>
            <family val="2"/>
          </rPr>
          <t>ia:</t>
        </r>
        <r>
          <rPr>
            <sz val="8"/>
            <color indexed="81"/>
            <rFont val="Tahoma"/>
            <family val="2"/>
          </rPr>
          <t xml:space="preserve">
from Jin
</t>
        </r>
      </text>
    </comment>
    <comment ref="G34" authorId="1" shapeId="0" xr:uid="{00000000-0006-0000-0600-000003000000}">
      <text>
        <r>
          <rPr>
            <b/>
            <sz val="8"/>
            <color indexed="81"/>
            <rFont val="Tahoma"/>
            <family val="2"/>
          </rPr>
          <t>ia:</t>
        </r>
        <r>
          <rPr>
            <sz val="8"/>
            <color indexed="81"/>
            <rFont val="Tahoma"/>
            <family val="2"/>
          </rPr>
          <t xml:space="preserve">
from Jin
</t>
        </r>
      </text>
    </comment>
    <comment ref="B51" authorId="1" shapeId="0" xr:uid="{00000000-0006-0000-0600-000004000000}">
      <text>
        <r>
          <rPr>
            <b/>
            <sz val="8"/>
            <color indexed="81"/>
            <rFont val="Tahoma"/>
            <family val="2"/>
          </rPr>
          <t>IKallinikos:</t>
        </r>
        <r>
          <rPr>
            <sz val="8"/>
            <color indexed="81"/>
            <rFont val="Tahoma"/>
            <family val="2"/>
          </rPr>
          <t xml:space="preserve">
Ask for Lee, then the BSI M2 number.
(0) 20 7334 3458</t>
        </r>
      </text>
    </comment>
    <comment ref="B55" authorId="1" shapeId="0" xr:uid="{00000000-0006-0000-0600-000005000000}">
      <text>
        <r>
          <rPr>
            <b/>
            <sz val="8"/>
            <color indexed="81"/>
            <rFont val="Tahoma"/>
            <family val="2"/>
          </rPr>
          <t xml:space="preserve">aleyland: </t>
        </r>
        <r>
          <rPr>
            <sz val="8"/>
            <color indexed="81"/>
            <rFont val="Tahoma"/>
            <family val="2"/>
          </rPr>
          <t xml:space="preserve">
no trading from 22nd to 2nd</t>
        </r>
      </text>
    </comment>
    <comment ref="C77" authorId="1" shapeId="0" xr:uid="{00000000-0006-0000-0600-000006000000}">
      <text>
        <r>
          <rPr>
            <b/>
            <sz val="8"/>
            <color indexed="81"/>
            <rFont val="Tahoma"/>
            <family val="2"/>
          </rPr>
          <t>dsabah:</t>
        </r>
        <r>
          <rPr>
            <sz val="8"/>
            <color indexed="81"/>
            <rFont val="Tahoma"/>
            <family val="2"/>
          </rPr>
          <t xml:space="preserve">
Estimate cos MB website isn't working
</t>
        </r>
      </text>
    </comment>
    <comment ref="B330" authorId="2" shapeId="0" xr:uid="{00000000-0006-0000-0600-000007000000}">
      <text>
        <r>
          <rPr>
            <b/>
            <sz val="8"/>
            <color indexed="81"/>
            <rFont val="Tahoma"/>
            <family val="2"/>
          </rPr>
          <t>Staunton, Colum (UK):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This is the value from 5/4/12 provided ad hoc by Howe Rob</t>
        </r>
      </text>
    </comment>
    <comment ref="B661" authorId="3" shapeId="0" xr:uid="{00000000-0006-0000-0600-000008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Prices rolled over for two weeks due to Clarksons not publishing reports.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Falk, Miriam (UK)</author>
    <author>Tilley, Julia (UK)</author>
    <author>Mulcahy, Jon (UK)</author>
    <author>Ramsay, Alistair (UK)</author>
    <author>Allen, Lee (MB - UK)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drag down   -- sourced from JEHMA
BSI 58 Report and alternatively from CSL market report BSI 58.</t>
        </r>
      </text>
    </comment>
    <comment ref="A387" authorId="1" shapeId="0" xr:uid="{00000000-0006-0000-0300-000002000000}">
      <text>
        <r>
          <rPr>
            <b/>
            <sz val="10"/>
            <color indexed="81"/>
            <rFont val="Tahoma"/>
            <family val="2"/>
          </rPr>
          <t>Tilley, Julia (UK):</t>
        </r>
        <r>
          <rPr>
            <sz val="10"/>
            <color indexed="81"/>
            <rFont val="Tahoma"/>
            <family val="2"/>
          </rPr>
          <t xml:space="preserve">
No Daily Dry freight report for the Friday, so these are Wednesday's numbers</t>
        </r>
      </text>
    </comment>
    <comment ref="B487" authorId="2" shapeId="0" xr:uid="{00000000-0006-0000-0300-000003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S1A Antwerp - Skaw trip to Singapore-Japan</t>
        </r>
      </text>
    </comment>
    <comment ref="C487" authorId="2" shapeId="0" xr:uid="{00000000-0006-0000-0300-000004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S1B Canakkale trip to Singapore-Japan</t>
        </r>
      </text>
    </comment>
    <comment ref="D487" authorId="2" shapeId="0" xr:uid="{00000000-0006-0000-0300-000005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S2 South Korea –Japan, one Aus tralian or Pacific round voyage</t>
        </r>
      </text>
    </comment>
    <comment ref="E487" authorId="2" shapeId="0" xr:uid="{00000000-0006-0000-0300-000006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S3 South Korea-Japan trip to Skaw-Gibraltar</t>
        </r>
      </text>
    </comment>
    <comment ref="F487" authorId="2" shapeId="0" xr:uid="{00000000-0006-0000-0300-000007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S4B Skaw-Pas s ero trip to US Gulf</t>
        </r>
      </text>
    </comment>
    <comment ref="G487" authorId="2" shapeId="0" xr:uid="{00000000-0006-0000-0300-000008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S4A US Gulf trip to Skaw-Pas s ero</t>
        </r>
      </text>
    </comment>
    <comment ref="A567" authorId="3" shapeId="0" xr:uid="{00000000-0006-0000-0300-000009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26th as no friday</t>
        </r>
      </text>
    </comment>
    <comment ref="B589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    Drag down formulas</t>
        </r>
      </text>
    </comment>
    <comment ref="B648" authorId="4" shapeId="0" xr:uid="{00000000-0006-0000-0300-00000B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Rolled over for two weeks as Clarksons did not send reports on these weeks.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C3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Alistar Ramsay:</t>
        </r>
        <r>
          <rPr>
            <sz val="8"/>
            <color indexed="81"/>
            <rFont val="Tahoma"/>
            <family val="2"/>
          </rPr>
          <t xml:space="preserve">
MB maritime add Friday numbers</t>
        </r>
      </text>
    </comment>
    <comment ref="A18" authorId="0" shapeId="0" xr:uid="{00000000-0006-0000-0800-000002000000}">
      <text>
        <r>
          <rPr>
            <b/>
            <sz val="8"/>
            <color indexed="81"/>
            <rFont val="Tahoma"/>
            <family val="2"/>
          </rPr>
          <t>Alistar Ramsay:</t>
        </r>
        <r>
          <rPr>
            <sz val="8"/>
            <color indexed="81"/>
            <rFont val="Tahoma"/>
            <family val="2"/>
          </rPr>
          <t xml:space="preserve">
No Friday, see 13 April</t>
        </r>
      </text>
    </comment>
    <comment ref="C182" authorId="0" shapeId="0" xr:uid="{00000000-0006-0000-0800-000003000000}">
      <text>
        <r>
          <rPr>
            <b/>
            <sz val="8"/>
            <color indexed="81"/>
            <rFont val="Tahoma"/>
            <family val="2"/>
          </rPr>
          <t>dsabah:</t>
        </r>
        <r>
          <rPr>
            <sz val="8"/>
            <color indexed="81"/>
            <rFont val="Tahoma"/>
            <family val="2"/>
          </rPr>
          <t xml:space="preserve">
estimate cos MB site isnt working. Change it next week.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FMacDonald</author>
    <author>Tilley, Julia (UK)</author>
    <author>Mulcahy, Jon (UK)</author>
    <author>Ramsay, Alistair (UK)</author>
    <author>Falk, Miriam (UK)</author>
    <author>Allen, Lee (MB - UK)</author>
    <author>tc={847A20AF-6D8D-413E-836E-316D803CFB73}</author>
    <author>tc={559A2C7D-ED5E-48F5-85F8-65D3D3C90C3A}</author>
    <author>tc={497D5EF9-EA66-48FB-A0DC-BDBF0CAD6565}</author>
    <author>tc={14717EF1-53F8-4B8A-9743-36DE4E8292CE}</author>
  </authors>
  <commentList>
    <comment ref="B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FMacDonald:</t>
        </r>
        <r>
          <rPr>
            <sz val="8"/>
            <color indexed="81"/>
            <rFont val="Tahoma"/>
            <family val="2"/>
          </rPr>
          <t xml:space="preserve">
Tradwinds</t>
        </r>
      </text>
    </comment>
    <comment ref="C1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FMacDonald:</t>
        </r>
        <r>
          <rPr>
            <sz val="8"/>
            <color indexed="81"/>
            <rFont val="Tahoma"/>
            <family val="2"/>
          </rPr>
          <t xml:space="preserve">
Tradwinds</t>
        </r>
      </text>
    </comment>
    <comment ref="D1" authorId="0" shapeId="0" xr:uid="{00000000-0006-0000-0500-000003000000}">
      <text>
        <r>
          <rPr>
            <b/>
            <sz val="8"/>
            <color indexed="81"/>
            <rFont val="Tahoma"/>
            <family val="2"/>
          </rPr>
          <t>FMacDonald:</t>
        </r>
        <r>
          <rPr>
            <sz val="8"/>
            <color indexed="81"/>
            <rFont val="Tahoma"/>
            <family val="2"/>
          </rPr>
          <t xml:space="preserve">
Tradwinds</t>
        </r>
      </text>
    </comment>
    <comment ref="E1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FMacDonald:</t>
        </r>
        <r>
          <rPr>
            <sz val="8"/>
            <color indexed="81"/>
            <rFont val="Tahoma"/>
            <family val="2"/>
          </rPr>
          <t xml:space="preserve">
Tradwinds</t>
        </r>
      </text>
    </comment>
    <comment ref="F1" authorId="1" shapeId="0" xr:uid="{00000000-0006-0000-0500-000005000000}">
      <text>
        <r>
          <rPr>
            <b/>
            <sz val="12"/>
            <color indexed="81"/>
            <rFont val="Tahoma"/>
            <family val="2"/>
          </rPr>
          <t xml:space="preserve">Tilley, Julia (UK): </t>
        </r>
        <r>
          <rPr>
            <sz val="12"/>
            <color indexed="81"/>
            <rFont val="Tahoma"/>
            <family val="2"/>
          </rPr>
          <t xml:space="preserve">Column E is for Supramax R4
</t>
        </r>
      </text>
    </comment>
    <comment ref="C584" authorId="2" shapeId="0" xr:uid="{00000000-0006-0000-0500-000006000000}">
      <text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u/>
            <sz val="9"/>
            <color indexed="81"/>
            <rFont val="Tahoma"/>
            <family val="2"/>
          </rPr>
          <t>BHSI REPORT</t>
        </r>
        <r>
          <rPr>
            <sz val="9"/>
            <color indexed="81"/>
            <rFont val="Tahoma"/>
            <family val="2"/>
          </rPr>
          <t xml:space="preserve">
--</t>
        </r>
        <r>
          <rPr>
            <b/>
            <sz val="9"/>
            <color indexed="81"/>
            <rFont val="Tahoma"/>
            <family val="2"/>
          </rPr>
          <t xml:space="preserve">HS4 </t>
        </r>
        <r>
          <rPr>
            <sz val="9"/>
            <color indexed="81"/>
            <rFont val="Tahoma"/>
            <family val="2"/>
          </rPr>
          <t>US Gulf trip via US Gulf or north coas t South America to Skaw-Pas s ero</t>
        </r>
      </text>
    </comment>
    <comment ref="C585" authorId="2" shapeId="0" xr:uid="{00000000-0006-0000-0500-000007000000}">
      <text>
        <r>
          <rPr>
            <b/>
            <sz val="9"/>
            <color indexed="81"/>
            <rFont val="Tahoma"/>
            <family val="2"/>
          </rPr>
          <t>Mulcahy, Jon (UK):</t>
        </r>
        <r>
          <rPr>
            <sz val="9"/>
            <color indexed="81"/>
            <rFont val="Tahoma"/>
            <family val="2"/>
          </rPr>
          <t xml:space="preserve">
BHSI
</t>
        </r>
      </text>
    </comment>
    <comment ref="E585" authorId="2" shapeId="0" xr:uid="{00000000-0006-0000-0500-000008000000}">
      <text>
        <r>
          <rPr>
            <b/>
            <sz val="9"/>
            <color indexed="81"/>
            <rFont val="Tahoma"/>
            <family val="2"/>
          </rPr>
          <t>BSI-REPORT</t>
        </r>
        <r>
          <rPr>
            <sz val="9"/>
            <color indexed="81"/>
            <rFont val="Tahoma"/>
            <family val="2"/>
          </rPr>
          <t xml:space="preserve">
--</t>
        </r>
        <r>
          <rPr>
            <b/>
            <sz val="9"/>
            <color indexed="81"/>
            <rFont val="Tahoma"/>
            <family val="2"/>
          </rPr>
          <t xml:space="preserve">S10_58 </t>
        </r>
        <r>
          <rPr>
            <sz val="9"/>
            <color indexed="81"/>
            <rFont val="Tahoma"/>
            <family val="2"/>
          </rPr>
          <t>South China via Indonesia to South China</t>
        </r>
      </text>
    </comment>
    <comment ref="D586" authorId="2" shapeId="0" xr:uid="{00000000-0006-0000-0500-000009000000}">
      <text>
        <r>
          <rPr>
            <b/>
            <sz val="9"/>
            <color indexed="81"/>
            <rFont val="Tahoma"/>
            <family val="2"/>
          </rPr>
          <t xml:space="preserve">BHSI REPORT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HS5 </t>
        </r>
        <r>
          <rPr>
            <sz val="9"/>
            <color indexed="81"/>
            <rFont val="Tahoma"/>
            <family val="2"/>
          </rPr>
          <t>South East As ia trip via Aus tralia to Singapore-Japan</t>
        </r>
      </text>
    </comment>
    <comment ref="B587" authorId="2" shapeId="0" xr:uid="{00000000-0006-0000-0500-00000A000000}">
      <text>
        <r>
          <rPr>
            <sz val="9"/>
            <color indexed="81"/>
            <rFont val="Tahoma"/>
            <family val="2"/>
          </rPr>
          <t xml:space="preserve">Clarksons Platou Futures Limited
FFA Report
</t>
        </r>
        <r>
          <rPr>
            <u/>
            <sz val="9"/>
            <color indexed="81"/>
            <rFont val="Tahoma"/>
            <family val="2"/>
          </rPr>
          <t xml:space="preserve">CSL Market Report </t>
        </r>
        <r>
          <rPr>
            <sz val="9"/>
            <color indexed="81"/>
            <rFont val="Tahoma"/>
            <family val="2"/>
          </rPr>
          <t xml:space="preserve"> (not baltic)
BSI 58
1b Canakkale trip
(daily)
</t>
        </r>
        <r>
          <rPr>
            <b/>
            <sz val="9"/>
            <color indexed="81"/>
            <rFont val="Tahoma"/>
            <family val="2"/>
          </rPr>
          <t xml:space="preserve">
---OR---
BSI report
</t>
        </r>
        <r>
          <rPr>
            <sz val="9"/>
            <color indexed="81"/>
            <rFont val="Tahoma"/>
            <family val="2"/>
          </rPr>
          <t xml:space="preserve">Baltic Exchange Supramax Index and route reports
</t>
        </r>
        <r>
          <rPr>
            <b/>
            <sz val="9"/>
            <color indexed="81"/>
            <rFont val="Tahoma"/>
            <family val="2"/>
          </rPr>
          <t xml:space="preserve">S1B_58 Canakkale </t>
        </r>
        <r>
          <rPr>
            <sz val="9"/>
            <color indexed="81"/>
            <rFont val="Tahoma"/>
            <family val="2"/>
          </rPr>
          <t>trip via Med or Bl Sea to China-South Korea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(weekly)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53" authorId="3" shapeId="0" xr:uid="{00000000-0006-0000-0500-00000B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think these were just wrongly input  towards the end of Hendrian and Atilla's time. Don't have the real hhistory to know for sure</t>
        </r>
      </text>
    </comment>
    <comment ref="A660" authorId="3" shapeId="0" xr:uid="{00000000-0006-0000-0500-00000C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5th</t>
        </r>
      </text>
    </comment>
    <comment ref="A663" authorId="3" shapeId="0" xr:uid="{00000000-0006-0000-0500-00000D000000}">
      <text>
        <r>
          <rPr>
            <b/>
            <sz val="9"/>
            <color indexed="81"/>
            <rFont val="Tahoma"/>
            <family val="2"/>
          </rPr>
          <t>Ramsay, Alistair (UK):</t>
        </r>
        <r>
          <rPr>
            <sz val="9"/>
            <color indexed="81"/>
            <rFont val="Tahoma"/>
            <family val="2"/>
          </rPr>
          <t xml:space="preserve">
26th</t>
        </r>
      </text>
    </comment>
    <comment ref="B683" authorId="4" shapeId="0" xr:uid="{00000000-0006-0000-0500-00000E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Clarksons Platou Futures Limited
BSI 58</t>
        </r>
      </text>
    </comment>
    <comment ref="C683" authorId="4" shapeId="0" xr:uid="{00000000-0006-0000-0500-00000F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Baltic Exchange Handys ize Index and route reports
HS4
US Gulf trip via US Gulf or north coas t South America to Skaw-Pas s ero</t>
        </r>
      </text>
    </comment>
    <comment ref="E711" authorId="4" shapeId="0" xr:uid="{00000000-0006-0000-0500-000010000000}">
      <text>
        <r>
          <rPr>
            <b/>
            <sz val="9"/>
            <color indexed="81"/>
            <rFont val="Tahoma"/>
            <family val="2"/>
          </rPr>
          <t>Falk, Miriam (UK):</t>
        </r>
        <r>
          <rPr>
            <sz val="9"/>
            <color indexed="81"/>
            <rFont val="Tahoma"/>
            <family val="2"/>
          </rPr>
          <t xml:space="preserve">
rolled-over</t>
        </r>
      </text>
    </comment>
    <comment ref="B744" authorId="5" shapeId="0" xr:uid="{00000000-0006-0000-0500-000011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Rolled over due to Clarksons not having sent reports on these weeks.</t>
        </r>
      </text>
    </comment>
    <comment ref="C745" authorId="5" shapeId="0" xr:uid="{00000000-0006-0000-0500-000012000000}">
      <text>
        <r>
          <rPr>
            <b/>
            <sz val="9"/>
            <color indexed="81"/>
            <rFont val="Tahoma"/>
            <family val="2"/>
          </rPr>
          <t>Allen, Lee (MB - UK):</t>
        </r>
        <r>
          <rPr>
            <sz val="9"/>
            <color indexed="81"/>
            <rFont val="Tahoma"/>
            <family val="2"/>
          </rPr>
          <t xml:space="preserve">
Rolled over again, but review will be taken next week on if this will be discontinued.</t>
        </r>
      </text>
    </comment>
    <comment ref="A848" authorId="6" shapeId="0" xr:uid="{00000000-0006-0000-0500-00001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Sept 1 data</t>
      </text>
    </comment>
    <comment ref="A865" authorId="7" shapeId="0" xr:uid="{00000000-0006-0000-0500-00001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24 dec</t>
      </text>
    </comment>
    <comment ref="A866" authorId="8" shapeId="0" xr:uid="{00000000-0006-0000-0500-00001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4 Jan</t>
      </text>
    </comment>
    <comment ref="A890" authorId="9" shapeId="0" xr:uid="{14717EF1-53F8-4B8A-9743-36DE4E8292CE}">
      <text>
        <t>[Threaded comment]
Your version of Excel allows you to read this threaded comment; however, any edits to it will get removed if the file is opened in a newer version of Excel. Learn more: https://go.microsoft.com/fwlink/?linkid=870924
Comment:
    used 17 June level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Allen, Lee (UK)</author>
  </authors>
  <commentList>
    <comment ref="A1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qEYAAB+LCAAAAAAABADtvQdgHEmWJSYvbcp7f0r1StfgdKEIgGATJNiQQBDswYjN5pLsHWlHIymrKoHKZVZlXWYWQMztnbz33nvvvffee++997o7nU4n99//P1xmZAFs9s5K2smeIYCqyB8/fnwfPyIe/x7vFmV6mddNUS0/+2h3vPNRmi+n1axYXnz20bo939799KPf4+jx6btpXr7M6myRt9Q4pbeWzaN3TfHZR/O2XT26e/fq6mp8dW9c1Rd393Z2du/+3l88fz2d54tsu1g2bbac5h/Zt2Y3v/XR0eOT2eKLvM1mWZvJm599dPb6bHySF9On9NkX2TK7yOvxk3VTLPOmOV22RVvkDd6s86zNT55+8ZMysKO98f549/Hd3ueu5ZN1Uc6k3Xhvx2sqX2hD6jd/Uyzyo72d3XvbO/e39w7e7D54tLP/aHd/fLC/c3D//r1PdnYf7VgI9o3HX61mXaQeAKne566lQYraje97LRUn+dvH6WB7d3d7b+fNzsNH93ce7e+M7z14eP/B7v1PdnYYp84bj59nTfs6ry+LKX/wus0WK4azu0vTQb/s7D++G21E43PTc/T4y3L2Kr8smnx2kpel8sct5yu9q/x1PG1p/O/17hER0HtXAX0ADp/X2Wr+pmjL/L3ff1bV+ZRo9fV6f5FffVkrDd+sntPXb+ZF3V4/za7fH9hXTV5/uQJF3u/do8dPq2V7XOZ1K6wyo4mnL47Os7LJH98d+Na99bRopvR7sVzns95LwZePv1vVb5tVNs1fkFIB0k+rq2VZZTNisLZo2mLqddv75vHLuloRTOr+SVXOnhFc0zryjYV9tiQ6o+cnVfW2Cz788jGzAjMFzewis/B7nz9+Pa+uvlyW16/Xk2ZaF5N89vSJaR397jFEUN8+XrcV/SymhIj79PHJuqHP3SdMoXxaLLLyZUlUa4726IXgg8cAdV60J1W5Xiwt9TqfPv4u4f8mf2fHY/9+/CXN5hI0rpZnS9O+rdfUKPpV+MKr6sr22f+Ch+x9fNxMFXTki27jp/SZmaz+N0x/jPJZUZJ18invfRrywOt5nlsKRL55DFX3DPbu6Mk1+nx8133ymBiR2Jk+JWW5c7C9s0v/e8M6ltWs+/rx6XLGv+zscKOwnfny8Yv14ssJyewlj+lol5R956PHNIrySZkt39Kn3y3a+Ytjg33km8cy5sH2/e8ek3CuyuyaP7Z08T97fLaclutZLjJ/tjxntgRu2nrw+8e9j56TFAtDn2frkqxLS1rhwsl75+PHx81b+4cwjf/J46/q0kzhERyLhjyL6WwxnpK+Iz2VjafVAh/cJdv53ddkBr32UNvT/HR58TxbXqxJLVoydT+3DARxflNnywbj6avITY0eG7KLdj6Sufhyzdwic1HRt4/vdto9fpMvVlWdlV8QXYpn6yWbO6PiiZJfZO1c/yTpLPOpT2bzsn0vxM2gflMzljMZCHS2zkTnQ26E0Yif4Nq4zx5jnF9UMzLUWVlM6oCLot/RlDmLZviJR/d+1s3MAnmypEB+r/z6iKTQ/aGfv7le5XAsvL8enxBKR69f7e/vkXP0gLwf/P2YR/wkoymZpmQR5sQqefq0vk7PlrP8Xbr15OnZHRJlposK0+1e8Rs/flbnv2hNXvk1d/qUlEP4SdiAlONFscxKdknMF+xhELDn1TQrj/6Lv/Uv+S///j/zv/jb/87//O/+W/6LP/0v/a/+tr/yv/jj/sj/4k//m/7Hv++Pou7/x7/vjxacpfHjN9mkzLmjN08Odh5+SiRzHz02xBIyke2dractf3Xy5RdsjO0HID+8SPn29Ozk+PPPiTe8D837MPTr5kj/okm3gPQb8lyvq7X56xhOqvc3dcTDZsTs7zq7bhT6t3KFvvuGMXJ/B98+zWHDRSThcV7mYWv/+6EXhar/5d/7V/6Xf+9fP/i2kt4Zkt2HB/fZfuxvtjMmCNh9GLMzcOW/YtetFzHYxp02RnlTHPLpwe7De5/u7Bqs6TPD1eYD8Jn8/ia7OHrx4tXLYzzmDXwYvkKf4J2Tar1sa2HnFy8gXu5v8yULw9mS9OWStUJW2nYiJ94fQr/hxkpf/YSxrta1cuGLF9tPjp+/OTv5FuHtPtYmMQE27VQD2t+lmw2NFQ8rpz4DPc2K8nqUfnQ/rZwj8JEn/AG3xT5Vaf8z//L4S93OP6+r9Up0jPeC+zTSMqps+FsmBQ+hC6uj1OxnMWw7Xxre+WpZtEcvjq2e5L8f20/lT+87ebvzgoK0cQixM7G//6dlZdJ2aiw6nzz+7msmzdud398zDvoh3LqXVbFsm6NPH+zvsU+nfz+ml3cBj38+PluQxWLQTBz6vPMJYbKi7EtbOe/WfiAK2hHpv/qL/6r/8e/7c/7zP/fv/6//nD/3v/6D/pz/6m/5q/7zv/Dv+a//yD/5f/z7/vj/9A/9k/7TP/Sv/U//0D/4P/1D/9D/9A/5G8kC/Nd/8B8ruv8//YP/mP/0D/mj/tM/+G/9L/7KP/a/+KP+JPlQNX3XGDBK/NujNGbKsuUsPanImViSfhXD5kHCYFipO7Ab8MJIO63993umVHvzm5j2YsNPSPvff2hbqBWrVsXU9fCf/+l/xH/+p/7B//nf9Yf853/R30aYh1+6xkc0yAXlytrr9Iusfpu3XlttJnbzJU3/g3v6rfQIT2WSNR5t/9M/9G/8T//Qv4/p8Ef/p3/oH/Wf/qF/3X/6h/6t/Pvfm/6nf+gfie/+kH/wP/1D/2z+5e/mSKgDIQB6RJxczt6QiZul5vPwJdeeUfrul6+eP3UtBM0v6xnFTruI6PDLY+MbstN51pg/bQzgPqFvyYWbrkuEsL1m/a8saE9DcYyAgO/8eIaUZDyMClpQ4FzX4gstNa/5er0iv9ZGe8MNOG/i+bIvxO/0vVv399nT8Hv62/uWzZ//NZs+/ClaSr4SRXXWIOzkVkJVMb8aM+AjTQ3iV/KDLgtMBRwodovkT9JEp3Vd1VF15L4xzb4gx5g0DOttpbttJEiIG22DA/eBUYLfmDu9H7jTW09P7nSF+iRb5U3xA5VucpJPbudXx9/72XWuyYn+z//gP++/+Ov/kv/iz/3b/os/g3zqPxqO9t/y1/3nf8Ef+1/9UX+3c7RP/n/laO+9t6N9cltH208bfl13W2bkfdzthw+3d+7dmNYhD3p/m9YBdvZu526jZejD3+BuP/ga7vaTH7nbP3K3///tbu9a+7Yfc7fv7T7Y/ZG7/SN3+/+j7vbeD83d/pG7/Y242x119P9ud/vhxuz1S+p2kb2zHvPL23na0dd+dh1tm8X+z/6ev+y/+LP+1P/ij/6D/vO/82/7L/7Yf/C//qv/Oudlv/z/lZd977297P/XprMfHrDf/OmN/vXPbjr74Gv41zZy+ZF//SP/+v+f/vWeNWgPo/71vQcPf+Rf/8i//v+of33vR/71/7f86446+n+3f32w0b+myakDT/n17Rzs+Hs/JA/7v/o7/vD/4i/4g//rP/tP+i//4L/9P/sH/kFKZTsP+/X/rzzs/f+/eNh7O3CvH9wmg/2z62E//Boe9tMfedg/8rD//+1h37Mm7SDmYe/eP9j/kYf9Iw/7/6Me9v6PPOz/b3nYHXX0/24P+95GD/vbpE2um+IHKtrkKn/7lj720Js/JC/b5rEjXva3///lZt///5Gb/ek2edp7935u3ez9na/hZp/+yM3+kZv9/283e9/atXtRN/ve3s7PZzf7R272/6fd7Ps/crP/v+Vmd9TRz5Kbrb88LxrrRb2pnuZl3ubpu0W5bD776Oz12fgkL6bgKgFQj5+sm2JJ/Z8u26Kldz7yvIbqi+ry679MPPDe7541X5YzQ+D3edlRxgEgR+zdNC8/r7PVHAzzXgCBzXFdk2s0z/O2ee93n1ZXy7LKZq9YEb7P24o2v0jURPe+ciWdSh56k6o5d98/flbUTft7wzDqb/LJ72M/+X3E6fy9oULkF/779znae7C3Kx9Rk7t+93eDcRiBbrnJSVU+LxZF+36j2zFCHwIx/VIcQIMhV7E5+n8ADnPZUKhGAAA=</t>
        </r>
      </text>
    </comment>
    <comment ref="G1584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JhoAAB+LCAAAAAAABADtvQdgHEmWJSYvbcp7f0r1StfgdKEIgGATJNiQQBDswYjN5pLsHWlHIymrKoHKZVZlXWYWQMztnbz33nvvvffee++997o7nU4n99//P1xmZAFs9s5K2smeIYCqyB8/fnwfPyIe/x7vFmV6mddNUS0/+2h3vPNRmi+n1axYXnz20bo939799KPf4+jx6btpXr7M6myRt9Q4pbeWzaN3TfHZR/O2XT26e/fq6mp8dW9c1Rd393Z2du/+3l88fz2d54tsu1g2bbac5h/Zt2Y3v/XR0eOT2eKLvM1mWZvJm599dPb6bHySF9On9NkX2TK7yOvxk3VTLPOmOV22RVvkDd6s86zNT55+8ZMysKO98f3x7s7ju70vXNMn66KcacPx7q7XVr7RltRz/qZY5Ed7O7v72zv3t3f33uzuPrr38NH+7vj+w093dh7e+2Rn99GO7c2+8fir1ayL1oMx9dT73LU0WFG78X2vpeIkf/s4HWzv7m7v7bzZefjo/s6j/QfjB/fu3zu4/+CTnR3GqfPG4+dZ077O68tiyh+8brPFiuHs7tKE0C87+4/vRhvR+NwEHT3+spy9yi+LJp+d5GWpHHLLGUvvKocdT1sa/3u9e0QE9N5VQB+Aw+d1tpq/Kdoyf+/3n1V1PiVafb3eX+RXX9ZKwzer5/T1m3lRt9dPs+v3B/ZVk9dfrkCR93v36PHTatkel3ndCqvMaOLpi6PzrGzyx3cHvnVvPS2aKf1eLNf5rPdS8OXj71b122aVTfMXpFaA9NPqallW2YwYrC2atph63fa+efyyrlYEk7p/UpWzZwTXtI58Y2GfLYnO6PlJVb3tgg+/fMyswExBM7vILPze549fz6urL5fl9ev1pJnWxSSfPX1iWke/ewwR1LeP121FP4spIeI+fXyybuhz9wlTKJ8Wi6x8WRLVmqM9eiH44DFAnRftSVWuF0tLvc6nj79L+L/J39nx2L8ff0mzuQSNq+XZ0rRv6zU1in4VvvCqurJ99r/gIXsfHzdTBR35otv4KX1mJqv/DdMfo3xWlGSffMp7n4Y88Hqe55YCkW8eQ9U9g8U7Oi7Lx3fdn4+JC4mXCY2jHTJa2/y/N6xgWce6rx+fLmfD7cyXj1+sF19OSGAveUBHsFSdjx7TEMonZbZ8S59+t2jnL44N6pFvHsuAB9v3v3tMkrkqs2v+2BLF/+zx2XJarme5CPzZ8px5Erhp68HvH/c+ek4iLNx8nq1LMi0tqYQLJ+ydjx8fN2/tH8Ix/iePv6pLM39H8Csaciyms8V4SsqOlFQ2nlYLfHCXDOd3X5MN9NpDZ0/z0+XF82x5sSadaMnU/dxyD2T5TZ0tG4ynrx83NXpsyC6q+Ujm4ss1c4vMRUXfPr7baff4Tb5YVXVWfkF0KZ6tl2zrjH4nSn6RtXP9k0SzzKc+mc3L9r0QN4P6Tc1YyGQgUNg6E50PuRFGI06Ca+M+e4xxflHNyEpnZTGpAy6KfkdT5syZ4Sce3fuZNjML5MiS9vi98usjkjT3h37+5nqVw6vw/np8QigdvX71YHfv4cNPySPivx/ziF+8eJQ+yWhapuZnSqZhTmyTpyfZKm+KH+QpvMX0bDnL36VbT07Ofn/8fYeknEmmcvbB0Hw4j5/V+S9akyt/zag+Jecx/CRsQPr0olhmZb+h/ca9cPQ0K8prr51Q4nk1pWYvXvyPf9+f81/8rX/Jf/n3/5n/xd/+d9LvQO4//7v/NvrjP/9b/rr//C/4Y/+rP+rv/i/+uD/yv/jT/6b/8e/7owzy/+Pf90cLMQTG4zfZpMwZzTdPdg8Odh48JPa0nz02MyRzQ9Z+tp62/NXZqxev3zxnD8B+hmmH68p/nJyenbw+PSGe9D40IOBdrJsj/YuYzQLSb8hdvq7W5q9jeMbe39QR0yM/ugf4+rtylTcS/UDZUV9+wyi5v4Nvn+bwHEQXwM+9zMPW/vdDLwpp/8u/96/8L//ev37wbaW/s2AmzNn5dLOBM6HH7sOYgUMA8RU7jL04xTbutDFWY3Z07/7+g4f3Pt1/YLCmz4zMxBp1v1JIb7ILYs5XL4+PT7/zextQ+DCERZ9AZ55U62Vbi6i8eAGBd3+bL1nQzpakwZesp7LSthMZ9P4Qwg43VsLrJ8DgdbWulT937+3t7dxnArgPtQH31NEUpp1qZPu7dLKhsWJhBdvnKxb6UfrR/bRyjslHnhYImDD2qUD/L/7Mvzz+Urfzz+tqvRLt5b3gPo20dGos9kZElfF3TKauTnPfRFoLqoOv6EiUr75aFu3Ri2PLmPz3Y/up/Ol9p3o0fEFB2pCJ+Jpkxv/TsjmpSTVtnU8ef/c1E+7tzu/vmTL9EE7oy6pYts3RPruf+sdjenMXypZ/Pj5bkHFluEwb6qTzyeNvZ83pu/YV5XAItyMSnfADQnNFeaS2cl66/UD0vqMg/5m+ejl+cvz8zdlJ3yI+JVH5heRTHKZF26QnFTkwS1KtDYwjKfdGrUbXsjCi3yRwjIoNhuvpeyTr5fd7QO27vRd8EO/ztn1RfJQTtjIPbBO1mNWqmLq+Xs+L1YqcZx3fy6puU7Sv6kdpoKPS46appgX/ReMNoTioHwxQYYnJf7l7cP/eg/v6tQwAnt0ka7ypFPCp+YLjwk6T4K3NL7i23N93v3z1/KlrITh8Wc/ymvM86iGz633WmD9tJOQ+oW/JkZ2uS0TxvWb9ryxoTy9ypISY9/x4hrxsPJgMWlDuoK7Fg1tqcvf1ekXevQ14hxtw6sjz6F+I9+37+O7vs6fh9/S39y2bXP9rNrf4U7SffCUK8KxB5C0O+u8D4rg/6TtxDEwYxd+HHz3W3CmIRT7bZaFT9d3Xp3Vd1VG9574xzb6geIG0mT/HtpHMtUQXNmZyHxhta39BfGKVcvU0Lylz/l7xCjsB+voX1eXXf5mY4r3fPWsooWto+j4vO8o4AH5mFRz0XgCBzXFdk3+GtMz7ZTP9pOIr1qDv87aizS8isKXumf9VK6syTtUNcN9T+qVu2t8bxlF/k09+H/vJ7yMu8e8Nuyq/8N+/z9Hu7r0H8hE1uet3bzML+rcIcMtNKOR/XiyK9wyHd4wWCIGYft1qz9H/A8tMhmQmGgAA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jkaplan</author>
  </authors>
  <commentList>
    <comment ref="B109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jkaplan:</t>
        </r>
        <r>
          <rPr>
            <sz val="8"/>
            <color indexed="81"/>
            <rFont val="Tahoma"/>
            <family val="2"/>
          </rPr>
          <t xml:space="preserve">
These are all wrong - do not use</t>
        </r>
      </text>
    </comment>
  </commentList>
</comments>
</file>

<file path=xl/sharedStrings.xml><?xml version="1.0" encoding="utf-8"?>
<sst xmlns="http://schemas.openxmlformats.org/spreadsheetml/2006/main" count="496" uniqueCount="333">
  <si>
    <t>$/tonne</t>
  </si>
  <si>
    <t>US East Coast to South Korea</t>
  </si>
  <si>
    <t>Rotterdam to Turkey</t>
  </si>
  <si>
    <t>US West Coast to South Korea</t>
  </si>
  <si>
    <t>Rotterdam to South Korea</t>
  </si>
  <si>
    <t>US West Coast to Madras</t>
  </si>
  <si>
    <t>Rotterdam to Taiwan</t>
  </si>
  <si>
    <t>US West Coast to Penang</t>
  </si>
  <si>
    <t>Rotterdam to W. Coast India</t>
  </si>
  <si>
    <t>ARA to US Gulf Coast</t>
  </si>
  <si>
    <t>Liverpool to Turkey</t>
  </si>
  <si>
    <t>Flushing to Belawan</t>
  </si>
  <si>
    <t>Atlantic</t>
  </si>
  <si>
    <t>Pacific</t>
  </si>
  <si>
    <t>Tubarao to Rotterdam</t>
  </si>
  <si>
    <t>Richard's Bay to Rotterdam</t>
  </si>
  <si>
    <t>Richard's Bay to Kwangyang</t>
  </si>
  <si>
    <t>Hampton Roads to Rotterdam</t>
  </si>
  <si>
    <t>NSW 15.2M to Japan</t>
  </si>
  <si>
    <t>Tubarao to Japan</t>
  </si>
  <si>
    <t>Queensland to Rotterdam</t>
  </si>
  <si>
    <t>NSW 15.2M to South Korea</t>
  </si>
  <si>
    <t>Input Sheet</t>
  </si>
  <si>
    <t>Contact: David Fineberg at J.E.Hyde &amp; Co.; 0171 459 2000</t>
  </si>
  <si>
    <t>Other contacts: Mike Robson at Gibbons, 0171-667 1190</t>
  </si>
  <si>
    <t>Figures in $/tonne based on Handy size (25-40,000 DWT)</t>
  </si>
  <si>
    <t>US Gulf Coast to South Korea</t>
  </si>
  <si>
    <t>not much business for scrap</t>
  </si>
  <si>
    <t>ARA to USA</t>
  </si>
  <si>
    <t>Brazil to US Gulf Coast</t>
  </si>
  <si>
    <t>Historical freight rates</t>
  </si>
  <si>
    <t>discontinued</t>
  </si>
  <si>
    <t>Dunkerque to USA</t>
  </si>
  <si>
    <t>Tubarao to Rotterdam (i)</t>
  </si>
  <si>
    <t>Richards Bay to Rotterdam (c)</t>
  </si>
  <si>
    <t>Queensland to Rotterdam (i)</t>
  </si>
  <si>
    <t>Newcastle to Rotterdam (c)</t>
  </si>
  <si>
    <t>W Australia to China</t>
  </si>
  <si>
    <t>Tubarao to China (i)</t>
  </si>
  <si>
    <t>Timecharter rates</t>
  </si>
  <si>
    <t>$/day</t>
  </si>
  <si>
    <t>del Cont to Far East</t>
  </si>
  <si>
    <t>USG to Algeria</t>
  </si>
  <si>
    <t>del/redel Singapore to Japan</t>
  </si>
  <si>
    <t>Skaw to Passero</t>
  </si>
  <si>
    <t>S.Africa to Cont</t>
  </si>
  <si>
    <t>USG to Venezuela</t>
  </si>
  <si>
    <t>Brazil to North Cont</t>
  </si>
  <si>
    <t>Singapore to Boston</t>
  </si>
  <si>
    <t>Tubarao to Baoshan</t>
  </si>
  <si>
    <t>Western Australia to China</t>
  </si>
  <si>
    <t>International raw materials freight rates</t>
  </si>
  <si>
    <t>Re-indexed</t>
  </si>
  <si>
    <t>USEC to China (scrap)</t>
  </si>
  <si>
    <t>JEHSI index</t>
  </si>
  <si>
    <t>Week-week</t>
  </si>
  <si>
    <t>Month-month</t>
  </si>
  <si>
    <t>Issue April</t>
  </si>
  <si>
    <t>Issue May</t>
  </si>
  <si>
    <t>Voyage</t>
  </si>
  <si>
    <t>Timecharter</t>
  </si>
  <si>
    <t>Freight rate indices</t>
  </si>
  <si>
    <t>Freight rate indices weekly</t>
  </si>
  <si>
    <t>Freight rate indices monthly</t>
  </si>
  <si>
    <t>Freight rates &amp; JEHSI</t>
  </si>
  <si>
    <t>Rizhao</t>
  </si>
  <si>
    <t>Rotterdam</t>
  </si>
  <si>
    <t>Dampier</t>
  </si>
  <si>
    <t>Qingdao</t>
  </si>
  <si>
    <t>Saldanha</t>
  </si>
  <si>
    <t>Richards</t>
  </si>
  <si>
    <t>Kwangyang</t>
  </si>
  <si>
    <t>Cape Lambert</t>
  </si>
  <si>
    <t>NSW</t>
  </si>
  <si>
    <t>Japan</t>
  </si>
  <si>
    <t>Queensland</t>
  </si>
  <si>
    <t>S. Korea</t>
  </si>
  <si>
    <t>T/C FE</t>
  </si>
  <si>
    <t>Cont</t>
  </si>
  <si>
    <t>T/C Transpac.</t>
  </si>
  <si>
    <t>Round</t>
  </si>
  <si>
    <t>SSY Pacific</t>
  </si>
  <si>
    <t>SSY Atlantic</t>
  </si>
  <si>
    <t>Narvik</t>
  </si>
  <si>
    <t>Tubarao</t>
  </si>
  <si>
    <t>Hampton</t>
  </si>
  <si>
    <t>P. Bolivar</t>
  </si>
  <si>
    <t>Nouadibou</t>
  </si>
  <si>
    <t>Taranto P2</t>
  </si>
  <si>
    <t>T/C Trip Cont</t>
  </si>
  <si>
    <t>Far East</t>
  </si>
  <si>
    <t>T/C Transatl.</t>
  </si>
  <si>
    <t>Baltic (BHMI M2 route)</t>
  </si>
  <si>
    <t>BHMI M2</t>
  </si>
  <si>
    <t>BHMI Index</t>
  </si>
  <si>
    <r>
      <t>Monthly Handysize Data</t>
    </r>
    <r>
      <rPr>
        <sz val="14"/>
        <rFont val="Arial"/>
        <family val="2"/>
      </rPr>
      <t xml:space="preserve"> sourced from J.E.Hyde Research. Email: James.Leake@jehyde.co.uk</t>
    </r>
  </si>
  <si>
    <t>Black sea to China (steel)</t>
  </si>
  <si>
    <t>BSI Index</t>
  </si>
  <si>
    <t>BSI M2</t>
  </si>
  <si>
    <t>Source: MBR</t>
  </si>
  <si>
    <t>BHMI Index forecasts 2006-2015</t>
  </si>
  <si>
    <t>a</t>
  </si>
  <si>
    <t>p</t>
  </si>
  <si>
    <t>Source: Icap Hyde Research, SSY</t>
  </si>
  <si>
    <t>Antwerp-Skaw Trip Far East</t>
  </si>
  <si>
    <t>Canakkale Trip Far East</t>
  </si>
  <si>
    <t>Japan-S.Korea/NOPAC or Australia rv</t>
  </si>
  <si>
    <t>Japan-S.Korea Trip Gib - Skaw range</t>
  </si>
  <si>
    <t>Antwerp-Skaw Trip US Gulf</t>
  </si>
  <si>
    <t>USG Trip Skaw-Passero</t>
  </si>
  <si>
    <t>del Canakkale via B.Sea, redel S'pore-S.Japan</t>
  </si>
  <si>
    <t>del US Gulf, redel Skaw -Passero</t>
  </si>
  <si>
    <t>del Far east, redel Atlantic</t>
  </si>
  <si>
    <t>del to make Australia, redel India</t>
  </si>
  <si>
    <t>del US Gulf, redel Skaw-Passero</t>
  </si>
  <si>
    <t>del Canakkale via B.Sea, redel S'pore</t>
  </si>
  <si>
    <t>JEHSI</t>
  </si>
  <si>
    <t>JEHMA</t>
  </si>
  <si>
    <t>Discontinued</t>
  </si>
  <si>
    <t>JEHMA Index</t>
  </si>
  <si>
    <t xml:space="preserve">*This price is taken on the third week of the month. </t>
  </si>
  <si>
    <t>°Monthly average</t>
  </si>
  <si>
    <t>Handysize/max vessels (rates applicable to vessels based on 25,000-55,000 dwt)</t>
  </si>
  <si>
    <t>Capesize vessels (rates applicable to vessels based on 120,000 - 172,000 dwt)</t>
  </si>
  <si>
    <t>del Far East, redel Atlantic</t>
  </si>
  <si>
    <t>The JEHMA Index</t>
  </si>
  <si>
    <t>The JEHSI index</t>
  </si>
  <si>
    <t xml:space="preserve">Source. JEHyde </t>
  </si>
  <si>
    <t>w-o-w change</t>
  </si>
  <si>
    <t>TITLE: Same</t>
  </si>
  <si>
    <t>Fig 4.10</t>
  </si>
  <si>
    <t>Atlantic and Pacific Capesize freight indices</t>
  </si>
  <si>
    <t>Source: Metal Bulletin</t>
  </si>
  <si>
    <t>Subtitle:</t>
  </si>
  <si>
    <t>SSY Atlantic Capesize Index</t>
  </si>
  <si>
    <t>SSY Pacific Capesize Index</t>
  </si>
  <si>
    <t>This Week</t>
  </si>
  <si>
    <t>Previous Week</t>
  </si>
  <si>
    <t>Last Month</t>
  </si>
  <si>
    <t>Last Year</t>
  </si>
  <si>
    <t>% change w/w</t>
  </si>
  <si>
    <t>%change m/m</t>
  </si>
  <si>
    <t>%change y/y</t>
  </si>
  <si>
    <t>Freight Indices</t>
  </si>
  <si>
    <t>Rizhao/Rotterdam</t>
  </si>
  <si>
    <t>Dampier/Qingdao</t>
  </si>
  <si>
    <t>Saldahna Bay/ Qingdao</t>
  </si>
  <si>
    <t>Richards Bay/Kwangyang</t>
  </si>
  <si>
    <t>Cape Lambert/Rotterdam</t>
  </si>
  <si>
    <t>NSW 15.2M/South Korea</t>
  </si>
  <si>
    <t>T/C Trip Far East/Cont</t>
  </si>
  <si>
    <t>T/C Transpacific round</t>
  </si>
  <si>
    <t>Narvik/Rotterdam</t>
  </si>
  <si>
    <t>Tubarao/Rotterdam</t>
  </si>
  <si>
    <t>Richards Bay/Rotterdam</t>
  </si>
  <si>
    <t>Hampton Roads/Rotterdam</t>
  </si>
  <si>
    <t>Nouadibou/Taranto P2</t>
  </si>
  <si>
    <t>Tubarao/Japan</t>
  </si>
  <si>
    <t>Tubarao/Beilun+Baoshan</t>
  </si>
  <si>
    <t>T/C Trip Cont/Far East</t>
  </si>
  <si>
    <t>T/C Transatlantic round</t>
  </si>
  <si>
    <t>NSW 15.2M/Japan</t>
  </si>
  <si>
    <t>Queensland/Rotterdam</t>
  </si>
  <si>
    <t>Puerto Bolivar/Rotterdam</t>
  </si>
  <si>
    <t>Source: SSY, The Baltic Exchange</t>
  </si>
  <si>
    <t>Antwerp - Skaw Trip Far East</t>
  </si>
  <si>
    <t>Japan - SK / NOPAC or Australia rv</t>
  </si>
  <si>
    <t>Japan - SK Trip Gib - Skaw range</t>
  </si>
  <si>
    <t>Antwerp - Skaw Trip US Gulf</t>
  </si>
  <si>
    <t>USG Trip Skaw - Passero</t>
  </si>
  <si>
    <t>Freight Rates</t>
  </si>
  <si>
    <t>del Black Sea, redel Singapore-South Japan</t>
  </si>
  <si>
    <t>JEHSUP 52k DWT Supramax ($/day)</t>
  </si>
  <si>
    <t>JEHMA 45k DWT Handysize ($/day)</t>
  </si>
  <si>
    <t>BSI S2</t>
  </si>
  <si>
    <t xml:space="preserve"> </t>
  </si>
  <si>
    <t>SSY Capesize Pacific ($/tonne)</t>
  </si>
  <si>
    <t>SSY Capesize Atlantic ($/tonne)</t>
  </si>
  <si>
    <t>atlantic change</t>
  </si>
  <si>
    <t>pacific change</t>
  </si>
  <si>
    <t>DRAG DOWN</t>
  </si>
  <si>
    <t>Baltic Capesize Index (BCI)</t>
  </si>
  <si>
    <t>Baltic Panamax Index (BPI)</t>
  </si>
  <si>
    <t>Baltic Supramax Index (BSI)</t>
  </si>
  <si>
    <t>Baltic Handysize Index (BHI)</t>
  </si>
  <si>
    <t>Baltic Dry Index (BDI)</t>
  </si>
  <si>
    <t>Flat</t>
  </si>
  <si>
    <t>V up</t>
  </si>
  <si>
    <t>V down</t>
  </si>
  <si>
    <t>BCI</t>
  </si>
  <si>
    <t>BPI</t>
  </si>
  <si>
    <t>BDI</t>
  </si>
  <si>
    <t>Price forecast indication</t>
  </si>
  <si>
    <t>&gt;10%</t>
  </si>
  <si>
    <t>&lt;10%</t>
  </si>
  <si>
    <t>Suggested ranges,
TBC</t>
  </si>
  <si>
    <t>+-2%</t>
  </si>
  <si>
    <t>+2%-10%</t>
  </si>
  <si>
    <t>-2%--10%</t>
  </si>
  <si>
    <t>-</t>
  </si>
  <si>
    <t>Mini chart for freight in 'baltic indices' tab</t>
  </si>
  <si>
    <t>Update the yellow tab date to update all the tables automomatically</t>
  </si>
  <si>
    <t>BSI</t>
  </si>
  <si>
    <t>BHSI</t>
  </si>
  <si>
    <t>From tradewinds p. 32 market figures or ICAP shipping report in MB library</t>
  </si>
  <si>
    <t>BHI</t>
  </si>
  <si>
    <t>BCI y-o-y</t>
  </si>
  <si>
    <t>BPI y-o-y</t>
  </si>
  <si>
    <t>BSI y-o-y</t>
  </si>
  <si>
    <t>BHSI y-o-y</t>
  </si>
  <si>
    <t>BDI w-o-w</t>
  </si>
  <si>
    <t>BCI w-o-w</t>
  </si>
  <si>
    <t>BPI w-o-w</t>
  </si>
  <si>
    <t>BSI w-o-w</t>
  </si>
  <si>
    <t>BHSI w-o-w</t>
  </si>
  <si>
    <t>You need to drag down the date in the JEHSI worksheet from 10/1//12</t>
  </si>
  <si>
    <t>Date</t>
  </si>
  <si>
    <t>CUR Q</t>
  </si>
  <si>
    <t>+3 Q</t>
  </si>
  <si>
    <t>+4 Q</t>
  </si>
  <si>
    <t>+1 Cal</t>
  </si>
  <si>
    <t>+2 Cal</t>
  </si>
  <si>
    <t>+3 Cal</t>
  </si>
  <si>
    <t>Capesize $/day</t>
  </si>
  <si>
    <t>Cur-spot</t>
  </si>
  <si>
    <t>1Q-spot</t>
  </si>
  <si>
    <t>2Q-spot</t>
  </si>
  <si>
    <t>3Q-spot</t>
  </si>
  <si>
    <t>Spread</t>
  </si>
  <si>
    <t>Actual</t>
  </si>
  <si>
    <t>SPOT ($/day)</t>
  </si>
  <si>
    <t>+1 Q ($/day)</t>
  </si>
  <si>
    <t>+2 Q ($/day)</t>
  </si>
  <si>
    <r>
      <t xml:space="preserve">Source: SSY, ICAP. </t>
    </r>
    <r>
      <rPr>
        <i/>
        <sz val="8"/>
        <rFont val="FagoCoRegularLf-Italic"/>
        <family val="3"/>
      </rPr>
      <t xml:space="preserve">Italic </t>
    </r>
    <r>
      <rPr>
        <sz val="8"/>
        <rFont val="FagoCoRegularLf-Italic"/>
        <family val="3"/>
      </rPr>
      <t>entries are estimates</t>
    </r>
  </si>
  <si>
    <t>Previous week</t>
  </si>
  <si>
    <t>This week</t>
  </si>
  <si>
    <t>Richards Bay</t>
  </si>
  <si>
    <t>ds</t>
  </si>
  <si>
    <t>MINI CHART</t>
  </si>
  <si>
    <t>Japan-S.Korea trip Nopac or Australia round voyage $/day</t>
  </si>
  <si>
    <t>Source: SSY Publications</t>
  </si>
  <si>
    <t>Source: ICAP - use FRIDAY's report</t>
  </si>
  <si>
    <t>Source: ICAP - FRIDAY report</t>
  </si>
  <si>
    <t>Source: Howe Robinson / ICAP</t>
  </si>
  <si>
    <t>S1A  Antwerp - Skaw Trip Far East</t>
  </si>
  <si>
    <t>S1B  Canakkale Trip Far East</t>
  </si>
  <si>
    <t>S2 Japan - SK / NOPAC or Australia RV</t>
  </si>
  <si>
    <t>S3 Japan - SK Trip Gib - Skaw range</t>
  </si>
  <si>
    <t>S4A US Gulf - Skaw-Passero</t>
  </si>
  <si>
    <t>S4B  Skaw-Passero - USG</t>
  </si>
  <si>
    <t xml:space="preserve">1 del Çanakkale via B.Sea redel Spore-Jpn  </t>
  </si>
  <si>
    <t>2 del USG redel Skaw-Passero</t>
  </si>
  <si>
    <t>3 del FEast redel Atlantic</t>
  </si>
  <si>
    <t>4 del N.China, Indonesia/S.China</t>
  </si>
  <si>
    <t>ICAP Supra Index</t>
  </si>
  <si>
    <t>REFRESH LINKS USING CEIC THEN DRAG DOWN COLUMNS C,D,E,F and G FROM ROW 183 - THE CHARTS ARE DYNAMIC AND WILL UPDATE AUTOMATICALLY - IF IT WONT UPDATE VIA CEIC BALTIC INDICES CAN BE FOUND IN HOWE ROBINSON WEEKLY DRY CARGO REPORT SENT AROUND ON A FRIDAY BY BRIAN LEVICH</t>
  </si>
  <si>
    <t>del N. China, Indonesia/S. China</t>
  </si>
  <si>
    <t>Select this link and click Refresh/Edit Download to update data and add or remove series</t>
  </si>
  <si>
    <t>Baltic Exchange Dry Index (BDI) (f1) (International)</t>
  </si>
  <si>
    <t>Baltic Exchange Capesize Index (BCI) (f2) (International)</t>
  </si>
  <si>
    <t>Baltic Exchange Panamax Index (BPI) (f3) (International)</t>
  </si>
  <si>
    <t>Baltic Exchange Supramax Index (BSI) (f4) (International)</t>
  </si>
  <si>
    <t>Baltic Exchange Handysize Index (BHSI) (f5) (International)</t>
  </si>
  <si>
    <t>Baltic Exchange Dry Index (BDI) (International)</t>
  </si>
  <si>
    <t>(DC)Baltic Exchange Capesize Index (BCI) (International)</t>
  </si>
  <si>
    <t>Baltic Exchange Panamax Index (BPI) (International)</t>
  </si>
  <si>
    <t>Baltic Exchange Supramax Index (BSI) (International)</t>
  </si>
  <si>
    <t>Baltic Exchange Handysize Index (BHSI) (International)</t>
  </si>
  <si>
    <t>NN: Baltic: Baltic Exchange Capesize 2014 Index (BCI_2014) (International)</t>
  </si>
  <si>
    <t>Baltic Exchange Supramax 52000 TC average</t>
  </si>
  <si>
    <t>Token 7#esnr7HxPVXRNY token</t>
  </si>
  <si>
    <t>Baltic Briefing weekly</t>
  </si>
  <si>
    <t>http://thebalticbriefing.com/weekly-bulk-report/</t>
  </si>
  <si>
    <t>http://www.compassmar.com/Compass_Maritime_Ships_Sale_and_Purchase.html</t>
  </si>
  <si>
    <t>Compass Maritime reports</t>
  </si>
  <si>
    <t>SSY weekly reports from email</t>
  </si>
  <si>
    <t>NEW:</t>
  </si>
  <si>
    <t>Saldahna</t>
  </si>
  <si>
    <t>NEW</t>
  </si>
  <si>
    <t xml:space="preserve"> Freight route</t>
  </si>
  <si>
    <t xml:space="preserve"> Baltic Dry Index (BDI) </t>
  </si>
  <si>
    <t xml:space="preserve"> Baltic Capesize Index (BCI) </t>
  </si>
  <si>
    <t xml:space="preserve"> Baltic Panamax Index (BPI) </t>
  </si>
  <si>
    <t xml:space="preserve"> Baltic Supramax Index (BSI) </t>
  </si>
  <si>
    <t xml:space="preserve"> Baltic Handysize Index (BHI) </t>
  </si>
  <si>
    <t xml:space="preserve"> SSY Pacific Capesize Index </t>
  </si>
  <si>
    <t xml:space="preserve"> Dampier/Qingdao </t>
  </si>
  <si>
    <t xml:space="preserve"> Saldanha Bay/Qingdao </t>
  </si>
  <si>
    <t xml:space="preserve"> Queensland/Rotterdam </t>
  </si>
  <si>
    <t xml:space="preserve"> SSY Atlantic Capesize Index </t>
  </si>
  <si>
    <t xml:space="preserve"> Tubarao/Rotterdam </t>
  </si>
  <si>
    <t xml:space="preserve"> Saldanha Bay/Rotterdam </t>
  </si>
  <si>
    <t xml:space="preserve"> Tubarao/Qingdao </t>
  </si>
  <si>
    <t>Last week</t>
  </si>
  <si>
    <t>Previosu month</t>
  </si>
  <si>
    <t>Previous year</t>
  </si>
  <si>
    <t>C</t>
  </si>
  <si>
    <t>B</t>
  </si>
  <si>
    <t>I</t>
  </si>
  <si>
    <t>J</t>
  </si>
  <si>
    <t>N</t>
  </si>
  <si>
    <t>S</t>
  </si>
  <si>
    <t>AD</t>
  </si>
  <si>
    <t>Z</t>
  </si>
  <si>
    <t>D</t>
  </si>
  <si>
    <t>E</t>
  </si>
  <si>
    <t>F</t>
  </si>
  <si>
    <t>G</t>
  </si>
  <si>
    <t>Dampier-Qingdao</t>
  </si>
  <si>
    <t>Tubarao-Rotterdam</t>
  </si>
  <si>
    <t>Tubarao-Qingdao</t>
  </si>
  <si>
    <t>Month</t>
  </si>
  <si>
    <t>Year</t>
  </si>
  <si>
    <t>Row Labels</t>
  </si>
  <si>
    <t>Grand Total</t>
  </si>
  <si>
    <t>Avg Dampier-Qingdao</t>
  </si>
  <si>
    <t>Avg Tubarao-Qingdao</t>
  </si>
  <si>
    <t>Avg Tubarao-Rotterdam</t>
  </si>
  <si>
    <t>Freight rate</t>
  </si>
  <si>
    <t>Tubarão-Qingdao</t>
  </si>
  <si>
    <t>Tubarão-Rotterdam</t>
  </si>
  <si>
    <t>2021 avg.</t>
  </si>
  <si>
    <t>2022 avg.</t>
  </si>
  <si>
    <t>H2 2021 avg</t>
  </si>
  <si>
    <t>Oct+21</t>
  </si>
  <si>
    <t>Q3-21</t>
  </si>
  <si>
    <t>RichardsBay-Rotterdam</t>
  </si>
  <si>
    <t>Q2</t>
  </si>
  <si>
    <t>Q1</t>
  </si>
  <si>
    <t>Data source</t>
  </si>
  <si>
    <t>Excel_Fastmarkets rate</t>
  </si>
  <si>
    <t>pdf</t>
  </si>
  <si>
    <t>Excel_Fastmarkets rate/pdf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</si>
</sst>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mmm\ yy"/>
    <numFmt numFmtId="167" formatCode="0.0%"/>
    <numFmt numFmtId="168" formatCode="dd\ mmm\ yy"/>
    <numFmt numFmtId="169" formatCode="0.000"/>
    <numFmt numFmtId="170" formatCode="\ [$]dd/mm/yyyy"/>
    <numFmt numFmtId="171" formatCode="_-* #,##0.0_-;\-* #,##0.0_-;_-* &quot;-&quot;??_-;_-@_-"/>
    <numFmt numFmtId="172" formatCode="_-* #,##0_-;\-* #,##0_-;_-* &quot;-&quot;??_-;_-@_-"/>
    <numFmt numFmtId="173" formatCode="dd/mm/yy;@"/>
    <numFmt numFmtId="174" formatCode="_(* #,##0_);_(* \(#,##0\);_(* &quot;-&quot;??_);_(@_)"/>
  </numFmts>
  <fonts count="91">
    <font>
      <sz val="10"/>
      <name val="Arial"/>
    </font>
    <font>
      <sz val="10"/>
      <name val="Arial"/>
      <family val="2"/>
    </font>
    <font>
      <sz val="10"/>
      <name val="Helvetica"/>
      <family val="2"/>
    </font>
    <font>
      <sz val="10"/>
      <color indexed="39"/>
      <name val="Helvetica"/>
      <family val="2"/>
    </font>
    <font>
      <b/>
      <i/>
      <sz val="14"/>
      <name val="Helvetica"/>
      <family val="2"/>
    </font>
    <font>
      <sz val="10"/>
      <color indexed="16"/>
      <name val="Helvetica"/>
      <family val="2"/>
    </font>
    <font>
      <sz val="10"/>
      <color indexed="10"/>
      <name val="Helvetica"/>
      <family val="2"/>
    </font>
    <font>
      <sz val="10"/>
      <color indexed="8"/>
      <name val="Helvetica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9"/>
      <name val="Arial"/>
      <family val="2"/>
    </font>
    <font>
      <b/>
      <i/>
      <sz val="14"/>
      <name val="Arial"/>
      <family val="2"/>
    </font>
    <font>
      <b/>
      <sz val="12"/>
      <name val="Arial"/>
      <family val="2"/>
    </font>
    <font>
      <b/>
      <i/>
      <sz val="14"/>
      <name val="Arial"/>
      <family val="2"/>
    </font>
    <font>
      <sz val="14"/>
      <name val="Arial"/>
      <family val="2"/>
    </font>
    <font>
      <sz val="8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sz val="10"/>
      <name val="FagoCoRegularLf-Roman"/>
      <family val="3"/>
    </font>
    <font>
      <sz val="9"/>
      <name val="FagoCoRegularLf-Roman"/>
      <family val="3"/>
    </font>
    <font>
      <sz val="7"/>
      <name val="FagoCoRegularLf-Roman"/>
      <family val="3"/>
    </font>
    <font>
      <sz val="7"/>
      <name val="Arial"/>
      <family val="2"/>
    </font>
    <font>
      <sz val="9"/>
      <name val="FagoCoExbLf-Roman"/>
      <family val="3"/>
    </font>
    <font>
      <sz val="9"/>
      <name val="FagoCoRegularLf-Italic"/>
      <family val="3"/>
    </font>
    <font>
      <b/>
      <sz val="12"/>
      <name val="FagoCoExbLf-Italic"/>
      <family val="3"/>
    </font>
    <font>
      <sz val="7"/>
      <color indexed="8"/>
      <name val="FagoCoRegularLf-Roman"/>
      <family val="3"/>
    </font>
    <font>
      <sz val="12"/>
      <name val="FagoCoExbLf-Italic"/>
      <family val="3"/>
    </font>
    <font>
      <sz val="11"/>
      <name val="FagoCoExbLf-Italic"/>
      <family val="3"/>
    </font>
    <font>
      <sz val="10"/>
      <name val="FagoCoExbLf-Roman"/>
      <family val="3"/>
    </font>
    <font>
      <sz val="10"/>
      <color indexed="8"/>
      <name val="FagoCoRegularLf-Roman"/>
      <family val="3"/>
    </font>
    <font>
      <sz val="14"/>
      <name val="FagoCoBlackLf-Italic"/>
      <family val="3"/>
    </font>
    <font>
      <sz val="12"/>
      <name val="FagoCoExbLf-Roman"/>
      <family val="3"/>
    </font>
    <font>
      <b/>
      <sz val="12"/>
      <name val="FagoCoRegularLf-Roman"/>
      <family val="3"/>
    </font>
    <font>
      <sz val="12"/>
      <name val="FagoCoRegularLf-Roman"/>
      <family val="3"/>
    </font>
    <font>
      <sz val="8"/>
      <name val="FagoCoRegularLf-Italic"/>
      <family val="3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sz val="10"/>
      <name val="Comic Sans MS"/>
      <family val="4"/>
    </font>
    <font>
      <sz val="14"/>
      <color rgb="FF000000"/>
      <name val="FagoCoExbLf-Roman"/>
      <family val="3"/>
    </font>
    <font>
      <b/>
      <sz val="14"/>
      <color rgb="FFFF0000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12"/>
      <name val="Calibri"/>
      <family val="2"/>
      <scheme val="minor"/>
    </font>
    <font>
      <b/>
      <u/>
      <sz val="10"/>
      <color rgb="FF0000FF"/>
      <name val="Arial"/>
      <family val="2"/>
    </font>
    <font>
      <b/>
      <u/>
      <sz val="10"/>
      <name val="Arial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i/>
      <sz val="8"/>
      <name val="FagoCoRegularLf-Italic"/>
      <family val="3"/>
    </font>
    <font>
      <sz val="16"/>
      <color indexed="81"/>
      <name val="Tahoma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FF"/>
      <name val="Arial"/>
      <family val="2"/>
    </font>
    <font>
      <b/>
      <i/>
      <sz val="10"/>
      <name val="Arial"/>
      <family val="2"/>
    </font>
    <font>
      <i/>
      <sz val="10"/>
      <color rgb="FF000000"/>
      <name val="Arial"/>
      <family val="2"/>
    </font>
    <font>
      <u/>
      <sz val="10"/>
      <color rgb="FF0000FF"/>
      <name val="Arial"/>
      <family val="2"/>
    </font>
    <font>
      <sz val="9"/>
      <color indexed="81"/>
      <name val="Tahoma"/>
      <family val="2"/>
    </font>
    <font>
      <u/>
      <sz val="10"/>
      <color rgb="FF000000"/>
      <name val="Arial"/>
      <family val="2"/>
    </font>
    <font>
      <sz val="9"/>
      <name val="宋体"/>
      <family val="3"/>
      <charset val="134"/>
    </font>
    <font>
      <i/>
      <sz val="10"/>
      <name val="Arial"/>
      <family val="2"/>
    </font>
    <font>
      <u/>
      <sz val="9"/>
      <color indexed="81"/>
      <name val="Tahoma"/>
      <family val="2"/>
    </font>
    <font>
      <sz val="10"/>
      <name val="Arial"/>
      <family val="2"/>
    </font>
    <font>
      <strike/>
      <sz val="9"/>
      <color indexed="81"/>
      <name val="Tahoma"/>
      <family val="2"/>
    </font>
    <font>
      <b/>
      <strike/>
      <sz val="11"/>
      <color indexed="81"/>
      <name val="Tahoma"/>
      <family val="2"/>
    </font>
    <font>
      <strike/>
      <sz val="11"/>
      <color indexed="81"/>
      <name val="Tahoma"/>
      <family val="2"/>
    </font>
    <font>
      <strike/>
      <u/>
      <sz val="11"/>
      <color indexed="81"/>
      <name val="Tahoma"/>
      <family val="2"/>
    </font>
    <font>
      <b/>
      <sz val="10"/>
      <color theme="5" tint="-0.249977111117893"/>
      <name val="Arial"/>
      <family val="2"/>
    </font>
    <font>
      <b/>
      <sz val="12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sz val="10"/>
      <color rgb="FFFF0000"/>
      <name val="Arial"/>
      <family val="2"/>
    </font>
    <font>
      <b/>
      <u/>
      <sz val="9"/>
      <color indexed="81"/>
      <name val="Tahoma"/>
      <family val="2"/>
    </font>
    <font>
      <sz val="10"/>
      <color theme="0" tint="-0.499984740745262"/>
      <name val="Arial"/>
      <family val="2"/>
    </font>
    <font>
      <sz val="10"/>
      <color theme="0" tint="-0.249977111117893"/>
      <name val="Arial"/>
      <family val="2"/>
    </font>
    <font>
      <sz val="1"/>
      <color rgb="FFFFFFFF"/>
      <name val="Arial"/>
      <family val="2"/>
    </font>
    <font>
      <sz val="10"/>
      <color theme="1" tint="0.34998626667073579"/>
      <name val="Arial"/>
      <family val="2"/>
    </font>
    <font>
      <sz val="10"/>
      <color rgb="FF008000"/>
      <name val="Arial"/>
      <family val="2"/>
    </font>
    <font>
      <b/>
      <sz val="10"/>
      <color theme="5"/>
      <name val="Arial"/>
      <family val="2"/>
    </font>
    <font>
      <b/>
      <u/>
      <sz val="10"/>
      <color theme="5"/>
      <name val="Arial"/>
      <family val="2"/>
    </font>
    <font>
      <sz val="10"/>
      <color theme="0" tint="-0.34998626667073579"/>
      <name val="Arial"/>
      <family val="2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164" fontId="71" fillId="0" borderId="0" applyFont="0" applyFill="0" applyBorder="0" applyAlignment="0" applyProtection="0"/>
  </cellStyleXfs>
  <cellXfs count="545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2" borderId="0" xfId="0" applyFont="1" applyFill="1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2" fontId="3" fillId="2" borderId="4" xfId="0" applyNumberFormat="1" applyFont="1" applyFill="1" applyBorder="1" applyAlignment="1">
      <alignment horizontal="center"/>
    </xf>
    <xf numFmtId="2" fontId="3" fillId="2" borderId="5" xfId="0" applyNumberFormat="1" applyFont="1" applyFill="1" applyBorder="1" applyAlignment="1">
      <alignment horizontal="center"/>
    </xf>
    <xf numFmtId="2" fontId="3" fillId="2" borderId="6" xfId="0" applyNumberFormat="1" applyFont="1" applyFill="1" applyBorder="1" applyAlignment="1">
      <alignment horizontal="center"/>
    </xf>
    <xf numFmtId="17" fontId="2" fillId="0" borderId="0" xfId="0" applyNumberFormat="1" applyFont="1"/>
    <xf numFmtId="0" fontId="4" fillId="0" borderId="0" xfId="0" applyFont="1"/>
    <xf numFmtId="0" fontId="2" fillId="2" borderId="7" xfId="0" applyFont="1" applyFill="1" applyBorder="1"/>
    <xf numFmtId="0" fontId="3" fillId="2" borderId="5" xfId="0" applyFont="1" applyFill="1" applyBorder="1"/>
    <xf numFmtId="0" fontId="2" fillId="2" borderId="8" xfId="0" applyFont="1" applyFill="1" applyBorder="1"/>
    <xf numFmtId="0" fontId="5" fillId="0" borderId="0" xfId="0" applyFont="1"/>
    <xf numFmtId="0" fontId="6" fillId="0" borderId="0" xfId="0" applyFont="1"/>
    <xf numFmtId="0" fontId="7" fillId="0" borderId="0" xfId="0" applyFont="1" applyFill="1"/>
    <xf numFmtId="17" fontId="7" fillId="0" borderId="0" xfId="0" applyNumberFormat="1" applyFont="1" applyFill="1" applyBorder="1"/>
    <xf numFmtId="0" fontId="7" fillId="0" borderId="0" xfId="0" applyFont="1" applyFill="1" applyBorder="1"/>
    <xf numFmtId="2" fontId="7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165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11" fillId="0" borderId="8" xfId="0" applyFont="1" applyBorder="1" applyAlignment="1">
      <alignment horizontal="center"/>
    </xf>
    <xf numFmtId="17" fontId="12" fillId="0" borderId="0" xfId="0" applyNumberFormat="1" applyFont="1"/>
    <xf numFmtId="3" fontId="0" fillId="0" borderId="0" xfId="0" applyNumberFormat="1"/>
    <xf numFmtId="17" fontId="12" fillId="0" borderId="0" xfId="0" applyNumberFormat="1" applyFont="1" applyBorder="1"/>
    <xf numFmtId="17" fontId="12" fillId="0" borderId="8" xfId="0" applyNumberFormat="1" applyFont="1" applyBorder="1"/>
    <xf numFmtId="17" fontId="0" fillId="0" borderId="0" xfId="0" applyNumberFormat="1"/>
    <xf numFmtId="15" fontId="0" fillId="0" borderId="0" xfId="0" applyNumberFormat="1"/>
    <xf numFmtId="0" fontId="13" fillId="0" borderId="0" xfId="0" applyFont="1"/>
    <xf numFmtId="9" fontId="0" fillId="0" borderId="0" xfId="1" applyFont="1"/>
    <xf numFmtId="0" fontId="9" fillId="0" borderId="0" xfId="0" applyFont="1"/>
    <xf numFmtId="9" fontId="9" fillId="0" borderId="0" xfId="1" applyFont="1"/>
    <xf numFmtId="0" fontId="15" fillId="0" borderId="0" xfId="0" applyFont="1"/>
    <xf numFmtId="167" fontId="0" fillId="0" borderId="0" xfId="1" applyNumberFormat="1" applyFont="1"/>
    <xf numFmtId="0" fontId="14" fillId="0" borderId="0" xfId="0" applyFont="1"/>
    <xf numFmtId="2" fontId="0" fillId="0" borderId="0" xfId="0" applyNumberFormat="1"/>
    <xf numFmtId="0" fontId="0" fillId="0" borderId="0" xfId="0" applyAlignment="1">
      <alignment horizontal="right"/>
    </xf>
    <xf numFmtId="168" fontId="0" fillId="0" borderId="0" xfId="0" applyNumberFormat="1"/>
    <xf numFmtId="168" fontId="17" fillId="0" borderId="0" xfId="0" applyNumberFormat="1" applyFont="1" applyAlignment="1">
      <alignment horizontal="left"/>
    </xf>
    <xf numFmtId="168" fontId="9" fillId="0" borderId="0" xfId="0" applyNumberFormat="1" applyFont="1"/>
    <xf numFmtId="166" fontId="0" fillId="0" borderId="0" xfId="0" applyNumberFormat="1"/>
    <xf numFmtId="1" fontId="0" fillId="0" borderId="0" xfId="0" applyNumberFormat="1"/>
    <xf numFmtId="1" fontId="13" fillId="0" borderId="0" xfId="0" applyNumberFormat="1" applyFont="1"/>
    <xf numFmtId="15" fontId="16" fillId="0" borderId="0" xfId="0" applyNumberFormat="1" applyFont="1" applyAlignment="1" applyProtection="1">
      <alignment horizontal="left"/>
      <protection locked="0"/>
    </xf>
    <xf numFmtId="1" fontId="16" fillId="3" borderId="0" xfId="0" applyNumberFormat="1" applyFont="1" applyFill="1" applyAlignment="1" applyProtection="1">
      <alignment horizontal="center"/>
      <protection locked="0"/>
    </xf>
    <xf numFmtId="0" fontId="0" fillId="3" borderId="0" xfId="0" applyFill="1" applyAlignment="1">
      <alignment horizontal="right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0" fontId="18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vertical="top"/>
    </xf>
    <xf numFmtId="0" fontId="14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NumberFormat="1" applyAlignment="1">
      <alignment vertical="top"/>
    </xf>
    <xf numFmtId="0" fontId="0" fillId="0" borderId="0" xfId="1" applyNumberFormat="1" applyFont="1"/>
    <xf numFmtId="0" fontId="0" fillId="0" borderId="0" xfId="0" applyNumberFormat="1"/>
    <xf numFmtId="0" fontId="19" fillId="0" borderId="0" xfId="0" applyFont="1"/>
    <xf numFmtId="168" fontId="14" fillId="0" borderId="0" xfId="0" applyNumberFormat="1" applyFont="1" applyFill="1"/>
    <xf numFmtId="0" fontId="14" fillId="0" borderId="0" xfId="0" applyFont="1" applyFill="1"/>
    <xf numFmtId="3" fontId="14" fillId="0" borderId="0" xfId="0" applyNumberFormat="1" applyFont="1" applyFill="1"/>
    <xf numFmtId="0" fontId="0" fillId="0" borderId="0" xfId="0" applyAlignment="1"/>
    <xf numFmtId="3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 vertical="top"/>
    </xf>
    <xf numFmtId="3" fontId="0" fillId="0" borderId="2" xfId="0" applyNumberFormat="1" applyBorder="1" applyAlignment="1">
      <alignment horizontal="center" vertical="top"/>
    </xf>
    <xf numFmtId="0" fontId="0" fillId="0" borderId="7" xfId="0" applyBorder="1" applyAlignment="1">
      <alignment horizontal="center"/>
    </xf>
    <xf numFmtId="3" fontId="0" fillId="0" borderId="1" xfId="0" applyNumberFormat="1" applyBorder="1" applyAlignment="1">
      <alignment horizontal="center" vertical="top"/>
    </xf>
    <xf numFmtId="0" fontId="22" fillId="0" borderId="0" xfId="0" applyFont="1"/>
    <xf numFmtId="2" fontId="0" fillId="0" borderId="2" xfId="0" applyNumberFormat="1" applyBorder="1"/>
    <xf numFmtId="2" fontId="0" fillId="0" borderId="0" xfId="0" applyNumberFormat="1" applyFill="1" applyBorder="1"/>
    <xf numFmtId="0" fontId="16" fillId="3" borderId="0" xfId="0" applyFont="1" applyFill="1" applyAlignment="1">
      <alignment horizontal="center"/>
    </xf>
    <xf numFmtId="0" fontId="14" fillId="0" borderId="0" xfId="0" applyFont="1" applyBorder="1"/>
    <xf numFmtId="0" fontId="23" fillId="0" borderId="0" xfId="0" applyFont="1" applyAlignment="1">
      <alignment horizontal="center"/>
    </xf>
    <xf numFmtId="0" fontId="23" fillId="0" borderId="0" xfId="0" applyFont="1"/>
    <xf numFmtId="0" fontId="1" fillId="0" borderId="0" xfId="0" applyFont="1"/>
    <xf numFmtId="168" fontId="26" fillId="0" borderId="0" xfId="0" applyNumberFormat="1" applyFont="1"/>
    <xf numFmtId="15" fontId="8" fillId="0" borderId="0" xfId="0" applyNumberFormat="1" applyFont="1" applyFill="1" applyAlignment="1">
      <alignment horizontal="left" vertical="top" wrapText="1"/>
    </xf>
    <xf numFmtId="3" fontId="8" fillId="0" borderId="0" xfId="0" applyNumberFormat="1" applyFont="1" applyFill="1" applyAlignment="1">
      <alignment horizontal="right" vertical="top" wrapText="1"/>
    </xf>
    <xf numFmtId="0" fontId="9" fillId="3" borderId="0" xfId="0" applyFont="1" applyFill="1" applyAlignment="1">
      <alignment horizontal="center"/>
    </xf>
    <xf numFmtId="1" fontId="10" fillId="3" borderId="0" xfId="0" applyNumberFormat="1" applyFont="1" applyFill="1" applyAlignment="1" applyProtection="1">
      <alignment horizontal="center"/>
      <protection locked="0"/>
    </xf>
    <xf numFmtId="0" fontId="1" fillId="0" borderId="0" xfId="0" applyFont="1" applyBorder="1"/>
    <xf numFmtId="0" fontId="24" fillId="0" borderId="0" xfId="0" applyFont="1" applyBorder="1"/>
    <xf numFmtId="0" fontId="24" fillId="0" borderId="0" xfId="0" applyFont="1"/>
    <xf numFmtId="2" fontId="28" fillId="0" borderId="0" xfId="0" applyNumberFormat="1" applyFont="1" applyBorder="1" applyAlignment="1">
      <alignment horizontal="center"/>
    </xf>
    <xf numFmtId="0" fontId="28" fillId="0" borderId="0" xfId="0" applyFont="1" applyBorder="1"/>
    <xf numFmtId="0" fontId="30" fillId="0" borderId="0" xfId="0" applyFont="1" applyBorder="1"/>
    <xf numFmtId="0" fontId="0" fillId="0" borderId="0" xfId="0" applyFill="1"/>
    <xf numFmtId="0" fontId="1" fillId="0" borderId="9" xfId="0" applyFont="1" applyBorder="1"/>
    <xf numFmtId="0" fontId="33" fillId="0" borderId="10" xfId="0" applyFont="1" applyFill="1" applyBorder="1"/>
    <xf numFmtId="0" fontId="33" fillId="0" borderId="11" xfId="0" applyFont="1" applyFill="1" applyBorder="1"/>
    <xf numFmtId="0" fontId="29" fillId="0" borderId="9" xfId="0" applyFont="1" applyBorder="1"/>
    <xf numFmtId="2" fontId="29" fillId="0" borderId="9" xfId="0" applyNumberFormat="1" applyFont="1" applyBorder="1" applyAlignment="1">
      <alignment horizontal="center"/>
    </xf>
    <xf numFmtId="2" fontId="27" fillId="0" borderId="11" xfId="0" applyNumberFormat="1" applyFont="1" applyFill="1" applyBorder="1" applyAlignment="1">
      <alignment horizontal="center"/>
    </xf>
    <xf numFmtId="0" fontId="27" fillId="0" borderId="11" xfId="0" applyFont="1" applyFill="1" applyBorder="1"/>
    <xf numFmtId="0" fontId="31" fillId="0" borderId="12" xfId="0" applyFont="1" applyBorder="1"/>
    <xf numFmtId="0" fontId="31" fillId="0" borderId="9" xfId="0" applyFont="1" applyBorder="1" applyAlignment="1">
      <alignment horizontal="center"/>
    </xf>
    <xf numFmtId="0" fontId="31" fillId="0" borderId="9" xfId="0" applyFont="1" applyBorder="1"/>
    <xf numFmtId="0" fontId="28" fillId="0" borderId="12" xfId="0" applyFont="1" applyBorder="1"/>
    <xf numFmtId="2" fontId="28" fillId="0" borderId="9" xfId="0" applyNumberFormat="1" applyFont="1" applyBorder="1" applyAlignment="1">
      <alignment horizontal="center"/>
    </xf>
    <xf numFmtId="0" fontId="28" fillId="0" borderId="9" xfId="0" applyFont="1" applyFill="1" applyBorder="1"/>
    <xf numFmtId="2" fontId="28" fillId="0" borderId="9" xfId="0" applyNumberFormat="1" applyFont="1" applyFill="1" applyBorder="1" applyAlignment="1">
      <alignment horizontal="center"/>
    </xf>
    <xf numFmtId="0" fontId="1" fillId="0" borderId="0" xfId="0" applyFont="1" applyFill="1" applyAlignment="1">
      <alignment wrapText="1"/>
    </xf>
    <xf numFmtId="0" fontId="35" fillId="0" borderId="13" xfId="0" applyFont="1" applyFill="1" applyBorder="1"/>
    <xf numFmtId="0" fontId="28" fillId="0" borderId="14" xfId="0" applyFont="1" applyBorder="1"/>
    <xf numFmtId="0" fontId="29" fillId="0" borderId="12" xfId="0" applyFont="1" applyBorder="1"/>
    <xf numFmtId="0" fontId="32" fillId="0" borderId="14" xfId="0" applyFont="1" applyBorder="1"/>
    <xf numFmtId="0" fontId="34" fillId="0" borderId="11" xfId="0" applyFont="1" applyFill="1" applyBorder="1"/>
    <xf numFmtId="0" fontId="36" fillId="0" borderId="13" xfId="0" applyFont="1" applyFill="1" applyBorder="1"/>
    <xf numFmtId="0" fontId="37" fillId="0" borderId="14" xfId="0" applyFont="1" applyBorder="1"/>
    <xf numFmtId="0" fontId="37" fillId="0" borderId="0" xfId="0" applyFont="1" applyBorder="1" applyAlignment="1">
      <alignment horizontal="center"/>
    </xf>
    <xf numFmtId="0" fontId="37" fillId="0" borderId="0" xfId="0" applyFont="1" applyBorder="1"/>
    <xf numFmtId="0" fontId="27" fillId="0" borderId="14" xfId="0" applyFont="1" applyBorder="1"/>
    <xf numFmtId="3" fontId="27" fillId="0" borderId="0" xfId="0" applyNumberFormat="1" applyFont="1" applyBorder="1" applyAlignment="1">
      <alignment horizontal="center"/>
    </xf>
    <xf numFmtId="0" fontId="27" fillId="0" borderId="0" xfId="0" applyFont="1" applyBorder="1"/>
    <xf numFmtId="0" fontId="38" fillId="0" borderId="0" xfId="0" applyFont="1" applyBorder="1"/>
    <xf numFmtId="0" fontId="38" fillId="0" borderId="14" xfId="0" applyFont="1" applyBorder="1"/>
    <xf numFmtId="2" fontId="27" fillId="0" borderId="0" xfId="0" applyNumberFormat="1" applyFont="1" applyBorder="1" applyAlignment="1">
      <alignment horizontal="center"/>
    </xf>
    <xf numFmtId="0" fontId="38" fillId="0" borderId="0" xfId="0" applyFont="1" applyFill="1" applyBorder="1"/>
    <xf numFmtId="2" fontId="27" fillId="0" borderId="0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1" fontId="1" fillId="0" borderId="0" xfId="0" applyNumberFormat="1" applyFont="1" applyFill="1" applyAlignment="1">
      <alignment wrapText="1"/>
    </xf>
    <xf numFmtId="1" fontId="0" fillId="0" borderId="0" xfId="0" applyNumberFormat="1" applyFill="1"/>
    <xf numFmtId="0" fontId="39" fillId="0" borderId="13" xfId="0" applyFont="1" applyFill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40" fillId="0" borderId="11" xfId="0" applyFont="1" applyFill="1" applyBorder="1" applyAlignment="1">
      <alignment horizontal="center" vertical="center" wrapText="1"/>
    </xf>
    <xf numFmtId="0" fontId="0" fillId="0" borderId="14" xfId="0" applyBorder="1"/>
    <xf numFmtId="0" fontId="40" fillId="0" borderId="14" xfId="0" applyFont="1" applyFill="1" applyBorder="1" applyAlignment="1">
      <alignment vertical="center" wrapText="1"/>
    </xf>
    <xf numFmtId="3" fontId="42" fillId="0" borderId="0" xfId="0" applyNumberFormat="1" applyFont="1" applyFill="1" applyBorder="1" applyAlignment="1">
      <alignment horizontal="center" vertical="center" wrapText="1"/>
    </xf>
    <xf numFmtId="167" fontId="42" fillId="0" borderId="0" xfId="0" applyNumberFormat="1" applyFont="1" applyAlignment="1">
      <alignment horizontal="center"/>
    </xf>
    <xf numFmtId="3" fontId="42" fillId="4" borderId="0" xfId="0" applyNumberFormat="1" applyFont="1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3" fontId="42" fillId="0" borderId="9" xfId="0" applyNumberFormat="1" applyFont="1" applyFill="1" applyBorder="1" applyAlignment="1">
      <alignment horizontal="center" vertical="center" wrapText="1"/>
    </xf>
    <xf numFmtId="167" fontId="42" fillId="0" borderId="9" xfId="0" applyNumberFormat="1" applyFont="1" applyBorder="1" applyAlignment="1">
      <alignment horizontal="center"/>
    </xf>
    <xf numFmtId="0" fontId="43" fillId="0" borderId="15" xfId="0" applyFont="1" applyBorder="1" applyAlignment="1">
      <alignment horizontal="left" vertical="center" wrapText="1"/>
    </xf>
    <xf numFmtId="167" fontId="0" fillId="0" borderId="0" xfId="0" applyNumberFormat="1"/>
    <xf numFmtId="10" fontId="0" fillId="0" borderId="0" xfId="0" applyNumberFormat="1"/>
    <xf numFmtId="14" fontId="40" fillId="0" borderId="11" xfId="0" applyNumberFormat="1" applyFont="1" applyFill="1" applyBorder="1" applyAlignment="1">
      <alignment horizontal="center" vertical="center" wrapText="1"/>
    </xf>
    <xf numFmtId="14" fontId="0" fillId="0" borderId="0" xfId="0" applyNumberFormat="1"/>
    <xf numFmtId="3" fontId="41" fillId="0" borderId="0" xfId="0" applyNumberFormat="1" applyFont="1" applyFill="1" applyBorder="1" applyAlignment="1">
      <alignment horizontal="center" vertical="center" wrapText="1"/>
    </xf>
    <xf numFmtId="167" fontId="42" fillId="0" borderId="0" xfId="0" applyNumberFormat="1" applyFont="1" applyBorder="1" applyAlignment="1">
      <alignment horizontal="center"/>
    </xf>
    <xf numFmtId="0" fontId="40" fillId="0" borderId="0" xfId="0" applyFont="1" applyFill="1" applyBorder="1" applyAlignment="1">
      <alignment horizontal="center" vertical="center" wrapText="1"/>
    </xf>
    <xf numFmtId="0" fontId="40" fillId="0" borderId="9" xfId="0" applyFont="1" applyFill="1" applyBorder="1" applyAlignment="1">
      <alignment horizontal="center" vertical="center" wrapText="1"/>
    </xf>
    <xf numFmtId="0" fontId="0" fillId="0" borderId="9" xfId="0" applyBorder="1"/>
    <xf numFmtId="167" fontId="0" fillId="0" borderId="9" xfId="0" applyNumberFormat="1" applyBorder="1"/>
    <xf numFmtId="9" fontId="41" fillId="0" borderId="0" xfId="0" applyNumberFormat="1" applyFont="1" applyFill="1" applyBorder="1" applyAlignment="1">
      <alignment horizontal="center" vertical="center" wrapText="1"/>
    </xf>
    <xf numFmtId="167" fontId="41" fillId="0" borderId="0" xfId="0" applyNumberFormat="1" applyFont="1" applyFill="1" applyBorder="1" applyAlignment="1">
      <alignment horizontal="center" vertical="center" wrapText="1"/>
    </xf>
    <xf numFmtId="14" fontId="40" fillId="0" borderId="16" xfId="0" applyNumberFormat="1" applyFont="1" applyFill="1" applyBorder="1" applyAlignment="1">
      <alignment horizontal="center" vertical="center" wrapText="1"/>
    </xf>
    <xf numFmtId="14" fontId="40" fillId="0" borderId="0" xfId="0" applyNumberFormat="1" applyFont="1" applyFill="1" applyBorder="1" applyAlignment="1">
      <alignment horizontal="center" vertical="center" wrapText="1"/>
    </xf>
    <xf numFmtId="0" fontId="0" fillId="0" borderId="0" xfId="0" applyBorder="1"/>
    <xf numFmtId="4" fontId="42" fillId="0" borderId="0" xfId="0" applyNumberFormat="1" applyFont="1" applyFill="1" applyBorder="1" applyAlignment="1">
      <alignment horizontal="center" vertical="center" wrapText="1"/>
    </xf>
    <xf numFmtId="167" fontId="42" fillId="0" borderId="0" xfId="0" applyNumberFormat="1" applyFont="1" applyFill="1" applyBorder="1" applyAlignment="1">
      <alignment horizontal="center" vertical="center" wrapText="1"/>
    </xf>
    <xf numFmtId="9" fontId="42" fillId="0" borderId="0" xfId="0" applyNumberFormat="1" applyFont="1" applyFill="1" applyBorder="1" applyAlignment="1">
      <alignment horizontal="center" vertical="center" wrapText="1"/>
    </xf>
    <xf numFmtId="167" fontId="42" fillId="0" borderId="9" xfId="0" applyNumberFormat="1" applyFont="1" applyFill="1" applyBorder="1" applyAlignment="1">
      <alignment horizontal="center" vertical="center" wrapText="1"/>
    </xf>
    <xf numFmtId="9" fontId="42" fillId="0" borderId="9" xfId="0" applyNumberFormat="1" applyFont="1" applyFill="1" applyBorder="1" applyAlignment="1">
      <alignment horizontal="center" vertical="center" wrapText="1"/>
    </xf>
    <xf numFmtId="3" fontId="42" fillId="0" borderId="16" xfId="0" applyNumberFormat="1" applyFont="1" applyFill="1" applyBorder="1" applyAlignment="1">
      <alignment horizontal="center" vertical="center" wrapText="1"/>
    </xf>
    <xf numFmtId="167" fontId="42" fillId="0" borderId="16" xfId="0" applyNumberFormat="1" applyFont="1" applyFill="1" applyBorder="1" applyAlignment="1">
      <alignment horizontal="center" vertical="center" wrapText="1"/>
    </xf>
    <xf numFmtId="9" fontId="42" fillId="0" borderId="16" xfId="0" applyNumberFormat="1" applyFont="1" applyFill="1" applyBorder="1" applyAlignment="1">
      <alignment horizontal="center" vertical="center" wrapText="1"/>
    </xf>
    <xf numFmtId="167" fontId="42" fillId="0" borderId="11" xfId="0" applyNumberFormat="1" applyFont="1" applyBorder="1" applyAlignment="1">
      <alignment horizontal="center"/>
    </xf>
    <xf numFmtId="0" fontId="40" fillId="0" borderId="13" xfId="0" applyFont="1" applyFill="1" applyBorder="1" applyAlignment="1">
      <alignment vertical="center" wrapText="1"/>
    </xf>
    <xf numFmtId="3" fontId="42" fillId="0" borderId="11" xfId="0" applyNumberFormat="1" applyFont="1" applyFill="1" applyBorder="1" applyAlignment="1">
      <alignment horizontal="center" vertical="center" wrapText="1"/>
    </xf>
    <xf numFmtId="0" fontId="41" fillId="0" borderId="9" xfId="0" applyFont="1" applyFill="1" applyBorder="1" applyAlignment="1">
      <alignment horizontal="center" vertical="center" wrapText="1"/>
    </xf>
    <xf numFmtId="4" fontId="42" fillId="0" borderId="9" xfId="0" applyNumberFormat="1" applyFont="1" applyFill="1" applyBorder="1" applyAlignment="1">
      <alignment horizontal="center" vertical="center" wrapText="1"/>
    </xf>
    <xf numFmtId="0" fontId="42" fillId="0" borderId="11" xfId="0" applyFont="1" applyFill="1" applyBorder="1" applyAlignment="1">
      <alignment horizontal="center" vertical="center" wrapText="1"/>
    </xf>
    <xf numFmtId="4" fontId="42" fillId="4" borderId="0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left"/>
    </xf>
    <xf numFmtId="0" fontId="42" fillId="0" borderId="15" xfId="0" applyFont="1" applyFill="1" applyBorder="1" applyAlignment="1">
      <alignment vertical="center" wrapText="1"/>
    </xf>
    <xf numFmtId="0" fontId="42" fillId="0" borderId="14" xfId="0" applyFont="1" applyFill="1" applyBorder="1" applyAlignment="1">
      <alignment vertical="center" wrapText="1"/>
    </xf>
    <xf numFmtId="0" fontId="42" fillId="0" borderId="12" xfId="0" applyFont="1" applyFill="1" applyBorder="1" applyAlignment="1">
      <alignment vertical="center" wrapText="1"/>
    </xf>
    <xf numFmtId="3" fontId="41" fillId="0" borderId="9" xfId="0" applyNumberFormat="1" applyFont="1" applyFill="1" applyBorder="1" applyAlignment="1">
      <alignment horizontal="center" vertical="center" wrapText="1"/>
    </xf>
    <xf numFmtId="167" fontId="41" fillId="0" borderId="9" xfId="0" applyNumberFormat="1" applyFont="1" applyFill="1" applyBorder="1" applyAlignment="1">
      <alignment horizontal="center" vertical="center" wrapText="1"/>
    </xf>
    <xf numFmtId="9" fontId="41" fillId="0" borderId="9" xfId="0" applyNumberFormat="1" applyFont="1" applyFill="1" applyBorder="1" applyAlignment="1">
      <alignment horizontal="center" vertical="center" wrapText="1"/>
    </xf>
    <xf numFmtId="0" fontId="42" fillId="0" borderId="12" xfId="0" applyFont="1" applyBorder="1" applyAlignment="1">
      <alignment horizontal="left"/>
    </xf>
    <xf numFmtId="4" fontId="42" fillId="4" borderId="9" xfId="0" applyNumberFormat="1" applyFont="1" applyFill="1" applyBorder="1" applyAlignment="1">
      <alignment horizontal="center" vertical="center" wrapText="1"/>
    </xf>
    <xf numFmtId="3" fontId="42" fillId="4" borderId="9" xfId="0" applyNumberFormat="1" applyFont="1" applyFill="1" applyBorder="1" applyAlignment="1">
      <alignment horizontal="center" vertical="center" wrapText="1"/>
    </xf>
    <xf numFmtId="3" fontId="41" fillId="0" borderId="11" xfId="0" applyNumberFormat="1" applyFont="1" applyFill="1" applyBorder="1" applyAlignment="1">
      <alignment horizontal="center" vertical="center" wrapText="1"/>
    </xf>
    <xf numFmtId="14" fontId="42" fillId="0" borderId="0" xfId="0" applyNumberFormat="1" applyFont="1" applyFill="1" applyBorder="1" applyAlignment="1">
      <alignment horizontal="center" vertical="center" wrapText="1"/>
    </xf>
    <xf numFmtId="14" fontId="42" fillId="0" borderId="0" xfId="0" applyNumberFormat="1" applyFont="1" applyBorder="1" applyAlignment="1">
      <alignment horizontal="center"/>
    </xf>
    <xf numFmtId="14" fontId="41" fillId="0" borderId="0" xfId="0" applyNumberFormat="1" applyFont="1" applyFill="1" applyBorder="1" applyAlignment="1">
      <alignment horizontal="center" vertical="center" wrapText="1"/>
    </xf>
    <xf numFmtId="14" fontId="41" fillId="4" borderId="0" xfId="0" applyNumberFormat="1" applyFont="1" applyFill="1" applyBorder="1" applyAlignment="1">
      <alignment horizontal="center" vertical="center" wrapText="1"/>
    </xf>
    <xf numFmtId="4" fontId="42" fillId="0" borderId="11" xfId="0" applyNumberFormat="1" applyFont="1" applyFill="1" applyBorder="1" applyAlignment="1">
      <alignment horizontal="center" vertical="center" wrapText="1"/>
    </xf>
    <xf numFmtId="167" fontId="42" fillId="0" borderId="11" xfId="0" applyNumberFormat="1" applyFont="1" applyFill="1" applyBorder="1" applyAlignment="1">
      <alignment horizontal="center" vertical="center" wrapText="1"/>
    </xf>
    <xf numFmtId="9" fontId="42" fillId="0" borderId="11" xfId="0" applyNumberFormat="1" applyFont="1" applyFill="1" applyBorder="1" applyAlignment="1">
      <alignment horizontal="center" vertical="center" wrapText="1"/>
    </xf>
    <xf numFmtId="0" fontId="42" fillId="0" borderId="12" xfId="0" applyFont="1" applyFill="1" applyBorder="1" applyAlignment="1">
      <alignment horizontal="left"/>
    </xf>
    <xf numFmtId="167" fontId="42" fillId="0" borderId="0" xfId="0" applyNumberFormat="1" applyFont="1" applyFill="1" applyBorder="1" applyAlignment="1">
      <alignment horizontal="center"/>
    </xf>
    <xf numFmtId="0" fontId="42" fillId="0" borderId="14" xfId="0" applyFont="1" applyFill="1" applyBorder="1" applyAlignment="1">
      <alignment horizontal="left"/>
    </xf>
    <xf numFmtId="0" fontId="40" fillId="0" borderId="12" xfId="0" applyFont="1" applyFill="1" applyBorder="1" applyAlignment="1">
      <alignment vertical="center" wrapText="1"/>
    </xf>
    <xf numFmtId="14" fontId="40" fillId="0" borderId="14" xfId="0" applyNumberFormat="1" applyFont="1" applyFill="1" applyBorder="1" applyAlignment="1">
      <alignment vertical="center" wrapText="1"/>
    </xf>
    <xf numFmtId="14" fontId="42" fillId="0" borderId="0" xfId="0" applyNumberFormat="1" applyFont="1" applyFill="1" applyBorder="1" applyAlignment="1">
      <alignment horizontal="center"/>
    </xf>
    <xf numFmtId="14" fontId="0" fillId="0" borderId="0" xfId="0" applyNumberFormat="1" applyFill="1"/>
    <xf numFmtId="14" fontId="0" fillId="0" borderId="14" xfId="0" applyNumberFormat="1" applyBorder="1"/>
    <xf numFmtId="1" fontId="0" fillId="0" borderId="0" xfId="1" applyNumberFormat="1" applyFont="1"/>
    <xf numFmtId="0" fontId="1" fillId="0" borderId="0" xfId="0" applyNumberFormat="1" applyFont="1" applyFill="1" applyAlignment="1">
      <alignment wrapText="1"/>
    </xf>
    <xf numFmtId="3" fontId="0" fillId="0" borderId="0" xfId="0" applyNumberFormat="1" applyFill="1" applyAlignment="1">
      <alignment horizontal="center" vertical="top" wrapText="1"/>
    </xf>
    <xf numFmtId="0" fontId="48" fillId="0" borderId="0" xfId="0" applyFont="1" applyAlignment="1">
      <alignment horizontal="center" readingOrder="1"/>
    </xf>
    <xf numFmtId="0" fontId="0" fillId="0" borderId="17" xfId="0" applyBorder="1"/>
    <xf numFmtId="9" fontId="0" fillId="0" borderId="17" xfId="1" applyFont="1" applyBorder="1"/>
    <xf numFmtId="3" fontId="9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center"/>
    </xf>
    <xf numFmtId="3" fontId="0" fillId="5" borderId="0" xfId="0" applyNumberFormat="1" applyFill="1" applyAlignment="1">
      <alignment horizontal="center"/>
    </xf>
    <xf numFmtId="0" fontId="1" fillId="5" borderId="0" xfId="0" applyFont="1" applyFill="1"/>
    <xf numFmtId="2" fontId="9" fillId="6" borderId="0" xfId="0" applyNumberFormat="1" applyFont="1" applyFill="1"/>
    <xf numFmtId="0" fontId="9" fillId="6" borderId="0" xfId="0" applyFont="1" applyFill="1"/>
    <xf numFmtId="9" fontId="9" fillId="6" borderId="0" xfId="1" applyFont="1" applyFill="1"/>
    <xf numFmtId="2" fontId="0" fillId="7" borderId="0" xfId="0" applyNumberFormat="1" applyFill="1"/>
    <xf numFmtId="0" fontId="0" fillId="7" borderId="0" xfId="0" applyFill="1"/>
    <xf numFmtId="9" fontId="46" fillId="7" borderId="0" xfId="1" applyFont="1" applyFill="1"/>
    <xf numFmtId="2" fontId="0" fillId="0" borderId="0" xfId="0" applyNumberFormat="1" applyFill="1"/>
    <xf numFmtId="9" fontId="0" fillId="0" borderId="0" xfId="1" applyFont="1" applyFill="1"/>
    <xf numFmtId="2" fontId="0" fillId="6" borderId="0" xfId="0" applyNumberFormat="1" applyFill="1"/>
    <xf numFmtId="0" fontId="0" fillId="6" borderId="0" xfId="0" applyFill="1"/>
    <xf numFmtId="9" fontId="46" fillId="6" borderId="0" xfId="1" applyFont="1" applyFill="1"/>
    <xf numFmtId="0" fontId="0" fillId="5" borderId="0" xfId="0" applyFill="1"/>
    <xf numFmtId="3" fontId="27" fillId="0" borderId="16" xfId="0" applyNumberFormat="1" applyFont="1" applyBorder="1" applyAlignment="1">
      <alignment horizontal="left"/>
    </xf>
    <xf numFmtId="0" fontId="1" fillId="5" borderId="0" xfId="0" applyFont="1" applyFill="1" applyAlignment="1">
      <alignment horizontal="center" wrapText="1"/>
    </xf>
    <xf numFmtId="0" fontId="1" fillId="0" borderId="0" xfId="0" quotePrefix="1" applyFont="1"/>
    <xf numFmtId="0" fontId="1" fillId="0" borderId="0" xfId="0" applyFont="1" applyAlignment="1">
      <alignment wrapText="1"/>
    </xf>
    <xf numFmtId="0" fontId="43" fillId="0" borderId="12" xfId="0" applyFont="1" applyBorder="1" applyAlignment="1">
      <alignment horizontal="left" vertical="center" wrapText="1"/>
    </xf>
    <xf numFmtId="3" fontId="1" fillId="0" borderId="0" xfId="0" applyNumberFormat="1" applyFont="1"/>
    <xf numFmtId="0" fontId="0" fillId="0" borderId="0" xfId="0" applyAlignment="1">
      <alignment wrapText="1"/>
    </xf>
    <xf numFmtId="0" fontId="49" fillId="5" borderId="0" xfId="0" applyFont="1" applyFill="1"/>
    <xf numFmtId="15" fontId="0" fillId="0" borderId="0" xfId="0" applyNumberFormat="1" applyAlignment="1"/>
    <xf numFmtId="3" fontId="1" fillId="0" borderId="0" xfId="0" applyNumberFormat="1" applyFont="1" applyFill="1" applyAlignment="1">
      <alignment horizontal="left" vertical="top"/>
    </xf>
    <xf numFmtId="4" fontId="51" fillId="0" borderId="0" xfId="0" applyNumberFormat="1" applyFont="1" applyAlignment="1"/>
    <xf numFmtId="0" fontId="0" fillId="0" borderId="0" xfId="0" applyFill="1" applyAlignment="1"/>
    <xf numFmtId="0" fontId="9" fillId="0" borderId="0" xfId="0" applyFont="1" applyFill="1" applyAlignment="1"/>
    <xf numFmtId="15" fontId="1" fillId="0" borderId="0" xfId="0" applyNumberFormat="1" applyFont="1" applyFill="1" applyAlignment="1">
      <alignment horizontal="left" vertical="top"/>
    </xf>
    <xf numFmtId="0" fontId="0" fillId="0" borderId="0" xfId="0" applyFill="1" applyAlignment="1">
      <alignment horizontal="left" vertical="top"/>
    </xf>
    <xf numFmtId="167" fontId="0" fillId="0" borderId="0" xfId="1" applyNumberFormat="1" applyFont="1" applyAlignment="1"/>
    <xf numFmtId="0" fontId="9" fillId="0" borderId="18" xfId="0" applyFont="1" applyBorder="1" applyAlignment="1"/>
    <xf numFmtId="10" fontId="0" fillId="0" borderId="18" xfId="0" applyNumberFormat="1" applyBorder="1" applyAlignment="1"/>
    <xf numFmtId="3" fontId="1" fillId="0" borderId="0" xfId="0" applyNumberFormat="1" applyFont="1" applyFill="1" applyBorder="1" applyAlignment="1">
      <alignment horizontal="left" vertical="top"/>
    </xf>
    <xf numFmtId="0" fontId="52" fillId="0" borderId="14" xfId="0" applyFont="1" applyFill="1" applyBorder="1" applyAlignment="1">
      <alignment vertical="center"/>
    </xf>
    <xf numFmtId="0" fontId="52" fillId="0" borderId="0" xfId="0" applyFont="1" applyFill="1" applyBorder="1" applyAlignment="1">
      <alignment vertical="center"/>
    </xf>
    <xf numFmtId="0" fontId="9" fillId="5" borderId="0" xfId="0" applyFont="1" applyFill="1" applyAlignment="1"/>
    <xf numFmtId="0" fontId="51" fillId="0" borderId="0" xfId="0" applyFont="1"/>
    <xf numFmtId="0" fontId="0" fillId="5" borderId="0" xfId="0" applyFill="1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 applyAlignment="1"/>
    <xf numFmtId="3" fontId="0" fillId="0" borderId="0" xfId="1" applyNumberFormat="1" applyFont="1" applyAlignment="1"/>
    <xf numFmtId="2" fontId="0" fillId="0" borderId="0" xfId="0" applyNumberFormat="1" applyAlignment="1"/>
    <xf numFmtId="0" fontId="40" fillId="0" borderId="19" xfId="0" applyFont="1" applyFill="1" applyBorder="1" applyAlignment="1">
      <alignment horizontal="center" vertical="center" wrapText="1"/>
    </xf>
    <xf numFmtId="0" fontId="40" fillId="0" borderId="20" xfId="0" applyFont="1" applyFill="1" applyBorder="1" applyAlignment="1">
      <alignment horizontal="center" vertical="center" wrapText="1"/>
    </xf>
    <xf numFmtId="9" fontId="42" fillId="0" borderId="21" xfId="0" applyNumberFormat="1" applyFont="1" applyFill="1" applyBorder="1" applyAlignment="1">
      <alignment horizontal="center" vertical="center" wrapText="1"/>
    </xf>
    <xf numFmtId="9" fontId="42" fillId="0" borderId="22" xfId="0" applyNumberFormat="1" applyFont="1" applyFill="1" applyBorder="1" applyAlignment="1">
      <alignment horizontal="center" vertical="center" wrapText="1"/>
    </xf>
    <xf numFmtId="3" fontId="42" fillId="0" borderId="19" xfId="0" applyNumberFormat="1" applyFont="1" applyFill="1" applyBorder="1" applyAlignment="1">
      <alignment horizontal="center" vertical="center" wrapText="1"/>
    </xf>
    <xf numFmtId="9" fontId="41" fillId="0" borderId="21" xfId="0" applyNumberFormat="1" applyFont="1" applyFill="1" applyBorder="1" applyAlignment="1">
      <alignment horizontal="center" vertical="center" wrapText="1"/>
    </xf>
    <xf numFmtId="9" fontId="41" fillId="0" borderId="22" xfId="0" applyNumberFormat="1" applyFont="1" applyFill="1" applyBorder="1" applyAlignment="1">
      <alignment horizontal="center" vertical="center" wrapText="1"/>
    </xf>
    <xf numFmtId="3" fontId="42" fillId="0" borderId="22" xfId="0" applyNumberFormat="1" applyFont="1" applyFill="1" applyBorder="1" applyAlignment="1">
      <alignment horizontal="center" vertical="center" wrapText="1"/>
    </xf>
    <xf numFmtId="0" fontId="40" fillId="0" borderId="21" xfId="0" applyFont="1" applyFill="1" applyBorder="1" applyAlignment="1">
      <alignment horizontal="center" vertical="center" wrapText="1"/>
    </xf>
    <xf numFmtId="9" fontId="42" fillId="0" borderId="19" xfId="0" applyNumberFormat="1" applyFont="1" applyFill="1" applyBorder="1" applyAlignment="1">
      <alignment horizontal="center" vertical="center" wrapText="1"/>
    </xf>
    <xf numFmtId="14" fontId="42" fillId="0" borderId="21" xfId="0" applyNumberFormat="1" applyFont="1" applyFill="1" applyBorder="1" applyAlignment="1">
      <alignment horizontal="center" vertical="center" wrapText="1"/>
    </xf>
    <xf numFmtId="0" fontId="9" fillId="0" borderId="0" xfId="0" quotePrefix="1" applyFont="1"/>
    <xf numFmtId="0" fontId="9" fillId="0" borderId="0" xfId="0" applyNumberFormat="1" applyFont="1"/>
    <xf numFmtId="0" fontId="1" fillId="0" borderId="0" xfId="0" applyNumberFormat="1" applyFont="1"/>
    <xf numFmtId="167" fontId="1" fillId="0" borderId="0" xfId="1" applyNumberFormat="1" applyFont="1" applyFill="1" applyAlignment="1">
      <alignment horizontal="left" vertical="top"/>
    </xf>
    <xf numFmtId="0" fontId="0" fillId="8" borderId="0" xfId="0" applyNumberFormat="1" applyFill="1"/>
    <xf numFmtId="0" fontId="0" fillId="8" borderId="0" xfId="0" applyFill="1"/>
    <xf numFmtId="0" fontId="0" fillId="0" borderId="0" xfId="0" quotePrefix="1"/>
    <xf numFmtId="0" fontId="9" fillId="0" borderId="0" xfId="0" applyFont="1" applyBorder="1" applyAlignment="1"/>
    <xf numFmtId="0" fontId="0" fillId="0" borderId="0" xfId="0" applyBorder="1" applyAlignment="1"/>
    <xf numFmtId="4" fontId="0" fillId="0" borderId="0" xfId="0" applyNumberFormat="1" applyAlignment="1"/>
    <xf numFmtId="0" fontId="53" fillId="0" borderId="0" xfId="0" applyNumberFormat="1" applyFont="1" applyAlignment="1"/>
    <xf numFmtId="0" fontId="53" fillId="5" borderId="0" xfId="0" applyNumberFormat="1" applyFont="1" applyFill="1" applyAlignment="1"/>
    <xf numFmtId="0" fontId="9" fillId="5" borderId="0" xfId="0" applyNumberFormat="1" applyFont="1" applyFill="1" applyAlignment="1"/>
    <xf numFmtId="4" fontId="51" fillId="0" borderId="0" xfId="1" applyNumberFormat="1" applyFont="1" applyAlignment="1"/>
    <xf numFmtId="0" fontId="0" fillId="0" borderId="0" xfId="0" applyNumberFormat="1" applyAlignment="1"/>
    <xf numFmtId="0" fontId="0" fillId="0" borderId="0" xfId="1" applyNumberFormat="1" applyFont="1" applyAlignment="1"/>
    <xf numFmtId="167" fontId="9" fillId="6" borderId="0" xfId="1" applyNumberFormat="1" applyFont="1" applyFill="1"/>
    <xf numFmtId="14" fontId="1" fillId="0" borderId="0" xfId="0" applyNumberFormat="1" applyFont="1"/>
    <xf numFmtId="167" fontId="1" fillId="0" borderId="0" xfId="1" applyNumberFormat="1" applyFont="1" applyFill="1" applyBorder="1" applyAlignment="1">
      <alignment horizontal="left" vertical="top"/>
    </xf>
    <xf numFmtId="0" fontId="9" fillId="0" borderId="0" xfId="0" applyFont="1" applyAlignment="1"/>
    <xf numFmtId="0" fontId="9" fillId="0" borderId="0" xfId="0" applyFont="1" applyFill="1" applyBorder="1" applyAlignment="1"/>
    <xf numFmtId="0" fontId="1" fillId="3" borderId="0" xfId="0" applyFont="1" applyFill="1" applyAlignment="1">
      <alignment horizontal="center"/>
    </xf>
    <xf numFmtId="10" fontId="0" fillId="0" borderId="0" xfId="0" applyNumberFormat="1" applyBorder="1" applyAlignment="1"/>
    <xf numFmtId="10" fontId="0" fillId="0" borderId="14" xfId="0" applyNumberFormat="1" applyBorder="1"/>
    <xf numFmtId="0" fontId="40" fillId="0" borderId="14" xfId="0" applyFont="1" applyFill="1" applyBorder="1" applyAlignment="1">
      <alignment horizontal="center" vertical="center" wrapText="1"/>
    </xf>
    <xf numFmtId="167" fontId="42" fillId="0" borderId="14" xfId="0" applyNumberFormat="1" applyFont="1" applyBorder="1" applyAlignment="1">
      <alignment horizontal="center"/>
    </xf>
    <xf numFmtId="0" fontId="1" fillId="5" borderId="0" xfId="0" applyFont="1" applyFill="1" applyAlignment="1"/>
    <xf numFmtId="1" fontId="0" fillId="0" borderId="0" xfId="0" applyNumberFormat="1" applyAlignment="1">
      <alignment horizontal="center"/>
    </xf>
    <xf numFmtId="168" fontId="1" fillId="0" borderId="0" xfId="0" applyNumberFormat="1" applyFont="1"/>
    <xf numFmtId="0" fontId="9" fillId="0" borderId="0" xfId="0" applyNumberFormat="1" applyFont="1" applyAlignment="1">
      <alignment wrapText="1"/>
    </xf>
    <xf numFmtId="0" fontId="0" fillId="5" borderId="0" xfId="0" applyNumberFormat="1" applyFill="1"/>
    <xf numFmtId="0" fontId="49" fillId="0" borderId="0" xfId="0" applyFont="1" applyFill="1"/>
    <xf numFmtId="0" fontId="50" fillId="0" borderId="0" xfId="0" applyFont="1" applyFill="1"/>
    <xf numFmtId="170" fontId="0" fillId="0" borderId="0" xfId="0" applyNumberFormat="1" applyAlignment="1"/>
    <xf numFmtId="4" fontId="62" fillId="0" borderId="0" xfId="0" applyNumberFormat="1" applyFont="1" applyAlignment="1"/>
    <xf numFmtId="0" fontId="63" fillId="0" borderId="0" xfId="0" applyNumberFormat="1" applyFont="1" applyAlignment="1">
      <alignment wrapText="1"/>
    </xf>
    <xf numFmtId="4" fontId="64" fillId="0" borderId="0" xfId="0" applyNumberFormat="1" applyFont="1" applyAlignment="1"/>
    <xf numFmtId="4" fontId="64" fillId="0" borderId="0" xfId="1" applyNumberFormat="1" applyFont="1" applyAlignment="1"/>
    <xf numFmtId="0" fontId="1" fillId="0" borderId="0" xfId="0" applyNumberFormat="1" applyFont="1" applyAlignment="1"/>
    <xf numFmtId="0" fontId="65" fillId="0" borderId="0" xfId="0" applyNumberFormat="1" applyFont="1" applyAlignment="1"/>
    <xf numFmtId="170" fontId="51" fillId="0" borderId="0" xfId="0" applyNumberFormat="1" applyFont="1" applyAlignment="1"/>
    <xf numFmtId="0" fontId="62" fillId="0" borderId="0" xfId="0" applyNumberFormat="1" applyFont="1" applyAlignment="1"/>
    <xf numFmtId="9" fontId="0" fillId="0" borderId="0" xfId="1" applyFont="1" applyAlignment="1"/>
    <xf numFmtId="3" fontId="1" fillId="0" borderId="0" xfId="0" applyNumberFormat="1" applyFont="1" applyFill="1"/>
    <xf numFmtId="4" fontId="51" fillId="0" borderId="0" xfId="0" applyNumberFormat="1" applyFont="1" applyFill="1" applyAlignment="1"/>
    <xf numFmtId="4" fontId="64" fillId="0" borderId="0" xfId="0" applyNumberFormat="1" applyFont="1"/>
    <xf numFmtId="4" fontId="62" fillId="0" borderId="0" xfId="0" applyNumberFormat="1" applyFont="1"/>
    <xf numFmtId="4" fontId="51" fillId="0" borderId="0" xfId="0" applyNumberFormat="1" applyFont="1"/>
    <xf numFmtId="0" fontId="9" fillId="5" borderId="0" xfId="0" applyNumberFormat="1" applyFont="1" applyFill="1" applyAlignment="1">
      <alignment wrapText="1"/>
    </xf>
    <xf numFmtId="0" fontId="63" fillId="5" borderId="0" xfId="0" applyNumberFormat="1" applyFont="1" applyFill="1" applyAlignment="1">
      <alignment wrapText="1"/>
    </xf>
    <xf numFmtId="0" fontId="9" fillId="5" borderId="0" xfId="0" applyFont="1" applyFill="1" applyAlignment="1">
      <alignment wrapText="1"/>
    </xf>
    <xf numFmtId="4" fontId="51" fillId="5" borderId="0" xfId="0" applyNumberFormat="1" applyFont="1" applyFill="1" applyAlignment="1"/>
    <xf numFmtId="4" fontId="64" fillId="5" borderId="0" xfId="0" applyNumberFormat="1" applyFont="1" applyFill="1" applyAlignment="1"/>
    <xf numFmtId="0" fontId="0" fillId="5" borderId="0" xfId="0" applyFill="1" applyAlignment="1"/>
    <xf numFmtId="167" fontId="0" fillId="5" borderId="0" xfId="1" applyNumberFormat="1" applyFont="1" applyFill="1" applyAlignment="1"/>
    <xf numFmtId="4" fontId="67" fillId="0" borderId="0" xfId="0" applyNumberFormat="1" applyFont="1" applyAlignment="1"/>
    <xf numFmtId="0" fontId="1" fillId="0" borderId="0" xfId="0" applyNumberFormat="1" applyFont="1" applyFill="1"/>
    <xf numFmtId="168" fontId="0" fillId="0" borderId="0" xfId="0" applyNumberFormat="1" applyFill="1"/>
    <xf numFmtId="0" fontId="1" fillId="0" borderId="0" xfId="2" applyNumberFormat="1" applyFont="1" applyFill="1"/>
    <xf numFmtId="168" fontId="1" fillId="0" borderId="0" xfId="2" applyNumberFormat="1" applyFill="1"/>
    <xf numFmtId="0" fontId="1" fillId="0" borderId="0" xfId="2"/>
    <xf numFmtId="14" fontId="1" fillId="0" borderId="0" xfId="2" applyNumberFormat="1"/>
    <xf numFmtId="0" fontId="1" fillId="0" borderId="0" xfId="2"/>
    <xf numFmtId="0" fontId="1" fillId="0" borderId="0" xfId="2" applyFill="1"/>
    <xf numFmtId="3" fontId="1" fillId="0" borderId="0" xfId="2" applyNumberFormat="1" applyFont="1" applyFill="1"/>
    <xf numFmtId="0" fontId="1" fillId="0" borderId="0" xfId="2" applyFill="1"/>
    <xf numFmtId="14" fontId="1" fillId="0" borderId="0" xfId="2" applyNumberFormat="1"/>
    <xf numFmtId="9" fontId="9" fillId="6" borderId="0" xfId="1" applyFont="1" applyFill="1"/>
    <xf numFmtId="167" fontId="9" fillId="6" borderId="0" xfId="1" applyNumberFormat="1" applyFont="1" applyFill="1"/>
    <xf numFmtId="0" fontId="1" fillId="0" borderId="0" xfId="2" applyNumberFormat="1" applyFont="1" applyFill="1"/>
    <xf numFmtId="0" fontId="1" fillId="5" borderId="0" xfId="2" applyFill="1"/>
    <xf numFmtId="1" fontId="69" fillId="0" borderId="0" xfId="0" applyNumberFormat="1" applyFont="1"/>
    <xf numFmtId="172" fontId="0" fillId="0" borderId="0" xfId="3" applyNumberFormat="1" applyFont="1"/>
    <xf numFmtId="173" fontId="0" fillId="0" borderId="0" xfId="0" applyNumberFormat="1" applyAlignment="1"/>
    <xf numFmtId="3" fontId="9" fillId="0" borderId="0" xfId="0" applyNumberFormat="1" applyFont="1" applyFill="1" applyAlignment="1">
      <alignment horizontal="left" vertical="top"/>
    </xf>
    <xf numFmtId="3" fontId="9" fillId="0" borderId="0" xfId="0" applyNumberFormat="1" applyFont="1" applyFill="1" applyBorder="1" applyAlignment="1">
      <alignment horizontal="left" vertical="top"/>
    </xf>
    <xf numFmtId="3" fontId="69" fillId="0" borderId="0" xfId="0" applyNumberFormat="1" applyFont="1" applyFill="1" applyAlignment="1">
      <alignment horizontal="left" vertical="top"/>
    </xf>
    <xf numFmtId="3" fontId="63" fillId="0" borderId="0" xfId="0" applyNumberFormat="1" applyFont="1" applyFill="1" applyAlignment="1">
      <alignment horizontal="left" vertical="top"/>
    </xf>
    <xf numFmtId="3" fontId="69" fillId="0" borderId="0" xfId="0" applyNumberFormat="1" applyFont="1" applyFill="1" applyBorder="1" applyAlignment="1">
      <alignment horizontal="left" vertical="top"/>
    </xf>
    <xf numFmtId="3" fontId="63" fillId="0" borderId="0" xfId="0" applyNumberFormat="1" applyFont="1" applyFill="1" applyBorder="1" applyAlignment="1">
      <alignment horizontal="left" vertical="top"/>
    </xf>
    <xf numFmtId="9" fontId="0" fillId="0" borderId="0" xfId="1" applyNumberFormat="1" applyFont="1" applyAlignment="1"/>
    <xf numFmtId="4" fontId="64" fillId="0" borderId="0" xfId="1" applyNumberFormat="1" applyFont="1"/>
    <xf numFmtId="2" fontId="76" fillId="0" borderId="0" xfId="0" applyNumberFormat="1" applyFont="1" applyFill="1" applyBorder="1"/>
    <xf numFmtId="4" fontId="51" fillId="0" borderId="0" xfId="1" applyNumberFormat="1" applyFont="1"/>
    <xf numFmtId="0" fontId="77" fillId="10" borderId="14" xfId="0" applyFont="1" applyFill="1" applyBorder="1" applyAlignment="1">
      <alignment vertical="center"/>
    </xf>
    <xf numFmtId="3" fontId="50" fillId="0" borderId="0" xfId="0" applyNumberFormat="1" applyFont="1" applyFill="1" applyAlignment="1">
      <alignment horizontal="left" vertical="top"/>
    </xf>
    <xf numFmtId="3" fontId="50" fillId="5" borderId="0" xfId="0" applyNumberFormat="1" applyFont="1" applyFill="1" applyAlignment="1">
      <alignment horizontal="left" vertical="top"/>
    </xf>
    <xf numFmtId="3" fontId="78" fillId="0" borderId="0" xfId="0" applyNumberFormat="1" applyFont="1" applyFill="1" applyAlignment="1">
      <alignment horizontal="left" vertical="top"/>
    </xf>
    <xf numFmtId="3" fontId="79" fillId="0" borderId="0" xfId="0" applyNumberFormat="1" applyFont="1" applyFill="1" applyAlignment="1">
      <alignment horizontal="left" vertical="top"/>
    </xf>
    <xf numFmtId="0" fontId="80" fillId="0" borderId="0" xfId="0" applyFont="1" applyAlignment="1"/>
    <xf numFmtId="0" fontId="80" fillId="0" borderId="0" xfId="0" applyFont="1"/>
    <xf numFmtId="9" fontId="9" fillId="0" borderId="0" xfId="1" applyNumberFormat="1" applyFont="1"/>
    <xf numFmtId="167" fontId="9" fillId="0" borderId="0" xfId="1" applyNumberFormat="1" applyFont="1"/>
    <xf numFmtId="0" fontId="1" fillId="5" borderId="0" xfId="0" applyNumberFormat="1" applyFont="1" applyFill="1"/>
    <xf numFmtId="0" fontId="54" fillId="5" borderId="0" xfId="0" applyNumberFormat="1" applyFont="1" applyFill="1"/>
    <xf numFmtId="168" fontId="0" fillId="5" borderId="0" xfId="0" applyNumberFormat="1" applyFill="1"/>
    <xf numFmtId="167" fontId="0" fillId="5" borderId="0" xfId="1" applyNumberFormat="1" applyFont="1" applyFill="1"/>
    <xf numFmtId="167" fontId="9" fillId="5" borderId="0" xfId="1" applyNumberFormat="1" applyFont="1" applyFill="1"/>
    <xf numFmtId="9" fontId="0" fillId="5" borderId="0" xfId="1" applyFont="1" applyFill="1"/>
    <xf numFmtId="9" fontId="9" fillId="5" borderId="0" xfId="1" applyFont="1" applyFill="1"/>
    <xf numFmtId="9" fontId="46" fillId="5" borderId="0" xfId="1" applyFont="1" applyFill="1"/>
    <xf numFmtId="9" fontId="0" fillId="5" borderId="17" xfId="1" applyFont="1" applyFill="1" applyBorder="1"/>
    <xf numFmtId="0" fontId="82" fillId="0" borderId="0" xfId="0" applyFont="1"/>
    <xf numFmtId="9" fontId="82" fillId="0" borderId="0" xfId="1" applyFont="1"/>
    <xf numFmtId="9" fontId="82" fillId="0" borderId="0" xfId="1" applyFont="1" applyFill="1"/>
    <xf numFmtId="9" fontId="82" fillId="0" borderId="0" xfId="1" applyNumberFormat="1" applyFont="1"/>
    <xf numFmtId="167" fontId="82" fillId="0" borderId="0" xfId="1" applyNumberFormat="1" applyFont="1"/>
    <xf numFmtId="167" fontId="82" fillId="5" borderId="0" xfId="1" applyNumberFormat="1" applyFont="1" applyFill="1"/>
    <xf numFmtId="2" fontId="0" fillId="0" borderId="0" xfId="0" applyNumberFormat="1" applyBorder="1"/>
    <xf numFmtId="2" fontId="0" fillId="0" borderId="17" xfId="0" applyNumberFormat="1" applyBorder="1"/>
    <xf numFmtId="2" fontId="76" fillId="0" borderId="0" xfId="0" applyNumberFormat="1" applyFont="1" applyBorder="1"/>
    <xf numFmtId="2" fontId="0" fillId="0" borderId="25" xfId="0" applyNumberFormat="1" applyBorder="1"/>
    <xf numFmtId="0" fontId="0" fillId="0" borderId="25" xfId="0" applyBorder="1"/>
    <xf numFmtId="9" fontId="0" fillId="0" borderId="25" xfId="1" applyFont="1" applyBorder="1"/>
    <xf numFmtId="2" fontId="14" fillId="0" borderId="17" xfId="0" applyNumberFormat="1" applyFont="1" applyFill="1" applyBorder="1"/>
    <xf numFmtId="2" fontId="14" fillId="0" borderId="0" xfId="0" applyNumberFormat="1" applyFont="1" applyFill="1" applyBorder="1"/>
    <xf numFmtId="0" fontId="14" fillId="0" borderId="0" xfId="0" applyFont="1" applyFill="1" applyBorder="1"/>
    <xf numFmtId="0" fontId="0" fillId="0" borderId="17" xfId="1" applyNumberFormat="1" applyFont="1" applyBorder="1"/>
    <xf numFmtId="0" fontId="0" fillId="0" borderId="0" xfId="1" applyNumberFormat="1" applyFont="1" applyBorder="1"/>
    <xf numFmtId="0" fontId="0" fillId="0" borderId="0" xfId="0" applyNumberFormat="1" applyBorder="1"/>
    <xf numFmtId="2" fontId="54" fillId="0" borderId="0" xfId="0" applyNumberFormat="1" applyFont="1" applyBorder="1"/>
    <xf numFmtId="2" fontId="0" fillId="5" borderId="17" xfId="0" applyNumberFormat="1" applyFill="1" applyBorder="1"/>
    <xf numFmtId="2" fontId="0" fillId="5" borderId="0" xfId="0" applyNumberFormat="1" applyFill="1" applyBorder="1"/>
    <xf numFmtId="2" fontId="54" fillId="5" borderId="0" xfId="0" applyNumberFormat="1" applyFont="1" applyFill="1" applyBorder="1"/>
    <xf numFmtId="0" fontId="0" fillId="5" borderId="0" xfId="0" applyFill="1" applyBorder="1"/>
    <xf numFmtId="9" fontId="0" fillId="5" borderId="25" xfId="1" applyFont="1" applyFill="1" applyBorder="1"/>
    <xf numFmtId="2" fontId="1" fillId="0" borderId="0" xfId="0" applyNumberFormat="1" applyFont="1" applyBorder="1"/>
    <xf numFmtId="2" fontId="0" fillId="9" borderId="0" xfId="0" applyNumberFormat="1" applyFill="1" applyBorder="1"/>
    <xf numFmtId="2" fontId="54" fillId="0" borderId="17" xfId="0" applyNumberFormat="1" applyFont="1" applyBorder="1"/>
    <xf numFmtId="2" fontId="0" fillId="0" borderId="17" xfId="0" applyNumberFormat="1" applyFill="1" applyBorder="1"/>
    <xf numFmtId="0" fontId="0" fillId="0" borderId="0" xfId="0" applyFill="1" applyBorder="1"/>
    <xf numFmtId="0" fontId="0" fillId="0" borderId="25" xfId="0" applyFill="1" applyBorder="1"/>
    <xf numFmtId="2" fontId="1" fillId="0" borderId="17" xfId="2" applyNumberFormat="1" applyBorder="1"/>
    <xf numFmtId="2" fontId="1" fillId="0" borderId="0" xfId="2" applyNumberFormat="1" applyBorder="1"/>
    <xf numFmtId="0" fontId="1" fillId="0" borderId="0" xfId="2" applyBorder="1"/>
    <xf numFmtId="0" fontId="1" fillId="0" borderId="25" xfId="2" applyBorder="1"/>
    <xf numFmtId="171" fontId="0" fillId="0" borderId="0" xfId="3" applyNumberFormat="1" applyFont="1" applyBorder="1"/>
    <xf numFmtId="171" fontId="1" fillId="0" borderId="0" xfId="3" applyNumberFormat="1" applyFont="1" applyBorder="1"/>
    <xf numFmtId="164" fontId="0" fillId="0" borderId="17" xfId="3" applyNumberFormat="1" applyFont="1" applyBorder="1"/>
    <xf numFmtId="164" fontId="0" fillId="0" borderId="0" xfId="3" applyNumberFormat="1" applyFont="1" applyBorder="1"/>
    <xf numFmtId="164" fontId="0" fillId="0" borderId="25" xfId="3" applyNumberFormat="1" applyFont="1" applyBorder="1"/>
    <xf numFmtId="2" fontId="1" fillId="0" borderId="0" xfId="0" applyNumberFormat="1" applyFont="1" applyFill="1" applyBorder="1"/>
    <xf numFmtId="2" fontId="14" fillId="5" borderId="0" xfId="0" applyNumberFormat="1" applyFont="1" applyFill="1" applyBorder="1"/>
    <xf numFmtId="2" fontId="14" fillId="0" borderId="25" xfId="0" applyNumberFormat="1" applyFont="1" applyFill="1" applyBorder="1"/>
    <xf numFmtId="0" fontId="1" fillId="0" borderId="0" xfId="1" applyNumberFormat="1" applyFont="1" applyBorder="1"/>
    <xf numFmtId="2" fontId="0" fillId="5" borderId="0" xfId="1" applyNumberFormat="1" applyFont="1" applyFill="1" applyBorder="1"/>
    <xf numFmtId="0" fontId="0" fillId="0" borderId="25" xfId="1" applyNumberFormat="1" applyFont="1" applyBorder="1"/>
    <xf numFmtId="169" fontId="0" fillId="0" borderId="0" xfId="0" applyNumberFormat="1" applyBorder="1"/>
    <xf numFmtId="2" fontId="1" fillId="5" borderId="0" xfId="0" applyNumberFormat="1" applyFont="1" applyFill="1" applyBorder="1"/>
    <xf numFmtId="2" fontId="0" fillId="5" borderId="25" xfId="0" applyNumberFormat="1" applyFill="1" applyBorder="1"/>
    <xf numFmtId="2" fontId="0" fillId="9" borderId="17" xfId="0" applyNumberFormat="1" applyFill="1" applyBorder="1"/>
    <xf numFmtId="2" fontId="1" fillId="9" borderId="0" xfId="0" applyNumberFormat="1" applyFont="1" applyFill="1" applyBorder="1"/>
    <xf numFmtId="2" fontId="50" fillId="9" borderId="0" xfId="0" applyNumberFormat="1" applyFont="1" applyFill="1" applyBorder="1"/>
    <xf numFmtId="2" fontId="0" fillId="0" borderId="25" xfId="0" applyNumberFormat="1" applyBorder="1" applyAlignment="1">
      <alignment horizontal="right"/>
    </xf>
    <xf numFmtId="2" fontId="0" fillId="0" borderId="25" xfId="0" applyNumberFormat="1" applyFill="1" applyBorder="1"/>
    <xf numFmtId="2" fontId="1" fillId="5" borderId="0" xfId="2" applyNumberFormat="1" applyFill="1" applyBorder="1"/>
    <xf numFmtId="2" fontId="1" fillId="0" borderId="25" xfId="2" applyNumberFormat="1" applyBorder="1"/>
    <xf numFmtId="164" fontId="76" fillId="0" borderId="0" xfId="3" applyFont="1" applyBorder="1"/>
    <xf numFmtId="172" fontId="0" fillId="0" borderId="17" xfId="3" applyNumberFormat="1" applyFont="1" applyBorder="1"/>
    <xf numFmtId="164" fontId="1" fillId="0" borderId="0" xfId="3" applyNumberFormat="1" applyFont="1" applyBorder="1"/>
    <xf numFmtId="164" fontId="0" fillId="5" borderId="0" xfId="3" applyNumberFormat="1" applyFont="1" applyFill="1" applyBorder="1"/>
    <xf numFmtId="167" fontId="76" fillId="0" borderId="0" xfId="1" applyNumberFormat="1" applyFont="1" applyBorder="1"/>
    <xf numFmtId="0" fontId="50" fillId="0" borderId="0" xfId="0" applyFont="1"/>
    <xf numFmtId="3" fontId="50" fillId="0" borderId="0" xfId="2" applyNumberFormat="1" applyFont="1" applyFill="1"/>
    <xf numFmtId="9" fontId="83" fillId="0" borderId="0" xfId="1" applyFont="1"/>
    <xf numFmtId="0" fontId="84" fillId="0" borderId="0" xfId="0" applyFont="1"/>
    <xf numFmtId="43" fontId="0" fillId="0" borderId="0" xfId="3" applyNumberFormat="1" applyFont="1" applyBorder="1"/>
    <xf numFmtId="2" fontId="50" fillId="0" borderId="17" xfId="0" applyNumberFormat="1" applyFont="1" applyBorder="1"/>
    <xf numFmtId="172" fontId="0" fillId="5" borderId="0" xfId="3" applyNumberFormat="1" applyFont="1" applyFill="1"/>
    <xf numFmtId="170" fontId="0" fillId="0" borderId="0" xfId="0" applyNumberFormat="1" applyAlignment="1"/>
    <xf numFmtId="170" fontId="1" fillId="0" borderId="0" xfId="0" applyNumberFormat="1" applyFont="1" applyAlignment="1"/>
    <xf numFmtId="170" fontId="0" fillId="5" borderId="0" xfId="0" applyNumberFormat="1" applyFill="1" applyAlignment="1"/>
    <xf numFmtId="170" fontId="0" fillId="0" borderId="0" xfId="0" applyNumberFormat="1" applyAlignment="1">
      <alignment wrapText="1"/>
    </xf>
    <xf numFmtId="170" fontId="0" fillId="0" borderId="0" xfId="0" applyNumberFormat="1"/>
    <xf numFmtId="170" fontId="65" fillId="0" borderId="0" xfId="0" applyNumberFormat="1" applyFont="1" applyAlignment="1"/>
    <xf numFmtId="170" fontId="0" fillId="0" borderId="0" xfId="1" applyNumberFormat="1" applyFont="1"/>
    <xf numFmtId="170" fontId="0" fillId="0" borderId="0" xfId="0" applyNumberFormat="1" applyFill="1"/>
    <xf numFmtId="2" fontId="0" fillId="0" borderId="0" xfId="3" applyNumberFormat="1" applyFont="1" applyBorder="1"/>
    <xf numFmtId="10" fontId="76" fillId="0" borderId="0" xfId="1" applyNumberFormat="1" applyFont="1" applyBorder="1"/>
    <xf numFmtId="167" fontId="83" fillId="0" borderId="0" xfId="1" applyNumberFormat="1" applyFont="1"/>
    <xf numFmtId="4" fontId="0" fillId="0" borderId="0" xfId="0" applyNumberFormat="1"/>
    <xf numFmtId="2" fontId="76" fillId="0" borderId="0" xfId="1" applyNumberFormat="1" applyFont="1" applyBorder="1"/>
    <xf numFmtId="9" fontId="9" fillId="6" borderId="0" xfId="1" applyNumberFormat="1" applyFont="1" applyFill="1"/>
    <xf numFmtId="4" fontId="51" fillId="0" borderId="0" xfId="0" applyNumberFormat="1" applyFont="1" applyFill="1"/>
    <xf numFmtId="9" fontId="0" fillId="0" borderId="17" xfId="1" applyNumberFormat="1" applyFont="1" applyBorder="1"/>
    <xf numFmtId="9" fontId="85" fillId="0" borderId="0" xfId="1" applyFont="1"/>
    <xf numFmtId="167" fontId="85" fillId="0" borderId="0" xfId="1" applyNumberFormat="1" applyFont="1"/>
    <xf numFmtId="167" fontId="46" fillId="6" borderId="0" xfId="1" applyNumberFormat="1" applyFont="1" applyFill="1"/>
    <xf numFmtId="14" fontId="1" fillId="5" borderId="0" xfId="0" applyNumberFormat="1" applyFont="1" applyFill="1"/>
    <xf numFmtId="3" fontId="1" fillId="5" borderId="0" xfId="0" applyNumberFormat="1" applyFont="1" applyFill="1"/>
    <xf numFmtId="14" fontId="0" fillId="5" borderId="0" xfId="0" applyNumberFormat="1" applyFill="1"/>
    <xf numFmtId="1" fontId="69" fillId="5" borderId="0" xfId="0" applyNumberFormat="1" applyFont="1" applyFill="1"/>
    <xf numFmtId="1" fontId="69" fillId="0" borderId="0" xfId="0" applyNumberFormat="1" applyFont="1" applyFill="1"/>
    <xf numFmtId="1" fontId="0" fillId="11" borderId="0" xfId="0" applyNumberFormat="1" applyFill="1" applyAlignment="1">
      <alignment horizontal="center"/>
    </xf>
    <xf numFmtId="167" fontId="0" fillId="0" borderId="0" xfId="1" applyNumberFormat="1" applyFont="1" applyFill="1"/>
    <xf numFmtId="167" fontId="0" fillId="0" borderId="17" xfId="1" applyNumberFormat="1" applyFont="1" applyBorder="1"/>
    <xf numFmtId="9" fontId="46" fillId="7" borderId="0" xfId="1" applyNumberFormat="1" applyFont="1" applyFill="1"/>
    <xf numFmtId="4" fontId="86" fillId="0" borderId="0" xfId="0" applyNumberFormat="1" applyFont="1"/>
    <xf numFmtId="167" fontId="46" fillId="7" borderId="0" xfId="1" applyNumberFormat="1" applyFont="1" applyFill="1"/>
    <xf numFmtId="2" fontId="0" fillId="0" borderId="0" xfId="3" applyNumberFormat="1" applyFont="1" applyFill="1" applyBorder="1"/>
    <xf numFmtId="2" fontId="87" fillId="0" borderId="0" xfId="0" applyNumberFormat="1" applyFont="1" applyFill="1" applyBorder="1"/>
    <xf numFmtId="174" fontId="0" fillId="0" borderId="0" xfId="3" applyNumberFormat="1" applyFont="1"/>
    <xf numFmtId="2" fontId="89" fillId="0" borderId="0" xfId="0" applyNumberFormat="1" applyFont="1"/>
    <xf numFmtId="0" fontId="89" fillId="0" borderId="0" xfId="0" applyFont="1"/>
    <xf numFmtId="9" fontId="89" fillId="0" borderId="0" xfId="1" applyFont="1"/>
    <xf numFmtId="9" fontId="89" fillId="0" borderId="0" xfId="1" applyFont="1" applyFill="1"/>
    <xf numFmtId="9" fontId="89" fillId="5" borderId="0" xfId="1" applyFont="1" applyFill="1"/>
    <xf numFmtId="167" fontId="89" fillId="0" borderId="0" xfId="1" applyNumberFormat="1" applyFont="1"/>
    <xf numFmtId="167" fontId="0" fillId="0" borderId="17" xfId="1" applyNumberFormat="1" applyFont="1" applyFill="1" applyBorder="1"/>
    <xf numFmtId="167" fontId="89" fillId="0" borderId="0" xfId="1" applyNumberFormat="1" applyFont="1" applyFill="1"/>
    <xf numFmtId="4" fontId="76" fillId="0" borderId="0" xfId="3" applyNumberFormat="1" applyFont="1" applyBorder="1"/>
    <xf numFmtId="4" fontId="0" fillId="5" borderId="0" xfId="0" applyNumberFormat="1" applyFill="1" applyBorder="1"/>
    <xf numFmtId="164" fontId="76" fillId="0" borderId="0" xfId="3" applyFont="1" applyFill="1" applyBorder="1"/>
    <xf numFmtId="167" fontId="85" fillId="0" borderId="0" xfId="1" applyNumberFormat="1" applyFont="1" applyFill="1" applyBorder="1"/>
    <xf numFmtId="0" fontId="1" fillId="0" borderId="0" xfId="0" applyFont="1" applyFill="1"/>
    <xf numFmtId="1" fontId="1" fillId="0" borderId="0" xfId="1" applyNumberFormat="1" applyFont="1" applyFill="1" applyAlignment="1">
      <alignment horizontal="left" vertical="top"/>
    </xf>
    <xf numFmtId="3" fontId="0" fillId="5" borderId="0" xfId="0" applyNumberFormat="1" applyFill="1"/>
    <xf numFmtId="2" fontId="0" fillId="11" borderId="0" xfId="0" applyNumberFormat="1" applyFill="1" applyBorder="1"/>
    <xf numFmtId="0" fontId="0" fillId="11" borderId="0" xfId="0" applyFill="1" applyBorder="1"/>
    <xf numFmtId="9" fontId="0" fillId="11" borderId="0" xfId="1" applyFont="1" applyFill="1" applyBorder="1"/>
    <xf numFmtId="0" fontId="1" fillId="11" borderId="0" xfId="2" applyFill="1" applyBorder="1"/>
    <xf numFmtId="164" fontId="0" fillId="11" borderId="0" xfId="3" applyNumberFormat="1" applyFont="1" applyFill="1" applyBorder="1"/>
    <xf numFmtId="2" fontId="0" fillId="11" borderId="0" xfId="3" applyNumberFormat="1" applyFont="1" applyFill="1" applyBorder="1"/>
    <xf numFmtId="2" fontId="1" fillId="11" borderId="0" xfId="0" applyNumberFormat="1" applyFont="1" applyFill="1" applyBorder="1"/>
    <xf numFmtId="2" fontId="76" fillId="11" borderId="0" xfId="0" applyNumberFormat="1" applyFont="1" applyFill="1" applyBorder="1"/>
    <xf numFmtId="2" fontId="0" fillId="11" borderId="25" xfId="0" applyNumberFormat="1" applyFill="1" applyBorder="1"/>
    <xf numFmtId="2" fontId="78" fillId="0" borderId="0" xfId="0" applyNumberFormat="1" applyFont="1" applyBorder="1" applyAlignment="1"/>
    <xf numFmtId="0" fontId="0" fillId="0" borderId="18" xfId="0" applyBorder="1" applyAlignment="1">
      <alignment wrapText="1"/>
    </xf>
    <xf numFmtId="2" fontId="0" fillId="11" borderId="0" xfId="0" applyNumberFormat="1" applyFill="1"/>
    <xf numFmtId="0" fontId="0" fillId="0" borderId="0" xfId="1" applyNumberFormat="1" applyFont="1" applyFill="1" applyBorder="1"/>
    <xf numFmtId="2" fontId="54" fillId="0" borderId="0" xfId="0" applyNumberFormat="1" applyFont="1" applyFill="1" applyBorder="1"/>
    <xf numFmtId="2" fontId="1" fillId="0" borderId="0" xfId="2" applyNumberFormat="1" applyFill="1" applyBorder="1"/>
    <xf numFmtId="171" fontId="0" fillId="0" borderId="0" xfId="3" applyNumberFormat="1" applyFont="1" applyFill="1" applyBorder="1"/>
    <xf numFmtId="164" fontId="0" fillId="0" borderId="0" xfId="3" applyNumberFormat="1" applyFont="1" applyFill="1" applyBorder="1"/>
    <xf numFmtId="4" fontId="0" fillId="0" borderId="0" xfId="0" applyNumberFormat="1" applyFill="1"/>
    <xf numFmtId="0" fontId="87" fillId="0" borderId="0" xfId="1" applyNumberFormat="1" applyFont="1" applyFill="1" applyBorder="1"/>
    <xf numFmtId="2" fontId="88" fillId="0" borderId="0" xfId="0" applyNumberFormat="1" applyFont="1" applyFill="1" applyBorder="1"/>
    <xf numFmtId="2" fontId="87" fillId="0" borderId="0" xfId="2" applyNumberFormat="1" applyFont="1" applyFill="1" applyBorder="1"/>
    <xf numFmtId="164" fontId="87" fillId="0" borderId="0" xfId="3" applyNumberFormat="1" applyFont="1" applyFill="1" applyBorder="1"/>
    <xf numFmtId="2" fontId="87" fillId="0" borderId="0" xfId="3" applyNumberFormat="1" applyFont="1" applyFill="1" applyBorder="1"/>
    <xf numFmtId="0" fontId="76" fillId="0" borderId="0" xfId="1" applyNumberFormat="1" applyFont="1" applyFill="1" applyBorder="1"/>
    <xf numFmtId="2" fontId="76" fillId="0" borderId="0" xfId="2" applyNumberFormat="1" applyFont="1" applyFill="1" applyBorder="1"/>
    <xf numFmtId="164" fontId="76" fillId="0" borderId="0" xfId="3" applyNumberFormat="1" applyFont="1" applyFill="1" applyBorder="1"/>
    <xf numFmtId="4" fontId="76" fillId="0" borderId="0" xfId="3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wrapText="1"/>
    </xf>
    <xf numFmtId="164" fontId="0" fillId="0" borderId="0" xfId="0" applyNumberFormat="1"/>
    <xf numFmtId="0" fontId="0" fillId="0" borderId="0" xfId="0" applyFont="1" applyAlignment="1">
      <alignment horizontal="left" wrapText="1"/>
    </xf>
    <xf numFmtId="174" fontId="0" fillId="0" borderId="0" xfId="0" applyNumberFormat="1"/>
    <xf numFmtId="168" fontId="1" fillId="0" borderId="0" xfId="0" applyNumberFormat="1" applyFont="1" applyAlignment="1">
      <alignment wrapText="1"/>
    </xf>
    <xf numFmtId="0" fontId="82" fillId="0" borderId="0" xfId="0" applyFont="1" applyAlignment="1">
      <alignment wrapText="1"/>
    </xf>
    <xf numFmtId="0" fontId="9" fillId="0" borderId="0" xfId="0" applyFont="1" applyAlignment="1">
      <alignment wrapText="1"/>
    </xf>
    <xf numFmtId="2" fontId="0" fillId="0" borderId="17" xfId="0" applyNumberFormat="1" applyBorder="1" applyAlignment="1">
      <alignment wrapText="1"/>
    </xf>
    <xf numFmtId="2" fontId="0" fillId="0" borderId="0" xfId="0" applyNumberFormat="1" applyBorder="1" applyAlignment="1">
      <alignment wrapText="1"/>
    </xf>
    <xf numFmtId="2" fontId="1" fillId="0" borderId="0" xfId="0" applyNumberFormat="1" applyFont="1" applyBorder="1" applyAlignment="1">
      <alignment wrapText="1"/>
    </xf>
    <xf numFmtId="2" fontId="0" fillId="5" borderId="0" xfId="0" applyNumberFormat="1" applyFill="1" applyBorder="1" applyAlignment="1">
      <alignment wrapText="1"/>
    </xf>
    <xf numFmtId="2" fontId="0" fillId="0" borderId="25" xfId="0" applyNumberFormat="1" applyBorder="1" applyAlignment="1">
      <alignment wrapText="1"/>
    </xf>
    <xf numFmtId="2" fontId="0" fillId="0" borderId="0" xfId="0" applyNumberFormat="1" applyFill="1" applyBorder="1" applyAlignment="1">
      <alignment wrapText="1"/>
    </xf>
    <xf numFmtId="0" fontId="0" fillId="0" borderId="0" xfId="0" applyBorder="1" applyAlignment="1">
      <alignment wrapText="1"/>
    </xf>
    <xf numFmtId="0" fontId="0" fillId="0" borderId="25" xfId="0" applyBorder="1" applyAlignment="1">
      <alignment wrapText="1"/>
    </xf>
    <xf numFmtId="0" fontId="0" fillId="11" borderId="0" xfId="0" applyFill="1" applyBorder="1" applyAlignment="1">
      <alignment wrapText="1"/>
    </xf>
    <xf numFmtId="0" fontId="9" fillId="6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0" fillId="7" borderId="0" xfId="0" applyFill="1" applyAlignment="1">
      <alignment wrapText="1"/>
    </xf>
    <xf numFmtId="0" fontId="89" fillId="0" borderId="0" xfId="0" applyFont="1" applyAlignment="1">
      <alignment wrapText="1"/>
    </xf>
    <xf numFmtId="0" fontId="0" fillId="0" borderId="17" xfId="0" applyBorder="1" applyAlignment="1">
      <alignment wrapText="1"/>
    </xf>
    <xf numFmtId="0" fontId="0" fillId="6" borderId="0" xfId="0" applyFill="1" applyAlignment="1">
      <alignment wrapText="1"/>
    </xf>
    <xf numFmtId="0" fontId="43" fillId="0" borderId="13" xfId="0" applyFont="1" applyBorder="1" applyAlignment="1">
      <alignment horizontal="left" vertical="center" wrapText="1"/>
    </xf>
    <xf numFmtId="0" fontId="43" fillId="0" borderId="11" xfId="0" applyFont="1" applyBorder="1" applyAlignment="1">
      <alignment horizontal="left" vertical="center" wrapText="1"/>
    </xf>
    <xf numFmtId="0" fontId="43" fillId="0" borderId="19" xfId="0" applyFont="1" applyBorder="1" applyAlignment="1">
      <alignment horizontal="left" vertical="center" wrapText="1"/>
    </xf>
    <xf numFmtId="0" fontId="39" fillId="0" borderId="13" xfId="0" applyFont="1" applyFill="1" applyBorder="1" applyAlignment="1">
      <alignment horizontal="left"/>
    </xf>
    <xf numFmtId="0" fontId="39" fillId="0" borderId="11" xfId="0" applyFont="1" applyFill="1" applyBorder="1" applyAlignment="1">
      <alignment horizontal="left"/>
    </xf>
    <xf numFmtId="0" fontId="39" fillId="0" borderId="19" xfId="0" applyFont="1" applyFill="1" applyBorder="1" applyAlignment="1">
      <alignment horizontal="left"/>
    </xf>
    <xf numFmtId="0" fontId="90" fillId="0" borderId="18" xfId="0" applyFont="1" applyBorder="1" applyAlignment="1">
      <alignment horizontal="center" wrapText="1"/>
    </xf>
    <xf numFmtId="0" fontId="90" fillId="0" borderId="18" xfId="0" applyFont="1" applyFill="1" applyBorder="1" applyAlignment="1">
      <alignment horizontal="center" wrapText="1"/>
    </xf>
    <xf numFmtId="2" fontId="9" fillId="0" borderId="23" xfId="0" applyNumberFormat="1" applyFont="1" applyBorder="1" applyAlignment="1">
      <alignment horizontal="center"/>
    </xf>
    <xf numFmtId="2" fontId="9" fillId="0" borderId="24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7" xfId="0" applyNumberFormat="1" applyFont="1" applyBorder="1" applyAlignment="1">
      <alignment horizontal="center"/>
    </xf>
    <xf numFmtId="0" fontId="47" fillId="5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top"/>
    </xf>
    <xf numFmtId="0" fontId="54" fillId="0" borderId="0" xfId="0" applyFont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_(* #,##0.00_);_(* \(#,##0.00\);_(* &quot;-&quot;??_);_(@_)"/>
    </dxf>
    <dxf>
      <alignment wrapText="1"/>
    </dxf>
    <dxf>
      <alignment horizontal="left"/>
    </dxf>
    <dxf>
      <numFmt numFmtId="164" formatCode="_(* #,##0.00_);_(* \(#,##0.00\);_(* &quot;-&quot;??_);_(@_)"/>
    </dxf>
    <dxf>
      <alignment wrapText="1"/>
    </dxf>
    <dxf>
      <alignment horizontal="left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2B3A67"/>
      <rgbColor rgb="00AF0707"/>
      <rgbColor rgb="001D93FF"/>
      <rgbColor rgb="00C3D4BE"/>
      <rgbColor rgb="00EBE8B4"/>
      <rgbColor rgb="00ECE8E5"/>
      <rgbColor rgb="000066CC"/>
      <rgbColor rgb="00CCCCFF"/>
      <rgbColor rgb="002B3A67"/>
      <rgbColor rgb="00AF0707"/>
      <rgbColor rgb="001D93FF"/>
      <rgbColor rgb="00C3D4BE"/>
      <rgbColor rgb="00EBE8B4"/>
      <rgbColor rgb="00ECE8E5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CC freight rates to the EU (Rotterdam)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capesize'!$U$2</c:f>
              <c:strCache>
                <c:ptCount val="1"/>
                <c:pt idx="0">
                  <c:v>Hampton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capesize'!$A$762:$A$963</c:f>
              <c:numCache>
                <c:formatCode>dd\ mmm\ yy</c:formatCode>
                <c:ptCount val="202"/>
                <c:pt idx="0">
                  <c:v>42584</c:v>
                </c:pt>
                <c:pt idx="1">
                  <c:v>42591</c:v>
                </c:pt>
                <c:pt idx="2">
                  <c:v>42598</c:v>
                </c:pt>
                <c:pt idx="3">
                  <c:v>42605</c:v>
                </c:pt>
                <c:pt idx="4">
                  <c:v>42612</c:v>
                </c:pt>
                <c:pt idx="5">
                  <c:v>42619</c:v>
                </c:pt>
                <c:pt idx="6">
                  <c:v>42626</c:v>
                </c:pt>
                <c:pt idx="7">
                  <c:v>42633</c:v>
                </c:pt>
                <c:pt idx="8">
                  <c:v>42640</c:v>
                </c:pt>
                <c:pt idx="9">
                  <c:v>42647</c:v>
                </c:pt>
                <c:pt idx="10">
                  <c:v>42654</c:v>
                </c:pt>
                <c:pt idx="11">
                  <c:v>42661</c:v>
                </c:pt>
                <c:pt idx="12">
                  <c:v>42668</c:v>
                </c:pt>
                <c:pt idx="13">
                  <c:v>42675</c:v>
                </c:pt>
                <c:pt idx="14">
                  <c:v>42682</c:v>
                </c:pt>
                <c:pt idx="15">
                  <c:v>42689</c:v>
                </c:pt>
                <c:pt idx="16">
                  <c:v>42696</c:v>
                </c:pt>
                <c:pt idx="17">
                  <c:v>42703</c:v>
                </c:pt>
                <c:pt idx="18">
                  <c:v>42710</c:v>
                </c:pt>
                <c:pt idx="19">
                  <c:v>42717</c:v>
                </c:pt>
                <c:pt idx="20">
                  <c:v>42724</c:v>
                </c:pt>
                <c:pt idx="21">
                  <c:v>42731</c:v>
                </c:pt>
                <c:pt idx="22">
                  <c:v>42738</c:v>
                </c:pt>
                <c:pt idx="23">
                  <c:v>42744</c:v>
                </c:pt>
                <c:pt idx="24">
                  <c:v>42751</c:v>
                </c:pt>
                <c:pt idx="25">
                  <c:v>42758</c:v>
                </c:pt>
                <c:pt idx="26">
                  <c:v>42765</c:v>
                </c:pt>
                <c:pt idx="27">
                  <c:v>42772</c:v>
                </c:pt>
                <c:pt idx="28">
                  <c:v>42779</c:v>
                </c:pt>
                <c:pt idx="29">
                  <c:v>42786</c:v>
                </c:pt>
                <c:pt idx="30">
                  <c:v>42793</c:v>
                </c:pt>
                <c:pt idx="31">
                  <c:v>42800</c:v>
                </c:pt>
                <c:pt idx="32">
                  <c:v>42807</c:v>
                </c:pt>
                <c:pt idx="33">
                  <c:v>42814</c:v>
                </c:pt>
                <c:pt idx="34">
                  <c:v>42821</c:v>
                </c:pt>
                <c:pt idx="35">
                  <c:v>42828</c:v>
                </c:pt>
                <c:pt idx="36">
                  <c:v>42835</c:v>
                </c:pt>
                <c:pt idx="37">
                  <c:v>42842</c:v>
                </c:pt>
                <c:pt idx="38">
                  <c:v>42849</c:v>
                </c:pt>
                <c:pt idx="39">
                  <c:v>42856</c:v>
                </c:pt>
                <c:pt idx="40">
                  <c:v>42863</c:v>
                </c:pt>
                <c:pt idx="41">
                  <c:v>42870</c:v>
                </c:pt>
                <c:pt idx="42">
                  <c:v>42877</c:v>
                </c:pt>
                <c:pt idx="43">
                  <c:v>42884</c:v>
                </c:pt>
                <c:pt idx="44">
                  <c:v>42891</c:v>
                </c:pt>
                <c:pt idx="45">
                  <c:v>42898</c:v>
                </c:pt>
                <c:pt idx="46">
                  <c:v>42905</c:v>
                </c:pt>
                <c:pt idx="47">
                  <c:v>42912</c:v>
                </c:pt>
                <c:pt idx="48">
                  <c:v>42919</c:v>
                </c:pt>
                <c:pt idx="49">
                  <c:v>42926</c:v>
                </c:pt>
                <c:pt idx="50">
                  <c:v>42933</c:v>
                </c:pt>
                <c:pt idx="51">
                  <c:v>42940</c:v>
                </c:pt>
                <c:pt idx="52">
                  <c:v>42947</c:v>
                </c:pt>
                <c:pt idx="53">
                  <c:v>42954</c:v>
                </c:pt>
                <c:pt idx="54">
                  <c:v>42961</c:v>
                </c:pt>
                <c:pt idx="55">
                  <c:v>42968</c:v>
                </c:pt>
                <c:pt idx="56">
                  <c:v>42976</c:v>
                </c:pt>
                <c:pt idx="57">
                  <c:v>42982</c:v>
                </c:pt>
                <c:pt idx="58">
                  <c:v>42989</c:v>
                </c:pt>
                <c:pt idx="59">
                  <c:v>42996</c:v>
                </c:pt>
                <c:pt idx="60">
                  <c:v>43003</c:v>
                </c:pt>
                <c:pt idx="61">
                  <c:v>43010</c:v>
                </c:pt>
                <c:pt idx="62">
                  <c:v>43017</c:v>
                </c:pt>
                <c:pt idx="63">
                  <c:v>43024</c:v>
                </c:pt>
                <c:pt idx="64">
                  <c:v>43031</c:v>
                </c:pt>
                <c:pt idx="65">
                  <c:v>43038</c:v>
                </c:pt>
                <c:pt idx="66">
                  <c:v>43045</c:v>
                </c:pt>
                <c:pt idx="67">
                  <c:v>43052</c:v>
                </c:pt>
                <c:pt idx="68">
                  <c:v>43059</c:v>
                </c:pt>
                <c:pt idx="69">
                  <c:v>43066</c:v>
                </c:pt>
                <c:pt idx="70">
                  <c:v>43073</c:v>
                </c:pt>
                <c:pt idx="71">
                  <c:v>43080</c:v>
                </c:pt>
                <c:pt idx="72">
                  <c:v>43087</c:v>
                </c:pt>
                <c:pt idx="73">
                  <c:v>43094</c:v>
                </c:pt>
                <c:pt idx="74">
                  <c:v>43108</c:v>
                </c:pt>
                <c:pt idx="75">
                  <c:v>43115</c:v>
                </c:pt>
                <c:pt idx="76">
                  <c:v>43122</c:v>
                </c:pt>
                <c:pt idx="77">
                  <c:v>43129</c:v>
                </c:pt>
                <c:pt idx="78">
                  <c:v>43136</c:v>
                </c:pt>
                <c:pt idx="79">
                  <c:v>43143</c:v>
                </c:pt>
                <c:pt idx="80">
                  <c:v>43150</c:v>
                </c:pt>
                <c:pt idx="81">
                  <c:v>43157</c:v>
                </c:pt>
                <c:pt idx="82">
                  <c:v>43164</c:v>
                </c:pt>
                <c:pt idx="83">
                  <c:v>43171</c:v>
                </c:pt>
                <c:pt idx="84">
                  <c:v>43178</c:v>
                </c:pt>
                <c:pt idx="85">
                  <c:v>43185</c:v>
                </c:pt>
                <c:pt idx="86">
                  <c:v>43192</c:v>
                </c:pt>
                <c:pt idx="87">
                  <c:v>43199</c:v>
                </c:pt>
                <c:pt idx="88">
                  <c:v>43206</c:v>
                </c:pt>
                <c:pt idx="89">
                  <c:v>43213</c:v>
                </c:pt>
                <c:pt idx="90">
                  <c:v>43220</c:v>
                </c:pt>
                <c:pt idx="91">
                  <c:v>43227</c:v>
                </c:pt>
                <c:pt idx="92">
                  <c:v>43234</c:v>
                </c:pt>
                <c:pt idx="93">
                  <c:v>43241</c:v>
                </c:pt>
                <c:pt idx="94">
                  <c:v>43248</c:v>
                </c:pt>
                <c:pt idx="95">
                  <c:v>43255</c:v>
                </c:pt>
                <c:pt idx="96">
                  <c:v>43262</c:v>
                </c:pt>
                <c:pt idx="97">
                  <c:v>43269</c:v>
                </c:pt>
                <c:pt idx="98">
                  <c:v>43276</c:v>
                </c:pt>
                <c:pt idx="99">
                  <c:v>43283</c:v>
                </c:pt>
                <c:pt idx="100">
                  <c:v>43290</c:v>
                </c:pt>
                <c:pt idx="101">
                  <c:v>43297</c:v>
                </c:pt>
                <c:pt idx="102">
                  <c:v>43304</c:v>
                </c:pt>
                <c:pt idx="103">
                  <c:v>43311</c:v>
                </c:pt>
                <c:pt idx="104">
                  <c:v>43318</c:v>
                </c:pt>
                <c:pt idx="105">
                  <c:v>43325</c:v>
                </c:pt>
                <c:pt idx="106">
                  <c:v>43332</c:v>
                </c:pt>
                <c:pt idx="107">
                  <c:v>43339</c:v>
                </c:pt>
                <c:pt idx="108">
                  <c:v>43346</c:v>
                </c:pt>
                <c:pt idx="109">
                  <c:v>43353</c:v>
                </c:pt>
                <c:pt idx="110">
                  <c:v>43360</c:v>
                </c:pt>
                <c:pt idx="111">
                  <c:v>43367</c:v>
                </c:pt>
                <c:pt idx="112">
                  <c:v>43374</c:v>
                </c:pt>
                <c:pt idx="113">
                  <c:v>43381</c:v>
                </c:pt>
                <c:pt idx="114">
                  <c:v>43388</c:v>
                </c:pt>
                <c:pt idx="115">
                  <c:v>43395</c:v>
                </c:pt>
                <c:pt idx="116">
                  <c:v>43402</c:v>
                </c:pt>
                <c:pt idx="117">
                  <c:v>43409</c:v>
                </c:pt>
                <c:pt idx="118">
                  <c:v>43416</c:v>
                </c:pt>
                <c:pt idx="119">
                  <c:v>43423</c:v>
                </c:pt>
                <c:pt idx="120">
                  <c:v>43430</c:v>
                </c:pt>
                <c:pt idx="121">
                  <c:v>43437</c:v>
                </c:pt>
                <c:pt idx="122">
                  <c:v>43444</c:v>
                </c:pt>
                <c:pt idx="123">
                  <c:v>43451</c:v>
                </c:pt>
                <c:pt idx="124">
                  <c:v>43458</c:v>
                </c:pt>
                <c:pt idx="125">
                  <c:v>43465</c:v>
                </c:pt>
                <c:pt idx="126">
                  <c:v>43472</c:v>
                </c:pt>
                <c:pt idx="127">
                  <c:v>43479</c:v>
                </c:pt>
                <c:pt idx="128">
                  <c:v>43486</c:v>
                </c:pt>
                <c:pt idx="129">
                  <c:v>43493</c:v>
                </c:pt>
                <c:pt idx="130">
                  <c:v>43500</c:v>
                </c:pt>
                <c:pt idx="131">
                  <c:v>43507</c:v>
                </c:pt>
                <c:pt idx="132">
                  <c:v>43514</c:v>
                </c:pt>
                <c:pt idx="133">
                  <c:v>43521</c:v>
                </c:pt>
                <c:pt idx="134">
                  <c:v>43528</c:v>
                </c:pt>
                <c:pt idx="135">
                  <c:v>43535</c:v>
                </c:pt>
                <c:pt idx="136">
                  <c:v>43542</c:v>
                </c:pt>
                <c:pt idx="137">
                  <c:v>43549</c:v>
                </c:pt>
                <c:pt idx="138">
                  <c:v>43556</c:v>
                </c:pt>
                <c:pt idx="139">
                  <c:v>43563</c:v>
                </c:pt>
                <c:pt idx="140">
                  <c:v>43570</c:v>
                </c:pt>
                <c:pt idx="141">
                  <c:v>43577</c:v>
                </c:pt>
                <c:pt idx="142">
                  <c:v>43584</c:v>
                </c:pt>
                <c:pt idx="143">
                  <c:v>43591</c:v>
                </c:pt>
                <c:pt idx="144">
                  <c:v>43598</c:v>
                </c:pt>
                <c:pt idx="145">
                  <c:v>43605</c:v>
                </c:pt>
                <c:pt idx="146">
                  <c:v>43612</c:v>
                </c:pt>
                <c:pt idx="147">
                  <c:v>43619</c:v>
                </c:pt>
                <c:pt idx="148">
                  <c:v>43626</c:v>
                </c:pt>
                <c:pt idx="149">
                  <c:v>43633</c:v>
                </c:pt>
                <c:pt idx="150">
                  <c:v>43637</c:v>
                </c:pt>
                <c:pt idx="151">
                  <c:v>43644</c:v>
                </c:pt>
                <c:pt idx="152">
                  <c:v>43651</c:v>
                </c:pt>
                <c:pt idx="153">
                  <c:v>43658</c:v>
                </c:pt>
                <c:pt idx="154">
                  <c:v>43665</c:v>
                </c:pt>
                <c:pt idx="155">
                  <c:v>43672</c:v>
                </c:pt>
                <c:pt idx="156">
                  <c:v>43679</c:v>
                </c:pt>
                <c:pt idx="157">
                  <c:v>43686</c:v>
                </c:pt>
                <c:pt idx="158">
                  <c:v>43693</c:v>
                </c:pt>
                <c:pt idx="159">
                  <c:v>43700</c:v>
                </c:pt>
                <c:pt idx="160">
                  <c:v>43707</c:v>
                </c:pt>
                <c:pt idx="161">
                  <c:v>43714</c:v>
                </c:pt>
                <c:pt idx="162">
                  <c:v>43721</c:v>
                </c:pt>
                <c:pt idx="163">
                  <c:v>43728</c:v>
                </c:pt>
                <c:pt idx="164">
                  <c:v>43735</c:v>
                </c:pt>
                <c:pt idx="165">
                  <c:v>43742</c:v>
                </c:pt>
                <c:pt idx="166">
                  <c:v>43749</c:v>
                </c:pt>
                <c:pt idx="167">
                  <c:v>43756</c:v>
                </c:pt>
                <c:pt idx="168">
                  <c:v>43763</c:v>
                </c:pt>
                <c:pt idx="169">
                  <c:v>43770</c:v>
                </c:pt>
                <c:pt idx="170">
                  <c:v>43777</c:v>
                </c:pt>
                <c:pt idx="171">
                  <c:v>43784</c:v>
                </c:pt>
                <c:pt idx="172">
                  <c:v>43791</c:v>
                </c:pt>
                <c:pt idx="173">
                  <c:v>43798</c:v>
                </c:pt>
                <c:pt idx="174">
                  <c:v>43805</c:v>
                </c:pt>
                <c:pt idx="175">
                  <c:v>43812</c:v>
                </c:pt>
                <c:pt idx="176">
                  <c:v>43822</c:v>
                </c:pt>
                <c:pt idx="177">
                  <c:v>43836</c:v>
                </c:pt>
                <c:pt idx="178">
                  <c:v>43843</c:v>
                </c:pt>
                <c:pt idx="179">
                  <c:v>43850</c:v>
                </c:pt>
                <c:pt idx="180">
                  <c:v>43857</c:v>
                </c:pt>
                <c:pt idx="181">
                  <c:v>43864</c:v>
                </c:pt>
                <c:pt idx="182">
                  <c:v>43871</c:v>
                </c:pt>
                <c:pt idx="183">
                  <c:v>43878</c:v>
                </c:pt>
                <c:pt idx="184">
                  <c:v>43885</c:v>
                </c:pt>
                <c:pt idx="185">
                  <c:v>43892</c:v>
                </c:pt>
                <c:pt idx="186">
                  <c:v>43899</c:v>
                </c:pt>
                <c:pt idx="187">
                  <c:v>43906</c:v>
                </c:pt>
                <c:pt idx="188">
                  <c:v>43913</c:v>
                </c:pt>
                <c:pt idx="189">
                  <c:v>43920</c:v>
                </c:pt>
                <c:pt idx="190">
                  <c:v>43927</c:v>
                </c:pt>
                <c:pt idx="191">
                  <c:v>43935</c:v>
                </c:pt>
                <c:pt idx="192">
                  <c:v>43941</c:v>
                </c:pt>
                <c:pt idx="193">
                  <c:v>43948</c:v>
                </c:pt>
                <c:pt idx="194">
                  <c:v>43955</c:v>
                </c:pt>
                <c:pt idx="195">
                  <c:v>43962</c:v>
                </c:pt>
                <c:pt idx="196">
                  <c:v>43969</c:v>
                </c:pt>
                <c:pt idx="197">
                  <c:v>43976</c:v>
                </c:pt>
                <c:pt idx="198">
                  <c:v>43983</c:v>
                </c:pt>
                <c:pt idx="199">
                  <c:v>43990</c:v>
                </c:pt>
                <c:pt idx="200">
                  <c:v>43997</c:v>
                </c:pt>
                <c:pt idx="201">
                  <c:v>44004</c:v>
                </c:pt>
              </c:numCache>
            </c:numRef>
          </c:cat>
          <c:val>
            <c:numRef>
              <c:f>'Weekly capesize'!$U$763:$U$969</c:f>
              <c:numCache>
                <c:formatCode>0.00</c:formatCode>
                <c:ptCount val="207"/>
                <c:pt idx="0">
                  <c:v>6.15</c:v>
                </c:pt>
                <c:pt idx="1">
                  <c:v>6</c:v>
                </c:pt>
                <c:pt idx="2">
                  <c:v>6.15</c:v>
                </c:pt>
                <c:pt idx="3">
                  <c:v>6.4</c:v>
                </c:pt>
                <c:pt idx="4">
                  <c:v>6.5</c:v>
                </c:pt>
                <c:pt idx="5">
                  <c:v>7.5</c:v>
                </c:pt>
                <c:pt idx="6">
                  <c:v>7.65</c:v>
                </c:pt>
                <c:pt idx="7">
                  <c:v>8.6999999999999993</c:v>
                </c:pt>
                <c:pt idx="8">
                  <c:v>8.1999999999999993</c:v>
                </c:pt>
                <c:pt idx="9">
                  <c:v>9.15</c:v>
                </c:pt>
                <c:pt idx="10">
                  <c:v>8.25</c:v>
                </c:pt>
                <c:pt idx="11">
                  <c:v>7.5</c:v>
                </c:pt>
                <c:pt idx="12">
                  <c:v>7.5</c:v>
                </c:pt>
                <c:pt idx="13">
                  <c:v>7.65</c:v>
                </c:pt>
                <c:pt idx="14">
                  <c:v>10.5</c:v>
                </c:pt>
                <c:pt idx="15">
                  <c:v>11.35</c:v>
                </c:pt>
                <c:pt idx="16">
                  <c:v>10.050000000000001</c:v>
                </c:pt>
                <c:pt idx="17">
                  <c:v>9.9</c:v>
                </c:pt>
                <c:pt idx="18">
                  <c:v>8.4</c:v>
                </c:pt>
                <c:pt idx="19">
                  <c:v>7.35</c:v>
                </c:pt>
                <c:pt idx="20">
                  <c:v>9.25</c:v>
                </c:pt>
                <c:pt idx="21">
                  <c:v>9.5500000000000007</c:v>
                </c:pt>
                <c:pt idx="22">
                  <c:v>9.15</c:v>
                </c:pt>
                <c:pt idx="23">
                  <c:v>8.9</c:v>
                </c:pt>
                <c:pt idx="24">
                  <c:v>9.4499999999999993</c:v>
                </c:pt>
                <c:pt idx="25">
                  <c:v>8.3000000000000007</c:v>
                </c:pt>
                <c:pt idx="26">
                  <c:v>7.8</c:v>
                </c:pt>
                <c:pt idx="27">
                  <c:v>7.05</c:v>
                </c:pt>
                <c:pt idx="28">
                  <c:v>7.2</c:v>
                </c:pt>
                <c:pt idx="29">
                  <c:v>8.1</c:v>
                </c:pt>
                <c:pt idx="30">
                  <c:v>7.45</c:v>
                </c:pt>
                <c:pt idx="31">
                  <c:v>8.35</c:v>
                </c:pt>
                <c:pt idx="32">
                  <c:v>10.1</c:v>
                </c:pt>
                <c:pt idx="33">
                  <c:v>10.25</c:v>
                </c:pt>
                <c:pt idx="34">
                  <c:v>10.55</c:v>
                </c:pt>
                <c:pt idx="35">
                  <c:v>9.6</c:v>
                </c:pt>
                <c:pt idx="36">
                  <c:v>9.9499999999999993</c:v>
                </c:pt>
                <c:pt idx="37">
                  <c:v>9.0500000000000007</c:v>
                </c:pt>
                <c:pt idx="38">
                  <c:v>8.75</c:v>
                </c:pt>
                <c:pt idx="39">
                  <c:v>8.3000000000000007</c:v>
                </c:pt>
                <c:pt idx="40">
                  <c:v>8.35</c:v>
                </c:pt>
                <c:pt idx="41">
                  <c:v>7.9</c:v>
                </c:pt>
                <c:pt idx="42">
                  <c:v>7.8</c:v>
                </c:pt>
                <c:pt idx="43">
                  <c:v>7.3</c:v>
                </c:pt>
                <c:pt idx="44">
                  <c:v>7.55</c:v>
                </c:pt>
                <c:pt idx="45">
                  <c:v>7.05</c:v>
                </c:pt>
                <c:pt idx="46">
                  <c:v>6.8</c:v>
                </c:pt>
                <c:pt idx="47">
                  <c:v>6.85</c:v>
                </c:pt>
                <c:pt idx="48">
                  <c:v>6.3</c:v>
                </c:pt>
                <c:pt idx="49">
                  <c:v>6.6</c:v>
                </c:pt>
                <c:pt idx="50">
                  <c:v>6.9</c:v>
                </c:pt>
                <c:pt idx="51">
                  <c:v>6.9</c:v>
                </c:pt>
                <c:pt idx="52">
                  <c:v>8.3000000000000007</c:v>
                </c:pt>
                <c:pt idx="53">
                  <c:v>9.65</c:v>
                </c:pt>
                <c:pt idx="54">
                  <c:v>10.25</c:v>
                </c:pt>
                <c:pt idx="55">
                  <c:v>10</c:v>
                </c:pt>
                <c:pt idx="56">
                  <c:v>9.65</c:v>
                </c:pt>
                <c:pt idx="57">
                  <c:v>10.85</c:v>
                </c:pt>
                <c:pt idx="58">
                  <c:v>10.6</c:v>
                </c:pt>
                <c:pt idx="59">
                  <c:v>11.35</c:v>
                </c:pt>
                <c:pt idx="60">
                  <c:v>10.199999999999999</c:v>
                </c:pt>
                <c:pt idx="61">
                  <c:v>10.95</c:v>
                </c:pt>
                <c:pt idx="62">
                  <c:v>11.1</c:v>
                </c:pt>
                <c:pt idx="63">
                  <c:v>11.6</c:v>
                </c:pt>
                <c:pt idx="64">
                  <c:v>11.85</c:v>
                </c:pt>
                <c:pt idx="65" formatCode="_(* #,##0.00_);_(* \(#,##0.00\);_(* &quot;-&quot;??_);_(@_)">
                  <c:v>11.55</c:v>
                </c:pt>
                <c:pt idx="66">
                  <c:v>12.25</c:v>
                </c:pt>
                <c:pt idx="67" formatCode="_-* #,##0.0_-;\-* #,##0.0_-;_-* &quot;-&quot;??_-;_-@_-">
                  <c:v>11.95</c:v>
                </c:pt>
                <c:pt idx="68">
                  <c:v>12.45</c:v>
                </c:pt>
                <c:pt idx="69">
                  <c:v>13.95</c:v>
                </c:pt>
                <c:pt idx="70">
                  <c:v>14.75</c:v>
                </c:pt>
                <c:pt idx="71">
                  <c:v>12.45</c:v>
                </c:pt>
                <c:pt idx="72">
                  <c:v>10.55</c:v>
                </c:pt>
                <c:pt idx="73">
                  <c:v>11.4</c:v>
                </c:pt>
                <c:pt idx="74">
                  <c:v>10.65</c:v>
                </c:pt>
                <c:pt idx="75">
                  <c:v>8.4499999999999993</c:v>
                </c:pt>
                <c:pt idx="76">
                  <c:v>8.65</c:v>
                </c:pt>
                <c:pt idx="77">
                  <c:v>8.1</c:v>
                </c:pt>
                <c:pt idx="78">
                  <c:v>9.1</c:v>
                </c:pt>
                <c:pt idx="79">
                  <c:v>8.3000000000000007</c:v>
                </c:pt>
                <c:pt idx="80">
                  <c:v>8.35</c:v>
                </c:pt>
                <c:pt idx="81">
                  <c:v>8.0500000000000007</c:v>
                </c:pt>
                <c:pt idx="82">
                  <c:v>7.25</c:v>
                </c:pt>
                <c:pt idx="83">
                  <c:v>6.7</c:v>
                </c:pt>
                <c:pt idx="84">
                  <c:v>6.4</c:v>
                </c:pt>
                <c:pt idx="85">
                  <c:v>6.3</c:v>
                </c:pt>
                <c:pt idx="86">
                  <c:v>5.9</c:v>
                </c:pt>
                <c:pt idx="87">
                  <c:v>6.6</c:v>
                </c:pt>
                <c:pt idx="88">
                  <c:v>9</c:v>
                </c:pt>
                <c:pt idx="89">
                  <c:v>10.65</c:v>
                </c:pt>
                <c:pt idx="90">
                  <c:v>10.55</c:v>
                </c:pt>
                <c:pt idx="91">
                  <c:v>11.25</c:v>
                </c:pt>
                <c:pt idx="92">
                  <c:v>9.35</c:v>
                </c:pt>
                <c:pt idx="93">
                  <c:v>8</c:v>
                </c:pt>
                <c:pt idx="94">
                  <c:v>8.1999999999999993</c:v>
                </c:pt>
                <c:pt idx="95">
                  <c:v>9.4499999999999993</c:v>
                </c:pt>
                <c:pt idx="96">
                  <c:v>10.65</c:v>
                </c:pt>
                <c:pt idx="97">
                  <c:v>10.050000000000001</c:v>
                </c:pt>
                <c:pt idx="98">
                  <c:v>11.05</c:v>
                </c:pt>
                <c:pt idx="99">
                  <c:v>13.05</c:v>
                </c:pt>
                <c:pt idx="100">
                  <c:v>13</c:v>
                </c:pt>
                <c:pt idx="101">
                  <c:v>12.8</c:v>
                </c:pt>
                <c:pt idx="102">
                  <c:v>12</c:v>
                </c:pt>
                <c:pt idx="103">
                  <c:v>13</c:v>
                </c:pt>
                <c:pt idx="104">
                  <c:v>12.7</c:v>
                </c:pt>
                <c:pt idx="105">
                  <c:v>12.3</c:v>
                </c:pt>
                <c:pt idx="106">
                  <c:v>11.75</c:v>
                </c:pt>
                <c:pt idx="107">
                  <c:v>10.9</c:v>
                </c:pt>
                <c:pt idx="108">
                  <c:v>10.050000000000001</c:v>
                </c:pt>
                <c:pt idx="109">
                  <c:v>9.15</c:v>
                </c:pt>
                <c:pt idx="110">
                  <c:v>9.4</c:v>
                </c:pt>
                <c:pt idx="111">
                  <c:v>10.65</c:v>
                </c:pt>
                <c:pt idx="112">
                  <c:v>10.45</c:v>
                </c:pt>
                <c:pt idx="113">
                  <c:v>10.8</c:v>
                </c:pt>
                <c:pt idx="114">
                  <c:v>10.6</c:v>
                </c:pt>
                <c:pt idx="115">
                  <c:v>10.7</c:v>
                </c:pt>
                <c:pt idx="116">
                  <c:v>10.5</c:v>
                </c:pt>
                <c:pt idx="117">
                  <c:v>9.1</c:v>
                </c:pt>
                <c:pt idx="118">
                  <c:v>8.0500000000000007</c:v>
                </c:pt>
                <c:pt idx="119">
                  <c:v>8.6</c:v>
                </c:pt>
                <c:pt idx="120">
                  <c:v>8.85</c:v>
                </c:pt>
                <c:pt idx="121">
                  <c:v>9.6</c:v>
                </c:pt>
                <c:pt idx="122">
                  <c:v>9.6</c:v>
                </c:pt>
                <c:pt idx="123">
                  <c:v>9.6</c:v>
                </c:pt>
                <c:pt idx="124">
                  <c:v>9.6</c:v>
                </c:pt>
                <c:pt idx="125">
                  <c:v>9.5500000000000007</c:v>
                </c:pt>
                <c:pt idx="126">
                  <c:v>9.1</c:v>
                </c:pt>
                <c:pt idx="127">
                  <c:v>9.3000000000000007</c:v>
                </c:pt>
                <c:pt idx="128">
                  <c:v>8.85</c:v>
                </c:pt>
                <c:pt idx="129">
                  <c:v>7.95</c:v>
                </c:pt>
                <c:pt idx="130">
                  <c:v>7.75</c:v>
                </c:pt>
                <c:pt idx="131">
                  <c:v>7.3</c:v>
                </c:pt>
                <c:pt idx="132">
                  <c:v>6.85</c:v>
                </c:pt>
                <c:pt idx="133">
                  <c:v>6.8</c:v>
                </c:pt>
                <c:pt idx="134">
                  <c:v>6.7</c:v>
                </c:pt>
                <c:pt idx="135">
                  <c:v>6.95</c:v>
                </c:pt>
                <c:pt idx="136">
                  <c:v>6.4</c:v>
                </c:pt>
                <c:pt idx="137">
                  <c:v>6.1</c:v>
                </c:pt>
                <c:pt idx="138">
                  <c:v>6.45</c:v>
                </c:pt>
                <c:pt idx="139">
                  <c:v>6.65</c:v>
                </c:pt>
                <c:pt idx="140">
                  <c:v>7</c:v>
                </c:pt>
                <c:pt idx="141">
                  <c:v>7.5</c:v>
                </c:pt>
                <c:pt idx="142">
                  <c:v>7.85</c:v>
                </c:pt>
                <c:pt idx="143">
                  <c:v>7.85</c:v>
                </c:pt>
                <c:pt idx="144">
                  <c:v>8</c:v>
                </c:pt>
                <c:pt idx="145">
                  <c:v>7.95</c:v>
                </c:pt>
                <c:pt idx="146">
                  <c:v>9.5</c:v>
                </c:pt>
                <c:pt idx="147">
                  <c:v>9.6</c:v>
                </c:pt>
                <c:pt idx="148">
                  <c:v>9.3000000000000007</c:v>
                </c:pt>
                <c:pt idx="149">
                  <c:v>10.35</c:v>
                </c:pt>
                <c:pt idx="150">
                  <c:v>11.2</c:v>
                </c:pt>
                <c:pt idx="151">
                  <c:v>12.8</c:v>
                </c:pt>
                <c:pt idx="152">
                  <c:v>13.25</c:v>
                </c:pt>
                <c:pt idx="153">
                  <c:v>14.45</c:v>
                </c:pt>
                <c:pt idx="154">
                  <c:v>13.65</c:v>
                </c:pt>
                <c:pt idx="155">
                  <c:v>12.45</c:v>
                </c:pt>
                <c:pt idx="156">
                  <c:v>11.65</c:v>
                </c:pt>
                <c:pt idx="157">
                  <c:v>12.8</c:v>
                </c:pt>
                <c:pt idx="158">
                  <c:v>12.5</c:v>
                </c:pt>
                <c:pt idx="159">
                  <c:v>14.2</c:v>
                </c:pt>
                <c:pt idx="160">
                  <c:v>14.6</c:v>
                </c:pt>
                <c:pt idx="161">
                  <c:v>14.5</c:v>
                </c:pt>
                <c:pt idx="162">
                  <c:v>14.4</c:v>
                </c:pt>
                <c:pt idx="163">
                  <c:v>12.9</c:v>
                </c:pt>
                <c:pt idx="164">
                  <c:v>11.5</c:v>
                </c:pt>
                <c:pt idx="165">
                  <c:v>11.6</c:v>
                </c:pt>
                <c:pt idx="166">
                  <c:v>11.65</c:v>
                </c:pt>
                <c:pt idx="167">
                  <c:v>12.65</c:v>
                </c:pt>
                <c:pt idx="168">
                  <c:v>12.4</c:v>
                </c:pt>
                <c:pt idx="169">
                  <c:v>11.15</c:v>
                </c:pt>
                <c:pt idx="170">
                  <c:v>11.25</c:v>
                </c:pt>
                <c:pt idx="171">
                  <c:v>10.1</c:v>
                </c:pt>
                <c:pt idx="172">
                  <c:v>11.55</c:v>
                </c:pt>
                <c:pt idx="173">
                  <c:v>11.5</c:v>
                </c:pt>
                <c:pt idx="174">
                  <c:v>10.8</c:v>
                </c:pt>
                <c:pt idx="175">
                  <c:v>11.1</c:v>
                </c:pt>
                <c:pt idx="176">
                  <c:v>11.2</c:v>
                </c:pt>
                <c:pt idx="177">
                  <c:v>11.1</c:v>
                </c:pt>
                <c:pt idx="178">
                  <c:v>11.1</c:v>
                </c:pt>
                <c:pt idx="179">
                  <c:v>9.85</c:v>
                </c:pt>
                <c:pt idx="180">
                  <c:v>9.25</c:v>
                </c:pt>
                <c:pt idx="181" formatCode="_(* #,##0.00_);_(* \(#,##0.00\);_(* &quot;-&quot;??_);_(@_)">
                  <c:v>7.9</c:v>
                </c:pt>
                <c:pt idx="182" formatCode="_(* #,##0.00_);_(* \(#,##0.00\);_(* &quot;-&quot;??_);_(@_)">
                  <c:v>7.2</c:v>
                </c:pt>
                <c:pt idx="183" formatCode="_(* #,##0.00_);_(* \(#,##0.00\);_(* &quot;-&quot;??_);_(@_)">
                  <c:v>7.15</c:v>
                </c:pt>
                <c:pt idx="184" formatCode="#,##0.00">
                  <c:v>6.95</c:v>
                </c:pt>
                <c:pt idx="185" formatCode="_(* #,##0.00_);_(* \(#,##0.00\);_(* &quot;-&quot;??_);_(@_)">
                  <c:v>7.25</c:v>
                </c:pt>
                <c:pt idx="186" formatCode="_(* #,##0.00_);_(* \(#,##0.00\);_(* &quot;-&quot;??_);_(@_)">
                  <c:v>7.1</c:v>
                </c:pt>
                <c:pt idx="187" formatCode="_(* #,##0.00_);_(* \(#,##0.00\);_(* &quot;-&quot;??_);_(@_)">
                  <c:v>6.85</c:v>
                </c:pt>
                <c:pt idx="188">
                  <c:v>6.15</c:v>
                </c:pt>
                <c:pt idx="189">
                  <c:v>5.7</c:v>
                </c:pt>
                <c:pt idx="190">
                  <c:v>6.1</c:v>
                </c:pt>
                <c:pt idx="191">
                  <c:v>7.05</c:v>
                </c:pt>
                <c:pt idx="192">
                  <c:v>6.25</c:v>
                </c:pt>
                <c:pt idx="193">
                  <c:v>5.7</c:v>
                </c:pt>
                <c:pt idx="194">
                  <c:v>5.0999999999999996</c:v>
                </c:pt>
                <c:pt idx="195">
                  <c:v>4.3499999999999996</c:v>
                </c:pt>
                <c:pt idx="196">
                  <c:v>4.4000000000000004</c:v>
                </c:pt>
                <c:pt idx="197">
                  <c:v>4.3</c:v>
                </c:pt>
                <c:pt idx="198">
                  <c:v>5.25</c:v>
                </c:pt>
                <c:pt idx="199">
                  <c:v>6.95</c:v>
                </c:pt>
                <c:pt idx="200">
                  <c:v>10.45</c:v>
                </c:pt>
                <c:pt idx="201">
                  <c:v>12.25</c:v>
                </c:pt>
                <c:pt idx="202">
                  <c:v>14.05</c:v>
                </c:pt>
                <c:pt idx="203">
                  <c:v>13.5</c:v>
                </c:pt>
                <c:pt idx="204">
                  <c:v>13.05</c:v>
                </c:pt>
                <c:pt idx="205">
                  <c:v>10.5</c:v>
                </c:pt>
                <c:pt idx="206">
                  <c:v>10.199999999999999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3-4B73-BCBE-A78936C6C0BB}"/>
            </c:ext>
          </c:extLst>
        </c:ser>
        <c:ser>
          <c:idx val="1"/>
          <c:order val="1"/>
          <c:tx>
            <c:strRef>
              <c:f>'Weekly capesize'!$V$2</c:f>
              <c:strCache>
                <c:ptCount val="1"/>
                <c:pt idx="0">
                  <c:v>P. Bolivar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capesize'!$A$762:$A$963</c:f>
              <c:numCache>
                <c:formatCode>dd\ mmm\ yy</c:formatCode>
                <c:ptCount val="202"/>
                <c:pt idx="0">
                  <c:v>42584</c:v>
                </c:pt>
                <c:pt idx="1">
                  <c:v>42591</c:v>
                </c:pt>
                <c:pt idx="2">
                  <c:v>42598</c:v>
                </c:pt>
                <c:pt idx="3">
                  <c:v>42605</c:v>
                </c:pt>
                <c:pt idx="4">
                  <c:v>42612</c:v>
                </c:pt>
                <c:pt idx="5">
                  <c:v>42619</c:v>
                </c:pt>
                <c:pt idx="6">
                  <c:v>42626</c:v>
                </c:pt>
                <c:pt idx="7">
                  <c:v>42633</c:v>
                </c:pt>
                <c:pt idx="8">
                  <c:v>42640</c:v>
                </c:pt>
                <c:pt idx="9">
                  <c:v>42647</c:v>
                </c:pt>
                <c:pt idx="10">
                  <c:v>42654</c:v>
                </c:pt>
                <c:pt idx="11">
                  <c:v>42661</c:v>
                </c:pt>
                <c:pt idx="12">
                  <c:v>42668</c:v>
                </c:pt>
                <c:pt idx="13">
                  <c:v>42675</c:v>
                </c:pt>
                <c:pt idx="14">
                  <c:v>42682</c:v>
                </c:pt>
                <c:pt idx="15">
                  <c:v>42689</c:v>
                </c:pt>
                <c:pt idx="16">
                  <c:v>42696</c:v>
                </c:pt>
                <c:pt idx="17">
                  <c:v>42703</c:v>
                </c:pt>
                <c:pt idx="18">
                  <c:v>42710</c:v>
                </c:pt>
                <c:pt idx="19">
                  <c:v>42717</c:v>
                </c:pt>
                <c:pt idx="20">
                  <c:v>42724</c:v>
                </c:pt>
                <c:pt idx="21">
                  <c:v>42731</c:v>
                </c:pt>
                <c:pt idx="22">
                  <c:v>42738</c:v>
                </c:pt>
                <c:pt idx="23">
                  <c:v>42744</c:v>
                </c:pt>
                <c:pt idx="24">
                  <c:v>42751</c:v>
                </c:pt>
                <c:pt idx="25">
                  <c:v>42758</c:v>
                </c:pt>
                <c:pt idx="26">
                  <c:v>42765</c:v>
                </c:pt>
                <c:pt idx="27">
                  <c:v>42772</c:v>
                </c:pt>
                <c:pt idx="28">
                  <c:v>42779</c:v>
                </c:pt>
                <c:pt idx="29">
                  <c:v>42786</c:v>
                </c:pt>
                <c:pt idx="30">
                  <c:v>42793</c:v>
                </c:pt>
                <c:pt idx="31">
                  <c:v>42800</c:v>
                </c:pt>
                <c:pt idx="32">
                  <c:v>42807</c:v>
                </c:pt>
                <c:pt idx="33">
                  <c:v>42814</c:v>
                </c:pt>
                <c:pt idx="34">
                  <c:v>42821</c:v>
                </c:pt>
                <c:pt idx="35">
                  <c:v>42828</c:v>
                </c:pt>
                <c:pt idx="36">
                  <c:v>42835</c:v>
                </c:pt>
                <c:pt idx="37">
                  <c:v>42842</c:v>
                </c:pt>
                <c:pt idx="38">
                  <c:v>42849</c:v>
                </c:pt>
                <c:pt idx="39">
                  <c:v>42856</c:v>
                </c:pt>
                <c:pt idx="40">
                  <c:v>42863</c:v>
                </c:pt>
                <c:pt idx="41">
                  <c:v>42870</c:v>
                </c:pt>
                <c:pt idx="42">
                  <c:v>42877</c:v>
                </c:pt>
                <c:pt idx="43">
                  <c:v>42884</c:v>
                </c:pt>
                <c:pt idx="44">
                  <c:v>42891</c:v>
                </c:pt>
                <c:pt idx="45">
                  <c:v>42898</c:v>
                </c:pt>
                <c:pt idx="46">
                  <c:v>42905</c:v>
                </c:pt>
                <c:pt idx="47">
                  <c:v>42912</c:v>
                </c:pt>
                <c:pt idx="48">
                  <c:v>42919</c:v>
                </c:pt>
                <c:pt idx="49">
                  <c:v>42926</c:v>
                </c:pt>
                <c:pt idx="50">
                  <c:v>42933</c:v>
                </c:pt>
                <c:pt idx="51">
                  <c:v>42940</c:v>
                </c:pt>
                <c:pt idx="52">
                  <c:v>42947</c:v>
                </c:pt>
                <c:pt idx="53">
                  <c:v>42954</c:v>
                </c:pt>
                <c:pt idx="54">
                  <c:v>42961</c:v>
                </c:pt>
                <c:pt idx="55">
                  <c:v>42968</c:v>
                </c:pt>
                <c:pt idx="56">
                  <c:v>42976</c:v>
                </c:pt>
                <c:pt idx="57">
                  <c:v>42982</c:v>
                </c:pt>
                <c:pt idx="58">
                  <c:v>42989</c:v>
                </c:pt>
                <c:pt idx="59">
                  <c:v>42996</c:v>
                </c:pt>
                <c:pt idx="60">
                  <c:v>43003</c:v>
                </c:pt>
                <c:pt idx="61">
                  <c:v>43010</c:v>
                </c:pt>
                <c:pt idx="62">
                  <c:v>43017</c:v>
                </c:pt>
                <c:pt idx="63">
                  <c:v>43024</c:v>
                </c:pt>
                <c:pt idx="64">
                  <c:v>43031</c:v>
                </c:pt>
                <c:pt idx="65">
                  <c:v>43038</c:v>
                </c:pt>
                <c:pt idx="66">
                  <c:v>43045</c:v>
                </c:pt>
                <c:pt idx="67">
                  <c:v>43052</c:v>
                </c:pt>
                <c:pt idx="68">
                  <c:v>43059</c:v>
                </c:pt>
                <c:pt idx="69">
                  <c:v>43066</c:v>
                </c:pt>
                <c:pt idx="70">
                  <c:v>43073</c:v>
                </c:pt>
                <c:pt idx="71">
                  <c:v>43080</c:v>
                </c:pt>
                <c:pt idx="72">
                  <c:v>43087</c:v>
                </c:pt>
                <c:pt idx="73">
                  <c:v>43094</c:v>
                </c:pt>
                <c:pt idx="74">
                  <c:v>43108</c:v>
                </c:pt>
                <c:pt idx="75">
                  <c:v>43115</c:v>
                </c:pt>
                <c:pt idx="76">
                  <c:v>43122</c:v>
                </c:pt>
                <c:pt idx="77">
                  <c:v>43129</c:v>
                </c:pt>
                <c:pt idx="78">
                  <c:v>43136</c:v>
                </c:pt>
                <c:pt idx="79">
                  <c:v>43143</c:v>
                </c:pt>
                <c:pt idx="80">
                  <c:v>43150</c:v>
                </c:pt>
                <c:pt idx="81">
                  <c:v>43157</c:v>
                </c:pt>
                <c:pt idx="82">
                  <c:v>43164</c:v>
                </c:pt>
                <c:pt idx="83">
                  <c:v>43171</c:v>
                </c:pt>
                <c:pt idx="84">
                  <c:v>43178</c:v>
                </c:pt>
                <c:pt idx="85">
                  <c:v>43185</c:v>
                </c:pt>
                <c:pt idx="86">
                  <c:v>43192</c:v>
                </c:pt>
                <c:pt idx="87">
                  <c:v>43199</c:v>
                </c:pt>
                <c:pt idx="88">
                  <c:v>43206</c:v>
                </c:pt>
                <c:pt idx="89">
                  <c:v>43213</c:v>
                </c:pt>
                <c:pt idx="90">
                  <c:v>43220</c:v>
                </c:pt>
                <c:pt idx="91">
                  <c:v>43227</c:v>
                </c:pt>
                <c:pt idx="92">
                  <c:v>43234</c:v>
                </c:pt>
                <c:pt idx="93">
                  <c:v>43241</c:v>
                </c:pt>
                <c:pt idx="94">
                  <c:v>43248</c:v>
                </c:pt>
                <c:pt idx="95">
                  <c:v>43255</c:v>
                </c:pt>
                <c:pt idx="96">
                  <c:v>43262</c:v>
                </c:pt>
                <c:pt idx="97">
                  <c:v>43269</c:v>
                </c:pt>
                <c:pt idx="98">
                  <c:v>43276</c:v>
                </c:pt>
                <c:pt idx="99">
                  <c:v>43283</c:v>
                </c:pt>
                <c:pt idx="100">
                  <c:v>43290</c:v>
                </c:pt>
                <c:pt idx="101">
                  <c:v>43297</c:v>
                </c:pt>
                <c:pt idx="102">
                  <c:v>43304</c:v>
                </c:pt>
                <c:pt idx="103">
                  <c:v>43311</c:v>
                </c:pt>
                <c:pt idx="104">
                  <c:v>43318</c:v>
                </c:pt>
                <c:pt idx="105">
                  <c:v>43325</c:v>
                </c:pt>
                <c:pt idx="106">
                  <c:v>43332</c:v>
                </c:pt>
                <c:pt idx="107">
                  <c:v>43339</c:v>
                </c:pt>
                <c:pt idx="108">
                  <c:v>43346</c:v>
                </c:pt>
                <c:pt idx="109">
                  <c:v>43353</c:v>
                </c:pt>
                <c:pt idx="110">
                  <c:v>43360</c:v>
                </c:pt>
                <c:pt idx="111">
                  <c:v>43367</c:v>
                </c:pt>
                <c:pt idx="112">
                  <c:v>43374</c:v>
                </c:pt>
                <c:pt idx="113">
                  <c:v>43381</c:v>
                </c:pt>
                <c:pt idx="114">
                  <c:v>43388</c:v>
                </c:pt>
                <c:pt idx="115">
                  <c:v>43395</c:v>
                </c:pt>
                <c:pt idx="116">
                  <c:v>43402</c:v>
                </c:pt>
                <c:pt idx="117">
                  <c:v>43409</c:v>
                </c:pt>
                <c:pt idx="118">
                  <c:v>43416</c:v>
                </c:pt>
                <c:pt idx="119">
                  <c:v>43423</c:v>
                </c:pt>
                <c:pt idx="120">
                  <c:v>43430</c:v>
                </c:pt>
                <c:pt idx="121">
                  <c:v>43437</c:v>
                </c:pt>
                <c:pt idx="122">
                  <c:v>43444</c:v>
                </c:pt>
                <c:pt idx="123">
                  <c:v>43451</c:v>
                </c:pt>
                <c:pt idx="124">
                  <c:v>43458</c:v>
                </c:pt>
                <c:pt idx="125">
                  <c:v>43465</c:v>
                </c:pt>
                <c:pt idx="126">
                  <c:v>43472</c:v>
                </c:pt>
                <c:pt idx="127">
                  <c:v>43479</c:v>
                </c:pt>
                <c:pt idx="128">
                  <c:v>43486</c:v>
                </c:pt>
                <c:pt idx="129">
                  <c:v>43493</c:v>
                </c:pt>
                <c:pt idx="130">
                  <c:v>43500</c:v>
                </c:pt>
                <c:pt idx="131">
                  <c:v>43507</c:v>
                </c:pt>
                <c:pt idx="132">
                  <c:v>43514</c:v>
                </c:pt>
                <c:pt idx="133">
                  <c:v>43521</c:v>
                </c:pt>
                <c:pt idx="134">
                  <c:v>43528</c:v>
                </c:pt>
                <c:pt idx="135">
                  <c:v>43535</c:v>
                </c:pt>
                <c:pt idx="136">
                  <c:v>43542</c:v>
                </c:pt>
                <c:pt idx="137">
                  <c:v>43549</c:v>
                </c:pt>
                <c:pt idx="138">
                  <c:v>43556</c:v>
                </c:pt>
                <c:pt idx="139">
                  <c:v>43563</c:v>
                </c:pt>
                <c:pt idx="140">
                  <c:v>43570</c:v>
                </c:pt>
                <c:pt idx="141">
                  <c:v>43577</c:v>
                </c:pt>
                <c:pt idx="142">
                  <c:v>43584</c:v>
                </c:pt>
                <c:pt idx="143">
                  <c:v>43591</c:v>
                </c:pt>
                <c:pt idx="144">
                  <c:v>43598</c:v>
                </c:pt>
                <c:pt idx="145">
                  <c:v>43605</c:v>
                </c:pt>
                <c:pt idx="146">
                  <c:v>43612</c:v>
                </c:pt>
                <c:pt idx="147">
                  <c:v>43619</c:v>
                </c:pt>
                <c:pt idx="148">
                  <c:v>43626</c:v>
                </c:pt>
                <c:pt idx="149">
                  <c:v>43633</c:v>
                </c:pt>
                <c:pt idx="150">
                  <c:v>43637</c:v>
                </c:pt>
                <c:pt idx="151">
                  <c:v>43644</c:v>
                </c:pt>
                <c:pt idx="152">
                  <c:v>43651</c:v>
                </c:pt>
                <c:pt idx="153">
                  <c:v>43658</c:v>
                </c:pt>
                <c:pt idx="154">
                  <c:v>43665</c:v>
                </c:pt>
                <c:pt idx="155">
                  <c:v>43672</c:v>
                </c:pt>
                <c:pt idx="156">
                  <c:v>43679</c:v>
                </c:pt>
                <c:pt idx="157">
                  <c:v>43686</c:v>
                </c:pt>
                <c:pt idx="158">
                  <c:v>43693</c:v>
                </c:pt>
                <c:pt idx="159">
                  <c:v>43700</c:v>
                </c:pt>
                <c:pt idx="160">
                  <c:v>43707</c:v>
                </c:pt>
                <c:pt idx="161">
                  <c:v>43714</c:v>
                </c:pt>
                <c:pt idx="162">
                  <c:v>43721</c:v>
                </c:pt>
                <c:pt idx="163">
                  <c:v>43728</c:v>
                </c:pt>
                <c:pt idx="164">
                  <c:v>43735</c:v>
                </c:pt>
                <c:pt idx="165">
                  <c:v>43742</c:v>
                </c:pt>
                <c:pt idx="166">
                  <c:v>43749</c:v>
                </c:pt>
                <c:pt idx="167">
                  <c:v>43756</c:v>
                </c:pt>
                <c:pt idx="168">
                  <c:v>43763</c:v>
                </c:pt>
                <c:pt idx="169">
                  <c:v>43770</c:v>
                </c:pt>
                <c:pt idx="170">
                  <c:v>43777</c:v>
                </c:pt>
                <c:pt idx="171">
                  <c:v>43784</c:v>
                </c:pt>
                <c:pt idx="172">
                  <c:v>43791</c:v>
                </c:pt>
                <c:pt idx="173">
                  <c:v>43798</c:v>
                </c:pt>
                <c:pt idx="174">
                  <c:v>43805</c:v>
                </c:pt>
                <c:pt idx="175">
                  <c:v>43812</c:v>
                </c:pt>
                <c:pt idx="176">
                  <c:v>43822</c:v>
                </c:pt>
                <c:pt idx="177">
                  <c:v>43836</c:v>
                </c:pt>
                <c:pt idx="178">
                  <c:v>43843</c:v>
                </c:pt>
                <c:pt idx="179">
                  <c:v>43850</c:v>
                </c:pt>
                <c:pt idx="180">
                  <c:v>43857</c:v>
                </c:pt>
                <c:pt idx="181">
                  <c:v>43864</c:v>
                </c:pt>
                <c:pt idx="182">
                  <c:v>43871</c:v>
                </c:pt>
                <c:pt idx="183">
                  <c:v>43878</c:v>
                </c:pt>
                <c:pt idx="184">
                  <c:v>43885</c:v>
                </c:pt>
                <c:pt idx="185">
                  <c:v>43892</c:v>
                </c:pt>
                <c:pt idx="186">
                  <c:v>43899</c:v>
                </c:pt>
                <c:pt idx="187">
                  <c:v>43906</c:v>
                </c:pt>
                <c:pt idx="188">
                  <c:v>43913</c:v>
                </c:pt>
                <c:pt idx="189">
                  <c:v>43920</c:v>
                </c:pt>
                <c:pt idx="190">
                  <c:v>43927</c:v>
                </c:pt>
                <c:pt idx="191">
                  <c:v>43935</c:v>
                </c:pt>
                <c:pt idx="192">
                  <c:v>43941</c:v>
                </c:pt>
                <c:pt idx="193">
                  <c:v>43948</c:v>
                </c:pt>
                <c:pt idx="194">
                  <c:v>43955</c:v>
                </c:pt>
                <c:pt idx="195">
                  <c:v>43962</c:v>
                </c:pt>
                <c:pt idx="196">
                  <c:v>43969</c:v>
                </c:pt>
                <c:pt idx="197">
                  <c:v>43976</c:v>
                </c:pt>
                <c:pt idx="198">
                  <c:v>43983</c:v>
                </c:pt>
                <c:pt idx="199">
                  <c:v>43990</c:v>
                </c:pt>
                <c:pt idx="200">
                  <c:v>43997</c:v>
                </c:pt>
                <c:pt idx="201">
                  <c:v>44004</c:v>
                </c:pt>
              </c:numCache>
            </c:numRef>
          </c:cat>
          <c:val>
            <c:numRef>
              <c:f>'Weekly capesize'!$V$762:$V$960</c:f>
              <c:numCache>
                <c:formatCode>0.00</c:formatCode>
                <c:ptCount val="199"/>
                <c:pt idx="0">
                  <c:v>4.55</c:v>
                </c:pt>
                <c:pt idx="1">
                  <c:v>4.45</c:v>
                </c:pt>
                <c:pt idx="2">
                  <c:v>4.4000000000000004</c:v>
                </c:pt>
                <c:pt idx="3">
                  <c:v>4.55</c:v>
                </c:pt>
                <c:pt idx="4">
                  <c:v>4.8499999999999996</c:v>
                </c:pt>
                <c:pt idx="5">
                  <c:v>5</c:v>
                </c:pt>
                <c:pt idx="6">
                  <c:v>6</c:v>
                </c:pt>
                <c:pt idx="7">
                  <c:v>6.15</c:v>
                </c:pt>
                <c:pt idx="8">
                  <c:v>7.75</c:v>
                </c:pt>
                <c:pt idx="9">
                  <c:v>7.2</c:v>
                </c:pt>
                <c:pt idx="10">
                  <c:v>8.0500000000000007</c:v>
                </c:pt>
                <c:pt idx="11">
                  <c:v>7.25</c:v>
                </c:pt>
                <c:pt idx="12">
                  <c:v>6.5</c:v>
                </c:pt>
                <c:pt idx="13">
                  <c:v>6.3</c:v>
                </c:pt>
                <c:pt idx="14">
                  <c:v>6.5</c:v>
                </c:pt>
                <c:pt idx="15">
                  <c:v>9.25</c:v>
                </c:pt>
                <c:pt idx="16">
                  <c:v>10.1</c:v>
                </c:pt>
                <c:pt idx="17">
                  <c:v>8.85</c:v>
                </c:pt>
                <c:pt idx="18">
                  <c:v>8.5500000000000007</c:v>
                </c:pt>
                <c:pt idx="19">
                  <c:v>7.15</c:v>
                </c:pt>
                <c:pt idx="20">
                  <c:v>6.15</c:v>
                </c:pt>
                <c:pt idx="21">
                  <c:v>7.9</c:v>
                </c:pt>
                <c:pt idx="22">
                  <c:v>8.25</c:v>
                </c:pt>
                <c:pt idx="23">
                  <c:v>7.85</c:v>
                </c:pt>
                <c:pt idx="24">
                  <c:v>7.65</c:v>
                </c:pt>
                <c:pt idx="25">
                  <c:v>8.15</c:v>
                </c:pt>
                <c:pt idx="26">
                  <c:v>7</c:v>
                </c:pt>
                <c:pt idx="27">
                  <c:v>6.5</c:v>
                </c:pt>
                <c:pt idx="28">
                  <c:v>5.75</c:v>
                </c:pt>
                <c:pt idx="29">
                  <c:v>5.9</c:v>
                </c:pt>
                <c:pt idx="30">
                  <c:v>6.75</c:v>
                </c:pt>
                <c:pt idx="31">
                  <c:v>6.1</c:v>
                </c:pt>
                <c:pt idx="32">
                  <c:v>7</c:v>
                </c:pt>
                <c:pt idx="33">
                  <c:v>8.6999999999999993</c:v>
                </c:pt>
                <c:pt idx="34">
                  <c:v>8.85</c:v>
                </c:pt>
                <c:pt idx="35">
                  <c:v>9.15</c:v>
                </c:pt>
                <c:pt idx="36">
                  <c:v>8.3000000000000007</c:v>
                </c:pt>
                <c:pt idx="37">
                  <c:v>8.65</c:v>
                </c:pt>
                <c:pt idx="38">
                  <c:v>7.5</c:v>
                </c:pt>
                <c:pt idx="39">
                  <c:v>7.3</c:v>
                </c:pt>
                <c:pt idx="40">
                  <c:v>6.9</c:v>
                </c:pt>
                <c:pt idx="41">
                  <c:v>6.95</c:v>
                </c:pt>
                <c:pt idx="42">
                  <c:v>6.45</c:v>
                </c:pt>
                <c:pt idx="43">
                  <c:v>6.45</c:v>
                </c:pt>
                <c:pt idx="44">
                  <c:v>6</c:v>
                </c:pt>
                <c:pt idx="45">
                  <c:v>6.7</c:v>
                </c:pt>
                <c:pt idx="46">
                  <c:v>6.2</c:v>
                </c:pt>
                <c:pt idx="47">
                  <c:v>5.95</c:v>
                </c:pt>
                <c:pt idx="48">
                  <c:v>6</c:v>
                </c:pt>
                <c:pt idx="49">
                  <c:v>5.45</c:v>
                </c:pt>
                <c:pt idx="50">
                  <c:v>5.75</c:v>
                </c:pt>
                <c:pt idx="51">
                  <c:v>5.9</c:v>
                </c:pt>
                <c:pt idx="52">
                  <c:v>5.75</c:v>
                </c:pt>
                <c:pt idx="53">
                  <c:v>7.15</c:v>
                </c:pt>
                <c:pt idx="54">
                  <c:v>8.4499999999999993</c:v>
                </c:pt>
                <c:pt idx="55">
                  <c:v>8.9</c:v>
                </c:pt>
                <c:pt idx="56">
                  <c:v>8.6999999999999993</c:v>
                </c:pt>
                <c:pt idx="57">
                  <c:v>8.3000000000000007</c:v>
                </c:pt>
                <c:pt idx="58">
                  <c:v>9.6</c:v>
                </c:pt>
                <c:pt idx="59">
                  <c:v>9.35</c:v>
                </c:pt>
                <c:pt idx="60">
                  <c:v>10</c:v>
                </c:pt>
                <c:pt idx="61">
                  <c:v>9.0500000000000007</c:v>
                </c:pt>
                <c:pt idx="62">
                  <c:v>9.8000000000000007</c:v>
                </c:pt>
                <c:pt idx="63">
                  <c:v>9.9</c:v>
                </c:pt>
                <c:pt idx="64">
                  <c:v>10.45</c:v>
                </c:pt>
                <c:pt idx="65">
                  <c:v>10.9</c:v>
                </c:pt>
                <c:pt idx="66" formatCode="_(* #,##0.00_);_(* \(#,##0.00\);_(* &quot;-&quot;??_);_(@_)">
                  <c:v>10.6</c:v>
                </c:pt>
                <c:pt idx="67">
                  <c:v>11.35</c:v>
                </c:pt>
                <c:pt idx="68" formatCode="_-* #,##0.0_-;\-* #,##0.0_-;_-* &quot;-&quot;??_-;_-@_-">
                  <c:v>11.05</c:v>
                </c:pt>
                <c:pt idx="69">
                  <c:v>11.6</c:v>
                </c:pt>
                <c:pt idx="70">
                  <c:v>13.1</c:v>
                </c:pt>
                <c:pt idx="71">
                  <c:v>14.2</c:v>
                </c:pt>
                <c:pt idx="72">
                  <c:v>12.95</c:v>
                </c:pt>
                <c:pt idx="73">
                  <c:v>10.95</c:v>
                </c:pt>
                <c:pt idx="74">
                  <c:v>11.75</c:v>
                </c:pt>
                <c:pt idx="75">
                  <c:v>11</c:v>
                </c:pt>
                <c:pt idx="76">
                  <c:v>8.6999999999999993</c:v>
                </c:pt>
                <c:pt idx="77">
                  <c:v>8.9</c:v>
                </c:pt>
                <c:pt idx="78">
                  <c:v>7.8</c:v>
                </c:pt>
                <c:pt idx="79">
                  <c:v>8.8000000000000007</c:v>
                </c:pt>
                <c:pt idx="80">
                  <c:v>8</c:v>
                </c:pt>
                <c:pt idx="81">
                  <c:v>8</c:v>
                </c:pt>
                <c:pt idx="82">
                  <c:v>7.7</c:v>
                </c:pt>
                <c:pt idx="83">
                  <c:v>6.95</c:v>
                </c:pt>
                <c:pt idx="84">
                  <c:v>6.4</c:v>
                </c:pt>
                <c:pt idx="85">
                  <c:v>6.1</c:v>
                </c:pt>
                <c:pt idx="86">
                  <c:v>6</c:v>
                </c:pt>
                <c:pt idx="87">
                  <c:v>5.9</c:v>
                </c:pt>
                <c:pt idx="88">
                  <c:v>6.3</c:v>
                </c:pt>
                <c:pt idx="89">
                  <c:v>8.6999999999999993</c:v>
                </c:pt>
                <c:pt idx="90">
                  <c:v>10.35</c:v>
                </c:pt>
                <c:pt idx="91">
                  <c:v>10.25</c:v>
                </c:pt>
                <c:pt idx="92">
                  <c:v>10.95</c:v>
                </c:pt>
                <c:pt idx="93">
                  <c:v>9</c:v>
                </c:pt>
                <c:pt idx="94">
                  <c:v>7.95</c:v>
                </c:pt>
                <c:pt idx="95">
                  <c:v>8.25</c:v>
                </c:pt>
                <c:pt idx="96">
                  <c:v>9.9499999999999993</c:v>
                </c:pt>
                <c:pt idx="97">
                  <c:v>10.3</c:v>
                </c:pt>
                <c:pt idx="98">
                  <c:v>9.6999999999999993</c:v>
                </c:pt>
                <c:pt idx="99">
                  <c:v>10.75</c:v>
                </c:pt>
                <c:pt idx="100">
                  <c:v>12.75</c:v>
                </c:pt>
                <c:pt idx="101">
                  <c:v>12.7</c:v>
                </c:pt>
                <c:pt idx="102">
                  <c:v>12.5</c:v>
                </c:pt>
                <c:pt idx="103">
                  <c:v>11.7</c:v>
                </c:pt>
                <c:pt idx="104">
                  <c:v>12.7</c:v>
                </c:pt>
                <c:pt idx="105">
                  <c:v>12.4</c:v>
                </c:pt>
                <c:pt idx="106">
                  <c:v>12</c:v>
                </c:pt>
                <c:pt idx="107">
                  <c:v>11.35</c:v>
                </c:pt>
                <c:pt idx="108">
                  <c:v>10.6</c:v>
                </c:pt>
                <c:pt idx="109">
                  <c:v>9.75</c:v>
                </c:pt>
                <c:pt idx="110">
                  <c:v>8.85</c:v>
                </c:pt>
                <c:pt idx="111">
                  <c:v>9</c:v>
                </c:pt>
                <c:pt idx="112">
                  <c:v>10.4</c:v>
                </c:pt>
                <c:pt idx="113">
                  <c:v>10.199999999999999</c:v>
                </c:pt>
                <c:pt idx="114">
                  <c:v>10.55</c:v>
                </c:pt>
                <c:pt idx="115">
                  <c:v>10.35</c:v>
                </c:pt>
                <c:pt idx="116">
                  <c:v>10.25</c:v>
                </c:pt>
                <c:pt idx="117">
                  <c:v>10.25</c:v>
                </c:pt>
                <c:pt idx="118">
                  <c:v>8.85</c:v>
                </c:pt>
                <c:pt idx="119">
                  <c:v>7.8</c:v>
                </c:pt>
                <c:pt idx="120">
                  <c:v>8.35</c:v>
                </c:pt>
                <c:pt idx="121">
                  <c:v>8.6</c:v>
                </c:pt>
                <c:pt idx="122">
                  <c:v>9.35</c:v>
                </c:pt>
                <c:pt idx="123">
                  <c:v>9.35</c:v>
                </c:pt>
                <c:pt idx="124">
                  <c:v>9.35</c:v>
                </c:pt>
                <c:pt idx="125">
                  <c:v>9.35</c:v>
                </c:pt>
                <c:pt idx="126">
                  <c:v>9.3000000000000007</c:v>
                </c:pt>
                <c:pt idx="127">
                  <c:v>8.85</c:v>
                </c:pt>
                <c:pt idx="128">
                  <c:v>9.0500000000000007</c:v>
                </c:pt>
                <c:pt idx="129">
                  <c:v>8.6</c:v>
                </c:pt>
                <c:pt idx="130">
                  <c:v>7.8</c:v>
                </c:pt>
                <c:pt idx="131">
                  <c:v>7.6</c:v>
                </c:pt>
                <c:pt idx="132">
                  <c:v>7.15</c:v>
                </c:pt>
                <c:pt idx="133">
                  <c:v>6.7</c:v>
                </c:pt>
                <c:pt idx="134">
                  <c:v>6.65</c:v>
                </c:pt>
                <c:pt idx="135">
                  <c:v>6.55</c:v>
                </c:pt>
                <c:pt idx="136">
                  <c:v>6.8</c:v>
                </c:pt>
                <c:pt idx="137">
                  <c:v>6.35</c:v>
                </c:pt>
                <c:pt idx="138">
                  <c:v>6.05</c:v>
                </c:pt>
                <c:pt idx="139">
                  <c:v>6.4</c:v>
                </c:pt>
                <c:pt idx="140">
                  <c:v>6.6</c:v>
                </c:pt>
                <c:pt idx="141">
                  <c:v>6.95</c:v>
                </c:pt>
                <c:pt idx="142">
                  <c:v>7.45</c:v>
                </c:pt>
                <c:pt idx="143">
                  <c:v>7.8</c:v>
                </c:pt>
                <c:pt idx="144">
                  <c:v>7.8</c:v>
                </c:pt>
                <c:pt idx="145">
                  <c:v>7.95</c:v>
                </c:pt>
                <c:pt idx="146">
                  <c:v>7.9</c:v>
                </c:pt>
                <c:pt idx="147">
                  <c:v>8.1</c:v>
                </c:pt>
                <c:pt idx="148">
                  <c:v>8.3000000000000007</c:v>
                </c:pt>
                <c:pt idx="149">
                  <c:v>8</c:v>
                </c:pt>
                <c:pt idx="150">
                  <c:v>9.5</c:v>
                </c:pt>
                <c:pt idx="151">
                  <c:v>10.35</c:v>
                </c:pt>
                <c:pt idx="152">
                  <c:v>11.9</c:v>
                </c:pt>
                <c:pt idx="153">
                  <c:v>12.35</c:v>
                </c:pt>
                <c:pt idx="154">
                  <c:v>13.5</c:v>
                </c:pt>
                <c:pt idx="155">
                  <c:v>13</c:v>
                </c:pt>
                <c:pt idx="156">
                  <c:v>11.9</c:v>
                </c:pt>
                <c:pt idx="157">
                  <c:v>11.5</c:v>
                </c:pt>
                <c:pt idx="158">
                  <c:v>12.65</c:v>
                </c:pt>
                <c:pt idx="159">
                  <c:v>12.2</c:v>
                </c:pt>
                <c:pt idx="160">
                  <c:v>13.7</c:v>
                </c:pt>
                <c:pt idx="161">
                  <c:v>14</c:v>
                </c:pt>
                <c:pt idx="162">
                  <c:v>13.9</c:v>
                </c:pt>
                <c:pt idx="163">
                  <c:v>13.8</c:v>
                </c:pt>
                <c:pt idx="164">
                  <c:v>12.3</c:v>
                </c:pt>
                <c:pt idx="165">
                  <c:v>10.9</c:v>
                </c:pt>
                <c:pt idx="166">
                  <c:v>11</c:v>
                </c:pt>
                <c:pt idx="167">
                  <c:v>11.05</c:v>
                </c:pt>
                <c:pt idx="168">
                  <c:v>11.25</c:v>
                </c:pt>
                <c:pt idx="169">
                  <c:v>11.2</c:v>
                </c:pt>
                <c:pt idx="170">
                  <c:v>9.9499999999999993</c:v>
                </c:pt>
                <c:pt idx="171">
                  <c:v>10.050000000000001</c:v>
                </c:pt>
                <c:pt idx="172">
                  <c:v>8.9</c:v>
                </c:pt>
                <c:pt idx="173">
                  <c:v>10.35</c:v>
                </c:pt>
                <c:pt idx="174">
                  <c:v>10.3</c:v>
                </c:pt>
                <c:pt idx="175">
                  <c:v>9.6</c:v>
                </c:pt>
                <c:pt idx="176">
                  <c:v>10.199999999999999</c:v>
                </c:pt>
                <c:pt idx="177">
                  <c:v>10.5</c:v>
                </c:pt>
                <c:pt idx="178">
                  <c:v>10.4</c:v>
                </c:pt>
                <c:pt idx="179">
                  <c:v>10.4</c:v>
                </c:pt>
                <c:pt idx="180">
                  <c:v>8.9499999999999993</c:v>
                </c:pt>
                <c:pt idx="181">
                  <c:v>8.35</c:v>
                </c:pt>
                <c:pt idx="182" formatCode="_(* #,##0.00_);_(* \(#,##0.00\);_(* &quot;-&quot;??_);_(@_)">
                  <c:v>7</c:v>
                </c:pt>
                <c:pt idx="183" formatCode="_(* #,##0.00_);_(* \(#,##0.00\);_(* &quot;-&quot;??_);_(@_)">
                  <c:v>6.3</c:v>
                </c:pt>
                <c:pt idx="184" formatCode="_(* #,##0.00_);_(* \(#,##0.00\);_(* &quot;-&quot;??_);_(@_)">
                  <c:v>6.25</c:v>
                </c:pt>
                <c:pt idx="185" formatCode="#,##0.00">
                  <c:v>6.05</c:v>
                </c:pt>
                <c:pt idx="186" formatCode="_(* #,##0.00_);_(* \(#,##0.00\);_(* &quot;-&quot;??_);_(@_)">
                  <c:v>6.35</c:v>
                </c:pt>
                <c:pt idx="187" formatCode="_(* #,##0.00_);_(* \(#,##0.00\);_(* &quot;-&quot;??_);_(@_)">
                  <c:v>6.2</c:v>
                </c:pt>
                <c:pt idx="188" formatCode="_(* #,##0.00_);_(* \(#,##0.00\);_(* &quot;-&quot;??_);_(@_)">
                  <c:v>5.95</c:v>
                </c:pt>
                <c:pt idx="189">
                  <c:v>5.25</c:v>
                </c:pt>
                <c:pt idx="190">
                  <c:v>4.8</c:v>
                </c:pt>
                <c:pt idx="191">
                  <c:v>5.25</c:v>
                </c:pt>
                <c:pt idx="192">
                  <c:v>6.25</c:v>
                </c:pt>
                <c:pt idx="193">
                  <c:v>5.45</c:v>
                </c:pt>
                <c:pt idx="194">
                  <c:v>4.9000000000000004</c:v>
                </c:pt>
                <c:pt idx="195">
                  <c:v>4.3</c:v>
                </c:pt>
                <c:pt idx="196">
                  <c:v>3.55</c:v>
                </c:pt>
                <c:pt idx="197">
                  <c:v>3.6</c:v>
                </c:pt>
                <c:pt idx="198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D3-4B73-BCBE-A78936C6C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114800"/>
        <c:axId val="648115192"/>
      </c:lineChart>
      <c:dateAx>
        <c:axId val="648114800"/>
        <c:scaling>
          <c:orientation val="minMax"/>
        </c:scaling>
        <c:delete val="0"/>
        <c:axPos val="b"/>
        <c:numFmt formatCode="mmm\ \ \ \ \ \ \ \ \ \ \ \ \ \ \ \ \ \ \ \ \ \ \ \ \ \ \ \ \ \ \ \ \ \ \ \ \ \ \ \ \ \ \ \ \ \ \ \ \ \ \ \ \ \ \ \ \ \ \ \ \ \ \ \ \ 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15192"/>
        <c:crosses val="autoZero"/>
        <c:auto val="1"/>
        <c:lblOffset val="100"/>
        <c:baseTimeUnit val="days"/>
        <c:majorUnit val="4"/>
        <c:majorTimeUnit val="months"/>
      </c:dateAx>
      <c:valAx>
        <c:axId val="64811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115186921545684"/>
          <c:y val="0.89284058298816782"/>
          <c:w val="0.45200870160332662"/>
          <c:h val="7.57411046240404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IO freight rates to the EU (Rotterdam)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Australia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capesize'!$A$528:$A$815</c:f>
              <c:numCache>
                <c:formatCode>dd\ mmm\ yy</c:formatCode>
                <c:ptCount val="288"/>
                <c:pt idx="0">
                  <c:v>40938</c:v>
                </c:pt>
                <c:pt idx="1">
                  <c:v>40945</c:v>
                </c:pt>
                <c:pt idx="2">
                  <c:v>40952</c:v>
                </c:pt>
                <c:pt idx="3">
                  <c:v>40959</c:v>
                </c:pt>
                <c:pt idx="4">
                  <c:v>40966</c:v>
                </c:pt>
                <c:pt idx="5">
                  <c:v>40973</c:v>
                </c:pt>
                <c:pt idx="6">
                  <c:v>40980</c:v>
                </c:pt>
                <c:pt idx="7">
                  <c:v>40987</c:v>
                </c:pt>
                <c:pt idx="8">
                  <c:v>40994</c:v>
                </c:pt>
                <c:pt idx="9">
                  <c:v>41001</c:v>
                </c:pt>
                <c:pt idx="10">
                  <c:v>41008</c:v>
                </c:pt>
                <c:pt idx="11">
                  <c:v>41015</c:v>
                </c:pt>
                <c:pt idx="12">
                  <c:v>41022</c:v>
                </c:pt>
                <c:pt idx="13">
                  <c:v>41029</c:v>
                </c:pt>
                <c:pt idx="14">
                  <c:v>41036</c:v>
                </c:pt>
                <c:pt idx="15">
                  <c:v>41043</c:v>
                </c:pt>
                <c:pt idx="16">
                  <c:v>41050</c:v>
                </c:pt>
                <c:pt idx="17">
                  <c:v>41057</c:v>
                </c:pt>
                <c:pt idx="18">
                  <c:v>41064</c:v>
                </c:pt>
                <c:pt idx="19">
                  <c:v>41071</c:v>
                </c:pt>
                <c:pt idx="20">
                  <c:v>41078</c:v>
                </c:pt>
                <c:pt idx="21">
                  <c:v>41085</c:v>
                </c:pt>
                <c:pt idx="22">
                  <c:v>41092</c:v>
                </c:pt>
                <c:pt idx="23">
                  <c:v>41099</c:v>
                </c:pt>
                <c:pt idx="24">
                  <c:v>41106</c:v>
                </c:pt>
                <c:pt idx="25">
                  <c:v>41113</c:v>
                </c:pt>
                <c:pt idx="26">
                  <c:v>41120</c:v>
                </c:pt>
                <c:pt idx="27">
                  <c:v>41127</c:v>
                </c:pt>
                <c:pt idx="28">
                  <c:v>41134</c:v>
                </c:pt>
                <c:pt idx="29">
                  <c:v>41141</c:v>
                </c:pt>
                <c:pt idx="30">
                  <c:v>41148</c:v>
                </c:pt>
                <c:pt idx="31">
                  <c:v>41155</c:v>
                </c:pt>
                <c:pt idx="32">
                  <c:v>41162</c:v>
                </c:pt>
                <c:pt idx="33">
                  <c:v>41169</c:v>
                </c:pt>
                <c:pt idx="34">
                  <c:v>41176</c:v>
                </c:pt>
                <c:pt idx="35">
                  <c:v>41183</c:v>
                </c:pt>
                <c:pt idx="36">
                  <c:v>41190</c:v>
                </c:pt>
                <c:pt idx="37">
                  <c:v>41197</c:v>
                </c:pt>
                <c:pt idx="38">
                  <c:v>41204</c:v>
                </c:pt>
                <c:pt idx="39">
                  <c:v>41211</c:v>
                </c:pt>
                <c:pt idx="40">
                  <c:v>41218</c:v>
                </c:pt>
                <c:pt idx="41">
                  <c:v>41225</c:v>
                </c:pt>
                <c:pt idx="42">
                  <c:v>41232</c:v>
                </c:pt>
                <c:pt idx="43">
                  <c:v>41239</c:v>
                </c:pt>
                <c:pt idx="44">
                  <c:v>41246</c:v>
                </c:pt>
                <c:pt idx="45">
                  <c:v>41253</c:v>
                </c:pt>
                <c:pt idx="46">
                  <c:v>41260</c:v>
                </c:pt>
                <c:pt idx="47">
                  <c:v>41267</c:v>
                </c:pt>
                <c:pt idx="48">
                  <c:v>41281</c:v>
                </c:pt>
                <c:pt idx="49">
                  <c:v>41288</c:v>
                </c:pt>
                <c:pt idx="50">
                  <c:v>41295</c:v>
                </c:pt>
                <c:pt idx="51">
                  <c:v>41302</c:v>
                </c:pt>
                <c:pt idx="52">
                  <c:v>41309</c:v>
                </c:pt>
                <c:pt idx="53">
                  <c:v>41316</c:v>
                </c:pt>
                <c:pt idx="54">
                  <c:v>41323</c:v>
                </c:pt>
                <c:pt idx="55">
                  <c:v>41330</c:v>
                </c:pt>
                <c:pt idx="56">
                  <c:v>41337</c:v>
                </c:pt>
                <c:pt idx="57">
                  <c:v>41344</c:v>
                </c:pt>
                <c:pt idx="58">
                  <c:v>41351</c:v>
                </c:pt>
                <c:pt idx="59">
                  <c:v>41358</c:v>
                </c:pt>
                <c:pt idx="60">
                  <c:v>41365</c:v>
                </c:pt>
                <c:pt idx="61">
                  <c:v>41372</c:v>
                </c:pt>
                <c:pt idx="62">
                  <c:v>41379</c:v>
                </c:pt>
                <c:pt idx="63">
                  <c:v>41386</c:v>
                </c:pt>
                <c:pt idx="64">
                  <c:v>41393</c:v>
                </c:pt>
                <c:pt idx="65">
                  <c:v>41400</c:v>
                </c:pt>
                <c:pt idx="66">
                  <c:v>41407</c:v>
                </c:pt>
                <c:pt idx="67">
                  <c:v>41414</c:v>
                </c:pt>
                <c:pt idx="68">
                  <c:v>41421</c:v>
                </c:pt>
                <c:pt idx="69">
                  <c:v>41428</c:v>
                </c:pt>
                <c:pt idx="70">
                  <c:v>41435</c:v>
                </c:pt>
                <c:pt idx="71">
                  <c:v>41442</c:v>
                </c:pt>
                <c:pt idx="72">
                  <c:v>41449</c:v>
                </c:pt>
                <c:pt idx="73">
                  <c:v>41456</c:v>
                </c:pt>
                <c:pt idx="74">
                  <c:v>41463</c:v>
                </c:pt>
                <c:pt idx="75">
                  <c:v>41470</c:v>
                </c:pt>
                <c:pt idx="76">
                  <c:v>41477</c:v>
                </c:pt>
                <c:pt idx="77">
                  <c:v>41484</c:v>
                </c:pt>
                <c:pt idx="78">
                  <c:v>41491</c:v>
                </c:pt>
                <c:pt idx="79">
                  <c:v>41498</c:v>
                </c:pt>
                <c:pt idx="80">
                  <c:v>41505</c:v>
                </c:pt>
                <c:pt idx="81">
                  <c:v>41512</c:v>
                </c:pt>
                <c:pt idx="82">
                  <c:v>41519</c:v>
                </c:pt>
                <c:pt idx="83">
                  <c:v>41526</c:v>
                </c:pt>
                <c:pt idx="84">
                  <c:v>41533</c:v>
                </c:pt>
                <c:pt idx="85">
                  <c:v>41540</c:v>
                </c:pt>
                <c:pt idx="86">
                  <c:v>41547</c:v>
                </c:pt>
                <c:pt idx="87">
                  <c:v>41554</c:v>
                </c:pt>
                <c:pt idx="88">
                  <c:v>41561</c:v>
                </c:pt>
                <c:pt idx="89">
                  <c:v>41568</c:v>
                </c:pt>
                <c:pt idx="90">
                  <c:v>41575</c:v>
                </c:pt>
                <c:pt idx="91">
                  <c:v>41582</c:v>
                </c:pt>
                <c:pt idx="92">
                  <c:v>41589</c:v>
                </c:pt>
                <c:pt idx="93">
                  <c:v>41596</c:v>
                </c:pt>
                <c:pt idx="94">
                  <c:v>41603</c:v>
                </c:pt>
                <c:pt idx="95">
                  <c:v>41610</c:v>
                </c:pt>
                <c:pt idx="96">
                  <c:v>41617</c:v>
                </c:pt>
                <c:pt idx="97">
                  <c:v>41624</c:v>
                </c:pt>
                <c:pt idx="98">
                  <c:v>41631</c:v>
                </c:pt>
                <c:pt idx="99">
                  <c:v>41638</c:v>
                </c:pt>
                <c:pt idx="100">
                  <c:v>41645</c:v>
                </c:pt>
                <c:pt idx="101">
                  <c:v>41652</c:v>
                </c:pt>
                <c:pt idx="102">
                  <c:v>41659</c:v>
                </c:pt>
                <c:pt idx="103">
                  <c:v>41666</c:v>
                </c:pt>
                <c:pt idx="104">
                  <c:v>41673</c:v>
                </c:pt>
                <c:pt idx="105">
                  <c:v>41680</c:v>
                </c:pt>
                <c:pt idx="106">
                  <c:v>41687</c:v>
                </c:pt>
                <c:pt idx="107">
                  <c:v>41694</c:v>
                </c:pt>
                <c:pt idx="108">
                  <c:v>41701</c:v>
                </c:pt>
                <c:pt idx="109">
                  <c:v>41708</c:v>
                </c:pt>
                <c:pt idx="110">
                  <c:v>41715</c:v>
                </c:pt>
                <c:pt idx="111">
                  <c:v>41722</c:v>
                </c:pt>
                <c:pt idx="112">
                  <c:v>41729</c:v>
                </c:pt>
                <c:pt idx="113">
                  <c:v>41736</c:v>
                </c:pt>
                <c:pt idx="114">
                  <c:v>41743</c:v>
                </c:pt>
                <c:pt idx="115">
                  <c:v>41750</c:v>
                </c:pt>
                <c:pt idx="116">
                  <c:v>41757</c:v>
                </c:pt>
                <c:pt idx="117">
                  <c:v>41764</c:v>
                </c:pt>
                <c:pt idx="118">
                  <c:v>41771</c:v>
                </c:pt>
                <c:pt idx="119">
                  <c:v>41778</c:v>
                </c:pt>
                <c:pt idx="120">
                  <c:v>41785</c:v>
                </c:pt>
                <c:pt idx="121">
                  <c:v>41792</c:v>
                </c:pt>
                <c:pt idx="122">
                  <c:v>41799</c:v>
                </c:pt>
                <c:pt idx="123">
                  <c:v>41806</c:v>
                </c:pt>
                <c:pt idx="124">
                  <c:v>41813</c:v>
                </c:pt>
                <c:pt idx="125">
                  <c:v>41820</c:v>
                </c:pt>
                <c:pt idx="126">
                  <c:v>41827</c:v>
                </c:pt>
                <c:pt idx="127">
                  <c:v>41834</c:v>
                </c:pt>
                <c:pt idx="128">
                  <c:v>41841</c:v>
                </c:pt>
                <c:pt idx="129">
                  <c:v>41848</c:v>
                </c:pt>
                <c:pt idx="130">
                  <c:v>41855</c:v>
                </c:pt>
                <c:pt idx="131">
                  <c:v>41862</c:v>
                </c:pt>
                <c:pt idx="132">
                  <c:v>41869</c:v>
                </c:pt>
                <c:pt idx="133">
                  <c:v>41876</c:v>
                </c:pt>
                <c:pt idx="134">
                  <c:v>41883</c:v>
                </c:pt>
                <c:pt idx="135">
                  <c:v>41890</c:v>
                </c:pt>
                <c:pt idx="136">
                  <c:v>41897</c:v>
                </c:pt>
                <c:pt idx="137">
                  <c:v>41904</c:v>
                </c:pt>
                <c:pt idx="138">
                  <c:v>41911</c:v>
                </c:pt>
                <c:pt idx="139">
                  <c:v>41918</c:v>
                </c:pt>
                <c:pt idx="140">
                  <c:v>41925</c:v>
                </c:pt>
                <c:pt idx="141">
                  <c:v>41932</c:v>
                </c:pt>
                <c:pt idx="142">
                  <c:v>41939</c:v>
                </c:pt>
                <c:pt idx="143">
                  <c:v>41946</c:v>
                </c:pt>
                <c:pt idx="144">
                  <c:v>41953</c:v>
                </c:pt>
                <c:pt idx="145">
                  <c:v>41960</c:v>
                </c:pt>
                <c:pt idx="146">
                  <c:v>41967</c:v>
                </c:pt>
                <c:pt idx="147">
                  <c:v>41974</c:v>
                </c:pt>
                <c:pt idx="148">
                  <c:v>41981</c:v>
                </c:pt>
                <c:pt idx="149">
                  <c:v>41988</c:v>
                </c:pt>
                <c:pt idx="150">
                  <c:v>41995</c:v>
                </c:pt>
                <c:pt idx="151">
                  <c:v>42002</c:v>
                </c:pt>
                <c:pt idx="152">
                  <c:v>42009</c:v>
                </c:pt>
                <c:pt idx="153">
                  <c:v>42016</c:v>
                </c:pt>
                <c:pt idx="154">
                  <c:v>42023</c:v>
                </c:pt>
                <c:pt idx="155">
                  <c:v>42030</c:v>
                </c:pt>
                <c:pt idx="156">
                  <c:v>42037</c:v>
                </c:pt>
                <c:pt idx="157">
                  <c:v>42044</c:v>
                </c:pt>
                <c:pt idx="158">
                  <c:v>42051</c:v>
                </c:pt>
                <c:pt idx="159">
                  <c:v>42058</c:v>
                </c:pt>
                <c:pt idx="160">
                  <c:v>42065</c:v>
                </c:pt>
                <c:pt idx="161">
                  <c:v>42072</c:v>
                </c:pt>
                <c:pt idx="162">
                  <c:v>42079</c:v>
                </c:pt>
                <c:pt idx="163">
                  <c:v>42086</c:v>
                </c:pt>
                <c:pt idx="164">
                  <c:v>42093</c:v>
                </c:pt>
                <c:pt idx="165">
                  <c:v>42101</c:v>
                </c:pt>
                <c:pt idx="166">
                  <c:v>42108</c:v>
                </c:pt>
                <c:pt idx="167">
                  <c:v>42115</c:v>
                </c:pt>
                <c:pt idx="168">
                  <c:v>42122</c:v>
                </c:pt>
                <c:pt idx="169">
                  <c:v>42129</c:v>
                </c:pt>
                <c:pt idx="170">
                  <c:v>42136</c:v>
                </c:pt>
                <c:pt idx="171">
                  <c:v>42143</c:v>
                </c:pt>
                <c:pt idx="172">
                  <c:v>42150</c:v>
                </c:pt>
                <c:pt idx="173">
                  <c:v>42157</c:v>
                </c:pt>
                <c:pt idx="174">
                  <c:v>42164</c:v>
                </c:pt>
                <c:pt idx="175">
                  <c:v>42171</c:v>
                </c:pt>
                <c:pt idx="176">
                  <c:v>42178</c:v>
                </c:pt>
                <c:pt idx="177">
                  <c:v>42185</c:v>
                </c:pt>
                <c:pt idx="178">
                  <c:v>42192</c:v>
                </c:pt>
                <c:pt idx="179">
                  <c:v>42199</c:v>
                </c:pt>
                <c:pt idx="180">
                  <c:v>42206</c:v>
                </c:pt>
                <c:pt idx="181">
                  <c:v>42213</c:v>
                </c:pt>
                <c:pt idx="182">
                  <c:v>42220</c:v>
                </c:pt>
                <c:pt idx="183">
                  <c:v>42227</c:v>
                </c:pt>
                <c:pt idx="184">
                  <c:v>42234</c:v>
                </c:pt>
                <c:pt idx="185">
                  <c:v>42241</c:v>
                </c:pt>
                <c:pt idx="186">
                  <c:v>42248</c:v>
                </c:pt>
                <c:pt idx="187">
                  <c:v>42255</c:v>
                </c:pt>
                <c:pt idx="188">
                  <c:v>42262</c:v>
                </c:pt>
                <c:pt idx="189">
                  <c:v>42269</c:v>
                </c:pt>
                <c:pt idx="190">
                  <c:v>42276</c:v>
                </c:pt>
                <c:pt idx="191">
                  <c:v>42283</c:v>
                </c:pt>
                <c:pt idx="192">
                  <c:v>42290</c:v>
                </c:pt>
                <c:pt idx="193">
                  <c:v>42297</c:v>
                </c:pt>
                <c:pt idx="194">
                  <c:v>42304</c:v>
                </c:pt>
                <c:pt idx="195">
                  <c:v>42311</c:v>
                </c:pt>
                <c:pt idx="196">
                  <c:v>42318</c:v>
                </c:pt>
                <c:pt idx="197">
                  <c:v>42325</c:v>
                </c:pt>
                <c:pt idx="198">
                  <c:v>42332</c:v>
                </c:pt>
                <c:pt idx="199">
                  <c:v>42339</c:v>
                </c:pt>
                <c:pt idx="200">
                  <c:v>42346</c:v>
                </c:pt>
                <c:pt idx="201">
                  <c:v>42353</c:v>
                </c:pt>
                <c:pt idx="202">
                  <c:v>42360</c:v>
                </c:pt>
                <c:pt idx="203">
                  <c:v>42367</c:v>
                </c:pt>
                <c:pt idx="204">
                  <c:v>42374</c:v>
                </c:pt>
                <c:pt idx="205">
                  <c:v>42381</c:v>
                </c:pt>
                <c:pt idx="206">
                  <c:v>42388</c:v>
                </c:pt>
                <c:pt idx="207">
                  <c:v>42395</c:v>
                </c:pt>
                <c:pt idx="208">
                  <c:v>42402</c:v>
                </c:pt>
                <c:pt idx="209">
                  <c:v>42409</c:v>
                </c:pt>
                <c:pt idx="210">
                  <c:v>42416</c:v>
                </c:pt>
                <c:pt idx="211">
                  <c:v>42423</c:v>
                </c:pt>
                <c:pt idx="212">
                  <c:v>42430</c:v>
                </c:pt>
                <c:pt idx="213">
                  <c:v>42437</c:v>
                </c:pt>
                <c:pt idx="214">
                  <c:v>42444</c:v>
                </c:pt>
                <c:pt idx="215">
                  <c:v>42451</c:v>
                </c:pt>
                <c:pt idx="216">
                  <c:v>42458</c:v>
                </c:pt>
                <c:pt idx="217">
                  <c:v>42465</c:v>
                </c:pt>
                <c:pt idx="218">
                  <c:v>42472</c:v>
                </c:pt>
                <c:pt idx="219">
                  <c:v>42479</c:v>
                </c:pt>
                <c:pt idx="220">
                  <c:v>42486</c:v>
                </c:pt>
                <c:pt idx="221">
                  <c:v>42493</c:v>
                </c:pt>
                <c:pt idx="222">
                  <c:v>42500</c:v>
                </c:pt>
                <c:pt idx="223">
                  <c:v>42507</c:v>
                </c:pt>
                <c:pt idx="224">
                  <c:v>42514</c:v>
                </c:pt>
                <c:pt idx="225">
                  <c:v>42521</c:v>
                </c:pt>
                <c:pt idx="226">
                  <c:v>42528</c:v>
                </c:pt>
                <c:pt idx="227">
                  <c:v>42535</c:v>
                </c:pt>
                <c:pt idx="228">
                  <c:v>42542</c:v>
                </c:pt>
                <c:pt idx="229">
                  <c:v>42549</c:v>
                </c:pt>
                <c:pt idx="230">
                  <c:v>42556</c:v>
                </c:pt>
                <c:pt idx="231">
                  <c:v>42563</c:v>
                </c:pt>
                <c:pt idx="232">
                  <c:v>42570</c:v>
                </c:pt>
                <c:pt idx="233">
                  <c:v>42577</c:v>
                </c:pt>
                <c:pt idx="234">
                  <c:v>42584</c:v>
                </c:pt>
                <c:pt idx="235">
                  <c:v>42591</c:v>
                </c:pt>
                <c:pt idx="236">
                  <c:v>42598</c:v>
                </c:pt>
                <c:pt idx="237">
                  <c:v>42605</c:v>
                </c:pt>
                <c:pt idx="238">
                  <c:v>42612</c:v>
                </c:pt>
                <c:pt idx="239">
                  <c:v>42619</c:v>
                </c:pt>
                <c:pt idx="240">
                  <c:v>42626</c:v>
                </c:pt>
                <c:pt idx="241">
                  <c:v>42633</c:v>
                </c:pt>
                <c:pt idx="242">
                  <c:v>42640</c:v>
                </c:pt>
                <c:pt idx="243">
                  <c:v>42647</c:v>
                </c:pt>
                <c:pt idx="244">
                  <c:v>42654</c:v>
                </c:pt>
                <c:pt idx="245">
                  <c:v>42661</c:v>
                </c:pt>
                <c:pt idx="246">
                  <c:v>42668</c:v>
                </c:pt>
                <c:pt idx="247">
                  <c:v>42675</c:v>
                </c:pt>
                <c:pt idx="248">
                  <c:v>42682</c:v>
                </c:pt>
                <c:pt idx="249">
                  <c:v>42689</c:v>
                </c:pt>
                <c:pt idx="250">
                  <c:v>42696</c:v>
                </c:pt>
                <c:pt idx="251">
                  <c:v>42703</c:v>
                </c:pt>
                <c:pt idx="252">
                  <c:v>42710</c:v>
                </c:pt>
                <c:pt idx="253">
                  <c:v>42717</c:v>
                </c:pt>
                <c:pt idx="254">
                  <c:v>42724</c:v>
                </c:pt>
                <c:pt idx="255">
                  <c:v>42731</c:v>
                </c:pt>
                <c:pt idx="256">
                  <c:v>42738</c:v>
                </c:pt>
                <c:pt idx="257">
                  <c:v>42744</c:v>
                </c:pt>
                <c:pt idx="258">
                  <c:v>42751</c:v>
                </c:pt>
                <c:pt idx="259">
                  <c:v>42758</c:v>
                </c:pt>
                <c:pt idx="260">
                  <c:v>42765</c:v>
                </c:pt>
                <c:pt idx="261">
                  <c:v>42772</c:v>
                </c:pt>
                <c:pt idx="262">
                  <c:v>42779</c:v>
                </c:pt>
                <c:pt idx="263">
                  <c:v>42786</c:v>
                </c:pt>
                <c:pt idx="264">
                  <c:v>42793</c:v>
                </c:pt>
                <c:pt idx="265">
                  <c:v>42800</c:v>
                </c:pt>
                <c:pt idx="266">
                  <c:v>42807</c:v>
                </c:pt>
                <c:pt idx="267">
                  <c:v>42814</c:v>
                </c:pt>
                <c:pt idx="268">
                  <c:v>42821</c:v>
                </c:pt>
                <c:pt idx="269">
                  <c:v>42828</c:v>
                </c:pt>
                <c:pt idx="270">
                  <c:v>42835</c:v>
                </c:pt>
                <c:pt idx="271">
                  <c:v>42842</c:v>
                </c:pt>
                <c:pt idx="272">
                  <c:v>42849</c:v>
                </c:pt>
                <c:pt idx="273">
                  <c:v>42856</c:v>
                </c:pt>
                <c:pt idx="274">
                  <c:v>42863</c:v>
                </c:pt>
                <c:pt idx="275">
                  <c:v>42870</c:v>
                </c:pt>
                <c:pt idx="276">
                  <c:v>42877</c:v>
                </c:pt>
                <c:pt idx="277">
                  <c:v>42884</c:v>
                </c:pt>
                <c:pt idx="278">
                  <c:v>42891</c:v>
                </c:pt>
                <c:pt idx="279">
                  <c:v>42898</c:v>
                </c:pt>
                <c:pt idx="280">
                  <c:v>42905</c:v>
                </c:pt>
                <c:pt idx="281">
                  <c:v>42912</c:v>
                </c:pt>
                <c:pt idx="282">
                  <c:v>42919</c:v>
                </c:pt>
                <c:pt idx="283">
                  <c:v>42926</c:v>
                </c:pt>
                <c:pt idx="284">
                  <c:v>42933</c:v>
                </c:pt>
                <c:pt idx="285">
                  <c:v>42940</c:v>
                </c:pt>
                <c:pt idx="286">
                  <c:v>42947</c:v>
                </c:pt>
                <c:pt idx="287">
                  <c:v>42954</c:v>
                </c:pt>
              </c:numCache>
            </c:numRef>
          </c:cat>
          <c:val>
            <c:numRef>
              <c:f>'Weekly capesize'!$L$528:$L$815</c:f>
              <c:numCache>
                <c:formatCode>0.00</c:formatCode>
                <c:ptCount val="288"/>
                <c:pt idx="0">
                  <c:v>10.85</c:v>
                </c:pt>
                <c:pt idx="1">
                  <c:v>10.85</c:v>
                </c:pt>
                <c:pt idx="2">
                  <c:v>11</c:v>
                </c:pt>
                <c:pt idx="3">
                  <c:v>11</c:v>
                </c:pt>
                <c:pt idx="4">
                  <c:v>10.25</c:v>
                </c:pt>
                <c:pt idx="5">
                  <c:v>10.4</c:v>
                </c:pt>
                <c:pt idx="6">
                  <c:v>10.4</c:v>
                </c:pt>
                <c:pt idx="7">
                  <c:v>10.35</c:v>
                </c:pt>
                <c:pt idx="8">
                  <c:v>10.35</c:v>
                </c:pt>
                <c:pt idx="9" formatCode="General">
                  <c:v>10.35</c:v>
                </c:pt>
                <c:pt idx="10">
                  <c:v>10.5</c:v>
                </c:pt>
                <c:pt idx="11">
                  <c:v>10.55</c:v>
                </c:pt>
                <c:pt idx="12">
                  <c:v>10.5</c:v>
                </c:pt>
                <c:pt idx="13">
                  <c:v>10.4</c:v>
                </c:pt>
                <c:pt idx="14">
                  <c:v>10.4</c:v>
                </c:pt>
                <c:pt idx="15">
                  <c:v>10.35</c:v>
                </c:pt>
                <c:pt idx="16">
                  <c:v>10.25</c:v>
                </c:pt>
                <c:pt idx="17">
                  <c:v>9.5</c:v>
                </c:pt>
                <c:pt idx="18">
                  <c:v>9</c:v>
                </c:pt>
                <c:pt idx="19">
                  <c:v>8.8000000000000007</c:v>
                </c:pt>
                <c:pt idx="20">
                  <c:v>8.15</c:v>
                </c:pt>
                <c:pt idx="21">
                  <c:v>8.1</c:v>
                </c:pt>
                <c:pt idx="22">
                  <c:v>8.1999999999999993</c:v>
                </c:pt>
                <c:pt idx="23">
                  <c:v>8.75</c:v>
                </c:pt>
                <c:pt idx="24">
                  <c:v>8.6</c:v>
                </c:pt>
                <c:pt idx="25">
                  <c:v>8.5</c:v>
                </c:pt>
                <c:pt idx="26">
                  <c:v>8.4</c:v>
                </c:pt>
                <c:pt idx="27" formatCode="General">
                  <c:v>8.35</c:v>
                </c:pt>
                <c:pt idx="28">
                  <c:v>8.35</c:v>
                </c:pt>
                <c:pt idx="29">
                  <c:v>8.15</c:v>
                </c:pt>
                <c:pt idx="30">
                  <c:v>8.35</c:v>
                </c:pt>
                <c:pt idx="31">
                  <c:v>8.4499999999999993</c:v>
                </c:pt>
                <c:pt idx="32">
                  <c:v>8.4499999999999993</c:v>
                </c:pt>
                <c:pt idx="33">
                  <c:v>8.4499999999999993</c:v>
                </c:pt>
                <c:pt idx="34">
                  <c:v>9.15</c:v>
                </c:pt>
                <c:pt idx="35">
                  <c:v>9.35</c:v>
                </c:pt>
                <c:pt idx="36">
                  <c:v>9.6</c:v>
                </c:pt>
                <c:pt idx="37">
                  <c:v>10.15</c:v>
                </c:pt>
                <c:pt idx="38">
                  <c:v>11.2</c:v>
                </c:pt>
                <c:pt idx="39">
                  <c:v>12.1</c:v>
                </c:pt>
                <c:pt idx="40">
                  <c:v>12.25</c:v>
                </c:pt>
                <c:pt idx="41">
                  <c:v>12.2</c:v>
                </c:pt>
                <c:pt idx="42">
                  <c:v>12.45</c:v>
                </c:pt>
                <c:pt idx="43">
                  <c:v>12.6</c:v>
                </c:pt>
                <c:pt idx="44">
                  <c:v>12.55</c:v>
                </c:pt>
                <c:pt idx="45">
                  <c:v>12.3</c:v>
                </c:pt>
                <c:pt idx="46">
                  <c:v>9.8000000000000007</c:v>
                </c:pt>
                <c:pt idx="47">
                  <c:v>9.65</c:v>
                </c:pt>
                <c:pt idx="48">
                  <c:v>9.8000000000000007</c:v>
                </c:pt>
                <c:pt idx="49">
                  <c:v>9.9499999999999993</c:v>
                </c:pt>
                <c:pt idx="50">
                  <c:v>10.85</c:v>
                </c:pt>
                <c:pt idx="51">
                  <c:v>10.7</c:v>
                </c:pt>
                <c:pt idx="52">
                  <c:v>10.3</c:v>
                </c:pt>
                <c:pt idx="53">
                  <c:v>10.35</c:v>
                </c:pt>
                <c:pt idx="54">
                  <c:v>10.199999999999999</c:v>
                </c:pt>
                <c:pt idx="55">
                  <c:v>10.1</c:v>
                </c:pt>
                <c:pt idx="56">
                  <c:v>9.9499999999999993</c:v>
                </c:pt>
                <c:pt idx="57">
                  <c:v>9.9499999999999993</c:v>
                </c:pt>
                <c:pt idx="58">
                  <c:v>10</c:v>
                </c:pt>
                <c:pt idx="59">
                  <c:v>9.9</c:v>
                </c:pt>
                <c:pt idx="60">
                  <c:v>9.9499999999999993</c:v>
                </c:pt>
                <c:pt idx="61">
                  <c:v>9.9</c:v>
                </c:pt>
                <c:pt idx="62">
                  <c:v>9.85</c:v>
                </c:pt>
                <c:pt idx="63">
                  <c:v>9.8000000000000007</c:v>
                </c:pt>
                <c:pt idx="64">
                  <c:v>9.85</c:v>
                </c:pt>
                <c:pt idx="65">
                  <c:v>9.9</c:v>
                </c:pt>
                <c:pt idx="66">
                  <c:v>10</c:v>
                </c:pt>
                <c:pt idx="67">
                  <c:v>10.1</c:v>
                </c:pt>
                <c:pt idx="68">
                  <c:v>10.050000000000001</c:v>
                </c:pt>
                <c:pt idx="69">
                  <c:v>10</c:v>
                </c:pt>
                <c:pt idx="70">
                  <c:v>10.199999999999999</c:v>
                </c:pt>
                <c:pt idx="71">
                  <c:v>10.7</c:v>
                </c:pt>
                <c:pt idx="72">
                  <c:v>11.55</c:v>
                </c:pt>
                <c:pt idx="73">
                  <c:v>12.8</c:v>
                </c:pt>
                <c:pt idx="74">
                  <c:v>12.65</c:v>
                </c:pt>
                <c:pt idx="75">
                  <c:v>12.7</c:v>
                </c:pt>
                <c:pt idx="76">
                  <c:v>12.6</c:v>
                </c:pt>
                <c:pt idx="77">
                  <c:v>12.4</c:v>
                </c:pt>
                <c:pt idx="78">
                  <c:v>12.6</c:v>
                </c:pt>
                <c:pt idx="79">
                  <c:v>12</c:v>
                </c:pt>
                <c:pt idx="80">
                  <c:v>12.9</c:v>
                </c:pt>
                <c:pt idx="81">
                  <c:v>13.5</c:v>
                </c:pt>
                <c:pt idx="82">
                  <c:v>13.75</c:v>
                </c:pt>
                <c:pt idx="83">
                  <c:v>14.25</c:v>
                </c:pt>
                <c:pt idx="84">
                  <c:v>15.05</c:v>
                </c:pt>
                <c:pt idx="85">
                  <c:v>16.5</c:v>
                </c:pt>
                <c:pt idx="86">
                  <c:v>16.75</c:v>
                </c:pt>
                <c:pt idx="87">
                  <c:v>16.600000000000001</c:v>
                </c:pt>
                <c:pt idx="88">
                  <c:v>15.8</c:v>
                </c:pt>
                <c:pt idx="89">
                  <c:v>15</c:v>
                </c:pt>
                <c:pt idx="90">
                  <c:v>13.5</c:v>
                </c:pt>
                <c:pt idx="91">
                  <c:v>12.1</c:v>
                </c:pt>
                <c:pt idx="92">
                  <c:v>12.95</c:v>
                </c:pt>
                <c:pt idx="93">
                  <c:v>12.8</c:v>
                </c:pt>
                <c:pt idx="94">
                  <c:v>12.7</c:v>
                </c:pt>
                <c:pt idx="95">
                  <c:v>14.3</c:v>
                </c:pt>
                <c:pt idx="96">
                  <c:v>16.05</c:v>
                </c:pt>
                <c:pt idx="97">
                  <c:v>16.55</c:v>
                </c:pt>
                <c:pt idx="98">
                  <c:v>15.6</c:v>
                </c:pt>
                <c:pt idx="99">
                  <c:v>15.6</c:v>
                </c:pt>
                <c:pt idx="100">
                  <c:v>15.05</c:v>
                </c:pt>
                <c:pt idx="101">
                  <c:v>11.3</c:v>
                </c:pt>
                <c:pt idx="102">
                  <c:v>10.8</c:v>
                </c:pt>
                <c:pt idx="103">
                  <c:v>10.5</c:v>
                </c:pt>
                <c:pt idx="104">
                  <c:v>9.3000000000000007</c:v>
                </c:pt>
                <c:pt idx="105">
                  <c:v>9.4499999999999993</c:v>
                </c:pt>
                <c:pt idx="106">
                  <c:v>8.9499999999999993</c:v>
                </c:pt>
                <c:pt idx="107">
                  <c:v>9.6999999999999993</c:v>
                </c:pt>
                <c:pt idx="108">
                  <c:v>11.1</c:v>
                </c:pt>
                <c:pt idx="109">
                  <c:v>12.6</c:v>
                </c:pt>
                <c:pt idx="110">
                  <c:v>12.2</c:v>
                </c:pt>
                <c:pt idx="111">
                  <c:v>13.45</c:v>
                </c:pt>
                <c:pt idx="112">
                  <c:v>12.65</c:v>
                </c:pt>
                <c:pt idx="113">
                  <c:v>12.1</c:v>
                </c:pt>
                <c:pt idx="114">
                  <c:v>10.65</c:v>
                </c:pt>
                <c:pt idx="115">
                  <c:v>10.5</c:v>
                </c:pt>
                <c:pt idx="116">
                  <c:v>10.9</c:v>
                </c:pt>
                <c:pt idx="117">
                  <c:v>10.75</c:v>
                </c:pt>
                <c:pt idx="118">
                  <c:v>10.55</c:v>
                </c:pt>
                <c:pt idx="119">
                  <c:v>10.35</c:v>
                </c:pt>
                <c:pt idx="120">
                  <c:v>10.25</c:v>
                </c:pt>
                <c:pt idx="121">
                  <c:v>10.25</c:v>
                </c:pt>
                <c:pt idx="122">
                  <c:v>10.8</c:v>
                </c:pt>
                <c:pt idx="123">
                  <c:v>10.95</c:v>
                </c:pt>
                <c:pt idx="124">
                  <c:v>11.1</c:v>
                </c:pt>
                <c:pt idx="125">
                  <c:v>10.85</c:v>
                </c:pt>
                <c:pt idx="126">
                  <c:v>10.35</c:v>
                </c:pt>
                <c:pt idx="127">
                  <c:v>9.85</c:v>
                </c:pt>
                <c:pt idx="128">
                  <c:v>9.6</c:v>
                </c:pt>
                <c:pt idx="129">
                  <c:v>9.5</c:v>
                </c:pt>
                <c:pt idx="130">
                  <c:v>9.35</c:v>
                </c:pt>
                <c:pt idx="131">
                  <c:v>9.4</c:v>
                </c:pt>
                <c:pt idx="132">
                  <c:v>13</c:v>
                </c:pt>
                <c:pt idx="133">
                  <c:v>12</c:v>
                </c:pt>
                <c:pt idx="134">
                  <c:v>12.3</c:v>
                </c:pt>
                <c:pt idx="135">
                  <c:v>12.5</c:v>
                </c:pt>
                <c:pt idx="136">
                  <c:v>12.4</c:v>
                </c:pt>
                <c:pt idx="137">
                  <c:v>14.25</c:v>
                </c:pt>
                <c:pt idx="138">
                  <c:v>12.15</c:v>
                </c:pt>
                <c:pt idx="139">
                  <c:v>11.8</c:v>
                </c:pt>
                <c:pt idx="140">
                  <c:v>11.5</c:v>
                </c:pt>
                <c:pt idx="141">
                  <c:v>9.35</c:v>
                </c:pt>
                <c:pt idx="142">
                  <c:v>10.199999999999999</c:v>
                </c:pt>
                <c:pt idx="143">
                  <c:v>12.3</c:v>
                </c:pt>
                <c:pt idx="144">
                  <c:v>12.6</c:v>
                </c:pt>
                <c:pt idx="145">
                  <c:v>11.3</c:v>
                </c:pt>
                <c:pt idx="146">
                  <c:v>11.3</c:v>
                </c:pt>
                <c:pt idx="147">
                  <c:v>11</c:v>
                </c:pt>
                <c:pt idx="148">
                  <c:v>8.9</c:v>
                </c:pt>
                <c:pt idx="149">
                  <c:v>8.1</c:v>
                </c:pt>
                <c:pt idx="150">
                  <c:v>7.65</c:v>
                </c:pt>
                <c:pt idx="151">
                  <c:v>7.65</c:v>
                </c:pt>
                <c:pt idx="152">
                  <c:v>7.65</c:v>
                </c:pt>
                <c:pt idx="153">
                  <c:v>6.1</c:v>
                </c:pt>
                <c:pt idx="154">
                  <c:v>6.2</c:v>
                </c:pt>
                <c:pt idx="155">
                  <c:v>6.35</c:v>
                </c:pt>
                <c:pt idx="156">
                  <c:v>6.25</c:v>
                </c:pt>
                <c:pt idx="157">
                  <c:v>6.45</c:v>
                </c:pt>
                <c:pt idx="158">
                  <c:v>5</c:v>
                </c:pt>
                <c:pt idx="159">
                  <c:v>5.25</c:v>
                </c:pt>
                <c:pt idx="160">
                  <c:v>5.0999999999999996</c:v>
                </c:pt>
                <c:pt idx="161">
                  <c:v>5.05</c:v>
                </c:pt>
                <c:pt idx="162">
                  <c:v>4.5</c:v>
                </c:pt>
                <c:pt idx="163">
                  <c:v>4.45</c:v>
                </c:pt>
                <c:pt idx="164">
                  <c:v>4.45</c:v>
                </c:pt>
                <c:pt idx="165">
                  <c:v>4.7</c:v>
                </c:pt>
                <c:pt idx="166">
                  <c:v>4.4000000000000004</c:v>
                </c:pt>
                <c:pt idx="167">
                  <c:v>4.5999999999999996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4.9000000000000004</c:v>
                </c:pt>
                <c:pt idx="171">
                  <c:v>4.9000000000000004</c:v>
                </c:pt>
                <c:pt idx="172">
                  <c:v>5.4</c:v>
                </c:pt>
                <c:pt idx="173">
                  <c:v>5.45</c:v>
                </c:pt>
                <c:pt idx="174">
                  <c:v>5.4</c:v>
                </c:pt>
                <c:pt idx="175">
                  <c:v>5.4</c:v>
                </c:pt>
                <c:pt idx="176">
                  <c:v>5.6</c:v>
                </c:pt>
                <c:pt idx="177">
                  <c:v>5.8</c:v>
                </c:pt>
                <c:pt idx="178">
                  <c:v>5.6</c:v>
                </c:pt>
                <c:pt idx="179">
                  <c:v>5.7</c:v>
                </c:pt>
                <c:pt idx="180">
                  <c:v>6.4</c:v>
                </c:pt>
                <c:pt idx="181">
                  <c:v>6.8</c:v>
                </c:pt>
                <c:pt idx="182">
                  <c:v>7.3</c:v>
                </c:pt>
                <c:pt idx="183">
                  <c:v>7.6</c:v>
                </c:pt>
                <c:pt idx="184">
                  <c:v>6.75</c:v>
                </c:pt>
                <c:pt idx="185">
                  <c:v>6.65</c:v>
                </c:pt>
                <c:pt idx="186">
                  <c:v>5</c:v>
                </c:pt>
                <c:pt idx="187">
                  <c:v>5.75</c:v>
                </c:pt>
                <c:pt idx="188">
                  <c:v>5.75</c:v>
                </c:pt>
                <c:pt idx="189">
                  <c:v>6.15</c:v>
                </c:pt>
                <c:pt idx="190">
                  <c:v>6.2</c:v>
                </c:pt>
                <c:pt idx="191">
                  <c:v>7</c:v>
                </c:pt>
                <c:pt idx="192">
                  <c:v>6.4</c:v>
                </c:pt>
                <c:pt idx="193">
                  <c:v>6.15</c:v>
                </c:pt>
                <c:pt idx="194">
                  <c:v>6.25</c:v>
                </c:pt>
                <c:pt idx="195">
                  <c:v>6</c:v>
                </c:pt>
                <c:pt idx="196">
                  <c:v>6.05</c:v>
                </c:pt>
                <c:pt idx="197">
                  <c:v>5.75</c:v>
                </c:pt>
                <c:pt idx="198">
                  <c:v>5.3</c:v>
                </c:pt>
                <c:pt idx="199">
                  <c:v>5.6</c:v>
                </c:pt>
                <c:pt idx="200">
                  <c:v>5.6</c:v>
                </c:pt>
                <c:pt idx="201">
                  <c:v>5.2</c:v>
                </c:pt>
                <c:pt idx="202">
                  <c:v>5.2</c:v>
                </c:pt>
                <c:pt idx="203">
                  <c:v>5.2</c:v>
                </c:pt>
                <c:pt idx="204">
                  <c:v>5.2</c:v>
                </c:pt>
                <c:pt idx="205">
                  <c:v>4</c:v>
                </c:pt>
                <c:pt idx="206">
                  <c:v>3.5</c:v>
                </c:pt>
                <c:pt idx="207">
                  <c:v>3.5</c:v>
                </c:pt>
                <c:pt idx="208">
                  <c:v>3.7</c:v>
                </c:pt>
                <c:pt idx="209">
                  <c:v>3.6</c:v>
                </c:pt>
                <c:pt idx="210">
                  <c:v>3.55</c:v>
                </c:pt>
                <c:pt idx="211">
                  <c:v>3.55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3.9</c:v>
                </c:pt>
                <c:pt idx="216">
                  <c:v>3.9</c:v>
                </c:pt>
                <c:pt idx="217">
                  <c:v>4.05</c:v>
                </c:pt>
                <c:pt idx="218">
                  <c:v>4.5</c:v>
                </c:pt>
                <c:pt idx="219">
                  <c:v>5.5</c:v>
                </c:pt>
                <c:pt idx="220">
                  <c:v>5.9</c:v>
                </c:pt>
                <c:pt idx="221">
                  <c:v>5.9</c:v>
                </c:pt>
                <c:pt idx="222">
                  <c:v>5.6</c:v>
                </c:pt>
                <c:pt idx="223">
                  <c:v>5.5</c:v>
                </c:pt>
                <c:pt idx="224">
                  <c:v>5.75</c:v>
                </c:pt>
                <c:pt idx="225">
                  <c:v>5.6</c:v>
                </c:pt>
                <c:pt idx="226">
                  <c:v>5.7</c:v>
                </c:pt>
                <c:pt idx="227">
                  <c:v>5.9</c:v>
                </c:pt>
                <c:pt idx="228">
                  <c:v>5.8</c:v>
                </c:pt>
                <c:pt idx="229">
                  <c:v>5.8</c:v>
                </c:pt>
                <c:pt idx="230">
                  <c:v>6.05</c:v>
                </c:pt>
                <c:pt idx="231">
                  <c:v>6.05</c:v>
                </c:pt>
                <c:pt idx="232">
                  <c:v>6</c:v>
                </c:pt>
                <c:pt idx="233">
                  <c:v>5.9</c:v>
                </c:pt>
                <c:pt idx="234">
                  <c:v>5.75</c:v>
                </c:pt>
                <c:pt idx="235">
                  <c:v>5.7</c:v>
                </c:pt>
                <c:pt idx="236">
                  <c:v>5.75</c:v>
                </c:pt>
                <c:pt idx="237">
                  <c:v>5.9</c:v>
                </c:pt>
                <c:pt idx="238">
                  <c:v>6</c:v>
                </c:pt>
                <c:pt idx="239">
                  <c:v>6.25</c:v>
                </c:pt>
                <c:pt idx="240">
                  <c:v>7.35</c:v>
                </c:pt>
                <c:pt idx="241">
                  <c:v>7.7</c:v>
                </c:pt>
                <c:pt idx="242">
                  <c:v>8.65</c:v>
                </c:pt>
                <c:pt idx="243">
                  <c:v>8.25</c:v>
                </c:pt>
                <c:pt idx="244">
                  <c:v>8.6999999999999993</c:v>
                </c:pt>
                <c:pt idx="245">
                  <c:v>8.5</c:v>
                </c:pt>
                <c:pt idx="246">
                  <c:v>7.85</c:v>
                </c:pt>
                <c:pt idx="247">
                  <c:v>7.75</c:v>
                </c:pt>
                <c:pt idx="248">
                  <c:v>7.95</c:v>
                </c:pt>
                <c:pt idx="249">
                  <c:v>9.5</c:v>
                </c:pt>
                <c:pt idx="250">
                  <c:v>10.6</c:v>
                </c:pt>
                <c:pt idx="251">
                  <c:v>9.85</c:v>
                </c:pt>
                <c:pt idx="252">
                  <c:v>9.9</c:v>
                </c:pt>
                <c:pt idx="253">
                  <c:v>9</c:v>
                </c:pt>
                <c:pt idx="254">
                  <c:v>7.9</c:v>
                </c:pt>
                <c:pt idx="255">
                  <c:v>8.5500000000000007</c:v>
                </c:pt>
                <c:pt idx="256">
                  <c:v>8.75</c:v>
                </c:pt>
                <c:pt idx="257">
                  <c:v>9.1999999999999993</c:v>
                </c:pt>
                <c:pt idx="258">
                  <c:v>8.75</c:v>
                </c:pt>
                <c:pt idx="259">
                  <c:v>9.25</c:v>
                </c:pt>
                <c:pt idx="260">
                  <c:v>8.65</c:v>
                </c:pt>
                <c:pt idx="261">
                  <c:v>7.65</c:v>
                </c:pt>
                <c:pt idx="262">
                  <c:v>7.05</c:v>
                </c:pt>
                <c:pt idx="263">
                  <c:v>6.9</c:v>
                </c:pt>
                <c:pt idx="264">
                  <c:v>7.35</c:v>
                </c:pt>
                <c:pt idx="265">
                  <c:v>7.5</c:v>
                </c:pt>
                <c:pt idx="266">
                  <c:v>8.4</c:v>
                </c:pt>
                <c:pt idx="267">
                  <c:v>9.5</c:v>
                </c:pt>
                <c:pt idx="268">
                  <c:v>9.65</c:v>
                </c:pt>
                <c:pt idx="269">
                  <c:v>9.9499999999999993</c:v>
                </c:pt>
                <c:pt idx="270">
                  <c:v>9.25</c:v>
                </c:pt>
                <c:pt idx="271">
                  <c:v>9.35</c:v>
                </c:pt>
                <c:pt idx="272">
                  <c:v>8.15</c:v>
                </c:pt>
                <c:pt idx="273">
                  <c:v>8</c:v>
                </c:pt>
                <c:pt idx="274">
                  <c:v>7.55</c:v>
                </c:pt>
                <c:pt idx="275">
                  <c:v>7.95</c:v>
                </c:pt>
                <c:pt idx="276">
                  <c:v>7.8</c:v>
                </c:pt>
                <c:pt idx="277">
                  <c:v>7.7</c:v>
                </c:pt>
                <c:pt idx="278">
                  <c:v>7.35</c:v>
                </c:pt>
                <c:pt idx="279">
                  <c:v>7.55</c:v>
                </c:pt>
                <c:pt idx="280">
                  <c:v>7.4</c:v>
                </c:pt>
                <c:pt idx="281">
                  <c:v>6.9</c:v>
                </c:pt>
                <c:pt idx="282">
                  <c:v>7</c:v>
                </c:pt>
                <c:pt idx="283">
                  <c:v>6.5</c:v>
                </c:pt>
                <c:pt idx="284">
                  <c:v>6.7</c:v>
                </c:pt>
                <c:pt idx="285">
                  <c:v>7.05</c:v>
                </c:pt>
                <c:pt idx="286">
                  <c:v>7.05</c:v>
                </c:pt>
                <c:pt idx="287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8-4EC4-83F0-2CC54E14E2DD}"/>
            </c:ext>
          </c:extLst>
        </c:ser>
        <c:ser>
          <c:idx val="1"/>
          <c:order val="1"/>
          <c:tx>
            <c:v>South Africa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capesize'!$A$528:$A$815</c:f>
              <c:numCache>
                <c:formatCode>dd\ mmm\ yy</c:formatCode>
                <c:ptCount val="288"/>
                <c:pt idx="0">
                  <c:v>40938</c:v>
                </c:pt>
                <c:pt idx="1">
                  <c:v>40945</c:v>
                </c:pt>
                <c:pt idx="2">
                  <c:v>40952</c:v>
                </c:pt>
                <c:pt idx="3">
                  <c:v>40959</c:v>
                </c:pt>
                <c:pt idx="4">
                  <c:v>40966</c:v>
                </c:pt>
                <c:pt idx="5">
                  <c:v>40973</c:v>
                </c:pt>
                <c:pt idx="6">
                  <c:v>40980</c:v>
                </c:pt>
                <c:pt idx="7">
                  <c:v>40987</c:v>
                </c:pt>
                <c:pt idx="8">
                  <c:v>40994</c:v>
                </c:pt>
                <c:pt idx="9">
                  <c:v>41001</c:v>
                </c:pt>
                <c:pt idx="10">
                  <c:v>41008</c:v>
                </c:pt>
                <c:pt idx="11">
                  <c:v>41015</c:v>
                </c:pt>
                <c:pt idx="12">
                  <c:v>41022</c:v>
                </c:pt>
                <c:pt idx="13">
                  <c:v>41029</c:v>
                </c:pt>
                <c:pt idx="14">
                  <c:v>41036</c:v>
                </c:pt>
                <c:pt idx="15">
                  <c:v>41043</c:v>
                </c:pt>
                <c:pt idx="16">
                  <c:v>41050</c:v>
                </c:pt>
                <c:pt idx="17">
                  <c:v>41057</c:v>
                </c:pt>
                <c:pt idx="18">
                  <c:v>41064</c:v>
                </c:pt>
                <c:pt idx="19">
                  <c:v>41071</c:v>
                </c:pt>
                <c:pt idx="20">
                  <c:v>41078</c:v>
                </c:pt>
                <c:pt idx="21">
                  <c:v>41085</c:v>
                </c:pt>
                <c:pt idx="22">
                  <c:v>41092</c:v>
                </c:pt>
                <c:pt idx="23">
                  <c:v>41099</c:v>
                </c:pt>
                <c:pt idx="24">
                  <c:v>41106</c:v>
                </c:pt>
                <c:pt idx="25">
                  <c:v>41113</c:v>
                </c:pt>
                <c:pt idx="26">
                  <c:v>41120</c:v>
                </c:pt>
                <c:pt idx="27">
                  <c:v>41127</c:v>
                </c:pt>
                <c:pt idx="28">
                  <c:v>41134</c:v>
                </c:pt>
                <c:pt idx="29">
                  <c:v>41141</c:v>
                </c:pt>
                <c:pt idx="30">
                  <c:v>41148</c:v>
                </c:pt>
                <c:pt idx="31">
                  <c:v>41155</c:v>
                </c:pt>
                <c:pt idx="32">
                  <c:v>41162</c:v>
                </c:pt>
                <c:pt idx="33">
                  <c:v>41169</c:v>
                </c:pt>
                <c:pt idx="34">
                  <c:v>41176</c:v>
                </c:pt>
                <c:pt idx="35">
                  <c:v>41183</c:v>
                </c:pt>
                <c:pt idx="36">
                  <c:v>41190</c:v>
                </c:pt>
                <c:pt idx="37">
                  <c:v>41197</c:v>
                </c:pt>
                <c:pt idx="38">
                  <c:v>41204</c:v>
                </c:pt>
                <c:pt idx="39">
                  <c:v>41211</c:v>
                </c:pt>
                <c:pt idx="40">
                  <c:v>41218</c:v>
                </c:pt>
                <c:pt idx="41">
                  <c:v>41225</c:v>
                </c:pt>
                <c:pt idx="42">
                  <c:v>41232</c:v>
                </c:pt>
                <c:pt idx="43">
                  <c:v>41239</c:v>
                </c:pt>
                <c:pt idx="44">
                  <c:v>41246</c:v>
                </c:pt>
                <c:pt idx="45">
                  <c:v>41253</c:v>
                </c:pt>
                <c:pt idx="46">
                  <c:v>41260</c:v>
                </c:pt>
                <c:pt idx="47">
                  <c:v>41267</c:v>
                </c:pt>
                <c:pt idx="48">
                  <c:v>41281</c:v>
                </c:pt>
                <c:pt idx="49">
                  <c:v>41288</c:v>
                </c:pt>
                <c:pt idx="50">
                  <c:v>41295</c:v>
                </c:pt>
                <c:pt idx="51">
                  <c:v>41302</c:v>
                </c:pt>
                <c:pt idx="52">
                  <c:v>41309</c:v>
                </c:pt>
                <c:pt idx="53">
                  <c:v>41316</c:v>
                </c:pt>
                <c:pt idx="54">
                  <c:v>41323</c:v>
                </c:pt>
                <c:pt idx="55">
                  <c:v>41330</c:v>
                </c:pt>
                <c:pt idx="56">
                  <c:v>41337</c:v>
                </c:pt>
                <c:pt idx="57">
                  <c:v>41344</c:v>
                </c:pt>
                <c:pt idx="58">
                  <c:v>41351</c:v>
                </c:pt>
                <c:pt idx="59">
                  <c:v>41358</c:v>
                </c:pt>
                <c:pt idx="60">
                  <c:v>41365</c:v>
                </c:pt>
                <c:pt idx="61">
                  <c:v>41372</c:v>
                </c:pt>
                <c:pt idx="62">
                  <c:v>41379</c:v>
                </c:pt>
                <c:pt idx="63">
                  <c:v>41386</c:v>
                </c:pt>
                <c:pt idx="64">
                  <c:v>41393</c:v>
                </c:pt>
                <c:pt idx="65">
                  <c:v>41400</c:v>
                </c:pt>
                <c:pt idx="66">
                  <c:v>41407</c:v>
                </c:pt>
                <c:pt idx="67">
                  <c:v>41414</c:v>
                </c:pt>
                <c:pt idx="68">
                  <c:v>41421</c:v>
                </c:pt>
                <c:pt idx="69">
                  <c:v>41428</c:v>
                </c:pt>
                <c:pt idx="70">
                  <c:v>41435</c:v>
                </c:pt>
                <c:pt idx="71">
                  <c:v>41442</c:v>
                </c:pt>
                <c:pt idx="72">
                  <c:v>41449</c:v>
                </c:pt>
                <c:pt idx="73">
                  <c:v>41456</c:v>
                </c:pt>
                <c:pt idx="74">
                  <c:v>41463</c:v>
                </c:pt>
                <c:pt idx="75">
                  <c:v>41470</c:v>
                </c:pt>
                <c:pt idx="76">
                  <c:v>41477</c:v>
                </c:pt>
                <c:pt idx="77">
                  <c:v>41484</c:v>
                </c:pt>
                <c:pt idx="78">
                  <c:v>41491</c:v>
                </c:pt>
                <c:pt idx="79">
                  <c:v>41498</c:v>
                </c:pt>
                <c:pt idx="80">
                  <c:v>41505</c:v>
                </c:pt>
                <c:pt idx="81">
                  <c:v>41512</c:v>
                </c:pt>
                <c:pt idx="82">
                  <c:v>41519</c:v>
                </c:pt>
                <c:pt idx="83">
                  <c:v>41526</c:v>
                </c:pt>
                <c:pt idx="84">
                  <c:v>41533</c:v>
                </c:pt>
                <c:pt idx="85">
                  <c:v>41540</c:v>
                </c:pt>
                <c:pt idx="86">
                  <c:v>41547</c:v>
                </c:pt>
                <c:pt idx="87">
                  <c:v>41554</c:v>
                </c:pt>
                <c:pt idx="88">
                  <c:v>41561</c:v>
                </c:pt>
                <c:pt idx="89">
                  <c:v>41568</c:v>
                </c:pt>
                <c:pt idx="90">
                  <c:v>41575</c:v>
                </c:pt>
                <c:pt idx="91">
                  <c:v>41582</c:v>
                </c:pt>
                <c:pt idx="92">
                  <c:v>41589</c:v>
                </c:pt>
                <c:pt idx="93">
                  <c:v>41596</c:v>
                </c:pt>
                <c:pt idx="94">
                  <c:v>41603</c:v>
                </c:pt>
                <c:pt idx="95">
                  <c:v>41610</c:v>
                </c:pt>
                <c:pt idx="96">
                  <c:v>41617</c:v>
                </c:pt>
                <c:pt idx="97">
                  <c:v>41624</c:v>
                </c:pt>
                <c:pt idx="98">
                  <c:v>41631</c:v>
                </c:pt>
                <c:pt idx="99">
                  <c:v>41638</c:v>
                </c:pt>
                <c:pt idx="100">
                  <c:v>41645</c:v>
                </c:pt>
                <c:pt idx="101">
                  <c:v>41652</c:v>
                </c:pt>
                <c:pt idx="102">
                  <c:v>41659</c:v>
                </c:pt>
                <c:pt idx="103">
                  <c:v>41666</c:v>
                </c:pt>
                <c:pt idx="104">
                  <c:v>41673</c:v>
                </c:pt>
                <c:pt idx="105">
                  <c:v>41680</c:v>
                </c:pt>
                <c:pt idx="106">
                  <c:v>41687</c:v>
                </c:pt>
                <c:pt idx="107">
                  <c:v>41694</c:v>
                </c:pt>
                <c:pt idx="108">
                  <c:v>41701</c:v>
                </c:pt>
                <c:pt idx="109">
                  <c:v>41708</c:v>
                </c:pt>
                <c:pt idx="110">
                  <c:v>41715</c:v>
                </c:pt>
                <c:pt idx="111">
                  <c:v>41722</c:v>
                </c:pt>
                <c:pt idx="112">
                  <c:v>41729</c:v>
                </c:pt>
                <c:pt idx="113">
                  <c:v>41736</c:v>
                </c:pt>
                <c:pt idx="114">
                  <c:v>41743</c:v>
                </c:pt>
                <c:pt idx="115">
                  <c:v>41750</c:v>
                </c:pt>
                <c:pt idx="116">
                  <c:v>41757</c:v>
                </c:pt>
                <c:pt idx="117">
                  <c:v>41764</c:v>
                </c:pt>
                <c:pt idx="118">
                  <c:v>41771</c:v>
                </c:pt>
                <c:pt idx="119">
                  <c:v>41778</c:v>
                </c:pt>
                <c:pt idx="120">
                  <c:v>41785</c:v>
                </c:pt>
                <c:pt idx="121">
                  <c:v>41792</c:v>
                </c:pt>
                <c:pt idx="122">
                  <c:v>41799</c:v>
                </c:pt>
                <c:pt idx="123">
                  <c:v>41806</c:v>
                </c:pt>
                <c:pt idx="124">
                  <c:v>41813</c:v>
                </c:pt>
                <c:pt idx="125">
                  <c:v>41820</c:v>
                </c:pt>
                <c:pt idx="126">
                  <c:v>41827</c:v>
                </c:pt>
                <c:pt idx="127">
                  <c:v>41834</c:v>
                </c:pt>
                <c:pt idx="128">
                  <c:v>41841</c:v>
                </c:pt>
                <c:pt idx="129">
                  <c:v>41848</c:v>
                </c:pt>
                <c:pt idx="130">
                  <c:v>41855</c:v>
                </c:pt>
                <c:pt idx="131">
                  <c:v>41862</c:v>
                </c:pt>
                <c:pt idx="132">
                  <c:v>41869</c:v>
                </c:pt>
                <c:pt idx="133">
                  <c:v>41876</c:v>
                </c:pt>
                <c:pt idx="134">
                  <c:v>41883</c:v>
                </c:pt>
                <c:pt idx="135">
                  <c:v>41890</c:v>
                </c:pt>
                <c:pt idx="136">
                  <c:v>41897</c:v>
                </c:pt>
                <c:pt idx="137">
                  <c:v>41904</c:v>
                </c:pt>
                <c:pt idx="138">
                  <c:v>41911</c:v>
                </c:pt>
                <c:pt idx="139">
                  <c:v>41918</c:v>
                </c:pt>
                <c:pt idx="140">
                  <c:v>41925</c:v>
                </c:pt>
                <c:pt idx="141">
                  <c:v>41932</c:v>
                </c:pt>
                <c:pt idx="142">
                  <c:v>41939</c:v>
                </c:pt>
                <c:pt idx="143">
                  <c:v>41946</c:v>
                </c:pt>
                <c:pt idx="144">
                  <c:v>41953</c:v>
                </c:pt>
                <c:pt idx="145">
                  <c:v>41960</c:v>
                </c:pt>
                <c:pt idx="146">
                  <c:v>41967</c:v>
                </c:pt>
                <c:pt idx="147">
                  <c:v>41974</c:v>
                </c:pt>
                <c:pt idx="148">
                  <c:v>41981</c:v>
                </c:pt>
                <c:pt idx="149">
                  <c:v>41988</c:v>
                </c:pt>
                <c:pt idx="150">
                  <c:v>41995</c:v>
                </c:pt>
                <c:pt idx="151">
                  <c:v>42002</c:v>
                </c:pt>
                <c:pt idx="152">
                  <c:v>42009</c:v>
                </c:pt>
                <c:pt idx="153">
                  <c:v>42016</c:v>
                </c:pt>
                <c:pt idx="154">
                  <c:v>42023</c:v>
                </c:pt>
                <c:pt idx="155">
                  <c:v>42030</c:v>
                </c:pt>
                <c:pt idx="156">
                  <c:v>42037</c:v>
                </c:pt>
                <c:pt idx="157">
                  <c:v>42044</c:v>
                </c:pt>
                <c:pt idx="158">
                  <c:v>42051</c:v>
                </c:pt>
                <c:pt idx="159">
                  <c:v>42058</c:v>
                </c:pt>
                <c:pt idx="160">
                  <c:v>42065</c:v>
                </c:pt>
                <c:pt idx="161">
                  <c:v>42072</c:v>
                </c:pt>
                <c:pt idx="162">
                  <c:v>42079</c:v>
                </c:pt>
                <c:pt idx="163">
                  <c:v>42086</c:v>
                </c:pt>
                <c:pt idx="164">
                  <c:v>42093</c:v>
                </c:pt>
                <c:pt idx="165">
                  <c:v>42101</c:v>
                </c:pt>
                <c:pt idx="166">
                  <c:v>42108</c:v>
                </c:pt>
                <c:pt idx="167">
                  <c:v>42115</c:v>
                </c:pt>
                <c:pt idx="168">
                  <c:v>42122</c:v>
                </c:pt>
                <c:pt idx="169">
                  <c:v>42129</c:v>
                </c:pt>
                <c:pt idx="170">
                  <c:v>42136</c:v>
                </c:pt>
                <c:pt idx="171">
                  <c:v>42143</c:v>
                </c:pt>
                <c:pt idx="172">
                  <c:v>42150</c:v>
                </c:pt>
                <c:pt idx="173">
                  <c:v>42157</c:v>
                </c:pt>
                <c:pt idx="174">
                  <c:v>42164</c:v>
                </c:pt>
                <c:pt idx="175">
                  <c:v>42171</c:v>
                </c:pt>
                <c:pt idx="176">
                  <c:v>42178</c:v>
                </c:pt>
                <c:pt idx="177">
                  <c:v>42185</c:v>
                </c:pt>
                <c:pt idx="178">
                  <c:v>42192</c:v>
                </c:pt>
                <c:pt idx="179">
                  <c:v>42199</c:v>
                </c:pt>
                <c:pt idx="180">
                  <c:v>42206</c:v>
                </c:pt>
                <c:pt idx="181">
                  <c:v>42213</c:v>
                </c:pt>
                <c:pt idx="182">
                  <c:v>42220</c:v>
                </c:pt>
                <c:pt idx="183">
                  <c:v>42227</c:v>
                </c:pt>
                <c:pt idx="184">
                  <c:v>42234</c:v>
                </c:pt>
                <c:pt idx="185">
                  <c:v>42241</c:v>
                </c:pt>
                <c:pt idx="186">
                  <c:v>42248</c:v>
                </c:pt>
                <c:pt idx="187">
                  <c:v>42255</c:v>
                </c:pt>
                <c:pt idx="188">
                  <c:v>42262</c:v>
                </c:pt>
                <c:pt idx="189">
                  <c:v>42269</c:v>
                </c:pt>
                <c:pt idx="190">
                  <c:v>42276</c:v>
                </c:pt>
                <c:pt idx="191">
                  <c:v>42283</c:v>
                </c:pt>
                <c:pt idx="192">
                  <c:v>42290</c:v>
                </c:pt>
                <c:pt idx="193">
                  <c:v>42297</c:v>
                </c:pt>
                <c:pt idx="194">
                  <c:v>42304</c:v>
                </c:pt>
                <c:pt idx="195">
                  <c:v>42311</c:v>
                </c:pt>
                <c:pt idx="196">
                  <c:v>42318</c:v>
                </c:pt>
                <c:pt idx="197">
                  <c:v>42325</c:v>
                </c:pt>
                <c:pt idx="198">
                  <c:v>42332</c:v>
                </c:pt>
                <c:pt idx="199">
                  <c:v>42339</c:v>
                </c:pt>
                <c:pt idx="200">
                  <c:v>42346</c:v>
                </c:pt>
                <c:pt idx="201">
                  <c:v>42353</c:v>
                </c:pt>
                <c:pt idx="202">
                  <c:v>42360</c:v>
                </c:pt>
                <c:pt idx="203">
                  <c:v>42367</c:v>
                </c:pt>
                <c:pt idx="204">
                  <c:v>42374</c:v>
                </c:pt>
                <c:pt idx="205">
                  <c:v>42381</c:v>
                </c:pt>
                <c:pt idx="206">
                  <c:v>42388</c:v>
                </c:pt>
                <c:pt idx="207">
                  <c:v>42395</c:v>
                </c:pt>
                <c:pt idx="208">
                  <c:v>42402</c:v>
                </c:pt>
                <c:pt idx="209">
                  <c:v>42409</c:v>
                </c:pt>
                <c:pt idx="210">
                  <c:v>42416</c:v>
                </c:pt>
                <c:pt idx="211">
                  <c:v>42423</c:v>
                </c:pt>
                <c:pt idx="212">
                  <c:v>42430</c:v>
                </c:pt>
                <c:pt idx="213">
                  <c:v>42437</c:v>
                </c:pt>
                <c:pt idx="214">
                  <c:v>42444</c:v>
                </c:pt>
                <c:pt idx="215">
                  <c:v>42451</c:v>
                </c:pt>
                <c:pt idx="216">
                  <c:v>42458</c:v>
                </c:pt>
                <c:pt idx="217">
                  <c:v>42465</c:v>
                </c:pt>
                <c:pt idx="218">
                  <c:v>42472</c:v>
                </c:pt>
                <c:pt idx="219">
                  <c:v>42479</c:v>
                </c:pt>
                <c:pt idx="220">
                  <c:v>42486</c:v>
                </c:pt>
                <c:pt idx="221">
                  <c:v>42493</c:v>
                </c:pt>
                <c:pt idx="222">
                  <c:v>42500</c:v>
                </c:pt>
                <c:pt idx="223">
                  <c:v>42507</c:v>
                </c:pt>
                <c:pt idx="224">
                  <c:v>42514</c:v>
                </c:pt>
                <c:pt idx="225">
                  <c:v>42521</c:v>
                </c:pt>
                <c:pt idx="226">
                  <c:v>42528</c:v>
                </c:pt>
                <c:pt idx="227">
                  <c:v>42535</c:v>
                </c:pt>
                <c:pt idx="228">
                  <c:v>42542</c:v>
                </c:pt>
                <c:pt idx="229">
                  <c:v>42549</c:v>
                </c:pt>
                <c:pt idx="230">
                  <c:v>42556</c:v>
                </c:pt>
                <c:pt idx="231">
                  <c:v>42563</c:v>
                </c:pt>
                <c:pt idx="232">
                  <c:v>42570</c:v>
                </c:pt>
                <c:pt idx="233">
                  <c:v>42577</c:v>
                </c:pt>
                <c:pt idx="234">
                  <c:v>42584</c:v>
                </c:pt>
                <c:pt idx="235">
                  <c:v>42591</c:v>
                </c:pt>
                <c:pt idx="236">
                  <c:v>42598</c:v>
                </c:pt>
                <c:pt idx="237">
                  <c:v>42605</c:v>
                </c:pt>
                <c:pt idx="238">
                  <c:v>42612</c:v>
                </c:pt>
                <c:pt idx="239">
                  <c:v>42619</c:v>
                </c:pt>
                <c:pt idx="240">
                  <c:v>42626</c:v>
                </c:pt>
                <c:pt idx="241">
                  <c:v>42633</c:v>
                </c:pt>
                <c:pt idx="242">
                  <c:v>42640</c:v>
                </c:pt>
                <c:pt idx="243">
                  <c:v>42647</c:v>
                </c:pt>
                <c:pt idx="244">
                  <c:v>42654</c:v>
                </c:pt>
                <c:pt idx="245">
                  <c:v>42661</c:v>
                </c:pt>
                <c:pt idx="246">
                  <c:v>42668</c:v>
                </c:pt>
                <c:pt idx="247">
                  <c:v>42675</c:v>
                </c:pt>
                <c:pt idx="248">
                  <c:v>42682</c:v>
                </c:pt>
                <c:pt idx="249">
                  <c:v>42689</c:v>
                </c:pt>
                <c:pt idx="250">
                  <c:v>42696</c:v>
                </c:pt>
                <c:pt idx="251">
                  <c:v>42703</c:v>
                </c:pt>
                <c:pt idx="252">
                  <c:v>42710</c:v>
                </c:pt>
                <c:pt idx="253">
                  <c:v>42717</c:v>
                </c:pt>
                <c:pt idx="254">
                  <c:v>42724</c:v>
                </c:pt>
                <c:pt idx="255">
                  <c:v>42731</c:v>
                </c:pt>
                <c:pt idx="256">
                  <c:v>42738</c:v>
                </c:pt>
                <c:pt idx="257">
                  <c:v>42744</c:v>
                </c:pt>
                <c:pt idx="258">
                  <c:v>42751</c:v>
                </c:pt>
                <c:pt idx="259">
                  <c:v>42758</c:v>
                </c:pt>
                <c:pt idx="260">
                  <c:v>42765</c:v>
                </c:pt>
                <c:pt idx="261">
                  <c:v>42772</c:v>
                </c:pt>
                <c:pt idx="262">
                  <c:v>42779</c:v>
                </c:pt>
                <c:pt idx="263">
                  <c:v>42786</c:v>
                </c:pt>
                <c:pt idx="264">
                  <c:v>42793</c:v>
                </c:pt>
                <c:pt idx="265">
                  <c:v>42800</c:v>
                </c:pt>
                <c:pt idx="266">
                  <c:v>42807</c:v>
                </c:pt>
                <c:pt idx="267">
                  <c:v>42814</c:v>
                </c:pt>
                <c:pt idx="268">
                  <c:v>42821</c:v>
                </c:pt>
                <c:pt idx="269">
                  <c:v>42828</c:v>
                </c:pt>
                <c:pt idx="270">
                  <c:v>42835</c:v>
                </c:pt>
                <c:pt idx="271">
                  <c:v>42842</c:v>
                </c:pt>
                <c:pt idx="272">
                  <c:v>42849</c:v>
                </c:pt>
                <c:pt idx="273">
                  <c:v>42856</c:v>
                </c:pt>
                <c:pt idx="274">
                  <c:v>42863</c:v>
                </c:pt>
                <c:pt idx="275">
                  <c:v>42870</c:v>
                </c:pt>
                <c:pt idx="276">
                  <c:v>42877</c:v>
                </c:pt>
                <c:pt idx="277">
                  <c:v>42884</c:v>
                </c:pt>
                <c:pt idx="278">
                  <c:v>42891</c:v>
                </c:pt>
                <c:pt idx="279">
                  <c:v>42898</c:v>
                </c:pt>
                <c:pt idx="280">
                  <c:v>42905</c:v>
                </c:pt>
                <c:pt idx="281">
                  <c:v>42912</c:v>
                </c:pt>
                <c:pt idx="282">
                  <c:v>42919</c:v>
                </c:pt>
                <c:pt idx="283">
                  <c:v>42926</c:v>
                </c:pt>
                <c:pt idx="284">
                  <c:v>42933</c:v>
                </c:pt>
                <c:pt idx="285">
                  <c:v>42940</c:v>
                </c:pt>
                <c:pt idx="286">
                  <c:v>42947</c:v>
                </c:pt>
                <c:pt idx="287">
                  <c:v>42954</c:v>
                </c:pt>
              </c:numCache>
            </c:numRef>
          </c:cat>
          <c:val>
            <c:numRef>
              <c:f>'Weekly capesize'!$T$528:$T$815</c:f>
              <c:numCache>
                <c:formatCode>0.00</c:formatCode>
                <c:ptCount val="288"/>
                <c:pt idx="0">
                  <c:v>8.85</c:v>
                </c:pt>
                <c:pt idx="1">
                  <c:v>8.8000000000000007</c:v>
                </c:pt>
                <c:pt idx="2">
                  <c:v>8.8000000000000007</c:v>
                </c:pt>
                <c:pt idx="3">
                  <c:v>8.8000000000000007</c:v>
                </c:pt>
                <c:pt idx="4">
                  <c:v>8.5</c:v>
                </c:pt>
                <c:pt idx="5">
                  <c:v>8.85</c:v>
                </c:pt>
                <c:pt idx="6">
                  <c:v>8.9</c:v>
                </c:pt>
                <c:pt idx="7">
                  <c:v>8.85</c:v>
                </c:pt>
                <c:pt idx="8">
                  <c:v>8.5</c:v>
                </c:pt>
                <c:pt idx="9" formatCode="General">
                  <c:v>8.5</c:v>
                </c:pt>
                <c:pt idx="10">
                  <c:v>8.75</c:v>
                </c:pt>
                <c:pt idx="11">
                  <c:v>8.8000000000000007</c:v>
                </c:pt>
                <c:pt idx="12">
                  <c:v>8.5</c:v>
                </c:pt>
                <c:pt idx="13">
                  <c:v>8.4</c:v>
                </c:pt>
                <c:pt idx="14">
                  <c:v>8.4</c:v>
                </c:pt>
                <c:pt idx="15">
                  <c:v>8.35</c:v>
                </c:pt>
                <c:pt idx="16">
                  <c:v>8.25</c:v>
                </c:pt>
                <c:pt idx="17">
                  <c:v>7.5</c:v>
                </c:pt>
                <c:pt idx="18">
                  <c:v>7.45</c:v>
                </c:pt>
                <c:pt idx="19">
                  <c:v>7</c:v>
                </c:pt>
                <c:pt idx="20">
                  <c:v>6.1</c:v>
                </c:pt>
                <c:pt idx="21">
                  <c:v>6</c:v>
                </c:pt>
                <c:pt idx="22">
                  <c:v>6.1</c:v>
                </c:pt>
                <c:pt idx="23">
                  <c:v>6.65</c:v>
                </c:pt>
                <c:pt idx="24">
                  <c:v>6.55</c:v>
                </c:pt>
                <c:pt idx="25">
                  <c:v>6.45</c:v>
                </c:pt>
                <c:pt idx="26">
                  <c:v>6.3</c:v>
                </c:pt>
                <c:pt idx="27">
                  <c:v>6.35</c:v>
                </c:pt>
                <c:pt idx="28">
                  <c:v>6.35</c:v>
                </c:pt>
                <c:pt idx="29">
                  <c:v>6.05</c:v>
                </c:pt>
                <c:pt idx="30">
                  <c:v>6.05</c:v>
                </c:pt>
                <c:pt idx="31">
                  <c:v>6.05</c:v>
                </c:pt>
                <c:pt idx="32">
                  <c:v>6.1</c:v>
                </c:pt>
                <c:pt idx="33">
                  <c:v>6.1</c:v>
                </c:pt>
                <c:pt idx="34">
                  <c:v>6.95</c:v>
                </c:pt>
                <c:pt idx="35">
                  <c:v>7.2</c:v>
                </c:pt>
                <c:pt idx="36">
                  <c:v>7.4</c:v>
                </c:pt>
                <c:pt idx="37">
                  <c:v>8.15</c:v>
                </c:pt>
                <c:pt idx="38">
                  <c:v>8.8000000000000007</c:v>
                </c:pt>
                <c:pt idx="39">
                  <c:v>9.75</c:v>
                </c:pt>
                <c:pt idx="40">
                  <c:v>10</c:v>
                </c:pt>
                <c:pt idx="41">
                  <c:v>10</c:v>
                </c:pt>
                <c:pt idx="42">
                  <c:v>10.25</c:v>
                </c:pt>
                <c:pt idx="43">
                  <c:v>10.35</c:v>
                </c:pt>
                <c:pt idx="44">
                  <c:v>10.35</c:v>
                </c:pt>
                <c:pt idx="45">
                  <c:v>10</c:v>
                </c:pt>
                <c:pt idx="46">
                  <c:v>6.25</c:v>
                </c:pt>
                <c:pt idx="47">
                  <c:v>6.1</c:v>
                </c:pt>
                <c:pt idx="48">
                  <c:v>6.4</c:v>
                </c:pt>
                <c:pt idx="49">
                  <c:v>6.5</c:v>
                </c:pt>
                <c:pt idx="50">
                  <c:v>7.5</c:v>
                </c:pt>
                <c:pt idx="51">
                  <c:v>7.4</c:v>
                </c:pt>
                <c:pt idx="52">
                  <c:v>6.85</c:v>
                </c:pt>
                <c:pt idx="53">
                  <c:v>6.85</c:v>
                </c:pt>
                <c:pt idx="54">
                  <c:v>6.65</c:v>
                </c:pt>
                <c:pt idx="55">
                  <c:v>6.6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6.3</c:v>
                </c:pt>
                <c:pt idx="60">
                  <c:v>6.35</c:v>
                </c:pt>
                <c:pt idx="61">
                  <c:v>6.3</c:v>
                </c:pt>
                <c:pt idx="62">
                  <c:v>6.25</c:v>
                </c:pt>
                <c:pt idx="63">
                  <c:v>6.25</c:v>
                </c:pt>
                <c:pt idx="64">
                  <c:v>6.3</c:v>
                </c:pt>
                <c:pt idx="65">
                  <c:v>6.35</c:v>
                </c:pt>
                <c:pt idx="66">
                  <c:v>6.5</c:v>
                </c:pt>
                <c:pt idx="67">
                  <c:v>6.5</c:v>
                </c:pt>
                <c:pt idx="68">
                  <c:v>6.45</c:v>
                </c:pt>
                <c:pt idx="69">
                  <c:v>6.4</c:v>
                </c:pt>
                <c:pt idx="70">
                  <c:v>6.65</c:v>
                </c:pt>
                <c:pt idx="71">
                  <c:v>7.15</c:v>
                </c:pt>
                <c:pt idx="72">
                  <c:v>7.9</c:v>
                </c:pt>
                <c:pt idx="73">
                  <c:v>9.1999999999999993</c:v>
                </c:pt>
                <c:pt idx="74">
                  <c:v>9.1</c:v>
                </c:pt>
                <c:pt idx="75">
                  <c:v>9.25</c:v>
                </c:pt>
                <c:pt idx="76">
                  <c:v>8.5500000000000007</c:v>
                </c:pt>
                <c:pt idx="77">
                  <c:v>8.35</c:v>
                </c:pt>
                <c:pt idx="78">
                  <c:v>8.5500000000000007</c:v>
                </c:pt>
                <c:pt idx="79">
                  <c:v>8.35</c:v>
                </c:pt>
                <c:pt idx="80">
                  <c:v>9.25</c:v>
                </c:pt>
                <c:pt idx="81">
                  <c:v>10.25</c:v>
                </c:pt>
                <c:pt idx="82">
                  <c:v>10.4</c:v>
                </c:pt>
                <c:pt idx="83">
                  <c:v>11.2</c:v>
                </c:pt>
                <c:pt idx="84">
                  <c:v>12.85</c:v>
                </c:pt>
                <c:pt idx="85">
                  <c:v>14</c:v>
                </c:pt>
                <c:pt idx="86">
                  <c:v>14.5</c:v>
                </c:pt>
                <c:pt idx="87">
                  <c:v>14.45</c:v>
                </c:pt>
                <c:pt idx="88">
                  <c:v>13.65</c:v>
                </c:pt>
                <c:pt idx="89">
                  <c:v>12.95</c:v>
                </c:pt>
                <c:pt idx="90">
                  <c:v>11.35</c:v>
                </c:pt>
                <c:pt idx="91">
                  <c:v>9.9</c:v>
                </c:pt>
                <c:pt idx="92">
                  <c:v>10.35</c:v>
                </c:pt>
                <c:pt idx="93">
                  <c:v>10.1</c:v>
                </c:pt>
                <c:pt idx="94">
                  <c:v>10</c:v>
                </c:pt>
                <c:pt idx="95">
                  <c:v>12.5</c:v>
                </c:pt>
                <c:pt idx="96">
                  <c:v>14.95</c:v>
                </c:pt>
                <c:pt idx="97">
                  <c:v>15.5</c:v>
                </c:pt>
                <c:pt idx="98">
                  <c:v>13.85</c:v>
                </c:pt>
                <c:pt idx="99">
                  <c:v>13.85</c:v>
                </c:pt>
                <c:pt idx="100">
                  <c:v>11.75</c:v>
                </c:pt>
                <c:pt idx="101">
                  <c:v>8</c:v>
                </c:pt>
                <c:pt idx="102">
                  <c:v>8</c:v>
                </c:pt>
                <c:pt idx="103">
                  <c:v>9.6</c:v>
                </c:pt>
                <c:pt idx="104">
                  <c:v>7.45</c:v>
                </c:pt>
                <c:pt idx="105">
                  <c:v>7.55</c:v>
                </c:pt>
                <c:pt idx="106">
                  <c:v>7.4</c:v>
                </c:pt>
                <c:pt idx="107">
                  <c:v>7.6</c:v>
                </c:pt>
                <c:pt idx="108">
                  <c:v>8.5</c:v>
                </c:pt>
                <c:pt idx="109">
                  <c:v>11.25</c:v>
                </c:pt>
                <c:pt idx="110">
                  <c:v>11.05</c:v>
                </c:pt>
                <c:pt idx="111">
                  <c:v>11.75</c:v>
                </c:pt>
                <c:pt idx="112">
                  <c:v>10.85</c:v>
                </c:pt>
                <c:pt idx="113">
                  <c:v>10.3</c:v>
                </c:pt>
                <c:pt idx="114">
                  <c:v>8.9</c:v>
                </c:pt>
                <c:pt idx="115">
                  <c:v>8.3000000000000007</c:v>
                </c:pt>
                <c:pt idx="116">
                  <c:v>8.4499999999999993</c:v>
                </c:pt>
                <c:pt idx="117">
                  <c:v>8.65</c:v>
                </c:pt>
                <c:pt idx="118">
                  <c:v>8.35</c:v>
                </c:pt>
                <c:pt idx="119">
                  <c:v>8.1</c:v>
                </c:pt>
                <c:pt idx="120">
                  <c:v>7.9</c:v>
                </c:pt>
                <c:pt idx="121">
                  <c:v>7.95</c:v>
                </c:pt>
                <c:pt idx="122">
                  <c:v>8.4499999999999993</c:v>
                </c:pt>
                <c:pt idx="123">
                  <c:v>8.4</c:v>
                </c:pt>
                <c:pt idx="124">
                  <c:v>9</c:v>
                </c:pt>
                <c:pt idx="125">
                  <c:v>8.9</c:v>
                </c:pt>
                <c:pt idx="126">
                  <c:v>8.5</c:v>
                </c:pt>
                <c:pt idx="127">
                  <c:v>8.35</c:v>
                </c:pt>
                <c:pt idx="128">
                  <c:v>7.95</c:v>
                </c:pt>
                <c:pt idx="129">
                  <c:v>7.9</c:v>
                </c:pt>
                <c:pt idx="130">
                  <c:v>7.9</c:v>
                </c:pt>
                <c:pt idx="131">
                  <c:v>7.7</c:v>
                </c:pt>
                <c:pt idx="132">
                  <c:v>9.65</c:v>
                </c:pt>
                <c:pt idx="133">
                  <c:v>11.3</c:v>
                </c:pt>
                <c:pt idx="134">
                  <c:v>11.5</c:v>
                </c:pt>
                <c:pt idx="135">
                  <c:v>11.1</c:v>
                </c:pt>
                <c:pt idx="136">
                  <c:v>11.3</c:v>
                </c:pt>
                <c:pt idx="137">
                  <c:v>9.85</c:v>
                </c:pt>
                <c:pt idx="138">
                  <c:v>9</c:v>
                </c:pt>
                <c:pt idx="139">
                  <c:v>8.6</c:v>
                </c:pt>
                <c:pt idx="140">
                  <c:v>7.9</c:v>
                </c:pt>
                <c:pt idx="141">
                  <c:v>7.75</c:v>
                </c:pt>
                <c:pt idx="142">
                  <c:v>9.5</c:v>
                </c:pt>
                <c:pt idx="143">
                  <c:v>11.8</c:v>
                </c:pt>
                <c:pt idx="144">
                  <c:v>12</c:v>
                </c:pt>
                <c:pt idx="145">
                  <c:v>10.9</c:v>
                </c:pt>
                <c:pt idx="146">
                  <c:v>8.5</c:v>
                </c:pt>
                <c:pt idx="147">
                  <c:v>9</c:v>
                </c:pt>
                <c:pt idx="148">
                  <c:v>6.75</c:v>
                </c:pt>
                <c:pt idx="149">
                  <c:v>5.6</c:v>
                </c:pt>
                <c:pt idx="150">
                  <c:v>4.5999999999999996</c:v>
                </c:pt>
                <c:pt idx="151">
                  <c:v>4.5999999999999996</c:v>
                </c:pt>
                <c:pt idx="152">
                  <c:v>4.5999999999999996</c:v>
                </c:pt>
                <c:pt idx="153">
                  <c:v>3.9</c:v>
                </c:pt>
                <c:pt idx="154">
                  <c:v>4.75</c:v>
                </c:pt>
                <c:pt idx="155">
                  <c:v>5.0999999999999996</c:v>
                </c:pt>
                <c:pt idx="156">
                  <c:v>4.5999999999999996</c:v>
                </c:pt>
                <c:pt idx="157">
                  <c:v>4.5</c:v>
                </c:pt>
                <c:pt idx="158">
                  <c:v>4.4000000000000004</c:v>
                </c:pt>
                <c:pt idx="159">
                  <c:v>4.2</c:v>
                </c:pt>
                <c:pt idx="160">
                  <c:v>4.2</c:v>
                </c:pt>
                <c:pt idx="161">
                  <c:v>4.0999999999999996</c:v>
                </c:pt>
                <c:pt idx="162">
                  <c:v>4.5</c:v>
                </c:pt>
                <c:pt idx="163">
                  <c:v>4.55</c:v>
                </c:pt>
                <c:pt idx="164">
                  <c:v>4.5</c:v>
                </c:pt>
                <c:pt idx="165">
                  <c:v>4.7</c:v>
                </c:pt>
                <c:pt idx="166">
                  <c:v>4.5</c:v>
                </c:pt>
                <c:pt idx="167">
                  <c:v>4.2</c:v>
                </c:pt>
                <c:pt idx="168">
                  <c:v>4.2</c:v>
                </c:pt>
                <c:pt idx="169">
                  <c:v>4.2</c:v>
                </c:pt>
                <c:pt idx="170">
                  <c:v>5</c:v>
                </c:pt>
                <c:pt idx="171">
                  <c:v>5.8</c:v>
                </c:pt>
                <c:pt idx="172">
                  <c:v>5.15</c:v>
                </c:pt>
                <c:pt idx="173">
                  <c:v>5</c:v>
                </c:pt>
                <c:pt idx="174">
                  <c:v>5</c:v>
                </c:pt>
                <c:pt idx="175">
                  <c:v>4.95</c:v>
                </c:pt>
                <c:pt idx="176">
                  <c:v>5.8</c:v>
                </c:pt>
                <c:pt idx="177">
                  <c:v>6</c:v>
                </c:pt>
                <c:pt idx="178">
                  <c:v>5.8</c:v>
                </c:pt>
                <c:pt idx="179">
                  <c:v>5.95</c:v>
                </c:pt>
                <c:pt idx="180">
                  <c:v>6.7</c:v>
                </c:pt>
                <c:pt idx="181">
                  <c:v>6</c:v>
                </c:pt>
                <c:pt idx="182">
                  <c:v>7.75</c:v>
                </c:pt>
                <c:pt idx="183">
                  <c:v>7.8</c:v>
                </c:pt>
                <c:pt idx="184">
                  <c:v>6.8</c:v>
                </c:pt>
                <c:pt idx="185">
                  <c:v>6.2</c:v>
                </c:pt>
                <c:pt idx="186">
                  <c:v>4.3</c:v>
                </c:pt>
                <c:pt idx="187">
                  <c:v>4.55</c:v>
                </c:pt>
                <c:pt idx="188">
                  <c:v>4.5</c:v>
                </c:pt>
                <c:pt idx="189">
                  <c:v>6.5</c:v>
                </c:pt>
                <c:pt idx="190">
                  <c:v>6.45</c:v>
                </c:pt>
                <c:pt idx="191">
                  <c:v>6.1</c:v>
                </c:pt>
                <c:pt idx="192">
                  <c:v>5.95</c:v>
                </c:pt>
                <c:pt idx="193">
                  <c:v>5.45</c:v>
                </c:pt>
                <c:pt idx="194">
                  <c:v>5.7</c:v>
                </c:pt>
                <c:pt idx="195">
                  <c:v>4.9000000000000004</c:v>
                </c:pt>
                <c:pt idx="196">
                  <c:v>4.45</c:v>
                </c:pt>
                <c:pt idx="197">
                  <c:v>4</c:v>
                </c:pt>
                <c:pt idx="198">
                  <c:v>3.8</c:v>
                </c:pt>
                <c:pt idx="199">
                  <c:v>4.5</c:v>
                </c:pt>
                <c:pt idx="200">
                  <c:v>4.45</c:v>
                </c:pt>
                <c:pt idx="201">
                  <c:v>4.2</c:v>
                </c:pt>
                <c:pt idx="202">
                  <c:v>3.6</c:v>
                </c:pt>
                <c:pt idx="203">
                  <c:v>3.6</c:v>
                </c:pt>
                <c:pt idx="204">
                  <c:v>3.29</c:v>
                </c:pt>
                <c:pt idx="205">
                  <c:v>2.9</c:v>
                </c:pt>
                <c:pt idx="206">
                  <c:v>2.35</c:v>
                </c:pt>
                <c:pt idx="207">
                  <c:v>2.4500000000000002</c:v>
                </c:pt>
                <c:pt idx="208">
                  <c:v>2.75</c:v>
                </c:pt>
                <c:pt idx="209">
                  <c:v>2.75</c:v>
                </c:pt>
                <c:pt idx="210">
                  <c:v>2.4500000000000002</c:v>
                </c:pt>
                <c:pt idx="211">
                  <c:v>2.4500000000000002</c:v>
                </c:pt>
                <c:pt idx="212">
                  <c:v>2.4</c:v>
                </c:pt>
                <c:pt idx="213">
                  <c:v>2.35</c:v>
                </c:pt>
                <c:pt idx="214">
                  <c:v>2.4500000000000002</c:v>
                </c:pt>
                <c:pt idx="215">
                  <c:v>2.8</c:v>
                </c:pt>
                <c:pt idx="216">
                  <c:v>2.5</c:v>
                </c:pt>
                <c:pt idx="217">
                  <c:v>2.65</c:v>
                </c:pt>
                <c:pt idx="218">
                  <c:v>3.1</c:v>
                </c:pt>
                <c:pt idx="219">
                  <c:v>4.2</c:v>
                </c:pt>
                <c:pt idx="220">
                  <c:v>4.3</c:v>
                </c:pt>
                <c:pt idx="221">
                  <c:v>4.3</c:v>
                </c:pt>
                <c:pt idx="222">
                  <c:v>4</c:v>
                </c:pt>
                <c:pt idx="223">
                  <c:v>3.6</c:v>
                </c:pt>
                <c:pt idx="224">
                  <c:v>3.9</c:v>
                </c:pt>
                <c:pt idx="225">
                  <c:v>3.75</c:v>
                </c:pt>
                <c:pt idx="226">
                  <c:v>3.7</c:v>
                </c:pt>
                <c:pt idx="227">
                  <c:v>3.9</c:v>
                </c:pt>
                <c:pt idx="228">
                  <c:v>3.8</c:v>
                </c:pt>
                <c:pt idx="229">
                  <c:v>3.8</c:v>
                </c:pt>
                <c:pt idx="230">
                  <c:v>4</c:v>
                </c:pt>
                <c:pt idx="231">
                  <c:v>4</c:v>
                </c:pt>
                <c:pt idx="232">
                  <c:v>3.95</c:v>
                </c:pt>
                <c:pt idx="233">
                  <c:v>3.85</c:v>
                </c:pt>
                <c:pt idx="234">
                  <c:v>3.6</c:v>
                </c:pt>
                <c:pt idx="235">
                  <c:v>3.55</c:v>
                </c:pt>
                <c:pt idx="236">
                  <c:v>3.6</c:v>
                </c:pt>
                <c:pt idx="237">
                  <c:v>3.55</c:v>
                </c:pt>
                <c:pt idx="238">
                  <c:v>4.1500000000000004</c:v>
                </c:pt>
                <c:pt idx="239">
                  <c:v>4.4000000000000004</c:v>
                </c:pt>
                <c:pt idx="240">
                  <c:v>5.5</c:v>
                </c:pt>
                <c:pt idx="241">
                  <c:v>5.8</c:v>
                </c:pt>
                <c:pt idx="242">
                  <c:v>6.75</c:v>
                </c:pt>
                <c:pt idx="243">
                  <c:v>6.45</c:v>
                </c:pt>
                <c:pt idx="244">
                  <c:v>6.85</c:v>
                </c:pt>
                <c:pt idx="245">
                  <c:v>6.65</c:v>
                </c:pt>
                <c:pt idx="246">
                  <c:v>6</c:v>
                </c:pt>
                <c:pt idx="247">
                  <c:v>5.6</c:v>
                </c:pt>
                <c:pt idx="248">
                  <c:v>5.95</c:v>
                </c:pt>
                <c:pt idx="249">
                  <c:v>7.5</c:v>
                </c:pt>
                <c:pt idx="250">
                  <c:v>8.65</c:v>
                </c:pt>
                <c:pt idx="251">
                  <c:v>7.9</c:v>
                </c:pt>
                <c:pt idx="252">
                  <c:v>8</c:v>
                </c:pt>
                <c:pt idx="253">
                  <c:v>7.1</c:v>
                </c:pt>
                <c:pt idx="254">
                  <c:v>6</c:v>
                </c:pt>
                <c:pt idx="255">
                  <c:v>6.6</c:v>
                </c:pt>
                <c:pt idx="256">
                  <c:v>6.9</c:v>
                </c:pt>
                <c:pt idx="257">
                  <c:v>7.25</c:v>
                </c:pt>
                <c:pt idx="258">
                  <c:v>6.75</c:v>
                </c:pt>
                <c:pt idx="259">
                  <c:v>7.25</c:v>
                </c:pt>
                <c:pt idx="260">
                  <c:v>6.65</c:v>
                </c:pt>
                <c:pt idx="261">
                  <c:v>5.65</c:v>
                </c:pt>
                <c:pt idx="262">
                  <c:v>5.05</c:v>
                </c:pt>
                <c:pt idx="263">
                  <c:v>4.9000000000000004</c:v>
                </c:pt>
                <c:pt idx="264">
                  <c:v>5.35</c:v>
                </c:pt>
                <c:pt idx="265">
                  <c:v>5.5</c:v>
                </c:pt>
                <c:pt idx="266">
                  <c:v>6.65</c:v>
                </c:pt>
                <c:pt idx="267">
                  <c:v>7.75</c:v>
                </c:pt>
                <c:pt idx="268">
                  <c:v>7.9</c:v>
                </c:pt>
                <c:pt idx="269">
                  <c:v>8.1</c:v>
                </c:pt>
                <c:pt idx="270">
                  <c:v>7.45</c:v>
                </c:pt>
                <c:pt idx="271">
                  <c:v>7.55</c:v>
                </c:pt>
                <c:pt idx="272">
                  <c:v>6.5</c:v>
                </c:pt>
                <c:pt idx="273">
                  <c:v>6.2</c:v>
                </c:pt>
                <c:pt idx="274">
                  <c:v>5.8</c:v>
                </c:pt>
                <c:pt idx="275">
                  <c:v>6.1</c:v>
                </c:pt>
                <c:pt idx="276">
                  <c:v>6</c:v>
                </c:pt>
                <c:pt idx="277">
                  <c:v>5.9</c:v>
                </c:pt>
                <c:pt idx="278">
                  <c:v>5.45</c:v>
                </c:pt>
                <c:pt idx="279">
                  <c:v>5.55</c:v>
                </c:pt>
                <c:pt idx="280">
                  <c:v>5.4</c:v>
                </c:pt>
                <c:pt idx="281">
                  <c:v>4.9000000000000004</c:v>
                </c:pt>
                <c:pt idx="282">
                  <c:v>5</c:v>
                </c:pt>
                <c:pt idx="283">
                  <c:v>4.3</c:v>
                </c:pt>
                <c:pt idx="284">
                  <c:v>4.45</c:v>
                </c:pt>
                <c:pt idx="285">
                  <c:v>4.8</c:v>
                </c:pt>
                <c:pt idx="286">
                  <c:v>4.8</c:v>
                </c:pt>
                <c:pt idx="287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8-4EC4-83F0-2CC54E14E2DD}"/>
            </c:ext>
          </c:extLst>
        </c:ser>
        <c:ser>
          <c:idx val="2"/>
          <c:order val="2"/>
          <c:tx>
            <c:v>Brazil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capesize'!$A$528:$A$815</c:f>
              <c:numCache>
                <c:formatCode>dd\ mmm\ yy</c:formatCode>
                <c:ptCount val="288"/>
                <c:pt idx="0">
                  <c:v>40938</c:v>
                </c:pt>
                <c:pt idx="1">
                  <c:v>40945</c:v>
                </c:pt>
                <c:pt idx="2">
                  <c:v>40952</c:v>
                </c:pt>
                <c:pt idx="3">
                  <c:v>40959</c:v>
                </c:pt>
                <c:pt idx="4">
                  <c:v>40966</c:v>
                </c:pt>
                <c:pt idx="5">
                  <c:v>40973</c:v>
                </c:pt>
                <c:pt idx="6">
                  <c:v>40980</c:v>
                </c:pt>
                <c:pt idx="7">
                  <c:v>40987</c:v>
                </c:pt>
                <c:pt idx="8">
                  <c:v>40994</c:v>
                </c:pt>
                <c:pt idx="9">
                  <c:v>41001</c:v>
                </c:pt>
                <c:pt idx="10">
                  <c:v>41008</c:v>
                </c:pt>
                <c:pt idx="11">
                  <c:v>41015</c:v>
                </c:pt>
                <c:pt idx="12">
                  <c:v>41022</c:v>
                </c:pt>
                <c:pt idx="13">
                  <c:v>41029</c:v>
                </c:pt>
                <c:pt idx="14">
                  <c:v>41036</c:v>
                </c:pt>
                <c:pt idx="15">
                  <c:v>41043</c:v>
                </c:pt>
                <c:pt idx="16">
                  <c:v>41050</c:v>
                </c:pt>
                <c:pt idx="17">
                  <c:v>41057</c:v>
                </c:pt>
                <c:pt idx="18">
                  <c:v>41064</c:v>
                </c:pt>
                <c:pt idx="19">
                  <c:v>41071</c:v>
                </c:pt>
                <c:pt idx="20">
                  <c:v>41078</c:v>
                </c:pt>
                <c:pt idx="21">
                  <c:v>41085</c:v>
                </c:pt>
                <c:pt idx="22">
                  <c:v>41092</c:v>
                </c:pt>
                <c:pt idx="23">
                  <c:v>41099</c:v>
                </c:pt>
                <c:pt idx="24">
                  <c:v>41106</c:v>
                </c:pt>
                <c:pt idx="25">
                  <c:v>41113</c:v>
                </c:pt>
                <c:pt idx="26">
                  <c:v>41120</c:v>
                </c:pt>
                <c:pt idx="27">
                  <c:v>41127</c:v>
                </c:pt>
                <c:pt idx="28">
                  <c:v>41134</c:v>
                </c:pt>
                <c:pt idx="29">
                  <c:v>41141</c:v>
                </c:pt>
                <c:pt idx="30">
                  <c:v>41148</c:v>
                </c:pt>
                <c:pt idx="31">
                  <c:v>41155</c:v>
                </c:pt>
                <c:pt idx="32">
                  <c:v>41162</c:v>
                </c:pt>
                <c:pt idx="33">
                  <c:v>41169</c:v>
                </c:pt>
                <c:pt idx="34">
                  <c:v>41176</c:v>
                </c:pt>
                <c:pt idx="35">
                  <c:v>41183</c:v>
                </c:pt>
                <c:pt idx="36">
                  <c:v>41190</c:v>
                </c:pt>
                <c:pt idx="37">
                  <c:v>41197</c:v>
                </c:pt>
                <c:pt idx="38">
                  <c:v>41204</c:v>
                </c:pt>
                <c:pt idx="39">
                  <c:v>41211</c:v>
                </c:pt>
                <c:pt idx="40">
                  <c:v>41218</c:v>
                </c:pt>
                <c:pt idx="41">
                  <c:v>41225</c:v>
                </c:pt>
                <c:pt idx="42">
                  <c:v>41232</c:v>
                </c:pt>
                <c:pt idx="43">
                  <c:v>41239</c:v>
                </c:pt>
                <c:pt idx="44">
                  <c:v>41246</c:v>
                </c:pt>
                <c:pt idx="45">
                  <c:v>41253</c:v>
                </c:pt>
                <c:pt idx="46">
                  <c:v>41260</c:v>
                </c:pt>
                <c:pt idx="47">
                  <c:v>41267</c:v>
                </c:pt>
                <c:pt idx="48">
                  <c:v>41281</c:v>
                </c:pt>
                <c:pt idx="49">
                  <c:v>41288</c:v>
                </c:pt>
                <c:pt idx="50">
                  <c:v>41295</c:v>
                </c:pt>
                <c:pt idx="51">
                  <c:v>41302</c:v>
                </c:pt>
                <c:pt idx="52">
                  <c:v>41309</c:v>
                </c:pt>
                <c:pt idx="53">
                  <c:v>41316</c:v>
                </c:pt>
                <c:pt idx="54">
                  <c:v>41323</c:v>
                </c:pt>
                <c:pt idx="55">
                  <c:v>41330</c:v>
                </c:pt>
                <c:pt idx="56">
                  <c:v>41337</c:v>
                </c:pt>
                <c:pt idx="57">
                  <c:v>41344</c:v>
                </c:pt>
                <c:pt idx="58">
                  <c:v>41351</c:v>
                </c:pt>
                <c:pt idx="59">
                  <c:v>41358</c:v>
                </c:pt>
                <c:pt idx="60">
                  <c:v>41365</c:v>
                </c:pt>
                <c:pt idx="61">
                  <c:v>41372</c:v>
                </c:pt>
                <c:pt idx="62">
                  <c:v>41379</c:v>
                </c:pt>
                <c:pt idx="63">
                  <c:v>41386</c:v>
                </c:pt>
                <c:pt idx="64">
                  <c:v>41393</c:v>
                </c:pt>
                <c:pt idx="65">
                  <c:v>41400</c:v>
                </c:pt>
                <c:pt idx="66">
                  <c:v>41407</c:v>
                </c:pt>
                <c:pt idx="67">
                  <c:v>41414</c:v>
                </c:pt>
                <c:pt idx="68">
                  <c:v>41421</c:v>
                </c:pt>
                <c:pt idx="69">
                  <c:v>41428</c:v>
                </c:pt>
                <c:pt idx="70">
                  <c:v>41435</c:v>
                </c:pt>
                <c:pt idx="71">
                  <c:v>41442</c:v>
                </c:pt>
                <c:pt idx="72">
                  <c:v>41449</c:v>
                </c:pt>
                <c:pt idx="73">
                  <c:v>41456</c:v>
                </c:pt>
                <c:pt idx="74">
                  <c:v>41463</c:v>
                </c:pt>
                <c:pt idx="75">
                  <c:v>41470</c:v>
                </c:pt>
                <c:pt idx="76">
                  <c:v>41477</c:v>
                </c:pt>
                <c:pt idx="77">
                  <c:v>41484</c:v>
                </c:pt>
                <c:pt idx="78">
                  <c:v>41491</c:v>
                </c:pt>
                <c:pt idx="79">
                  <c:v>41498</c:v>
                </c:pt>
                <c:pt idx="80">
                  <c:v>41505</c:v>
                </c:pt>
                <c:pt idx="81">
                  <c:v>41512</c:v>
                </c:pt>
                <c:pt idx="82">
                  <c:v>41519</c:v>
                </c:pt>
                <c:pt idx="83">
                  <c:v>41526</c:v>
                </c:pt>
                <c:pt idx="84">
                  <c:v>41533</c:v>
                </c:pt>
                <c:pt idx="85">
                  <c:v>41540</c:v>
                </c:pt>
                <c:pt idx="86">
                  <c:v>41547</c:v>
                </c:pt>
                <c:pt idx="87">
                  <c:v>41554</c:v>
                </c:pt>
                <c:pt idx="88">
                  <c:v>41561</c:v>
                </c:pt>
                <c:pt idx="89">
                  <c:v>41568</c:v>
                </c:pt>
                <c:pt idx="90">
                  <c:v>41575</c:v>
                </c:pt>
                <c:pt idx="91">
                  <c:v>41582</c:v>
                </c:pt>
                <c:pt idx="92">
                  <c:v>41589</c:v>
                </c:pt>
                <c:pt idx="93">
                  <c:v>41596</c:v>
                </c:pt>
                <c:pt idx="94">
                  <c:v>41603</c:v>
                </c:pt>
                <c:pt idx="95">
                  <c:v>41610</c:v>
                </c:pt>
                <c:pt idx="96">
                  <c:v>41617</c:v>
                </c:pt>
                <c:pt idx="97">
                  <c:v>41624</c:v>
                </c:pt>
                <c:pt idx="98">
                  <c:v>41631</c:v>
                </c:pt>
                <c:pt idx="99">
                  <c:v>41638</c:v>
                </c:pt>
                <c:pt idx="100">
                  <c:v>41645</c:v>
                </c:pt>
                <c:pt idx="101">
                  <c:v>41652</c:v>
                </c:pt>
                <c:pt idx="102">
                  <c:v>41659</c:v>
                </c:pt>
                <c:pt idx="103">
                  <c:v>41666</c:v>
                </c:pt>
                <c:pt idx="104">
                  <c:v>41673</c:v>
                </c:pt>
                <c:pt idx="105">
                  <c:v>41680</c:v>
                </c:pt>
                <c:pt idx="106">
                  <c:v>41687</c:v>
                </c:pt>
                <c:pt idx="107">
                  <c:v>41694</c:v>
                </c:pt>
                <c:pt idx="108">
                  <c:v>41701</c:v>
                </c:pt>
                <c:pt idx="109">
                  <c:v>41708</c:v>
                </c:pt>
                <c:pt idx="110">
                  <c:v>41715</c:v>
                </c:pt>
                <c:pt idx="111">
                  <c:v>41722</c:v>
                </c:pt>
                <c:pt idx="112">
                  <c:v>41729</c:v>
                </c:pt>
                <c:pt idx="113">
                  <c:v>41736</c:v>
                </c:pt>
                <c:pt idx="114">
                  <c:v>41743</c:v>
                </c:pt>
                <c:pt idx="115">
                  <c:v>41750</c:v>
                </c:pt>
                <c:pt idx="116">
                  <c:v>41757</c:v>
                </c:pt>
                <c:pt idx="117">
                  <c:v>41764</c:v>
                </c:pt>
                <c:pt idx="118">
                  <c:v>41771</c:v>
                </c:pt>
                <c:pt idx="119">
                  <c:v>41778</c:v>
                </c:pt>
                <c:pt idx="120">
                  <c:v>41785</c:v>
                </c:pt>
                <c:pt idx="121">
                  <c:v>41792</c:v>
                </c:pt>
                <c:pt idx="122">
                  <c:v>41799</c:v>
                </c:pt>
                <c:pt idx="123">
                  <c:v>41806</c:v>
                </c:pt>
                <c:pt idx="124">
                  <c:v>41813</c:v>
                </c:pt>
                <c:pt idx="125">
                  <c:v>41820</c:v>
                </c:pt>
                <c:pt idx="126">
                  <c:v>41827</c:v>
                </c:pt>
                <c:pt idx="127">
                  <c:v>41834</c:v>
                </c:pt>
                <c:pt idx="128">
                  <c:v>41841</c:v>
                </c:pt>
                <c:pt idx="129">
                  <c:v>41848</c:v>
                </c:pt>
                <c:pt idx="130">
                  <c:v>41855</c:v>
                </c:pt>
                <c:pt idx="131">
                  <c:v>41862</c:v>
                </c:pt>
                <c:pt idx="132">
                  <c:v>41869</c:v>
                </c:pt>
                <c:pt idx="133">
                  <c:v>41876</c:v>
                </c:pt>
                <c:pt idx="134">
                  <c:v>41883</c:v>
                </c:pt>
                <c:pt idx="135">
                  <c:v>41890</c:v>
                </c:pt>
                <c:pt idx="136">
                  <c:v>41897</c:v>
                </c:pt>
                <c:pt idx="137">
                  <c:v>41904</c:v>
                </c:pt>
                <c:pt idx="138">
                  <c:v>41911</c:v>
                </c:pt>
                <c:pt idx="139">
                  <c:v>41918</c:v>
                </c:pt>
                <c:pt idx="140">
                  <c:v>41925</c:v>
                </c:pt>
                <c:pt idx="141">
                  <c:v>41932</c:v>
                </c:pt>
                <c:pt idx="142">
                  <c:v>41939</c:v>
                </c:pt>
                <c:pt idx="143">
                  <c:v>41946</c:v>
                </c:pt>
                <c:pt idx="144">
                  <c:v>41953</c:v>
                </c:pt>
                <c:pt idx="145">
                  <c:v>41960</c:v>
                </c:pt>
                <c:pt idx="146">
                  <c:v>41967</c:v>
                </c:pt>
                <c:pt idx="147">
                  <c:v>41974</c:v>
                </c:pt>
                <c:pt idx="148">
                  <c:v>41981</c:v>
                </c:pt>
                <c:pt idx="149">
                  <c:v>41988</c:v>
                </c:pt>
                <c:pt idx="150">
                  <c:v>41995</c:v>
                </c:pt>
                <c:pt idx="151">
                  <c:v>42002</c:v>
                </c:pt>
                <c:pt idx="152">
                  <c:v>42009</c:v>
                </c:pt>
                <c:pt idx="153">
                  <c:v>42016</c:v>
                </c:pt>
                <c:pt idx="154">
                  <c:v>42023</c:v>
                </c:pt>
                <c:pt idx="155">
                  <c:v>42030</c:v>
                </c:pt>
                <c:pt idx="156">
                  <c:v>42037</c:v>
                </c:pt>
                <c:pt idx="157">
                  <c:v>42044</c:v>
                </c:pt>
                <c:pt idx="158">
                  <c:v>42051</c:v>
                </c:pt>
                <c:pt idx="159">
                  <c:v>42058</c:v>
                </c:pt>
                <c:pt idx="160">
                  <c:v>42065</c:v>
                </c:pt>
                <c:pt idx="161">
                  <c:v>42072</c:v>
                </c:pt>
                <c:pt idx="162">
                  <c:v>42079</c:v>
                </c:pt>
                <c:pt idx="163">
                  <c:v>42086</c:v>
                </c:pt>
                <c:pt idx="164">
                  <c:v>42093</c:v>
                </c:pt>
                <c:pt idx="165">
                  <c:v>42101</c:v>
                </c:pt>
                <c:pt idx="166">
                  <c:v>42108</c:v>
                </c:pt>
                <c:pt idx="167">
                  <c:v>42115</c:v>
                </c:pt>
                <c:pt idx="168">
                  <c:v>42122</c:v>
                </c:pt>
                <c:pt idx="169">
                  <c:v>42129</c:v>
                </c:pt>
                <c:pt idx="170">
                  <c:v>42136</c:v>
                </c:pt>
                <c:pt idx="171">
                  <c:v>42143</c:v>
                </c:pt>
                <c:pt idx="172">
                  <c:v>42150</c:v>
                </c:pt>
                <c:pt idx="173">
                  <c:v>42157</c:v>
                </c:pt>
                <c:pt idx="174">
                  <c:v>42164</c:v>
                </c:pt>
                <c:pt idx="175">
                  <c:v>42171</c:v>
                </c:pt>
                <c:pt idx="176">
                  <c:v>42178</c:v>
                </c:pt>
                <c:pt idx="177">
                  <c:v>42185</c:v>
                </c:pt>
                <c:pt idx="178">
                  <c:v>42192</c:v>
                </c:pt>
                <c:pt idx="179">
                  <c:v>42199</c:v>
                </c:pt>
                <c:pt idx="180">
                  <c:v>42206</c:v>
                </c:pt>
                <c:pt idx="181">
                  <c:v>42213</c:v>
                </c:pt>
                <c:pt idx="182">
                  <c:v>42220</c:v>
                </c:pt>
                <c:pt idx="183">
                  <c:v>42227</c:v>
                </c:pt>
                <c:pt idx="184">
                  <c:v>42234</c:v>
                </c:pt>
                <c:pt idx="185">
                  <c:v>42241</c:v>
                </c:pt>
                <c:pt idx="186">
                  <c:v>42248</c:v>
                </c:pt>
                <c:pt idx="187">
                  <c:v>42255</c:v>
                </c:pt>
                <c:pt idx="188">
                  <c:v>42262</c:v>
                </c:pt>
                <c:pt idx="189">
                  <c:v>42269</c:v>
                </c:pt>
                <c:pt idx="190">
                  <c:v>42276</c:v>
                </c:pt>
                <c:pt idx="191">
                  <c:v>42283</c:v>
                </c:pt>
                <c:pt idx="192">
                  <c:v>42290</c:v>
                </c:pt>
                <c:pt idx="193">
                  <c:v>42297</c:v>
                </c:pt>
                <c:pt idx="194">
                  <c:v>42304</c:v>
                </c:pt>
                <c:pt idx="195">
                  <c:v>42311</c:v>
                </c:pt>
                <c:pt idx="196">
                  <c:v>42318</c:v>
                </c:pt>
                <c:pt idx="197">
                  <c:v>42325</c:v>
                </c:pt>
                <c:pt idx="198">
                  <c:v>42332</c:v>
                </c:pt>
                <c:pt idx="199">
                  <c:v>42339</c:v>
                </c:pt>
                <c:pt idx="200">
                  <c:v>42346</c:v>
                </c:pt>
                <c:pt idx="201">
                  <c:v>42353</c:v>
                </c:pt>
                <c:pt idx="202">
                  <c:v>42360</c:v>
                </c:pt>
                <c:pt idx="203">
                  <c:v>42367</c:v>
                </c:pt>
                <c:pt idx="204">
                  <c:v>42374</c:v>
                </c:pt>
                <c:pt idx="205">
                  <c:v>42381</c:v>
                </c:pt>
                <c:pt idx="206">
                  <c:v>42388</c:v>
                </c:pt>
                <c:pt idx="207">
                  <c:v>42395</c:v>
                </c:pt>
                <c:pt idx="208">
                  <c:v>42402</c:v>
                </c:pt>
                <c:pt idx="209">
                  <c:v>42409</c:v>
                </c:pt>
                <c:pt idx="210">
                  <c:v>42416</c:v>
                </c:pt>
                <c:pt idx="211">
                  <c:v>42423</c:v>
                </c:pt>
                <c:pt idx="212">
                  <c:v>42430</c:v>
                </c:pt>
                <c:pt idx="213">
                  <c:v>42437</c:v>
                </c:pt>
                <c:pt idx="214">
                  <c:v>42444</c:v>
                </c:pt>
                <c:pt idx="215">
                  <c:v>42451</c:v>
                </c:pt>
                <c:pt idx="216">
                  <c:v>42458</c:v>
                </c:pt>
                <c:pt idx="217">
                  <c:v>42465</c:v>
                </c:pt>
                <c:pt idx="218">
                  <c:v>42472</c:v>
                </c:pt>
                <c:pt idx="219">
                  <c:v>42479</c:v>
                </c:pt>
                <c:pt idx="220">
                  <c:v>42486</c:v>
                </c:pt>
                <c:pt idx="221">
                  <c:v>42493</c:v>
                </c:pt>
                <c:pt idx="222">
                  <c:v>42500</c:v>
                </c:pt>
                <c:pt idx="223">
                  <c:v>42507</c:v>
                </c:pt>
                <c:pt idx="224">
                  <c:v>42514</c:v>
                </c:pt>
                <c:pt idx="225">
                  <c:v>42521</c:v>
                </c:pt>
                <c:pt idx="226">
                  <c:v>42528</c:v>
                </c:pt>
                <c:pt idx="227">
                  <c:v>42535</c:v>
                </c:pt>
                <c:pt idx="228">
                  <c:v>42542</c:v>
                </c:pt>
                <c:pt idx="229">
                  <c:v>42549</c:v>
                </c:pt>
                <c:pt idx="230">
                  <c:v>42556</c:v>
                </c:pt>
                <c:pt idx="231">
                  <c:v>42563</c:v>
                </c:pt>
                <c:pt idx="232">
                  <c:v>42570</c:v>
                </c:pt>
                <c:pt idx="233">
                  <c:v>42577</c:v>
                </c:pt>
                <c:pt idx="234">
                  <c:v>42584</c:v>
                </c:pt>
                <c:pt idx="235">
                  <c:v>42591</c:v>
                </c:pt>
                <c:pt idx="236">
                  <c:v>42598</c:v>
                </c:pt>
                <c:pt idx="237">
                  <c:v>42605</c:v>
                </c:pt>
                <c:pt idx="238">
                  <c:v>42612</c:v>
                </c:pt>
                <c:pt idx="239">
                  <c:v>42619</c:v>
                </c:pt>
                <c:pt idx="240">
                  <c:v>42626</c:v>
                </c:pt>
                <c:pt idx="241">
                  <c:v>42633</c:v>
                </c:pt>
                <c:pt idx="242">
                  <c:v>42640</c:v>
                </c:pt>
                <c:pt idx="243">
                  <c:v>42647</c:v>
                </c:pt>
                <c:pt idx="244">
                  <c:v>42654</c:v>
                </c:pt>
                <c:pt idx="245">
                  <c:v>42661</c:v>
                </c:pt>
                <c:pt idx="246">
                  <c:v>42668</c:v>
                </c:pt>
                <c:pt idx="247">
                  <c:v>42675</c:v>
                </c:pt>
                <c:pt idx="248">
                  <c:v>42682</c:v>
                </c:pt>
                <c:pt idx="249">
                  <c:v>42689</c:v>
                </c:pt>
                <c:pt idx="250">
                  <c:v>42696</c:v>
                </c:pt>
                <c:pt idx="251">
                  <c:v>42703</c:v>
                </c:pt>
                <c:pt idx="252">
                  <c:v>42710</c:v>
                </c:pt>
                <c:pt idx="253">
                  <c:v>42717</c:v>
                </c:pt>
                <c:pt idx="254">
                  <c:v>42724</c:v>
                </c:pt>
                <c:pt idx="255">
                  <c:v>42731</c:v>
                </c:pt>
                <c:pt idx="256">
                  <c:v>42738</c:v>
                </c:pt>
                <c:pt idx="257">
                  <c:v>42744</c:v>
                </c:pt>
                <c:pt idx="258">
                  <c:v>42751</c:v>
                </c:pt>
                <c:pt idx="259">
                  <c:v>42758</c:v>
                </c:pt>
                <c:pt idx="260">
                  <c:v>42765</c:v>
                </c:pt>
                <c:pt idx="261">
                  <c:v>42772</c:v>
                </c:pt>
                <c:pt idx="262">
                  <c:v>42779</c:v>
                </c:pt>
                <c:pt idx="263">
                  <c:v>42786</c:v>
                </c:pt>
                <c:pt idx="264">
                  <c:v>42793</c:v>
                </c:pt>
                <c:pt idx="265">
                  <c:v>42800</c:v>
                </c:pt>
                <c:pt idx="266">
                  <c:v>42807</c:v>
                </c:pt>
                <c:pt idx="267">
                  <c:v>42814</c:v>
                </c:pt>
                <c:pt idx="268">
                  <c:v>42821</c:v>
                </c:pt>
                <c:pt idx="269">
                  <c:v>42828</c:v>
                </c:pt>
                <c:pt idx="270">
                  <c:v>42835</c:v>
                </c:pt>
                <c:pt idx="271">
                  <c:v>42842</c:v>
                </c:pt>
                <c:pt idx="272">
                  <c:v>42849</c:v>
                </c:pt>
                <c:pt idx="273">
                  <c:v>42856</c:v>
                </c:pt>
                <c:pt idx="274">
                  <c:v>42863</c:v>
                </c:pt>
                <c:pt idx="275">
                  <c:v>42870</c:v>
                </c:pt>
                <c:pt idx="276">
                  <c:v>42877</c:v>
                </c:pt>
                <c:pt idx="277">
                  <c:v>42884</c:v>
                </c:pt>
                <c:pt idx="278">
                  <c:v>42891</c:v>
                </c:pt>
                <c:pt idx="279">
                  <c:v>42898</c:v>
                </c:pt>
                <c:pt idx="280">
                  <c:v>42905</c:v>
                </c:pt>
                <c:pt idx="281">
                  <c:v>42912</c:v>
                </c:pt>
                <c:pt idx="282">
                  <c:v>42919</c:v>
                </c:pt>
                <c:pt idx="283">
                  <c:v>42926</c:v>
                </c:pt>
                <c:pt idx="284">
                  <c:v>42933</c:v>
                </c:pt>
                <c:pt idx="285">
                  <c:v>42940</c:v>
                </c:pt>
                <c:pt idx="286">
                  <c:v>42947</c:v>
                </c:pt>
                <c:pt idx="287">
                  <c:v>42954</c:v>
                </c:pt>
              </c:numCache>
            </c:numRef>
          </c:cat>
          <c:val>
            <c:numRef>
              <c:f>'Weekly capesize'!$S$528:$S$815</c:f>
              <c:numCache>
                <c:formatCode>0.00</c:formatCode>
                <c:ptCount val="288"/>
                <c:pt idx="0">
                  <c:v>8.75</c:v>
                </c:pt>
                <c:pt idx="1">
                  <c:v>8.6</c:v>
                </c:pt>
                <c:pt idx="2">
                  <c:v>8.65</c:v>
                </c:pt>
                <c:pt idx="3">
                  <c:v>8.65</c:v>
                </c:pt>
                <c:pt idx="4">
                  <c:v>8.65</c:v>
                </c:pt>
                <c:pt idx="5">
                  <c:v>8.6</c:v>
                </c:pt>
                <c:pt idx="6">
                  <c:v>8.4</c:v>
                </c:pt>
                <c:pt idx="7">
                  <c:v>8.1</c:v>
                </c:pt>
                <c:pt idx="8">
                  <c:v>7.95</c:v>
                </c:pt>
                <c:pt idx="9" formatCode="General">
                  <c:v>7.9</c:v>
                </c:pt>
                <c:pt idx="10">
                  <c:v>8.1999999999999993</c:v>
                </c:pt>
                <c:pt idx="11">
                  <c:v>8.25</c:v>
                </c:pt>
                <c:pt idx="12">
                  <c:v>8.6</c:v>
                </c:pt>
                <c:pt idx="13">
                  <c:v>8.6</c:v>
                </c:pt>
                <c:pt idx="14">
                  <c:v>8.8000000000000007</c:v>
                </c:pt>
                <c:pt idx="15">
                  <c:v>9.15</c:v>
                </c:pt>
                <c:pt idx="16">
                  <c:v>9.25</c:v>
                </c:pt>
                <c:pt idx="17">
                  <c:v>7.8</c:v>
                </c:pt>
                <c:pt idx="18">
                  <c:v>7.55</c:v>
                </c:pt>
                <c:pt idx="19">
                  <c:v>7.25</c:v>
                </c:pt>
                <c:pt idx="20">
                  <c:v>7.2</c:v>
                </c:pt>
                <c:pt idx="21">
                  <c:v>7.2</c:v>
                </c:pt>
                <c:pt idx="22">
                  <c:v>7.3</c:v>
                </c:pt>
                <c:pt idx="23">
                  <c:v>8.0500000000000007</c:v>
                </c:pt>
                <c:pt idx="24">
                  <c:v>7.9</c:v>
                </c:pt>
                <c:pt idx="25">
                  <c:v>7.5</c:v>
                </c:pt>
                <c:pt idx="26">
                  <c:v>7.4</c:v>
                </c:pt>
                <c:pt idx="27">
                  <c:v>7.4</c:v>
                </c:pt>
                <c:pt idx="28">
                  <c:v>7.35</c:v>
                </c:pt>
                <c:pt idx="29">
                  <c:v>7</c:v>
                </c:pt>
                <c:pt idx="30">
                  <c:v>7</c:v>
                </c:pt>
                <c:pt idx="31">
                  <c:v>7.35</c:v>
                </c:pt>
                <c:pt idx="32">
                  <c:v>7.35</c:v>
                </c:pt>
                <c:pt idx="33">
                  <c:v>7.45</c:v>
                </c:pt>
                <c:pt idx="34">
                  <c:v>8.4499999999999993</c:v>
                </c:pt>
                <c:pt idx="35">
                  <c:v>9.15</c:v>
                </c:pt>
                <c:pt idx="36">
                  <c:v>9.75</c:v>
                </c:pt>
                <c:pt idx="37">
                  <c:v>9.5500000000000007</c:v>
                </c:pt>
                <c:pt idx="38">
                  <c:v>10</c:v>
                </c:pt>
                <c:pt idx="39">
                  <c:v>10.9</c:v>
                </c:pt>
                <c:pt idx="40">
                  <c:v>10.45</c:v>
                </c:pt>
                <c:pt idx="41">
                  <c:v>10.15</c:v>
                </c:pt>
                <c:pt idx="42">
                  <c:v>10.9</c:v>
                </c:pt>
                <c:pt idx="43">
                  <c:v>11</c:v>
                </c:pt>
                <c:pt idx="44">
                  <c:v>11.45</c:v>
                </c:pt>
                <c:pt idx="45">
                  <c:v>10.15</c:v>
                </c:pt>
                <c:pt idx="46">
                  <c:v>7.5</c:v>
                </c:pt>
                <c:pt idx="47">
                  <c:v>6.15</c:v>
                </c:pt>
                <c:pt idx="48">
                  <c:v>7.2</c:v>
                </c:pt>
                <c:pt idx="49">
                  <c:v>7.75</c:v>
                </c:pt>
                <c:pt idx="50">
                  <c:v>9.5</c:v>
                </c:pt>
                <c:pt idx="51">
                  <c:v>9.35</c:v>
                </c:pt>
                <c:pt idx="52">
                  <c:v>9</c:v>
                </c:pt>
                <c:pt idx="53">
                  <c:v>8.5500000000000007</c:v>
                </c:pt>
                <c:pt idx="54">
                  <c:v>7.95</c:v>
                </c:pt>
                <c:pt idx="55">
                  <c:v>7.8</c:v>
                </c:pt>
                <c:pt idx="56">
                  <c:v>7.3</c:v>
                </c:pt>
                <c:pt idx="57">
                  <c:v>7.35</c:v>
                </c:pt>
                <c:pt idx="58">
                  <c:v>7.55</c:v>
                </c:pt>
                <c:pt idx="59">
                  <c:v>7.5</c:v>
                </c:pt>
                <c:pt idx="60">
                  <c:v>7.15</c:v>
                </c:pt>
                <c:pt idx="61">
                  <c:v>7.15</c:v>
                </c:pt>
                <c:pt idx="62">
                  <c:v>7.15</c:v>
                </c:pt>
                <c:pt idx="63">
                  <c:v>7.1</c:v>
                </c:pt>
                <c:pt idx="64">
                  <c:v>7.1</c:v>
                </c:pt>
                <c:pt idx="65">
                  <c:v>7.55</c:v>
                </c:pt>
                <c:pt idx="66">
                  <c:v>7.65</c:v>
                </c:pt>
                <c:pt idx="67">
                  <c:v>7.8</c:v>
                </c:pt>
                <c:pt idx="68">
                  <c:v>7.8</c:v>
                </c:pt>
                <c:pt idx="69">
                  <c:v>7.65</c:v>
                </c:pt>
                <c:pt idx="70">
                  <c:v>7.6</c:v>
                </c:pt>
                <c:pt idx="71">
                  <c:v>8.3000000000000007</c:v>
                </c:pt>
                <c:pt idx="72">
                  <c:v>9.65</c:v>
                </c:pt>
                <c:pt idx="73">
                  <c:v>10.9</c:v>
                </c:pt>
                <c:pt idx="74">
                  <c:v>10</c:v>
                </c:pt>
                <c:pt idx="75">
                  <c:v>10.7</c:v>
                </c:pt>
                <c:pt idx="76">
                  <c:v>10.35</c:v>
                </c:pt>
                <c:pt idx="77">
                  <c:v>9.15</c:v>
                </c:pt>
                <c:pt idx="78">
                  <c:v>9</c:v>
                </c:pt>
                <c:pt idx="79">
                  <c:v>8.4</c:v>
                </c:pt>
                <c:pt idx="80">
                  <c:v>9.4</c:v>
                </c:pt>
                <c:pt idx="81">
                  <c:v>11.2</c:v>
                </c:pt>
                <c:pt idx="82">
                  <c:v>10.8</c:v>
                </c:pt>
                <c:pt idx="83">
                  <c:v>12.8</c:v>
                </c:pt>
                <c:pt idx="84">
                  <c:v>13.75</c:v>
                </c:pt>
                <c:pt idx="85">
                  <c:v>16.75</c:v>
                </c:pt>
                <c:pt idx="86">
                  <c:v>17.100000000000001</c:v>
                </c:pt>
                <c:pt idx="87">
                  <c:v>16.899999999999999</c:v>
                </c:pt>
                <c:pt idx="88">
                  <c:v>15.6</c:v>
                </c:pt>
                <c:pt idx="89">
                  <c:v>14.65</c:v>
                </c:pt>
                <c:pt idx="90">
                  <c:v>13.25</c:v>
                </c:pt>
                <c:pt idx="91">
                  <c:v>12.25</c:v>
                </c:pt>
                <c:pt idx="92">
                  <c:v>12.35</c:v>
                </c:pt>
                <c:pt idx="93">
                  <c:v>12.2</c:v>
                </c:pt>
                <c:pt idx="94">
                  <c:v>11.7</c:v>
                </c:pt>
                <c:pt idx="95">
                  <c:v>12.9</c:v>
                </c:pt>
                <c:pt idx="96">
                  <c:v>15.4</c:v>
                </c:pt>
                <c:pt idx="97">
                  <c:v>17.3</c:v>
                </c:pt>
                <c:pt idx="98">
                  <c:v>17.7</c:v>
                </c:pt>
                <c:pt idx="99">
                  <c:v>17.7</c:v>
                </c:pt>
                <c:pt idx="100">
                  <c:v>17.5</c:v>
                </c:pt>
                <c:pt idx="101">
                  <c:v>12.05</c:v>
                </c:pt>
                <c:pt idx="102">
                  <c:v>10.7</c:v>
                </c:pt>
                <c:pt idx="103">
                  <c:v>8.9499999999999993</c:v>
                </c:pt>
                <c:pt idx="104">
                  <c:v>8.25</c:v>
                </c:pt>
                <c:pt idx="105">
                  <c:v>8.3000000000000007</c:v>
                </c:pt>
                <c:pt idx="106">
                  <c:v>8</c:v>
                </c:pt>
                <c:pt idx="107">
                  <c:v>7.65</c:v>
                </c:pt>
                <c:pt idx="108">
                  <c:v>8.5500000000000007</c:v>
                </c:pt>
                <c:pt idx="109">
                  <c:v>13.75</c:v>
                </c:pt>
                <c:pt idx="110">
                  <c:v>12.15</c:v>
                </c:pt>
                <c:pt idx="111">
                  <c:v>13</c:v>
                </c:pt>
                <c:pt idx="112">
                  <c:v>11.4</c:v>
                </c:pt>
                <c:pt idx="113">
                  <c:v>10</c:v>
                </c:pt>
                <c:pt idx="114">
                  <c:v>8.75</c:v>
                </c:pt>
                <c:pt idx="115">
                  <c:v>7.95</c:v>
                </c:pt>
                <c:pt idx="116">
                  <c:v>8.1999999999999993</c:v>
                </c:pt>
                <c:pt idx="117">
                  <c:v>8.6999999999999993</c:v>
                </c:pt>
                <c:pt idx="118">
                  <c:v>8.3000000000000007</c:v>
                </c:pt>
                <c:pt idx="119">
                  <c:v>7.8</c:v>
                </c:pt>
                <c:pt idx="120">
                  <c:v>7.5</c:v>
                </c:pt>
                <c:pt idx="121">
                  <c:v>7.5</c:v>
                </c:pt>
                <c:pt idx="122">
                  <c:v>8.6</c:v>
                </c:pt>
                <c:pt idx="123">
                  <c:v>8</c:v>
                </c:pt>
                <c:pt idx="124">
                  <c:v>9.5</c:v>
                </c:pt>
                <c:pt idx="125">
                  <c:v>9.3000000000000007</c:v>
                </c:pt>
                <c:pt idx="126">
                  <c:v>9.9</c:v>
                </c:pt>
                <c:pt idx="127">
                  <c:v>9.1</c:v>
                </c:pt>
                <c:pt idx="128">
                  <c:v>8</c:v>
                </c:pt>
                <c:pt idx="129">
                  <c:v>7.9</c:v>
                </c:pt>
                <c:pt idx="130">
                  <c:v>7.85</c:v>
                </c:pt>
                <c:pt idx="131">
                  <c:v>7.25</c:v>
                </c:pt>
                <c:pt idx="132">
                  <c:v>9.85</c:v>
                </c:pt>
                <c:pt idx="133">
                  <c:v>10.45</c:v>
                </c:pt>
                <c:pt idx="134">
                  <c:v>10.85</c:v>
                </c:pt>
                <c:pt idx="135">
                  <c:v>9.8000000000000007</c:v>
                </c:pt>
                <c:pt idx="136">
                  <c:v>9.6999999999999993</c:v>
                </c:pt>
                <c:pt idx="137">
                  <c:v>9</c:v>
                </c:pt>
                <c:pt idx="138">
                  <c:v>8.1999999999999993</c:v>
                </c:pt>
                <c:pt idx="139">
                  <c:v>7.8</c:v>
                </c:pt>
                <c:pt idx="140">
                  <c:v>6.75</c:v>
                </c:pt>
                <c:pt idx="141">
                  <c:v>6.55</c:v>
                </c:pt>
                <c:pt idx="142">
                  <c:v>10.35</c:v>
                </c:pt>
                <c:pt idx="143">
                  <c:v>12.6</c:v>
                </c:pt>
                <c:pt idx="144">
                  <c:v>13.25</c:v>
                </c:pt>
                <c:pt idx="145">
                  <c:v>11.8</c:v>
                </c:pt>
                <c:pt idx="146">
                  <c:v>12</c:v>
                </c:pt>
                <c:pt idx="147">
                  <c:v>10.35</c:v>
                </c:pt>
                <c:pt idx="148">
                  <c:v>6.35</c:v>
                </c:pt>
                <c:pt idx="149">
                  <c:v>6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3.9</c:v>
                </c:pt>
                <c:pt idx="154">
                  <c:v>5.0999999999999996</c:v>
                </c:pt>
                <c:pt idx="155">
                  <c:v>6.4</c:v>
                </c:pt>
                <c:pt idx="156">
                  <c:v>5.7</c:v>
                </c:pt>
                <c:pt idx="157">
                  <c:v>5.2</c:v>
                </c:pt>
                <c:pt idx="158">
                  <c:v>5.0999999999999996</c:v>
                </c:pt>
                <c:pt idx="159">
                  <c:v>4.75</c:v>
                </c:pt>
                <c:pt idx="160">
                  <c:v>4.25</c:v>
                </c:pt>
                <c:pt idx="161">
                  <c:v>4.3</c:v>
                </c:pt>
                <c:pt idx="162">
                  <c:v>3.8</c:v>
                </c:pt>
                <c:pt idx="163">
                  <c:v>3.8</c:v>
                </c:pt>
                <c:pt idx="164">
                  <c:v>3.75</c:v>
                </c:pt>
                <c:pt idx="165">
                  <c:v>3.9</c:v>
                </c:pt>
                <c:pt idx="166">
                  <c:v>4.05</c:v>
                </c:pt>
                <c:pt idx="167">
                  <c:v>4.5</c:v>
                </c:pt>
                <c:pt idx="168">
                  <c:v>4.75</c:v>
                </c:pt>
                <c:pt idx="169">
                  <c:v>5.3</c:v>
                </c:pt>
                <c:pt idx="170">
                  <c:v>5.5</c:v>
                </c:pt>
                <c:pt idx="171">
                  <c:v>6.25</c:v>
                </c:pt>
                <c:pt idx="172">
                  <c:v>5.6</c:v>
                </c:pt>
                <c:pt idx="173">
                  <c:v>5.2</c:v>
                </c:pt>
                <c:pt idx="174">
                  <c:v>5.25</c:v>
                </c:pt>
                <c:pt idx="175">
                  <c:v>5.3</c:v>
                </c:pt>
                <c:pt idx="176">
                  <c:v>6.5</c:v>
                </c:pt>
                <c:pt idx="177">
                  <c:v>6.85</c:v>
                </c:pt>
                <c:pt idx="178">
                  <c:v>6.75</c:v>
                </c:pt>
                <c:pt idx="179">
                  <c:v>6.7</c:v>
                </c:pt>
                <c:pt idx="180">
                  <c:v>8.0500000000000007</c:v>
                </c:pt>
                <c:pt idx="181">
                  <c:v>7.85</c:v>
                </c:pt>
                <c:pt idx="182">
                  <c:v>9</c:v>
                </c:pt>
                <c:pt idx="183">
                  <c:v>9.3000000000000007</c:v>
                </c:pt>
                <c:pt idx="184">
                  <c:v>7</c:v>
                </c:pt>
                <c:pt idx="185">
                  <c:v>5.95</c:v>
                </c:pt>
                <c:pt idx="186">
                  <c:v>4.4000000000000004</c:v>
                </c:pt>
                <c:pt idx="187">
                  <c:v>5.15</c:v>
                </c:pt>
                <c:pt idx="188">
                  <c:v>5</c:v>
                </c:pt>
                <c:pt idx="189">
                  <c:v>6.5</c:v>
                </c:pt>
                <c:pt idx="190">
                  <c:v>6.6</c:v>
                </c:pt>
                <c:pt idx="191">
                  <c:v>6.45</c:v>
                </c:pt>
                <c:pt idx="192">
                  <c:v>5.75</c:v>
                </c:pt>
                <c:pt idx="193">
                  <c:v>5.5</c:v>
                </c:pt>
                <c:pt idx="194">
                  <c:v>5.75</c:v>
                </c:pt>
                <c:pt idx="195">
                  <c:v>5.5</c:v>
                </c:pt>
                <c:pt idx="196">
                  <c:v>5</c:v>
                </c:pt>
                <c:pt idx="197">
                  <c:v>4.5999999999999996</c:v>
                </c:pt>
                <c:pt idx="198">
                  <c:v>4.3</c:v>
                </c:pt>
                <c:pt idx="199">
                  <c:v>5.0999999999999996</c:v>
                </c:pt>
                <c:pt idx="200">
                  <c:v>5.0999999999999996</c:v>
                </c:pt>
                <c:pt idx="201">
                  <c:v>5</c:v>
                </c:pt>
                <c:pt idx="202">
                  <c:v>4.25</c:v>
                </c:pt>
                <c:pt idx="203">
                  <c:v>4.25</c:v>
                </c:pt>
                <c:pt idx="204">
                  <c:v>3.99</c:v>
                </c:pt>
                <c:pt idx="205">
                  <c:v>2.95</c:v>
                </c:pt>
                <c:pt idx="206">
                  <c:v>2.4</c:v>
                </c:pt>
                <c:pt idx="207">
                  <c:v>2.7</c:v>
                </c:pt>
                <c:pt idx="208">
                  <c:v>2.8</c:v>
                </c:pt>
                <c:pt idx="209">
                  <c:v>2.85</c:v>
                </c:pt>
                <c:pt idx="210">
                  <c:v>2.8</c:v>
                </c:pt>
                <c:pt idx="211">
                  <c:v>2.75</c:v>
                </c:pt>
                <c:pt idx="212">
                  <c:v>2.75</c:v>
                </c:pt>
                <c:pt idx="213">
                  <c:v>2.7</c:v>
                </c:pt>
                <c:pt idx="214">
                  <c:v>2.75</c:v>
                </c:pt>
                <c:pt idx="215">
                  <c:v>3.05</c:v>
                </c:pt>
                <c:pt idx="216">
                  <c:v>3.25</c:v>
                </c:pt>
                <c:pt idx="217">
                  <c:v>3.55</c:v>
                </c:pt>
                <c:pt idx="218">
                  <c:v>3.95</c:v>
                </c:pt>
                <c:pt idx="219">
                  <c:v>4.7</c:v>
                </c:pt>
                <c:pt idx="220">
                  <c:v>4.9000000000000004</c:v>
                </c:pt>
                <c:pt idx="221">
                  <c:v>4.9000000000000004</c:v>
                </c:pt>
                <c:pt idx="222">
                  <c:v>4.6500000000000004</c:v>
                </c:pt>
                <c:pt idx="223">
                  <c:v>4.3</c:v>
                </c:pt>
                <c:pt idx="224">
                  <c:v>4.5999999999999996</c:v>
                </c:pt>
                <c:pt idx="225">
                  <c:v>4.3</c:v>
                </c:pt>
                <c:pt idx="226">
                  <c:v>4.45</c:v>
                </c:pt>
                <c:pt idx="227">
                  <c:v>4.45</c:v>
                </c:pt>
                <c:pt idx="228">
                  <c:v>4.25</c:v>
                </c:pt>
                <c:pt idx="229">
                  <c:v>4.2</c:v>
                </c:pt>
                <c:pt idx="230">
                  <c:v>4.9000000000000004</c:v>
                </c:pt>
                <c:pt idx="231">
                  <c:v>4.8</c:v>
                </c:pt>
                <c:pt idx="232">
                  <c:v>4.5</c:v>
                </c:pt>
                <c:pt idx="233">
                  <c:v>4.3499999999999996</c:v>
                </c:pt>
                <c:pt idx="234">
                  <c:v>4.0999999999999996</c:v>
                </c:pt>
                <c:pt idx="235">
                  <c:v>4</c:v>
                </c:pt>
                <c:pt idx="236">
                  <c:v>4</c:v>
                </c:pt>
                <c:pt idx="237">
                  <c:v>4.05</c:v>
                </c:pt>
                <c:pt idx="238">
                  <c:v>4.7</c:v>
                </c:pt>
                <c:pt idx="239">
                  <c:v>4.8499999999999996</c:v>
                </c:pt>
                <c:pt idx="240">
                  <c:v>5.7</c:v>
                </c:pt>
                <c:pt idx="241">
                  <c:v>5.85</c:v>
                </c:pt>
                <c:pt idx="242">
                  <c:v>7.1</c:v>
                </c:pt>
                <c:pt idx="243">
                  <c:v>6.7</c:v>
                </c:pt>
                <c:pt idx="244">
                  <c:v>7.45</c:v>
                </c:pt>
                <c:pt idx="245">
                  <c:v>7.2</c:v>
                </c:pt>
                <c:pt idx="246">
                  <c:v>6.15</c:v>
                </c:pt>
                <c:pt idx="247">
                  <c:v>5.9</c:v>
                </c:pt>
                <c:pt idx="248">
                  <c:v>6.2</c:v>
                </c:pt>
                <c:pt idx="249">
                  <c:v>8.1</c:v>
                </c:pt>
                <c:pt idx="250">
                  <c:v>9.5</c:v>
                </c:pt>
                <c:pt idx="251">
                  <c:v>8.4</c:v>
                </c:pt>
                <c:pt idx="252">
                  <c:v>8.15</c:v>
                </c:pt>
                <c:pt idx="253">
                  <c:v>6.9</c:v>
                </c:pt>
                <c:pt idx="254">
                  <c:v>6</c:v>
                </c:pt>
                <c:pt idx="255">
                  <c:v>7.25</c:v>
                </c:pt>
                <c:pt idx="256">
                  <c:v>7.45</c:v>
                </c:pt>
                <c:pt idx="257">
                  <c:v>7.75</c:v>
                </c:pt>
                <c:pt idx="258">
                  <c:v>7.3</c:v>
                </c:pt>
                <c:pt idx="259">
                  <c:v>8</c:v>
                </c:pt>
                <c:pt idx="260">
                  <c:v>6.85</c:v>
                </c:pt>
                <c:pt idx="261">
                  <c:v>6</c:v>
                </c:pt>
                <c:pt idx="262">
                  <c:v>5.35</c:v>
                </c:pt>
                <c:pt idx="263">
                  <c:v>5.3</c:v>
                </c:pt>
                <c:pt idx="264">
                  <c:v>6</c:v>
                </c:pt>
                <c:pt idx="265">
                  <c:v>5.85</c:v>
                </c:pt>
                <c:pt idx="266">
                  <c:v>6.95</c:v>
                </c:pt>
                <c:pt idx="267">
                  <c:v>8.1999999999999993</c:v>
                </c:pt>
                <c:pt idx="268">
                  <c:v>8.4499999999999993</c:v>
                </c:pt>
                <c:pt idx="269">
                  <c:v>8.6</c:v>
                </c:pt>
                <c:pt idx="270">
                  <c:v>7.6</c:v>
                </c:pt>
                <c:pt idx="271">
                  <c:v>7.8</c:v>
                </c:pt>
                <c:pt idx="272">
                  <c:v>6.25</c:v>
                </c:pt>
                <c:pt idx="273">
                  <c:v>6.4</c:v>
                </c:pt>
                <c:pt idx="274">
                  <c:v>6</c:v>
                </c:pt>
                <c:pt idx="275">
                  <c:v>6.3</c:v>
                </c:pt>
                <c:pt idx="276">
                  <c:v>6.1</c:v>
                </c:pt>
                <c:pt idx="277">
                  <c:v>6</c:v>
                </c:pt>
                <c:pt idx="278">
                  <c:v>5.55</c:v>
                </c:pt>
                <c:pt idx="279">
                  <c:v>5.75</c:v>
                </c:pt>
                <c:pt idx="280">
                  <c:v>5.55</c:v>
                </c:pt>
                <c:pt idx="281">
                  <c:v>5.0999999999999996</c:v>
                </c:pt>
                <c:pt idx="282">
                  <c:v>5.0999999999999996</c:v>
                </c:pt>
                <c:pt idx="283">
                  <c:v>4.6500000000000004</c:v>
                </c:pt>
                <c:pt idx="284">
                  <c:v>4.8499999999999996</c:v>
                </c:pt>
                <c:pt idx="285">
                  <c:v>5.15</c:v>
                </c:pt>
                <c:pt idx="286">
                  <c:v>5.15</c:v>
                </c:pt>
                <c:pt idx="287">
                  <c:v>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8-4EC4-83F0-2CC54E14E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115976"/>
        <c:axId val="437260800"/>
      </c:lineChart>
      <c:dateAx>
        <c:axId val="648115976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260800"/>
        <c:crosses val="autoZero"/>
        <c:auto val="1"/>
        <c:lblOffset val="100"/>
        <c:baseTimeUnit val="days"/>
      </c:dateAx>
      <c:valAx>
        <c:axId val="4372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11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'Weekly capesize'!$T$965:$T$972</c:f>
              <c:numCache>
                <c:formatCode>0.00</c:formatCode>
                <c:ptCount val="8"/>
                <c:pt idx="0">
                  <c:v>10.9</c:v>
                </c:pt>
                <c:pt idx="1">
                  <c:v>10.3</c:v>
                </c:pt>
                <c:pt idx="2">
                  <c:v>9.65</c:v>
                </c:pt>
                <c:pt idx="3">
                  <c:v>7.3</c:v>
                </c:pt>
                <c:pt idx="4">
                  <c:v>8.0500000000000007</c:v>
                </c:pt>
                <c:pt idx="5">
                  <c:v>8.15</c:v>
                </c:pt>
                <c:pt idx="6">
                  <c:v>8.1</c:v>
                </c:pt>
                <c:pt idx="7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A-441D-8B55-8F2FA577330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'Weekly capesize'!$AE$967:$AE$974</c:f>
              <c:numCache>
                <c:formatCode>0.0%</c:formatCode>
                <c:ptCount val="8"/>
                <c:pt idx="0">
                  <c:v>-8.9385474860335101E-2</c:v>
                </c:pt>
                <c:pt idx="1">
                  <c:v>-0.26380368098159512</c:v>
                </c:pt>
                <c:pt idx="2">
                  <c:v>0.19999999999999996</c:v>
                </c:pt>
                <c:pt idx="3">
                  <c:v>0.18055555555555558</c:v>
                </c:pt>
                <c:pt idx="4">
                  <c:v>-5.8823529411765607E-3</c:v>
                </c:pt>
                <c:pt idx="5">
                  <c:v>-0.14201183431952658</c:v>
                </c:pt>
                <c:pt idx="6">
                  <c:v>0.11724137931034484</c:v>
                </c:pt>
                <c:pt idx="7">
                  <c:v>-0.11728395061728392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A-441D-8B55-8F2FA577330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'Weekly capesize'!$V$965:$V$972</c:f>
              <c:numCache>
                <c:formatCode>0.00</c:formatCode>
                <c:ptCount val="8"/>
                <c:pt idx="0">
                  <c:v>13.2</c:v>
                </c:pt>
                <c:pt idx="1">
                  <c:v>12.65</c:v>
                </c:pt>
                <c:pt idx="2">
                  <c:v>12.2</c:v>
                </c:pt>
                <c:pt idx="3">
                  <c:v>9.65</c:v>
                </c:pt>
                <c:pt idx="4">
                  <c:v>9.65</c:v>
                </c:pt>
                <c:pt idx="5">
                  <c:v>9.85</c:v>
                </c:pt>
                <c:pt idx="6">
                  <c:v>9.5</c:v>
                </c:pt>
                <c:pt idx="7">
                  <c:v>9.35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A-441D-8B55-8F2FA5773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110832"/>
        <c:axId val="702108864"/>
      </c:lineChart>
      <c:catAx>
        <c:axId val="702110832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08864"/>
        <c:crosses val="autoZero"/>
        <c:auto val="1"/>
        <c:lblAlgn val="ctr"/>
        <c:lblOffset val="100"/>
        <c:noMultiLvlLbl val="0"/>
      </c:catAx>
      <c:valAx>
        <c:axId val="702108864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1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capesize'!$A$727:$A$987</c:f>
              <c:numCache>
                <c:formatCode>dd\ mmm\ yy</c:formatCode>
                <c:ptCount val="261"/>
                <c:pt idx="0">
                  <c:v>42339</c:v>
                </c:pt>
                <c:pt idx="1">
                  <c:v>42346</c:v>
                </c:pt>
                <c:pt idx="2">
                  <c:v>42353</c:v>
                </c:pt>
                <c:pt idx="3">
                  <c:v>42360</c:v>
                </c:pt>
                <c:pt idx="4">
                  <c:v>42367</c:v>
                </c:pt>
                <c:pt idx="5">
                  <c:v>42374</c:v>
                </c:pt>
                <c:pt idx="6">
                  <c:v>42381</c:v>
                </c:pt>
                <c:pt idx="7">
                  <c:v>42388</c:v>
                </c:pt>
                <c:pt idx="8">
                  <c:v>42395</c:v>
                </c:pt>
                <c:pt idx="9">
                  <c:v>42402</c:v>
                </c:pt>
                <c:pt idx="10">
                  <c:v>42409</c:v>
                </c:pt>
                <c:pt idx="11">
                  <c:v>42416</c:v>
                </c:pt>
                <c:pt idx="12">
                  <c:v>42423</c:v>
                </c:pt>
                <c:pt idx="13">
                  <c:v>42430</c:v>
                </c:pt>
                <c:pt idx="14">
                  <c:v>42437</c:v>
                </c:pt>
                <c:pt idx="15">
                  <c:v>42444</c:v>
                </c:pt>
                <c:pt idx="16">
                  <c:v>42451</c:v>
                </c:pt>
                <c:pt idx="17">
                  <c:v>42458</c:v>
                </c:pt>
                <c:pt idx="18">
                  <c:v>42465</c:v>
                </c:pt>
                <c:pt idx="19">
                  <c:v>42472</c:v>
                </c:pt>
                <c:pt idx="20">
                  <c:v>42479</c:v>
                </c:pt>
                <c:pt idx="21">
                  <c:v>42486</c:v>
                </c:pt>
                <c:pt idx="22">
                  <c:v>42493</c:v>
                </c:pt>
                <c:pt idx="23">
                  <c:v>42500</c:v>
                </c:pt>
                <c:pt idx="24">
                  <c:v>42507</c:v>
                </c:pt>
                <c:pt idx="25">
                  <c:v>42514</c:v>
                </c:pt>
                <c:pt idx="26">
                  <c:v>42521</c:v>
                </c:pt>
                <c:pt idx="27">
                  <c:v>42528</c:v>
                </c:pt>
                <c:pt idx="28">
                  <c:v>42535</c:v>
                </c:pt>
                <c:pt idx="29">
                  <c:v>42542</c:v>
                </c:pt>
                <c:pt idx="30">
                  <c:v>42549</c:v>
                </c:pt>
                <c:pt idx="31">
                  <c:v>42556</c:v>
                </c:pt>
                <c:pt idx="32">
                  <c:v>42563</c:v>
                </c:pt>
                <c:pt idx="33">
                  <c:v>42570</c:v>
                </c:pt>
                <c:pt idx="34">
                  <c:v>42577</c:v>
                </c:pt>
                <c:pt idx="35">
                  <c:v>42584</c:v>
                </c:pt>
                <c:pt idx="36">
                  <c:v>42591</c:v>
                </c:pt>
                <c:pt idx="37">
                  <c:v>42598</c:v>
                </c:pt>
                <c:pt idx="38">
                  <c:v>42605</c:v>
                </c:pt>
                <c:pt idx="39">
                  <c:v>42612</c:v>
                </c:pt>
                <c:pt idx="40">
                  <c:v>42619</c:v>
                </c:pt>
                <c:pt idx="41">
                  <c:v>42626</c:v>
                </c:pt>
                <c:pt idx="42">
                  <c:v>42633</c:v>
                </c:pt>
                <c:pt idx="43">
                  <c:v>42640</c:v>
                </c:pt>
                <c:pt idx="44">
                  <c:v>42647</c:v>
                </c:pt>
                <c:pt idx="45">
                  <c:v>42654</c:v>
                </c:pt>
                <c:pt idx="46">
                  <c:v>42661</c:v>
                </c:pt>
                <c:pt idx="47">
                  <c:v>42668</c:v>
                </c:pt>
                <c:pt idx="48">
                  <c:v>42675</c:v>
                </c:pt>
                <c:pt idx="49">
                  <c:v>42682</c:v>
                </c:pt>
                <c:pt idx="50">
                  <c:v>42689</c:v>
                </c:pt>
                <c:pt idx="51">
                  <c:v>42696</c:v>
                </c:pt>
                <c:pt idx="52">
                  <c:v>42703</c:v>
                </c:pt>
                <c:pt idx="53">
                  <c:v>42710</c:v>
                </c:pt>
                <c:pt idx="54">
                  <c:v>42717</c:v>
                </c:pt>
                <c:pt idx="55">
                  <c:v>42724</c:v>
                </c:pt>
                <c:pt idx="56">
                  <c:v>42731</c:v>
                </c:pt>
                <c:pt idx="57">
                  <c:v>42738</c:v>
                </c:pt>
                <c:pt idx="58">
                  <c:v>42744</c:v>
                </c:pt>
                <c:pt idx="59">
                  <c:v>42751</c:v>
                </c:pt>
                <c:pt idx="60">
                  <c:v>42758</c:v>
                </c:pt>
                <c:pt idx="61">
                  <c:v>42765</c:v>
                </c:pt>
                <c:pt idx="62">
                  <c:v>42772</c:v>
                </c:pt>
                <c:pt idx="63">
                  <c:v>42779</c:v>
                </c:pt>
                <c:pt idx="64">
                  <c:v>42786</c:v>
                </c:pt>
                <c:pt idx="65">
                  <c:v>42793</c:v>
                </c:pt>
                <c:pt idx="66">
                  <c:v>42800</c:v>
                </c:pt>
                <c:pt idx="67">
                  <c:v>42807</c:v>
                </c:pt>
                <c:pt idx="68">
                  <c:v>42814</c:v>
                </c:pt>
                <c:pt idx="69">
                  <c:v>42821</c:v>
                </c:pt>
                <c:pt idx="70">
                  <c:v>42828</c:v>
                </c:pt>
                <c:pt idx="71">
                  <c:v>42835</c:v>
                </c:pt>
                <c:pt idx="72">
                  <c:v>42842</c:v>
                </c:pt>
                <c:pt idx="73">
                  <c:v>42849</c:v>
                </c:pt>
                <c:pt idx="74">
                  <c:v>42856</c:v>
                </c:pt>
                <c:pt idx="75">
                  <c:v>42863</c:v>
                </c:pt>
                <c:pt idx="76">
                  <c:v>42870</c:v>
                </c:pt>
                <c:pt idx="77">
                  <c:v>42877</c:v>
                </c:pt>
                <c:pt idx="78">
                  <c:v>42884</c:v>
                </c:pt>
                <c:pt idx="79">
                  <c:v>42891</c:v>
                </c:pt>
                <c:pt idx="80">
                  <c:v>42898</c:v>
                </c:pt>
                <c:pt idx="81">
                  <c:v>42905</c:v>
                </c:pt>
                <c:pt idx="82">
                  <c:v>42912</c:v>
                </c:pt>
                <c:pt idx="83">
                  <c:v>42919</c:v>
                </c:pt>
                <c:pt idx="84">
                  <c:v>42926</c:v>
                </c:pt>
                <c:pt idx="85">
                  <c:v>42933</c:v>
                </c:pt>
                <c:pt idx="86">
                  <c:v>42940</c:v>
                </c:pt>
                <c:pt idx="87">
                  <c:v>42947</c:v>
                </c:pt>
                <c:pt idx="88">
                  <c:v>42954</c:v>
                </c:pt>
                <c:pt idx="89">
                  <c:v>42961</c:v>
                </c:pt>
                <c:pt idx="90">
                  <c:v>42968</c:v>
                </c:pt>
                <c:pt idx="91">
                  <c:v>42976</c:v>
                </c:pt>
                <c:pt idx="92">
                  <c:v>42982</c:v>
                </c:pt>
                <c:pt idx="93">
                  <c:v>42989</c:v>
                </c:pt>
                <c:pt idx="94">
                  <c:v>42996</c:v>
                </c:pt>
                <c:pt idx="95">
                  <c:v>43003</c:v>
                </c:pt>
                <c:pt idx="96">
                  <c:v>43010</c:v>
                </c:pt>
                <c:pt idx="97">
                  <c:v>43017</c:v>
                </c:pt>
                <c:pt idx="98">
                  <c:v>43024</c:v>
                </c:pt>
                <c:pt idx="99">
                  <c:v>43031</c:v>
                </c:pt>
                <c:pt idx="100">
                  <c:v>43038</c:v>
                </c:pt>
                <c:pt idx="101">
                  <c:v>43045</c:v>
                </c:pt>
                <c:pt idx="102">
                  <c:v>43052</c:v>
                </c:pt>
                <c:pt idx="103">
                  <c:v>43059</c:v>
                </c:pt>
                <c:pt idx="104">
                  <c:v>43066</c:v>
                </c:pt>
                <c:pt idx="105">
                  <c:v>43073</c:v>
                </c:pt>
                <c:pt idx="106">
                  <c:v>43080</c:v>
                </c:pt>
                <c:pt idx="107">
                  <c:v>43087</c:v>
                </c:pt>
                <c:pt idx="108">
                  <c:v>43094</c:v>
                </c:pt>
                <c:pt idx="109">
                  <c:v>43108</c:v>
                </c:pt>
                <c:pt idx="110">
                  <c:v>43115</c:v>
                </c:pt>
                <c:pt idx="111">
                  <c:v>43122</c:v>
                </c:pt>
                <c:pt idx="112">
                  <c:v>43129</c:v>
                </c:pt>
                <c:pt idx="113">
                  <c:v>43136</c:v>
                </c:pt>
                <c:pt idx="114">
                  <c:v>43143</c:v>
                </c:pt>
                <c:pt idx="115">
                  <c:v>43150</c:v>
                </c:pt>
                <c:pt idx="116">
                  <c:v>43157</c:v>
                </c:pt>
                <c:pt idx="117">
                  <c:v>43164</c:v>
                </c:pt>
                <c:pt idx="118">
                  <c:v>43171</c:v>
                </c:pt>
                <c:pt idx="119">
                  <c:v>43178</c:v>
                </c:pt>
                <c:pt idx="120">
                  <c:v>43185</c:v>
                </c:pt>
                <c:pt idx="121">
                  <c:v>43192</c:v>
                </c:pt>
                <c:pt idx="122">
                  <c:v>43199</c:v>
                </c:pt>
                <c:pt idx="123">
                  <c:v>43206</c:v>
                </c:pt>
                <c:pt idx="124">
                  <c:v>43213</c:v>
                </c:pt>
                <c:pt idx="125">
                  <c:v>43220</c:v>
                </c:pt>
                <c:pt idx="126">
                  <c:v>43227</c:v>
                </c:pt>
                <c:pt idx="127">
                  <c:v>43234</c:v>
                </c:pt>
                <c:pt idx="128">
                  <c:v>43241</c:v>
                </c:pt>
                <c:pt idx="129">
                  <c:v>43248</c:v>
                </c:pt>
                <c:pt idx="130">
                  <c:v>43255</c:v>
                </c:pt>
                <c:pt idx="131">
                  <c:v>43262</c:v>
                </c:pt>
                <c:pt idx="132">
                  <c:v>43269</c:v>
                </c:pt>
                <c:pt idx="133">
                  <c:v>43276</c:v>
                </c:pt>
                <c:pt idx="134">
                  <c:v>43283</c:v>
                </c:pt>
                <c:pt idx="135">
                  <c:v>43290</c:v>
                </c:pt>
                <c:pt idx="136">
                  <c:v>43297</c:v>
                </c:pt>
                <c:pt idx="137">
                  <c:v>43304</c:v>
                </c:pt>
                <c:pt idx="138">
                  <c:v>43311</c:v>
                </c:pt>
                <c:pt idx="139">
                  <c:v>43318</c:v>
                </c:pt>
                <c:pt idx="140">
                  <c:v>43325</c:v>
                </c:pt>
                <c:pt idx="141">
                  <c:v>43332</c:v>
                </c:pt>
                <c:pt idx="142">
                  <c:v>43339</c:v>
                </c:pt>
                <c:pt idx="143">
                  <c:v>43346</c:v>
                </c:pt>
                <c:pt idx="144">
                  <c:v>43353</c:v>
                </c:pt>
                <c:pt idx="145">
                  <c:v>43360</c:v>
                </c:pt>
                <c:pt idx="146">
                  <c:v>43367</c:v>
                </c:pt>
                <c:pt idx="147">
                  <c:v>43374</c:v>
                </c:pt>
                <c:pt idx="148">
                  <c:v>43381</c:v>
                </c:pt>
                <c:pt idx="149">
                  <c:v>43388</c:v>
                </c:pt>
                <c:pt idx="150">
                  <c:v>43395</c:v>
                </c:pt>
                <c:pt idx="151">
                  <c:v>43402</c:v>
                </c:pt>
                <c:pt idx="152">
                  <c:v>43409</c:v>
                </c:pt>
                <c:pt idx="153">
                  <c:v>43416</c:v>
                </c:pt>
                <c:pt idx="154">
                  <c:v>43423</c:v>
                </c:pt>
                <c:pt idx="155">
                  <c:v>43430</c:v>
                </c:pt>
                <c:pt idx="156">
                  <c:v>43437</c:v>
                </c:pt>
                <c:pt idx="157">
                  <c:v>43444</c:v>
                </c:pt>
                <c:pt idx="158">
                  <c:v>43451</c:v>
                </c:pt>
                <c:pt idx="159">
                  <c:v>43458</c:v>
                </c:pt>
                <c:pt idx="160">
                  <c:v>43465</c:v>
                </c:pt>
                <c:pt idx="161">
                  <c:v>43472</c:v>
                </c:pt>
                <c:pt idx="162">
                  <c:v>43479</c:v>
                </c:pt>
                <c:pt idx="163">
                  <c:v>43486</c:v>
                </c:pt>
                <c:pt idx="164">
                  <c:v>43493</c:v>
                </c:pt>
                <c:pt idx="165">
                  <c:v>43500</c:v>
                </c:pt>
                <c:pt idx="166">
                  <c:v>43507</c:v>
                </c:pt>
                <c:pt idx="167">
                  <c:v>43514</c:v>
                </c:pt>
                <c:pt idx="168">
                  <c:v>43521</c:v>
                </c:pt>
                <c:pt idx="169">
                  <c:v>43528</c:v>
                </c:pt>
                <c:pt idx="170">
                  <c:v>43535</c:v>
                </c:pt>
                <c:pt idx="171">
                  <c:v>43542</c:v>
                </c:pt>
                <c:pt idx="172">
                  <c:v>43549</c:v>
                </c:pt>
                <c:pt idx="173">
                  <c:v>43556</c:v>
                </c:pt>
                <c:pt idx="174">
                  <c:v>43563</c:v>
                </c:pt>
                <c:pt idx="175">
                  <c:v>43570</c:v>
                </c:pt>
                <c:pt idx="176">
                  <c:v>43577</c:v>
                </c:pt>
                <c:pt idx="177">
                  <c:v>43584</c:v>
                </c:pt>
                <c:pt idx="178">
                  <c:v>43591</c:v>
                </c:pt>
                <c:pt idx="179">
                  <c:v>43598</c:v>
                </c:pt>
                <c:pt idx="180">
                  <c:v>43605</c:v>
                </c:pt>
                <c:pt idx="181">
                  <c:v>43612</c:v>
                </c:pt>
                <c:pt idx="182">
                  <c:v>43619</c:v>
                </c:pt>
                <c:pt idx="183">
                  <c:v>43626</c:v>
                </c:pt>
                <c:pt idx="184">
                  <c:v>43633</c:v>
                </c:pt>
                <c:pt idx="185">
                  <c:v>43637</c:v>
                </c:pt>
                <c:pt idx="186">
                  <c:v>43644</c:v>
                </c:pt>
                <c:pt idx="187">
                  <c:v>43651</c:v>
                </c:pt>
                <c:pt idx="188">
                  <c:v>43658</c:v>
                </c:pt>
                <c:pt idx="189">
                  <c:v>43665</c:v>
                </c:pt>
                <c:pt idx="190">
                  <c:v>43672</c:v>
                </c:pt>
                <c:pt idx="191">
                  <c:v>43679</c:v>
                </c:pt>
                <c:pt idx="192">
                  <c:v>43686</c:v>
                </c:pt>
                <c:pt idx="193">
                  <c:v>43693</c:v>
                </c:pt>
                <c:pt idx="194">
                  <c:v>43700</c:v>
                </c:pt>
                <c:pt idx="195">
                  <c:v>43707</c:v>
                </c:pt>
                <c:pt idx="196">
                  <c:v>43714</c:v>
                </c:pt>
                <c:pt idx="197">
                  <c:v>43721</c:v>
                </c:pt>
                <c:pt idx="198">
                  <c:v>43728</c:v>
                </c:pt>
                <c:pt idx="199">
                  <c:v>43735</c:v>
                </c:pt>
                <c:pt idx="200">
                  <c:v>43742</c:v>
                </c:pt>
                <c:pt idx="201">
                  <c:v>43749</c:v>
                </c:pt>
                <c:pt idx="202">
                  <c:v>43756</c:v>
                </c:pt>
                <c:pt idx="203">
                  <c:v>43763</c:v>
                </c:pt>
                <c:pt idx="204">
                  <c:v>43770</c:v>
                </c:pt>
                <c:pt idx="205">
                  <c:v>43777</c:v>
                </c:pt>
                <c:pt idx="206">
                  <c:v>43784</c:v>
                </c:pt>
                <c:pt idx="207">
                  <c:v>43791</c:v>
                </c:pt>
                <c:pt idx="208">
                  <c:v>43798</c:v>
                </c:pt>
                <c:pt idx="209">
                  <c:v>43805</c:v>
                </c:pt>
                <c:pt idx="210">
                  <c:v>43812</c:v>
                </c:pt>
                <c:pt idx="211">
                  <c:v>43822</c:v>
                </c:pt>
                <c:pt idx="212">
                  <c:v>43836</c:v>
                </c:pt>
                <c:pt idx="213">
                  <c:v>43843</c:v>
                </c:pt>
                <c:pt idx="214">
                  <c:v>43850</c:v>
                </c:pt>
                <c:pt idx="215">
                  <c:v>43857</c:v>
                </c:pt>
                <c:pt idx="216">
                  <c:v>43864</c:v>
                </c:pt>
                <c:pt idx="217">
                  <c:v>43871</c:v>
                </c:pt>
                <c:pt idx="218">
                  <c:v>43878</c:v>
                </c:pt>
                <c:pt idx="219">
                  <c:v>43885</c:v>
                </c:pt>
                <c:pt idx="220">
                  <c:v>43892</c:v>
                </c:pt>
                <c:pt idx="221">
                  <c:v>43899</c:v>
                </c:pt>
                <c:pt idx="222">
                  <c:v>43906</c:v>
                </c:pt>
                <c:pt idx="223">
                  <c:v>43913</c:v>
                </c:pt>
                <c:pt idx="224">
                  <c:v>43920</c:v>
                </c:pt>
                <c:pt idx="225">
                  <c:v>43927</c:v>
                </c:pt>
                <c:pt idx="226">
                  <c:v>43935</c:v>
                </c:pt>
                <c:pt idx="227">
                  <c:v>43941</c:v>
                </c:pt>
                <c:pt idx="228">
                  <c:v>43948</c:v>
                </c:pt>
                <c:pt idx="229">
                  <c:v>43955</c:v>
                </c:pt>
                <c:pt idx="230">
                  <c:v>43962</c:v>
                </c:pt>
                <c:pt idx="231">
                  <c:v>43969</c:v>
                </c:pt>
                <c:pt idx="232">
                  <c:v>43976</c:v>
                </c:pt>
                <c:pt idx="233">
                  <c:v>43983</c:v>
                </c:pt>
                <c:pt idx="234">
                  <c:v>43990</c:v>
                </c:pt>
                <c:pt idx="235">
                  <c:v>43997</c:v>
                </c:pt>
                <c:pt idx="236">
                  <c:v>44004</c:v>
                </c:pt>
                <c:pt idx="237">
                  <c:v>44011</c:v>
                </c:pt>
                <c:pt idx="238">
                  <c:v>44018</c:v>
                </c:pt>
                <c:pt idx="239">
                  <c:v>44025</c:v>
                </c:pt>
                <c:pt idx="240">
                  <c:v>44032</c:v>
                </c:pt>
                <c:pt idx="241">
                  <c:v>44039</c:v>
                </c:pt>
                <c:pt idx="242">
                  <c:v>44046</c:v>
                </c:pt>
                <c:pt idx="243">
                  <c:v>44053</c:v>
                </c:pt>
                <c:pt idx="244">
                  <c:v>44060</c:v>
                </c:pt>
                <c:pt idx="245">
                  <c:v>44067</c:v>
                </c:pt>
                <c:pt idx="246">
                  <c:v>44074</c:v>
                </c:pt>
                <c:pt idx="247">
                  <c:v>44081</c:v>
                </c:pt>
                <c:pt idx="248">
                  <c:v>44088</c:v>
                </c:pt>
                <c:pt idx="249">
                  <c:v>44095</c:v>
                </c:pt>
                <c:pt idx="250">
                  <c:v>44102</c:v>
                </c:pt>
                <c:pt idx="251">
                  <c:v>44109</c:v>
                </c:pt>
                <c:pt idx="252">
                  <c:v>44116</c:v>
                </c:pt>
                <c:pt idx="253">
                  <c:v>44123</c:v>
                </c:pt>
                <c:pt idx="254">
                  <c:v>44130</c:v>
                </c:pt>
                <c:pt idx="255">
                  <c:v>44137</c:v>
                </c:pt>
                <c:pt idx="256">
                  <c:v>44144</c:v>
                </c:pt>
                <c:pt idx="257">
                  <c:v>44151</c:v>
                </c:pt>
                <c:pt idx="258">
                  <c:v>44158</c:v>
                </c:pt>
                <c:pt idx="259">
                  <c:v>44165</c:v>
                </c:pt>
                <c:pt idx="260">
                  <c:v>44172</c:v>
                </c:pt>
              </c:numCache>
            </c:numRef>
          </c:cat>
          <c:val>
            <c:numRef>
              <c:f>'Weekly capesize'!$T$727:$T$987</c:f>
              <c:numCache>
                <c:formatCode>0.00</c:formatCode>
                <c:ptCount val="261"/>
                <c:pt idx="0">
                  <c:v>4.5</c:v>
                </c:pt>
                <c:pt idx="1">
                  <c:v>4.45</c:v>
                </c:pt>
                <c:pt idx="2">
                  <c:v>4.2</c:v>
                </c:pt>
                <c:pt idx="3">
                  <c:v>3.6</c:v>
                </c:pt>
                <c:pt idx="4">
                  <c:v>3.6</c:v>
                </c:pt>
                <c:pt idx="5">
                  <c:v>3.29</c:v>
                </c:pt>
                <c:pt idx="6">
                  <c:v>2.9</c:v>
                </c:pt>
                <c:pt idx="7">
                  <c:v>2.35</c:v>
                </c:pt>
                <c:pt idx="8">
                  <c:v>2.4500000000000002</c:v>
                </c:pt>
                <c:pt idx="9">
                  <c:v>2.75</c:v>
                </c:pt>
                <c:pt idx="10">
                  <c:v>2.75</c:v>
                </c:pt>
                <c:pt idx="11">
                  <c:v>2.4500000000000002</c:v>
                </c:pt>
                <c:pt idx="12">
                  <c:v>2.4500000000000002</c:v>
                </c:pt>
                <c:pt idx="13">
                  <c:v>2.4</c:v>
                </c:pt>
                <c:pt idx="14">
                  <c:v>2.35</c:v>
                </c:pt>
                <c:pt idx="15">
                  <c:v>2.4500000000000002</c:v>
                </c:pt>
                <c:pt idx="16">
                  <c:v>2.8</c:v>
                </c:pt>
                <c:pt idx="17">
                  <c:v>2.5</c:v>
                </c:pt>
                <c:pt idx="18">
                  <c:v>2.65</c:v>
                </c:pt>
                <c:pt idx="19">
                  <c:v>3.1</c:v>
                </c:pt>
                <c:pt idx="20">
                  <c:v>4.2</c:v>
                </c:pt>
                <c:pt idx="21">
                  <c:v>4.3</c:v>
                </c:pt>
                <c:pt idx="22">
                  <c:v>4.3</c:v>
                </c:pt>
                <c:pt idx="23">
                  <c:v>4</c:v>
                </c:pt>
                <c:pt idx="24">
                  <c:v>3.6</c:v>
                </c:pt>
                <c:pt idx="25">
                  <c:v>3.9</c:v>
                </c:pt>
                <c:pt idx="26">
                  <c:v>3.75</c:v>
                </c:pt>
                <c:pt idx="27">
                  <c:v>3.7</c:v>
                </c:pt>
                <c:pt idx="28">
                  <c:v>3.9</c:v>
                </c:pt>
                <c:pt idx="29">
                  <c:v>3.8</c:v>
                </c:pt>
                <c:pt idx="30">
                  <c:v>3.8</c:v>
                </c:pt>
                <c:pt idx="31">
                  <c:v>4</c:v>
                </c:pt>
                <c:pt idx="32">
                  <c:v>4</c:v>
                </c:pt>
                <c:pt idx="33">
                  <c:v>3.95</c:v>
                </c:pt>
                <c:pt idx="34">
                  <c:v>3.85</c:v>
                </c:pt>
                <c:pt idx="35">
                  <c:v>3.6</c:v>
                </c:pt>
                <c:pt idx="36">
                  <c:v>3.55</c:v>
                </c:pt>
                <c:pt idx="37">
                  <c:v>3.6</c:v>
                </c:pt>
                <c:pt idx="38">
                  <c:v>3.55</c:v>
                </c:pt>
                <c:pt idx="39">
                  <c:v>4.1500000000000004</c:v>
                </c:pt>
                <c:pt idx="40">
                  <c:v>4.4000000000000004</c:v>
                </c:pt>
                <c:pt idx="41">
                  <c:v>5.5</c:v>
                </c:pt>
                <c:pt idx="42">
                  <c:v>5.8</c:v>
                </c:pt>
                <c:pt idx="43">
                  <c:v>6.75</c:v>
                </c:pt>
                <c:pt idx="44">
                  <c:v>6.45</c:v>
                </c:pt>
                <c:pt idx="45">
                  <c:v>6.85</c:v>
                </c:pt>
                <c:pt idx="46">
                  <c:v>6.65</c:v>
                </c:pt>
                <c:pt idx="47">
                  <c:v>6</c:v>
                </c:pt>
                <c:pt idx="48">
                  <c:v>5.6</c:v>
                </c:pt>
                <c:pt idx="49">
                  <c:v>5.95</c:v>
                </c:pt>
                <c:pt idx="50">
                  <c:v>7.5</c:v>
                </c:pt>
                <c:pt idx="51">
                  <c:v>8.65</c:v>
                </c:pt>
                <c:pt idx="52">
                  <c:v>7.9</c:v>
                </c:pt>
                <c:pt idx="53">
                  <c:v>8</c:v>
                </c:pt>
                <c:pt idx="54">
                  <c:v>7.1</c:v>
                </c:pt>
                <c:pt idx="55">
                  <c:v>6</c:v>
                </c:pt>
                <c:pt idx="56">
                  <c:v>6.6</c:v>
                </c:pt>
                <c:pt idx="57">
                  <c:v>6.9</c:v>
                </c:pt>
                <c:pt idx="58">
                  <c:v>7.25</c:v>
                </c:pt>
                <c:pt idx="59">
                  <c:v>6.75</c:v>
                </c:pt>
                <c:pt idx="60">
                  <c:v>7.25</c:v>
                </c:pt>
                <c:pt idx="61">
                  <c:v>6.65</c:v>
                </c:pt>
                <c:pt idx="62">
                  <c:v>5.65</c:v>
                </c:pt>
                <c:pt idx="63">
                  <c:v>5.05</c:v>
                </c:pt>
                <c:pt idx="64">
                  <c:v>4.9000000000000004</c:v>
                </c:pt>
                <c:pt idx="65">
                  <c:v>5.35</c:v>
                </c:pt>
                <c:pt idx="66">
                  <c:v>5.5</c:v>
                </c:pt>
                <c:pt idx="67">
                  <c:v>6.65</c:v>
                </c:pt>
                <c:pt idx="68">
                  <c:v>7.75</c:v>
                </c:pt>
                <c:pt idx="69">
                  <c:v>7.9</c:v>
                </c:pt>
                <c:pt idx="70">
                  <c:v>8.1</c:v>
                </c:pt>
                <c:pt idx="71">
                  <c:v>7.45</c:v>
                </c:pt>
                <c:pt idx="72">
                  <c:v>7.55</c:v>
                </c:pt>
                <c:pt idx="73">
                  <c:v>6.5</c:v>
                </c:pt>
                <c:pt idx="74">
                  <c:v>6.2</c:v>
                </c:pt>
                <c:pt idx="75">
                  <c:v>5.8</c:v>
                </c:pt>
                <c:pt idx="76">
                  <c:v>6.1</c:v>
                </c:pt>
                <c:pt idx="77">
                  <c:v>6</c:v>
                </c:pt>
                <c:pt idx="78">
                  <c:v>5.9</c:v>
                </c:pt>
                <c:pt idx="79">
                  <c:v>5.45</c:v>
                </c:pt>
                <c:pt idx="80">
                  <c:v>5.55</c:v>
                </c:pt>
                <c:pt idx="81">
                  <c:v>5.4</c:v>
                </c:pt>
                <c:pt idx="82">
                  <c:v>4.9000000000000004</c:v>
                </c:pt>
                <c:pt idx="83">
                  <c:v>5</c:v>
                </c:pt>
                <c:pt idx="84">
                  <c:v>4.3</c:v>
                </c:pt>
                <c:pt idx="85">
                  <c:v>4.45</c:v>
                </c:pt>
                <c:pt idx="86">
                  <c:v>4.8</c:v>
                </c:pt>
                <c:pt idx="87">
                  <c:v>4.8</c:v>
                </c:pt>
                <c:pt idx="88">
                  <c:v>5.5</c:v>
                </c:pt>
                <c:pt idx="89">
                  <c:v>6.35</c:v>
                </c:pt>
                <c:pt idx="90">
                  <c:v>7.5</c:v>
                </c:pt>
                <c:pt idx="91">
                  <c:v>7.35</c:v>
                </c:pt>
                <c:pt idx="92">
                  <c:v>7.15</c:v>
                </c:pt>
                <c:pt idx="93">
                  <c:v>8</c:v>
                </c:pt>
                <c:pt idx="94" formatCode="_-* #,##0.0_-;\-* #,##0.0_-;_-* &quot;-&quot;??_-;_-@_-">
                  <c:v>7.95</c:v>
                </c:pt>
                <c:pt idx="95" formatCode="_-* #,##0.0_-;\-* #,##0.0_-;_-* &quot;-&quot;??_-;_-@_-">
                  <c:v>8.9</c:v>
                </c:pt>
                <c:pt idx="96" formatCode="_-* #,##0.0_-;\-* #,##0.0_-;_-* &quot;-&quot;??_-;_-@_-">
                  <c:v>8.4499999999999993</c:v>
                </c:pt>
                <c:pt idx="97" formatCode="_-* #,##0.0_-;\-* #,##0.0_-;_-* &quot;-&quot;??_-;_-@_-">
                  <c:v>8.65</c:v>
                </c:pt>
                <c:pt idx="98" formatCode="_-* #,##0.0_-;\-* #,##0.0_-;_-* &quot;-&quot;??_-;_-@_-">
                  <c:v>8.75</c:v>
                </c:pt>
                <c:pt idx="99" formatCode="_-* #,##0.0_-;\-* #,##0.0_-;_-* &quot;-&quot;??_-;_-@_-">
                  <c:v>9.1999999999999993</c:v>
                </c:pt>
                <c:pt idx="100" formatCode="_-* #,##0.0_-;\-* #,##0.0_-;_-* &quot;-&quot;??_-;_-@_-">
                  <c:v>9.65</c:v>
                </c:pt>
                <c:pt idx="101" formatCode="_(* #,##0.00_);_(* \(#,##0.00\);_(* &quot;-&quot;??_);_(@_)">
                  <c:v>9.5</c:v>
                </c:pt>
                <c:pt idx="102" formatCode="_-* #,##0.0_-;\-* #,##0.0_-;_-* &quot;-&quot;??_-;_-@_-">
                  <c:v>10.35</c:v>
                </c:pt>
                <c:pt idx="103" formatCode="_-* #,##0.0_-;\-* #,##0.0_-;_-* &quot;-&quot;??_-;_-@_-">
                  <c:v>10.25</c:v>
                </c:pt>
                <c:pt idx="104" formatCode="_-* #,##0.0_-;\-* #,##0.0_-;_-* &quot;-&quot;??_-;_-@_-">
                  <c:v>10.8</c:v>
                </c:pt>
                <c:pt idx="105" formatCode="_-* #,##0.0_-;\-* #,##0.0_-;_-* &quot;-&quot;??_-;_-@_-">
                  <c:v>11.95</c:v>
                </c:pt>
                <c:pt idx="106" formatCode="_-* #,##0.0_-;\-* #,##0.0_-;_-* &quot;-&quot;??_-;_-@_-">
                  <c:v>12.3</c:v>
                </c:pt>
                <c:pt idx="107" formatCode="_-* #,##0.0_-;\-* #,##0.0_-;_-* &quot;-&quot;??_-;_-@_-">
                  <c:v>11.75</c:v>
                </c:pt>
                <c:pt idx="108" formatCode="_-* #,##0.0_-;\-* #,##0.0_-;_-* &quot;-&quot;??_-;_-@_-">
                  <c:v>10.8</c:v>
                </c:pt>
                <c:pt idx="109" formatCode="_-* #,##0.0_-;\-* #,##0.0_-;_-* &quot;-&quot;??_-;_-@_-">
                  <c:v>10.4</c:v>
                </c:pt>
                <c:pt idx="110" formatCode="_(* #,##0.00_);_(* \(#,##0.00\);_(* &quot;-&quot;??_);_(@_)">
                  <c:v>9.5500000000000007</c:v>
                </c:pt>
                <c:pt idx="111" formatCode="_(* #,##0.00_);_(* \(#,##0.00\);_(* &quot;-&quot;??_);_(@_)">
                  <c:v>7.9</c:v>
                </c:pt>
                <c:pt idx="112" formatCode="_(* #,##0.00_);_(* \(#,##0.00\);_(* &quot;-&quot;??_);_(@_)">
                  <c:v>7.95</c:v>
                </c:pt>
                <c:pt idx="113" formatCode="_-* #,##0.0_-;\-* #,##0.0_-;_-* &quot;-&quot;??_-;_-@_-">
                  <c:v>7.3</c:v>
                </c:pt>
                <c:pt idx="114" formatCode="_-* #,##0.0_-;\-* #,##0.0_-;_-* &quot;-&quot;??_-;_-@_-">
                  <c:v>7.85</c:v>
                </c:pt>
                <c:pt idx="115" formatCode="_-* #,##0.0_-;\-* #,##0.0_-;_-* &quot;-&quot;??_-;_-@_-">
                  <c:v>7.4</c:v>
                </c:pt>
                <c:pt idx="116" formatCode="_-* #,##0.0_-;\-* #,##0.0_-;_-* &quot;-&quot;??_-;_-@_-">
                  <c:v>7.45</c:v>
                </c:pt>
                <c:pt idx="117" formatCode="_-* #,##0.0_-;\-* #,##0.0_-;_-* &quot;-&quot;??_-;_-@_-">
                  <c:v>7</c:v>
                </c:pt>
                <c:pt idx="118" formatCode="_-* #,##0.0_-;\-* #,##0.0_-;_-* &quot;-&quot;??_-;_-@_-">
                  <c:v>6.65</c:v>
                </c:pt>
                <c:pt idx="119" formatCode="_-* #,##0.0_-;\-* #,##0.0_-;_-* &quot;-&quot;??_-;_-@_-">
                  <c:v>6.1</c:v>
                </c:pt>
                <c:pt idx="120" formatCode="_-* #,##0.0_-;\-* #,##0.0_-;_-* &quot;-&quot;??_-;_-@_-">
                  <c:v>6</c:v>
                </c:pt>
                <c:pt idx="121" formatCode="_-* #,##0.0_-;\-* #,##0.0_-;_-* &quot;-&quot;??_-;_-@_-">
                  <c:v>5.75</c:v>
                </c:pt>
                <c:pt idx="122" formatCode="_(* #,##0.00_);_(* \(#,##0.00\);_(* &quot;-&quot;??_);_(@_)">
                  <c:v>5.4</c:v>
                </c:pt>
                <c:pt idx="123" formatCode="_(* #,##0.00_);_(* \(#,##0.00\);_(* &quot;-&quot;??_);_(@_)">
                  <c:v>5.6</c:v>
                </c:pt>
                <c:pt idx="124" formatCode="_(* #,##0.00_);_(* \(#,##0.00\);_(* &quot;-&quot;??_);_(@_)">
                  <c:v>7.1</c:v>
                </c:pt>
                <c:pt idx="125" formatCode="_(* #,##0.00_);_(* \(#,##0.00\);_(* &quot;-&quot;??_);_(@_)">
                  <c:v>7.95</c:v>
                </c:pt>
                <c:pt idx="126" formatCode="_(* #,##0.00_);_(* \(#,##0.00\);_(* &quot;-&quot;??_);_(@_)">
                  <c:v>8.0500000000000007</c:v>
                </c:pt>
                <c:pt idx="127" formatCode="_(* #,##0.00_);_(* \(#,##0.00\);_(* &quot;-&quot;??_);_(@_)">
                  <c:v>8.5</c:v>
                </c:pt>
                <c:pt idx="128" formatCode="_(* #,##0.00_);_(* \(#,##0.00\);_(* &quot;-&quot;??_);_(@_)">
                  <c:v>7.9</c:v>
                </c:pt>
                <c:pt idx="129" formatCode="_(* #,##0.00_);_(* \(#,##0.00\);_(* &quot;-&quot;??_);_(@_)">
                  <c:v>6.95</c:v>
                </c:pt>
                <c:pt idx="130" formatCode="_-* #,##0.0_-;\-* #,##0.0_-;_-* &quot;-&quot;??_-;_-@_-">
                  <c:v>6.9</c:v>
                </c:pt>
                <c:pt idx="131" formatCode="_-* #,##0.0_-;\-* #,##0.0_-;_-* &quot;-&quot;??_-;_-@_-">
                  <c:v>8.1999999999999993</c:v>
                </c:pt>
                <c:pt idx="132">
                  <c:v>8.35</c:v>
                </c:pt>
                <c:pt idx="133">
                  <c:v>8</c:v>
                </c:pt>
                <c:pt idx="134">
                  <c:v>8.1999999999999993</c:v>
                </c:pt>
                <c:pt idx="135">
                  <c:v>9.8000000000000007</c:v>
                </c:pt>
                <c:pt idx="136">
                  <c:v>10.1</c:v>
                </c:pt>
                <c:pt idx="137">
                  <c:v>10.25</c:v>
                </c:pt>
                <c:pt idx="138">
                  <c:v>10.199999999999999</c:v>
                </c:pt>
                <c:pt idx="139">
                  <c:v>10.9</c:v>
                </c:pt>
                <c:pt idx="140">
                  <c:v>10</c:v>
                </c:pt>
                <c:pt idx="141">
                  <c:v>10.15</c:v>
                </c:pt>
                <c:pt idx="142">
                  <c:v>9.6</c:v>
                </c:pt>
                <c:pt idx="143">
                  <c:v>8.9</c:v>
                </c:pt>
                <c:pt idx="144">
                  <c:v>8.5500000000000007</c:v>
                </c:pt>
                <c:pt idx="145">
                  <c:v>7.7</c:v>
                </c:pt>
                <c:pt idx="146">
                  <c:v>7.45</c:v>
                </c:pt>
                <c:pt idx="147">
                  <c:v>7.65</c:v>
                </c:pt>
                <c:pt idx="148">
                  <c:v>7.65</c:v>
                </c:pt>
                <c:pt idx="149">
                  <c:v>7.75</c:v>
                </c:pt>
                <c:pt idx="150">
                  <c:v>7.85</c:v>
                </c:pt>
                <c:pt idx="151">
                  <c:v>9.65</c:v>
                </c:pt>
                <c:pt idx="152">
                  <c:v>10.25</c:v>
                </c:pt>
                <c:pt idx="153">
                  <c:v>8.65</c:v>
                </c:pt>
                <c:pt idx="154">
                  <c:v>7.75</c:v>
                </c:pt>
                <c:pt idx="155">
                  <c:v>7.85</c:v>
                </c:pt>
                <c:pt idx="156">
                  <c:v>7.95</c:v>
                </c:pt>
                <c:pt idx="157">
                  <c:v>8.65</c:v>
                </c:pt>
                <c:pt idx="158">
                  <c:v>8.5</c:v>
                </c:pt>
                <c:pt idx="159">
                  <c:v>8.4</c:v>
                </c:pt>
                <c:pt idx="160">
                  <c:v>8.4</c:v>
                </c:pt>
                <c:pt idx="161">
                  <c:v>8.1999999999999993</c:v>
                </c:pt>
                <c:pt idx="162">
                  <c:v>7.75</c:v>
                </c:pt>
                <c:pt idx="163">
                  <c:v>7.9</c:v>
                </c:pt>
                <c:pt idx="164">
                  <c:v>7.45</c:v>
                </c:pt>
                <c:pt idx="165">
                  <c:v>6.1</c:v>
                </c:pt>
                <c:pt idx="166">
                  <c:v>5.7</c:v>
                </c:pt>
                <c:pt idx="167">
                  <c:v>5.6</c:v>
                </c:pt>
                <c:pt idx="168">
                  <c:v>5.4</c:v>
                </c:pt>
                <c:pt idx="169">
                  <c:v>5.0999999999999996</c:v>
                </c:pt>
                <c:pt idx="170">
                  <c:v>4.5999999999999996</c:v>
                </c:pt>
                <c:pt idx="171">
                  <c:v>4.75</c:v>
                </c:pt>
                <c:pt idx="172">
                  <c:v>4.5</c:v>
                </c:pt>
                <c:pt idx="173">
                  <c:v>4.3499999999999996</c:v>
                </c:pt>
                <c:pt idx="174">
                  <c:v>4.45</c:v>
                </c:pt>
                <c:pt idx="175">
                  <c:v>4.55</c:v>
                </c:pt>
                <c:pt idx="176">
                  <c:v>4.55</c:v>
                </c:pt>
                <c:pt idx="177">
                  <c:v>5.2</c:v>
                </c:pt>
                <c:pt idx="178">
                  <c:v>5.4</c:v>
                </c:pt>
                <c:pt idx="179">
                  <c:v>5.85</c:v>
                </c:pt>
                <c:pt idx="180">
                  <c:v>6</c:v>
                </c:pt>
                <c:pt idx="181">
                  <c:v>6.15</c:v>
                </c:pt>
                <c:pt idx="182">
                  <c:v>6.3</c:v>
                </c:pt>
                <c:pt idx="183">
                  <c:v>6.5</c:v>
                </c:pt>
                <c:pt idx="184">
                  <c:v>6.45</c:v>
                </c:pt>
                <c:pt idx="185">
                  <c:v>7.35</c:v>
                </c:pt>
                <c:pt idx="186">
                  <c:v>7.8</c:v>
                </c:pt>
                <c:pt idx="187">
                  <c:v>9.1999999999999993</c:v>
                </c:pt>
                <c:pt idx="188">
                  <c:v>9.6999999999999993</c:v>
                </c:pt>
                <c:pt idx="189">
                  <c:v>11.35</c:v>
                </c:pt>
                <c:pt idx="190">
                  <c:v>10.6</c:v>
                </c:pt>
                <c:pt idx="191">
                  <c:v>10.45</c:v>
                </c:pt>
                <c:pt idx="192">
                  <c:v>9.75</c:v>
                </c:pt>
                <c:pt idx="193">
                  <c:v>10.3</c:v>
                </c:pt>
                <c:pt idx="194">
                  <c:v>10.5</c:v>
                </c:pt>
                <c:pt idx="195">
                  <c:v>11.25</c:v>
                </c:pt>
                <c:pt idx="196">
                  <c:v>12.25</c:v>
                </c:pt>
                <c:pt idx="197">
                  <c:v>11.9</c:v>
                </c:pt>
                <c:pt idx="198">
                  <c:v>11.35</c:v>
                </c:pt>
                <c:pt idx="199">
                  <c:v>10.25</c:v>
                </c:pt>
                <c:pt idx="200">
                  <c:v>9.3000000000000007</c:v>
                </c:pt>
                <c:pt idx="201">
                  <c:v>9.3000000000000007</c:v>
                </c:pt>
                <c:pt idx="202">
                  <c:v>8.85</c:v>
                </c:pt>
                <c:pt idx="203">
                  <c:v>8.6</c:v>
                </c:pt>
                <c:pt idx="204">
                  <c:v>8.5500000000000007</c:v>
                </c:pt>
                <c:pt idx="205">
                  <c:v>7.8</c:v>
                </c:pt>
                <c:pt idx="206">
                  <c:v>8</c:v>
                </c:pt>
                <c:pt idx="207">
                  <c:v>7.95</c:v>
                </c:pt>
                <c:pt idx="208">
                  <c:v>9.1</c:v>
                </c:pt>
                <c:pt idx="209">
                  <c:v>9.25</c:v>
                </c:pt>
                <c:pt idx="210">
                  <c:v>8.5500000000000007</c:v>
                </c:pt>
                <c:pt idx="211">
                  <c:v>8.4499999999999993</c:v>
                </c:pt>
                <c:pt idx="212">
                  <c:v>8.3000000000000007</c:v>
                </c:pt>
                <c:pt idx="213">
                  <c:v>8.0500000000000007</c:v>
                </c:pt>
                <c:pt idx="214">
                  <c:v>7.65</c:v>
                </c:pt>
                <c:pt idx="215">
                  <c:v>6.9</c:v>
                </c:pt>
                <c:pt idx="216">
                  <c:v>6.4</c:v>
                </c:pt>
                <c:pt idx="217" formatCode="_(* #,##0.00_);_(* \(#,##0.00\);_(* &quot;-&quot;??_);_(@_)">
                  <c:v>5.6</c:v>
                </c:pt>
                <c:pt idx="218" formatCode="_(* #,##0.00_);_(* \(#,##0.00\);_(* &quot;-&quot;??_);_(@_)">
                  <c:v>5.0999999999999996</c:v>
                </c:pt>
                <c:pt idx="219" formatCode="_(* #,##0.00_);_(* \(#,##0.00\);_(* &quot;-&quot;??_);_(@_)">
                  <c:v>5</c:v>
                </c:pt>
                <c:pt idx="220" formatCode="#,##0.00">
                  <c:v>4.5999999999999996</c:v>
                </c:pt>
                <c:pt idx="221" formatCode="_(* #,##0.00_);_(* \(#,##0.00\);_(* &quot;-&quot;??_);_(@_)">
                  <c:v>4.1500000000000004</c:v>
                </c:pt>
                <c:pt idx="222" formatCode="_(* #,##0.00_);_(* \(#,##0.00\);_(* &quot;-&quot;??_);_(@_)">
                  <c:v>3.8</c:v>
                </c:pt>
                <c:pt idx="223" formatCode="_(* #,##0.00_);_(* \(#,##0.00\);_(* &quot;-&quot;??_);_(@_)">
                  <c:v>3.6</c:v>
                </c:pt>
                <c:pt idx="224">
                  <c:v>3.4</c:v>
                </c:pt>
                <c:pt idx="225">
                  <c:v>3.5</c:v>
                </c:pt>
                <c:pt idx="226">
                  <c:v>3.6</c:v>
                </c:pt>
                <c:pt idx="227">
                  <c:v>4.0999999999999996</c:v>
                </c:pt>
                <c:pt idx="228">
                  <c:v>4.3</c:v>
                </c:pt>
                <c:pt idx="229">
                  <c:v>4</c:v>
                </c:pt>
                <c:pt idx="230">
                  <c:v>3.7</c:v>
                </c:pt>
                <c:pt idx="231">
                  <c:v>3.1</c:v>
                </c:pt>
                <c:pt idx="232">
                  <c:v>3.2</c:v>
                </c:pt>
                <c:pt idx="233">
                  <c:v>3</c:v>
                </c:pt>
                <c:pt idx="234">
                  <c:v>3.75</c:v>
                </c:pt>
                <c:pt idx="235">
                  <c:v>4.7</c:v>
                </c:pt>
                <c:pt idx="236">
                  <c:v>9.5500000000000007</c:v>
                </c:pt>
                <c:pt idx="237">
                  <c:v>10.6</c:v>
                </c:pt>
                <c:pt idx="238">
                  <c:v>10.9</c:v>
                </c:pt>
                <c:pt idx="239">
                  <c:v>10.3</c:v>
                </c:pt>
                <c:pt idx="240">
                  <c:v>9.65</c:v>
                </c:pt>
                <c:pt idx="241">
                  <c:v>7.3</c:v>
                </c:pt>
                <c:pt idx="242">
                  <c:v>8.0500000000000007</c:v>
                </c:pt>
                <c:pt idx="243">
                  <c:v>8.15</c:v>
                </c:pt>
                <c:pt idx="244">
                  <c:v>8.1</c:v>
                </c:pt>
                <c:pt idx="245">
                  <c:v>7.5</c:v>
                </c:pt>
                <c:pt idx="246">
                  <c:v>8.25</c:v>
                </c:pt>
                <c:pt idx="247">
                  <c:v>7.75</c:v>
                </c:pt>
                <c:pt idx="248">
                  <c:v>7.5</c:v>
                </c:pt>
                <c:pt idx="249">
                  <c:v>7.55</c:v>
                </c:pt>
                <c:pt idx="250">
                  <c:v>9.1</c:v>
                </c:pt>
                <c:pt idx="251">
                  <c:v>11.25</c:v>
                </c:pt>
                <c:pt idx="252">
                  <c:v>10.55</c:v>
                </c:pt>
                <c:pt idx="253">
                  <c:v>8.4499999999999993</c:v>
                </c:pt>
                <c:pt idx="254">
                  <c:v>8.85</c:v>
                </c:pt>
                <c:pt idx="255">
                  <c:v>7.5</c:v>
                </c:pt>
                <c:pt idx="256">
                  <c:v>7.05</c:v>
                </c:pt>
                <c:pt idx="257">
                  <c:v>6.9</c:v>
                </c:pt>
                <c:pt idx="258">
                  <c:v>6.7</c:v>
                </c:pt>
                <c:pt idx="259">
                  <c:v>6.9</c:v>
                </c:pt>
                <c:pt idx="260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7-4C55-A816-0271460053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capesize'!$A$727:$A$987</c:f>
              <c:numCache>
                <c:formatCode>dd\ mmm\ yy</c:formatCode>
                <c:ptCount val="261"/>
                <c:pt idx="0">
                  <c:v>42339</c:v>
                </c:pt>
                <c:pt idx="1">
                  <c:v>42346</c:v>
                </c:pt>
                <c:pt idx="2">
                  <c:v>42353</c:v>
                </c:pt>
                <c:pt idx="3">
                  <c:v>42360</c:v>
                </c:pt>
                <c:pt idx="4">
                  <c:v>42367</c:v>
                </c:pt>
                <c:pt idx="5">
                  <c:v>42374</c:v>
                </c:pt>
                <c:pt idx="6">
                  <c:v>42381</c:v>
                </c:pt>
                <c:pt idx="7">
                  <c:v>42388</c:v>
                </c:pt>
                <c:pt idx="8">
                  <c:v>42395</c:v>
                </c:pt>
                <c:pt idx="9">
                  <c:v>42402</c:v>
                </c:pt>
                <c:pt idx="10">
                  <c:v>42409</c:v>
                </c:pt>
                <c:pt idx="11">
                  <c:v>42416</c:v>
                </c:pt>
                <c:pt idx="12">
                  <c:v>42423</c:v>
                </c:pt>
                <c:pt idx="13">
                  <c:v>42430</c:v>
                </c:pt>
                <c:pt idx="14">
                  <c:v>42437</c:v>
                </c:pt>
                <c:pt idx="15">
                  <c:v>42444</c:v>
                </c:pt>
                <c:pt idx="16">
                  <c:v>42451</c:v>
                </c:pt>
                <c:pt idx="17">
                  <c:v>42458</c:v>
                </c:pt>
                <c:pt idx="18">
                  <c:v>42465</c:v>
                </c:pt>
                <c:pt idx="19">
                  <c:v>42472</c:v>
                </c:pt>
                <c:pt idx="20">
                  <c:v>42479</c:v>
                </c:pt>
                <c:pt idx="21">
                  <c:v>42486</c:v>
                </c:pt>
                <c:pt idx="22">
                  <c:v>42493</c:v>
                </c:pt>
                <c:pt idx="23">
                  <c:v>42500</c:v>
                </c:pt>
                <c:pt idx="24">
                  <c:v>42507</c:v>
                </c:pt>
                <c:pt idx="25">
                  <c:v>42514</c:v>
                </c:pt>
                <c:pt idx="26">
                  <c:v>42521</c:v>
                </c:pt>
                <c:pt idx="27">
                  <c:v>42528</c:v>
                </c:pt>
                <c:pt idx="28">
                  <c:v>42535</c:v>
                </c:pt>
                <c:pt idx="29">
                  <c:v>42542</c:v>
                </c:pt>
                <c:pt idx="30">
                  <c:v>42549</c:v>
                </c:pt>
                <c:pt idx="31">
                  <c:v>42556</c:v>
                </c:pt>
                <c:pt idx="32">
                  <c:v>42563</c:v>
                </c:pt>
                <c:pt idx="33">
                  <c:v>42570</c:v>
                </c:pt>
                <c:pt idx="34">
                  <c:v>42577</c:v>
                </c:pt>
                <c:pt idx="35">
                  <c:v>42584</c:v>
                </c:pt>
                <c:pt idx="36">
                  <c:v>42591</c:v>
                </c:pt>
                <c:pt idx="37">
                  <c:v>42598</c:v>
                </c:pt>
                <c:pt idx="38">
                  <c:v>42605</c:v>
                </c:pt>
                <c:pt idx="39">
                  <c:v>42612</c:v>
                </c:pt>
                <c:pt idx="40">
                  <c:v>42619</c:v>
                </c:pt>
                <c:pt idx="41">
                  <c:v>42626</c:v>
                </c:pt>
                <c:pt idx="42">
                  <c:v>42633</c:v>
                </c:pt>
                <c:pt idx="43">
                  <c:v>42640</c:v>
                </c:pt>
                <c:pt idx="44">
                  <c:v>42647</c:v>
                </c:pt>
                <c:pt idx="45">
                  <c:v>42654</c:v>
                </c:pt>
                <c:pt idx="46">
                  <c:v>42661</c:v>
                </c:pt>
                <c:pt idx="47">
                  <c:v>42668</c:v>
                </c:pt>
                <c:pt idx="48">
                  <c:v>42675</c:v>
                </c:pt>
                <c:pt idx="49">
                  <c:v>42682</c:v>
                </c:pt>
                <c:pt idx="50">
                  <c:v>42689</c:v>
                </c:pt>
                <c:pt idx="51">
                  <c:v>42696</c:v>
                </c:pt>
                <c:pt idx="52">
                  <c:v>42703</c:v>
                </c:pt>
                <c:pt idx="53">
                  <c:v>42710</c:v>
                </c:pt>
                <c:pt idx="54">
                  <c:v>42717</c:v>
                </c:pt>
                <c:pt idx="55">
                  <c:v>42724</c:v>
                </c:pt>
                <c:pt idx="56">
                  <c:v>42731</c:v>
                </c:pt>
                <c:pt idx="57">
                  <c:v>42738</c:v>
                </c:pt>
                <c:pt idx="58">
                  <c:v>42744</c:v>
                </c:pt>
                <c:pt idx="59">
                  <c:v>42751</c:v>
                </c:pt>
                <c:pt idx="60">
                  <c:v>42758</c:v>
                </c:pt>
                <c:pt idx="61">
                  <c:v>42765</c:v>
                </c:pt>
                <c:pt idx="62">
                  <c:v>42772</c:v>
                </c:pt>
                <c:pt idx="63">
                  <c:v>42779</c:v>
                </c:pt>
                <c:pt idx="64">
                  <c:v>42786</c:v>
                </c:pt>
                <c:pt idx="65">
                  <c:v>42793</c:v>
                </c:pt>
                <c:pt idx="66">
                  <c:v>42800</c:v>
                </c:pt>
                <c:pt idx="67">
                  <c:v>42807</c:v>
                </c:pt>
                <c:pt idx="68">
                  <c:v>42814</c:v>
                </c:pt>
                <c:pt idx="69">
                  <c:v>42821</c:v>
                </c:pt>
                <c:pt idx="70">
                  <c:v>42828</c:v>
                </c:pt>
                <c:pt idx="71">
                  <c:v>42835</c:v>
                </c:pt>
                <c:pt idx="72">
                  <c:v>42842</c:v>
                </c:pt>
                <c:pt idx="73">
                  <c:v>42849</c:v>
                </c:pt>
                <c:pt idx="74">
                  <c:v>42856</c:v>
                </c:pt>
                <c:pt idx="75">
                  <c:v>42863</c:v>
                </c:pt>
                <c:pt idx="76">
                  <c:v>42870</c:v>
                </c:pt>
                <c:pt idx="77">
                  <c:v>42877</c:v>
                </c:pt>
                <c:pt idx="78">
                  <c:v>42884</c:v>
                </c:pt>
                <c:pt idx="79">
                  <c:v>42891</c:v>
                </c:pt>
                <c:pt idx="80">
                  <c:v>42898</c:v>
                </c:pt>
                <c:pt idx="81">
                  <c:v>42905</c:v>
                </c:pt>
                <c:pt idx="82">
                  <c:v>42912</c:v>
                </c:pt>
                <c:pt idx="83">
                  <c:v>42919</c:v>
                </c:pt>
                <c:pt idx="84">
                  <c:v>42926</c:v>
                </c:pt>
                <c:pt idx="85">
                  <c:v>42933</c:v>
                </c:pt>
                <c:pt idx="86">
                  <c:v>42940</c:v>
                </c:pt>
                <c:pt idx="87">
                  <c:v>42947</c:v>
                </c:pt>
                <c:pt idx="88">
                  <c:v>42954</c:v>
                </c:pt>
                <c:pt idx="89">
                  <c:v>42961</c:v>
                </c:pt>
                <c:pt idx="90">
                  <c:v>42968</c:v>
                </c:pt>
                <c:pt idx="91">
                  <c:v>42976</c:v>
                </c:pt>
                <c:pt idx="92">
                  <c:v>42982</c:v>
                </c:pt>
                <c:pt idx="93">
                  <c:v>42989</c:v>
                </c:pt>
                <c:pt idx="94">
                  <c:v>42996</c:v>
                </c:pt>
                <c:pt idx="95">
                  <c:v>43003</c:v>
                </c:pt>
                <c:pt idx="96">
                  <c:v>43010</c:v>
                </c:pt>
                <c:pt idx="97">
                  <c:v>43017</c:v>
                </c:pt>
                <c:pt idx="98">
                  <c:v>43024</c:v>
                </c:pt>
                <c:pt idx="99">
                  <c:v>43031</c:v>
                </c:pt>
                <c:pt idx="100">
                  <c:v>43038</c:v>
                </c:pt>
                <c:pt idx="101">
                  <c:v>43045</c:v>
                </c:pt>
                <c:pt idx="102">
                  <c:v>43052</c:v>
                </c:pt>
                <c:pt idx="103">
                  <c:v>43059</c:v>
                </c:pt>
                <c:pt idx="104">
                  <c:v>43066</c:v>
                </c:pt>
                <c:pt idx="105">
                  <c:v>43073</c:v>
                </c:pt>
                <c:pt idx="106">
                  <c:v>43080</c:v>
                </c:pt>
                <c:pt idx="107">
                  <c:v>43087</c:v>
                </c:pt>
                <c:pt idx="108">
                  <c:v>43094</c:v>
                </c:pt>
                <c:pt idx="109">
                  <c:v>43108</c:v>
                </c:pt>
                <c:pt idx="110">
                  <c:v>43115</c:v>
                </c:pt>
                <c:pt idx="111">
                  <c:v>43122</c:v>
                </c:pt>
                <c:pt idx="112">
                  <c:v>43129</c:v>
                </c:pt>
                <c:pt idx="113">
                  <c:v>43136</c:v>
                </c:pt>
                <c:pt idx="114">
                  <c:v>43143</c:v>
                </c:pt>
                <c:pt idx="115">
                  <c:v>43150</c:v>
                </c:pt>
                <c:pt idx="116">
                  <c:v>43157</c:v>
                </c:pt>
                <c:pt idx="117">
                  <c:v>43164</c:v>
                </c:pt>
                <c:pt idx="118">
                  <c:v>43171</c:v>
                </c:pt>
                <c:pt idx="119">
                  <c:v>43178</c:v>
                </c:pt>
                <c:pt idx="120">
                  <c:v>43185</c:v>
                </c:pt>
                <c:pt idx="121">
                  <c:v>43192</c:v>
                </c:pt>
                <c:pt idx="122">
                  <c:v>43199</c:v>
                </c:pt>
                <c:pt idx="123">
                  <c:v>43206</c:v>
                </c:pt>
                <c:pt idx="124">
                  <c:v>43213</c:v>
                </c:pt>
                <c:pt idx="125">
                  <c:v>43220</c:v>
                </c:pt>
                <c:pt idx="126">
                  <c:v>43227</c:v>
                </c:pt>
                <c:pt idx="127">
                  <c:v>43234</c:v>
                </c:pt>
                <c:pt idx="128">
                  <c:v>43241</c:v>
                </c:pt>
                <c:pt idx="129">
                  <c:v>43248</c:v>
                </c:pt>
                <c:pt idx="130">
                  <c:v>43255</c:v>
                </c:pt>
                <c:pt idx="131">
                  <c:v>43262</c:v>
                </c:pt>
                <c:pt idx="132">
                  <c:v>43269</c:v>
                </c:pt>
                <c:pt idx="133">
                  <c:v>43276</c:v>
                </c:pt>
                <c:pt idx="134">
                  <c:v>43283</c:v>
                </c:pt>
                <c:pt idx="135">
                  <c:v>43290</c:v>
                </c:pt>
                <c:pt idx="136">
                  <c:v>43297</c:v>
                </c:pt>
                <c:pt idx="137">
                  <c:v>43304</c:v>
                </c:pt>
                <c:pt idx="138">
                  <c:v>43311</c:v>
                </c:pt>
                <c:pt idx="139">
                  <c:v>43318</c:v>
                </c:pt>
                <c:pt idx="140">
                  <c:v>43325</c:v>
                </c:pt>
                <c:pt idx="141">
                  <c:v>43332</c:v>
                </c:pt>
                <c:pt idx="142">
                  <c:v>43339</c:v>
                </c:pt>
                <c:pt idx="143">
                  <c:v>43346</c:v>
                </c:pt>
                <c:pt idx="144">
                  <c:v>43353</c:v>
                </c:pt>
                <c:pt idx="145">
                  <c:v>43360</c:v>
                </c:pt>
                <c:pt idx="146">
                  <c:v>43367</c:v>
                </c:pt>
                <c:pt idx="147">
                  <c:v>43374</c:v>
                </c:pt>
                <c:pt idx="148">
                  <c:v>43381</c:v>
                </c:pt>
                <c:pt idx="149">
                  <c:v>43388</c:v>
                </c:pt>
                <c:pt idx="150">
                  <c:v>43395</c:v>
                </c:pt>
                <c:pt idx="151">
                  <c:v>43402</c:v>
                </c:pt>
                <c:pt idx="152">
                  <c:v>43409</c:v>
                </c:pt>
                <c:pt idx="153">
                  <c:v>43416</c:v>
                </c:pt>
                <c:pt idx="154">
                  <c:v>43423</c:v>
                </c:pt>
                <c:pt idx="155">
                  <c:v>43430</c:v>
                </c:pt>
                <c:pt idx="156">
                  <c:v>43437</c:v>
                </c:pt>
                <c:pt idx="157">
                  <c:v>43444</c:v>
                </c:pt>
                <c:pt idx="158">
                  <c:v>43451</c:v>
                </c:pt>
                <c:pt idx="159">
                  <c:v>43458</c:v>
                </c:pt>
                <c:pt idx="160">
                  <c:v>43465</c:v>
                </c:pt>
                <c:pt idx="161">
                  <c:v>43472</c:v>
                </c:pt>
                <c:pt idx="162">
                  <c:v>43479</c:v>
                </c:pt>
                <c:pt idx="163">
                  <c:v>43486</c:v>
                </c:pt>
                <c:pt idx="164">
                  <c:v>43493</c:v>
                </c:pt>
                <c:pt idx="165">
                  <c:v>43500</c:v>
                </c:pt>
                <c:pt idx="166">
                  <c:v>43507</c:v>
                </c:pt>
                <c:pt idx="167">
                  <c:v>43514</c:v>
                </c:pt>
                <c:pt idx="168">
                  <c:v>43521</c:v>
                </c:pt>
                <c:pt idx="169">
                  <c:v>43528</c:v>
                </c:pt>
                <c:pt idx="170">
                  <c:v>43535</c:v>
                </c:pt>
                <c:pt idx="171">
                  <c:v>43542</c:v>
                </c:pt>
                <c:pt idx="172">
                  <c:v>43549</c:v>
                </c:pt>
                <c:pt idx="173">
                  <c:v>43556</c:v>
                </c:pt>
                <c:pt idx="174">
                  <c:v>43563</c:v>
                </c:pt>
                <c:pt idx="175">
                  <c:v>43570</c:v>
                </c:pt>
                <c:pt idx="176">
                  <c:v>43577</c:v>
                </c:pt>
                <c:pt idx="177">
                  <c:v>43584</c:v>
                </c:pt>
                <c:pt idx="178">
                  <c:v>43591</c:v>
                </c:pt>
                <c:pt idx="179">
                  <c:v>43598</c:v>
                </c:pt>
                <c:pt idx="180">
                  <c:v>43605</c:v>
                </c:pt>
                <c:pt idx="181">
                  <c:v>43612</c:v>
                </c:pt>
                <c:pt idx="182">
                  <c:v>43619</c:v>
                </c:pt>
                <c:pt idx="183">
                  <c:v>43626</c:v>
                </c:pt>
                <c:pt idx="184">
                  <c:v>43633</c:v>
                </c:pt>
                <c:pt idx="185">
                  <c:v>43637</c:v>
                </c:pt>
                <c:pt idx="186">
                  <c:v>43644</c:v>
                </c:pt>
                <c:pt idx="187">
                  <c:v>43651</c:v>
                </c:pt>
                <c:pt idx="188">
                  <c:v>43658</c:v>
                </c:pt>
                <c:pt idx="189">
                  <c:v>43665</c:v>
                </c:pt>
                <c:pt idx="190">
                  <c:v>43672</c:v>
                </c:pt>
                <c:pt idx="191">
                  <c:v>43679</c:v>
                </c:pt>
                <c:pt idx="192">
                  <c:v>43686</c:v>
                </c:pt>
                <c:pt idx="193">
                  <c:v>43693</c:v>
                </c:pt>
                <c:pt idx="194">
                  <c:v>43700</c:v>
                </c:pt>
                <c:pt idx="195">
                  <c:v>43707</c:v>
                </c:pt>
                <c:pt idx="196">
                  <c:v>43714</c:v>
                </c:pt>
                <c:pt idx="197">
                  <c:v>43721</c:v>
                </c:pt>
                <c:pt idx="198">
                  <c:v>43728</c:v>
                </c:pt>
                <c:pt idx="199">
                  <c:v>43735</c:v>
                </c:pt>
                <c:pt idx="200">
                  <c:v>43742</c:v>
                </c:pt>
                <c:pt idx="201">
                  <c:v>43749</c:v>
                </c:pt>
                <c:pt idx="202">
                  <c:v>43756</c:v>
                </c:pt>
                <c:pt idx="203">
                  <c:v>43763</c:v>
                </c:pt>
                <c:pt idx="204">
                  <c:v>43770</c:v>
                </c:pt>
                <c:pt idx="205">
                  <c:v>43777</c:v>
                </c:pt>
                <c:pt idx="206">
                  <c:v>43784</c:v>
                </c:pt>
                <c:pt idx="207">
                  <c:v>43791</c:v>
                </c:pt>
                <c:pt idx="208">
                  <c:v>43798</c:v>
                </c:pt>
                <c:pt idx="209">
                  <c:v>43805</c:v>
                </c:pt>
                <c:pt idx="210">
                  <c:v>43812</c:v>
                </c:pt>
                <c:pt idx="211">
                  <c:v>43822</c:v>
                </c:pt>
                <c:pt idx="212">
                  <c:v>43836</c:v>
                </c:pt>
                <c:pt idx="213">
                  <c:v>43843</c:v>
                </c:pt>
                <c:pt idx="214">
                  <c:v>43850</c:v>
                </c:pt>
                <c:pt idx="215">
                  <c:v>43857</c:v>
                </c:pt>
                <c:pt idx="216">
                  <c:v>43864</c:v>
                </c:pt>
                <c:pt idx="217">
                  <c:v>43871</c:v>
                </c:pt>
                <c:pt idx="218">
                  <c:v>43878</c:v>
                </c:pt>
                <c:pt idx="219">
                  <c:v>43885</c:v>
                </c:pt>
                <c:pt idx="220">
                  <c:v>43892</c:v>
                </c:pt>
                <c:pt idx="221">
                  <c:v>43899</c:v>
                </c:pt>
                <c:pt idx="222">
                  <c:v>43906</c:v>
                </c:pt>
                <c:pt idx="223">
                  <c:v>43913</c:v>
                </c:pt>
                <c:pt idx="224">
                  <c:v>43920</c:v>
                </c:pt>
                <c:pt idx="225">
                  <c:v>43927</c:v>
                </c:pt>
                <c:pt idx="226">
                  <c:v>43935</c:v>
                </c:pt>
                <c:pt idx="227">
                  <c:v>43941</c:v>
                </c:pt>
                <c:pt idx="228">
                  <c:v>43948</c:v>
                </c:pt>
                <c:pt idx="229">
                  <c:v>43955</c:v>
                </c:pt>
                <c:pt idx="230">
                  <c:v>43962</c:v>
                </c:pt>
                <c:pt idx="231">
                  <c:v>43969</c:v>
                </c:pt>
                <c:pt idx="232">
                  <c:v>43976</c:v>
                </c:pt>
                <c:pt idx="233">
                  <c:v>43983</c:v>
                </c:pt>
                <c:pt idx="234">
                  <c:v>43990</c:v>
                </c:pt>
                <c:pt idx="235">
                  <c:v>43997</c:v>
                </c:pt>
                <c:pt idx="236">
                  <c:v>44004</c:v>
                </c:pt>
                <c:pt idx="237">
                  <c:v>44011</c:v>
                </c:pt>
                <c:pt idx="238">
                  <c:v>44018</c:v>
                </c:pt>
                <c:pt idx="239">
                  <c:v>44025</c:v>
                </c:pt>
                <c:pt idx="240">
                  <c:v>44032</c:v>
                </c:pt>
                <c:pt idx="241">
                  <c:v>44039</c:v>
                </c:pt>
                <c:pt idx="242">
                  <c:v>44046</c:v>
                </c:pt>
                <c:pt idx="243">
                  <c:v>44053</c:v>
                </c:pt>
                <c:pt idx="244">
                  <c:v>44060</c:v>
                </c:pt>
                <c:pt idx="245">
                  <c:v>44067</c:v>
                </c:pt>
                <c:pt idx="246">
                  <c:v>44074</c:v>
                </c:pt>
                <c:pt idx="247">
                  <c:v>44081</c:v>
                </c:pt>
                <c:pt idx="248">
                  <c:v>44088</c:v>
                </c:pt>
                <c:pt idx="249">
                  <c:v>44095</c:v>
                </c:pt>
                <c:pt idx="250">
                  <c:v>44102</c:v>
                </c:pt>
                <c:pt idx="251">
                  <c:v>44109</c:v>
                </c:pt>
                <c:pt idx="252">
                  <c:v>44116</c:v>
                </c:pt>
                <c:pt idx="253">
                  <c:v>44123</c:v>
                </c:pt>
                <c:pt idx="254">
                  <c:v>44130</c:v>
                </c:pt>
                <c:pt idx="255">
                  <c:v>44137</c:v>
                </c:pt>
                <c:pt idx="256">
                  <c:v>44144</c:v>
                </c:pt>
                <c:pt idx="257">
                  <c:v>44151</c:v>
                </c:pt>
                <c:pt idx="258">
                  <c:v>44158</c:v>
                </c:pt>
                <c:pt idx="259">
                  <c:v>44165</c:v>
                </c:pt>
                <c:pt idx="260">
                  <c:v>44172</c:v>
                </c:pt>
              </c:numCache>
            </c:numRef>
          </c:cat>
          <c:val>
            <c:numRef>
              <c:f>'Weekly capesize'!$U$727:$U$987</c:f>
              <c:numCache>
                <c:formatCode>0.00</c:formatCode>
                <c:ptCount val="261"/>
                <c:pt idx="0">
                  <c:v>6.2</c:v>
                </c:pt>
                <c:pt idx="1">
                  <c:v>5.9</c:v>
                </c:pt>
                <c:pt idx="2">
                  <c:v>5.25</c:v>
                </c:pt>
                <c:pt idx="3">
                  <c:v>5</c:v>
                </c:pt>
                <c:pt idx="4">
                  <c:v>5</c:v>
                </c:pt>
                <c:pt idx="5">
                  <c:v>4.8</c:v>
                </c:pt>
                <c:pt idx="6">
                  <c:v>3.7</c:v>
                </c:pt>
                <c:pt idx="7">
                  <c:v>3.2</c:v>
                </c:pt>
                <c:pt idx="8">
                  <c:v>3.3</c:v>
                </c:pt>
                <c:pt idx="9">
                  <c:v>3.5</c:v>
                </c:pt>
                <c:pt idx="10">
                  <c:v>3.4</c:v>
                </c:pt>
                <c:pt idx="11">
                  <c:v>3.35</c:v>
                </c:pt>
                <c:pt idx="12">
                  <c:v>3.3</c:v>
                </c:pt>
                <c:pt idx="13">
                  <c:v>3.25</c:v>
                </c:pt>
                <c:pt idx="14">
                  <c:v>3.2</c:v>
                </c:pt>
                <c:pt idx="15">
                  <c:v>3.25</c:v>
                </c:pt>
                <c:pt idx="16">
                  <c:v>3.55</c:v>
                </c:pt>
                <c:pt idx="17">
                  <c:v>3.6</c:v>
                </c:pt>
                <c:pt idx="18">
                  <c:v>3.95</c:v>
                </c:pt>
                <c:pt idx="19">
                  <c:v>4.4000000000000004</c:v>
                </c:pt>
                <c:pt idx="20">
                  <c:v>5.0999999999999996</c:v>
                </c:pt>
                <c:pt idx="21">
                  <c:v>5.3</c:v>
                </c:pt>
                <c:pt idx="22">
                  <c:v>5.5</c:v>
                </c:pt>
                <c:pt idx="23">
                  <c:v>5.0999999999999996</c:v>
                </c:pt>
                <c:pt idx="24">
                  <c:v>5</c:v>
                </c:pt>
                <c:pt idx="25">
                  <c:v>5.0999999999999996</c:v>
                </c:pt>
                <c:pt idx="26">
                  <c:v>4.8</c:v>
                </c:pt>
                <c:pt idx="27">
                  <c:v>4.8</c:v>
                </c:pt>
                <c:pt idx="28">
                  <c:v>4.8499999999999996</c:v>
                </c:pt>
                <c:pt idx="29">
                  <c:v>4.6500000000000004</c:v>
                </c:pt>
                <c:pt idx="30">
                  <c:v>4.7</c:v>
                </c:pt>
                <c:pt idx="31">
                  <c:v>4.8499999999999996</c:v>
                </c:pt>
                <c:pt idx="32">
                  <c:v>6.85</c:v>
                </c:pt>
                <c:pt idx="33">
                  <c:v>7.05</c:v>
                </c:pt>
                <c:pt idx="34">
                  <c:v>6.85</c:v>
                </c:pt>
                <c:pt idx="35">
                  <c:v>6.15</c:v>
                </c:pt>
                <c:pt idx="36">
                  <c:v>6.15</c:v>
                </c:pt>
                <c:pt idx="37">
                  <c:v>6</c:v>
                </c:pt>
                <c:pt idx="38">
                  <c:v>6.15</c:v>
                </c:pt>
                <c:pt idx="39">
                  <c:v>6.4</c:v>
                </c:pt>
                <c:pt idx="40">
                  <c:v>6.5</c:v>
                </c:pt>
                <c:pt idx="41">
                  <c:v>7.5</c:v>
                </c:pt>
                <c:pt idx="42">
                  <c:v>7.65</c:v>
                </c:pt>
                <c:pt idx="43">
                  <c:v>8.6999999999999993</c:v>
                </c:pt>
                <c:pt idx="44">
                  <c:v>8.1999999999999993</c:v>
                </c:pt>
                <c:pt idx="45">
                  <c:v>9.15</c:v>
                </c:pt>
                <c:pt idx="46">
                  <c:v>8.25</c:v>
                </c:pt>
                <c:pt idx="47">
                  <c:v>7.5</c:v>
                </c:pt>
                <c:pt idx="48">
                  <c:v>7.5</c:v>
                </c:pt>
                <c:pt idx="49">
                  <c:v>7.65</c:v>
                </c:pt>
                <c:pt idx="50">
                  <c:v>10.5</c:v>
                </c:pt>
                <c:pt idx="51">
                  <c:v>11.35</c:v>
                </c:pt>
                <c:pt idx="52">
                  <c:v>10.050000000000001</c:v>
                </c:pt>
                <c:pt idx="53">
                  <c:v>9.9</c:v>
                </c:pt>
                <c:pt idx="54">
                  <c:v>8.4</c:v>
                </c:pt>
                <c:pt idx="55">
                  <c:v>7.35</c:v>
                </c:pt>
                <c:pt idx="56">
                  <c:v>9.25</c:v>
                </c:pt>
                <c:pt idx="57">
                  <c:v>9.5500000000000007</c:v>
                </c:pt>
                <c:pt idx="58">
                  <c:v>9.15</c:v>
                </c:pt>
                <c:pt idx="59">
                  <c:v>8.9</c:v>
                </c:pt>
                <c:pt idx="60">
                  <c:v>9.4499999999999993</c:v>
                </c:pt>
                <c:pt idx="61">
                  <c:v>8.3000000000000007</c:v>
                </c:pt>
                <c:pt idx="62">
                  <c:v>7.8</c:v>
                </c:pt>
                <c:pt idx="63">
                  <c:v>7.05</c:v>
                </c:pt>
                <c:pt idx="64">
                  <c:v>7.2</c:v>
                </c:pt>
                <c:pt idx="65">
                  <c:v>8.1</c:v>
                </c:pt>
                <c:pt idx="66">
                  <c:v>7.45</c:v>
                </c:pt>
                <c:pt idx="67">
                  <c:v>8.35</c:v>
                </c:pt>
                <c:pt idx="68">
                  <c:v>10.1</c:v>
                </c:pt>
                <c:pt idx="69">
                  <c:v>10.25</c:v>
                </c:pt>
                <c:pt idx="70">
                  <c:v>10.55</c:v>
                </c:pt>
                <c:pt idx="71">
                  <c:v>9.6</c:v>
                </c:pt>
                <c:pt idx="72">
                  <c:v>9.9499999999999993</c:v>
                </c:pt>
                <c:pt idx="73">
                  <c:v>9.0500000000000007</c:v>
                </c:pt>
                <c:pt idx="74">
                  <c:v>8.75</c:v>
                </c:pt>
                <c:pt idx="75">
                  <c:v>8.3000000000000007</c:v>
                </c:pt>
                <c:pt idx="76">
                  <c:v>8.35</c:v>
                </c:pt>
                <c:pt idx="77">
                  <c:v>7.9</c:v>
                </c:pt>
                <c:pt idx="78">
                  <c:v>7.8</c:v>
                </c:pt>
                <c:pt idx="79">
                  <c:v>7.3</c:v>
                </c:pt>
                <c:pt idx="80">
                  <c:v>7.55</c:v>
                </c:pt>
                <c:pt idx="81">
                  <c:v>7.05</c:v>
                </c:pt>
                <c:pt idx="82">
                  <c:v>6.8</c:v>
                </c:pt>
                <c:pt idx="83">
                  <c:v>6.85</c:v>
                </c:pt>
                <c:pt idx="84">
                  <c:v>6.3</c:v>
                </c:pt>
                <c:pt idx="85">
                  <c:v>6.6</c:v>
                </c:pt>
                <c:pt idx="86">
                  <c:v>6.9</c:v>
                </c:pt>
                <c:pt idx="87">
                  <c:v>6.9</c:v>
                </c:pt>
                <c:pt idx="88">
                  <c:v>8.3000000000000007</c:v>
                </c:pt>
                <c:pt idx="89">
                  <c:v>9.65</c:v>
                </c:pt>
                <c:pt idx="90">
                  <c:v>10.25</c:v>
                </c:pt>
                <c:pt idx="91">
                  <c:v>10</c:v>
                </c:pt>
                <c:pt idx="92">
                  <c:v>9.65</c:v>
                </c:pt>
                <c:pt idx="93">
                  <c:v>10.85</c:v>
                </c:pt>
                <c:pt idx="94">
                  <c:v>10.6</c:v>
                </c:pt>
                <c:pt idx="95">
                  <c:v>11.35</c:v>
                </c:pt>
                <c:pt idx="96">
                  <c:v>10.199999999999999</c:v>
                </c:pt>
                <c:pt idx="97">
                  <c:v>10.95</c:v>
                </c:pt>
                <c:pt idx="98">
                  <c:v>11.1</c:v>
                </c:pt>
                <c:pt idx="99">
                  <c:v>11.6</c:v>
                </c:pt>
                <c:pt idx="100">
                  <c:v>11.85</c:v>
                </c:pt>
                <c:pt idx="101" formatCode="_(* #,##0.00_);_(* \(#,##0.00\);_(* &quot;-&quot;??_);_(@_)">
                  <c:v>11.55</c:v>
                </c:pt>
                <c:pt idx="102">
                  <c:v>12.25</c:v>
                </c:pt>
                <c:pt idx="103" formatCode="_-* #,##0.0_-;\-* #,##0.0_-;_-* &quot;-&quot;??_-;_-@_-">
                  <c:v>11.95</c:v>
                </c:pt>
                <c:pt idx="104">
                  <c:v>12.45</c:v>
                </c:pt>
                <c:pt idx="105">
                  <c:v>13.95</c:v>
                </c:pt>
                <c:pt idx="106">
                  <c:v>14.75</c:v>
                </c:pt>
                <c:pt idx="107">
                  <c:v>12.45</c:v>
                </c:pt>
                <c:pt idx="108">
                  <c:v>10.55</c:v>
                </c:pt>
                <c:pt idx="109">
                  <c:v>11.4</c:v>
                </c:pt>
                <c:pt idx="110">
                  <c:v>10.65</c:v>
                </c:pt>
                <c:pt idx="111">
                  <c:v>8.4499999999999993</c:v>
                </c:pt>
                <c:pt idx="112">
                  <c:v>8.65</c:v>
                </c:pt>
                <c:pt idx="113">
                  <c:v>8.1</c:v>
                </c:pt>
                <c:pt idx="114">
                  <c:v>9.1</c:v>
                </c:pt>
                <c:pt idx="115">
                  <c:v>8.3000000000000007</c:v>
                </c:pt>
                <c:pt idx="116">
                  <c:v>8.35</c:v>
                </c:pt>
                <c:pt idx="117">
                  <c:v>8.0500000000000007</c:v>
                </c:pt>
                <c:pt idx="118">
                  <c:v>7.25</c:v>
                </c:pt>
                <c:pt idx="119">
                  <c:v>6.7</c:v>
                </c:pt>
                <c:pt idx="120">
                  <c:v>6.4</c:v>
                </c:pt>
                <c:pt idx="121">
                  <c:v>6.3</c:v>
                </c:pt>
                <c:pt idx="122">
                  <c:v>5.9</c:v>
                </c:pt>
                <c:pt idx="123">
                  <c:v>6.6</c:v>
                </c:pt>
                <c:pt idx="124">
                  <c:v>9</c:v>
                </c:pt>
                <c:pt idx="125">
                  <c:v>10.65</c:v>
                </c:pt>
                <c:pt idx="126">
                  <c:v>10.55</c:v>
                </c:pt>
                <c:pt idx="127">
                  <c:v>11.25</c:v>
                </c:pt>
                <c:pt idx="128">
                  <c:v>9.35</c:v>
                </c:pt>
                <c:pt idx="129">
                  <c:v>8</c:v>
                </c:pt>
                <c:pt idx="130">
                  <c:v>8.1999999999999993</c:v>
                </c:pt>
                <c:pt idx="131">
                  <c:v>9.4499999999999993</c:v>
                </c:pt>
                <c:pt idx="132">
                  <c:v>10.65</c:v>
                </c:pt>
                <c:pt idx="133">
                  <c:v>10.050000000000001</c:v>
                </c:pt>
                <c:pt idx="134">
                  <c:v>11.05</c:v>
                </c:pt>
                <c:pt idx="135">
                  <c:v>13.05</c:v>
                </c:pt>
                <c:pt idx="136">
                  <c:v>13</c:v>
                </c:pt>
                <c:pt idx="137">
                  <c:v>12.8</c:v>
                </c:pt>
                <c:pt idx="138">
                  <c:v>12</c:v>
                </c:pt>
                <c:pt idx="139">
                  <c:v>13</c:v>
                </c:pt>
                <c:pt idx="140">
                  <c:v>12.7</c:v>
                </c:pt>
                <c:pt idx="141">
                  <c:v>12.3</c:v>
                </c:pt>
                <c:pt idx="142">
                  <c:v>11.75</c:v>
                </c:pt>
                <c:pt idx="143">
                  <c:v>10.9</c:v>
                </c:pt>
                <c:pt idx="144">
                  <c:v>10.050000000000001</c:v>
                </c:pt>
                <c:pt idx="145">
                  <c:v>9.15</c:v>
                </c:pt>
                <c:pt idx="146">
                  <c:v>9.4</c:v>
                </c:pt>
                <c:pt idx="147">
                  <c:v>10.65</c:v>
                </c:pt>
                <c:pt idx="148">
                  <c:v>10.45</c:v>
                </c:pt>
                <c:pt idx="149">
                  <c:v>10.8</c:v>
                </c:pt>
                <c:pt idx="150">
                  <c:v>10.6</c:v>
                </c:pt>
                <c:pt idx="151">
                  <c:v>10.7</c:v>
                </c:pt>
                <c:pt idx="152">
                  <c:v>10.5</c:v>
                </c:pt>
                <c:pt idx="153">
                  <c:v>9.1</c:v>
                </c:pt>
                <c:pt idx="154">
                  <c:v>8.0500000000000007</c:v>
                </c:pt>
                <c:pt idx="155">
                  <c:v>8.6</c:v>
                </c:pt>
                <c:pt idx="156">
                  <c:v>8.85</c:v>
                </c:pt>
                <c:pt idx="157">
                  <c:v>9.6</c:v>
                </c:pt>
                <c:pt idx="158">
                  <c:v>9.6</c:v>
                </c:pt>
                <c:pt idx="159">
                  <c:v>9.6</c:v>
                </c:pt>
                <c:pt idx="160">
                  <c:v>9.6</c:v>
                </c:pt>
                <c:pt idx="161">
                  <c:v>9.5500000000000007</c:v>
                </c:pt>
                <c:pt idx="162">
                  <c:v>9.1</c:v>
                </c:pt>
                <c:pt idx="163">
                  <c:v>9.3000000000000007</c:v>
                </c:pt>
                <c:pt idx="164">
                  <c:v>8.85</c:v>
                </c:pt>
                <c:pt idx="165">
                  <c:v>7.95</c:v>
                </c:pt>
                <c:pt idx="166">
                  <c:v>7.75</c:v>
                </c:pt>
                <c:pt idx="167">
                  <c:v>7.3</c:v>
                </c:pt>
                <c:pt idx="168">
                  <c:v>6.85</c:v>
                </c:pt>
                <c:pt idx="169">
                  <c:v>6.8</c:v>
                </c:pt>
                <c:pt idx="170">
                  <c:v>6.7</c:v>
                </c:pt>
                <c:pt idx="171">
                  <c:v>6.95</c:v>
                </c:pt>
                <c:pt idx="172">
                  <c:v>6.4</c:v>
                </c:pt>
                <c:pt idx="173">
                  <c:v>6.1</c:v>
                </c:pt>
                <c:pt idx="174">
                  <c:v>6.45</c:v>
                </c:pt>
                <c:pt idx="175">
                  <c:v>6.65</c:v>
                </c:pt>
                <c:pt idx="176">
                  <c:v>7</c:v>
                </c:pt>
                <c:pt idx="177">
                  <c:v>7.5</c:v>
                </c:pt>
                <c:pt idx="178">
                  <c:v>7.85</c:v>
                </c:pt>
                <c:pt idx="179">
                  <c:v>7.85</c:v>
                </c:pt>
                <c:pt idx="180">
                  <c:v>8</c:v>
                </c:pt>
                <c:pt idx="181">
                  <c:v>7.95</c:v>
                </c:pt>
                <c:pt idx="182">
                  <c:v>9.5</c:v>
                </c:pt>
                <c:pt idx="183">
                  <c:v>9.6</c:v>
                </c:pt>
                <c:pt idx="184">
                  <c:v>9.3000000000000007</c:v>
                </c:pt>
                <c:pt idx="185">
                  <c:v>10.35</c:v>
                </c:pt>
                <c:pt idx="186">
                  <c:v>11.2</c:v>
                </c:pt>
                <c:pt idx="187">
                  <c:v>12.8</c:v>
                </c:pt>
                <c:pt idx="188">
                  <c:v>13.25</c:v>
                </c:pt>
                <c:pt idx="189">
                  <c:v>14.45</c:v>
                </c:pt>
                <c:pt idx="190">
                  <c:v>13.65</c:v>
                </c:pt>
                <c:pt idx="191">
                  <c:v>12.45</c:v>
                </c:pt>
                <c:pt idx="192">
                  <c:v>11.65</c:v>
                </c:pt>
                <c:pt idx="193">
                  <c:v>12.8</c:v>
                </c:pt>
                <c:pt idx="194">
                  <c:v>12.5</c:v>
                </c:pt>
                <c:pt idx="195">
                  <c:v>14.2</c:v>
                </c:pt>
                <c:pt idx="196">
                  <c:v>14.6</c:v>
                </c:pt>
                <c:pt idx="197">
                  <c:v>14.5</c:v>
                </c:pt>
                <c:pt idx="198">
                  <c:v>14.4</c:v>
                </c:pt>
                <c:pt idx="199">
                  <c:v>12.9</c:v>
                </c:pt>
                <c:pt idx="200">
                  <c:v>11.5</c:v>
                </c:pt>
                <c:pt idx="201">
                  <c:v>11.6</c:v>
                </c:pt>
                <c:pt idx="202">
                  <c:v>11.65</c:v>
                </c:pt>
                <c:pt idx="203">
                  <c:v>12.65</c:v>
                </c:pt>
                <c:pt idx="204">
                  <c:v>12.4</c:v>
                </c:pt>
                <c:pt idx="205">
                  <c:v>11.15</c:v>
                </c:pt>
                <c:pt idx="206">
                  <c:v>11.25</c:v>
                </c:pt>
                <c:pt idx="207">
                  <c:v>10.1</c:v>
                </c:pt>
                <c:pt idx="208">
                  <c:v>11.55</c:v>
                </c:pt>
                <c:pt idx="209">
                  <c:v>11.5</c:v>
                </c:pt>
                <c:pt idx="210">
                  <c:v>10.8</c:v>
                </c:pt>
                <c:pt idx="211">
                  <c:v>11.1</c:v>
                </c:pt>
                <c:pt idx="212">
                  <c:v>11.2</c:v>
                </c:pt>
                <c:pt idx="213">
                  <c:v>11.1</c:v>
                </c:pt>
                <c:pt idx="214">
                  <c:v>11.1</c:v>
                </c:pt>
                <c:pt idx="215">
                  <c:v>9.85</c:v>
                </c:pt>
                <c:pt idx="216">
                  <c:v>9.25</c:v>
                </c:pt>
                <c:pt idx="217" formatCode="_(* #,##0.00_);_(* \(#,##0.00\);_(* &quot;-&quot;??_);_(@_)">
                  <c:v>7.9</c:v>
                </c:pt>
                <c:pt idx="218" formatCode="_(* #,##0.00_);_(* \(#,##0.00\);_(* &quot;-&quot;??_);_(@_)">
                  <c:v>7.2</c:v>
                </c:pt>
                <c:pt idx="219" formatCode="_(* #,##0.00_);_(* \(#,##0.00\);_(* &quot;-&quot;??_);_(@_)">
                  <c:v>7.15</c:v>
                </c:pt>
                <c:pt idx="220" formatCode="#,##0.00">
                  <c:v>6.95</c:v>
                </c:pt>
                <c:pt idx="221" formatCode="_(* #,##0.00_);_(* \(#,##0.00\);_(* &quot;-&quot;??_);_(@_)">
                  <c:v>7.25</c:v>
                </c:pt>
                <c:pt idx="222" formatCode="_(* #,##0.00_);_(* \(#,##0.00\);_(* &quot;-&quot;??_);_(@_)">
                  <c:v>7.1</c:v>
                </c:pt>
                <c:pt idx="223" formatCode="_(* #,##0.00_);_(* \(#,##0.00\);_(* &quot;-&quot;??_);_(@_)">
                  <c:v>6.85</c:v>
                </c:pt>
                <c:pt idx="224">
                  <c:v>6.15</c:v>
                </c:pt>
                <c:pt idx="225">
                  <c:v>5.7</c:v>
                </c:pt>
                <c:pt idx="226">
                  <c:v>6.1</c:v>
                </c:pt>
                <c:pt idx="227">
                  <c:v>7.05</c:v>
                </c:pt>
                <c:pt idx="228">
                  <c:v>6.25</c:v>
                </c:pt>
                <c:pt idx="229">
                  <c:v>5.7</c:v>
                </c:pt>
                <c:pt idx="230">
                  <c:v>5.0999999999999996</c:v>
                </c:pt>
                <c:pt idx="231">
                  <c:v>4.3499999999999996</c:v>
                </c:pt>
                <c:pt idx="232">
                  <c:v>4.4000000000000004</c:v>
                </c:pt>
                <c:pt idx="233">
                  <c:v>4.3</c:v>
                </c:pt>
                <c:pt idx="234">
                  <c:v>5.25</c:v>
                </c:pt>
                <c:pt idx="235">
                  <c:v>6.95</c:v>
                </c:pt>
                <c:pt idx="236">
                  <c:v>10.45</c:v>
                </c:pt>
                <c:pt idx="237">
                  <c:v>12.25</c:v>
                </c:pt>
                <c:pt idx="238">
                  <c:v>14.05</c:v>
                </c:pt>
                <c:pt idx="239">
                  <c:v>13.5</c:v>
                </c:pt>
                <c:pt idx="240">
                  <c:v>13.05</c:v>
                </c:pt>
                <c:pt idx="241">
                  <c:v>10.5</c:v>
                </c:pt>
                <c:pt idx="242">
                  <c:v>10.199999999999999</c:v>
                </c:pt>
                <c:pt idx="243">
                  <c:v>10.7</c:v>
                </c:pt>
                <c:pt idx="244">
                  <c:v>10.25</c:v>
                </c:pt>
                <c:pt idx="245">
                  <c:v>10.1</c:v>
                </c:pt>
                <c:pt idx="246">
                  <c:v>9.4499999999999993</c:v>
                </c:pt>
                <c:pt idx="247">
                  <c:v>9.3000000000000007</c:v>
                </c:pt>
                <c:pt idx="248">
                  <c:v>8.85</c:v>
                </c:pt>
                <c:pt idx="249">
                  <c:v>9.1999999999999993</c:v>
                </c:pt>
                <c:pt idx="250">
                  <c:v>10.8</c:v>
                </c:pt>
                <c:pt idx="251">
                  <c:v>14.6</c:v>
                </c:pt>
                <c:pt idx="252">
                  <c:v>13.65</c:v>
                </c:pt>
                <c:pt idx="253">
                  <c:v>11.35</c:v>
                </c:pt>
                <c:pt idx="254">
                  <c:v>10.9</c:v>
                </c:pt>
                <c:pt idx="255">
                  <c:v>8.5500000000000007</c:v>
                </c:pt>
                <c:pt idx="256">
                  <c:v>9.15</c:v>
                </c:pt>
                <c:pt idx="257">
                  <c:v>8.6999999999999993</c:v>
                </c:pt>
                <c:pt idx="258">
                  <c:v>8.4</c:v>
                </c:pt>
                <c:pt idx="259">
                  <c:v>8.75</c:v>
                </c:pt>
                <c:pt idx="260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7-4C55-A816-0271460053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'Weekly capesize'!$A$727:$A$987</c:f>
              <c:numCache>
                <c:formatCode>dd\ mmm\ yy</c:formatCode>
                <c:ptCount val="261"/>
                <c:pt idx="0">
                  <c:v>42339</c:v>
                </c:pt>
                <c:pt idx="1">
                  <c:v>42346</c:v>
                </c:pt>
                <c:pt idx="2">
                  <c:v>42353</c:v>
                </c:pt>
                <c:pt idx="3">
                  <c:v>42360</c:v>
                </c:pt>
                <c:pt idx="4">
                  <c:v>42367</c:v>
                </c:pt>
                <c:pt idx="5">
                  <c:v>42374</c:v>
                </c:pt>
                <c:pt idx="6">
                  <c:v>42381</c:v>
                </c:pt>
                <c:pt idx="7">
                  <c:v>42388</c:v>
                </c:pt>
                <c:pt idx="8">
                  <c:v>42395</c:v>
                </c:pt>
                <c:pt idx="9">
                  <c:v>42402</c:v>
                </c:pt>
                <c:pt idx="10">
                  <c:v>42409</c:v>
                </c:pt>
                <c:pt idx="11">
                  <c:v>42416</c:v>
                </c:pt>
                <c:pt idx="12">
                  <c:v>42423</c:v>
                </c:pt>
                <c:pt idx="13">
                  <c:v>42430</c:v>
                </c:pt>
                <c:pt idx="14">
                  <c:v>42437</c:v>
                </c:pt>
                <c:pt idx="15">
                  <c:v>42444</c:v>
                </c:pt>
                <c:pt idx="16">
                  <c:v>42451</c:v>
                </c:pt>
                <c:pt idx="17">
                  <c:v>42458</c:v>
                </c:pt>
                <c:pt idx="18">
                  <c:v>42465</c:v>
                </c:pt>
                <c:pt idx="19">
                  <c:v>42472</c:v>
                </c:pt>
                <c:pt idx="20">
                  <c:v>42479</c:v>
                </c:pt>
                <c:pt idx="21">
                  <c:v>42486</c:v>
                </c:pt>
                <c:pt idx="22">
                  <c:v>42493</c:v>
                </c:pt>
                <c:pt idx="23">
                  <c:v>42500</c:v>
                </c:pt>
                <c:pt idx="24">
                  <c:v>42507</c:v>
                </c:pt>
                <c:pt idx="25">
                  <c:v>42514</c:v>
                </c:pt>
                <c:pt idx="26">
                  <c:v>42521</c:v>
                </c:pt>
                <c:pt idx="27">
                  <c:v>42528</c:v>
                </c:pt>
                <c:pt idx="28">
                  <c:v>42535</c:v>
                </c:pt>
                <c:pt idx="29">
                  <c:v>42542</c:v>
                </c:pt>
                <c:pt idx="30">
                  <c:v>42549</c:v>
                </c:pt>
                <c:pt idx="31">
                  <c:v>42556</c:v>
                </c:pt>
                <c:pt idx="32">
                  <c:v>42563</c:v>
                </c:pt>
                <c:pt idx="33">
                  <c:v>42570</c:v>
                </c:pt>
                <c:pt idx="34">
                  <c:v>42577</c:v>
                </c:pt>
                <c:pt idx="35">
                  <c:v>42584</c:v>
                </c:pt>
                <c:pt idx="36">
                  <c:v>42591</c:v>
                </c:pt>
                <c:pt idx="37">
                  <c:v>42598</c:v>
                </c:pt>
                <c:pt idx="38">
                  <c:v>42605</c:v>
                </c:pt>
                <c:pt idx="39">
                  <c:v>42612</c:v>
                </c:pt>
                <c:pt idx="40">
                  <c:v>42619</c:v>
                </c:pt>
                <c:pt idx="41">
                  <c:v>42626</c:v>
                </c:pt>
                <c:pt idx="42">
                  <c:v>42633</c:v>
                </c:pt>
                <c:pt idx="43">
                  <c:v>42640</c:v>
                </c:pt>
                <c:pt idx="44">
                  <c:v>42647</c:v>
                </c:pt>
                <c:pt idx="45">
                  <c:v>42654</c:v>
                </c:pt>
                <c:pt idx="46">
                  <c:v>42661</c:v>
                </c:pt>
                <c:pt idx="47">
                  <c:v>42668</c:v>
                </c:pt>
                <c:pt idx="48">
                  <c:v>42675</c:v>
                </c:pt>
                <c:pt idx="49">
                  <c:v>42682</c:v>
                </c:pt>
                <c:pt idx="50">
                  <c:v>42689</c:v>
                </c:pt>
                <c:pt idx="51">
                  <c:v>42696</c:v>
                </c:pt>
                <c:pt idx="52">
                  <c:v>42703</c:v>
                </c:pt>
                <c:pt idx="53">
                  <c:v>42710</c:v>
                </c:pt>
                <c:pt idx="54">
                  <c:v>42717</c:v>
                </c:pt>
                <c:pt idx="55">
                  <c:v>42724</c:v>
                </c:pt>
                <c:pt idx="56">
                  <c:v>42731</c:v>
                </c:pt>
                <c:pt idx="57">
                  <c:v>42738</c:v>
                </c:pt>
                <c:pt idx="58">
                  <c:v>42744</c:v>
                </c:pt>
                <c:pt idx="59">
                  <c:v>42751</c:v>
                </c:pt>
                <c:pt idx="60">
                  <c:v>42758</c:v>
                </c:pt>
                <c:pt idx="61">
                  <c:v>42765</c:v>
                </c:pt>
                <c:pt idx="62">
                  <c:v>42772</c:v>
                </c:pt>
                <c:pt idx="63">
                  <c:v>42779</c:v>
                </c:pt>
                <c:pt idx="64">
                  <c:v>42786</c:v>
                </c:pt>
                <c:pt idx="65">
                  <c:v>42793</c:v>
                </c:pt>
                <c:pt idx="66">
                  <c:v>42800</c:v>
                </c:pt>
                <c:pt idx="67">
                  <c:v>42807</c:v>
                </c:pt>
                <c:pt idx="68">
                  <c:v>42814</c:v>
                </c:pt>
                <c:pt idx="69">
                  <c:v>42821</c:v>
                </c:pt>
                <c:pt idx="70">
                  <c:v>42828</c:v>
                </c:pt>
                <c:pt idx="71">
                  <c:v>42835</c:v>
                </c:pt>
                <c:pt idx="72">
                  <c:v>42842</c:v>
                </c:pt>
                <c:pt idx="73">
                  <c:v>42849</c:v>
                </c:pt>
                <c:pt idx="74">
                  <c:v>42856</c:v>
                </c:pt>
                <c:pt idx="75">
                  <c:v>42863</c:v>
                </c:pt>
                <c:pt idx="76">
                  <c:v>42870</c:v>
                </c:pt>
                <c:pt idx="77">
                  <c:v>42877</c:v>
                </c:pt>
                <c:pt idx="78">
                  <c:v>42884</c:v>
                </c:pt>
                <c:pt idx="79">
                  <c:v>42891</c:v>
                </c:pt>
                <c:pt idx="80">
                  <c:v>42898</c:v>
                </c:pt>
                <c:pt idx="81">
                  <c:v>42905</c:v>
                </c:pt>
                <c:pt idx="82">
                  <c:v>42912</c:v>
                </c:pt>
                <c:pt idx="83">
                  <c:v>42919</c:v>
                </c:pt>
                <c:pt idx="84">
                  <c:v>42926</c:v>
                </c:pt>
                <c:pt idx="85">
                  <c:v>42933</c:v>
                </c:pt>
                <c:pt idx="86">
                  <c:v>42940</c:v>
                </c:pt>
                <c:pt idx="87">
                  <c:v>42947</c:v>
                </c:pt>
                <c:pt idx="88">
                  <c:v>42954</c:v>
                </c:pt>
                <c:pt idx="89">
                  <c:v>42961</c:v>
                </c:pt>
                <c:pt idx="90">
                  <c:v>42968</c:v>
                </c:pt>
                <c:pt idx="91">
                  <c:v>42976</c:v>
                </c:pt>
                <c:pt idx="92">
                  <c:v>42982</c:v>
                </c:pt>
                <c:pt idx="93">
                  <c:v>42989</c:v>
                </c:pt>
                <c:pt idx="94">
                  <c:v>42996</c:v>
                </c:pt>
                <c:pt idx="95">
                  <c:v>43003</c:v>
                </c:pt>
                <c:pt idx="96">
                  <c:v>43010</c:v>
                </c:pt>
                <c:pt idx="97">
                  <c:v>43017</c:v>
                </c:pt>
                <c:pt idx="98">
                  <c:v>43024</c:v>
                </c:pt>
                <c:pt idx="99">
                  <c:v>43031</c:v>
                </c:pt>
                <c:pt idx="100">
                  <c:v>43038</c:v>
                </c:pt>
                <c:pt idx="101">
                  <c:v>43045</c:v>
                </c:pt>
                <c:pt idx="102">
                  <c:v>43052</c:v>
                </c:pt>
                <c:pt idx="103">
                  <c:v>43059</c:v>
                </c:pt>
                <c:pt idx="104">
                  <c:v>43066</c:v>
                </c:pt>
                <c:pt idx="105">
                  <c:v>43073</c:v>
                </c:pt>
                <c:pt idx="106">
                  <c:v>43080</c:v>
                </c:pt>
                <c:pt idx="107">
                  <c:v>43087</c:v>
                </c:pt>
                <c:pt idx="108">
                  <c:v>43094</c:v>
                </c:pt>
                <c:pt idx="109">
                  <c:v>43108</c:v>
                </c:pt>
                <c:pt idx="110">
                  <c:v>43115</c:v>
                </c:pt>
                <c:pt idx="111">
                  <c:v>43122</c:v>
                </c:pt>
                <c:pt idx="112">
                  <c:v>43129</c:v>
                </c:pt>
                <c:pt idx="113">
                  <c:v>43136</c:v>
                </c:pt>
                <c:pt idx="114">
                  <c:v>43143</c:v>
                </c:pt>
                <c:pt idx="115">
                  <c:v>43150</c:v>
                </c:pt>
                <c:pt idx="116">
                  <c:v>43157</c:v>
                </c:pt>
                <c:pt idx="117">
                  <c:v>43164</c:v>
                </c:pt>
                <c:pt idx="118">
                  <c:v>43171</c:v>
                </c:pt>
                <c:pt idx="119">
                  <c:v>43178</c:v>
                </c:pt>
                <c:pt idx="120">
                  <c:v>43185</c:v>
                </c:pt>
                <c:pt idx="121">
                  <c:v>43192</c:v>
                </c:pt>
                <c:pt idx="122">
                  <c:v>43199</c:v>
                </c:pt>
                <c:pt idx="123">
                  <c:v>43206</c:v>
                </c:pt>
                <c:pt idx="124">
                  <c:v>43213</c:v>
                </c:pt>
                <c:pt idx="125">
                  <c:v>43220</c:v>
                </c:pt>
                <c:pt idx="126">
                  <c:v>43227</c:v>
                </c:pt>
                <c:pt idx="127">
                  <c:v>43234</c:v>
                </c:pt>
                <c:pt idx="128">
                  <c:v>43241</c:v>
                </c:pt>
                <c:pt idx="129">
                  <c:v>43248</c:v>
                </c:pt>
                <c:pt idx="130">
                  <c:v>43255</c:v>
                </c:pt>
                <c:pt idx="131">
                  <c:v>43262</c:v>
                </c:pt>
                <c:pt idx="132">
                  <c:v>43269</c:v>
                </c:pt>
                <c:pt idx="133">
                  <c:v>43276</c:v>
                </c:pt>
                <c:pt idx="134">
                  <c:v>43283</c:v>
                </c:pt>
                <c:pt idx="135">
                  <c:v>43290</c:v>
                </c:pt>
                <c:pt idx="136">
                  <c:v>43297</c:v>
                </c:pt>
                <c:pt idx="137">
                  <c:v>43304</c:v>
                </c:pt>
                <c:pt idx="138">
                  <c:v>43311</c:v>
                </c:pt>
                <c:pt idx="139">
                  <c:v>43318</c:v>
                </c:pt>
                <c:pt idx="140">
                  <c:v>43325</c:v>
                </c:pt>
                <c:pt idx="141">
                  <c:v>43332</c:v>
                </c:pt>
                <c:pt idx="142">
                  <c:v>43339</c:v>
                </c:pt>
                <c:pt idx="143">
                  <c:v>43346</c:v>
                </c:pt>
                <c:pt idx="144">
                  <c:v>43353</c:v>
                </c:pt>
                <c:pt idx="145">
                  <c:v>43360</c:v>
                </c:pt>
                <c:pt idx="146">
                  <c:v>43367</c:v>
                </c:pt>
                <c:pt idx="147">
                  <c:v>43374</c:v>
                </c:pt>
                <c:pt idx="148">
                  <c:v>43381</c:v>
                </c:pt>
                <c:pt idx="149">
                  <c:v>43388</c:v>
                </c:pt>
                <c:pt idx="150">
                  <c:v>43395</c:v>
                </c:pt>
                <c:pt idx="151">
                  <c:v>43402</c:v>
                </c:pt>
                <c:pt idx="152">
                  <c:v>43409</c:v>
                </c:pt>
                <c:pt idx="153">
                  <c:v>43416</c:v>
                </c:pt>
                <c:pt idx="154">
                  <c:v>43423</c:v>
                </c:pt>
                <c:pt idx="155">
                  <c:v>43430</c:v>
                </c:pt>
                <c:pt idx="156">
                  <c:v>43437</c:v>
                </c:pt>
                <c:pt idx="157">
                  <c:v>43444</c:v>
                </c:pt>
                <c:pt idx="158">
                  <c:v>43451</c:v>
                </c:pt>
                <c:pt idx="159">
                  <c:v>43458</c:v>
                </c:pt>
                <c:pt idx="160">
                  <c:v>43465</c:v>
                </c:pt>
                <c:pt idx="161">
                  <c:v>43472</c:v>
                </c:pt>
                <c:pt idx="162">
                  <c:v>43479</c:v>
                </c:pt>
                <c:pt idx="163">
                  <c:v>43486</c:v>
                </c:pt>
                <c:pt idx="164">
                  <c:v>43493</c:v>
                </c:pt>
                <c:pt idx="165">
                  <c:v>43500</c:v>
                </c:pt>
                <c:pt idx="166">
                  <c:v>43507</c:v>
                </c:pt>
                <c:pt idx="167">
                  <c:v>43514</c:v>
                </c:pt>
                <c:pt idx="168">
                  <c:v>43521</c:v>
                </c:pt>
                <c:pt idx="169">
                  <c:v>43528</c:v>
                </c:pt>
                <c:pt idx="170">
                  <c:v>43535</c:v>
                </c:pt>
                <c:pt idx="171">
                  <c:v>43542</c:v>
                </c:pt>
                <c:pt idx="172">
                  <c:v>43549</c:v>
                </c:pt>
                <c:pt idx="173">
                  <c:v>43556</c:v>
                </c:pt>
                <c:pt idx="174">
                  <c:v>43563</c:v>
                </c:pt>
                <c:pt idx="175">
                  <c:v>43570</c:v>
                </c:pt>
                <c:pt idx="176">
                  <c:v>43577</c:v>
                </c:pt>
                <c:pt idx="177">
                  <c:v>43584</c:v>
                </c:pt>
                <c:pt idx="178">
                  <c:v>43591</c:v>
                </c:pt>
                <c:pt idx="179">
                  <c:v>43598</c:v>
                </c:pt>
                <c:pt idx="180">
                  <c:v>43605</c:v>
                </c:pt>
                <c:pt idx="181">
                  <c:v>43612</c:v>
                </c:pt>
                <c:pt idx="182">
                  <c:v>43619</c:v>
                </c:pt>
                <c:pt idx="183">
                  <c:v>43626</c:v>
                </c:pt>
                <c:pt idx="184">
                  <c:v>43633</c:v>
                </c:pt>
                <c:pt idx="185">
                  <c:v>43637</c:v>
                </c:pt>
                <c:pt idx="186">
                  <c:v>43644</c:v>
                </c:pt>
                <c:pt idx="187">
                  <c:v>43651</c:v>
                </c:pt>
                <c:pt idx="188">
                  <c:v>43658</c:v>
                </c:pt>
                <c:pt idx="189">
                  <c:v>43665</c:v>
                </c:pt>
                <c:pt idx="190">
                  <c:v>43672</c:v>
                </c:pt>
                <c:pt idx="191">
                  <c:v>43679</c:v>
                </c:pt>
                <c:pt idx="192">
                  <c:v>43686</c:v>
                </c:pt>
                <c:pt idx="193">
                  <c:v>43693</c:v>
                </c:pt>
                <c:pt idx="194">
                  <c:v>43700</c:v>
                </c:pt>
                <c:pt idx="195">
                  <c:v>43707</c:v>
                </c:pt>
                <c:pt idx="196">
                  <c:v>43714</c:v>
                </c:pt>
                <c:pt idx="197">
                  <c:v>43721</c:v>
                </c:pt>
                <c:pt idx="198">
                  <c:v>43728</c:v>
                </c:pt>
                <c:pt idx="199">
                  <c:v>43735</c:v>
                </c:pt>
                <c:pt idx="200">
                  <c:v>43742</c:v>
                </c:pt>
                <c:pt idx="201">
                  <c:v>43749</c:v>
                </c:pt>
                <c:pt idx="202">
                  <c:v>43756</c:v>
                </c:pt>
                <c:pt idx="203">
                  <c:v>43763</c:v>
                </c:pt>
                <c:pt idx="204">
                  <c:v>43770</c:v>
                </c:pt>
                <c:pt idx="205">
                  <c:v>43777</c:v>
                </c:pt>
                <c:pt idx="206">
                  <c:v>43784</c:v>
                </c:pt>
                <c:pt idx="207">
                  <c:v>43791</c:v>
                </c:pt>
                <c:pt idx="208">
                  <c:v>43798</c:v>
                </c:pt>
                <c:pt idx="209">
                  <c:v>43805</c:v>
                </c:pt>
                <c:pt idx="210">
                  <c:v>43812</c:v>
                </c:pt>
                <c:pt idx="211">
                  <c:v>43822</c:v>
                </c:pt>
                <c:pt idx="212">
                  <c:v>43836</c:v>
                </c:pt>
                <c:pt idx="213">
                  <c:v>43843</c:v>
                </c:pt>
                <c:pt idx="214">
                  <c:v>43850</c:v>
                </c:pt>
                <c:pt idx="215">
                  <c:v>43857</c:v>
                </c:pt>
                <c:pt idx="216">
                  <c:v>43864</c:v>
                </c:pt>
                <c:pt idx="217">
                  <c:v>43871</c:v>
                </c:pt>
                <c:pt idx="218">
                  <c:v>43878</c:v>
                </c:pt>
                <c:pt idx="219">
                  <c:v>43885</c:v>
                </c:pt>
                <c:pt idx="220">
                  <c:v>43892</c:v>
                </c:pt>
                <c:pt idx="221">
                  <c:v>43899</c:v>
                </c:pt>
                <c:pt idx="222">
                  <c:v>43906</c:v>
                </c:pt>
                <c:pt idx="223">
                  <c:v>43913</c:v>
                </c:pt>
                <c:pt idx="224">
                  <c:v>43920</c:v>
                </c:pt>
                <c:pt idx="225">
                  <c:v>43927</c:v>
                </c:pt>
                <c:pt idx="226">
                  <c:v>43935</c:v>
                </c:pt>
                <c:pt idx="227">
                  <c:v>43941</c:v>
                </c:pt>
                <c:pt idx="228">
                  <c:v>43948</c:v>
                </c:pt>
                <c:pt idx="229">
                  <c:v>43955</c:v>
                </c:pt>
                <c:pt idx="230">
                  <c:v>43962</c:v>
                </c:pt>
                <c:pt idx="231">
                  <c:v>43969</c:v>
                </c:pt>
                <c:pt idx="232">
                  <c:v>43976</c:v>
                </c:pt>
                <c:pt idx="233">
                  <c:v>43983</c:v>
                </c:pt>
                <c:pt idx="234">
                  <c:v>43990</c:v>
                </c:pt>
                <c:pt idx="235">
                  <c:v>43997</c:v>
                </c:pt>
                <c:pt idx="236">
                  <c:v>44004</c:v>
                </c:pt>
                <c:pt idx="237">
                  <c:v>44011</c:v>
                </c:pt>
                <c:pt idx="238">
                  <c:v>44018</c:v>
                </c:pt>
                <c:pt idx="239">
                  <c:v>44025</c:v>
                </c:pt>
                <c:pt idx="240">
                  <c:v>44032</c:v>
                </c:pt>
                <c:pt idx="241">
                  <c:v>44039</c:v>
                </c:pt>
                <c:pt idx="242">
                  <c:v>44046</c:v>
                </c:pt>
                <c:pt idx="243">
                  <c:v>44053</c:v>
                </c:pt>
                <c:pt idx="244">
                  <c:v>44060</c:v>
                </c:pt>
                <c:pt idx="245">
                  <c:v>44067</c:v>
                </c:pt>
                <c:pt idx="246">
                  <c:v>44074</c:v>
                </c:pt>
                <c:pt idx="247">
                  <c:v>44081</c:v>
                </c:pt>
                <c:pt idx="248">
                  <c:v>44088</c:v>
                </c:pt>
                <c:pt idx="249">
                  <c:v>44095</c:v>
                </c:pt>
                <c:pt idx="250">
                  <c:v>44102</c:v>
                </c:pt>
                <c:pt idx="251">
                  <c:v>44109</c:v>
                </c:pt>
                <c:pt idx="252">
                  <c:v>44116</c:v>
                </c:pt>
                <c:pt idx="253">
                  <c:v>44123</c:v>
                </c:pt>
                <c:pt idx="254">
                  <c:v>44130</c:v>
                </c:pt>
                <c:pt idx="255">
                  <c:v>44137</c:v>
                </c:pt>
                <c:pt idx="256">
                  <c:v>44144</c:v>
                </c:pt>
                <c:pt idx="257">
                  <c:v>44151</c:v>
                </c:pt>
                <c:pt idx="258">
                  <c:v>44158</c:v>
                </c:pt>
                <c:pt idx="259">
                  <c:v>44165</c:v>
                </c:pt>
                <c:pt idx="260">
                  <c:v>44172</c:v>
                </c:pt>
              </c:numCache>
            </c:numRef>
          </c:cat>
          <c:val>
            <c:numRef>
              <c:f>'Weekly capesize'!$V$727:$V$987</c:f>
              <c:numCache>
                <c:formatCode>0.00</c:formatCode>
                <c:ptCount val="261"/>
                <c:pt idx="0">
                  <c:v>5.8</c:v>
                </c:pt>
                <c:pt idx="1">
                  <c:v>5.85</c:v>
                </c:pt>
                <c:pt idx="2">
                  <c:v>5.2</c:v>
                </c:pt>
                <c:pt idx="3">
                  <c:v>5.2</c:v>
                </c:pt>
                <c:pt idx="4">
                  <c:v>5.2</c:v>
                </c:pt>
                <c:pt idx="5">
                  <c:v>4.97</c:v>
                </c:pt>
                <c:pt idx="6">
                  <c:v>3.9</c:v>
                </c:pt>
                <c:pt idx="7">
                  <c:v>3.5</c:v>
                </c:pt>
                <c:pt idx="8">
                  <c:v>3.6</c:v>
                </c:pt>
                <c:pt idx="9">
                  <c:v>3.6</c:v>
                </c:pt>
                <c:pt idx="10">
                  <c:v>3.5</c:v>
                </c:pt>
                <c:pt idx="11">
                  <c:v>3.4</c:v>
                </c:pt>
                <c:pt idx="12">
                  <c:v>3.35</c:v>
                </c:pt>
                <c:pt idx="13">
                  <c:v>3.3</c:v>
                </c:pt>
                <c:pt idx="14">
                  <c:v>3.1</c:v>
                </c:pt>
                <c:pt idx="15">
                  <c:v>3.15</c:v>
                </c:pt>
                <c:pt idx="16">
                  <c:v>3.3</c:v>
                </c:pt>
                <c:pt idx="17">
                  <c:v>3.35</c:v>
                </c:pt>
                <c:pt idx="18">
                  <c:v>3.8</c:v>
                </c:pt>
                <c:pt idx="19">
                  <c:v>4.1500000000000004</c:v>
                </c:pt>
                <c:pt idx="20">
                  <c:v>5.2</c:v>
                </c:pt>
                <c:pt idx="21">
                  <c:v>5.55</c:v>
                </c:pt>
                <c:pt idx="22">
                  <c:v>6.25</c:v>
                </c:pt>
                <c:pt idx="23">
                  <c:v>5.7</c:v>
                </c:pt>
                <c:pt idx="24">
                  <c:v>5.6</c:v>
                </c:pt>
                <c:pt idx="25">
                  <c:v>5.8</c:v>
                </c:pt>
                <c:pt idx="26">
                  <c:v>5.3</c:v>
                </c:pt>
                <c:pt idx="27">
                  <c:v>5.3</c:v>
                </c:pt>
                <c:pt idx="28">
                  <c:v>5.25</c:v>
                </c:pt>
                <c:pt idx="29">
                  <c:v>4.95</c:v>
                </c:pt>
                <c:pt idx="30">
                  <c:v>5</c:v>
                </c:pt>
                <c:pt idx="31">
                  <c:v>5.3</c:v>
                </c:pt>
                <c:pt idx="32">
                  <c:v>5.2</c:v>
                </c:pt>
                <c:pt idx="33">
                  <c:v>5.4</c:v>
                </c:pt>
                <c:pt idx="34">
                  <c:v>5.2</c:v>
                </c:pt>
                <c:pt idx="35">
                  <c:v>4.55</c:v>
                </c:pt>
                <c:pt idx="36">
                  <c:v>4.45</c:v>
                </c:pt>
                <c:pt idx="37">
                  <c:v>4.4000000000000004</c:v>
                </c:pt>
                <c:pt idx="38">
                  <c:v>4.55</c:v>
                </c:pt>
                <c:pt idx="39">
                  <c:v>4.8499999999999996</c:v>
                </c:pt>
                <c:pt idx="40">
                  <c:v>5</c:v>
                </c:pt>
                <c:pt idx="41">
                  <c:v>6</c:v>
                </c:pt>
                <c:pt idx="42">
                  <c:v>6.15</c:v>
                </c:pt>
                <c:pt idx="43">
                  <c:v>7.75</c:v>
                </c:pt>
                <c:pt idx="44">
                  <c:v>7.2</c:v>
                </c:pt>
                <c:pt idx="45">
                  <c:v>8.0500000000000007</c:v>
                </c:pt>
                <c:pt idx="46">
                  <c:v>7.25</c:v>
                </c:pt>
                <c:pt idx="47">
                  <c:v>6.5</c:v>
                </c:pt>
                <c:pt idx="48">
                  <c:v>6.3</c:v>
                </c:pt>
                <c:pt idx="49">
                  <c:v>6.5</c:v>
                </c:pt>
                <c:pt idx="50">
                  <c:v>9.25</c:v>
                </c:pt>
                <c:pt idx="51">
                  <c:v>10.1</c:v>
                </c:pt>
                <c:pt idx="52">
                  <c:v>8.85</c:v>
                </c:pt>
                <c:pt idx="53">
                  <c:v>8.5500000000000007</c:v>
                </c:pt>
                <c:pt idx="54">
                  <c:v>7.15</c:v>
                </c:pt>
                <c:pt idx="55">
                  <c:v>6.15</c:v>
                </c:pt>
                <c:pt idx="56">
                  <c:v>7.9</c:v>
                </c:pt>
                <c:pt idx="57">
                  <c:v>8.25</c:v>
                </c:pt>
                <c:pt idx="58">
                  <c:v>7.85</c:v>
                </c:pt>
                <c:pt idx="59">
                  <c:v>7.65</c:v>
                </c:pt>
                <c:pt idx="60">
                  <c:v>8.15</c:v>
                </c:pt>
                <c:pt idx="61">
                  <c:v>7</c:v>
                </c:pt>
                <c:pt idx="62">
                  <c:v>6.5</c:v>
                </c:pt>
                <c:pt idx="63">
                  <c:v>5.75</c:v>
                </c:pt>
                <c:pt idx="64">
                  <c:v>5.9</c:v>
                </c:pt>
                <c:pt idx="65">
                  <c:v>6.75</c:v>
                </c:pt>
                <c:pt idx="66">
                  <c:v>6.1</c:v>
                </c:pt>
                <c:pt idx="67">
                  <c:v>7</c:v>
                </c:pt>
                <c:pt idx="68">
                  <c:v>8.6999999999999993</c:v>
                </c:pt>
                <c:pt idx="69">
                  <c:v>8.85</c:v>
                </c:pt>
                <c:pt idx="70">
                  <c:v>9.15</c:v>
                </c:pt>
                <c:pt idx="71">
                  <c:v>8.3000000000000007</c:v>
                </c:pt>
                <c:pt idx="72">
                  <c:v>8.65</c:v>
                </c:pt>
                <c:pt idx="73">
                  <c:v>7.5</c:v>
                </c:pt>
                <c:pt idx="74">
                  <c:v>7.3</c:v>
                </c:pt>
                <c:pt idx="75">
                  <c:v>6.9</c:v>
                </c:pt>
                <c:pt idx="76">
                  <c:v>6.95</c:v>
                </c:pt>
                <c:pt idx="77">
                  <c:v>6.45</c:v>
                </c:pt>
                <c:pt idx="78">
                  <c:v>6.45</c:v>
                </c:pt>
                <c:pt idx="79">
                  <c:v>6</c:v>
                </c:pt>
                <c:pt idx="80">
                  <c:v>6.7</c:v>
                </c:pt>
                <c:pt idx="81">
                  <c:v>6.2</c:v>
                </c:pt>
                <c:pt idx="82">
                  <c:v>5.95</c:v>
                </c:pt>
                <c:pt idx="83">
                  <c:v>6</c:v>
                </c:pt>
                <c:pt idx="84">
                  <c:v>5.45</c:v>
                </c:pt>
                <c:pt idx="85">
                  <c:v>5.75</c:v>
                </c:pt>
                <c:pt idx="86">
                  <c:v>5.9</c:v>
                </c:pt>
                <c:pt idx="87">
                  <c:v>5.75</c:v>
                </c:pt>
                <c:pt idx="88">
                  <c:v>7.15</c:v>
                </c:pt>
                <c:pt idx="89">
                  <c:v>8.4499999999999993</c:v>
                </c:pt>
                <c:pt idx="90">
                  <c:v>8.9</c:v>
                </c:pt>
                <c:pt idx="91">
                  <c:v>8.6999999999999993</c:v>
                </c:pt>
                <c:pt idx="92">
                  <c:v>8.3000000000000007</c:v>
                </c:pt>
                <c:pt idx="93">
                  <c:v>9.6</c:v>
                </c:pt>
                <c:pt idx="94">
                  <c:v>9.35</c:v>
                </c:pt>
                <c:pt idx="95">
                  <c:v>10</c:v>
                </c:pt>
                <c:pt idx="96">
                  <c:v>9.0500000000000007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10.45</c:v>
                </c:pt>
                <c:pt idx="100">
                  <c:v>10.9</c:v>
                </c:pt>
                <c:pt idx="101" formatCode="_(* #,##0.00_);_(* \(#,##0.00\);_(* &quot;-&quot;??_);_(@_)">
                  <c:v>10.6</c:v>
                </c:pt>
                <c:pt idx="102">
                  <c:v>11.35</c:v>
                </c:pt>
                <c:pt idx="103" formatCode="_-* #,##0.0_-;\-* #,##0.0_-;_-* &quot;-&quot;??_-;_-@_-">
                  <c:v>11.05</c:v>
                </c:pt>
                <c:pt idx="104">
                  <c:v>11.6</c:v>
                </c:pt>
                <c:pt idx="105">
                  <c:v>13.1</c:v>
                </c:pt>
                <c:pt idx="106">
                  <c:v>14.2</c:v>
                </c:pt>
                <c:pt idx="107">
                  <c:v>12.95</c:v>
                </c:pt>
                <c:pt idx="108">
                  <c:v>10.95</c:v>
                </c:pt>
                <c:pt idx="109">
                  <c:v>11.75</c:v>
                </c:pt>
                <c:pt idx="110">
                  <c:v>11</c:v>
                </c:pt>
                <c:pt idx="111">
                  <c:v>8.6999999999999993</c:v>
                </c:pt>
                <c:pt idx="112">
                  <c:v>8.9</c:v>
                </c:pt>
                <c:pt idx="113">
                  <c:v>7.8</c:v>
                </c:pt>
                <c:pt idx="114">
                  <c:v>8.8000000000000007</c:v>
                </c:pt>
                <c:pt idx="115">
                  <c:v>8</c:v>
                </c:pt>
                <c:pt idx="116">
                  <c:v>8</c:v>
                </c:pt>
                <c:pt idx="117">
                  <c:v>7.7</c:v>
                </c:pt>
                <c:pt idx="118">
                  <c:v>6.95</c:v>
                </c:pt>
                <c:pt idx="119">
                  <c:v>6.4</c:v>
                </c:pt>
                <c:pt idx="120">
                  <c:v>6.1</c:v>
                </c:pt>
                <c:pt idx="121">
                  <c:v>6</c:v>
                </c:pt>
                <c:pt idx="122">
                  <c:v>5.9</c:v>
                </c:pt>
                <c:pt idx="123">
                  <c:v>6.3</c:v>
                </c:pt>
                <c:pt idx="124">
                  <c:v>8.6999999999999993</c:v>
                </c:pt>
                <c:pt idx="125">
                  <c:v>10.35</c:v>
                </c:pt>
                <c:pt idx="126">
                  <c:v>10.25</c:v>
                </c:pt>
                <c:pt idx="127">
                  <c:v>10.95</c:v>
                </c:pt>
                <c:pt idx="128">
                  <c:v>9</c:v>
                </c:pt>
                <c:pt idx="129">
                  <c:v>7.95</c:v>
                </c:pt>
                <c:pt idx="130">
                  <c:v>8.25</c:v>
                </c:pt>
                <c:pt idx="131">
                  <c:v>9.9499999999999993</c:v>
                </c:pt>
                <c:pt idx="132">
                  <c:v>10.3</c:v>
                </c:pt>
                <c:pt idx="133">
                  <c:v>9.6999999999999993</c:v>
                </c:pt>
                <c:pt idx="134">
                  <c:v>10.75</c:v>
                </c:pt>
                <c:pt idx="135">
                  <c:v>12.75</c:v>
                </c:pt>
                <c:pt idx="136">
                  <c:v>12.7</c:v>
                </c:pt>
                <c:pt idx="137">
                  <c:v>12.5</c:v>
                </c:pt>
                <c:pt idx="138">
                  <c:v>11.7</c:v>
                </c:pt>
                <c:pt idx="139">
                  <c:v>12.7</c:v>
                </c:pt>
                <c:pt idx="140">
                  <c:v>12.4</c:v>
                </c:pt>
                <c:pt idx="141">
                  <c:v>12</c:v>
                </c:pt>
                <c:pt idx="142">
                  <c:v>11.35</c:v>
                </c:pt>
                <c:pt idx="143">
                  <c:v>10.6</c:v>
                </c:pt>
                <c:pt idx="144">
                  <c:v>9.75</c:v>
                </c:pt>
                <c:pt idx="145">
                  <c:v>8.85</c:v>
                </c:pt>
                <c:pt idx="146">
                  <c:v>9</c:v>
                </c:pt>
                <c:pt idx="147">
                  <c:v>10.4</c:v>
                </c:pt>
                <c:pt idx="148">
                  <c:v>10.199999999999999</c:v>
                </c:pt>
                <c:pt idx="149">
                  <c:v>10.55</c:v>
                </c:pt>
                <c:pt idx="150">
                  <c:v>10.35</c:v>
                </c:pt>
                <c:pt idx="151">
                  <c:v>10.25</c:v>
                </c:pt>
                <c:pt idx="152">
                  <c:v>10.25</c:v>
                </c:pt>
                <c:pt idx="153">
                  <c:v>8.85</c:v>
                </c:pt>
                <c:pt idx="154">
                  <c:v>7.8</c:v>
                </c:pt>
                <c:pt idx="155">
                  <c:v>8.35</c:v>
                </c:pt>
                <c:pt idx="156">
                  <c:v>8.6</c:v>
                </c:pt>
                <c:pt idx="157">
                  <c:v>9.35</c:v>
                </c:pt>
                <c:pt idx="158">
                  <c:v>9.35</c:v>
                </c:pt>
                <c:pt idx="159">
                  <c:v>9.35</c:v>
                </c:pt>
                <c:pt idx="160">
                  <c:v>9.35</c:v>
                </c:pt>
                <c:pt idx="161">
                  <c:v>9.3000000000000007</c:v>
                </c:pt>
                <c:pt idx="162">
                  <c:v>8.85</c:v>
                </c:pt>
                <c:pt idx="163">
                  <c:v>9.0500000000000007</c:v>
                </c:pt>
                <c:pt idx="164">
                  <c:v>8.6</c:v>
                </c:pt>
                <c:pt idx="165">
                  <c:v>7.8</c:v>
                </c:pt>
                <c:pt idx="166">
                  <c:v>7.6</c:v>
                </c:pt>
                <c:pt idx="167">
                  <c:v>7.15</c:v>
                </c:pt>
                <c:pt idx="168">
                  <c:v>6.7</c:v>
                </c:pt>
                <c:pt idx="169">
                  <c:v>6.65</c:v>
                </c:pt>
                <c:pt idx="170">
                  <c:v>6.55</c:v>
                </c:pt>
                <c:pt idx="171">
                  <c:v>6.8</c:v>
                </c:pt>
                <c:pt idx="172">
                  <c:v>6.35</c:v>
                </c:pt>
                <c:pt idx="173">
                  <c:v>6.05</c:v>
                </c:pt>
                <c:pt idx="174">
                  <c:v>6.4</c:v>
                </c:pt>
                <c:pt idx="175">
                  <c:v>6.6</c:v>
                </c:pt>
                <c:pt idx="176">
                  <c:v>6.95</c:v>
                </c:pt>
                <c:pt idx="177">
                  <c:v>7.45</c:v>
                </c:pt>
                <c:pt idx="178">
                  <c:v>7.8</c:v>
                </c:pt>
                <c:pt idx="179">
                  <c:v>7.8</c:v>
                </c:pt>
                <c:pt idx="180">
                  <c:v>7.95</c:v>
                </c:pt>
                <c:pt idx="181">
                  <c:v>7.9</c:v>
                </c:pt>
                <c:pt idx="182">
                  <c:v>8.1</c:v>
                </c:pt>
                <c:pt idx="183">
                  <c:v>8.3000000000000007</c:v>
                </c:pt>
                <c:pt idx="184">
                  <c:v>8</c:v>
                </c:pt>
                <c:pt idx="185">
                  <c:v>9.5</c:v>
                </c:pt>
                <c:pt idx="186">
                  <c:v>10.35</c:v>
                </c:pt>
                <c:pt idx="187">
                  <c:v>11.9</c:v>
                </c:pt>
                <c:pt idx="188">
                  <c:v>12.35</c:v>
                </c:pt>
                <c:pt idx="189">
                  <c:v>13.5</c:v>
                </c:pt>
                <c:pt idx="190">
                  <c:v>13</c:v>
                </c:pt>
                <c:pt idx="191">
                  <c:v>11.9</c:v>
                </c:pt>
                <c:pt idx="192">
                  <c:v>11.5</c:v>
                </c:pt>
                <c:pt idx="193">
                  <c:v>12.65</c:v>
                </c:pt>
                <c:pt idx="194">
                  <c:v>12.2</c:v>
                </c:pt>
                <c:pt idx="195">
                  <c:v>13.7</c:v>
                </c:pt>
                <c:pt idx="196">
                  <c:v>14</c:v>
                </c:pt>
                <c:pt idx="197">
                  <c:v>13.9</c:v>
                </c:pt>
                <c:pt idx="198">
                  <c:v>13.8</c:v>
                </c:pt>
                <c:pt idx="199">
                  <c:v>12.3</c:v>
                </c:pt>
                <c:pt idx="200">
                  <c:v>10.9</c:v>
                </c:pt>
                <c:pt idx="201">
                  <c:v>11</c:v>
                </c:pt>
                <c:pt idx="202">
                  <c:v>11.05</c:v>
                </c:pt>
                <c:pt idx="203">
                  <c:v>11.25</c:v>
                </c:pt>
                <c:pt idx="204">
                  <c:v>11.2</c:v>
                </c:pt>
                <c:pt idx="205">
                  <c:v>9.9499999999999993</c:v>
                </c:pt>
                <c:pt idx="206">
                  <c:v>10.050000000000001</c:v>
                </c:pt>
                <c:pt idx="207">
                  <c:v>8.9</c:v>
                </c:pt>
                <c:pt idx="208">
                  <c:v>10.35</c:v>
                </c:pt>
                <c:pt idx="209">
                  <c:v>10.3</c:v>
                </c:pt>
                <c:pt idx="210">
                  <c:v>9.6</c:v>
                </c:pt>
                <c:pt idx="211">
                  <c:v>10.199999999999999</c:v>
                </c:pt>
                <c:pt idx="212">
                  <c:v>10.5</c:v>
                </c:pt>
                <c:pt idx="213">
                  <c:v>10.4</c:v>
                </c:pt>
                <c:pt idx="214">
                  <c:v>10.4</c:v>
                </c:pt>
                <c:pt idx="215">
                  <c:v>8.9499999999999993</c:v>
                </c:pt>
                <c:pt idx="216">
                  <c:v>8.35</c:v>
                </c:pt>
                <c:pt idx="217" formatCode="_(* #,##0.00_);_(* \(#,##0.00\);_(* &quot;-&quot;??_);_(@_)">
                  <c:v>7</c:v>
                </c:pt>
                <c:pt idx="218" formatCode="_(* #,##0.00_);_(* \(#,##0.00\);_(* &quot;-&quot;??_);_(@_)">
                  <c:v>6.3</c:v>
                </c:pt>
                <c:pt idx="219" formatCode="_(* #,##0.00_);_(* \(#,##0.00\);_(* &quot;-&quot;??_);_(@_)">
                  <c:v>6.25</c:v>
                </c:pt>
                <c:pt idx="220" formatCode="#,##0.00">
                  <c:v>6.05</c:v>
                </c:pt>
                <c:pt idx="221" formatCode="_(* #,##0.00_);_(* \(#,##0.00\);_(* &quot;-&quot;??_);_(@_)">
                  <c:v>6.35</c:v>
                </c:pt>
                <c:pt idx="222" formatCode="_(* #,##0.00_);_(* \(#,##0.00\);_(* &quot;-&quot;??_);_(@_)">
                  <c:v>6.2</c:v>
                </c:pt>
                <c:pt idx="223" formatCode="_(* #,##0.00_);_(* \(#,##0.00\);_(* &quot;-&quot;??_);_(@_)">
                  <c:v>5.95</c:v>
                </c:pt>
                <c:pt idx="224">
                  <c:v>5.25</c:v>
                </c:pt>
                <c:pt idx="225">
                  <c:v>4.8</c:v>
                </c:pt>
                <c:pt idx="226">
                  <c:v>5.25</c:v>
                </c:pt>
                <c:pt idx="227">
                  <c:v>6.25</c:v>
                </c:pt>
                <c:pt idx="228">
                  <c:v>5.45</c:v>
                </c:pt>
                <c:pt idx="229">
                  <c:v>4.9000000000000004</c:v>
                </c:pt>
                <c:pt idx="230">
                  <c:v>4.3</c:v>
                </c:pt>
                <c:pt idx="231">
                  <c:v>3.55</c:v>
                </c:pt>
                <c:pt idx="232">
                  <c:v>3.6</c:v>
                </c:pt>
                <c:pt idx="233">
                  <c:v>3.6</c:v>
                </c:pt>
                <c:pt idx="234">
                  <c:v>4.75</c:v>
                </c:pt>
                <c:pt idx="235">
                  <c:v>6.1</c:v>
                </c:pt>
                <c:pt idx="236">
                  <c:v>9.6</c:v>
                </c:pt>
                <c:pt idx="237">
                  <c:v>11.45</c:v>
                </c:pt>
                <c:pt idx="238">
                  <c:v>13.2</c:v>
                </c:pt>
                <c:pt idx="239">
                  <c:v>12.65</c:v>
                </c:pt>
                <c:pt idx="240">
                  <c:v>12.2</c:v>
                </c:pt>
                <c:pt idx="241">
                  <c:v>9.65</c:v>
                </c:pt>
                <c:pt idx="242">
                  <c:v>9.65</c:v>
                </c:pt>
                <c:pt idx="243">
                  <c:v>9.85</c:v>
                </c:pt>
                <c:pt idx="244">
                  <c:v>9.5</c:v>
                </c:pt>
                <c:pt idx="245">
                  <c:v>9.35</c:v>
                </c:pt>
                <c:pt idx="246">
                  <c:v>8.5500000000000007</c:v>
                </c:pt>
                <c:pt idx="247">
                  <c:v>8.4</c:v>
                </c:pt>
                <c:pt idx="248">
                  <c:v>7.95</c:v>
                </c:pt>
                <c:pt idx="249">
                  <c:v>8.3000000000000007</c:v>
                </c:pt>
                <c:pt idx="250">
                  <c:v>9.9</c:v>
                </c:pt>
                <c:pt idx="251">
                  <c:v>13.7</c:v>
                </c:pt>
                <c:pt idx="252">
                  <c:v>12.75</c:v>
                </c:pt>
                <c:pt idx="253">
                  <c:v>10.45</c:v>
                </c:pt>
                <c:pt idx="254">
                  <c:v>10</c:v>
                </c:pt>
                <c:pt idx="255">
                  <c:v>8.65</c:v>
                </c:pt>
                <c:pt idx="256">
                  <c:v>8.25</c:v>
                </c:pt>
                <c:pt idx="257">
                  <c:v>7.8</c:v>
                </c:pt>
                <c:pt idx="258">
                  <c:v>7.5</c:v>
                </c:pt>
                <c:pt idx="259">
                  <c:v>7.85</c:v>
                </c:pt>
                <c:pt idx="26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7-4C55-A816-027146005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159872"/>
        <c:axId val="757156592"/>
      </c:lineChart>
      <c:dateAx>
        <c:axId val="757159872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56592"/>
        <c:crosses val="autoZero"/>
        <c:auto val="1"/>
        <c:lblOffset val="100"/>
        <c:baseTimeUnit val="days"/>
      </c:dateAx>
      <c:valAx>
        <c:axId val="7571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88670166229221E-2"/>
          <c:y val="5.0925925925925923E-2"/>
          <c:w val="0.8734044181977253"/>
          <c:h val="0.80185476815398071"/>
        </c:manualLayout>
      </c:layout>
      <c:lineChart>
        <c:grouping val="standard"/>
        <c:varyColors val="0"/>
        <c:ser>
          <c:idx val="0"/>
          <c:order val="0"/>
          <c:tx>
            <c:strRef>
              <c:f>PIVOTmly!$P$1</c:f>
              <c:strCache>
                <c:ptCount val="1"/>
                <c:pt idx="0">
                  <c:v>Dampier-Qingdao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PIVOTmly!$O$2:$O$143</c:f>
              <c:numCache>
                <c:formatCode>mmm\-yy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PIVOTmly!$P$2:$P$143</c:f>
              <c:numCache>
                <c:formatCode>_(* #,##0_);_(* \(#,##0\);_(* "-"??_);_(@_)</c:formatCode>
                <c:ptCount val="142"/>
                <c:pt idx="0">
                  <c:v>11.95</c:v>
                </c:pt>
                <c:pt idx="1">
                  <c:v>9.8374999999999986</c:v>
                </c:pt>
                <c:pt idx="2">
                  <c:v>10.79</c:v>
                </c:pt>
                <c:pt idx="3">
                  <c:v>10.125</c:v>
                </c:pt>
                <c:pt idx="4">
                  <c:v>12.6</c:v>
                </c:pt>
                <c:pt idx="5">
                  <c:v>10.987500000000001</c:v>
                </c:pt>
                <c:pt idx="6">
                  <c:v>6.9249999999999998</c:v>
                </c:pt>
                <c:pt idx="7">
                  <c:v>9.4</c:v>
                </c:pt>
                <c:pt idx="8">
                  <c:v>11.087499999999999</c:v>
                </c:pt>
                <c:pt idx="9">
                  <c:v>11.8125</c:v>
                </c:pt>
                <c:pt idx="10">
                  <c:v>11.05</c:v>
                </c:pt>
                <c:pt idx="11">
                  <c:v>8.5250000000000004</c:v>
                </c:pt>
                <c:pt idx="12">
                  <c:v>7.05</c:v>
                </c:pt>
                <c:pt idx="13">
                  <c:v>6.5750000000000002</c:v>
                </c:pt>
                <c:pt idx="14">
                  <c:v>7.5250000000000004</c:v>
                </c:pt>
                <c:pt idx="15">
                  <c:v>7.6624999999999996</c:v>
                </c:pt>
                <c:pt idx="16">
                  <c:v>7.5299999999999994</c:v>
                </c:pt>
                <c:pt idx="17">
                  <c:v>7.7249999999999996</c:v>
                </c:pt>
                <c:pt idx="18">
                  <c:v>8.1</c:v>
                </c:pt>
                <c:pt idx="19">
                  <c:v>8.43</c:v>
                </c:pt>
                <c:pt idx="20">
                  <c:v>11.324999999999999</c:v>
                </c:pt>
                <c:pt idx="21">
                  <c:v>11.64</c:v>
                </c:pt>
                <c:pt idx="22">
                  <c:v>10.625</c:v>
                </c:pt>
                <c:pt idx="23">
                  <c:v>12.625</c:v>
                </c:pt>
                <c:pt idx="24">
                  <c:v>8.1374999999999993</c:v>
                </c:pt>
                <c:pt idx="25">
                  <c:v>7.6125000000000007</c:v>
                </c:pt>
                <c:pt idx="26">
                  <c:v>7.75</c:v>
                </c:pt>
                <c:pt idx="27">
                  <c:v>7.7799999999999994</c:v>
                </c:pt>
                <c:pt idx="28">
                  <c:v>7.6374999999999993</c:v>
                </c:pt>
                <c:pt idx="29">
                  <c:v>6.8374999999999995</c:v>
                </c:pt>
                <c:pt idx="30">
                  <c:v>7.0400000000000009</c:v>
                </c:pt>
                <c:pt idx="31">
                  <c:v>6.7124999999999995</c:v>
                </c:pt>
                <c:pt idx="32">
                  <c:v>7.3375000000000004</c:v>
                </c:pt>
                <c:pt idx="33">
                  <c:v>9.2199999999999989</c:v>
                </c:pt>
                <c:pt idx="34">
                  <c:v>9.3375000000000004</c:v>
                </c:pt>
                <c:pt idx="35">
                  <c:v>7.875</c:v>
                </c:pt>
                <c:pt idx="36">
                  <c:v>7.2125000000000004</c:v>
                </c:pt>
                <c:pt idx="37">
                  <c:v>7.35</c:v>
                </c:pt>
                <c:pt idx="38">
                  <c:v>7.2625000000000002</c:v>
                </c:pt>
                <c:pt idx="39">
                  <c:v>7.1</c:v>
                </c:pt>
                <c:pt idx="40">
                  <c:v>7.2750000000000004</c:v>
                </c:pt>
                <c:pt idx="41">
                  <c:v>7.5500000000000007</c:v>
                </c:pt>
                <c:pt idx="42">
                  <c:v>7.7800000000000011</c:v>
                </c:pt>
                <c:pt idx="43">
                  <c:v>8.8000000000000007</c:v>
                </c:pt>
                <c:pt idx="44">
                  <c:v>11.510000000000002</c:v>
                </c:pt>
                <c:pt idx="45">
                  <c:v>10.862499999999999</c:v>
                </c:pt>
                <c:pt idx="46">
                  <c:v>8.9499999999999993</c:v>
                </c:pt>
                <c:pt idx="47">
                  <c:v>13.059999999999999</c:v>
                </c:pt>
                <c:pt idx="48">
                  <c:v>8.3250000000000011</c:v>
                </c:pt>
                <c:pt idx="49">
                  <c:v>7.6750000000000007</c:v>
                </c:pt>
                <c:pt idx="50">
                  <c:v>10.26</c:v>
                </c:pt>
                <c:pt idx="51">
                  <c:v>8.1125000000000007</c:v>
                </c:pt>
                <c:pt idx="52">
                  <c:v>7.6875</c:v>
                </c:pt>
                <c:pt idx="53">
                  <c:v>7.87</c:v>
                </c:pt>
                <c:pt idx="54">
                  <c:v>7.7125000000000004</c:v>
                </c:pt>
                <c:pt idx="55">
                  <c:v>8.375</c:v>
                </c:pt>
                <c:pt idx="56">
                  <c:v>8.33</c:v>
                </c:pt>
                <c:pt idx="57">
                  <c:v>7.95</c:v>
                </c:pt>
                <c:pt idx="58">
                  <c:v>9.0749999999999993</c:v>
                </c:pt>
                <c:pt idx="59">
                  <c:v>5.8100000000000005</c:v>
                </c:pt>
                <c:pt idx="60">
                  <c:v>4.5</c:v>
                </c:pt>
                <c:pt idx="61">
                  <c:v>4.2874999999999996</c:v>
                </c:pt>
                <c:pt idx="62">
                  <c:v>4.4799999999999995</c:v>
                </c:pt>
                <c:pt idx="63">
                  <c:v>4.4124999999999996</c:v>
                </c:pt>
                <c:pt idx="64">
                  <c:v>4.7750000000000004</c:v>
                </c:pt>
                <c:pt idx="65">
                  <c:v>5.3199999999999994</c:v>
                </c:pt>
                <c:pt idx="66">
                  <c:v>5.6375000000000002</c:v>
                </c:pt>
                <c:pt idx="67">
                  <c:v>6.2375000000000007</c:v>
                </c:pt>
                <c:pt idx="68">
                  <c:v>5.3000000000000007</c:v>
                </c:pt>
                <c:pt idx="69">
                  <c:v>5.3375000000000004</c:v>
                </c:pt>
                <c:pt idx="70">
                  <c:v>4.5999999999999996</c:v>
                </c:pt>
                <c:pt idx="71">
                  <c:v>3.88</c:v>
                </c:pt>
                <c:pt idx="72">
                  <c:v>2.9975000000000001</c:v>
                </c:pt>
                <c:pt idx="73">
                  <c:v>2.95</c:v>
                </c:pt>
                <c:pt idx="74">
                  <c:v>3.0500000000000003</c:v>
                </c:pt>
                <c:pt idx="75">
                  <c:v>4.0250000000000004</c:v>
                </c:pt>
                <c:pt idx="76">
                  <c:v>4.0200000000000005</c:v>
                </c:pt>
                <c:pt idx="77">
                  <c:v>4.5750000000000002</c:v>
                </c:pt>
                <c:pt idx="78">
                  <c:v>4.4875000000000007</c:v>
                </c:pt>
                <c:pt idx="79">
                  <c:v>4.3</c:v>
                </c:pt>
                <c:pt idx="80">
                  <c:v>5.7249999999999996</c:v>
                </c:pt>
                <c:pt idx="81">
                  <c:v>5.7374999999999998</c:v>
                </c:pt>
                <c:pt idx="82">
                  <c:v>6.089999999999999</c:v>
                </c:pt>
                <c:pt idx="83">
                  <c:v>5.4375</c:v>
                </c:pt>
                <c:pt idx="84">
                  <c:v>5.6899999999999995</c:v>
                </c:pt>
                <c:pt idx="85">
                  <c:v>5</c:v>
                </c:pt>
                <c:pt idx="86">
                  <c:v>6.7374999999999998</c:v>
                </c:pt>
                <c:pt idx="87">
                  <c:v>6.2249999999999996</c:v>
                </c:pt>
                <c:pt idx="88">
                  <c:v>5.99</c:v>
                </c:pt>
                <c:pt idx="89">
                  <c:v>5.3625000000000007</c:v>
                </c:pt>
                <c:pt idx="90">
                  <c:v>5.07</c:v>
                </c:pt>
                <c:pt idx="91">
                  <c:v>6.9749999999999996</c:v>
                </c:pt>
                <c:pt idx="92">
                  <c:v>7.8875000000000002</c:v>
                </c:pt>
                <c:pt idx="93">
                  <c:v>8</c:v>
                </c:pt>
                <c:pt idx="94">
                  <c:v>8.2375000000000007</c:v>
                </c:pt>
                <c:pt idx="95">
                  <c:v>9.4375</c:v>
                </c:pt>
                <c:pt idx="96">
                  <c:v>6.3875000000000002</c:v>
                </c:pt>
                <c:pt idx="97">
                  <c:v>6.65</c:v>
                </c:pt>
                <c:pt idx="98">
                  <c:v>6.2999999999999989</c:v>
                </c:pt>
                <c:pt idx="99">
                  <c:v>6.35</c:v>
                </c:pt>
                <c:pt idx="100">
                  <c:v>7.7</c:v>
                </c:pt>
                <c:pt idx="101">
                  <c:v>7.6749999999999998</c:v>
                </c:pt>
                <c:pt idx="102">
                  <c:v>8.68</c:v>
                </c:pt>
                <c:pt idx="103">
                  <c:v>9.6125000000000007</c:v>
                </c:pt>
                <c:pt idx="104">
                  <c:v>7.9749999999999996</c:v>
                </c:pt>
                <c:pt idx="105">
                  <c:v>8.620000000000001</c:v>
                </c:pt>
                <c:pt idx="106">
                  <c:v>7.1999999999999993</c:v>
                </c:pt>
                <c:pt idx="107">
                  <c:v>7.45</c:v>
                </c:pt>
                <c:pt idx="108">
                  <c:v>6.4874999999999998</c:v>
                </c:pt>
                <c:pt idx="109">
                  <c:v>5.0625</c:v>
                </c:pt>
                <c:pt idx="110">
                  <c:v>5.1999999999999993</c:v>
                </c:pt>
                <c:pt idx="111">
                  <c:v>5.2</c:v>
                </c:pt>
                <c:pt idx="112">
                  <c:v>6.7</c:v>
                </c:pt>
                <c:pt idx="113">
                  <c:v>7.4</c:v>
                </c:pt>
                <c:pt idx="114">
                  <c:v>9.9</c:v>
                </c:pt>
                <c:pt idx="115">
                  <c:v>9.98</c:v>
                </c:pt>
                <c:pt idx="116">
                  <c:v>9.9499999999999993</c:v>
                </c:pt>
                <c:pt idx="117">
                  <c:v>9.1999999999999993</c:v>
                </c:pt>
                <c:pt idx="118">
                  <c:v>9.01</c:v>
                </c:pt>
                <c:pt idx="119">
                  <c:v>8.6</c:v>
                </c:pt>
                <c:pt idx="120">
                  <c:v>6.85</c:v>
                </c:pt>
                <c:pt idx="121">
                  <c:v>5.85</c:v>
                </c:pt>
                <c:pt idx="122">
                  <c:v>4.6300000000000008</c:v>
                </c:pt>
                <c:pt idx="123">
                  <c:v>4.625</c:v>
                </c:pt>
                <c:pt idx="124">
                  <c:v>4.2</c:v>
                </c:pt>
                <c:pt idx="125">
                  <c:v>6.94</c:v>
                </c:pt>
                <c:pt idx="126">
                  <c:v>8.4625000000000004</c:v>
                </c:pt>
                <c:pt idx="127">
                  <c:v>7.9</c:v>
                </c:pt>
                <c:pt idx="128">
                  <c:v>7.5</c:v>
                </c:pt>
                <c:pt idx="129">
                  <c:v>8.75</c:v>
                </c:pt>
                <c:pt idx="130">
                  <c:v>6.911999999999999</c:v>
                </c:pt>
                <c:pt idx="131">
                  <c:v>7.5500000000000007</c:v>
                </c:pt>
                <c:pt idx="132">
                  <c:v>8.6833333333333318</c:v>
                </c:pt>
                <c:pt idx="133">
                  <c:v>6.25</c:v>
                </c:pt>
                <c:pt idx="134">
                  <c:v>8.77</c:v>
                </c:pt>
                <c:pt idx="135">
                  <c:v>11.28</c:v>
                </c:pt>
                <c:pt idx="136">
                  <c:v>12.7875</c:v>
                </c:pt>
                <c:pt idx="137">
                  <c:v>11.137499999999999</c:v>
                </c:pt>
                <c:pt idx="138">
                  <c:v>12.35</c:v>
                </c:pt>
                <c:pt idx="139">
                  <c:v>15.0625</c:v>
                </c:pt>
                <c:pt idx="140">
                  <c:v>15.875</c:v>
                </c:pt>
                <c:pt idx="141">
                  <c:v>18.387499999999999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37-42F6-8EF2-51C98E7C21B8}"/>
            </c:ext>
          </c:extLst>
        </c:ser>
        <c:ser>
          <c:idx val="1"/>
          <c:order val="1"/>
          <c:tx>
            <c:strRef>
              <c:f>PIVOTmly!$Q$1</c:f>
              <c:strCache>
                <c:ptCount val="1"/>
                <c:pt idx="0">
                  <c:v>Tubarão-Qingdao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PIVOTmly!$O$2:$O$143</c:f>
              <c:numCache>
                <c:formatCode>mmm\-yy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PIVOTmly!$Q$2:$Q$143</c:f>
              <c:numCache>
                <c:formatCode>_(* #,##0_);_(* \(#,##0\);_(* "-"??_);_(@_)</c:formatCode>
                <c:ptCount val="142"/>
                <c:pt idx="0">
                  <c:v>29.5625</c:v>
                </c:pt>
                <c:pt idx="1">
                  <c:v>26.612500000000001</c:v>
                </c:pt>
                <c:pt idx="2">
                  <c:v>27.1</c:v>
                </c:pt>
                <c:pt idx="3">
                  <c:v>21.302500000000002</c:v>
                </c:pt>
                <c:pt idx="4">
                  <c:v>31.79</c:v>
                </c:pt>
                <c:pt idx="5">
                  <c:v>26.5625</c:v>
                </c:pt>
                <c:pt idx="6">
                  <c:v>17.952500000000001</c:v>
                </c:pt>
                <c:pt idx="7">
                  <c:v>24.46</c:v>
                </c:pt>
                <c:pt idx="8">
                  <c:v>25.049999999999997</c:v>
                </c:pt>
                <c:pt idx="9">
                  <c:v>30.162500000000001</c:v>
                </c:pt>
                <c:pt idx="10">
                  <c:v>27.520000000000003</c:v>
                </c:pt>
                <c:pt idx="11">
                  <c:v>21.574999999999999</c:v>
                </c:pt>
                <c:pt idx="12">
                  <c:v>18.520000000000003</c:v>
                </c:pt>
                <c:pt idx="13">
                  <c:v>17.774999999999999</c:v>
                </c:pt>
                <c:pt idx="14">
                  <c:v>19.212499999999999</c:v>
                </c:pt>
                <c:pt idx="15">
                  <c:v>19.149999999999999</c:v>
                </c:pt>
                <c:pt idx="16">
                  <c:v>19.25</c:v>
                </c:pt>
                <c:pt idx="17">
                  <c:v>20.1875</c:v>
                </c:pt>
                <c:pt idx="18">
                  <c:v>20.237499999999997</c:v>
                </c:pt>
                <c:pt idx="19">
                  <c:v>21.080000000000002</c:v>
                </c:pt>
                <c:pt idx="20">
                  <c:v>27.0625</c:v>
                </c:pt>
                <c:pt idx="21">
                  <c:v>28.35</c:v>
                </c:pt>
                <c:pt idx="22">
                  <c:v>26.537500000000001</c:v>
                </c:pt>
                <c:pt idx="23">
                  <c:v>29.662500000000001</c:v>
                </c:pt>
                <c:pt idx="24">
                  <c:v>20.625</c:v>
                </c:pt>
                <c:pt idx="25">
                  <c:v>19.75</c:v>
                </c:pt>
                <c:pt idx="26">
                  <c:v>20.100000000000001</c:v>
                </c:pt>
                <c:pt idx="27">
                  <c:v>20.880000000000003</c:v>
                </c:pt>
                <c:pt idx="28">
                  <c:v>20.1875</c:v>
                </c:pt>
                <c:pt idx="29">
                  <c:v>17.600000000000001</c:v>
                </c:pt>
                <c:pt idx="30">
                  <c:v>17.909999999999997</c:v>
                </c:pt>
                <c:pt idx="31">
                  <c:v>17.512499999999999</c:v>
                </c:pt>
                <c:pt idx="32">
                  <c:v>18.675000000000001</c:v>
                </c:pt>
                <c:pt idx="33">
                  <c:v>22.45</c:v>
                </c:pt>
                <c:pt idx="34">
                  <c:v>21.9</c:v>
                </c:pt>
                <c:pt idx="35">
                  <c:v>18.0625</c:v>
                </c:pt>
                <c:pt idx="36">
                  <c:v>18.024999999999999</c:v>
                </c:pt>
                <c:pt idx="37">
                  <c:v>18.087499999999999</c:v>
                </c:pt>
                <c:pt idx="38">
                  <c:v>17.575000000000003</c:v>
                </c:pt>
                <c:pt idx="39">
                  <c:v>17.419999999999998</c:v>
                </c:pt>
                <c:pt idx="40">
                  <c:v>17.675000000000001</c:v>
                </c:pt>
                <c:pt idx="41">
                  <c:v>17.462500000000002</c:v>
                </c:pt>
                <c:pt idx="42">
                  <c:v>20.660000000000004</c:v>
                </c:pt>
                <c:pt idx="43">
                  <c:v>20.625</c:v>
                </c:pt>
                <c:pt idx="44">
                  <c:v>26.139999999999997</c:v>
                </c:pt>
                <c:pt idx="45">
                  <c:v>26.287499999999998</c:v>
                </c:pt>
                <c:pt idx="46">
                  <c:v>20.837499999999999</c:v>
                </c:pt>
                <c:pt idx="47">
                  <c:v>27.71</c:v>
                </c:pt>
                <c:pt idx="48">
                  <c:v>22.225000000000001</c:v>
                </c:pt>
                <c:pt idx="49">
                  <c:v>19.362499999999997</c:v>
                </c:pt>
                <c:pt idx="50">
                  <c:v>25.03</c:v>
                </c:pt>
                <c:pt idx="51">
                  <c:v>19.5</c:v>
                </c:pt>
                <c:pt idx="52">
                  <c:v>19.4375</c:v>
                </c:pt>
                <c:pt idx="53">
                  <c:v>21.15</c:v>
                </c:pt>
                <c:pt idx="54">
                  <c:v>19.75</c:v>
                </c:pt>
                <c:pt idx="55">
                  <c:v>21.175000000000001</c:v>
                </c:pt>
                <c:pt idx="56">
                  <c:v>22.509999999999998</c:v>
                </c:pt>
                <c:pt idx="57">
                  <c:v>18.5625</c:v>
                </c:pt>
                <c:pt idx="58">
                  <c:v>22.25</c:v>
                </c:pt>
                <c:pt idx="59">
                  <c:v>14.13</c:v>
                </c:pt>
                <c:pt idx="60">
                  <c:v>10.9375</c:v>
                </c:pt>
                <c:pt idx="61">
                  <c:v>10.462499999999999</c:v>
                </c:pt>
                <c:pt idx="62">
                  <c:v>10.32</c:v>
                </c:pt>
                <c:pt idx="63">
                  <c:v>9.875</c:v>
                </c:pt>
                <c:pt idx="64">
                  <c:v>11.0875</c:v>
                </c:pt>
                <c:pt idx="65">
                  <c:v>11.51</c:v>
                </c:pt>
                <c:pt idx="66">
                  <c:v>13.425000000000001</c:v>
                </c:pt>
                <c:pt idx="67">
                  <c:v>14.824999999999999</c:v>
                </c:pt>
                <c:pt idx="68">
                  <c:v>12.15</c:v>
                </c:pt>
                <c:pt idx="69">
                  <c:v>11.9125</c:v>
                </c:pt>
                <c:pt idx="70">
                  <c:v>9.5624999999999982</c:v>
                </c:pt>
                <c:pt idx="71">
                  <c:v>8.1800000000000015</c:v>
                </c:pt>
                <c:pt idx="72">
                  <c:v>5.9350000000000005</c:v>
                </c:pt>
                <c:pt idx="73">
                  <c:v>5.6</c:v>
                </c:pt>
                <c:pt idx="74">
                  <c:v>5.5900000000000007</c:v>
                </c:pt>
                <c:pt idx="75">
                  <c:v>7.8250000000000002</c:v>
                </c:pt>
                <c:pt idx="76">
                  <c:v>8.2099999999999991</c:v>
                </c:pt>
                <c:pt idx="77">
                  <c:v>9.0875000000000004</c:v>
                </c:pt>
                <c:pt idx="78">
                  <c:v>9.2750000000000004</c:v>
                </c:pt>
                <c:pt idx="79">
                  <c:v>9.1300000000000008</c:v>
                </c:pt>
                <c:pt idx="80">
                  <c:v>11.65</c:v>
                </c:pt>
                <c:pt idx="81">
                  <c:v>11.9125</c:v>
                </c:pt>
                <c:pt idx="82">
                  <c:v>12.35</c:v>
                </c:pt>
                <c:pt idx="83">
                  <c:v>11.9</c:v>
                </c:pt>
                <c:pt idx="84">
                  <c:v>12.99</c:v>
                </c:pt>
                <c:pt idx="85">
                  <c:v>11.2</c:v>
                </c:pt>
                <c:pt idx="86">
                  <c:v>15.074999999999999</c:v>
                </c:pt>
                <c:pt idx="87">
                  <c:v>14.6875</c:v>
                </c:pt>
                <c:pt idx="88">
                  <c:v>14.05</c:v>
                </c:pt>
                <c:pt idx="89">
                  <c:v>12.637499999999999</c:v>
                </c:pt>
                <c:pt idx="90">
                  <c:v>12.04</c:v>
                </c:pt>
                <c:pt idx="91">
                  <c:v>15.875</c:v>
                </c:pt>
                <c:pt idx="92">
                  <c:v>17.462499999999999</c:v>
                </c:pt>
                <c:pt idx="93">
                  <c:v>18.02</c:v>
                </c:pt>
                <c:pt idx="94">
                  <c:v>18.475000000000001</c:v>
                </c:pt>
                <c:pt idx="95">
                  <c:v>19.649999999999999</c:v>
                </c:pt>
                <c:pt idx="96">
                  <c:v>15.574999999999999</c:v>
                </c:pt>
                <c:pt idx="97">
                  <c:v>16.137499999999999</c:v>
                </c:pt>
                <c:pt idx="98">
                  <c:v>15.324999999999999</c:v>
                </c:pt>
                <c:pt idx="99">
                  <c:v>15.27</c:v>
                </c:pt>
                <c:pt idx="100">
                  <c:v>17.675000000000001</c:v>
                </c:pt>
                <c:pt idx="101">
                  <c:v>18.987500000000001</c:v>
                </c:pt>
                <c:pt idx="102">
                  <c:v>22.080000000000002</c:v>
                </c:pt>
                <c:pt idx="103">
                  <c:v>24.012500000000003</c:v>
                </c:pt>
                <c:pt idx="104">
                  <c:v>20.9</c:v>
                </c:pt>
                <c:pt idx="105">
                  <c:v>20.96</c:v>
                </c:pt>
                <c:pt idx="106">
                  <c:v>16.875</c:v>
                </c:pt>
                <c:pt idx="107">
                  <c:v>16.3</c:v>
                </c:pt>
                <c:pt idx="108">
                  <c:v>17.137499999999999</c:v>
                </c:pt>
                <c:pt idx="109">
                  <c:v>13.25</c:v>
                </c:pt>
                <c:pt idx="110">
                  <c:v>11.9125</c:v>
                </c:pt>
                <c:pt idx="111">
                  <c:v>12.830000000000002</c:v>
                </c:pt>
                <c:pt idx="112">
                  <c:v>16.074999999999999</c:v>
                </c:pt>
                <c:pt idx="113">
                  <c:v>17.439999999999998</c:v>
                </c:pt>
                <c:pt idx="114">
                  <c:v>24.162500000000001</c:v>
                </c:pt>
                <c:pt idx="115">
                  <c:v>23.55</c:v>
                </c:pt>
                <c:pt idx="116">
                  <c:v>25.087499999999999</c:v>
                </c:pt>
                <c:pt idx="117">
                  <c:v>22.0625</c:v>
                </c:pt>
                <c:pt idx="118">
                  <c:v>19.78</c:v>
                </c:pt>
                <c:pt idx="119">
                  <c:v>19.833333333333332</c:v>
                </c:pt>
                <c:pt idx="120">
                  <c:v>17.675000000000001</c:v>
                </c:pt>
                <c:pt idx="121">
                  <c:v>13.649999999999999</c:v>
                </c:pt>
                <c:pt idx="122">
                  <c:v>10.85</c:v>
                </c:pt>
                <c:pt idx="123">
                  <c:v>11.0625</c:v>
                </c:pt>
                <c:pt idx="124">
                  <c:v>8.2875000000000014</c:v>
                </c:pt>
                <c:pt idx="125">
                  <c:v>15.1</c:v>
                </c:pt>
                <c:pt idx="126">
                  <c:v>18.487500000000001</c:v>
                </c:pt>
                <c:pt idx="127">
                  <c:v>17.560000000000002</c:v>
                </c:pt>
                <c:pt idx="128">
                  <c:v>17.25</c:v>
                </c:pt>
                <c:pt idx="129">
                  <c:v>19.375</c:v>
                </c:pt>
                <c:pt idx="130">
                  <c:v>14.040000000000001</c:v>
                </c:pt>
                <c:pt idx="131">
                  <c:v>14.2875</c:v>
                </c:pt>
                <c:pt idx="132">
                  <c:v>18.716666666666669</c:v>
                </c:pt>
                <c:pt idx="133">
                  <c:v>16.512499999999999</c:v>
                </c:pt>
                <c:pt idx="134">
                  <c:v>18.729999999999997</c:v>
                </c:pt>
                <c:pt idx="135">
                  <c:v>25.21</c:v>
                </c:pt>
                <c:pt idx="136">
                  <c:v>26.925000000000001</c:v>
                </c:pt>
                <c:pt idx="137">
                  <c:v>25.987500000000001</c:v>
                </c:pt>
                <c:pt idx="138">
                  <c:v>26.85</c:v>
                </c:pt>
                <c:pt idx="139">
                  <c:v>33.6875</c:v>
                </c:pt>
                <c:pt idx="140">
                  <c:v>34.799999999999997</c:v>
                </c:pt>
                <c:pt idx="141">
                  <c:v>42.537500000000001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37-42F6-8EF2-51C98E7C21B8}"/>
            </c:ext>
          </c:extLst>
        </c:ser>
        <c:ser>
          <c:idx val="2"/>
          <c:order val="2"/>
          <c:tx>
            <c:strRef>
              <c:f>PIVOTmly!$R$1</c:f>
              <c:strCache>
                <c:ptCount val="1"/>
                <c:pt idx="0">
                  <c:v>Tubarão-Rotterdam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PIVOTmly!$O$2:$O$143</c:f>
              <c:numCache>
                <c:formatCode>mmm\-yy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PIVOTmly!$R$2:$R$143</c:f>
              <c:numCache>
                <c:formatCode>_(* #,##0_);_(* \(#,##0\);_(* "-"??_);_(@_)</c:formatCode>
                <c:ptCount val="142"/>
                <c:pt idx="0">
                  <c:v>15.875</c:v>
                </c:pt>
                <c:pt idx="1">
                  <c:v>14.362499999999999</c:v>
                </c:pt>
                <c:pt idx="2">
                  <c:v>15.190000000000001</c:v>
                </c:pt>
                <c:pt idx="3">
                  <c:v>12.637499999999999</c:v>
                </c:pt>
                <c:pt idx="4">
                  <c:v>17.62</c:v>
                </c:pt>
                <c:pt idx="5">
                  <c:v>15.399999999999999</c:v>
                </c:pt>
                <c:pt idx="6">
                  <c:v>9.9499999999999993</c:v>
                </c:pt>
                <c:pt idx="7">
                  <c:v>11.7</c:v>
                </c:pt>
                <c:pt idx="8">
                  <c:v>14</c:v>
                </c:pt>
                <c:pt idx="9">
                  <c:v>15.512499999999999</c:v>
                </c:pt>
                <c:pt idx="10">
                  <c:v>14.59</c:v>
                </c:pt>
                <c:pt idx="11">
                  <c:v>12.100000000000001</c:v>
                </c:pt>
                <c:pt idx="12">
                  <c:v>8.6699999999999982</c:v>
                </c:pt>
                <c:pt idx="13">
                  <c:v>7.6</c:v>
                </c:pt>
                <c:pt idx="14">
                  <c:v>9.0500000000000007</c:v>
                </c:pt>
                <c:pt idx="15">
                  <c:v>8.5124999999999993</c:v>
                </c:pt>
                <c:pt idx="16">
                  <c:v>8.5800000000000018</c:v>
                </c:pt>
                <c:pt idx="17">
                  <c:v>9.8999999999999986</c:v>
                </c:pt>
                <c:pt idx="18">
                  <c:v>10.5375</c:v>
                </c:pt>
                <c:pt idx="19">
                  <c:v>10.309999999999999</c:v>
                </c:pt>
                <c:pt idx="20">
                  <c:v>13.6</c:v>
                </c:pt>
                <c:pt idx="21">
                  <c:v>15.09</c:v>
                </c:pt>
                <c:pt idx="22">
                  <c:v>14.375</c:v>
                </c:pt>
                <c:pt idx="23">
                  <c:v>14.9375</c:v>
                </c:pt>
                <c:pt idx="24">
                  <c:v>9.7624999999999993</c:v>
                </c:pt>
                <c:pt idx="25">
                  <c:v>8.6374999999999993</c:v>
                </c:pt>
                <c:pt idx="26">
                  <c:v>8.2625000000000011</c:v>
                </c:pt>
                <c:pt idx="27">
                  <c:v>8.31</c:v>
                </c:pt>
                <c:pt idx="28">
                  <c:v>8.75</c:v>
                </c:pt>
                <c:pt idx="29">
                  <c:v>7.3</c:v>
                </c:pt>
                <c:pt idx="30">
                  <c:v>7.63</c:v>
                </c:pt>
                <c:pt idx="31">
                  <c:v>7.1875</c:v>
                </c:pt>
                <c:pt idx="32">
                  <c:v>7.6499999999999995</c:v>
                </c:pt>
                <c:pt idx="33">
                  <c:v>9.870000000000001</c:v>
                </c:pt>
                <c:pt idx="34">
                  <c:v>10.625</c:v>
                </c:pt>
                <c:pt idx="35">
                  <c:v>8.8125</c:v>
                </c:pt>
                <c:pt idx="36">
                  <c:v>8.4499999999999993</c:v>
                </c:pt>
                <c:pt idx="37">
                  <c:v>8.3249999999999993</c:v>
                </c:pt>
                <c:pt idx="38">
                  <c:v>7.4249999999999998</c:v>
                </c:pt>
                <c:pt idx="39">
                  <c:v>7.1300000000000008</c:v>
                </c:pt>
                <c:pt idx="40">
                  <c:v>7.7</c:v>
                </c:pt>
                <c:pt idx="41">
                  <c:v>8.3000000000000007</c:v>
                </c:pt>
                <c:pt idx="42">
                  <c:v>10.219999999999999</c:v>
                </c:pt>
                <c:pt idx="43">
                  <c:v>9.5</c:v>
                </c:pt>
                <c:pt idx="44">
                  <c:v>14.24</c:v>
                </c:pt>
                <c:pt idx="45">
                  <c:v>15.1</c:v>
                </c:pt>
                <c:pt idx="46">
                  <c:v>12.125</c:v>
                </c:pt>
                <c:pt idx="47">
                  <c:v>16.2</c:v>
                </c:pt>
                <c:pt idx="48">
                  <c:v>12.3</c:v>
                </c:pt>
                <c:pt idx="49">
                  <c:v>8.0500000000000007</c:v>
                </c:pt>
                <c:pt idx="50">
                  <c:v>11.77</c:v>
                </c:pt>
                <c:pt idx="51">
                  <c:v>8.7249999999999996</c:v>
                </c:pt>
                <c:pt idx="52">
                  <c:v>8.0749999999999993</c:v>
                </c:pt>
                <c:pt idx="53">
                  <c:v>8.5800000000000018</c:v>
                </c:pt>
                <c:pt idx="54">
                  <c:v>8.7249999999999996</c:v>
                </c:pt>
                <c:pt idx="55">
                  <c:v>8.85</c:v>
                </c:pt>
                <c:pt idx="56">
                  <c:v>9.51</c:v>
                </c:pt>
                <c:pt idx="57">
                  <c:v>7.8625000000000007</c:v>
                </c:pt>
                <c:pt idx="58">
                  <c:v>12.412500000000001</c:v>
                </c:pt>
                <c:pt idx="59">
                  <c:v>6.5400000000000009</c:v>
                </c:pt>
                <c:pt idx="60">
                  <c:v>5.0999999999999996</c:v>
                </c:pt>
                <c:pt idx="61">
                  <c:v>5.1875</c:v>
                </c:pt>
                <c:pt idx="62">
                  <c:v>3.9800000000000004</c:v>
                </c:pt>
                <c:pt idx="63">
                  <c:v>4.3</c:v>
                </c:pt>
                <c:pt idx="64">
                  <c:v>5.6624999999999996</c:v>
                </c:pt>
                <c:pt idx="65">
                  <c:v>5.82</c:v>
                </c:pt>
                <c:pt idx="66">
                  <c:v>7.3375000000000004</c:v>
                </c:pt>
                <c:pt idx="67">
                  <c:v>7.8125</c:v>
                </c:pt>
                <c:pt idx="68">
                  <c:v>5.5299999999999994</c:v>
                </c:pt>
                <c:pt idx="69">
                  <c:v>5.8624999999999998</c:v>
                </c:pt>
                <c:pt idx="70">
                  <c:v>4.8499999999999996</c:v>
                </c:pt>
                <c:pt idx="71">
                  <c:v>4.74</c:v>
                </c:pt>
                <c:pt idx="72">
                  <c:v>3.01</c:v>
                </c:pt>
                <c:pt idx="73">
                  <c:v>2.8</c:v>
                </c:pt>
                <c:pt idx="74">
                  <c:v>2.9</c:v>
                </c:pt>
                <c:pt idx="75">
                  <c:v>4.2750000000000004</c:v>
                </c:pt>
                <c:pt idx="76">
                  <c:v>4.5500000000000007</c:v>
                </c:pt>
                <c:pt idx="77">
                  <c:v>4.3375000000000004</c:v>
                </c:pt>
                <c:pt idx="78">
                  <c:v>4.6374999999999993</c:v>
                </c:pt>
                <c:pt idx="79">
                  <c:v>4.17</c:v>
                </c:pt>
                <c:pt idx="80">
                  <c:v>5.875</c:v>
                </c:pt>
                <c:pt idx="81">
                  <c:v>6.875</c:v>
                </c:pt>
                <c:pt idx="82">
                  <c:v>7.62</c:v>
                </c:pt>
                <c:pt idx="83">
                  <c:v>7.0750000000000002</c:v>
                </c:pt>
                <c:pt idx="84">
                  <c:v>7.4700000000000006</c:v>
                </c:pt>
                <c:pt idx="85">
                  <c:v>5.6624999999999996</c:v>
                </c:pt>
                <c:pt idx="86">
                  <c:v>7.3624999999999998</c:v>
                </c:pt>
                <c:pt idx="87">
                  <c:v>7.5625</c:v>
                </c:pt>
                <c:pt idx="88">
                  <c:v>6.1599999999999993</c:v>
                </c:pt>
                <c:pt idx="89">
                  <c:v>5.4875000000000007</c:v>
                </c:pt>
                <c:pt idx="90">
                  <c:v>4.9799999999999995</c:v>
                </c:pt>
                <c:pt idx="91">
                  <c:v>7.3999999999999995</c:v>
                </c:pt>
                <c:pt idx="92">
                  <c:v>8.5</c:v>
                </c:pt>
                <c:pt idx="93">
                  <c:v>9.61</c:v>
                </c:pt>
                <c:pt idx="94">
                  <c:v>11.125</c:v>
                </c:pt>
                <c:pt idx="95">
                  <c:v>12.3</c:v>
                </c:pt>
                <c:pt idx="96">
                  <c:v>9.1749999999999989</c:v>
                </c:pt>
                <c:pt idx="97">
                  <c:v>7.6499999999999995</c:v>
                </c:pt>
                <c:pt idx="98">
                  <c:v>6.4375000000000009</c:v>
                </c:pt>
                <c:pt idx="99">
                  <c:v>6.58</c:v>
                </c:pt>
                <c:pt idx="100">
                  <c:v>8.6499999999999986</c:v>
                </c:pt>
                <c:pt idx="101">
                  <c:v>8.2750000000000004</c:v>
                </c:pt>
                <c:pt idx="102">
                  <c:v>10.709999999999999</c:v>
                </c:pt>
                <c:pt idx="103">
                  <c:v>11.2125</c:v>
                </c:pt>
                <c:pt idx="104">
                  <c:v>8.3375000000000004</c:v>
                </c:pt>
                <c:pt idx="105">
                  <c:v>8.27</c:v>
                </c:pt>
                <c:pt idx="106">
                  <c:v>8.5250000000000004</c:v>
                </c:pt>
                <c:pt idx="107">
                  <c:v>8.41</c:v>
                </c:pt>
                <c:pt idx="108">
                  <c:v>8.2750000000000004</c:v>
                </c:pt>
                <c:pt idx="109">
                  <c:v>5.9749999999999996</c:v>
                </c:pt>
                <c:pt idx="110">
                  <c:v>4.7749999999999995</c:v>
                </c:pt>
                <c:pt idx="111">
                  <c:v>4.6399999999999988</c:v>
                </c:pt>
                <c:pt idx="112">
                  <c:v>6.2874999999999996</c:v>
                </c:pt>
                <c:pt idx="113">
                  <c:v>7.57</c:v>
                </c:pt>
                <c:pt idx="114">
                  <c:v>11.425000000000001</c:v>
                </c:pt>
                <c:pt idx="115">
                  <c:v>10.530000000000001</c:v>
                </c:pt>
                <c:pt idx="116">
                  <c:v>11.9375</c:v>
                </c:pt>
                <c:pt idx="117">
                  <c:v>8.7874999999999996</c:v>
                </c:pt>
                <c:pt idx="118">
                  <c:v>8.4300000000000015</c:v>
                </c:pt>
                <c:pt idx="119">
                  <c:v>9.2666666666666675</c:v>
                </c:pt>
                <c:pt idx="120">
                  <c:v>7.8875000000000002</c:v>
                </c:pt>
                <c:pt idx="121">
                  <c:v>5.0625</c:v>
                </c:pt>
                <c:pt idx="122">
                  <c:v>3.7700000000000005</c:v>
                </c:pt>
                <c:pt idx="123">
                  <c:v>3.95</c:v>
                </c:pt>
                <c:pt idx="124">
                  <c:v>3.3125</c:v>
                </c:pt>
                <c:pt idx="125">
                  <c:v>6.669999999999999</c:v>
                </c:pt>
                <c:pt idx="126">
                  <c:v>10.35</c:v>
                </c:pt>
                <c:pt idx="127">
                  <c:v>8.2099999999999991</c:v>
                </c:pt>
                <c:pt idx="128">
                  <c:v>7.3250000000000011</c:v>
                </c:pt>
                <c:pt idx="129">
                  <c:v>9.5124999999999993</c:v>
                </c:pt>
                <c:pt idx="130">
                  <c:v>6.8900000000000006</c:v>
                </c:pt>
                <c:pt idx="131">
                  <c:v>6.7874999999999996</c:v>
                </c:pt>
                <c:pt idx="132">
                  <c:v>10.016666666666666</c:v>
                </c:pt>
                <c:pt idx="133">
                  <c:v>7.9124999999999996</c:v>
                </c:pt>
                <c:pt idx="134">
                  <c:v>9.2900000000000009</c:v>
                </c:pt>
                <c:pt idx="135">
                  <c:v>12.89</c:v>
                </c:pt>
                <c:pt idx="136">
                  <c:v>14.55</c:v>
                </c:pt>
                <c:pt idx="137">
                  <c:v>11.95</c:v>
                </c:pt>
                <c:pt idx="138">
                  <c:v>11.830000000000002</c:v>
                </c:pt>
                <c:pt idx="139">
                  <c:v>16.774999999999999</c:v>
                </c:pt>
                <c:pt idx="140">
                  <c:v>18.675000000000001</c:v>
                </c:pt>
                <c:pt idx="141">
                  <c:v>26.162500000000001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37-42F6-8EF2-51C98E7C2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429568"/>
        <c:axId val="989425960"/>
      </c:lineChart>
      <c:dateAx>
        <c:axId val="9894295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31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25960"/>
        <c:crosses val="autoZero"/>
        <c:auto val="1"/>
        <c:lblOffset val="100"/>
        <c:baseTimeUnit val="months"/>
        <c:majorUnit val="12"/>
        <c:majorTimeUnit val="months"/>
      </c:dateAx>
      <c:valAx>
        <c:axId val="98942596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 w="3175">
            <a:solidFill>
              <a:schemeClr val="tx1">
                <a:lumMod val="75000"/>
                <a:lumOff val="2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2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"/>
          <c:y val="7.002260134149893E-2"/>
          <c:w val="0.79756885580559256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94888509855998"/>
          <c:y val="0.11624816103107009"/>
          <c:w val="0.81784538629792469"/>
          <c:h val="0.73428920445731483"/>
        </c:manualLayout>
      </c:layout>
      <c:lineChart>
        <c:grouping val="standard"/>
        <c:varyColors val="0"/>
        <c:ser>
          <c:idx val="2"/>
          <c:order val="0"/>
          <c:tx>
            <c:strRef>
              <c:f>'New tables'!$A$10</c:f>
              <c:strCache>
                <c:ptCount val="1"/>
                <c:pt idx="0">
                  <c:v>Baltic Capesize Index (BCI)</c:v>
                </c:pt>
              </c:strCache>
            </c:strRef>
          </c:tx>
          <c:spPr>
            <a:ln w="15875" cap="flat" cmpd="sng" algn="ctr">
              <a:solidFill>
                <a:schemeClr val="tx2">
                  <a:lumMod val="60000"/>
                  <a:lumOff val="40000"/>
                </a:schemeClr>
              </a:solidFill>
              <a:prstDash val="sysDash"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[0]!BDIchartdate</c:f>
              <c:numCache>
                <c:formatCode>\ [$]dd/mm/yyyy</c:formatCode>
                <c:ptCount val="483"/>
                <c:pt idx="0">
                  <c:v>40039</c:v>
                </c:pt>
                <c:pt idx="1">
                  <c:v>40046</c:v>
                </c:pt>
                <c:pt idx="2">
                  <c:v>40053</c:v>
                </c:pt>
                <c:pt idx="3">
                  <c:v>40060</c:v>
                </c:pt>
                <c:pt idx="4">
                  <c:v>40067</c:v>
                </c:pt>
                <c:pt idx="5">
                  <c:v>40074</c:v>
                </c:pt>
                <c:pt idx="6">
                  <c:v>40081</c:v>
                </c:pt>
                <c:pt idx="7">
                  <c:v>40088</c:v>
                </c:pt>
                <c:pt idx="8">
                  <c:v>40095</c:v>
                </c:pt>
                <c:pt idx="9">
                  <c:v>40102</c:v>
                </c:pt>
                <c:pt idx="10">
                  <c:v>40109</c:v>
                </c:pt>
                <c:pt idx="11">
                  <c:v>40116</c:v>
                </c:pt>
                <c:pt idx="12">
                  <c:v>40123</c:v>
                </c:pt>
                <c:pt idx="13">
                  <c:v>40130</c:v>
                </c:pt>
                <c:pt idx="14">
                  <c:v>40137</c:v>
                </c:pt>
                <c:pt idx="15">
                  <c:v>40144</c:v>
                </c:pt>
                <c:pt idx="16">
                  <c:v>40151</c:v>
                </c:pt>
                <c:pt idx="17">
                  <c:v>40158</c:v>
                </c:pt>
                <c:pt idx="18">
                  <c:v>40165</c:v>
                </c:pt>
                <c:pt idx="19">
                  <c:v>40179</c:v>
                </c:pt>
                <c:pt idx="20">
                  <c:v>40186</c:v>
                </c:pt>
                <c:pt idx="21">
                  <c:v>40193</c:v>
                </c:pt>
                <c:pt idx="22">
                  <c:v>40200</c:v>
                </c:pt>
                <c:pt idx="23">
                  <c:v>40207</c:v>
                </c:pt>
                <c:pt idx="24">
                  <c:v>40214</c:v>
                </c:pt>
                <c:pt idx="25">
                  <c:v>40221</c:v>
                </c:pt>
                <c:pt idx="26">
                  <c:v>40228</c:v>
                </c:pt>
                <c:pt idx="27">
                  <c:v>40235</c:v>
                </c:pt>
                <c:pt idx="28">
                  <c:v>40242</c:v>
                </c:pt>
                <c:pt idx="29">
                  <c:v>40249</c:v>
                </c:pt>
                <c:pt idx="30">
                  <c:v>40256</c:v>
                </c:pt>
                <c:pt idx="31">
                  <c:v>40263</c:v>
                </c:pt>
                <c:pt idx="32">
                  <c:v>40270</c:v>
                </c:pt>
                <c:pt idx="33">
                  <c:v>40277</c:v>
                </c:pt>
                <c:pt idx="34">
                  <c:v>40284</c:v>
                </c:pt>
                <c:pt idx="35">
                  <c:v>40291</c:v>
                </c:pt>
                <c:pt idx="36">
                  <c:v>40298</c:v>
                </c:pt>
                <c:pt idx="37">
                  <c:v>40305</c:v>
                </c:pt>
                <c:pt idx="38">
                  <c:v>40312</c:v>
                </c:pt>
                <c:pt idx="39">
                  <c:v>40319</c:v>
                </c:pt>
                <c:pt idx="40">
                  <c:v>40326</c:v>
                </c:pt>
                <c:pt idx="41">
                  <c:v>40333</c:v>
                </c:pt>
                <c:pt idx="42">
                  <c:v>40340</c:v>
                </c:pt>
                <c:pt idx="43">
                  <c:v>40347</c:v>
                </c:pt>
                <c:pt idx="44">
                  <c:v>40354</c:v>
                </c:pt>
                <c:pt idx="45">
                  <c:v>40361</c:v>
                </c:pt>
                <c:pt idx="46">
                  <c:v>40368</c:v>
                </c:pt>
                <c:pt idx="47">
                  <c:v>40375</c:v>
                </c:pt>
                <c:pt idx="48">
                  <c:v>40382</c:v>
                </c:pt>
                <c:pt idx="49">
                  <c:v>40389</c:v>
                </c:pt>
                <c:pt idx="50">
                  <c:v>40396</c:v>
                </c:pt>
                <c:pt idx="51">
                  <c:v>40403</c:v>
                </c:pt>
                <c:pt idx="52">
                  <c:v>40410</c:v>
                </c:pt>
                <c:pt idx="53">
                  <c:v>40417</c:v>
                </c:pt>
                <c:pt idx="54">
                  <c:v>40424</c:v>
                </c:pt>
                <c:pt idx="55">
                  <c:v>40431</c:v>
                </c:pt>
                <c:pt idx="56">
                  <c:v>40438</c:v>
                </c:pt>
                <c:pt idx="57">
                  <c:v>40445</c:v>
                </c:pt>
                <c:pt idx="58">
                  <c:v>40452</c:v>
                </c:pt>
                <c:pt idx="59">
                  <c:v>40459</c:v>
                </c:pt>
                <c:pt idx="60">
                  <c:v>40466</c:v>
                </c:pt>
                <c:pt idx="61">
                  <c:v>40473</c:v>
                </c:pt>
                <c:pt idx="62">
                  <c:v>40480</c:v>
                </c:pt>
                <c:pt idx="63">
                  <c:v>40487</c:v>
                </c:pt>
                <c:pt idx="64">
                  <c:v>40494</c:v>
                </c:pt>
                <c:pt idx="65">
                  <c:v>40501</c:v>
                </c:pt>
                <c:pt idx="66">
                  <c:v>40508</c:v>
                </c:pt>
                <c:pt idx="67">
                  <c:v>40515</c:v>
                </c:pt>
                <c:pt idx="68">
                  <c:v>40522</c:v>
                </c:pt>
                <c:pt idx="69">
                  <c:v>40529</c:v>
                </c:pt>
                <c:pt idx="70">
                  <c:v>40536</c:v>
                </c:pt>
                <c:pt idx="71">
                  <c:v>40543</c:v>
                </c:pt>
                <c:pt idx="72">
                  <c:v>40550</c:v>
                </c:pt>
                <c:pt idx="73">
                  <c:v>40557</c:v>
                </c:pt>
                <c:pt idx="74">
                  <c:v>40564</c:v>
                </c:pt>
                <c:pt idx="75">
                  <c:v>40571</c:v>
                </c:pt>
                <c:pt idx="76">
                  <c:v>40578</c:v>
                </c:pt>
                <c:pt idx="77">
                  <c:v>40585</c:v>
                </c:pt>
                <c:pt idx="78">
                  <c:v>40592</c:v>
                </c:pt>
                <c:pt idx="79">
                  <c:v>40599</c:v>
                </c:pt>
                <c:pt idx="80">
                  <c:v>40606</c:v>
                </c:pt>
                <c:pt idx="81">
                  <c:v>40613</c:v>
                </c:pt>
                <c:pt idx="82">
                  <c:v>40620</c:v>
                </c:pt>
                <c:pt idx="83">
                  <c:v>40627</c:v>
                </c:pt>
                <c:pt idx="84">
                  <c:v>40634</c:v>
                </c:pt>
                <c:pt idx="85">
                  <c:v>40641</c:v>
                </c:pt>
                <c:pt idx="86">
                  <c:v>40648</c:v>
                </c:pt>
                <c:pt idx="87">
                  <c:v>40655</c:v>
                </c:pt>
                <c:pt idx="88">
                  <c:v>40662</c:v>
                </c:pt>
                <c:pt idx="89">
                  <c:v>40669</c:v>
                </c:pt>
                <c:pt idx="90">
                  <c:v>40676</c:v>
                </c:pt>
                <c:pt idx="91">
                  <c:v>40683</c:v>
                </c:pt>
                <c:pt idx="92">
                  <c:v>40690</c:v>
                </c:pt>
                <c:pt idx="93">
                  <c:v>40697</c:v>
                </c:pt>
                <c:pt idx="94">
                  <c:v>40704</c:v>
                </c:pt>
                <c:pt idx="95">
                  <c:v>40711</c:v>
                </c:pt>
                <c:pt idx="96">
                  <c:v>40718</c:v>
                </c:pt>
                <c:pt idx="97">
                  <c:v>40725</c:v>
                </c:pt>
                <c:pt idx="98">
                  <c:v>40732</c:v>
                </c:pt>
                <c:pt idx="99">
                  <c:v>40739</c:v>
                </c:pt>
                <c:pt idx="100">
                  <c:v>40746</c:v>
                </c:pt>
                <c:pt idx="101">
                  <c:v>40753</c:v>
                </c:pt>
                <c:pt idx="102">
                  <c:v>40760</c:v>
                </c:pt>
                <c:pt idx="103">
                  <c:v>40767</c:v>
                </c:pt>
                <c:pt idx="104">
                  <c:v>40774</c:v>
                </c:pt>
                <c:pt idx="105">
                  <c:v>40781</c:v>
                </c:pt>
                <c:pt idx="106">
                  <c:v>40788</c:v>
                </c:pt>
                <c:pt idx="107">
                  <c:v>40795</c:v>
                </c:pt>
                <c:pt idx="108">
                  <c:v>40802</c:v>
                </c:pt>
                <c:pt idx="109">
                  <c:v>40809</c:v>
                </c:pt>
                <c:pt idx="110">
                  <c:v>40816</c:v>
                </c:pt>
                <c:pt idx="111">
                  <c:v>40823</c:v>
                </c:pt>
                <c:pt idx="112">
                  <c:v>40830</c:v>
                </c:pt>
                <c:pt idx="113">
                  <c:v>40837</c:v>
                </c:pt>
                <c:pt idx="114">
                  <c:v>40844</c:v>
                </c:pt>
                <c:pt idx="115">
                  <c:v>40851</c:v>
                </c:pt>
                <c:pt idx="116">
                  <c:v>40858</c:v>
                </c:pt>
                <c:pt idx="117">
                  <c:v>40865</c:v>
                </c:pt>
                <c:pt idx="118">
                  <c:v>40872</c:v>
                </c:pt>
                <c:pt idx="119">
                  <c:v>40879</c:v>
                </c:pt>
                <c:pt idx="120">
                  <c:v>40886</c:v>
                </c:pt>
                <c:pt idx="121">
                  <c:v>40893</c:v>
                </c:pt>
                <c:pt idx="122">
                  <c:v>40900</c:v>
                </c:pt>
                <c:pt idx="123">
                  <c:v>40907</c:v>
                </c:pt>
                <c:pt idx="124">
                  <c:v>40914</c:v>
                </c:pt>
                <c:pt idx="125">
                  <c:v>40921</c:v>
                </c:pt>
                <c:pt idx="126">
                  <c:v>40928</c:v>
                </c:pt>
                <c:pt idx="127">
                  <c:v>40935</c:v>
                </c:pt>
                <c:pt idx="128">
                  <c:v>40942</c:v>
                </c:pt>
                <c:pt idx="129">
                  <c:v>40949</c:v>
                </c:pt>
                <c:pt idx="130">
                  <c:v>40956</c:v>
                </c:pt>
                <c:pt idx="131">
                  <c:v>40963</c:v>
                </c:pt>
                <c:pt idx="132">
                  <c:v>40970</c:v>
                </c:pt>
                <c:pt idx="133">
                  <c:v>40977</c:v>
                </c:pt>
                <c:pt idx="134">
                  <c:v>40984</c:v>
                </c:pt>
                <c:pt idx="135">
                  <c:v>40991</c:v>
                </c:pt>
                <c:pt idx="136">
                  <c:v>40998</c:v>
                </c:pt>
                <c:pt idx="137">
                  <c:v>41005</c:v>
                </c:pt>
                <c:pt idx="138">
                  <c:v>41012</c:v>
                </c:pt>
                <c:pt idx="139">
                  <c:v>41019</c:v>
                </c:pt>
                <c:pt idx="140">
                  <c:v>41026</c:v>
                </c:pt>
                <c:pt idx="141">
                  <c:v>41033</c:v>
                </c:pt>
                <c:pt idx="142">
                  <c:v>41040</c:v>
                </c:pt>
                <c:pt idx="143">
                  <c:v>41047</c:v>
                </c:pt>
                <c:pt idx="144">
                  <c:v>41054</c:v>
                </c:pt>
                <c:pt idx="145">
                  <c:v>41061</c:v>
                </c:pt>
                <c:pt idx="146">
                  <c:v>41068</c:v>
                </c:pt>
                <c:pt idx="147">
                  <c:v>41075</c:v>
                </c:pt>
                <c:pt idx="148">
                  <c:v>41082</c:v>
                </c:pt>
                <c:pt idx="149">
                  <c:v>41089</c:v>
                </c:pt>
                <c:pt idx="150">
                  <c:v>41096</c:v>
                </c:pt>
                <c:pt idx="151">
                  <c:v>41103</c:v>
                </c:pt>
                <c:pt idx="152">
                  <c:v>41110</c:v>
                </c:pt>
                <c:pt idx="153">
                  <c:v>41117</c:v>
                </c:pt>
                <c:pt idx="154">
                  <c:v>41124</c:v>
                </c:pt>
                <c:pt idx="155">
                  <c:v>41131</c:v>
                </c:pt>
                <c:pt idx="156">
                  <c:v>41138</c:v>
                </c:pt>
                <c:pt idx="157">
                  <c:v>41145</c:v>
                </c:pt>
                <c:pt idx="158">
                  <c:v>41152</c:v>
                </c:pt>
                <c:pt idx="159">
                  <c:v>41159</c:v>
                </c:pt>
                <c:pt idx="160">
                  <c:v>41166</c:v>
                </c:pt>
                <c:pt idx="161">
                  <c:v>41173</c:v>
                </c:pt>
                <c:pt idx="162">
                  <c:v>41180</c:v>
                </c:pt>
                <c:pt idx="163">
                  <c:v>41187</c:v>
                </c:pt>
                <c:pt idx="164">
                  <c:v>41194</c:v>
                </c:pt>
                <c:pt idx="165">
                  <c:v>41201</c:v>
                </c:pt>
                <c:pt idx="166">
                  <c:v>41208</c:v>
                </c:pt>
                <c:pt idx="167">
                  <c:v>41215</c:v>
                </c:pt>
                <c:pt idx="168">
                  <c:v>41222</c:v>
                </c:pt>
                <c:pt idx="169">
                  <c:v>41229</c:v>
                </c:pt>
                <c:pt idx="170">
                  <c:v>41236</c:v>
                </c:pt>
                <c:pt idx="171">
                  <c:v>41243</c:v>
                </c:pt>
                <c:pt idx="172">
                  <c:v>41250</c:v>
                </c:pt>
                <c:pt idx="173">
                  <c:v>41257</c:v>
                </c:pt>
                <c:pt idx="174">
                  <c:v>41264</c:v>
                </c:pt>
                <c:pt idx="175">
                  <c:v>41271</c:v>
                </c:pt>
                <c:pt idx="176">
                  <c:v>41278</c:v>
                </c:pt>
                <c:pt idx="177">
                  <c:v>41285</c:v>
                </c:pt>
                <c:pt idx="178">
                  <c:v>41292</c:v>
                </c:pt>
                <c:pt idx="179">
                  <c:v>41299</c:v>
                </c:pt>
                <c:pt idx="180">
                  <c:v>41306</c:v>
                </c:pt>
                <c:pt idx="181">
                  <c:v>41313</c:v>
                </c:pt>
                <c:pt idx="182">
                  <c:v>41320</c:v>
                </c:pt>
                <c:pt idx="183">
                  <c:v>41327</c:v>
                </c:pt>
                <c:pt idx="184">
                  <c:v>41334</c:v>
                </c:pt>
                <c:pt idx="185">
                  <c:v>41341</c:v>
                </c:pt>
                <c:pt idx="186">
                  <c:v>41348</c:v>
                </c:pt>
                <c:pt idx="187">
                  <c:v>41355</c:v>
                </c:pt>
                <c:pt idx="188">
                  <c:v>41362</c:v>
                </c:pt>
                <c:pt idx="189">
                  <c:v>41369</c:v>
                </c:pt>
                <c:pt idx="190">
                  <c:v>41376</c:v>
                </c:pt>
                <c:pt idx="191">
                  <c:v>41383</c:v>
                </c:pt>
                <c:pt idx="192">
                  <c:v>41390</c:v>
                </c:pt>
                <c:pt idx="193">
                  <c:v>41397</c:v>
                </c:pt>
                <c:pt idx="194">
                  <c:v>41404</c:v>
                </c:pt>
                <c:pt idx="195">
                  <c:v>41411</c:v>
                </c:pt>
                <c:pt idx="196">
                  <c:v>41418</c:v>
                </c:pt>
                <c:pt idx="197">
                  <c:v>41425</c:v>
                </c:pt>
                <c:pt idx="198">
                  <c:v>41432</c:v>
                </c:pt>
                <c:pt idx="199">
                  <c:v>41439</c:v>
                </c:pt>
                <c:pt idx="200">
                  <c:v>41446</c:v>
                </c:pt>
                <c:pt idx="201">
                  <c:v>41453</c:v>
                </c:pt>
                <c:pt idx="202">
                  <c:v>41460</c:v>
                </c:pt>
                <c:pt idx="203">
                  <c:v>41467</c:v>
                </c:pt>
                <c:pt idx="204">
                  <c:v>41474</c:v>
                </c:pt>
                <c:pt idx="205">
                  <c:v>41481</c:v>
                </c:pt>
                <c:pt idx="206">
                  <c:v>41488</c:v>
                </c:pt>
                <c:pt idx="207">
                  <c:v>41495</c:v>
                </c:pt>
                <c:pt idx="208">
                  <c:v>41502</c:v>
                </c:pt>
                <c:pt idx="209">
                  <c:v>41509</c:v>
                </c:pt>
                <c:pt idx="210">
                  <c:v>41516</c:v>
                </c:pt>
                <c:pt idx="211">
                  <c:v>41523</c:v>
                </c:pt>
                <c:pt idx="212">
                  <c:v>41530</c:v>
                </c:pt>
                <c:pt idx="213">
                  <c:v>41537</c:v>
                </c:pt>
                <c:pt idx="214">
                  <c:v>41544</c:v>
                </c:pt>
                <c:pt idx="215">
                  <c:v>41551</c:v>
                </c:pt>
                <c:pt idx="216">
                  <c:v>41558</c:v>
                </c:pt>
                <c:pt idx="217">
                  <c:v>41565</c:v>
                </c:pt>
                <c:pt idx="218">
                  <c:v>41572</c:v>
                </c:pt>
                <c:pt idx="219">
                  <c:v>41579</c:v>
                </c:pt>
                <c:pt idx="220">
                  <c:v>41586</c:v>
                </c:pt>
                <c:pt idx="221">
                  <c:v>41593</c:v>
                </c:pt>
                <c:pt idx="222">
                  <c:v>41600</c:v>
                </c:pt>
                <c:pt idx="223">
                  <c:v>41607</c:v>
                </c:pt>
                <c:pt idx="224">
                  <c:v>41614</c:v>
                </c:pt>
                <c:pt idx="225">
                  <c:v>41621</c:v>
                </c:pt>
                <c:pt idx="226">
                  <c:v>41628</c:v>
                </c:pt>
                <c:pt idx="227">
                  <c:v>41635</c:v>
                </c:pt>
                <c:pt idx="228">
                  <c:v>41642</c:v>
                </c:pt>
                <c:pt idx="229">
                  <c:v>41649</c:v>
                </c:pt>
                <c:pt idx="230">
                  <c:v>41656</c:v>
                </c:pt>
                <c:pt idx="231">
                  <c:v>41663</c:v>
                </c:pt>
                <c:pt idx="232">
                  <c:v>41670</c:v>
                </c:pt>
                <c:pt idx="233">
                  <c:v>41677</c:v>
                </c:pt>
                <c:pt idx="234">
                  <c:v>41684</c:v>
                </c:pt>
                <c:pt idx="235">
                  <c:v>41691</c:v>
                </c:pt>
                <c:pt idx="236">
                  <c:v>41698</c:v>
                </c:pt>
                <c:pt idx="237">
                  <c:v>41705</c:v>
                </c:pt>
                <c:pt idx="238">
                  <c:v>41712</c:v>
                </c:pt>
                <c:pt idx="239">
                  <c:v>41719</c:v>
                </c:pt>
                <c:pt idx="240">
                  <c:v>41726</c:v>
                </c:pt>
                <c:pt idx="241">
                  <c:v>41733</c:v>
                </c:pt>
                <c:pt idx="242">
                  <c:v>41740</c:v>
                </c:pt>
                <c:pt idx="243">
                  <c:v>41747</c:v>
                </c:pt>
                <c:pt idx="244">
                  <c:v>41754</c:v>
                </c:pt>
                <c:pt idx="245">
                  <c:v>41761</c:v>
                </c:pt>
                <c:pt idx="246">
                  <c:v>41768</c:v>
                </c:pt>
                <c:pt idx="247">
                  <c:v>41775</c:v>
                </c:pt>
                <c:pt idx="248">
                  <c:v>41782</c:v>
                </c:pt>
                <c:pt idx="249">
                  <c:v>41789</c:v>
                </c:pt>
                <c:pt idx="250">
                  <c:v>41796</c:v>
                </c:pt>
                <c:pt idx="251">
                  <c:v>41803</c:v>
                </c:pt>
                <c:pt idx="252">
                  <c:v>41810</c:v>
                </c:pt>
                <c:pt idx="253">
                  <c:v>41817</c:v>
                </c:pt>
                <c:pt idx="254">
                  <c:v>41824</c:v>
                </c:pt>
                <c:pt idx="255">
                  <c:v>41831</c:v>
                </c:pt>
                <c:pt idx="256">
                  <c:v>41838</c:v>
                </c:pt>
                <c:pt idx="257">
                  <c:v>41845</c:v>
                </c:pt>
                <c:pt idx="258">
                  <c:v>41852</c:v>
                </c:pt>
                <c:pt idx="259">
                  <c:v>41859</c:v>
                </c:pt>
                <c:pt idx="260">
                  <c:v>41866</c:v>
                </c:pt>
                <c:pt idx="261">
                  <c:v>41873</c:v>
                </c:pt>
                <c:pt idx="262">
                  <c:v>41880</c:v>
                </c:pt>
                <c:pt idx="263">
                  <c:v>41887</c:v>
                </c:pt>
                <c:pt idx="264">
                  <c:v>41894</c:v>
                </c:pt>
                <c:pt idx="265">
                  <c:v>41901</c:v>
                </c:pt>
                <c:pt idx="266">
                  <c:v>41908</c:v>
                </c:pt>
                <c:pt idx="267">
                  <c:v>41915</c:v>
                </c:pt>
                <c:pt idx="268">
                  <c:v>41922</c:v>
                </c:pt>
                <c:pt idx="269">
                  <c:v>41929</c:v>
                </c:pt>
                <c:pt idx="270">
                  <c:v>41936</c:v>
                </c:pt>
                <c:pt idx="271">
                  <c:v>41943</c:v>
                </c:pt>
                <c:pt idx="272">
                  <c:v>41950</c:v>
                </c:pt>
                <c:pt idx="273">
                  <c:v>41957</c:v>
                </c:pt>
                <c:pt idx="274">
                  <c:v>41964</c:v>
                </c:pt>
                <c:pt idx="275">
                  <c:v>41971</c:v>
                </c:pt>
                <c:pt idx="276">
                  <c:v>41978</c:v>
                </c:pt>
                <c:pt idx="277">
                  <c:v>41985</c:v>
                </c:pt>
                <c:pt idx="278">
                  <c:v>41992</c:v>
                </c:pt>
                <c:pt idx="279">
                  <c:v>42006</c:v>
                </c:pt>
                <c:pt idx="280">
                  <c:v>42013</c:v>
                </c:pt>
                <c:pt idx="281">
                  <c:v>42020</c:v>
                </c:pt>
                <c:pt idx="282">
                  <c:v>42027</c:v>
                </c:pt>
                <c:pt idx="283">
                  <c:v>42034</c:v>
                </c:pt>
                <c:pt idx="284">
                  <c:v>42041</c:v>
                </c:pt>
                <c:pt idx="285">
                  <c:v>42048</c:v>
                </c:pt>
                <c:pt idx="286">
                  <c:v>42055</c:v>
                </c:pt>
                <c:pt idx="287">
                  <c:v>42062</c:v>
                </c:pt>
                <c:pt idx="288">
                  <c:v>42069</c:v>
                </c:pt>
                <c:pt idx="289">
                  <c:v>42076</c:v>
                </c:pt>
                <c:pt idx="290">
                  <c:v>42083</c:v>
                </c:pt>
                <c:pt idx="291">
                  <c:v>42090</c:v>
                </c:pt>
                <c:pt idx="292">
                  <c:v>42097</c:v>
                </c:pt>
                <c:pt idx="293">
                  <c:v>42104</c:v>
                </c:pt>
                <c:pt idx="294">
                  <c:v>42111</c:v>
                </c:pt>
                <c:pt idx="295">
                  <c:v>42118</c:v>
                </c:pt>
                <c:pt idx="296">
                  <c:v>42125</c:v>
                </c:pt>
                <c:pt idx="297">
                  <c:v>42132</c:v>
                </c:pt>
                <c:pt idx="298">
                  <c:v>42139</c:v>
                </c:pt>
                <c:pt idx="299">
                  <c:v>42146</c:v>
                </c:pt>
                <c:pt idx="300">
                  <c:v>42153</c:v>
                </c:pt>
                <c:pt idx="301">
                  <c:v>42160</c:v>
                </c:pt>
                <c:pt idx="302">
                  <c:v>42167</c:v>
                </c:pt>
                <c:pt idx="303">
                  <c:v>42174</c:v>
                </c:pt>
                <c:pt idx="304">
                  <c:v>42181</c:v>
                </c:pt>
                <c:pt idx="305">
                  <c:v>42188</c:v>
                </c:pt>
                <c:pt idx="306">
                  <c:v>42195</c:v>
                </c:pt>
                <c:pt idx="307">
                  <c:v>42202</c:v>
                </c:pt>
                <c:pt idx="308">
                  <c:v>42209</c:v>
                </c:pt>
                <c:pt idx="309">
                  <c:v>42216</c:v>
                </c:pt>
                <c:pt idx="310">
                  <c:v>42223</c:v>
                </c:pt>
                <c:pt idx="311">
                  <c:v>42230</c:v>
                </c:pt>
                <c:pt idx="312">
                  <c:v>42237</c:v>
                </c:pt>
                <c:pt idx="313">
                  <c:v>42244</c:v>
                </c:pt>
                <c:pt idx="314">
                  <c:v>42251</c:v>
                </c:pt>
                <c:pt idx="315">
                  <c:v>42258</c:v>
                </c:pt>
                <c:pt idx="316">
                  <c:v>42265</c:v>
                </c:pt>
                <c:pt idx="317">
                  <c:v>42272</c:v>
                </c:pt>
                <c:pt idx="318">
                  <c:v>42279</c:v>
                </c:pt>
                <c:pt idx="319">
                  <c:v>42286</c:v>
                </c:pt>
                <c:pt idx="320">
                  <c:v>42293</c:v>
                </c:pt>
                <c:pt idx="321">
                  <c:v>42300</c:v>
                </c:pt>
                <c:pt idx="322">
                  <c:v>42307</c:v>
                </c:pt>
                <c:pt idx="323">
                  <c:v>42314</c:v>
                </c:pt>
                <c:pt idx="324">
                  <c:v>42321</c:v>
                </c:pt>
                <c:pt idx="325">
                  <c:v>42328</c:v>
                </c:pt>
                <c:pt idx="326">
                  <c:v>42335</c:v>
                </c:pt>
                <c:pt idx="327">
                  <c:v>42342</c:v>
                </c:pt>
                <c:pt idx="328">
                  <c:v>42349</c:v>
                </c:pt>
                <c:pt idx="329">
                  <c:v>42356</c:v>
                </c:pt>
                <c:pt idx="330">
                  <c:v>42370</c:v>
                </c:pt>
                <c:pt idx="331">
                  <c:v>42377</c:v>
                </c:pt>
                <c:pt idx="332">
                  <c:v>42384</c:v>
                </c:pt>
                <c:pt idx="333">
                  <c:v>42391</c:v>
                </c:pt>
                <c:pt idx="334">
                  <c:v>42398</c:v>
                </c:pt>
                <c:pt idx="335">
                  <c:v>42405</c:v>
                </c:pt>
                <c:pt idx="336">
                  <c:v>42412</c:v>
                </c:pt>
                <c:pt idx="337">
                  <c:v>42419</c:v>
                </c:pt>
                <c:pt idx="338">
                  <c:v>42426</c:v>
                </c:pt>
                <c:pt idx="339">
                  <c:v>42433</c:v>
                </c:pt>
                <c:pt idx="340">
                  <c:v>42440</c:v>
                </c:pt>
                <c:pt idx="341">
                  <c:v>42447</c:v>
                </c:pt>
                <c:pt idx="342">
                  <c:v>42454</c:v>
                </c:pt>
                <c:pt idx="343">
                  <c:v>42461</c:v>
                </c:pt>
                <c:pt idx="344">
                  <c:v>42468</c:v>
                </c:pt>
                <c:pt idx="345">
                  <c:v>42475</c:v>
                </c:pt>
                <c:pt idx="346">
                  <c:v>42482</c:v>
                </c:pt>
                <c:pt idx="347">
                  <c:v>42489</c:v>
                </c:pt>
                <c:pt idx="348">
                  <c:v>42496</c:v>
                </c:pt>
                <c:pt idx="349">
                  <c:v>42503</c:v>
                </c:pt>
                <c:pt idx="350">
                  <c:v>42510</c:v>
                </c:pt>
                <c:pt idx="351">
                  <c:v>42517</c:v>
                </c:pt>
                <c:pt idx="352">
                  <c:v>42524</c:v>
                </c:pt>
                <c:pt idx="353">
                  <c:v>42531</c:v>
                </c:pt>
                <c:pt idx="354">
                  <c:v>42538</c:v>
                </c:pt>
                <c:pt idx="355">
                  <c:v>42545</c:v>
                </c:pt>
                <c:pt idx="356">
                  <c:v>42552</c:v>
                </c:pt>
                <c:pt idx="357">
                  <c:v>42559</c:v>
                </c:pt>
                <c:pt idx="358">
                  <c:v>42566</c:v>
                </c:pt>
                <c:pt idx="359">
                  <c:v>42573</c:v>
                </c:pt>
                <c:pt idx="360">
                  <c:v>42580</c:v>
                </c:pt>
                <c:pt idx="361">
                  <c:v>42587</c:v>
                </c:pt>
                <c:pt idx="362">
                  <c:v>42594</c:v>
                </c:pt>
                <c:pt idx="363">
                  <c:v>42601</c:v>
                </c:pt>
                <c:pt idx="364">
                  <c:v>42608</c:v>
                </c:pt>
                <c:pt idx="365">
                  <c:v>42615</c:v>
                </c:pt>
                <c:pt idx="366">
                  <c:v>42622</c:v>
                </c:pt>
                <c:pt idx="367">
                  <c:v>42629</c:v>
                </c:pt>
                <c:pt idx="368">
                  <c:v>42636</c:v>
                </c:pt>
                <c:pt idx="369">
                  <c:v>42643</c:v>
                </c:pt>
                <c:pt idx="370">
                  <c:v>42650</c:v>
                </c:pt>
                <c:pt idx="371">
                  <c:v>42657</c:v>
                </c:pt>
                <c:pt idx="372">
                  <c:v>42664</c:v>
                </c:pt>
                <c:pt idx="373">
                  <c:v>42671</c:v>
                </c:pt>
                <c:pt idx="374">
                  <c:v>42678</c:v>
                </c:pt>
                <c:pt idx="375">
                  <c:v>42685</c:v>
                </c:pt>
                <c:pt idx="376">
                  <c:v>42692</c:v>
                </c:pt>
                <c:pt idx="377">
                  <c:v>42699</c:v>
                </c:pt>
                <c:pt idx="378">
                  <c:v>42706</c:v>
                </c:pt>
                <c:pt idx="379">
                  <c:v>42713</c:v>
                </c:pt>
                <c:pt idx="380">
                  <c:v>42720</c:v>
                </c:pt>
                <c:pt idx="381">
                  <c:v>42727</c:v>
                </c:pt>
                <c:pt idx="382">
                  <c:v>42734</c:v>
                </c:pt>
                <c:pt idx="383">
                  <c:v>42741</c:v>
                </c:pt>
                <c:pt idx="384">
                  <c:v>42748</c:v>
                </c:pt>
                <c:pt idx="385">
                  <c:v>42755</c:v>
                </c:pt>
                <c:pt idx="386">
                  <c:v>42762</c:v>
                </c:pt>
                <c:pt idx="387">
                  <c:v>42769</c:v>
                </c:pt>
                <c:pt idx="388">
                  <c:v>42776</c:v>
                </c:pt>
                <c:pt idx="389">
                  <c:v>42783</c:v>
                </c:pt>
                <c:pt idx="390">
                  <c:v>42790</c:v>
                </c:pt>
                <c:pt idx="391">
                  <c:v>42797</c:v>
                </c:pt>
                <c:pt idx="392">
                  <c:v>42804</c:v>
                </c:pt>
                <c:pt idx="393">
                  <c:v>42811</c:v>
                </c:pt>
                <c:pt idx="394">
                  <c:v>42818</c:v>
                </c:pt>
                <c:pt idx="395">
                  <c:v>42825</c:v>
                </c:pt>
                <c:pt idx="396">
                  <c:v>42832</c:v>
                </c:pt>
                <c:pt idx="397">
                  <c:v>42839</c:v>
                </c:pt>
                <c:pt idx="398">
                  <c:v>42846</c:v>
                </c:pt>
                <c:pt idx="399">
                  <c:v>42853</c:v>
                </c:pt>
                <c:pt idx="400">
                  <c:v>42860</c:v>
                </c:pt>
                <c:pt idx="401">
                  <c:v>42867</c:v>
                </c:pt>
                <c:pt idx="402">
                  <c:v>42874</c:v>
                </c:pt>
                <c:pt idx="403">
                  <c:v>42881</c:v>
                </c:pt>
                <c:pt idx="404">
                  <c:v>42888</c:v>
                </c:pt>
                <c:pt idx="405">
                  <c:v>42895</c:v>
                </c:pt>
                <c:pt idx="406">
                  <c:v>42902</c:v>
                </c:pt>
                <c:pt idx="407">
                  <c:v>42909</c:v>
                </c:pt>
                <c:pt idx="408">
                  <c:v>42916</c:v>
                </c:pt>
                <c:pt idx="409">
                  <c:v>42923</c:v>
                </c:pt>
                <c:pt idx="410">
                  <c:v>42930</c:v>
                </c:pt>
                <c:pt idx="411">
                  <c:v>42937</c:v>
                </c:pt>
                <c:pt idx="412">
                  <c:v>42944</c:v>
                </c:pt>
                <c:pt idx="413">
                  <c:v>42951</c:v>
                </c:pt>
                <c:pt idx="414">
                  <c:v>42958</c:v>
                </c:pt>
                <c:pt idx="415">
                  <c:v>42965</c:v>
                </c:pt>
                <c:pt idx="416">
                  <c:v>42972</c:v>
                </c:pt>
                <c:pt idx="417">
                  <c:v>42979</c:v>
                </c:pt>
                <c:pt idx="418">
                  <c:v>42986</c:v>
                </c:pt>
                <c:pt idx="419">
                  <c:v>42993</c:v>
                </c:pt>
                <c:pt idx="420">
                  <c:v>43000</c:v>
                </c:pt>
                <c:pt idx="421">
                  <c:v>43007</c:v>
                </c:pt>
                <c:pt idx="422">
                  <c:v>43014</c:v>
                </c:pt>
                <c:pt idx="423">
                  <c:v>43021</c:v>
                </c:pt>
                <c:pt idx="424">
                  <c:v>43028</c:v>
                </c:pt>
                <c:pt idx="425">
                  <c:v>43035</c:v>
                </c:pt>
                <c:pt idx="426">
                  <c:v>43042</c:v>
                </c:pt>
                <c:pt idx="427">
                  <c:v>43049</c:v>
                </c:pt>
                <c:pt idx="428">
                  <c:v>43056</c:v>
                </c:pt>
                <c:pt idx="429">
                  <c:v>43063</c:v>
                </c:pt>
                <c:pt idx="430">
                  <c:v>43070</c:v>
                </c:pt>
                <c:pt idx="431">
                  <c:v>43077</c:v>
                </c:pt>
                <c:pt idx="432">
                  <c:v>43084</c:v>
                </c:pt>
                <c:pt idx="433">
                  <c:v>43091</c:v>
                </c:pt>
                <c:pt idx="434">
                  <c:v>43098</c:v>
                </c:pt>
                <c:pt idx="435">
                  <c:v>43105</c:v>
                </c:pt>
                <c:pt idx="436">
                  <c:v>43112</c:v>
                </c:pt>
                <c:pt idx="437">
                  <c:v>43119</c:v>
                </c:pt>
                <c:pt idx="438">
                  <c:v>43126</c:v>
                </c:pt>
                <c:pt idx="439">
                  <c:v>43133</c:v>
                </c:pt>
                <c:pt idx="440">
                  <c:v>43140</c:v>
                </c:pt>
                <c:pt idx="441">
                  <c:v>43147</c:v>
                </c:pt>
                <c:pt idx="442">
                  <c:v>43154</c:v>
                </c:pt>
                <c:pt idx="443">
                  <c:v>43161</c:v>
                </c:pt>
                <c:pt idx="444">
                  <c:v>43168</c:v>
                </c:pt>
                <c:pt idx="445">
                  <c:v>43175</c:v>
                </c:pt>
                <c:pt idx="446">
                  <c:v>43182</c:v>
                </c:pt>
                <c:pt idx="447">
                  <c:v>43189</c:v>
                </c:pt>
                <c:pt idx="448">
                  <c:v>43196</c:v>
                </c:pt>
                <c:pt idx="449">
                  <c:v>43203</c:v>
                </c:pt>
                <c:pt idx="450">
                  <c:v>43210</c:v>
                </c:pt>
                <c:pt idx="451">
                  <c:v>43217</c:v>
                </c:pt>
                <c:pt idx="452">
                  <c:v>43224</c:v>
                </c:pt>
                <c:pt idx="453">
                  <c:v>43231</c:v>
                </c:pt>
                <c:pt idx="454">
                  <c:v>43238</c:v>
                </c:pt>
                <c:pt idx="455">
                  <c:v>43245</c:v>
                </c:pt>
                <c:pt idx="456">
                  <c:v>43252</c:v>
                </c:pt>
                <c:pt idx="457">
                  <c:v>43259</c:v>
                </c:pt>
                <c:pt idx="458">
                  <c:v>43266</c:v>
                </c:pt>
                <c:pt idx="459">
                  <c:v>43273</c:v>
                </c:pt>
                <c:pt idx="460">
                  <c:v>43280</c:v>
                </c:pt>
                <c:pt idx="461">
                  <c:v>43287</c:v>
                </c:pt>
                <c:pt idx="462">
                  <c:v>43294</c:v>
                </c:pt>
                <c:pt idx="463">
                  <c:v>43301</c:v>
                </c:pt>
                <c:pt idx="464">
                  <c:v>43308</c:v>
                </c:pt>
                <c:pt idx="465">
                  <c:v>43315</c:v>
                </c:pt>
                <c:pt idx="466">
                  <c:v>43322</c:v>
                </c:pt>
                <c:pt idx="467">
                  <c:v>43329</c:v>
                </c:pt>
                <c:pt idx="468">
                  <c:v>43336</c:v>
                </c:pt>
                <c:pt idx="469">
                  <c:v>43343</c:v>
                </c:pt>
                <c:pt idx="470">
                  <c:v>43350</c:v>
                </c:pt>
                <c:pt idx="471">
                  <c:v>43357</c:v>
                </c:pt>
                <c:pt idx="472">
                  <c:v>43364</c:v>
                </c:pt>
                <c:pt idx="473">
                  <c:v>43371</c:v>
                </c:pt>
                <c:pt idx="474">
                  <c:v>43378</c:v>
                </c:pt>
                <c:pt idx="475">
                  <c:v>43385</c:v>
                </c:pt>
                <c:pt idx="476">
                  <c:v>43392</c:v>
                </c:pt>
                <c:pt idx="477">
                  <c:v>43399</c:v>
                </c:pt>
                <c:pt idx="478">
                  <c:v>43406</c:v>
                </c:pt>
                <c:pt idx="479">
                  <c:v>43413</c:v>
                </c:pt>
                <c:pt idx="480">
                  <c:v>43420</c:v>
                </c:pt>
                <c:pt idx="481">
                  <c:v>43427</c:v>
                </c:pt>
                <c:pt idx="482">
                  <c:v>43434</c:v>
                </c:pt>
              </c:numCache>
            </c:numRef>
          </c:cat>
          <c:val>
            <c:numRef>
              <c:f>[0]!BCIchart</c:f>
              <c:numCache>
                <c:formatCode>#,##0</c:formatCode>
                <c:ptCount val="696"/>
                <c:pt idx="0">
                  <c:v>4030</c:v>
                </c:pt>
                <c:pt idx="1">
                  <c:v>3965</c:v>
                </c:pt>
                <c:pt idx="2">
                  <c:v>3651</c:v>
                </c:pt>
                <c:pt idx="3">
                  <c:v>3539</c:v>
                </c:pt>
                <c:pt idx="4">
                  <c:v>3008</c:v>
                </c:pt>
                <c:pt idx="5">
                  <c:v>2677</c:v>
                </c:pt>
                <c:pt idx="6">
                  <c:v>3282</c:v>
                </c:pt>
                <c:pt idx="7">
                  <c:v>4107</c:v>
                </c:pt>
                <c:pt idx="8">
                  <c:v>4061</c:v>
                </c:pt>
                <c:pt idx="9">
                  <c:v>4842</c:v>
                </c:pt>
                <c:pt idx="10">
                  <c:v>5047</c:v>
                </c:pt>
                <c:pt idx="11">
                  <c:v>5583</c:v>
                </c:pt>
                <c:pt idx="12">
                  <c:v>7183</c:v>
                </c:pt>
                <c:pt idx="13">
                  <c:v>7542</c:v>
                </c:pt>
                <c:pt idx="14">
                  <c:v>6353</c:v>
                </c:pt>
                <c:pt idx="15">
                  <c:v>6655</c:v>
                </c:pt>
                <c:pt idx="16">
                  <c:v>5193</c:v>
                </c:pt>
                <c:pt idx="17">
                  <c:v>4875</c:v>
                </c:pt>
                <c:pt idx="18">
                  <c:v>3887</c:v>
                </c:pt>
                <c:pt idx="19">
                  <c:v>3733</c:v>
                </c:pt>
                <c:pt idx="20">
                  <c:v>4375</c:v>
                </c:pt>
                <c:pt idx="21">
                  <c:v>4161</c:v>
                </c:pt>
                <c:pt idx="22">
                  <c:v>3494</c:v>
                </c:pt>
                <c:pt idx="23">
                  <c:v>3474</c:v>
                </c:pt>
                <c:pt idx="24">
                  <c:v>3259</c:v>
                </c:pt>
                <c:pt idx="25">
                  <c:v>3523</c:v>
                </c:pt>
                <c:pt idx="26">
                  <c:v>3174</c:v>
                </c:pt>
                <c:pt idx="27">
                  <c:v>3923</c:v>
                </c:pt>
                <c:pt idx="28">
                  <c:v>4328</c:v>
                </c:pt>
                <c:pt idx="29">
                  <c:v>3522</c:v>
                </c:pt>
                <c:pt idx="30">
                  <c:v>3244</c:v>
                </c:pt>
                <c:pt idx="31">
                  <c:v>3429</c:v>
                </c:pt>
                <c:pt idx="32">
                  <c:v>2984</c:v>
                </c:pt>
                <c:pt idx="33">
                  <c:v>3071</c:v>
                </c:pt>
                <c:pt idx="34">
                  <c:v>3238</c:v>
                </c:pt>
                <c:pt idx="35">
                  <c:v>3936</c:v>
                </c:pt>
                <c:pt idx="36">
                  <c:v>4348</c:v>
                </c:pt>
                <c:pt idx="37">
                  <c:v>4804</c:v>
                </c:pt>
                <c:pt idx="38">
                  <c:v>4317</c:v>
                </c:pt>
                <c:pt idx="39">
                  <c:v>5217</c:v>
                </c:pt>
                <c:pt idx="40">
                  <c:v>5110</c:v>
                </c:pt>
                <c:pt idx="41">
                  <c:v>4276</c:v>
                </c:pt>
                <c:pt idx="42">
                  <c:v>3134</c:v>
                </c:pt>
                <c:pt idx="43">
                  <c:v>2717</c:v>
                </c:pt>
                <c:pt idx="44">
                  <c:v>2627</c:v>
                </c:pt>
                <c:pt idx="45">
                  <c:v>2102</c:v>
                </c:pt>
                <c:pt idx="46">
                  <c:v>1676</c:v>
                </c:pt>
                <c:pt idx="47">
                  <c:v>1708</c:v>
                </c:pt>
                <c:pt idx="48">
                  <c:v>1922</c:v>
                </c:pt>
                <c:pt idx="49">
                  <c:v>2194</c:v>
                </c:pt>
                <c:pt idx="50">
                  <c:v>3210</c:v>
                </c:pt>
                <c:pt idx="51">
                  <c:v>3578</c:v>
                </c:pt>
                <c:pt idx="52">
                  <c:v>3499</c:v>
                </c:pt>
                <c:pt idx="53">
                  <c:v>3937</c:v>
                </c:pt>
                <c:pt idx="54">
                  <c:v>4019</c:v>
                </c:pt>
                <c:pt idx="55">
                  <c:v>3481</c:v>
                </c:pt>
                <c:pt idx="56">
                  <c:v>3121</c:v>
                </c:pt>
                <c:pt idx="57">
                  <c:v>3370</c:v>
                </c:pt>
                <c:pt idx="58">
                  <c:v>3976</c:v>
                </c:pt>
                <c:pt idx="59">
                  <c:v>4345</c:v>
                </c:pt>
                <c:pt idx="60">
                  <c:v>4373</c:v>
                </c:pt>
                <c:pt idx="61">
                  <c:v>4262</c:v>
                </c:pt>
                <c:pt idx="62">
                  <c:v>3994</c:v>
                </c:pt>
                <c:pt idx="63">
                  <c:v>3612</c:v>
                </c:pt>
                <c:pt idx="64">
                  <c:v>3526</c:v>
                </c:pt>
                <c:pt idx="65">
                  <c:v>3233</c:v>
                </c:pt>
                <c:pt idx="66">
                  <c:v>2983</c:v>
                </c:pt>
                <c:pt idx="67">
                  <c:v>2694</c:v>
                </c:pt>
                <c:pt idx="68">
                  <c:v>2723</c:v>
                </c:pt>
                <c:pt idx="69">
                  <c:v>2346</c:v>
                </c:pt>
                <c:pt idx="70">
                  <c:v>2346</c:v>
                </c:pt>
                <c:pt idx="71">
                  <c:v>1865</c:v>
                </c:pt>
                <c:pt idx="72">
                  <c:v>1595</c:v>
                </c:pt>
                <c:pt idx="73">
                  <c:v>1556</c:v>
                </c:pt>
                <c:pt idx="74">
                  <c:v>1368</c:v>
                </c:pt>
                <c:pt idx="75">
                  <c:v>1299</c:v>
                </c:pt>
                <c:pt idx="76">
                  <c:v>1475</c:v>
                </c:pt>
                <c:pt idx="77">
                  <c:v>1442</c:v>
                </c:pt>
                <c:pt idx="78">
                  <c:v>1315</c:v>
                </c:pt>
                <c:pt idx="79">
                  <c:v>1427</c:v>
                </c:pt>
                <c:pt idx="80">
                  <c:v>1891</c:v>
                </c:pt>
                <c:pt idx="81">
                  <c:v>1687</c:v>
                </c:pt>
                <c:pt idx="82">
                  <c:v>1805</c:v>
                </c:pt>
                <c:pt idx="83">
                  <c:v>1792</c:v>
                </c:pt>
                <c:pt idx="84">
                  <c:v>1612</c:v>
                </c:pt>
                <c:pt idx="85">
                  <c:v>1564</c:v>
                </c:pt>
                <c:pt idx="86">
                  <c:v>1540</c:v>
                </c:pt>
                <c:pt idx="87">
                  <c:v>1564</c:v>
                </c:pt>
                <c:pt idx="88">
                  <c:v>1566</c:v>
                </c:pt>
                <c:pt idx="89">
                  <c:v>1494</c:v>
                </c:pt>
                <c:pt idx="90">
                  <c:v>1633</c:v>
                </c:pt>
                <c:pt idx="91">
                  <c:v>1821</c:v>
                </c:pt>
                <c:pt idx="92">
                  <c:v>1939</c:v>
                </c:pt>
                <c:pt idx="93">
                  <c:v>1735</c:v>
                </c:pt>
                <c:pt idx="94">
                  <c:v>1824</c:v>
                </c:pt>
                <c:pt idx="95">
                  <c:v>1974</c:v>
                </c:pt>
                <c:pt idx="96">
                  <c:v>2045</c:v>
                </c:pt>
                <c:pt idx="97">
                  <c:v>2115</c:v>
                </c:pt>
                <c:pt idx="98">
                  <c:v>1918</c:v>
                </c:pt>
                <c:pt idx="99">
                  <c:v>1841</c:v>
                </c:pt>
                <c:pt idx="100">
                  <c:v>1749</c:v>
                </c:pt>
                <c:pt idx="101">
                  <c:v>1804</c:v>
                </c:pt>
                <c:pt idx="102">
                  <c:v>1851</c:v>
                </c:pt>
                <c:pt idx="103">
                  <c:v>2220</c:v>
                </c:pt>
                <c:pt idx="104">
                  <c:v>2346</c:v>
                </c:pt>
                <c:pt idx="105">
                  <c:v>2975</c:v>
                </c:pt>
                <c:pt idx="106">
                  <c:v>3185</c:v>
                </c:pt>
                <c:pt idx="107">
                  <c:v>3008</c:v>
                </c:pt>
                <c:pt idx="108">
                  <c:v>3335</c:v>
                </c:pt>
                <c:pt idx="109">
                  <c:v>3136</c:v>
                </c:pt>
                <c:pt idx="110">
                  <c:v>3218</c:v>
                </c:pt>
                <c:pt idx="111">
                  <c:v>3587</c:v>
                </c:pt>
                <c:pt idx="112">
                  <c:v>3566</c:v>
                </c:pt>
                <c:pt idx="113">
                  <c:v>3274</c:v>
                </c:pt>
                <c:pt idx="114">
                  <c:v>2788</c:v>
                </c:pt>
                <c:pt idx="115">
                  <c:v>3150</c:v>
                </c:pt>
                <c:pt idx="116">
                  <c:v>3235</c:v>
                </c:pt>
                <c:pt idx="117">
                  <c:v>3049</c:v>
                </c:pt>
                <c:pt idx="118">
                  <c:v>3409</c:v>
                </c:pt>
                <c:pt idx="119">
                  <c:v>3697</c:v>
                </c:pt>
                <c:pt idx="120">
                  <c:v>3572</c:v>
                </c:pt>
                <c:pt idx="121">
                  <c:v>3287</c:v>
                </c:pt>
                <c:pt idx="122">
                  <c:v>2955</c:v>
                </c:pt>
                <c:pt idx="123">
                  <c:v>2304</c:v>
                </c:pt>
                <c:pt idx="124">
                  <c:v>1723</c:v>
                </c:pt>
                <c:pt idx="125">
                  <c:v>1554</c:v>
                </c:pt>
                <c:pt idx="126">
                  <c:v>1465</c:v>
                </c:pt>
                <c:pt idx="127">
                  <c:v>1436</c:v>
                </c:pt>
                <c:pt idx="128">
                  <c:v>1457</c:v>
                </c:pt>
                <c:pt idx="129">
                  <c:v>1461</c:v>
                </c:pt>
                <c:pt idx="130">
                  <c:v>1504</c:v>
                </c:pt>
                <c:pt idx="131">
                  <c:v>1525</c:v>
                </c:pt>
                <c:pt idx="132">
                  <c:v>1503</c:v>
                </c:pt>
                <c:pt idx="133">
                  <c:v>1466</c:v>
                </c:pt>
                <c:pt idx="134">
                  <c:v>1369</c:v>
                </c:pt>
                <c:pt idx="135">
                  <c:v>1412</c:v>
                </c:pt>
                <c:pt idx="136">
                  <c:v>1531</c:v>
                </c:pt>
                <c:pt idx="137">
                  <c:v>1572</c:v>
                </c:pt>
                <c:pt idx="138">
                  <c:v>1533</c:v>
                </c:pt>
                <c:pt idx="139">
                  <c:v>1499</c:v>
                </c:pt>
                <c:pt idx="140">
                  <c:v>1576</c:v>
                </c:pt>
                <c:pt idx="141">
                  <c:v>1614</c:v>
                </c:pt>
                <c:pt idx="142">
                  <c:v>1633</c:v>
                </c:pt>
                <c:pt idx="143">
                  <c:v>1424</c:v>
                </c:pt>
                <c:pt idx="144">
                  <c:v>1298</c:v>
                </c:pt>
                <c:pt idx="145">
                  <c:v>1223</c:v>
                </c:pt>
                <c:pt idx="146">
                  <c:v>1148</c:v>
                </c:pt>
                <c:pt idx="147">
                  <c:v>1155</c:v>
                </c:pt>
                <c:pt idx="148">
                  <c:v>1190</c:v>
                </c:pt>
                <c:pt idx="149">
                  <c:v>1493</c:v>
                </c:pt>
                <c:pt idx="150">
                  <c:v>1320</c:v>
                </c:pt>
                <c:pt idx="151">
                  <c:v>1276</c:v>
                </c:pt>
                <c:pt idx="152">
                  <c:v>1209</c:v>
                </c:pt>
                <c:pt idx="153">
                  <c:v>1200</c:v>
                </c:pt>
                <c:pt idx="154">
                  <c:v>1169</c:v>
                </c:pt>
                <c:pt idx="155">
                  <c:v>1095</c:v>
                </c:pt>
                <c:pt idx="156">
                  <c:v>1124</c:v>
                </c:pt>
                <c:pt idx="157">
                  <c:v>1172</c:v>
                </c:pt>
                <c:pt idx="158">
                  <c:v>1186</c:v>
                </c:pt>
                <c:pt idx="159">
                  <c:v>1204</c:v>
                </c:pt>
                <c:pt idx="160">
                  <c:v>1584</c:v>
                </c:pt>
                <c:pt idx="161">
                  <c:v>1621</c:v>
                </c:pt>
                <c:pt idx="162">
                  <c:v>1932</c:v>
                </c:pt>
                <c:pt idx="163">
                  <c:v>1914</c:v>
                </c:pt>
                <c:pt idx="164">
                  <c:v>2217</c:v>
                </c:pt>
                <c:pt idx="165">
                  <c:v>2451</c:v>
                </c:pt>
                <c:pt idx="166">
                  <c:v>2304</c:v>
                </c:pt>
                <c:pt idx="167">
                  <c:v>2203</c:v>
                </c:pt>
                <c:pt idx="168">
                  <c:v>2347</c:v>
                </c:pt>
                <c:pt idx="169">
                  <c:v>2288</c:v>
                </c:pt>
                <c:pt idx="170">
                  <c:v>2199</c:v>
                </c:pt>
                <c:pt idx="171">
                  <c:v>1832</c:v>
                </c:pt>
                <c:pt idx="172">
                  <c:v>1440</c:v>
                </c:pt>
                <c:pt idx="173">
                  <c:v>1228</c:v>
                </c:pt>
                <c:pt idx="174">
                  <c:v>1237</c:v>
                </c:pt>
                <c:pt idx="175">
                  <c:v>1285</c:v>
                </c:pt>
                <c:pt idx="176">
                  <c:v>1367</c:v>
                </c:pt>
                <c:pt idx="177">
                  <c:v>1605</c:v>
                </c:pt>
                <c:pt idx="178">
                  <c:v>1520</c:v>
                </c:pt>
                <c:pt idx="179">
                  <c:v>1454</c:v>
                </c:pt>
                <c:pt idx="180">
                  <c:v>1461</c:v>
                </c:pt>
                <c:pt idx="181">
                  <c:v>1434</c:v>
                </c:pt>
                <c:pt idx="182">
                  <c:v>1335</c:v>
                </c:pt>
                <c:pt idx="183">
                  <c:v>1243</c:v>
                </c:pt>
                <c:pt idx="184">
                  <c:v>1262</c:v>
                </c:pt>
                <c:pt idx="185">
                  <c:v>1299</c:v>
                </c:pt>
                <c:pt idx="186">
                  <c:v>1284</c:v>
                </c:pt>
                <c:pt idx="187">
                  <c:v>1229</c:v>
                </c:pt>
                <c:pt idx="188">
                  <c:v>1215</c:v>
                </c:pt>
                <c:pt idx="189">
                  <c:v>1265</c:v>
                </c:pt>
                <c:pt idx="190">
                  <c:v>1234</c:v>
                </c:pt>
                <c:pt idx="191">
                  <c:v>1246</c:v>
                </c:pt>
                <c:pt idx="192">
                  <c:v>1344</c:v>
                </c:pt>
                <c:pt idx="193">
                  <c:v>1382</c:v>
                </c:pt>
                <c:pt idx="194">
                  <c:v>1326</c:v>
                </c:pt>
                <c:pt idx="195">
                  <c:v>1350</c:v>
                </c:pt>
                <c:pt idx="196">
                  <c:v>1336</c:v>
                </c:pt>
                <c:pt idx="197">
                  <c:v>1352</c:v>
                </c:pt>
                <c:pt idx="198">
                  <c:v>1537</c:v>
                </c:pt>
                <c:pt idx="199">
                  <c:v>1822</c:v>
                </c:pt>
                <c:pt idx="200">
                  <c:v>2165</c:v>
                </c:pt>
                <c:pt idx="201">
                  <c:v>1929</c:v>
                </c:pt>
                <c:pt idx="202">
                  <c:v>2058</c:v>
                </c:pt>
                <c:pt idx="203">
                  <c:v>1987</c:v>
                </c:pt>
                <c:pt idx="204">
                  <c:v>1873</c:v>
                </c:pt>
                <c:pt idx="205">
                  <c:v>1950</c:v>
                </c:pt>
                <c:pt idx="206">
                  <c:v>1813</c:v>
                </c:pt>
                <c:pt idx="207">
                  <c:v>2112</c:v>
                </c:pt>
                <c:pt idx="208">
                  <c:v>2312</c:v>
                </c:pt>
                <c:pt idx="209">
                  <c:v>2243</c:v>
                </c:pt>
                <c:pt idx="210">
                  <c:v>2799</c:v>
                </c:pt>
                <c:pt idx="211">
                  <c:v>3446</c:v>
                </c:pt>
                <c:pt idx="212">
                  <c:v>4018</c:v>
                </c:pt>
                <c:pt idx="213">
                  <c:v>3967</c:v>
                </c:pt>
                <c:pt idx="214">
                  <c:v>3943</c:v>
                </c:pt>
                <c:pt idx="215">
                  <c:v>3527</c:v>
                </c:pt>
                <c:pt idx="216">
                  <c:v>3264</c:v>
                </c:pt>
                <c:pt idx="217">
                  <c:v>2681</c:v>
                </c:pt>
                <c:pt idx="218">
                  <c:v>2316</c:v>
                </c:pt>
                <c:pt idx="219">
                  <c:v>2514</c:v>
                </c:pt>
                <c:pt idx="220">
                  <c:v>2377</c:v>
                </c:pt>
                <c:pt idx="221">
                  <c:v>2390</c:v>
                </c:pt>
                <c:pt idx="222">
                  <c:v>3089</c:v>
                </c:pt>
                <c:pt idx="223">
                  <c:v>3842</c:v>
                </c:pt>
                <c:pt idx="224">
                  <c:v>4246</c:v>
                </c:pt>
                <c:pt idx="225">
                  <c:v>3875</c:v>
                </c:pt>
                <c:pt idx="226">
                  <c:v>3733</c:v>
                </c:pt>
                <c:pt idx="227">
                  <c:v>3531</c:v>
                </c:pt>
                <c:pt idx="228">
                  <c:v>2101</c:v>
                </c:pt>
                <c:pt idx="229">
                  <c:v>2026</c:v>
                </c:pt>
                <c:pt idx="230">
                  <c:v>1723</c:v>
                </c:pt>
                <c:pt idx="231">
                  <c:v>1524</c:v>
                </c:pt>
                <c:pt idx="232">
                  <c:v>1588</c:v>
                </c:pt>
                <c:pt idx="233">
                  <c:v>1554</c:v>
                </c:pt>
                <c:pt idx="234">
                  <c:v>1701</c:v>
                </c:pt>
                <c:pt idx="235">
                  <c:v>2084</c:v>
                </c:pt>
                <c:pt idx="236">
                  <c:v>2980</c:v>
                </c:pt>
                <c:pt idx="237">
                  <c:v>2677</c:v>
                </c:pt>
                <c:pt idx="238">
                  <c:v>3036</c:v>
                </c:pt>
                <c:pt idx="239">
                  <c:v>2557</c:v>
                </c:pt>
                <c:pt idx="240">
                  <c:v>2306</c:v>
                </c:pt>
                <c:pt idx="241">
                  <c:v>1789</c:v>
                </c:pt>
                <c:pt idx="242">
                  <c:v>1616</c:v>
                </c:pt>
                <c:pt idx="243">
                  <c:v>1696</c:v>
                </c:pt>
                <c:pt idx="244">
                  <c:v>1829</c:v>
                </c:pt>
                <c:pt idx="245">
                  <c:v>1541</c:v>
                </c:pt>
                <c:pt idx="246">
                  <c:v>1530</c:v>
                </c:pt>
                <c:pt idx="247">
                  <c:v>1358</c:v>
                </c:pt>
                <c:pt idx="248">
                  <c:v>1395</c:v>
                </c:pt>
                <c:pt idx="249">
                  <c:v>1793</c:v>
                </c:pt>
                <c:pt idx="250">
                  <c:v>1730</c:v>
                </c:pt>
                <c:pt idx="251">
                  <c:v>1950</c:v>
                </c:pt>
                <c:pt idx="252">
                  <c:v>1773</c:v>
                </c:pt>
                <c:pt idx="253">
                  <c:v>1864</c:v>
                </c:pt>
                <c:pt idx="254">
                  <c:v>1465</c:v>
                </c:pt>
                <c:pt idx="255">
                  <c:v>1235</c:v>
                </c:pt>
                <c:pt idx="256">
                  <c:v>1193</c:v>
                </c:pt>
                <c:pt idx="257">
                  <c:v>1176</c:v>
                </c:pt>
                <c:pt idx="258">
                  <c:v>1166</c:v>
                </c:pt>
                <c:pt idx="259">
                  <c:v>2151</c:v>
                </c:pt>
                <c:pt idx="260">
                  <c:v>2535</c:v>
                </c:pt>
                <c:pt idx="261">
                  <c:v>2627</c:v>
                </c:pt>
                <c:pt idx="262">
                  <c:v>2483</c:v>
                </c:pt>
                <c:pt idx="263">
                  <c:v>2546</c:v>
                </c:pt>
                <c:pt idx="264">
                  <c:v>2112</c:v>
                </c:pt>
                <c:pt idx="265">
                  <c:v>1852</c:v>
                </c:pt>
                <c:pt idx="266">
                  <c:v>1758</c:v>
                </c:pt>
                <c:pt idx="267">
                  <c:v>1544</c:v>
                </c:pt>
                <c:pt idx="268">
                  <c:v>1362</c:v>
                </c:pt>
                <c:pt idx="269">
                  <c:v>2422</c:v>
                </c:pt>
                <c:pt idx="270">
                  <c:v>3552</c:v>
                </c:pt>
                <c:pt idx="271">
                  <c:v>3661</c:v>
                </c:pt>
                <c:pt idx="272">
                  <c:v>2931</c:v>
                </c:pt>
                <c:pt idx="273">
                  <c:v>3038</c:v>
                </c:pt>
                <c:pt idx="274">
                  <c:v>2151</c:v>
                </c:pt>
                <c:pt idx="275">
                  <c:v>1282</c:v>
                </c:pt>
                <c:pt idx="276">
                  <c:v>763</c:v>
                </c:pt>
                <c:pt idx="277">
                  <c:v>488</c:v>
                </c:pt>
                <c:pt idx="278">
                  <c:v>442</c:v>
                </c:pt>
                <c:pt idx="279">
                  <c:v>373</c:v>
                </c:pt>
                <c:pt idx="280">
                  <c:v>662</c:v>
                </c:pt>
                <c:pt idx="281">
                  <c:v>887</c:v>
                </c:pt>
                <c:pt idx="282">
                  <c:v>679</c:v>
                </c:pt>
                <c:pt idx="283">
                  <c:v>689</c:v>
                </c:pt>
                <c:pt idx="284">
                  <c:v>630</c:v>
                </c:pt>
                <c:pt idx="285">
                  <c:v>542</c:v>
                </c:pt>
                <c:pt idx="286">
                  <c:v>521</c:v>
                </c:pt>
                <c:pt idx="287">
                  <c:v>470</c:v>
                </c:pt>
                <c:pt idx="288">
                  <c:v>378</c:v>
                </c:pt>
                <c:pt idx="289">
                  <c:v>423</c:v>
                </c:pt>
                <c:pt idx="290">
                  <c:v>456</c:v>
                </c:pt>
                <c:pt idx="291">
                  <c:v>454</c:v>
                </c:pt>
                <c:pt idx="292">
                  <c:v>466</c:v>
                </c:pt>
                <c:pt idx="293">
                  <c:v>532</c:v>
                </c:pt>
                <c:pt idx="294">
                  <c:v>545</c:v>
                </c:pt>
                <c:pt idx="295">
                  <c:v>574</c:v>
                </c:pt>
                <c:pt idx="296">
                  <c:v>616</c:v>
                </c:pt>
                <c:pt idx="297">
                  <c:v>954</c:v>
                </c:pt>
                <c:pt idx="298">
                  <c:v>816</c:v>
                </c:pt>
                <c:pt idx="299">
                  <c:v>810</c:v>
                </c:pt>
                <c:pt idx="300">
                  <c:v>865</c:v>
                </c:pt>
                <c:pt idx="301">
                  <c:v>820</c:v>
                </c:pt>
                <c:pt idx="302">
                  <c:v>1241</c:v>
                </c:pt>
                <c:pt idx="303">
                  <c:v>1393</c:v>
                </c:pt>
                <c:pt idx="304">
                  <c:v>1249</c:v>
                </c:pt>
                <c:pt idx="305">
                  <c:v>1318</c:v>
                </c:pt>
                <c:pt idx="306">
                  <c:v>1712</c:v>
                </c:pt>
                <c:pt idx="307">
                  <c:v>1896</c:v>
                </c:pt>
                <c:pt idx="308">
                  <c:v>2209</c:v>
                </c:pt>
                <c:pt idx="309">
                  <c:v>2512</c:v>
                </c:pt>
                <c:pt idx="310">
                  <c:v>1884</c:v>
                </c:pt>
                <c:pt idx="311">
                  <c:v>1559</c:v>
                </c:pt>
                <c:pt idx="312">
                  <c:v>1071</c:v>
                </c:pt>
                <c:pt idx="313">
                  <c:v>1243</c:v>
                </c:pt>
                <c:pt idx="314">
                  <c:v>1198</c:v>
                </c:pt>
                <c:pt idx="315">
                  <c:v>1995</c:v>
                </c:pt>
                <c:pt idx="316">
                  <c:v>2024</c:v>
                </c:pt>
                <c:pt idx="317">
                  <c:v>1931</c:v>
                </c:pt>
                <c:pt idx="318">
                  <c:v>1549</c:v>
                </c:pt>
                <c:pt idx="319">
                  <c:v>1318</c:v>
                </c:pt>
                <c:pt idx="320">
                  <c:v>1461</c:v>
                </c:pt>
                <c:pt idx="321">
                  <c:v>1229</c:v>
                </c:pt>
                <c:pt idx="322">
                  <c:v>1003</c:v>
                </c:pt>
                <c:pt idx="323">
                  <c:v>809</c:v>
                </c:pt>
                <c:pt idx="324">
                  <c:v>606</c:v>
                </c:pt>
                <c:pt idx="325">
                  <c:v>989</c:v>
                </c:pt>
                <c:pt idx="326">
                  <c:v>890</c:v>
                </c:pt>
                <c:pt idx="327">
                  <c:v>779</c:v>
                </c:pt>
                <c:pt idx="328">
                  <c:v>524</c:v>
                </c:pt>
                <c:pt idx="329">
                  <c:v>470</c:v>
                </c:pt>
                <c:pt idx="330">
                  <c:v>343</c:v>
                </c:pt>
                <c:pt idx="331">
                  <c:v>198</c:v>
                </c:pt>
                <c:pt idx="332">
                  <c:v>229</c:v>
                </c:pt>
                <c:pt idx="333">
                  <c:v>211</c:v>
                </c:pt>
                <c:pt idx="334">
                  <c:v>212</c:v>
                </c:pt>
                <c:pt idx="335">
                  <c:v>199</c:v>
                </c:pt>
                <c:pt idx="336">
                  <c:v>207</c:v>
                </c:pt>
                <c:pt idx="337">
                  <c:v>177</c:v>
                </c:pt>
                <c:pt idx="338">
                  <c:v>164</c:v>
                </c:pt>
                <c:pt idx="339">
                  <c:v>176</c:v>
                </c:pt>
                <c:pt idx="340">
                  <c:v>197</c:v>
                </c:pt>
                <c:pt idx="341">
                  <c:v>203</c:v>
                </c:pt>
                <c:pt idx="342">
                  <c:v>345</c:v>
                </c:pt>
                <c:pt idx="343">
                  <c:v>656</c:v>
                </c:pt>
                <c:pt idx="344">
                  <c:v>949</c:v>
                </c:pt>
                <c:pt idx="345">
                  <c:v>1085</c:v>
                </c:pt>
                <c:pt idx="346">
                  <c:v>1117</c:v>
                </c:pt>
                <c:pt idx="347">
                  <c:v>892</c:v>
                </c:pt>
                <c:pt idx="348">
                  <c:v>798</c:v>
                </c:pt>
                <c:pt idx="349">
                  <c:v>870</c:v>
                </c:pt>
                <c:pt idx="350">
                  <c:v>830</c:v>
                </c:pt>
                <c:pt idx="351">
                  <c:v>913</c:v>
                </c:pt>
                <c:pt idx="352">
                  <c:v>1006</c:v>
                </c:pt>
                <c:pt idx="353">
                  <c:v>927</c:v>
                </c:pt>
                <c:pt idx="354">
                  <c:v>913</c:v>
                </c:pt>
                <c:pt idx="355">
                  <c:v>1030</c:v>
                </c:pt>
                <c:pt idx="356">
                  <c:v>1002</c:v>
                </c:pt>
                <c:pt idx="357">
                  <c:v>1023</c:v>
                </c:pt>
                <c:pt idx="358">
                  <c:v>895</c:v>
                </c:pt>
                <c:pt idx="359">
                  <c:v>768</c:v>
                </c:pt>
                <c:pt idx="360">
                  <c:v>770</c:v>
                </c:pt>
                <c:pt idx="361">
                  <c:v>891</c:v>
                </c:pt>
                <c:pt idx="362">
                  <c:v>843</c:v>
                </c:pt>
                <c:pt idx="363">
                  <c:v>1001</c:v>
                </c:pt>
                <c:pt idx="364">
                  <c:v>1054</c:v>
                </c:pt>
                <c:pt idx="365">
                  <c:v>1566</c:v>
                </c:pt>
                <c:pt idx="366">
                  <c:v>1680</c:v>
                </c:pt>
                <c:pt idx="367">
                  <c:v>2383</c:v>
                </c:pt>
                <c:pt idx="368">
                  <c:v>2008</c:v>
                </c:pt>
                <c:pt idx="369">
                  <c:v>2245</c:v>
                </c:pt>
                <c:pt idx="370">
                  <c:v>2018</c:v>
                </c:pt>
                <c:pt idx="371">
                  <c:v>1575</c:v>
                </c:pt>
                <c:pt idx="372">
                  <c:v>1417</c:v>
                </c:pt>
                <c:pt idx="373">
                  <c:v>1593</c:v>
                </c:pt>
                <c:pt idx="374">
                  <c:v>2303</c:v>
                </c:pt>
                <c:pt idx="375">
                  <c:v>2752</c:v>
                </c:pt>
                <c:pt idx="376">
                  <c:v>2263</c:v>
                </c:pt>
                <c:pt idx="377">
                  <c:v>2193</c:v>
                </c:pt>
                <c:pt idx="378">
                  <c:v>1575</c:v>
                </c:pt>
                <c:pt idx="379">
                  <c:v>1048</c:v>
                </c:pt>
                <c:pt idx="380">
                  <c:v>1039</c:v>
                </c:pt>
                <c:pt idx="381">
                  <c:v>1538</c:v>
                </c:pt>
                <c:pt idx="382">
                  <c:v>1658</c:v>
                </c:pt>
                <c:pt idx="383">
                  <c:v>1383</c:v>
                </c:pt>
                <c:pt idx="384">
                  <c:v>1610</c:v>
                </c:pt>
                <c:pt idx="385">
                  <c:v>1239</c:v>
                </c:pt>
                <c:pt idx="386">
                  <c:v>981</c:v>
                </c:pt>
                <c:pt idx="387">
                  <c:v>687</c:v>
                </c:pt>
                <c:pt idx="388">
                  <c:v>739</c:v>
                </c:pt>
                <c:pt idx="389">
                  <c:v>1165</c:v>
                </c:pt>
                <c:pt idx="390">
                  <c:v>1227</c:v>
                </c:pt>
                <c:pt idx="391">
                  <c:v>1789</c:v>
                </c:pt>
                <c:pt idx="392">
                  <c:v>2413</c:v>
                </c:pt>
                <c:pt idx="393">
                  <c:v>2482</c:v>
                </c:pt>
                <c:pt idx="394">
                  <c:v>2597</c:v>
                </c:pt>
                <c:pt idx="395">
                  <c:v>2173</c:v>
                </c:pt>
                <c:pt idx="396">
                  <c:v>2249</c:v>
                </c:pt>
                <c:pt idx="397">
                  <c:v>1830</c:v>
                </c:pt>
                <c:pt idx="398">
                  <c:v>1779</c:v>
                </c:pt>
                <c:pt idx="399">
                  <c:v>1480</c:v>
                </c:pt>
                <c:pt idx="400">
                  <c:v>1725</c:v>
                </c:pt>
                <c:pt idx="401">
                  <c:v>1668</c:v>
                </c:pt>
                <c:pt idx="402">
                  <c:v>1591</c:v>
                </c:pt>
                <c:pt idx="403">
                  <c:v>1374</c:v>
                </c:pt>
                <c:pt idx="404">
                  <c:v>1438</c:v>
                </c:pt>
                <c:pt idx="405">
                  <c:v>1213</c:v>
                </c:pt>
                <c:pt idx="406">
                  <c:v>987</c:v>
                </c:pt>
                <c:pt idx="407">
                  <c:v>1086</c:v>
                </c:pt>
                <c:pt idx="408">
                  <c:v>753</c:v>
                </c:pt>
                <c:pt idx="409">
                  <c:v>933</c:v>
                </c:pt>
                <c:pt idx="410">
                  <c:v>1154</c:v>
                </c:pt>
                <c:pt idx="411">
                  <c:v>1139</c:v>
                </c:pt>
                <c:pt idx="412">
                  <c:v>1637</c:v>
                </c:pt>
                <c:pt idx="413">
                  <c:v>2013</c:v>
                </c:pt>
                <c:pt idx="414">
                  <c:v>2574</c:v>
                </c:pt>
                <c:pt idx="415">
                  <c:v>2406</c:v>
                </c:pt>
                <c:pt idx="416">
                  <c:v>2264</c:v>
                </c:pt>
                <c:pt idx="417">
                  <c:v>2767</c:v>
                </c:pt>
                <c:pt idx="418">
                  <c:v>2685</c:v>
                </c:pt>
                <c:pt idx="419">
                  <c:v>3147</c:v>
                </c:pt>
                <c:pt idx="420">
                  <c:v>2738</c:v>
                </c:pt>
                <c:pt idx="421">
                  <c:v>2929</c:v>
                </c:pt>
                <c:pt idx="422">
                  <c:v>2871</c:v>
                </c:pt>
                <c:pt idx="423">
                  <c:v>3145</c:v>
                </c:pt>
                <c:pt idx="424">
                  <c:v>3220</c:v>
                </c:pt>
                <c:pt idx="425">
                  <c:v>3036</c:v>
                </c:pt>
                <c:pt idx="426">
                  <c:v>3360</c:v>
                </c:pt>
                <c:pt idx="427">
                  <c:v>3153</c:v>
                </c:pt>
                <c:pt idx="428">
                  <c:v>3453</c:v>
                </c:pt>
                <c:pt idx="429">
                  <c:v>4025</c:v>
                </c:pt>
                <c:pt idx="430">
                  <c:v>4193</c:v>
                </c:pt>
                <c:pt idx="431">
                  <c:v>3777</c:v>
                </c:pt>
                <c:pt idx="432">
                  <c:v>2830</c:v>
                </c:pt>
                <c:pt idx="433">
                  <c:v>2830</c:v>
                </c:pt>
                <c:pt idx="434">
                  <c:v>2791</c:v>
                </c:pt>
                <c:pt idx="435">
                  <c:v>2296</c:v>
                </c:pt>
                <c:pt idx="436">
                  <c:v>1493</c:v>
                </c:pt>
                <c:pt idx="437">
                  <c:v>1772</c:v>
                </c:pt>
                <c:pt idx="438">
                  <c:v>1470</c:v>
                </c:pt>
                <c:pt idx="439">
                  <c:v>1790</c:v>
                </c:pt>
                <c:pt idx="440">
                  <c:v>1608</c:v>
                </c:pt>
                <c:pt idx="441">
                  <c:v>1722</c:v>
                </c:pt>
                <c:pt idx="442">
                  <c:v>1592</c:v>
                </c:pt>
                <c:pt idx="443">
                  <c:v>1479</c:v>
                </c:pt>
                <c:pt idx="444">
                  <c:v>1203</c:v>
                </c:pt>
                <c:pt idx="445">
                  <c:v>1157</c:v>
                </c:pt>
                <c:pt idx="446">
                  <c:v>924</c:v>
                </c:pt>
                <c:pt idx="447">
                  <c:v>824</c:v>
                </c:pt>
                <c:pt idx="448">
                  <c:v>1038</c:v>
                </c:pt>
                <c:pt idx="449">
                  <c:v>1915</c:v>
                </c:pt>
                <c:pt idx="450">
                  <c:v>2251</c:v>
                </c:pt>
                <c:pt idx="451">
                  <c:v>2337</c:v>
                </c:pt>
                <c:pt idx="452">
                  <c:v>2630</c:v>
                </c:pt>
                <c:pt idx="453">
                  <c:v>2053</c:v>
                </c:pt>
                <c:pt idx="454">
                  <c:v>1395</c:v>
                </c:pt>
                <c:pt idx="455">
                  <c:v>1712</c:v>
                </c:pt>
                <c:pt idx="456">
                  <c:v>2091</c:v>
                </c:pt>
                <c:pt idx="457">
                  <c:v>2228</c:v>
                </c:pt>
                <c:pt idx="458">
                  <c:v>1986</c:v>
                </c:pt>
                <c:pt idx="459">
                  <c:v>2170</c:v>
                </c:pt>
                <c:pt idx="460">
                  <c:v>3086</c:v>
                </c:pt>
                <c:pt idx="461">
                  <c:v>3156</c:v>
                </c:pt>
                <c:pt idx="462">
                  <c:v>3205</c:v>
                </c:pt>
                <c:pt idx="463">
                  <c:v>3197</c:v>
                </c:pt>
                <c:pt idx="464">
                  <c:v>3632</c:v>
                </c:pt>
                <c:pt idx="465">
                  <c:v>3480</c:v>
                </c:pt>
                <c:pt idx="466">
                  <c:v>3454</c:v>
                </c:pt>
                <c:pt idx="467">
                  <c:v>3164</c:v>
                </c:pt>
                <c:pt idx="468">
                  <c:v>2732</c:v>
                </c:pt>
                <c:pt idx="469">
                  <c:v>2411</c:v>
                </c:pt>
                <c:pt idx="470">
                  <c:v>1900</c:v>
                </c:pt>
                <c:pt idx="471">
                  <c:v>1840</c:v>
                </c:pt>
                <c:pt idx="472">
                  <c:v>2000</c:v>
                </c:pt>
                <c:pt idx="473">
                  <c:v>2081</c:v>
                </c:pt>
                <c:pt idx="474">
                  <c:v>2169</c:v>
                </c:pt>
                <c:pt idx="475">
                  <c:v>2230</c:v>
                </c:pt>
                <c:pt idx="476">
                  <c:v>2526</c:v>
                </c:pt>
                <c:pt idx="477">
                  <c:v>2502</c:v>
                </c:pt>
                <c:pt idx="478">
                  <c:v>1461</c:v>
                </c:pt>
                <c:pt idx="479">
                  <c:v>1050</c:v>
                </c:pt>
                <c:pt idx="480">
                  <c:v>1056</c:v>
                </c:pt>
                <c:pt idx="481">
                  <c:v>1755</c:v>
                </c:pt>
                <c:pt idx="482">
                  <c:v>2197</c:v>
                </c:pt>
                <c:pt idx="483">
                  <c:v>2383</c:v>
                </c:pt>
                <c:pt idx="484">
                  <c:v>1913</c:v>
                </c:pt>
                <c:pt idx="485">
                  <c:v>1913</c:v>
                </c:pt>
                <c:pt idx="486">
                  <c:v>2003</c:v>
                </c:pt>
                <c:pt idx="487">
                  <c:v>1966</c:v>
                </c:pt>
                <c:pt idx="488">
                  <c:v>2037</c:v>
                </c:pt>
                <c:pt idx="489">
                  <c:v>1730</c:v>
                </c:pt>
                <c:pt idx="490">
                  <c:v>1014</c:v>
                </c:pt>
                <c:pt idx="491">
                  <c:v>792</c:v>
                </c:pt>
                <c:pt idx="492">
                  <c:v>727</c:v>
                </c:pt>
                <c:pt idx="493">
                  <c:v>545</c:v>
                </c:pt>
                <c:pt idx="494">
                  <c:v>383</c:v>
                </c:pt>
                <c:pt idx="495">
                  <c:v>235</c:v>
                </c:pt>
                <c:pt idx="496">
                  <c:v>520</c:v>
                </c:pt>
                <c:pt idx="497">
                  <c:v>251</c:v>
                </c:pt>
                <c:pt idx="498">
                  <c:v>150</c:v>
                </c:pt>
                <c:pt idx="499">
                  <c:v>276</c:v>
                </c:pt>
                <c:pt idx="500">
                  <c:v>418</c:v>
                </c:pt>
                <c:pt idx="501">
                  <c:v>490</c:v>
                </c:pt>
                <c:pt idx="502">
                  <c:v>783</c:v>
                </c:pt>
                <c:pt idx="503">
                  <c:v>1290</c:v>
                </c:pt>
                <c:pt idx="504">
                  <c:v>1371</c:v>
                </c:pt>
                <c:pt idx="505">
                  <c:v>1470</c:v>
                </c:pt>
                <c:pt idx="506">
                  <c:v>1545</c:v>
                </c:pt>
                <c:pt idx="507">
                  <c:v>1620</c:v>
                </c:pt>
                <c:pt idx="508">
                  <c:v>1862</c:v>
                </c:pt>
                <c:pt idx="509">
                  <c:v>1800</c:v>
                </c:pt>
                <c:pt idx="510">
                  <c:v>2278</c:v>
                </c:pt>
                <c:pt idx="511">
                  <c:v>1557</c:v>
                </c:pt>
                <c:pt idx="512">
                  <c:v>3346</c:v>
                </c:pt>
                <c:pt idx="513">
                  <c:v>3541</c:v>
                </c:pt>
                <c:pt idx="514">
                  <c:v>4379</c:v>
                </c:pt>
                <c:pt idx="515">
                  <c:v>3647</c:v>
                </c:pt>
                <c:pt idx="516">
                  <c:v>3492</c:v>
                </c:pt>
                <c:pt idx="517">
                  <c:v>3266</c:v>
                </c:pt>
                <c:pt idx="518">
                  <c:v>3826</c:v>
                </c:pt>
                <c:pt idx="519">
                  <c:v>3991</c:v>
                </c:pt>
                <c:pt idx="520">
                  <c:v>4467</c:v>
                </c:pt>
                <c:pt idx="521">
                  <c:v>4949</c:v>
                </c:pt>
                <c:pt idx="522">
                  <c:v>4547</c:v>
                </c:pt>
                <c:pt idx="523">
                  <c:v>3952</c:v>
                </c:pt>
                <c:pt idx="524">
                  <c:v>3338</c:v>
                </c:pt>
                <c:pt idx="525">
                  <c:v>3021</c:v>
                </c:pt>
                <c:pt idx="526">
                  <c:v>3290</c:v>
                </c:pt>
                <c:pt idx="527">
                  <c:v>3064</c:v>
                </c:pt>
                <c:pt idx="528">
                  <c:v>3052</c:v>
                </c:pt>
                <c:pt idx="529">
                  <c:v>2950</c:v>
                </c:pt>
                <c:pt idx="530">
                  <c:v>2444</c:v>
                </c:pt>
                <c:pt idx="531">
                  <c:v>2635</c:v>
                </c:pt>
                <c:pt idx="532">
                  <c:v>2493</c:v>
                </c:pt>
                <c:pt idx="533">
                  <c:v>3131</c:v>
                </c:pt>
                <c:pt idx="534">
                  <c:v>3273</c:v>
                </c:pt>
                <c:pt idx="535">
                  <c:v>2455</c:v>
                </c:pt>
                <c:pt idx="536">
                  <c:v>1646</c:v>
                </c:pt>
                <c:pt idx="537">
                  <c:v>1066</c:v>
                </c:pt>
                <c:pt idx="538">
                  <c:v>712</c:v>
                </c:pt>
                <c:pt idx="539">
                  <c:v>135</c:v>
                </c:pt>
                <c:pt idx="540">
                  <c:v>-20</c:v>
                </c:pt>
                <c:pt idx="541">
                  <c:v>-234</c:v>
                </c:pt>
                <c:pt idx="542">
                  <c:v>-294</c:v>
                </c:pt>
                <c:pt idx="543">
                  <c:v>-226</c:v>
                </c:pt>
                <c:pt idx="544">
                  <c:v>-328</c:v>
                </c:pt>
                <c:pt idx="545">
                  <c:v>-312</c:v>
                </c:pt>
                <c:pt idx="546">
                  <c:v>-311</c:v>
                </c:pt>
                <c:pt idx="547">
                  <c:v>-121</c:v>
                </c:pt>
                <c:pt idx="548">
                  <c:v>-97</c:v>
                </c:pt>
                <c:pt idx="549">
                  <c:v>319</c:v>
                </c:pt>
                <c:pt idx="550">
                  <c:v>541</c:v>
                </c:pt>
                <c:pt idx="551">
                  <c:v>993</c:v>
                </c:pt>
                <c:pt idx="552">
                  <c:v>964</c:v>
                </c:pt>
                <c:pt idx="553">
                  <c:v>820</c:v>
                </c:pt>
                <c:pt idx="554">
                  <c:v>292</c:v>
                </c:pt>
                <c:pt idx="555">
                  <c:v>26</c:v>
                </c:pt>
                <c:pt idx="556">
                  <c:v>162</c:v>
                </c:pt>
                <c:pt idx="557">
                  <c:v>46</c:v>
                </c:pt>
                <c:pt idx="558">
                  <c:v>736</c:v>
                </c:pt>
                <c:pt idx="559">
                  <c:v>1523</c:v>
                </c:pt>
                <c:pt idx="560">
                  <c:v>3819</c:v>
                </c:pt>
                <c:pt idx="561">
                  <c:v>4219</c:v>
                </c:pt>
                <c:pt idx="562">
                  <c:v>4440</c:v>
                </c:pt>
                <c:pt idx="563">
                  <c:v>3333</c:v>
                </c:pt>
                <c:pt idx="564">
                  <c:v>3025</c:v>
                </c:pt>
                <c:pt idx="565">
                  <c:v>2084</c:v>
                </c:pt>
                <c:pt idx="566">
                  <c:v>2206</c:v>
                </c:pt>
                <c:pt idx="567">
                  <c:v>2357</c:v>
                </c:pt>
                <c:pt idx="568">
                  <c:v>2402</c:v>
                </c:pt>
                <c:pt idx="569">
                  <c:v>2160</c:v>
                </c:pt>
                <c:pt idx="570">
                  <c:v>2176</c:v>
                </c:pt>
                <c:pt idx="571">
                  <c:v>1960</c:v>
                </c:pt>
                <c:pt idx="572">
                  <c:v>1839</c:v>
                </c:pt>
                <c:pt idx="573">
                  <c:v>1900</c:v>
                </c:pt>
                <c:pt idx="574">
                  <c:v>2915</c:v>
                </c:pt>
                <c:pt idx="575">
                  <c:v>3987</c:v>
                </c:pt>
                <c:pt idx="576">
                  <c:v>3555</c:v>
                </c:pt>
                <c:pt idx="577">
                  <c:v>2406</c:v>
                </c:pt>
                <c:pt idx="578">
                  <c:v>2261</c:v>
                </c:pt>
                <c:pt idx="579">
                  <c:v>1895</c:v>
                </c:pt>
                <c:pt idx="580">
                  <c:v>1739</c:v>
                </c:pt>
                <c:pt idx="581">
                  <c:v>1507</c:v>
                </c:pt>
                <c:pt idx="582">
                  <c:v>1435</c:v>
                </c:pt>
                <c:pt idx="583">
                  <c:v>1533</c:v>
                </c:pt>
                <c:pt idx="584">
                  <c:v>1520</c:v>
                </c:pt>
                <c:pt idx="585">
                  <c:v>1434</c:v>
                </c:pt>
                <c:pt idx="586">
                  <c:v>1802</c:v>
                </c:pt>
                <c:pt idx="587">
                  <c:v>2006</c:v>
                </c:pt>
                <c:pt idx="588">
                  <c:v>2008</c:v>
                </c:pt>
                <c:pt idx="589">
                  <c:v>2548</c:v>
                </c:pt>
                <c:pt idx="590">
                  <c:v>2893</c:v>
                </c:pt>
                <c:pt idx="591">
                  <c:v>2970</c:v>
                </c:pt>
                <c:pt idx="592">
                  <c:v>1890</c:v>
                </c:pt>
                <c:pt idx="593">
                  <c:v>1527</c:v>
                </c:pt>
                <c:pt idx="594">
                  <c:v>1242</c:v>
                </c:pt>
                <c:pt idx="595">
                  <c:v>1715</c:v>
                </c:pt>
                <c:pt idx="596">
                  <c:v>1439</c:v>
                </c:pt>
                <c:pt idx="597">
                  <c:v>1784</c:v>
                </c:pt>
                <c:pt idx="598">
                  <c:v>2019</c:v>
                </c:pt>
                <c:pt idx="599">
                  <c:v>2344</c:v>
                </c:pt>
                <c:pt idx="600">
                  <c:v>2293</c:v>
                </c:pt>
                <c:pt idx="601">
                  <c:v>2394</c:v>
                </c:pt>
                <c:pt idx="602">
                  <c:v>2883</c:v>
                </c:pt>
                <c:pt idx="603">
                  <c:v>3439</c:v>
                </c:pt>
                <c:pt idx="604">
                  <c:v>4192</c:v>
                </c:pt>
                <c:pt idx="605">
                  <c:v>4896</c:v>
                </c:pt>
                <c:pt idx="606">
                  <c:v>5006</c:v>
                </c:pt>
                <c:pt idx="607">
                  <c:v>4165</c:v>
                </c:pt>
                <c:pt idx="608">
                  <c:v>3930</c:v>
                </c:pt>
                <c:pt idx="609">
                  <c:v>3089</c:v>
                </c:pt>
                <c:pt idx="610">
                  <c:v>2524</c:v>
                </c:pt>
                <c:pt idx="611">
                  <c:v>3346</c:v>
                </c:pt>
                <c:pt idx="612">
                  <c:v>4212</c:v>
                </c:pt>
                <c:pt idx="613">
                  <c:v>3987</c:v>
                </c:pt>
                <c:pt idx="614">
                  <c:v>3510</c:v>
                </c:pt>
                <c:pt idx="615">
                  <c:v>3735</c:v>
                </c:pt>
                <c:pt idx="616">
                  <c:v>3514</c:v>
                </c:pt>
                <c:pt idx="617">
                  <c:v>3915</c:v>
                </c:pt>
                <c:pt idx="618">
                  <c:v>4306</c:v>
                </c:pt>
                <c:pt idx="619">
                  <c:v>4414</c:v>
                </c:pt>
                <c:pt idx="620">
                  <c:v>4766</c:v>
                </c:pt>
                <c:pt idx="621">
                  <c:v>5997</c:v>
                </c:pt>
                <c:pt idx="622">
                  <c:v>6162</c:v>
                </c:pt>
                <c:pt idx="623">
                  <c:v>5716</c:v>
                </c:pt>
                <c:pt idx="624">
                  <c:v>5567</c:v>
                </c:pt>
                <c:pt idx="625">
                  <c:v>6487</c:v>
                </c:pt>
                <c:pt idx="626">
                  <c:v>7393</c:v>
                </c:pt>
                <c:pt idx="627">
                  <c:v>9289</c:v>
                </c:pt>
                <c:pt idx="628">
                  <c:v>10112</c:v>
                </c:pt>
                <c:pt idx="629">
                  <c:v>7767</c:v>
                </c:pt>
                <c:pt idx="630">
                  <c:v>6205</c:v>
                </c:pt>
                <c:pt idx="631">
                  <c:v>4349</c:v>
                </c:pt>
                <c:pt idx="632">
                  <c:v>3280</c:v>
                </c:pt>
                <c:pt idx="633">
                  <c:v>3836</c:v>
                </c:pt>
                <c:pt idx="634">
                  <c:v>3610</c:v>
                </c:pt>
                <c:pt idx="635">
                  <c:v>3906</c:v>
                </c:pt>
                <c:pt idx="636">
                  <c:v>4594</c:v>
                </c:pt>
                <c:pt idx="637">
                  <c:v>4827</c:v>
                </c:pt>
                <c:pt idx="638">
                  <c:v>2727</c:v>
                </c:pt>
                <c:pt idx="639">
                  <c:v>2432</c:v>
                </c:pt>
                <c:pt idx="640">
                  <c:v>1496</c:v>
                </c:pt>
                <c:pt idx="641">
                  <c:v>891</c:v>
                </c:pt>
                <c:pt idx="642">
                  <c:v>818</c:v>
                </c:pt>
                <c:pt idx="643">
                  <c:v>1242</c:v>
                </c:pt>
                <c:pt idx="644">
                  <c:v>1713</c:v>
                </c:pt>
                <c:pt idx="645">
                  <c:v>1849</c:v>
                </c:pt>
                <c:pt idx="646">
                  <c:v>2000</c:v>
                </c:pt>
                <c:pt idx="647">
                  <c:v>1749</c:v>
                </c:pt>
                <c:pt idx="648">
                  <c:v>2100</c:v>
                </c:pt>
                <c:pt idx="649">
                  <c:v>1887</c:v>
                </c:pt>
                <c:pt idx="650">
                  <c:v>1864</c:v>
                </c:pt>
                <c:pt idx="651">
                  <c:v>1395</c:v>
                </c:pt>
                <c:pt idx="652">
                  <c:v>1481</c:v>
                </c:pt>
                <c:pt idx="653">
                  <c:v>1363</c:v>
                </c:pt>
                <c:pt idx="654">
                  <c:v>2003</c:v>
                </c:pt>
                <c:pt idx="655">
                  <c:v>2147</c:v>
                </c:pt>
                <c:pt idx="656">
                  <c:v>3756</c:v>
                </c:pt>
                <c:pt idx="657">
                  <c:v>4164</c:v>
                </c:pt>
                <c:pt idx="658">
                  <c:v>3987</c:v>
                </c:pt>
                <c:pt idx="659">
                  <c:v>4995.5</c:v>
                </c:pt>
                <c:pt idx="660">
                  <c:v>2371</c:v>
                </c:pt>
                <c:pt idx="661">
                  <c:v>2246</c:v>
                </c:pt>
                <c:pt idx="662">
                  <c:v>3031</c:v>
                </c:pt>
                <c:pt idx="663">
                  <c:v>2332</c:v>
                </c:pt>
                <c:pt idx="664">
                  <c:v>2200</c:v>
                </c:pt>
                <c:pt idx="665">
                  <c:v>2249</c:v>
                </c:pt>
                <c:pt idx="666">
                  <c:v>2653</c:v>
                </c:pt>
                <c:pt idx="667">
                  <c:v>2455</c:v>
                </c:pt>
                <c:pt idx="668">
                  <c:v>1411</c:v>
                </c:pt>
                <c:pt idx="669">
                  <c:v>1510</c:v>
                </c:pt>
                <c:pt idx="670">
                  <c:v>1083</c:v>
                </c:pt>
                <c:pt idx="671">
                  <c:v>797</c:v>
                </c:pt>
                <c:pt idx="672">
                  <c:v>302</c:v>
                </c:pt>
                <c:pt idx="673">
                  <c:v>844</c:v>
                </c:pt>
                <c:pt idx="674">
                  <c:v>756</c:v>
                </c:pt>
                <c:pt idx="675">
                  <c:v>2023</c:v>
                </c:pt>
                <c:pt idx="676">
                  <c:v>2195</c:v>
                </c:pt>
                <c:pt idx="677">
                  <c:v>2553</c:v>
                </c:pt>
                <c:pt idx="678">
                  <c:v>2246</c:v>
                </c:pt>
                <c:pt idx="679">
                  <c:v>2186</c:v>
                </c:pt>
                <c:pt idx="680">
                  <c:v>2036</c:v>
                </c:pt>
                <c:pt idx="681">
                  <c:v>1388</c:v>
                </c:pt>
                <c:pt idx="682">
                  <c:v>1493</c:v>
                </c:pt>
                <c:pt idx="683">
                  <c:v>1446</c:v>
                </c:pt>
                <c:pt idx="684">
                  <c:v>1092</c:v>
                </c:pt>
                <c:pt idx="685">
                  <c:v>1643</c:v>
                </c:pt>
                <c:pt idx="686">
                  <c:v>1519</c:v>
                </c:pt>
                <c:pt idx="687">
                  <c:v>1619</c:v>
                </c:pt>
                <c:pt idx="688">
                  <c:v>2186</c:v>
                </c:pt>
                <c:pt idx="689">
                  <c:v>2261</c:v>
                </c:pt>
                <c:pt idx="690">
                  <c:v>1139</c:v>
                </c:pt>
                <c:pt idx="691">
                  <c:v>946</c:v>
                </c:pt>
                <c:pt idx="692">
                  <c:v>549</c:v>
                </c:pt>
                <c:pt idx="693">
                  <c:v>680</c:v>
                </c:pt>
                <c:pt idx="694">
                  <c:v>474</c:v>
                </c:pt>
                <c:pt idx="695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6-412B-A1A5-6C916FD457A0}"/>
            </c:ext>
          </c:extLst>
        </c:ser>
        <c:ser>
          <c:idx val="0"/>
          <c:order val="1"/>
          <c:tx>
            <c:strRef>
              <c:f>'New tables'!$A$11</c:f>
              <c:strCache>
                <c:ptCount val="1"/>
                <c:pt idx="0">
                  <c:v>Baltic Panamax Index (BPI)</c:v>
                </c:pt>
              </c:strCache>
            </c:strRef>
          </c:tx>
          <c:spPr>
            <a:ln w="22225">
              <a:solidFill>
                <a:srgbClr val="C00000"/>
              </a:solidFill>
              <a:prstDash val="lgDash"/>
            </a:ln>
          </c:spPr>
          <c:marker>
            <c:symbol val="none"/>
          </c:marker>
          <c:dLbls>
            <c:delete val="1"/>
          </c:dLbls>
          <c:cat>
            <c:numRef>
              <c:f>[0]!BDIchartdate</c:f>
              <c:numCache>
                <c:formatCode>\ [$]dd/mm/yyyy</c:formatCode>
                <c:ptCount val="483"/>
                <c:pt idx="0">
                  <c:v>40039</c:v>
                </c:pt>
                <c:pt idx="1">
                  <c:v>40046</c:v>
                </c:pt>
                <c:pt idx="2">
                  <c:v>40053</c:v>
                </c:pt>
                <c:pt idx="3">
                  <c:v>40060</c:v>
                </c:pt>
                <c:pt idx="4">
                  <c:v>40067</c:v>
                </c:pt>
                <c:pt idx="5">
                  <c:v>40074</c:v>
                </c:pt>
                <c:pt idx="6">
                  <c:v>40081</c:v>
                </c:pt>
                <c:pt idx="7">
                  <c:v>40088</c:v>
                </c:pt>
                <c:pt idx="8">
                  <c:v>40095</c:v>
                </c:pt>
                <c:pt idx="9">
                  <c:v>40102</c:v>
                </c:pt>
                <c:pt idx="10">
                  <c:v>40109</c:v>
                </c:pt>
                <c:pt idx="11">
                  <c:v>40116</c:v>
                </c:pt>
                <c:pt idx="12">
                  <c:v>40123</c:v>
                </c:pt>
                <c:pt idx="13">
                  <c:v>40130</c:v>
                </c:pt>
                <c:pt idx="14">
                  <c:v>40137</c:v>
                </c:pt>
                <c:pt idx="15">
                  <c:v>40144</c:v>
                </c:pt>
                <c:pt idx="16">
                  <c:v>40151</c:v>
                </c:pt>
                <c:pt idx="17">
                  <c:v>40158</c:v>
                </c:pt>
                <c:pt idx="18">
                  <c:v>40165</c:v>
                </c:pt>
                <c:pt idx="19">
                  <c:v>40179</c:v>
                </c:pt>
                <c:pt idx="20">
                  <c:v>40186</c:v>
                </c:pt>
                <c:pt idx="21">
                  <c:v>40193</c:v>
                </c:pt>
                <c:pt idx="22">
                  <c:v>40200</c:v>
                </c:pt>
                <c:pt idx="23">
                  <c:v>40207</c:v>
                </c:pt>
                <c:pt idx="24">
                  <c:v>40214</c:v>
                </c:pt>
                <c:pt idx="25">
                  <c:v>40221</c:v>
                </c:pt>
                <c:pt idx="26">
                  <c:v>40228</c:v>
                </c:pt>
                <c:pt idx="27">
                  <c:v>40235</c:v>
                </c:pt>
                <c:pt idx="28">
                  <c:v>40242</c:v>
                </c:pt>
                <c:pt idx="29">
                  <c:v>40249</c:v>
                </c:pt>
                <c:pt idx="30">
                  <c:v>40256</c:v>
                </c:pt>
                <c:pt idx="31">
                  <c:v>40263</c:v>
                </c:pt>
                <c:pt idx="32">
                  <c:v>40270</c:v>
                </c:pt>
                <c:pt idx="33">
                  <c:v>40277</c:v>
                </c:pt>
                <c:pt idx="34">
                  <c:v>40284</c:v>
                </c:pt>
                <c:pt idx="35">
                  <c:v>40291</c:v>
                </c:pt>
                <c:pt idx="36">
                  <c:v>40298</c:v>
                </c:pt>
                <c:pt idx="37">
                  <c:v>40305</c:v>
                </c:pt>
                <c:pt idx="38">
                  <c:v>40312</c:v>
                </c:pt>
                <c:pt idx="39">
                  <c:v>40319</c:v>
                </c:pt>
                <c:pt idx="40">
                  <c:v>40326</c:v>
                </c:pt>
                <c:pt idx="41">
                  <c:v>40333</c:v>
                </c:pt>
                <c:pt idx="42">
                  <c:v>40340</c:v>
                </c:pt>
                <c:pt idx="43">
                  <c:v>40347</c:v>
                </c:pt>
                <c:pt idx="44">
                  <c:v>40354</c:v>
                </c:pt>
                <c:pt idx="45">
                  <c:v>40361</c:v>
                </c:pt>
                <c:pt idx="46">
                  <c:v>40368</c:v>
                </c:pt>
                <c:pt idx="47">
                  <c:v>40375</c:v>
                </c:pt>
                <c:pt idx="48">
                  <c:v>40382</c:v>
                </c:pt>
                <c:pt idx="49">
                  <c:v>40389</c:v>
                </c:pt>
                <c:pt idx="50">
                  <c:v>40396</c:v>
                </c:pt>
                <c:pt idx="51">
                  <c:v>40403</c:v>
                </c:pt>
                <c:pt idx="52">
                  <c:v>40410</c:v>
                </c:pt>
                <c:pt idx="53">
                  <c:v>40417</c:v>
                </c:pt>
                <c:pt idx="54">
                  <c:v>40424</c:v>
                </c:pt>
                <c:pt idx="55">
                  <c:v>40431</c:v>
                </c:pt>
                <c:pt idx="56">
                  <c:v>40438</c:v>
                </c:pt>
                <c:pt idx="57">
                  <c:v>40445</c:v>
                </c:pt>
                <c:pt idx="58">
                  <c:v>40452</c:v>
                </c:pt>
                <c:pt idx="59">
                  <c:v>40459</c:v>
                </c:pt>
                <c:pt idx="60">
                  <c:v>40466</c:v>
                </c:pt>
                <c:pt idx="61">
                  <c:v>40473</c:v>
                </c:pt>
                <c:pt idx="62">
                  <c:v>40480</c:v>
                </c:pt>
                <c:pt idx="63">
                  <c:v>40487</c:v>
                </c:pt>
                <c:pt idx="64">
                  <c:v>40494</c:v>
                </c:pt>
                <c:pt idx="65">
                  <c:v>40501</c:v>
                </c:pt>
                <c:pt idx="66">
                  <c:v>40508</c:v>
                </c:pt>
                <c:pt idx="67">
                  <c:v>40515</c:v>
                </c:pt>
                <c:pt idx="68">
                  <c:v>40522</c:v>
                </c:pt>
                <c:pt idx="69">
                  <c:v>40529</c:v>
                </c:pt>
                <c:pt idx="70">
                  <c:v>40536</c:v>
                </c:pt>
                <c:pt idx="71">
                  <c:v>40543</c:v>
                </c:pt>
                <c:pt idx="72">
                  <c:v>40550</c:v>
                </c:pt>
                <c:pt idx="73">
                  <c:v>40557</c:v>
                </c:pt>
                <c:pt idx="74">
                  <c:v>40564</c:v>
                </c:pt>
                <c:pt idx="75">
                  <c:v>40571</c:v>
                </c:pt>
                <c:pt idx="76">
                  <c:v>40578</c:v>
                </c:pt>
                <c:pt idx="77">
                  <c:v>40585</c:v>
                </c:pt>
                <c:pt idx="78">
                  <c:v>40592</c:v>
                </c:pt>
                <c:pt idx="79">
                  <c:v>40599</c:v>
                </c:pt>
                <c:pt idx="80">
                  <c:v>40606</c:v>
                </c:pt>
                <c:pt idx="81">
                  <c:v>40613</c:v>
                </c:pt>
                <c:pt idx="82">
                  <c:v>40620</c:v>
                </c:pt>
                <c:pt idx="83">
                  <c:v>40627</c:v>
                </c:pt>
                <c:pt idx="84">
                  <c:v>40634</c:v>
                </c:pt>
                <c:pt idx="85">
                  <c:v>40641</c:v>
                </c:pt>
                <c:pt idx="86">
                  <c:v>40648</c:v>
                </c:pt>
                <c:pt idx="87">
                  <c:v>40655</c:v>
                </c:pt>
                <c:pt idx="88">
                  <c:v>40662</c:v>
                </c:pt>
                <c:pt idx="89">
                  <c:v>40669</c:v>
                </c:pt>
                <c:pt idx="90">
                  <c:v>40676</c:v>
                </c:pt>
                <c:pt idx="91">
                  <c:v>40683</c:v>
                </c:pt>
                <c:pt idx="92">
                  <c:v>40690</c:v>
                </c:pt>
                <c:pt idx="93">
                  <c:v>40697</c:v>
                </c:pt>
                <c:pt idx="94">
                  <c:v>40704</c:v>
                </c:pt>
                <c:pt idx="95">
                  <c:v>40711</c:v>
                </c:pt>
                <c:pt idx="96">
                  <c:v>40718</c:v>
                </c:pt>
                <c:pt idx="97">
                  <c:v>40725</c:v>
                </c:pt>
                <c:pt idx="98">
                  <c:v>40732</c:v>
                </c:pt>
                <c:pt idx="99">
                  <c:v>40739</c:v>
                </c:pt>
                <c:pt idx="100">
                  <c:v>40746</c:v>
                </c:pt>
                <c:pt idx="101">
                  <c:v>40753</c:v>
                </c:pt>
                <c:pt idx="102">
                  <c:v>40760</c:v>
                </c:pt>
                <c:pt idx="103">
                  <c:v>40767</c:v>
                </c:pt>
                <c:pt idx="104">
                  <c:v>40774</c:v>
                </c:pt>
                <c:pt idx="105">
                  <c:v>40781</c:v>
                </c:pt>
                <c:pt idx="106">
                  <c:v>40788</c:v>
                </c:pt>
                <c:pt idx="107">
                  <c:v>40795</c:v>
                </c:pt>
                <c:pt idx="108">
                  <c:v>40802</c:v>
                </c:pt>
                <c:pt idx="109">
                  <c:v>40809</c:v>
                </c:pt>
                <c:pt idx="110">
                  <c:v>40816</c:v>
                </c:pt>
                <c:pt idx="111">
                  <c:v>40823</c:v>
                </c:pt>
                <c:pt idx="112">
                  <c:v>40830</c:v>
                </c:pt>
                <c:pt idx="113">
                  <c:v>40837</c:v>
                </c:pt>
                <c:pt idx="114">
                  <c:v>40844</c:v>
                </c:pt>
                <c:pt idx="115">
                  <c:v>40851</c:v>
                </c:pt>
                <c:pt idx="116">
                  <c:v>40858</c:v>
                </c:pt>
                <c:pt idx="117">
                  <c:v>40865</c:v>
                </c:pt>
                <c:pt idx="118">
                  <c:v>40872</c:v>
                </c:pt>
                <c:pt idx="119">
                  <c:v>40879</c:v>
                </c:pt>
                <c:pt idx="120">
                  <c:v>40886</c:v>
                </c:pt>
                <c:pt idx="121">
                  <c:v>40893</c:v>
                </c:pt>
                <c:pt idx="122">
                  <c:v>40900</c:v>
                </c:pt>
                <c:pt idx="123">
                  <c:v>40907</c:v>
                </c:pt>
                <c:pt idx="124">
                  <c:v>40914</c:v>
                </c:pt>
                <c:pt idx="125">
                  <c:v>40921</c:v>
                </c:pt>
                <c:pt idx="126">
                  <c:v>40928</c:v>
                </c:pt>
                <c:pt idx="127">
                  <c:v>40935</c:v>
                </c:pt>
                <c:pt idx="128">
                  <c:v>40942</c:v>
                </c:pt>
                <c:pt idx="129">
                  <c:v>40949</c:v>
                </c:pt>
                <c:pt idx="130">
                  <c:v>40956</c:v>
                </c:pt>
                <c:pt idx="131">
                  <c:v>40963</c:v>
                </c:pt>
                <c:pt idx="132">
                  <c:v>40970</c:v>
                </c:pt>
                <c:pt idx="133">
                  <c:v>40977</c:v>
                </c:pt>
                <c:pt idx="134">
                  <c:v>40984</c:v>
                </c:pt>
                <c:pt idx="135">
                  <c:v>40991</c:v>
                </c:pt>
                <c:pt idx="136">
                  <c:v>40998</c:v>
                </c:pt>
                <c:pt idx="137">
                  <c:v>41005</c:v>
                </c:pt>
                <c:pt idx="138">
                  <c:v>41012</c:v>
                </c:pt>
                <c:pt idx="139">
                  <c:v>41019</c:v>
                </c:pt>
                <c:pt idx="140">
                  <c:v>41026</c:v>
                </c:pt>
                <c:pt idx="141">
                  <c:v>41033</c:v>
                </c:pt>
                <c:pt idx="142">
                  <c:v>41040</c:v>
                </c:pt>
                <c:pt idx="143">
                  <c:v>41047</c:v>
                </c:pt>
                <c:pt idx="144">
                  <c:v>41054</c:v>
                </c:pt>
                <c:pt idx="145">
                  <c:v>41061</c:v>
                </c:pt>
                <c:pt idx="146">
                  <c:v>41068</c:v>
                </c:pt>
                <c:pt idx="147">
                  <c:v>41075</c:v>
                </c:pt>
                <c:pt idx="148">
                  <c:v>41082</c:v>
                </c:pt>
                <c:pt idx="149">
                  <c:v>41089</c:v>
                </c:pt>
                <c:pt idx="150">
                  <c:v>41096</c:v>
                </c:pt>
                <c:pt idx="151">
                  <c:v>41103</c:v>
                </c:pt>
                <c:pt idx="152">
                  <c:v>41110</c:v>
                </c:pt>
                <c:pt idx="153">
                  <c:v>41117</c:v>
                </c:pt>
                <c:pt idx="154">
                  <c:v>41124</c:v>
                </c:pt>
                <c:pt idx="155">
                  <c:v>41131</c:v>
                </c:pt>
                <c:pt idx="156">
                  <c:v>41138</c:v>
                </c:pt>
                <c:pt idx="157">
                  <c:v>41145</c:v>
                </c:pt>
                <c:pt idx="158">
                  <c:v>41152</c:v>
                </c:pt>
                <c:pt idx="159">
                  <c:v>41159</c:v>
                </c:pt>
                <c:pt idx="160">
                  <c:v>41166</c:v>
                </c:pt>
                <c:pt idx="161">
                  <c:v>41173</c:v>
                </c:pt>
                <c:pt idx="162">
                  <c:v>41180</c:v>
                </c:pt>
                <c:pt idx="163">
                  <c:v>41187</c:v>
                </c:pt>
                <c:pt idx="164">
                  <c:v>41194</c:v>
                </c:pt>
                <c:pt idx="165">
                  <c:v>41201</c:v>
                </c:pt>
                <c:pt idx="166">
                  <c:v>41208</c:v>
                </c:pt>
                <c:pt idx="167">
                  <c:v>41215</c:v>
                </c:pt>
                <c:pt idx="168">
                  <c:v>41222</c:v>
                </c:pt>
                <c:pt idx="169">
                  <c:v>41229</c:v>
                </c:pt>
                <c:pt idx="170">
                  <c:v>41236</c:v>
                </c:pt>
                <c:pt idx="171">
                  <c:v>41243</c:v>
                </c:pt>
                <c:pt idx="172">
                  <c:v>41250</c:v>
                </c:pt>
                <c:pt idx="173">
                  <c:v>41257</c:v>
                </c:pt>
                <c:pt idx="174">
                  <c:v>41264</c:v>
                </c:pt>
                <c:pt idx="175">
                  <c:v>41271</c:v>
                </c:pt>
                <c:pt idx="176">
                  <c:v>41278</c:v>
                </c:pt>
                <c:pt idx="177">
                  <c:v>41285</c:v>
                </c:pt>
                <c:pt idx="178">
                  <c:v>41292</c:v>
                </c:pt>
                <c:pt idx="179">
                  <c:v>41299</c:v>
                </c:pt>
                <c:pt idx="180">
                  <c:v>41306</c:v>
                </c:pt>
                <c:pt idx="181">
                  <c:v>41313</c:v>
                </c:pt>
                <c:pt idx="182">
                  <c:v>41320</c:v>
                </c:pt>
                <c:pt idx="183">
                  <c:v>41327</c:v>
                </c:pt>
                <c:pt idx="184">
                  <c:v>41334</c:v>
                </c:pt>
                <c:pt idx="185">
                  <c:v>41341</c:v>
                </c:pt>
                <c:pt idx="186">
                  <c:v>41348</c:v>
                </c:pt>
                <c:pt idx="187">
                  <c:v>41355</c:v>
                </c:pt>
                <c:pt idx="188">
                  <c:v>41362</c:v>
                </c:pt>
                <c:pt idx="189">
                  <c:v>41369</c:v>
                </c:pt>
                <c:pt idx="190">
                  <c:v>41376</c:v>
                </c:pt>
                <c:pt idx="191">
                  <c:v>41383</c:v>
                </c:pt>
                <c:pt idx="192">
                  <c:v>41390</c:v>
                </c:pt>
                <c:pt idx="193">
                  <c:v>41397</c:v>
                </c:pt>
                <c:pt idx="194">
                  <c:v>41404</c:v>
                </c:pt>
                <c:pt idx="195">
                  <c:v>41411</c:v>
                </c:pt>
                <c:pt idx="196">
                  <c:v>41418</c:v>
                </c:pt>
                <c:pt idx="197">
                  <c:v>41425</c:v>
                </c:pt>
                <c:pt idx="198">
                  <c:v>41432</c:v>
                </c:pt>
                <c:pt idx="199">
                  <c:v>41439</c:v>
                </c:pt>
                <c:pt idx="200">
                  <c:v>41446</c:v>
                </c:pt>
                <c:pt idx="201">
                  <c:v>41453</c:v>
                </c:pt>
                <c:pt idx="202">
                  <c:v>41460</c:v>
                </c:pt>
                <c:pt idx="203">
                  <c:v>41467</c:v>
                </c:pt>
                <c:pt idx="204">
                  <c:v>41474</c:v>
                </c:pt>
                <c:pt idx="205">
                  <c:v>41481</c:v>
                </c:pt>
                <c:pt idx="206">
                  <c:v>41488</c:v>
                </c:pt>
                <c:pt idx="207">
                  <c:v>41495</c:v>
                </c:pt>
                <c:pt idx="208">
                  <c:v>41502</c:v>
                </c:pt>
                <c:pt idx="209">
                  <c:v>41509</c:v>
                </c:pt>
                <c:pt idx="210">
                  <c:v>41516</c:v>
                </c:pt>
                <c:pt idx="211">
                  <c:v>41523</c:v>
                </c:pt>
                <c:pt idx="212">
                  <c:v>41530</c:v>
                </c:pt>
                <c:pt idx="213">
                  <c:v>41537</c:v>
                </c:pt>
                <c:pt idx="214">
                  <c:v>41544</c:v>
                </c:pt>
                <c:pt idx="215">
                  <c:v>41551</c:v>
                </c:pt>
                <c:pt idx="216">
                  <c:v>41558</c:v>
                </c:pt>
                <c:pt idx="217">
                  <c:v>41565</c:v>
                </c:pt>
                <c:pt idx="218">
                  <c:v>41572</c:v>
                </c:pt>
                <c:pt idx="219">
                  <c:v>41579</c:v>
                </c:pt>
                <c:pt idx="220">
                  <c:v>41586</c:v>
                </c:pt>
                <c:pt idx="221">
                  <c:v>41593</c:v>
                </c:pt>
                <c:pt idx="222">
                  <c:v>41600</c:v>
                </c:pt>
                <c:pt idx="223">
                  <c:v>41607</c:v>
                </c:pt>
                <c:pt idx="224">
                  <c:v>41614</c:v>
                </c:pt>
                <c:pt idx="225">
                  <c:v>41621</c:v>
                </c:pt>
                <c:pt idx="226">
                  <c:v>41628</c:v>
                </c:pt>
                <c:pt idx="227">
                  <c:v>41635</c:v>
                </c:pt>
                <c:pt idx="228">
                  <c:v>41642</c:v>
                </c:pt>
                <c:pt idx="229">
                  <c:v>41649</c:v>
                </c:pt>
                <c:pt idx="230">
                  <c:v>41656</c:v>
                </c:pt>
                <c:pt idx="231">
                  <c:v>41663</c:v>
                </c:pt>
                <c:pt idx="232">
                  <c:v>41670</c:v>
                </c:pt>
                <c:pt idx="233">
                  <c:v>41677</c:v>
                </c:pt>
                <c:pt idx="234">
                  <c:v>41684</c:v>
                </c:pt>
                <c:pt idx="235">
                  <c:v>41691</c:v>
                </c:pt>
                <c:pt idx="236">
                  <c:v>41698</c:v>
                </c:pt>
                <c:pt idx="237">
                  <c:v>41705</c:v>
                </c:pt>
                <c:pt idx="238">
                  <c:v>41712</c:v>
                </c:pt>
                <c:pt idx="239">
                  <c:v>41719</c:v>
                </c:pt>
                <c:pt idx="240">
                  <c:v>41726</c:v>
                </c:pt>
                <c:pt idx="241">
                  <c:v>41733</c:v>
                </c:pt>
                <c:pt idx="242">
                  <c:v>41740</c:v>
                </c:pt>
                <c:pt idx="243">
                  <c:v>41747</c:v>
                </c:pt>
                <c:pt idx="244">
                  <c:v>41754</c:v>
                </c:pt>
                <c:pt idx="245">
                  <c:v>41761</c:v>
                </c:pt>
                <c:pt idx="246">
                  <c:v>41768</c:v>
                </c:pt>
                <c:pt idx="247">
                  <c:v>41775</c:v>
                </c:pt>
                <c:pt idx="248">
                  <c:v>41782</c:v>
                </c:pt>
                <c:pt idx="249">
                  <c:v>41789</c:v>
                </c:pt>
                <c:pt idx="250">
                  <c:v>41796</c:v>
                </c:pt>
                <c:pt idx="251">
                  <c:v>41803</c:v>
                </c:pt>
                <c:pt idx="252">
                  <c:v>41810</c:v>
                </c:pt>
                <c:pt idx="253">
                  <c:v>41817</c:v>
                </c:pt>
                <c:pt idx="254">
                  <c:v>41824</c:v>
                </c:pt>
                <c:pt idx="255">
                  <c:v>41831</c:v>
                </c:pt>
                <c:pt idx="256">
                  <c:v>41838</c:v>
                </c:pt>
                <c:pt idx="257">
                  <c:v>41845</c:v>
                </c:pt>
                <c:pt idx="258">
                  <c:v>41852</c:v>
                </c:pt>
                <c:pt idx="259">
                  <c:v>41859</c:v>
                </c:pt>
                <c:pt idx="260">
                  <c:v>41866</c:v>
                </c:pt>
                <c:pt idx="261">
                  <c:v>41873</c:v>
                </c:pt>
                <c:pt idx="262">
                  <c:v>41880</c:v>
                </c:pt>
                <c:pt idx="263">
                  <c:v>41887</c:v>
                </c:pt>
                <c:pt idx="264">
                  <c:v>41894</c:v>
                </c:pt>
                <c:pt idx="265">
                  <c:v>41901</c:v>
                </c:pt>
                <c:pt idx="266">
                  <c:v>41908</c:v>
                </c:pt>
                <c:pt idx="267">
                  <c:v>41915</c:v>
                </c:pt>
                <c:pt idx="268">
                  <c:v>41922</c:v>
                </c:pt>
                <c:pt idx="269">
                  <c:v>41929</c:v>
                </c:pt>
                <c:pt idx="270">
                  <c:v>41936</c:v>
                </c:pt>
                <c:pt idx="271">
                  <c:v>41943</c:v>
                </c:pt>
                <c:pt idx="272">
                  <c:v>41950</c:v>
                </c:pt>
                <c:pt idx="273">
                  <c:v>41957</c:v>
                </c:pt>
                <c:pt idx="274">
                  <c:v>41964</c:v>
                </c:pt>
                <c:pt idx="275">
                  <c:v>41971</c:v>
                </c:pt>
                <c:pt idx="276">
                  <c:v>41978</c:v>
                </c:pt>
                <c:pt idx="277">
                  <c:v>41985</c:v>
                </c:pt>
                <c:pt idx="278">
                  <c:v>41992</c:v>
                </c:pt>
                <c:pt idx="279">
                  <c:v>42006</c:v>
                </c:pt>
                <c:pt idx="280">
                  <c:v>42013</c:v>
                </c:pt>
                <c:pt idx="281">
                  <c:v>42020</c:v>
                </c:pt>
                <c:pt idx="282">
                  <c:v>42027</c:v>
                </c:pt>
                <c:pt idx="283">
                  <c:v>42034</c:v>
                </c:pt>
                <c:pt idx="284">
                  <c:v>42041</c:v>
                </c:pt>
                <c:pt idx="285">
                  <c:v>42048</c:v>
                </c:pt>
                <c:pt idx="286">
                  <c:v>42055</c:v>
                </c:pt>
                <c:pt idx="287">
                  <c:v>42062</c:v>
                </c:pt>
                <c:pt idx="288">
                  <c:v>42069</c:v>
                </c:pt>
                <c:pt idx="289">
                  <c:v>42076</c:v>
                </c:pt>
                <c:pt idx="290">
                  <c:v>42083</c:v>
                </c:pt>
                <c:pt idx="291">
                  <c:v>42090</c:v>
                </c:pt>
                <c:pt idx="292">
                  <c:v>42097</c:v>
                </c:pt>
                <c:pt idx="293">
                  <c:v>42104</c:v>
                </c:pt>
                <c:pt idx="294">
                  <c:v>42111</c:v>
                </c:pt>
                <c:pt idx="295">
                  <c:v>42118</c:v>
                </c:pt>
                <c:pt idx="296">
                  <c:v>42125</c:v>
                </c:pt>
                <c:pt idx="297">
                  <c:v>42132</c:v>
                </c:pt>
                <c:pt idx="298">
                  <c:v>42139</c:v>
                </c:pt>
                <c:pt idx="299">
                  <c:v>42146</c:v>
                </c:pt>
                <c:pt idx="300">
                  <c:v>42153</c:v>
                </c:pt>
                <c:pt idx="301">
                  <c:v>42160</c:v>
                </c:pt>
                <c:pt idx="302">
                  <c:v>42167</c:v>
                </c:pt>
                <c:pt idx="303">
                  <c:v>42174</c:v>
                </c:pt>
                <c:pt idx="304">
                  <c:v>42181</c:v>
                </c:pt>
                <c:pt idx="305">
                  <c:v>42188</c:v>
                </c:pt>
                <c:pt idx="306">
                  <c:v>42195</c:v>
                </c:pt>
                <c:pt idx="307">
                  <c:v>42202</c:v>
                </c:pt>
                <c:pt idx="308">
                  <c:v>42209</c:v>
                </c:pt>
                <c:pt idx="309">
                  <c:v>42216</c:v>
                </c:pt>
                <c:pt idx="310">
                  <c:v>42223</c:v>
                </c:pt>
                <c:pt idx="311">
                  <c:v>42230</c:v>
                </c:pt>
                <c:pt idx="312">
                  <c:v>42237</c:v>
                </c:pt>
                <c:pt idx="313">
                  <c:v>42244</c:v>
                </c:pt>
                <c:pt idx="314">
                  <c:v>42251</c:v>
                </c:pt>
                <c:pt idx="315">
                  <c:v>42258</c:v>
                </c:pt>
                <c:pt idx="316">
                  <c:v>42265</c:v>
                </c:pt>
                <c:pt idx="317">
                  <c:v>42272</c:v>
                </c:pt>
                <c:pt idx="318">
                  <c:v>42279</c:v>
                </c:pt>
                <c:pt idx="319">
                  <c:v>42286</c:v>
                </c:pt>
                <c:pt idx="320">
                  <c:v>42293</c:v>
                </c:pt>
                <c:pt idx="321">
                  <c:v>42300</c:v>
                </c:pt>
                <c:pt idx="322">
                  <c:v>42307</c:v>
                </c:pt>
                <c:pt idx="323">
                  <c:v>42314</c:v>
                </c:pt>
                <c:pt idx="324">
                  <c:v>42321</c:v>
                </c:pt>
                <c:pt idx="325">
                  <c:v>42328</c:v>
                </c:pt>
                <c:pt idx="326">
                  <c:v>42335</c:v>
                </c:pt>
                <c:pt idx="327">
                  <c:v>42342</c:v>
                </c:pt>
                <c:pt idx="328">
                  <c:v>42349</c:v>
                </c:pt>
                <c:pt idx="329">
                  <c:v>42356</c:v>
                </c:pt>
                <c:pt idx="330">
                  <c:v>42370</c:v>
                </c:pt>
                <c:pt idx="331">
                  <c:v>42377</c:v>
                </c:pt>
                <c:pt idx="332">
                  <c:v>42384</c:v>
                </c:pt>
                <c:pt idx="333">
                  <c:v>42391</c:v>
                </c:pt>
                <c:pt idx="334">
                  <c:v>42398</c:v>
                </c:pt>
                <c:pt idx="335">
                  <c:v>42405</c:v>
                </c:pt>
                <c:pt idx="336">
                  <c:v>42412</c:v>
                </c:pt>
                <c:pt idx="337">
                  <c:v>42419</c:v>
                </c:pt>
                <c:pt idx="338">
                  <c:v>42426</c:v>
                </c:pt>
                <c:pt idx="339">
                  <c:v>42433</c:v>
                </c:pt>
                <c:pt idx="340">
                  <c:v>42440</c:v>
                </c:pt>
                <c:pt idx="341">
                  <c:v>42447</c:v>
                </c:pt>
                <c:pt idx="342">
                  <c:v>42454</c:v>
                </c:pt>
                <c:pt idx="343">
                  <c:v>42461</c:v>
                </c:pt>
                <c:pt idx="344">
                  <c:v>42468</c:v>
                </c:pt>
                <c:pt idx="345">
                  <c:v>42475</c:v>
                </c:pt>
                <c:pt idx="346">
                  <c:v>42482</c:v>
                </c:pt>
                <c:pt idx="347">
                  <c:v>42489</c:v>
                </c:pt>
                <c:pt idx="348">
                  <c:v>42496</c:v>
                </c:pt>
                <c:pt idx="349">
                  <c:v>42503</c:v>
                </c:pt>
                <c:pt idx="350">
                  <c:v>42510</c:v>
                </c:pt>
                <c:pt idx="351">
                  <c:v>42517</c:v>
                </c:pt>
                <c:pt idx="352">
                  <c:v>42524</c:v>
                </c:pt>
                <c:pt idx="353">
                  <c:v>42531</c:v>
                </c:pt>
                <c:pt idx="354">
                  <c:v>42538</c:v>
                </c:pt>
                <c:pt idx="355">
                  <c:v>42545</c:v>
                </c:pt>
                <c:pt idx="356">
                  <c:v>42552</c:v>
                </c:pt>
                <c:pt idx="357">
                  <c:v>42559</c:v>
                </c:pt>
                <c:pt idx="358">
                  <c:v>42566</c:v>
                </c:pt>
                <c:pt idx="359">
                  <c:v>42573</c:v>
                </c:pt>
                <c:pt idx="360">
                  <c:v>42580</c:v>
                </c:pt>
                <c:pt idx="361">
                  <c:v>42587</c:v>
                </c:pt>
                <c:pt idx="362">
                  <c:v>42594</c:v>
                </c:pt>
                <c:pt idx="363">
                  <c:v>42601</c:v>
                </c:pt>
                <c:pt idx="364">
                  <c:v>42608</c:v>
                </c:pt>
                <c:pt idx="365">
                  <c:v>42615</c:v>
                </c:pt>
                <c:pt idx="366">
                  <c:v>42622</c:v>
                </c:pt>
                <c:pt idx="367">
                  <c:v>42629</c:v>
                </c:pt>
                <c:pt idx="368">
                  <c:v>42636</c:v>
                </c:pt>
                <c:pt idx="369">
                  <c:v>42643</c:v>
                </c:pt>
                <c:pt idx="370">
                  <c:v>42650</c:v>
                </c:pt>
                <c:pt idx="371">
                  <c:v>42657</c:v>
                </c:pt>
                <c:pt idx="372">
                  <c:v>42664</c:v>
                </c:pt>
                <c:pt idx="373">
                  <c:v>42671</c:v>
                </c:pt>
                <c:pt idx="374">
                  <c:v>42678</c:v>
                </c:pt>
                <c:pt idx="375">
                  <c:v>42685</c:v>
                </c:pt>
                <c:pt idx="376">
                  <c:v>42692</c:v>
                </c:pt>
                <c:pt idx="377">
                  <c:v>42699</c:v>
                </c:pt>
                <c:pt idx="378">
                  <c:v>42706</c:v>
                </c:pt>
                <c:pt idx="379">
                  <c:v>42713</c:v>
                </c:pt>
                <c:pt idx="380">
                  <c:v>42720</c:v>
                </c:pt>
                <c:pt idx="381">
                  <c:v>42727</c:v>
                </c:pt>
                <c:pt idx="382">
                  <c:v>42734</c:v>
                </c:pt>
                <c:pt idx="383">
                  <c:v>42741</c:v>
                </c:pt>
                <c:pt idx="384">
                  <c:v>42748</c:v>
                </c:pt>
                <c:pt idx="385">
                  <c:v>42755</c:v>
                </c:pt>
                <c:pt idx="386">
                  <c:v>42762</c:v>
                </c:pt>
                <c:pt idx="387">
                  <c:v>42769</c:v>
                </c:pt>
                <c:pt idx="388">
                  <c:v>42776</c:v>
                </c:pt>
                <c:pt idx="389">
                  <c:v>42783</c:v>
                </c:pt>
                <c:pt idx="390">
                  <c:v>42790</c:v>
                </c:pt>
                <c:pt idx="391">
                  <c:v>42797</c:v>
                </c:pt>
                <c:pt idx="392">
                  <c:v>42804</c:v>
                </c:pt>
                <c:pt idx="393">
                  <c:v>42811</c:v>
                </c:pt>
                <c:pt idx="394">
                  <c:v>42818</c:v>
                </c:pt>
                <c:pt idx="395">
                  <c:v>42825</c:v>
                </c:pt>
                <c:pt idx="396">
                  <c:v>42832</c:v>
                </c:pt>
                <c:pt idx="397">
                  <c:v>42839</c:v>
                </c:pt>
                <c:pt idx="398">
                  <c:v>42846</c:v>
                </c:pt>
                <c:pt idx="399">
                  <c:v>42853</c:v>
                </c:pt>
                <c:pt idx="400">
                  <c:v>42860</c:v>
                </c:pt>
                <c:pt idx="401">
                  <c:v>42867</c:v>
                </c:pt>
                <c:pt idx="402">
                  <c:v>42874</c:v>
                </c:pt>
                <c:pt idx="403">
                  <c:v>42881</c:v>
                </c:pt>
                <c:pt idx="404">
                  <c:v>42888</c:v>
                </c:pt>
                <c:pt idx="405">
                  <c:v>42895</c:v>
                </c:pt>
                <c:pt idx="406">
                  <c:v>42902</c:v>
                </c:pt>
                <c:pt idx="407">
                  <c:v>42909</c:v>
                </c:pt>
                <c:pt idx="408">
                  <c:v>42916</c:v>
                </c:pt>
                <c:pt idx="409">
                  <c:v>42923</c:v>
                </c:pt>
                <c:pt idx="410">
                  <c:v>42930</c:v>
                </c:pt>
                <c:pt idx="411">
                  <c:v>42937</c:v>
                </c:pt>
                <c:pt idx="412">
                  <c:v>42944</c:v>
                </c:pt>
                <c:pt idx="413">
                  <c:v>42951</c:v>
                </c:pt>
                <c:pt idx="414">
                  <c:v>42958</c:v>
                </c:pt>
                <c:pt idx="415">
                  <c:v>42965</c:v>
                </c:pt>
                <c:pt idx="416">
                  <c:v>42972</c:v>
                </c:pt>
                <c:pt idx="417">
                  <c:v>42979</c:v>
                </c:pt>
                <c:pt idx="418">
                  <c:v>42986</c:v>
                </c:pt>
                <c:pt idx="419">
                  <c:v>42993</c:v>
                </c:pt>
                <c:pt idx="420">
                  <c:v>43000</c:v>
                </c:pt>
                <c:pt idx="421">
                  <c:v>43007</c:v>
                </c:pt>
                <c:pt idx="422">
                  <c:v>43014</c:v>
                </c:pt>
                <c:pt idx="423">
                  <c:v>43021</c:v>
                </c:pt>
                <c:pt idx="424">
                  <c:v>43028</c:v>
                </c:pt>
                <c:pt idx="425">
                  <c:v>43035</c:v>
                </c:pt>
                <c:pt idx="426">
                  <c:v>43042</c:v>
                </c:pt>
                <c:pt idx="427">
                  <c:v>43049</c:v>
                </c:pt>
                <c:pt idx="428">
                  <c:v>43056</c:v>
                </c:pt>
                <c:pt idx="429">
                  <c:v>43063</c:v>
                </c:pt>
                <c:pt idx="430">
                  <c:v>43070</c:v>
                </c:pt>
                <c:pt idx="431">
                  <c:v>43077</c:v>
                </c:pt>
                <c:pt idx="432">
                  <c:v>43084</c:v>
                </c:pt>
                <c:pt idx="433">
                  <c:v>43091</c:v>
                </c:pt>
                <c:pt idx="434">
                  <c:v>43098</c:v>
                </c:pt>
                <c:pt idx="435">
                  <c:v>43105</c:v>
                </c:pt>
                <c:pt idx="436">
                  <c:v>43112</c:v>
                </c:pt>
                <c:pt idx="437">
                  <c:v>43119</c:v>
                </c:pt>
                <c:pt idx="438">
                  <c:v>43126</c:v>
                </c:pt>
                <c:pt idx="439">
                  <c:v>43133</c:v>
                </c:pt>
                <c:pt idx="440">
                  <c:v>43140</c:v>
                </c:pt>
                <c:pt idx="441">
                  <c:v>43147</c:v>
                </c:pt>
                <c:pt idx="442">
                  <c:v>43154</c:v>
                </c:pt>
                <c:pt idx="443">
                  <c:v>43161</c:v>
                </c:pt>
                <c:pt idx="444">
                  <c:v>43168</c:v>
                </c:pt>
                <c:pt idx="445">
                  <c:v>43175</c:v>
                </c:pt>
                <c:pt idx="446">
                  <c:v>43182</c:v>
                </c:pt>
                <c:pt idx="447">
                  <c:v>43189</c:v>
                </c:pt>
                <c:pt idx="448">
                  <c:v>43196</c:v>
                </c:pt>
                <c:pt idx="449">
                  <c:v>43203</c:v>
                </c:pt>
                <c:pt idx="450">
                  <c:v>43210</c:v>
                </c:pt>
                <c:pt idx="451">
                  <c:v>43217</c:v>
                </c:pt>
                <c:pt idx="452">
                  <c:v>43224</c:v>
                </c:pt>
                <c:pt idx="453">
                  <c:v>43231</c:v>
                </c:pt>
                <c:pt idx="454">
                  <c:v>43238</c:v>
                </c:pt>
                <c:pt idx="455">
                  <c:v>43245</c:v>
                </c:pt>
                <c:pt idx="456">
                  <c:v>43252</c:v>
                </c:pt>
                <c:pt idx="457">
                  <c:v>43259</c:v>
                </c:pt>
                <c:pt idx="458">
                  <c:v>43266</c:v>
                </c:pt>
                <c:pt idx="459">
                  <c:v>43273</c:v>
                </c:pt>
                <c:pt idx="460">
                  <c:v>43280</c:v>
                </c:pt>
                <c:pt idx="461">
                  <c:v>43287</c:v>
                </c:pt>
                <c:pt idx="462">
                  <c:v>43294</c:v>
                </c:pt>
                <c:pt idx="463">
                  <c:v>43301</c:v>
                </c:pt>
                <c:pt idx="464">
                  <c:v>43308</c:v>
                </c:pt>
                <c:pt idx="465">
                  <c:v>43315</c:v>
                </c:pt>
                <c:pt idx="466">
                  <c:v>43322</c:v>
                </c:pt>
                <c:pt idx="467">
                  <c:v>43329</c:v>
                </c:pt>
                <c:pt idx="468">
                  <c:v>43336</c:v>
                </c:pt>
                <c:pt idx="469">
                  <c:v>43343</c:v>
                </c:pt>
                <c:pt idx="470">
                  <c:v>43350</c:v>
                </c:pt>
                <c:pt idx="471">
                  <c:v>43357</c:v>
                </c:pt>
                <c:pt idx="472">
                  <c:v>43364</c:v>
                </c:pt>
                <c:pt idx="473">
                  <c:v>43371</c:v>
                </c:pt>
                <c:pt idx="474">
                  <c:v>43378</c:v>
                </c:pt>
                <c:pt idx="475">
                  <c:v>43385</c:v>
                </c:pt>
                <c:pt idx="476">
                  <c:v>43392</c:v>
                </c:pt>
                <c:pt idx="477">
                  <c:v>43399</c:v>
                </c:pt>
                <c:pt idx="478">
                  <c:v>43406</c:v>
                </c:pt>
                <c:pt idx="479">
                  <c:v>43413</c:v>
                </c:pt>
                <c:pt idx="480">
                  <c:v>43420</c:v>
                </c:pt>
                <c:pt idx="481">
                  <c:v>43427</c:v>
                </c:pt>
                <c:pt idx="482">
                  <c:v>43434</c:v>
                </c:pt>
              </c:numCache>
            </c:numRef>
          </c:cat>
          <c:val>
            <c:numRef>
              <c:f>[0]!BPIchart</c:f>
              <c:numCache>
                <c:formatCode>#,##0</c:formatCode>
                <c:ptCount val="705"/>
                <c:pt idx="0">
                  <c:v>2244</c:v>
                </c:pt>
                <c:pt idx="1">
                  <c:v>2157</c:v>
                </c:pt>
                <c:pt idx="2">
                  <c:v>2486</c:v>
                </c:pt>
                <c:pt idx="3">
                  <c:v>2550</c:v>
                </c:pt>
                <c:pt idx="4">
                  <c:v>2572</c:v>
                </c:pt>
                <c:pt idx="5">
                  <c:v>2317</c:v>
                </c:pt>
                <c:pt idx="6">
                  <c:v>2361</c:v>
                </c:pt>
                <c:pt idx="7">
                  <c:v>2705</c:v>
                </c:pt>
                <c:pt idx="8">
                  <c:v>2734</c:v>
                </c:pt>
                <c:pt idx="9">
                  <c:v>3048</c:v>
                </c:pt>
                <c:pt idx="10">
                  <c:v>3150</c:v>
                </c:pt>
                <c:pt idx="11">
                  <c:v>3556</c:v>
                </c:pt>
                <c:pt idx="12">
                  <c:v>3978</c:v>
                </c:pt>
                <c:pt idx="13">
                  <c:v>4424</c:v>
                </c:pt>
                <c:pt idx="14">
                  <c:v>3868</c:v>
                </c:pt>
                <c:pt idx="15">
                  <c:v>3928</c:v>
                </c:pt>
                <c:pt idx="16">
                  <c:v>3673</c:v>
                </c:pt>
                <c:pt idx="17">
                  <c:v>3448</c:v>
                </c:pt>
                <c:pt idx="18">
                  <c:v>3823</c:v>
                </c:pt>
                <c:pt idx="19">
                  <c:v>4218</c:v>
                </c:pt>
                <c:pt idx="20">
                  <c:v>3745</c:v>
                </c:pt>
                <c:pt idx="21">
                  <c:v>3661</c:v>
                </c:pt>
                <c:pt idx="22">
                  <c:v>3420</c:v>
                </c:pt>
                <c:pt idx="23">
                  <c:v>3141</c:v>
                </c:pt>
                <c:pt idx="24">
                  <c:v>3028</c:v>
                </c:pt>
                <c:pt idx="25">
                  <c:v>3179</c:v>
                </c:pt>
                <c:pt idx="26">
                  <c:v>3399</c:v>
                </c:pt>
                <c:pt idx="27">
                  <c:v>4003</c:v>
                </c:pt>
                <c:pt idx="28">
                  <c:v>4177</c:v>
                </c:pt>
                <c:pt idx="29">
                  <c:v>4344</c:v>
                </c:pt>
                <c:pt idx="30">
                  <c:v>3965</c:v>
                </c:pt>
                <c:pt idx="31">
                  <c:v>3736</c:v>
                </c:pt>
                <c:pt idx="32">
                  <c:v>3952</c:v>
                </c:pt>
                <c:pt idx="33">
                  <c:v>4034</c:v>
                </c:pt>
                <c:pt idx="34">
                  <c:v>3757</c:v>
                </c:pt>
                <c:pt idx="35">
                  <c:v>3900</c:v>
                </c:pt>
                <c:pt idx="36">
                  <c:v>4062</c:v>
                </c:pt>
                <c:pt idx="37">
                  <c:v>4340</c:v>
                </c:pt>
                <c:pt idx="38">
                  <c:v>4576</c:v>
                </c:pt>
                <c:pt idx="39">
                  <c:v>4247</c:v>
                </c:pt>
                <c:pt idx="40">
                  <c:v>3878</c:v>
                </c:pt>
                <c:pt idx="41">
                  <c:v>3361</c:v>
                </c:pt>
                <c:pt idx="42">
                  <c:v>2980</c:v>
                </c:pt>
                <c:pt idx="43">
                  <c:v>3045</c:v>
                </c:pt>
                <c:pt idx="44">
                  <c:v>2447</c:v>
                </c:pt>
                <c:pt idx="45">
                  <c:v>1944</c:v>
                </c:pt>
                <c:pt idx="46">
                  <c:v>2092</c:v>
                </c:pt>
                <c:pt idx="47">
                  <c:v>2362</c:v>
                </c:pt>
                <c:pt idx="48">
                  <c:v>2632</c:v>
                </c:pt>
                <c:pt idx="49">
                  <c:v>2581</c:v>
                </c:pt>
                <c:pt idx="50">
                  <c:v>2864</c:v>
                </c:pt>
                <c:pt idx="51">
                  <c:v>3089</c:v>
                </c:pt>
                <c:pt idx="52">
                  <c:v>2978</c:v>
                </c:pt>
                <c:pt idx="53">
                  <c:v>3121</c:v>
                </c:pt>
                <c:pt idx="54">
                  <c:v>3394</c:v>
                </c:pt>
                <c:pt idx="55">
                  <c:v>2928</c:v>
                </c:pt>
                <c:pt idx="56">
                  <c:v>2719</c:v>
                </c:pt>
                <c:pt idx="57">
                  <c:v>2412</c:v>
                </c:pt>
                <c:pt idx="58">
                  <c:v>2403</c:v>
                </c:pt>
                <c:pt idx="59">
                  <c:v>2254</c:v>
                </c:pt>
                <c:pt idx="60">
                  <c:v>2219</c:v>
                </c:pt>
                <c:pt idx="61">
                  <c:v>2410</c:v>
                </c:pt>
                <c:pt idx="62">
                  <c:v>2304</c:v>
                </c:pt>
                <c:pt idx="63">
                  <c:v>2365</c:v>
                </c:pt>
                <c:pt idx="64">
                  <c:v>2038</c:v>
                </c:pt>
                <c:pt idx="65">
                  <c:v>2330</c:v>
                </c:pt>
                <c:pt idx="66">
                  <c:v>2382</c:v>
                </c:pt>
                <c:pt idx="67">
                  <c:v>2357</c:v>
                </c:pt>
                <c:pt idx="68">
                  <c:v>2037</c:v>
                </c:pt>
                <c:pt idx="69">
                  <c:v>1845</c:v>
                </c:pt>
                <c:pt idx="70">
                  <c:v>1798</c:v>
                </c:pt>
                <c:pt idx="71">
                  <c:v>1936</c:v>
                </c:pt>
                <c:pt idx="72">
                  <c:v>1923</c:v>
                </c:pt>
                <c:pt idx="73">
                  <c:v>1650</c:v>
                </c:pt>
                <c:pt idx="74">
                  <c:v>1337</c:v>
                </c:pt>
                <c:pt idx="75">
                  <c:v>1348</c:v>
                </c:pt>
                <c:pt idx="76">
                  <c:v>1620</c:v>
                </c:pt>
                <c:pt idx="77">
                  <c:v>2004</c:v>
                </c:pt>
                <c:pt idx="78">
                  <c:v>1812</c:v>
                </c:pt>
                <c:pt idx="79">
                  <c:v>1983</c:v>
                </c:pt>
                <c:pt idx="80">
                  <c:v>2132</c:v>
                </c:pt>
                <c:pt idx="81">
                  <c:v>2094</c:v>
                </c:pt>
                <c:pt idx="82">
                  <c:v>2078</c:v>
                </c:pt>
                <c:pt idx="83">
                  <c:v>1925</c:v>
                </c:pt>
                <c:pt idx="84">
                  <c:v>1696</c:v>
                </c:pt>
                <c:pt idx="85">
                  <c:v>1514</c:v>
                </c:pt>
                <c:pt idx="86">
                  <c:v>1364</c:v>
                </c:pt>
                <c:pt idx="87">
                  <c:v>1558</c:v>
                </c:pt>
                <c:pt idx="88">
                  <c:v>1769</c:v>
                </c:pt>
                <c:pt idx="89">
                  <c:v>1720</c:v>
                </c:pt>
                <c:pt idx="90">
                  <c:v>1666</c:v>
                </c:pt>
                <c:pt idx="91">
                  <c:v>1865</c:v>
                </c:pt>
                <c:pt idx="92">
                  <c:v>1791</c:v>
                </c:pt>
                <c:pt idx="93">
                  <c:v>1927</c:v>
                </c:pt>
                <c:pt idx="94">
                  <c:v>1914</c:v>
                </c:pt>
                <c:pt idx="95">
                  <c:v>1764</c:v>
                </c:pt>
                <c:pt idx="96">
                  <c:v>1590</c:v>
                </c:pt>
                <c:pt idx="97">
                  <c:v>1684</c:v>
                </c:pt>
                <c:pt idx="98">
                  <c:v>1578</c:v>
                </c:pt>
                <c:pt idx="99">
                  <c:v>1535</c:v>
                </c:pt>
                <c:pt idx="100">
                  <c:v>1511</c:v>
                </c:pt>
                <c:pt idx="101">
                  <c:v>1478</c:v>
                </c:pt>
                <c:pt idx="102">
                  <c:v>1520</c:v>
                </c:pt>
                <c:pt idx="103">
                  <c:v>1609</c:v>
                </c:pt>
                <c:pt idx="104">
                  <c:v>1651</c:v>
                </c:pt>
                <c:pt idx="105">
                  <c:v>1630</c:v>
                </c:pt>
                <c:pt idx="106">
                  <c:v>1685</c:v>
                </c:pt>
                <c:pt idx="107">
                  <c:v>1746</c:v>
                </c:pt>
                <c:pt idx="108">
                  <c:v>1641</c:v>
                </c:pt>
                <c:pt idx="109">
                  <c:v>1726</c:v>
                </c:pt>
                <c:pt idx="110">
                  <c:v>1913</c:v>
                </c:pt>
                <c:pt idx="111">
                  <c:v>2084</c:v>
                </c:pt>
                <c:pt idx="112">
                  <c:v>2026</c:v>
                </c:pt>
                <c:pt idx="113">
                  <c:v>1939</c:v>
                </c:pt>
                <c:pt idx="114">
                  <c:v>1836</c:v>
                </c:pt>
                <c:pt idx="115">
                  <c:v>1761</c:v>
                </c:pt>
                <c:pt idx="116">
                  <c:v>1831</c:v>
                </c:pt>
                <c:pt idx="117">
                  <c:v>1794</c:v>
                </c:pt>
                <c:pt idx="118">
                  <c:v>1701</c:v>
                </c:pt>
                <c:pt idx="119">
                  <c:v>1713</c:v>
                </c:pt>
                <c:pt idx="120">
                  <c:v>1775</c:v>
                </c:pt>
                <c:pt idx="121">
                  <c:v>1645</c:v>
                </c:pt>
                <c:pt idx="122">
                  <c:v>1619</c:v>
                </c:pt>
                <c:pt idx="123">
                  <c:v>1537</c:v>
                </c:pt>
                <c:pt idx="124">
                  <c:v>1264</c:v>
                </c:pt>
                <c:pt idx="125">
                  <c:v>1020</c:v>
                </c:pt>
                <c:pt idx="126">
                  <c:v>815</c:v>
                </c:pt>
                <c:pt idx="127">
                  <c:v>693</c:v>
                </c:pt>
                <c:pt idx="128">
                  <c:v>967</c:v>
                </c:pt>
                <c:pt idx="129">
                  <c:v>949</c:v>
                </c:pt>
                <c:pt idx="130">
                  <c:v>836</c:v>
                </c:pt>
                <c:pt idx="131">
                  <c:v>844</c:v>
                </c:pt>
                <c:pt idx="132">
                  <c:v>889</c:v>
                </c:pt>
                <c:pt idx="133">
                  <c:v>971</c:v>
                </c:pt>
                <c:pt idx="134">
                  <c:v>1036</c:v>
                </c:pt>
                <c:pt idx="135">
                  <c:v>1051</c:v>
                </c:pt>
                <c:pt idx="136">
                  <c:v>1040</c:v>
                </c:pt>
                <c:pt idx="137">
                  <c:v>1158</c:v>
                </c:pt>
                <c:pt idx="138">
                  <c:v>1487</c:v>
                </c:pt>
                <c:pt idx="139">
                  <c:v>1738</c:v>
                </c:pt>
                <c:pt idx="140">
                  <c:v>1527</c:v>
                </c:pt>
                <c:pt idx="141">
                  <c:v>1322</c:v>
                </c:pt>
                <c:pt idx="142">
                  <c:v>1274</c:v>
                </c:pt>
                <c:pt idx="143">
                  <c:v>1083</c:v>
                </c:pt>
                <c:pt idx="144">
                  <c:v>897</c:v>
                </c:pt>
                <c:pt idx="145">
                  <c:v>914</c:v>
                </c:pt>
                <c:pt idx="146">
                  <c:v>1065</c:v>
                </c:pt>
                <c:pt idx="147">
                  <c:v>1048</c:v>
                </c:pt>
                <c:pt idx="148">
                  <c:v>984</c:v>
                </c:pt>
                <c:pt idx="149">
                  <c:v>1129</c:v>
                </c:pt>
                <c:pt idx="150">
                  <c:v>1202</c:v>
                </c:pt>
                <c:pt idx="151">
                  <c:v>1156</c:v>
                </c:pt>
                <c:pt idx="152">
                  <c:v>1031</c:v>
                </c:pt>
                <c:pt idx="153">
                  <c:v>910</c:v>
                </c:pt>
                <c:pt idx="154">
                  <c:v>814</c:v>
                </c:pt>
                <c:pt idx="155">
                  <c:v>806</c:v>
                </c:pt>
                <c:pt idx="156">
                  <c:v>828</c:v>
                </c:pt>
                <c:pt idx="157">
                  <c:v>735</c:v>
                </c:pt>
                <c:pt idx="158">
                  <c:v>599</c:v>
                </c:pt>
                <c:pt idx="159">
                  <c:v>502</c:v>
                </c:pt>
                <c:pt idx="160">
                  <c:v>467</c:v>
                </c:pt>
                <c:pt idx="161">
                  <c:v>425</c:v>
                </c:pt>
                <c:pt idx="162">
                  <c:v>598</c:v>
                </c:pt>
                <c:pt idx="163">
                  <c:v>871</c:v>
                </c:pt>
                <c:pt idx="164">
                  <c:v>879</c:v>
                </c:pt>
                <c:pt idx="165">
                  <c:v>804</c:v>
                </c:pt>
                <c:pt idx="166">
                  <c:v>766</c:v>
                </c:pt>
                <c:pt idx="167">
                  <c:v>722</c:v>
                </c:pt>
                <c:pt idx="168">
                  <c:v>886</c:v>
                </c:pt>
                <c:pt idx="169">
                  <c:v>1013</c:v>
                </c:pt>
                <c:pt idx="170">
                  <c:v>980</c:v>
                </c:pt>
                <c:pt idx="171">
                  <c:v>936</c:v>
                </c:pt>
                <c:pt idx="172">
                  <c:v>839</c:v>
                </c:pt>
                <c:pt idx="173">
                  <c:v>710</c:v>
                </c:pt>
                <c:pt idx="174">
                  <c:v>685</c:v>
                </c:pt>
                <c:pt idx="175">
                  <c:v>670</c:v>
                </c:pt>
                <c:pt idx="176">
                  <c:v>772</c:v>
                </c:pt>
                <c:pt idx="177">
                  <c:v>740</c:v>
                </c:pt>
                <c:pt idx="178">
                  <c:v>718</c:v>
                </c:pt>
                <c:pt idx="179">
                  <c:v>664</c:v>
                </c:pt>
                <c:pt idx="180">
                  <c:v>723</c:v>
                </c:pt>
                <c:pt idx="181">
                  <c:v>832</c:v>
                </c:pt>
                <c:pt idx="182">
                  <c:v>909</c:v>
                </c:pt>
                <c:pt idx="183">
                  <c:v>1036</c:v>
                </c:pt>
                <c:pt idx="184">
                  <c:v>1124</c:v>
                </c:pt>
                <c:pt idx="185">
                  <c:v>1162</c:v>
                </c:pt>
                <c:pt idx="186">
                  <c:v>1208</c:v>
                </c:pt>
                <c:pt idx="187">
                  <c:v>1155</c:v>
                </c:pt>
                <c:pt idx="188">
                  <c:v>1094</c:v>
                </c:pt>
                <c:pt idx="189">
                  <c:v>1112</c:v>
                </c:pt>
                <c:pt idx="190">
                  <c:v>1196</c:v>
                </c:pt>
                <c:pt idx="191">
                  <c:v>1082</c:v>
                </c:pt>
                <c:pt idx="192">
                  <c:v>1006</c:v>
                </c:pt>
                <c:pt idx="193">
                  <c:v>994</c:v>
                </c:pt>
                <c:pt idx="194">
                  <c:v>930</c:v>
                </c:pt>
                <c:pt idx="195">
                  <c:v>854</c:v>
                </c:pt>
                <c:pt idx="196">
                  <c:v>795</c:v>
                </c:pt>
                <c:pt idx="197">
                  <c:v>764</c:v>
                </c:pt>
                <c:pt idx="198">
                  <c:v>859</c:v>
                </c:pt>
                <c:pt idx="199">
                  <c:v>927</c:v>
                </c:pt>
                <c:pt idx="200">
                  <c:v>1007</c:v>
                </c:pt>
                <c:pt idx="201">
                  <c:v>1008</c:v>
                </c:pt>
                <c:pt idx="202">
                  <c:v>1097</c:v>
                </c:pt>
                <c:pt idx="203">
                  <c:v>1172</c:v>
                </c:pt>
                <c:pt idx="204">
                  <c:v>1104</c:v>
                </c:pt>
                <c:pt idx="205">
                  <c:v>1021</c:v>
                </c:pt>
                <c:pt idx="206">
                  <c:v>948</c:v>
                </c:pt>
                <c:pt idx="207">
                  <c:v>923</c:v>
                </c:pt>
                <c:pt idx="208">
                  <c:v>903</c:v>
                </c:pt>
                <c:pt idx="209">
                  <c:v>907</c:v>
                </c:pt>
                <c:pt idx="210">
                  <c:v>1020</c:v>
                </c:pt>
                <c:pt idx="211">
                  <c:v>1306</c:v>
                </c:pt>
                <c:pt idx="212">
                  <c:v>1453</c:v>
                </c:pt>
                <c:pt idx="213">
                  <c:v>1800</c:v>
                </c:pt>
                <c:pt idx="214">
                  <c:v>1914</c:v>
                </c:pt>
                <c:pt idx="215">
                  <c:v>2024</c:v>
                </c:pt>
                <c:pt idx="216">
                  <c:v>2060</c:v>
                </c:pt>
                <c:pt idx="217">
                  <c:v>1904</c:v>
                </c:pt>
                <c:pt idx="218">
                  <c:v>1631</c:v>
                </c:pt>
                <c:pt idx="219">
                  <c:v>1565</c:v>
                </c:pt>
                <c:pt idx="220">
                  <c:v>1409</c:v>
                </c:pt>
                <c:pt idx="221">
                  <c:v>1362</c:v>
                </c:pt>
                <c:pt idx="222">
                  <c:v>1665</c:v>
                </c:pt>
                <c:pt idx="223">
                  <c:v>1923</c:v>
                </c:pt>
                <c:pt idx="224">
                  <c:v>2096</c:v>
                </c:pt>
                <c:pt idx="225">
                  <c:v>1858</c:v>
                </c:pt>
                <c:pt idx="226">
                  <c:v>1780</c:v>
                </c:pt>
                <c:pt idx="227">
                  <c:v>1750</c:v>
                </c:pt>
                <c:pt idx="228">
                  <c:v>1621</c:v>
                </c:pt>
                <c:pt idx="229">
                  <c:v>1564</c:v>
                </c:pt>
                <c:pt idx="230">
                  <c:v>1437</c:v>
                </c:pt>
                <c:pt idx="231">
                  <c:v>1337</c:v>
                </c:pt>
                <c:pt idx="232">
                  <c:v>1304</c:v>
                </c:pt>
                <c:pt idx="233">
                  <c:v>1311</c:v>
                </c:pt>
                <c:pt idx="234">
                  <c:v>1244</c:v>
                </c:pt>
                <c:pt idx="235">
                  <c:v>1099</c:v>
                </c:pt>
                <c:pt idx="236">
                  <c:v>1075</c:v>
                </c:pt>
                <c:pt idx="237">
                  <c:v>1113</c:v>
                </c:pt>
                <c:pt idx="238">
                  <c:v>1112</c:v>
                </c:pt>
                <c:pt idx="239">
                  <c:v>978</c:v>
                </c:pt>
                <c:pt idx="240">
                  <c:v>822</c:v>
                </c:pt>
                <c:pt idx="241">
                  <c:v>782</c:v>
                </c:pt>
                <c:pt idx="242">
                  <c:v>828</c:v>
                </c:pt>
                <c:pt idx="243">
                  <c:v>864</c:v>
                </c:pt>
                <c:pt idx="244">
                  <c:v>865</c:v>
                </c:pt>
                <c:pt idx="245">
                  <c:v>898</c:v>
                </c:pt>
                <c:pt idx="246">
                  <c:v>1041</c:v>
                </c:pt>
                <c:pt idx="247">
                  <c:v>1001</c:v>
                </c:pt>
                <c:pt idx="248">
                  <c:v>872</c:v>
                </c:pt>
                <c:pt idx="249">
                  <c:v>727</c:v>
                </c:pt>
                <c:pt idx="250">
                  <c:v>582</c:v>
                </c:pt>
                <c:pt idx="251">
                  <c:v>461</c:v>
                </c:pt>
                <c:pt idx="252">
                  <c:v>419</c:v>
                </c:pt>
                <c:pt idx="253">
                  <c:v>640</c:v>
                </c:pt>
                <c:pt idx="254">
                  <c:v>679</c:v>
                </c:pt>
                <c:pt idx="255">
                  <c:v>586</c:v>
                </c:pt>
                <c:pt idx="256">
                  <c:v>606</c:v>
                </c:pt>
                <c:pt idx="257">
                  <c:v>611</c:v>
                </c:pt>
                <c:pt idx="258">
                  <c:v>624</c:v>
                </c:pt>
                <c:pt idx="259">
                  <c:v>803</c:v>
                </c:pt>
                <c:pt idx="260">
                  <c:v>812</c:v>
                </c:pt>
                <c:pt idx="261">
                  <c:v>871</c:v>
                </c:pt>
                <c:pt idx="262">
                  <c:v>931</c:v>
                </c:pt>
                <c:pt idx="263">
                  <c:v>875</c:v>
                </c:pt>
                <c:pt idx="264">
                  <c:v>814</c:v>
                </c:pt>
                <c:pt idx="265">
                  <c:v>807</c:v>
                </c:pt>
                <c:pt idx="266">
                  <c:v>887</c:v>
                </c:pt>
                <c:pt idx="267">
                  <c:v>865</c:v>
                </c:pt>
                <c:pt idx="268">
                  <c:v>966</c:v>
                </c:pt>
                <c:pt idx="269">
                  <c:v>1121</c:v>
                </c:pt>
                <c:pt idx="270">
                  <c:v>1233</c:v>
                </c:pt>
                <c:pt idx="271">
                  <c:v>1183</c:v>
                </c:pt>
                <c:pt idx="272">
                  <c:v>1089</c:v>
                </c:pt>
                <c:pt idx="273">
                  <c:v>1055</c:v>
                </c:pt>
                <c:pt idx="274">
                  <c:v>1120</c:v>
                </c:pt>
                <c:pt idx="275">
                  <c:v>1088</c:v>
                </c:pt>
                <c:pt idx="276">
                  <c:v>1001</c:v>
                </c:pt>
                <c:pt idx="277">
                  <c:v>907</c:v>
                </c:pt>
                <c:pt idx="278">
                  <c:v>827</c:v>
                </c:pt>
                <c:pt idx="279">
                  <c:v>764</c:v>
                </c:pt>
                <c:pt idx="280">
                  <c:v>759</c:v>
                </c:pt>
                <c:pt idx="281">
                  <c:v>685</c:v>
                </c:pt>
                <c:pt idx="282">
                  <c:v>508</c:v>
                </c:pt>
                <c:pt idx="283">
                  <c:v>430</c:v>
                </c:pt>
                <c:pt idx="284">
                  <c:v>499</c:v>
                </c:pt>
                <c:pt idx="285">
                  <c:v>514</c:v>
                </c:pt>
                <c:pt idx="286">
                  <c:v>540</c:v>
                </c:pt>
                <c:pt idx="287">
                  <c:v>587</c:v>
                </c:pt>
                <c:pt idx="288">
                  <c:v>585</c:v>
                </c:pt>
                <c:pt idx="289">
                  <c:v>617</c:v>
                </c:pt>
                <c:pt idx="290">
                  <c:v>597</c:v>
                </c:pt>
                <c:pt idx="291">
                  <c:v>584</c:v>
                </c:pt>
                <c:pt idx="292">
                  <c:v>600</c:v>
                </c:pt>
                <c:pt idx="293">
                  <c:v>642</c:v>
                </c:pt>
                <c:pt idx="294">
                  <c:v>685</c:v>
                </c:pt>
                <c:pt idx="295">
                  <c:v>647</c:v>
                </c:pt>
                <c:pt idx="296">
                  <c:v>594</c:v>
                </c:pt>
                <c:pt idx="297">
                  <c:v>579</c:v>
                </c:pt>
                <c:pt idx="298">
                  <c:v>549</c:v>
                </c:pt>
                <c:pt idx="299">
                  <c:v>524</c:v>
                </c:pt>
                <c:pt idx="300">
                  <c:v>596</c:v>
                </c:pt>
                <c:pt idx="301">
                  <c:v>719</c:v>
                </c:pt>
                <c:pt idx="302">
                  <c:v>851</c:v>
                </c:pt>
                <c:pt idx="303">
                  <c:v>833</c:v>
                </c:pt>
                <c:pt idx="304">
                  <c:v>908</c:v>
                </c:pt>
                <c:pt idx="305">
                  <c:v>1052</c:v>
                </c:pt>
                <c:pt idx="306">
                  <c:v>1162</c:v>
                </c:pt>
                <c:pt idx="307">
                  <c:v>1137</c:v>
                </c:pt>
                <c:pt idx="308">
                  <c:v>1023</c:v>
                </c:pt>
                <c:pt idx="309">
                  <c:v>1021</c:v>
                </c:pt>
                <c:pt idx="310">
                  <c:v>1057</c:v>
                </c:pt>
                <c:pt idx="311">
                  <c:v>1054</c:v>
                </c:pt>
                <c:pt idx="312">
                  <c:v>974</c:v>
                </c:pt>
                <c:pt idx="313">
                  <c:v>837</c:v>
                </c:pt>
                <c:pt idx="314">
                  <c:v>735</c:v>
                </c:pt>
                <c:pt idx="315">
                  <c:v>753</c:v>
                </c:pt>
                <c:pt idx="316">
                  <c:v>744</c:v>
                </c:pt>
                <c:pt idx="317">
                  <c:v>701</c:v>
                </c:pt>
                <c:pt idx="318">
                  <c:v>761</c:v>
                </c:pt>
                <c:pt idx="319">
                  <c:v>722</c:v>
                </c:pt>
                <c:pt idx="320">
                  <c:v>683</c:v>
                </c:pt>
                <c:pt idx="321">
                  <c:v>675</c:v>
                </c:pt>
                <c:pt idx="322">
                  <c:v>603</c:v>
                </c:pt>
                <c:pt idx="323">
                  <c:v>514</c:v>
                </c:pt>
                <c:pt idx="324">
                  <c:v>463</c:v>
                </c:pt>
                <c:pt idx="325">
                  <c:v>456</c:v>
                </c:pt>
                <c:pt idx="326">
                  <c:v>433</c:v>
                </c:pt>
                <c:pt idx="327">
                  <c:v>410</c:v>
                </c:pt>
                <c:pt idx="328">
                  <c:v>426</c:v>
                </c:pt>
                <c:pt idx="329">
                  <c:v>464</c:v>
                </c:pt>
                <c:pt idx="330">
                  <c:v>434</c:v>
                </c:pt>
                <c:pt idx="331">
                  <c:v>381</c:v>
                </c:pt>
                <c:pt idx="332">
                  <c:v>334</c:v>
                </c:pt>
                <c:pt idx="333">
                  <c:v>287</c:v>
                </c:pt>
                <c:pt idx="334">
                  <c:v>295</c:v>
                </c:pt>
                <c:pt idx="335">
                  <c:v>324</c:v>
                </c:pt>
                <c:pt idx="336">
                  <c:v>355</c:v>
                </c:pt>
                <c:pt idx="337">
                  <c:v>352</c:v>
                </c:pt>
                <c:pt idx="338">
                  <c:v>386</c:v>
                </c:pt>
                <c:pt idx="339">
                  <c:v>477</c:v>
                </c:pt>
                <c:pt idx="340">
                  <c:v>463</c:v>
                </c:pt>
                <c:pt idx="341">
                  <c:v>471</c:v>
                </c:pt>
                <c:pt idx="342">
                  <c:v>535</c:v>
                </c:pt>
                <c:pt idx="343">
                  <c:v>643</c:v>
                </c:pt>
                <c:pt idx="344">
                  <c:v>727</c:v>
                </c:pt>
                <c:pt idx="345">
                  <c:v>736</c:v>
                </c:pt>
                <c:pt idx="346">
                  <c:v>667</c:v>
                </c:pt>
                <c:pt idx="347">
                  <c:v>591</c:v>
                </c:pt>
                <c:pt idx="348">
                  <c:v>597</c:v>
                </c:pt>
                <c:pt idx="349">
                  <c:v>614</c:v>
                </c:pt>
                <c:pt idx="350">
                  <c:v>582</c:v>
                </c:pt>
                <c:pt idx="351">
                  <c:v>550</c:v>
                </c:pt>
                <c:pt idx="352">
                  <c:v>543</c:v>
                </c:pt>
                <c:pt idx="353">
                  <c:v>546</c:v>
                </c:pt>
                <c:pt idx="354">
                  <c:v>585</c:v>
                </c:pt>
                <c:pt idx="355">
                  <c:v>691</c:v>
                </c:pt>
                <c:pt idx="356">
                  <c:v>792</c:v>
                </c:pt>
                <c:pt idx="357">
                  <c:v>863</c:v>
                </c:pt>
                <c:pt idx="358">
                  <c:v>827</c:v>
                </c:pt>
                <c:pt idx="359">
                  <c:v>692</c:v>
                </c:pt>
                <c:pt idx="360">
                  <c:v>640</c:v>
                </c:pt>
                <c:pt idx="361">
                  <c:v>703</c:v>
                </c:pt>
                <c:pt idx="362">
                  <c:v>727</c:v>
                </c:pt>
                <c:pt idx="363">
                  <c:v>687</c:v>
                </c:pt>
                <c:pt idx="364">
                  <c:v>644</c:v>
                </c:pt>
                <c:pt idx="365">
                  <c:v>658</c:v>
                </c:pt>
                <c:pt idx="366">
                  <c:v>646</c:v>
                </c:pt>
                <c:pt idx="367">
                  <c:v>722</c:v>
                </c:pt>
                <c:pt idx="368">
                  <c:v>726</c:v>
                </c:pt>
                <c:pt idx="369">
                  <c:v>717</c:v>
                </c:pt>
                <c:pt idx="370">
                  <c:v>819</c:v>
                </c:pt>
                <c:pt idx="371">
                  <c:v>915</c:v>
                </c:pt>
                <c:pt idx="372">
                  <c:v>913</c:v>
                </c:pt>
                <c:pt idx="373">
                  <c:v>885</c:v>
                </c:pt>
                <c:pt idx="374">
                  <c:v>1011</c:v>
                </c:pt>
                <c:pt idx="375">
                  <c:v>1388</c:v>
                </c:pt>
                <c:pt idx="376">
                  <c:v>1389</c:v>
                </c:pt>
                <c:pt idx="377">
                  <c:v>1508</c:v>
                </c:pt>
                <c:pt idx="378">
                  <c:v>1508</c:v>
                </c:pt>
                <c:pt idx="379">
                  <c:v>1126</c:v>
                </c:pt>
                <c:pt idx="380">
                  <c:v>852</c:v>
                </c:pt>
                <c:pt idx="381">
                  <c:v>811</c:v>
                </c:pt>
                <c:pt idx="382">
                  <c:v>892</c:v>
                </c:pt>
                <c:pt idx="383">
                  <c:v>1042</c:v>
                </c:pt>
                <c:pt idx="384">
                  <c:v>970</c:v>
                </c:pt>
                <c:pt idx="385">
                  <c:v>968</c:v>
                </c:pt>
                <c:pt idx="386">
                  <c:v>922</c:v>
                </c:pt>
                <c:pt idx="387">
                  <c:v>943</c:v>
                </c:pt>
                <c:pt idx="388">
                  <c:v>917</c:v>
                </c:pt>
                <c:pt idx="389">
                  <c:v>947</c:v>
                </c:pt>
                <c:pt idx="390">
                  <c:v>1118</c:v>
                </c:pt>
                <c:pt idx="391">
                  <c:v>1211</c:v>
                </c:pt>
                <c:pt idx="392">
                  <c:v>1108</c:v>
                </c:pt>
                <c:pt idx="393">
                  <c:v>1218</c:v>
                </c:pt>
                <c:pt idx="394">
                  <c:v>1374</c:v>
                </c:pt>
                <c:pt idx="395">
                  <c:v>1427</c:v>
                </c:pt>
                <c:pt idx="396">
                  <c:v>1621</c:v>
                </c:pt>
                <c:pt idx="397">
                  <c:v>1494</c:v>
                </c:pt>
                <c:pt idx="398">
                  <c:v>1187</c:v>
                </c:pt>
                <c:pt idx="399">
                  <c:v>1023</c:v>
                </c:pt>
                <c:pt idx="400">
                  <c:v>992</c:v>
                </c:pt>
                <c:pt idx="401">
                  <c:v>870</c:v>
                </c:pt>
                <c:pt idx="402">
                  <c:v>845</c:v>
                </c:pt>
                <c:pt idx="403">
                  <c:v>792</c:v>
                </c:pt>
                <c:pt idx="404">
                  <c:v>813</c:v>
                </c:pt>
                <c:pt idx="405">
                  <c:v>964</c:v>
                </c:pt>
                <c:pt idx="406">
                  <c:v>1138</c:v>
                </c:pt>
                <c:pt idx="407">
                  <c:v>1091</c:v>
                </c:pt>
                <c:pt idx="408">
                  <c:v>1062</c:v>
                </c:pt>
                <c:pt idx="409">
                  <c:v>1173</c:v>
                </c:pt>
                <c:pt idx="410">
                  <c:v>1258</c:v>
                </c:pt>
                <c:pt idx="411">
                  <c:v>1109</c:v>
                </c:pt>
                <c:pt idx="412">
                  <c:v>1153</c:v>
                </c:pt>
                <c:pt idx="413">
                  <c:v>1256</c:v>
                </c:pt>
                <c:pt idx="414">
                  <c:v>1345</c:v>
                </c:pt>
                <c:pt idx="415">
                  <c:v>1235</c:v>
                </c:pt>
                <c:pt idx="416">
                  <c:v>1198</c:v>
                </c:pt>
                <c:pt idx="417">
                  <c:v>1375</c:v>
                </c:pt>
                <c:pt idx="418">
                  <c:v>1521</c:v>
                </c:pt>
                <c:pt idx="419">
                  <c:v>1493</c:v>
                </c:pt>
                <c:pt idx="420">
                  <c:v>1308</c:v>
                </c:pt>
                <c:pt idx="421">
                  <c:v>1406</c:v>
                </c:pt>
                <c:pt idx="422">
                  <c:v>1606</c:v>
                </c:pt>
                <c:pt idx="423">
                  <c:v>1643</c:v>
                </c:pt>
                <c:pt idx="424">
                  <c:v>1517</c:v>
                </c:pt>
                <c:pt idx="425">
                  <c:v>1562</c:v>
                </c:pt>
                <c:pt idx="426">
                  <c:v>1418</c:v>
                </c:pt>
                <c:pt idx="427">
                  <c:v>1285</c:v>
                </c:pt>
                <c:pt idx="428">
                  <c:v>1295</c:v>
                </c:pt>
                <c:pt idx="429">
                  <c:v>1494</c:v>
                </c:pt>
                <c:pt idx="430">
                  <c:v>1588</c:v>
                </c:pt>
                <c:pt idx="431">
                  <c:v>1677</c:v>
                </c:pt>
                <c:pt idx="432">
                  <c:v>1395</c:v>
                </c:pt>
                <c:pt idx="433">
                  <c:v>1340</c:v>
                </c:pt>
                <c:pt idx="434">
                  <c:v>1400</c:v>
                </c:pt>
                <c:pt idx="435">
                  <c:v>1348</c:v>
                </c:pt>
                <c:pt idx="436">
                  <c:v>1333</c:v>
                </c:pt>
                <c:pt idx="437">
                  <c:v>1492</c:v>
                </c:pt>
                <c:pt idx="438">
                  <c:v>1359</c:v>
                </c:pt>
                <c:pt idx="439">
                  <c:v>1250</c:v>
                </c:pt>
                <c:pt idx="440">
                  <c:v>1273</c:v>
                </c:pt>
                <c:pt idx="441">
                  <c:v>1481</c:v>
                </c:pt>
                <c:pt idx="442">
                  <c:v>1500</c:v>
                </c:pt>
                <c:pt idx="443">
                  <c:v>1615</c:v>
                </c:pt>
                <c:pt idx="444">
                  <c:v>1618</c:v>
                </c:pt>
                <c:pt idx="445">
                  <c:v>1587</c:v>
                </c:pt>
                <c:pt idx="446">
                  <c:v>1455</c:v>
                </c:pt>
                <c:pt idx="447">
                  <c:v>1317</c:v>
                </c:pt>
                <c:pt idx="448">
                  <c:v>1351</c:v>
                </c:pt>
                <c:pt idx="449">
                  <c:v>1289</c:v>
                </c:pt>
                <c:pt idx="450">
                  <c:v>1275</c:v>
                </c:pt>
                <c:pt idx="451">
                  <c:v>1265</c:v>
                </c:pt>
                <c:pt idx="452">
                  <c:v>1245</c:v>
                </c:pt>
                <c:pt idx="453">
                  <c:v>1241</c:v>
                </c:pt>
                <c:pt idx="454">
                  <c:v>1187</c:v>
                </c:pt>
                <c:pt idx="455">
                  <c:v>1192</c:v>
                </c:pt>
                <c:pt idx="456">
                  <c:v>1418</c:v>
                </c:pt>
                <c:pt idx="457">
                  <c:v>1495</c:v>
                </c:pt>
                <c:pt idx="458">
                  <c:v>1355</c:v>
                </c:pt>
                <c:pt idx="459">
                  <c:v>1336</c:v>
                </c:pt>
                <c:pt idx="460">
                  <c:v>1347</c:v>
                </c:pt>
                <c:pt idx="461">
                  <c:v>1527</c:v>
                </c:pt>
                <c:pt idx="462">
                  <c:v>1557</c:v>
                </c:pt>
                <c:pt idx="463">
                  <c:v>1588</c:v>
                </c:pt>
                <c:pt idx="464">
                  <c:v>1447</c:v>
                </c:pt>
                <c:pt idx="465">
                  <c:v>1339</c:v>
                </c:pt>
                <c:pt idx="466">
                  <c:v>1485</c:v>
                </c:pt>
                <c:pt idx="467">
                  <c:v>1630</c:v>
                </c:pt>
                <c:pt idx="468">
                  <c:v>1571</c:v>
                </c:pt>
                <c:pt idx="469">
                  <c:v>1528</c:v>
                </c:pt>
                <c:pt idx="470">
                  <c:v>1523</c:v>
                </c:pt>
                <c:pt idx="471">
                  <c:v>1586</c:v>
                </c:pt>
                <c:pt idx="472">
                  <c:v>1695</c:v>
                </c:pt>
                <c:pt idx="473">
                  <c:v>1727</c:v>
                </c:pt>
                <c:pt idx="474">
                  <c:v>1775</c:v>
                </c:pt>
                <c:pt idx="475">
                  <c:v>1775</c:v>
                </c:pt>
                <c:pt idx="476">
                  <c:v>1583</c:v>
                </c:pt>
                <c:pt idx="477">
                  <c:v>1530</c:v>
                </c:pt>
                <c:pt idx="478">
                  <c:v>1495</c:v>
                </c:pt>
                <c:pt idx="479">
                  <c:v>1453</c:v>
                </c:pt>
                <c:pt idx="480">
                  <c:v>1376</c:v>
                </c:pt>
                <c:pt idx="481">
                  <c:v>1463</c:v>
                </c:pt>
                <c:pt idx="482">
                  <c:v>1469</c:v>
                </c:pt>
                <c:pt idx="483">
                  <c:v>1478</c:v>
                </c:pt>
                <c:pt idx="484">
                  <c:v>1437</c:v>
                </c:pt>
                <c:pt idx="485">
                  <c:v>1437</c:v>
                </c:pt>
                <c:pt idx="486">
                  <c:v>1331</c:v>
                </c:pt>
                <c:pt idx="487">
                  <c:v>1137</c:v>
                </c:pt>
                <c:pt idx="488">
                  <c:v>1018</c:v>
                </c:pt>
                <c:pt idx="489">
                  <c:v>748</c:v>
                </c:pt>
                <c:pt idx="490">
                  <c:v>560</c:v>
                </c:pt>
                <c:pt idx="491">
                  <c:v>574</c:v>
                </c:pt>
                <c:pt idx="492">
                  <c:v>624</c:v>
                </c:pt>
                <c:pt idx="493">
                  <c:v>666</c:v>
                </c:pt>
                <c:pt idx="494">
                  <c:v>863</c:v>
                </c:pt>
                <c:pt idx="495">
                  <c:v>894</c:v>
                </c:pt>
                <c:pt idx="496">
                  <c:v>883</c:v>
                </c:pt>
                <c:pt idx="497">
                  <c:v>1027</c:v>
                </c:pt>
                <c:pt idx="498">
                  <c:v>1102</c:v>
                </c:pt>
                <c:pt idx="499">
                  <c:v>1114</c:v>
                </c:pt>
                <c:pt idx="500">
                  <c:v>1073</c:v>
                </c:pt>
                <c:pt idx="501">
                  <c:v>1162</c:v>
                </c:pt>
                <c:pt idx="502">
                  <c:v>1186</c:v>
                </c:pt>
                <c:pt idx="503">
                  <c:v>1190</c:v>
                </c:pt>
                <c:pt idx="504">
                  <c:v>1198</c:v>
                </c:pt>
                <c:pt idx="505">
                  <c:v>1256</c:v>
                </c:pt>
                <c:pt idx="506">
                  <c:v>1304</c:v>
                </c:pt>
                <c:pt idx="507">
                  <c:v>1335</c:v>
                </c:pt>
                <c:pt idx="508">
                  <c:v>1213</c:v>
                </c:pt>
                <c:pt idx="509">
                  <c:v>1131</c:v>
                </c:pt>
                <c:pt idx="510">
                  <c:v>1096</c:v>
                </c:pt>
                <c:pt idx="511">
                  <c:v>1317</c:v>
                </c:pt>
                <c:pt idx="512">
                  <c:v>1665</c:v>
                </c:pt>
                <c:pt idx="513">
                  <c:v>1945</c:v>
                </c:pt>
                <c:pt idx="514">
                  <c:v>2170</c:v>
                </c:pt>
                <c:pt idx="515">
                  <c:v>2109</c:v>
                </c:pt>
                <c:pt idx="516">
                  <c:v>1779</c:v>
                </c:pt>
                <c:pt idx="517">
                  <c:v>1932</c:v>
                </c:pt>
                <c:pt idx="518">
                  <c:v>2169</c:v>
                </c:pt>
                <c:pt idx="519">
                  <c:v>2196</c:v>
                </c:pt>
                <c:pt idx="520">
                  <c:v>2260</c:v>
                </c:pt>
                <c:pt idx="521">
                  <c:v>2216</c:v>
                </c:pt>
                <c:pt idx="522">
                  <c:v>2133</c:v>
                </c:pt>
                <c:pt idx="523">
                  <c:v>2013</c:v>
                </c:pt>
                <c:pt idx="524">
                  <c:v>1804</c:v>
                </c:pt>
                <c:pt idx="525">
                  <c:v>1731</c:v>
                </c:pt>
                <c:pt idx="526">
                  <c:v>1916</c:v>
                </c:pt>
                <c:pt idx="527">
                  <c:v>1840</c:v>
                </c:pt>
                <c:pt idx="528">
                  <c:v>1646</c:v>
                </c:pt>
                <c:pt idx="529">
                  <c:v>1513</c:v>
                </c:pt>
                <c:pt idx="530">
                  <c:v>1290</c:v>
                </c:pt>
                <c:pt idx="531">
                  <c:v>1118</c:v>
                </c:pt>
                <c:pt idx="532">
                  <c:v>1129</c:v>
                </c:pt>
                <c:pt idx="533">
                  <c:v>1225</c:v>
                </c:pt>
                <c:pt idx="534">
                  <c:v>1347</c:v>
                </c:pt>
                <c:pt idx="535">
                  <c:v>1467</c:v>
                </c:pt>
                <c:pt idx="536">
                  <c:v>1003</c:v>
                </c:pt>
                <c:pt idx="537">
                  <c:v>771</c:v>
                </c:pt>
                <c:pt idx="538">
                  <c:v>870</c:v>
                </c:pt>
                <c:pt idx="539">
                  <c:v>673</c:v>
                </c:pt>
                <c:pt idx="540">
                  <c:v>574</c:v>
                </c:pt>
                <c:pt idx="541">
                  <c:v>541</c:v>
                </c:pt>
                <c:pt idx="542">
                  <c:v>636</c:v>
                </c:pt>
                <c:pt idx="543">
                  <c:v>787</c:v>
                </c:pt>
                <c:pt idx="544">
                  <c:v>905</c:v>
                </c:pt>
                <c:pt idx="545">
                  <c:v>1068</c:v>
                </c:pt>
                <c:pt idx="546">
                  <c:v>1007</c:v>
                </c:pt>
                <c:pt idx="547">
                  <c:v>807</c:v>
                </c:pt>
                <c:pt idx="548">
                  <c:v>729</c:v>
                </c:pt>
                <c:pt idx="549">
                  <c:v>797</c:v>
                </c:pt>
                <c:pt idx="550">
                  <c:v>813</c:v>
                </c:pt>
                <c:pt idx="551">
                  <c:v>825</c:v>
                </c:pt>
                <c:pt idx="552">
                  <c:v>747</c:v>
                </c:pt>
                <c:pt idx="553">
                  <c:v>704</c:v>
                </c:pt>
                <c:pt idx="554">
                  <c:v>658</c:v>
                </c:pt>
                <c:pt idx="555">
                  <c:v>603</c:v>
                </c:pt>
                <c:pt idx="556">
                  <c:v>635</c:v>
                </c:pt>
                <c:pt idx="557">
                  <c:v>754</c:v>
                </c:pt>
                <c:pt idx="558">
                  <c:v>814</c:v>
                </c:pt>
                <c:pt idx="559">
                  <c:v>852</c:v>
                </c:pt>
                <c:pt idx="560">
                  <c:v>1178</c:v>
                </c:pt>
                <c:pt idx="561">
                  <c:v>1256</c:v>
                </c:pt>
                <c:pt idx="562">
                  <c:v>1316</c:v>
                </c:pt>
                <c:pt idx="563">
                  <c:v>1587</c:v>
                </c:pt>
                <c:pt idx="564">
                  <c:v>1504</c:v>
                </c:pt>
                <c:pt idx="565">
                  <c:v>1198</c:v>
                </c:pt>
                <c:pt idx="566">
                  <c:v>1227</c:v>
                </c:pt>
                <c:pt idx="567">
                  <c:v>1600</c:v>
                </c:pt>
                <c:pt idx="568">
                  <c:v>1824</c:v>
                </c:pt>
                <c:pt idx="569">
                  <c:v>1653</c:v>
                </c:pt>
                <c:pt idx="570">
                  <c:v>1604</c:v>
                </c:pt>
                <c:pt idx="571">
                  <c:v>1473</c:v>
                </c:pt>
                <c:pt idx="572">
                  <c:v>1313</c:v>
                </c:pt>
                <c:pt idx="573">
                  <c:v>1315</c:v>
                </c:pt>
                <c:pt idx="574">
                  <c:v>1380</c:v>
                </c:pt>
                <c:pt idx="575">
                  <c:v>1373</c:v>
                </c:pt>
                <c:pt idx="576">
                  <c:v>1439</c:v>
                </c:pt>
                <c:pt idx="577" formatCode="0">
                  <c:v>1323</c:v>
                </c:pt>
                <c:pt idx="578">
                  <c:v>1274</c:v>
                </c:pt>
                <c:pt idx="579">
                  <c:v>1275</c:v>
                </c:pt>
                <c:pt idx="580">
                  <c:v>1190</c:v>
                </c:pt>
                <c:pt idx="581">
                  <c:v>1198</c:v>
                </c:pt>
                <c:pt idx="582">
                  <c:v>1353</c:v>
                </c:pt>
                <c:pt idx="583">
                  <c:v>1429</c:v>
                </c:pt>
                <c:pt idx="584">
                  <c:v>1331</c:v>
                </c:pt>
                <c:pt idx="585">
                  <c:v>1465</c:v>
                </c:pt>
                <c:pt idx="586" formatCode="0">
                  <c:v>1402</c:v>
                </c:pt>
                <c:pt idx="587">
                  <c:v>1325</c:v>
                </c:pt>
                <c:pt idx="588">
                  <c:v>1364</c:v>
                </c:pt>
                <c:pt idx="589">
                  <c:v>1559</c:v>
                </c:pt>
                <c:pt idx="590">
                  <c:v>1616</c:v>
                </c:pt>
                <c:pt idx="591">
                  <c:v>1659</c:v>
                </c:pt>
                <c:pt idx="592">
                  <c:v>1633</c:v>
                </c:pt>
                <c:pt idx="593">
                  <c:v>1662</c:v>
                </c:pt>
                <c:pt idx="594">
                  <c:v>1944</c:v>
                </c:pt>
                <c:pt idx="595">
                  <c:v>2332</c:v>
                </c:pt>
                <c:pt idx="596">
                  <c:v>2140</c:v>
                </c:pt>
                <c:pt idx="597">
                  <c:v>2241</c:v>
                </c:pt>
                <c:pt idx="598">
                  <c:v>2242</c:v>
                </c:pt>
                <c:pt idx="599">
                  <c:v>2975</c:v>
                </c:pt>
                <c:pt idx="600">
                  <c:v>2827</c:v>
                </c:pt>
                <c:pt idx="601">
                  <c:v>2484</c:v>
                </c:pt>
                <c:pt idx="602">
                  <c:v>2003</c:v>
                </c:pt>
                <c:pt idx="603">
                  <c:v>2347</c:v>
                </c:pt>
                <c:pt idx="604">
                  <c:v>2630</c:v>
                </c:pt>
                <c:pt idx="605">
                  <c:v>2672</c:v>
                </c:pt>
                <c:pt idx="606">
                  <c:v>2955</c:v>
                </c:pt>
                <c:pt idx="607">
                  <c:v>2961</c:v>
                </c:pt>
                <c:pt idx="608">
                  <c:v>2855</c:v>
                </c:pt>
                <c:pt idx="609">
                  <c:v>2760</c:v>
                </c:pt>
                <c:pt idx="610">
                  <c:v>2933</c:v>
                </c:pt>
                <c:pt idx="611">
                  <c:v>3302</c:v>
                </c:pt>
                <c:pt idx="612">
                  <c:v>3558</c:v>
                </c:pt>
                <c:pt idx="613">
                  <c:v>3642</c:v>
                </c:pt>
                <c:pt idx="614">
                  <c:v>4269</c:v>
                </c:pt>
                <c:pt idx="615">
                  <c:v>4101</c:v>
                </c:pt>
                <c:pt idx="616">
                  <c:v>3623</c:v>
                </c:pt>
                <c:pt idx="617">
                  <c:v>3528</c:v>
                </c:pt>
                <c:pt idx="618">
                  <c:v>3304</c:v>
                </c:pt>
                <c:pt idx="619">
                  <c:v>3418</c:v>
                </c:pt>
                <c:pt idx="620">
                  <c:v>3566</c:v>
                </c:pt>
                <c:pt idx="621">
                  <c:v>3785</c:v>
                </c:pt>
                <c:pt idx="622">
                  <c:v>3874</c:v>
                </c:pt>
                <c:pt idx="623">
                  <c:v>3649</c:v>
                </c:pt>
                <c:pt idx="624">
                  <c:v>3595</c:v>
                </c:pt>
                <c:pt idx="625">
                  <c:v>3916</c:v>
                </c:pt>
                <c:pt idx="626">
                  <c:v>4012</c:v>
                </c:pt>
                <c:pt idx="627">
                  <c:v>3961</c:v>
                </c:pt>
                <c:pt idx="628">
                  <c:v>3866</c:v>
                </c:pt>
                <c:pt idx="629">
                  <c:v>4065</c:v>
                </c:pt>
                <c:pt idx="630">
                  <c:v>4327</c:v>
                </c:pt>
                <c:pt idx="631">
                  <c:v>3896</c:v>
                </c:pt>
                <c:pt idx="632">
                  <c:v>3071</c:v>
                </c:pt>
                <c:pt idx="633">
                  <c:v>2930</c:v>
                </c:pt>
                <c:pt idx="634">
                  <c:v>2282</c:v>
                </c:pt>
                <c:pt idx="635">
                  <c:v>2621</c:v>
                </c:pt>
                <c:pt idx="636">
                  <c:v>3128</c:v>
                </c:pt>
                <c:pt idx="637">
                  <c:v>3068</c:v>
                </c:pt>
                <c:pt idx="638">
                  <c:v>2444</c:v>
                </c:pt>
                <c:pt idx="639">
                  <c:v>2957</c:v>
                </c:pt>
                <c:pt idx="640">
                  <c:v>2375</c:v>
                </c:pt>
                <c:pt idx="641">
                  <c:v>2010</c:v>
                </c:pt>
                <c:pt idx="642">
                  <c:v>1846</c:v>
                </c:pt>
                <c:pt idx="643">
                  <c:v>1796</c:v>
                </c:pt>
                <c:pt idx="644">
                  <c:v>2400</c:v>
                </c:pt>
                <c:pt idx="645">
                  <c:v>2441</c:v>
                </c:pt>
                <c:pt idx="646">
                  <c:v>2689</c:v>
                </c:pt>
                <c:pt idx="647">
                  <c:v>2901</c:v>
                </c:pt>
                <c:pt idx="648">
                  <c:v>2874</c:v>
                </c:pt>
                <c:pt idx="649">
                  <c:v>3413</c:v>
                </c:pt>
                <c:pt idx="650">
                  <c:v>3073</c:v>
                </c:pt>
                <c:pt idx="651">
                  <c:v>2785</c:v>
                </c:pt>
                <c:pt idx="652">
                  <c:v>3042</c:v>
                </c:pt>
                <c:pt idx="653">
                  <c:v>3087</c:v>
                </c:pt>
                <c:pt idx="654">
                  <c:v>2967</c:v>
                </c:pt>
                <c:pt idx="655">
                  <c:v>2955</c:v>
                </c:pt>
                <c:pt idx="656">
                  <c:v>3316</c:v>
                </c:pt>
                <c:pt idx="657">
                  <c:v>3327</c:v>
                </c:pt>
                <c:pt idx="658">
                  <c:v>3218</c:v>
                </c:pt>
                <c:pt idx="659">
                  <c:v>3404</c:v>
                </c:pt>
                <c:pt idx="660">
                  <c:v>2629</c:v>
                </c:pt>
                <c:pt idx="661">
                  <c:v>2600</c:v>
                </c:pt>
                <c:pt idx="662">
                  <c:v>2872</c:v>
                </c:pt>
                <c:pt idx="663">
                  <c:v>2652</c:v>
                </c:pt>
                <c:pt idx="664">
                  <c:v>2510</c:v>
                </c:pt>
                <c:pt idx="665">
                  <c:v>2096</c:v>
                </c:pt>
                <c:pt idx="666">
                  <c:v>1972</c:v>
                </c:pt>
                <c:pt idx="667">
                  <c:v>2088</c:v>
                </c:pt>
                <c:pt idx="668">
                  <c:v>1983</c:v>
                </c:pt>
                <c:pt idx="669">
                  <c:v>1938</c:v>
                </c:pt>
                <c:pt idx="670">
                  <c:v>1805</c:v>
                </c:pt>
                <c:pt idx="671">
                  <c:v>1645</c:v>
                </c:pt>
                <c:pt idx="672">
                  <c:v>1217</c:v>
                </c:pt>
                <c:pt idx="673">
                  <c:v>1327</c:v>
                </c:pt>
                <c:pt idx="674">
                  <c:v>1922</c:v>
                </c:pt>
                <c:pt idx="675">
                  <c:v>1580</c:v>
                </c:pt>
                <c:pt idx="676">
                  <c:v>1992</c:v>
                </c:pt>
                <c:pt idx="677">
                  <c:v>2205</c:v>
                </c:pt>
                <c:pt idx="678">
                  <c:v>2196</c:v>
                </c:pt>
                <c:pt idx="679">
                  <c:v>2088</c:v>
                </c:pt>
                <c:pt idx="680">
                  <c:v>2113</c:v>
                </c:pt>
                <c:pt idx="681">
                  <c:v>1696</c:v>
                </c:pt>
                <c:pt idx="682">
                  <c:v>1669</c:v>
                </c:pt>
                <c:pt idx="683">
                  <c:v>1637</c:v>
                </c:pt>
                <c:pt idx="684">
                  <c:v>1496</c:v>
                </c:pt>
                <c:pt idx="685">
                  <c:v>1568</c:v>
                </c:pt>
                <c:pt idx="686">
                  <c:v>1618</c:v>
                </c:pt>
                <c:pt idx="687">
                  <c:v>1643</c:v>
                </c:pt>
                <c:pt idx="688">
                  <c:v>1645</c:v>
                </c:pt>
                <c:pt idx="689">
                  <c:v>1535</c:v>
                </c:pt>
                <c:pt idx="690">
                  <c:v>1250</c:v>
                </c:pt>
                <c:pt idx="691">
                  <c:v>1071</c:v>
                </c:pt>
                <c:pt idx="692">
                  <c:v>1045</c:v>
                </c:pt>
                <c:pt idx="693">
                  <c:v>1060</c:v>
                </c:pt>
                <c:pt idx="694">
                  <c:v>856</c:v>
                </c:pt>
                <c:pt idx="695">
                  <c:v>848</c:v>
                </c:pt>
                <c:pt idx="696">
                  <c:v>809</c:v>
                </c:pt>
                <c:pt idx="697">
                  <c:v>1317</c:v>
                </c:pt>
                <c:pt idx="698">
                  <c:v>1582</c:v>
                </c:pt>
                <c:pt idx="699">
                  <c:v>1680</c:v>
                </c:pt>
                <c:pt idx="700">
                  <c:v>1697</c:v>
                </c:pt>
                <c:pt idx="701">
                  <c:v>1561</c:v>
                </c:pt>
                <c:pt idx="702">
                  <c:v>1664</c:v>
                </c:pt>
                <c:pt idx="703">
                  <c:v>1812</c:v>
                </c:pt>
                <c:pt idx="704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6-412B-A1A5-6C916FD457A0}"/>
            </c:ext>
          </c:extLst>
        </c:ser>
        <c:ser>
          <c:idx val="1"/>
          <c:order val="2"/>
          <c:tx>
            <c:v>Baltic Supramax Index (BSI)</c:v>
          </c:tx>
          <c:spPr>
            <a:ln w="22225">
              <a:solidFill>
                <a:schemeClr val="tx1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[0]!BDIchartdate</c:f>
              <c:numCache>
                <c:formatCode>\ [$]dd/mm/yyyy</c:formatCode>
                <c:ptCount val="483"/>
                <c:pt idx="0">
                  <c:v>40039</c:v>
                </c:pt>
                <c:pt idx="1">
                  <c:v>40046</c:v>
                </c:pt>
                <c:pt idx="2">
                  <c:v>40053</c:v>
                </c:pt>
                <c:pt idx="3">
                  <c:v>40060</c:v>
                </c:pt>
                <c:pt idx="4">
                  <c:v>40067</c:v>
                </c:pt>
                <c:pt idx="5">
                  <c:v>40074</c:v>
                </c:pt>
                <c:pt idx="6">
                  <c:v>40081</c:v>
                </c:pt>
                <c:pt idx="7">
                  <c:v>40088</c:v>
                </c:pt>
                <c:pt idx="8">
                  <c:v>40095</c:v>
                </c:pt>
                <c:pt idx="9">
                  <c:v>40102</c:v>
                </c:pt>
                <c:pt idx="10">
                  <c:v>40109</c:v>
                </c:pt>
                <c:pt idx="11">
                  <c:v>40116</c:v>
                </c:pt>
                <c:pt idx="12">
                  <c:v>40123</c:v>
                </c:pt>
                <c:pt idx="13">
                  <c:v>40130</c:v>
                </c:pt>
                <c:pt idx="14">
                  <c:v>40137</c:v>
                </c:pt>
                <c:pt idx="15">
                  <c:v>40144</c:v>
                </c:pt>
                <c:pt idx="16">
                  <c:v>40151</c:v>
                </c:pt>
                <c:pt idx="17">
                  <c:v>40158</c:v>
                </c:pt>
                <c:pt idx="18">
                  <c:v>40165</c:v>
                </c:pt>
                <c:pt idx="19">
                  <c:v>40179</c:v>
                </c:pt>
                <c:pt idx="20">
                  <c:v>40186</c:v>
                </c:pt>
                <c:pt idx="21">
                  <c:v>40193</c:v>
                </c:pt>
                <c:pt idx="22">
                  <c:v>40200</c:v>
                </c:pt>
                <c:pt idx="23">
                  <c:v>40207</c:v>
                </c:pt>
                <c:pt idx="24">
                  <c:v>40214</c:v>
                </c:pt>
                <c:pt idx="25">
                  <c:v>40221</c:v>
                </c:pt>
                <c:pt idx="26">
                  <c:v>40228</c:v>
                </c:pt>
                <c:pt idx="27">
                  <c:v>40235</c:v>
                </c:pt>
                <c:pt idx="28">
                  <c:v>40242</c:v>
                </c:pt>
                <c:pt idx="29">
                  <c:v>40249</c:v>
                </c:pt>
                <c:pt idx="30">
                  <c:v>40256</c:v>
                </c:pt>
                <c:pt idx="31">
                  <c:v>40263</c:v>
                </c:pt>
                <c:pt idx="32">
                  <c:v>40270</c:v>
                </c:pt>
                <c:pt idx="33">
                  <c:v>40277</c:v>
                </c:pt>
                <c:pt idx="34">
                  <c:v>40284</c:v>
                </c:pt>
                <c:pt idx="35">
                  <c:v>40291</c:v>
                </c:pt>
                <c:pt idx="36">
                  <c:v>40298</c:v>
                </c:pt>
                <c:pt idx="37">
                  <c:v>40305</c:v>
                </c:pt>
                <c:pt idx="38">
                  <c:v>40312</c:v>
                </c:pt>
                <c:pt idx="39">
                  <c:v>40319</c:v>
                </c:pt>
                <c:pt idx="40">
                  <c:v>40326</c:v>
                </c:pt>
                <c:pt idx="41">
                  <c:v>40333</c:v>
                </c:pt>
                <c:pt idx="42">
                  <c:v>40340</c:v>
                </c:pt>
                <c:pt idx="43">
                  <c:v>40347</c:v>
                </c:pt>
                <c:pt idx="44">
                  <c:v>40354</c:v>
                </c:pt>
                <c:pt idx="45">
                  <c:v>40361</c:v>
                </c:pt>
                <c:pt idx="46">
                  <c:v>40368</c:v>
                </c:pt>
                <c:pt idx="47">
                  <c:v>40375</c:v>
                </c:pt>
                <c:pt idx="48">
                  <c:v>40382</c:v>
                </c:pt>
                <c:pt idx="49">
                  <c:v>40389</c:v>
                </c:pt>
                <c:pt idx="50">
                  <c:v>40396</c:v>
                </c:pt>
                <c:pt idx="51">
                  <c:v>40403</c:v>
                </c:pt>
                <c:pt idx="52">
                  <c:v>40410</c:v>
                </c:pt>
                <c:pt idx="53">
                  <c:v>40417</c:v>
                </c:pt>
                <c:pt idx="54">
                  <c:v>40424</c:v>
                </c:pt>
                <c:pt idx="55">
                  <c:v>40431</c:v>
                </c:pt>
                <c:pt idx="56">
                  <c:v>40438</c:v>
                </c:pt>
                <c:pt idx="57">
                  <c:v>40445</c:v>
                </c:pt>
                <c:pt idx="58">
                  <c:v>40452</c:v>
                </c:pt>
                <c:pt idx="59">
                  <c:v>40459</c:v>
                </c:pt>
                <c:pt idx="60">
                  <c:v>40466</c:v>
                </c:pt>
                <c:pt idx="61">
                  <c:v>40473</c:v>
                </c:pt>
                <c:pt idx="62">
                  <c:v>40480</c:v>
                </c:pt>
                <c:pt idx="63">
                  <c:v>40487</c:v>
                </c:pt>
                <c:pt idx="64">
                  <c:v>40494</c:v>
                </c:pt>
                <c:pt idx="65">
                  <c:v>40501</c:v>
                </c:pt>
                <c:pt idx="66">
                  <c:v>40508</c:v>
                </c:pt>
                <c:pt idx="67">
                  <c:v>40515</c:v>
                </c:pt>
                <c:pt idx="68">
                  <c:v>40522</c:v>
                </c:pt>
                <c:pt idx="69">
                  <c:v>40529</c:v>
                </c:pt>
                <c:pt idx="70">
                  <c:v>40536</c:v>
                </c:pt>
                <c:pt idx="71">
                  <c:v>40543</c:v>
                </c:pt>
                <c:pt idx="72">
                  <c:v>40550</c:v>
                </c:pt>
                <c:pt idx="73">
                  <c:v>40557</c:v>
                </c:pt>
                <c:pt idx="74">
                  <c:v>40564</c:v>
                </c:pt>
                <c:pt idx="75">
                  <c:v>40571</c:v>
                </c:pt>
                <c:pt idx="76">
                  <c:v>40578</c:v>
                </c:pt>
                <c:pt idx="77">
                  <c:v>40585</c:v>
                </c:pt>
                <c:pt idx="78">
                  <c:v>40592</c:v>
                </c:pt>
                <c:pt idx="79">
                  <c:v>40599</c:v>
                </c:pt>
                <c:pt idx="80">
                  <c:v>40606</c:v>
                </c:pt>
                <c:pt idx="81">
                  <c:v>40613</c:v>
                </c:pt>
                <c:pt idx="82">
                  <c:v>40620</c:v>
                </c:pt>
                <c:pt idx="83">
                  <c:v>40627</c:v>
                </c:pt>
                <c:pt idx="84">
                  <c:v>40634</c:v>
                </c:pt>
                <c:pt idx="85">
                  <c:v>40641</c:v>
                </c:pt>
                <c:pt idx="86">
                  <c:v>40648</c:v>
                </c:pt>
                <c:pt idx="87">
                  <c:v>40655</c:v>
                </c:pt>
                <c:pt idx="88">
                  <c:v>40662</c:v>
                </c:pt>
                <c:pt idx="89">
                  <c:v>40669</c:v>
                </c:pt>
                <c:pt idx="90">
                  <c:v>40676</c:v>
                </c:pt>
                <c:pt idx="91">
                  <c:v>40683</c:v>
                </c:pt>
                <c:pt idx="92">
                  <c:v>40690</c:v>
                </c:pt>
                <c:pt idx="93">
                  <c:v>40697</c:v>
                </c:pt>
                <c:pt idx="94">
                  <c:v>40704</c:v>
                </c:pt>
                <c:pt idx="95">
                  <c:v>40711</c:v>
                </c:pt>
                <c:pt idx="96">
                  <c:v>40718</c:v>
                </c:pt>
                <c:pt idx="97">
                  <c:v>40725</c:v>
                </c:pt>
                <c:pt idx="98">
                  <c:v>40732</c:v>
                </c:pt>
                <c:pt idx="99">
                  <c:v>40739</c:v>
                </c:pt>
                <c:pt idx="100">
                  <c:v>40746</c:v>
                </c:pt>
                <c:pt idx="101">
                  <c:v>40753</c:v>
                </c:pt>
                <c:pt idx="102">
                  <c:v>40760</c:v>
                </c:pt>
                <c:pt idx="103">
                  <c:v>40767</c:v>
                </c:pt>
                <c:pt idx="104">
                  <c:v>40774</c:v>
                </c:pt>
                <c:pt idx="105">
                  <c:v>40781</c:v>
                </c:pt>
                <c:pt idx="106">
                  <c:v>40788</c:v>
                </c:pt>
                <c:pt idx="107">
                  <c:v>40795</c:v>
                </c:pt>
                <c:pt idx="108">
                  <c:v>40802</c:v>
                </c:pt>
                <c:pt idx="109">
                  <c:v>40809</c:v>
                </c:pt>
                <c:pt idx="110">
                  <c:v>40816</c:v>
                </c:pt>
                <c:pt idx="111">
                  <c:v>40823</c:v>
                </c:pt>
                <c:pt idx="112">
                  <c:v>40830</c:v>
                </c:pt>
                <c:pt idx="113">
                  <c:v>40837</c:v>
                </c:pt>
                <c:pt idx="114">
                  <c:v>40844</c:v>
                </c:pt>
                <c:pt idx="115">
                  <c:v>40851</c:v>
                </c:pt>
                <c:pt idx="116">
                  <c:v>40858</c:v>
                </c:pt>
                <c:pt idx="117">
                  <c:v>40865</c:v>
                </c:pt>
                <c:pt idx="118">
                  <c:v>40872</c:v>
                </c:pt>
                <c:pt idx="119">
                  <c:v>40879</c:v>
                </c:pt>
                <c:pt idx="120">
                  <c:v>40886</c:v>
                </c:pt>
                <c:pt idx="121">
                  <c:v>40893</c:v>
                </c:pt>
                <c:pt idx="122">
                  <c:v>40900</c:v>
                </c:pt>
                <c:pt idx="123">
                  <c:v>40907</c:v>
                </c:pt>
                <c:pt idx="124">
                  <c:v>40914</c:v>
                </c:pt>
                <c:pt idx="125">
                  <c:v>40921</c:v>
                </c:pt>
                <c:pt idx="126">
                  <c:v>40928</c:v>
                </c:pt>
                <c:pt idx="127">
                  <c:v>40935</c:v>
                </c:pt>
                <c:pt idx="128">
                  <c:v>40942</c:v>
                </c:pt>
                <c:pt idx="129">
                  <c:v>40949</c:v>
                </c:pt>
                <c:pt idx="130">
                  <c:v>40956</c:v>
                </c:pt>
                <c:pt idx="131">
                  <c:v>40963</c:v>
                </c:pt>
                <c:pt idx="132">
                  <c:v>40970</c:v>
                </c:pt>
                <c:pt idx="133">
                  <c:v>40977</c:v>
                </c:pt>
                <c:pt idx="134">
                  <c:v>40984</c:v>
                </c:pt>
                <c:pt idx="135">
                  <c:v>40991</c:v>
                </c:pt>
                <c:pt idx="136">
                  <c:v>40998</c:v>
                </c:pt>
                <c:pt idx="137">
                  <c:v>41005</c:v>
                </c:pt>
                <c:pt idx="138">
                  <c:v>41012</c:v>
                </c:pt>
                <c:pt idx="139">
                  <c:v>41019</c:v>
                </c:pt>
                <c:pt idx="140">
                  <c:v>41026</c:v>
                </c:pt>
                <c:pt idx="141">
                  <c:v>41033</c:v>
                </c:pt>
                <c:pt idx="142">
                  <c:v>41040</c:v>
                </c:pt>
                <c:pt idx="143">
                  <c:v>41047</c:v>
                </c:pt>
                <c:pt idx="144">
                  <c:v>41054</c:v>
                </c:pt>
                <c:pt idx="145">
                  <c:v>41061</c:v>
                </c:pt>
                <c:pt idx="146">
                  <c:v>41068</c:v>
                </c:pt>
                <c:pt idx="147">
                  <c:v>41075</c:v>
                </c:pt>
                <c:pt idx="148">
                  <c:v>41082</c:v>
                </c:pt>
                <c:pt idx="149">
                  <c:v>41089</c:v>
                </c:pt>
                <c:pt idx="150">
                  <c:v>41096</c:v>
                </c:pt>
                <c:pt idx="151">
                  <c:v>41103</c:v>
                </c:pt>
                <c:pt idx="152">
                  <c:v>41110</c:v>
                </c:pt>
                <c:pt idx="153">
                  <c:v>41117</c:v>
                </c:pt>
                <c:pt idx="154">
                  <c:v>41124</c:v>
                </c:pt>
                <c:pt idx="155">
                  <c:v>41131</c:v>
                </c:pt>
                <c:pt idx="156">
                  <c:v>41138</c:v>
                </c:pt>
                <c:pt idx="157">
                  <c:v>41145</c:v>
                </c:pt>
                <c:pt idx="158">
                  <c:v>41152</c:v>
                </c:pt>
                <c:pt idx="159">
                  <c:v>41159</c:v>
                </c:pt>
                <c:pt idx="160">
                  <c:v>41166</c:v>
                </c:pt>
                <c:pt idx="161">
                  <c:v>41173</c:v>
                </c:pt>
                <c:pt idx="162">
                  <c:v>41180</c:v>
                </c:pt>
                <c:pt idx="163">
                  <c:v>41187</c:v>
                </c:pt>
                <c:pt idx="164">
                  <c:v>41194</c:v>
                </c:pt>
                <c:pt idx="165">
                  <c:v>41201</c:v>
                </c:pt>
                <c:pt idx="166">
                  <c:v>41208</c:v>
                </c:pt>
                <c:pt idx="167">
                  <c:v>41215</c:v>
                </c:pt>
                <c:pt idx="168">
                  <c:v>41222</c:v>
                </c:pt>
                <c:pt idx="169">
                  <c:v>41229</c:v>
                </c:pt>
                <c:pt idx="170">
                  <c:v>41236</c:v>
                </c:pt>
                <c:pt idx="171">
                  <c:v>41243</c:v>
                </c:pt>
                <c:pt idx="172">
                  <c:v>41250</c:v>
                </c:pt>
                <c:pt idx="173">
                  <c:v>41257</c:v>
                </c:pt>
                <c:pt idx="174">
                  <c:v>41264</c:v>
                </c:pt>
                <c:pt idx="175">
                  <c:v>41271</c:v>
                </c:pt>
                <c:pt idx="176">
                  <c:v>41278</c:v>
                </c:pt>
                <c:pt idx="177">
                  <c:v>41285</c:v>
                </c:pt>
                <c:pt idx="178">
                  <c:v>41292</c:v>
                </c:pt>
                <c:pt idx="179">
                  <c:v>41299</c:v>
                </c:pt>
                <c:pt idx="180">
                  <c:v>41306</c:v>
                </c:pt>
                <c:pt idx="181">
                  <c:v>41313</c:v>
                </c:pt>
                <c:pt idx="182">
                  <c:v>41320</c:v>
                </c:pt>
                <c:pt idx="183">
                  <c:v>41327</c:v>
                </c:pt>
                <c:pt idx="184">
                  <c:v>41334</c:v>
                </c:pt>
                <c:pt idx="185">
                  <c:v>41341</c:v>
                </c:pt>
                <c:pt idx="186">
                  <c:v>41348</c:v>
                </c:pt>
                <c:pt idx="187">
                  <c:v>41355</c:v>
                </c:pt>
                <c:pt idx="188">
                  <c:v>41362</c:v>
                </c:pt>
                <c:pt idx="189">
                  <c:v>41369</c:v>
                </c:pt>
                <c:pt idx="190">
                  <c:v>41376</c:v>
                </c:pt>
                <c:pt idx="191">
                  <c:v>41383</c:v>
                </c:pt>
                <c:pt idx="192">
                  <c:v>41390</c:v>
                </c:pt>
                <c:pt idx="193">
                  <c:v>41397</c:v>
                </c:pt>
                <c:pt idx="194">
                  <c:v>41404</c:v>
                </c:pt>
                <c:pt idx="195">
                  <c:v>41411</c:v>
                </c:pt>
                <c:pt idx="196">
                  <c:v>41418</c:v>
                </c:pt>
                <c:pt idx="197">
                  <c:v>41425</c:v>
                </c:pt>
                <c:pt idx="198">
                  <c:v>41432</c:v>
                </c:pt>
                <c:pt idx="199">
                  <c:v>41439</c:v>
                </c:pt>
                <c:pt idx="200">
                  <c:v>41446</c:v>
                </c:pt>
                <c:pt idx="201">
                  <c:v>41453</c:v>
                </c:pt>
                <c:pt idx="202">
                  <c:v>41460</c:v>
                </c:pt>
                <c:pt idx="203">
                  <c:v>41467</c:v>
                </c:pt>
                <c:pt idx="204">
                  <c:v>41474</c:v>
                </c:pt>
                <c:pt idx="205">
                  <c:v>41481</c:v>
                </c:pt>
                <c:pt idx="206">
                  <c:v>41488</c:v>
                </c:pt>
                <c:pt idx="207">
                  <c:v>41495</c:v>
                </c:pt>
                <c:pt idx="208">
                  <c:v>41502</c:v>
                </c:pt>
                <c:pt idx="209">
                  <c:v>41509</c:v>
                </c:pt>
                <c:pt idx="210">
                  <c:v>41516</c:v>
                </c:pt>
                <c:pt idx="211">
                  <c:v>41523</c:v>
                </c:pt>
                <c:pt idx="212">
                  <c:v>41530</c:v>
                </c:pt>
                <c:pt idx="213">
                  <c:v>41537</c:v>
                </c:pt>
                <c:pt idx="214">
                  <c:v>41544</c:v>
                </c:pt>
                <c:pt idx="215">
                  <c:v>41551</c:v>
                </c:pt>
                <c:pt idx="216">
                  <c:v>41558</c:v>
                </c:pt>
                <c:pt idx="217">
                  <c:v>41565</c:v>
                </c:pt>
                <c:pt idx="218">
                  <c:v>41572</c:v>
                </c:pt>
                <c:pt idx="219">
                  <c:v>41579</c:v>
                </c:pt>
                <c:pt idx="220">
                  <c:v>41586</c:v>
                </c:pt>
                <c:pt idx="221">
                  <c:v>41593</c:v>
                </c:pt>
                <c:pt idx="222">
                  <c:v>41600</c:v>
                </c:pt>
                <c:pt idx="223">
                  <c:v>41607</c:v>
                </c:pt>
                <c:pt idx="224">
                  <c:v>41614</c:v>
                </c:pt>
                <c:pt idx="225">
                  <c:v>41621</c:v>
                </c:pt>
                <c:pt idx="226">
                  <c:v>41628</c:v>
                </c:pt>
                <c:pt idx="227">
                  <c:v>41635</c:v>
                </c:pt>
                <c:pt idx="228">
                  <c:v>41642</c:v>
                </c:pt>
                <c:pt idx="229">
                  <c:v>41649</c:v>
                </c:pt>
                <c:pt idx="230">
                  <c:v>41656</c:v>
                </c:pt>
                <c:pt idx="231">
                  <c:v>41663</c:v>
                </c:pt>
                <c:pt idx="232">
                  <c:v>41670</c:v>
                </c:pt>
                <c:pt idx="233">
                  <c:v>41677</c:v>
                </c:pt>
                <c:pt idx="234">
                  <c:v>41684</c:v>
                </c:pt>
                <c:pt idx="235">
                  <c:v>41691</c:v>
                </c:pt>
                <c:pt idx="236">
                  <c:v>41698</c:v>
                </c:pt>
                <c:pt idx="237">
                  <c:v>41705</c:v>
                </c:pt>
                <c:pt idx="238">
                  <c:v>41712</c:v>
                </c:pt>
                <c:pt idx="239">
                  <c:v>41719</c:v>
                </c:pt>
                <c:pt idx="240">
                  <c:v>41726</c:v>
                </c:pt>
                <c:pt idx="241">
                  <c:v>41733</c:v>
                </c:pt>
                <c:pt idx="242">
                  <c:v>41740</c:v>
                </c:pt>
                <c:pt idx="243">
                  <c:v>41747</c:v>
                </c:pt>
                <c:pt idx="244">
                  <c:v>41754</c:v>
                </c:pt>
                <c:pt idx="245">
                  <c:v>41761</c:v>
                </c:pt>
                <c:pt idx="246">
                  <c:v>41768</c:v>
                </c:pt>
                <c:pt idx="247">
                  <c:v>41775</c:v>
                </c:pt>
                <c:pt idx="248">
                  <c:v>41782</c:v>
                </c:pt>
                <c:pt idx="249">
                  <c:v>41789</c:v>
                </c:pt>
                <c:pt idx="250">
                  <c:v>41796</c:v>
                </c:pt>
                <c:pt idx="251">
                  <c:v>41803</c:v>
                </c:pt>
                <c:pt idx="252">
                  <c:v>41810</c:v>
                </c:pt>
                <c:pt idx="253">
                  <c:v>41817</c:v>
                </c:pt>
                <c:pt idx="254">
                  <c:v>41824</c:v>
                </c:pt>
                <c:pt idx="255">
                  <c:v>41831</c:v>
                </c:pt>
                <c:pt idx="256">
                  <c:v>41838</c:v>
                </c:pt>
                <c:pt idx="257">
                  <c:v>41845</c:v>
                </c:pt>
                <c:pt idx="258">
                  <c:v>41852</c:v>
                </c:pt>
                <c:pt idx="259">
                  <c:v>41859</c:v>
                </c:pt>
                <c:pt idx="260">
                  <c:v>41866</c:v>
                </c:pt>
                <c:pt idx="261">
                  <c:v>41873</c:v>
                </c:pt>
                <c:pt idx="262">
                  <c:v>41880</c:v>
                </c:pt>
                <c:pt idx="263">
                  <c:v>41887</c:v>
                </c:pt>
                <c:pt idx="264">
                  <c:v>41894</c:v>
                </c:pt>
                <c:pt idx="265">
                  <c:v>41901</c:v>
                </c:pt>
                <c:pt idx="266">
                  <c:v>41908</c:v>
                </c:pt>
                <c:pt idx="267">
                  <c:v>41915</c:v>
                </c:pt>
                <c:pt idx="268">
                  <c:v>41922</c:v>
                </c:pt>
                <c:pt idx="269">
                  <c:v>41929</c:v>
                </c:pt>
                <c:pt idx="270">
                  <c:v>41936</c:v>
                </c:pt>
                <c:pt idx="271">
                  <c:v>41943</c:v>
                </c:pt>
                <c:pt idx="272">
                  <c:v>41950</c:v>
                </c:pt>
                <c:pt idx="273">
                  <c:v>41957</c:v>
                </c:pt>
                <c:pt idx="274">
                  <c:v>41964</c:v>
                </c:pt>
                <c:pt idx="275">
                  <c:v>41971</c:v>
                </c:pt>
                <c:pt idx="276">
                  <c:v>41978</c:v>
                </c:pt>
                <c:pt idx="277">
                  <c:v>41985</c:v>
                </c:pt>
                <c:pt idx="278">
                  <c:v>41992</c:v>
                </c:pt>
                <c:pt idx="279">
                  <c:v>42006</c:v>
                </c:pt>
                <c:pt idx="280">
                  <c:v>42013</c:v>
                </c:pt>
                <c:pt idx="281">
                  <c:v>42020</c:v>
                </c:pt>
                <c:pt idx="282">
                  <c:v>42027</c:v>
                </c:pt>
                <c:pt idx="283">
                  <c:v>42034</c:v>
                </c:pt>
                <c:pt idx="284">
                  <c:v>42041</c:v>
                </c:pt>
                <c:pt idx="285">
                  <c:v>42048</c:v>
                </c:pt>
                <c:pt idx="286">
                  <c:v>42055</c:v>
                </c:pt>
                <c:pt idx="287">
                  <c:v>42062</c:v>
                </c:pt>
                <c:pt idx="288">
                  <c:v>42069</c:v>
                </c:pt>
                <c:pt idx="289">
                  <c:v>42076</c:v>
                </c:pt>
                <c:pt idx="290">
                  <c:v>42083</c:v>
                </c:pt>
                <c:pt idx="291">
                  <c:v>42090</c:v>
                </c:pt>
                <c:pt idx="292">
                  <c:v>42097</c:v>
                </c:pt>
                <c:pt idx="293">
                  <c:v>42104</c:v>
                </c:pt>
                <c:pt idx="294">
                  <c:v>42111</c:v>
                </c:pt>
                <c:pt idx="295">
                  <c:v>42118</c:v>
                </c:pt>
                <c:pt idx="296">
                  <c:v>42125</c:v>
                </c:pt>
                <c:pt idx="297">
                  <c:v>42132</c:v>
                </c:pt>
                <c:pt idx="298">
                  <c:v>42139</c:v>
                </c:pt>
                <c:pt idx="299">
                  <c:v>42146</c:v>
                </c:pt>
                <c:pt idx="300">
                  <c:v>42153</c:v>
                </c:pt>
                <c:pt idx="301">
                  <c:v>42160</c:v>
                </c:pt>
                <c:pt idx="302">
                  <c:v>42167</c:v>
                </c:pt>
                <c:pt idx="303">
                  <c:v>42174</c:v>
                </c:pt>
                <c:pt idx="304">
                  <c:v>42181</c:v>
                </c:pt>
                <c:pt idx="305">
                  <c:v>42188</c:v>
                </c:pt>
                <c:pt idx="306">
                  <c:v>42195</c:v>
                </c:pt>
                <c:pt idx="307">
                  <c:v>42202</c:v>
                </c:pt>
                <c:pt idx="308">
                  <c:v>42209</c:v>
                </c:pt>
                <c:pt idx="309">
                  <c:v>42216</c:v>
                </c:pt>
                <c:pt idx="310">
                  <c:v>42223</c:v>
                </c:pt>
                <c:pt idx="311">
                  <c:v>42230</c:v>
                </c:pt>
                <c:pt idx="312">
                  <c:v>42237</c:v>
                </c:pt>
                <c:pt idx="313">
                  <c:v>42244</c:v>
                </c:pt>
                <c:pt idx="314">
                  <c:v>42251</c:v>
                </c:pt>
                <c:pt idx="315">
                  <c:v>42258</c:v>
                </c:pt>
                <c:pt idx="316">
                  <c:v>42265</c:v>
                </c:pt>
                <c:pt idx="317">
                  <c:v>42272</c:v>
                </c:pt>
                <c:pt idx="318">
                  <c:v>42279</c:v>
                </c:pt>
                <c:pt idx="319">
                  <c:v>42286</c:v>
                </c:pt>
                <c:pt idx="320">
                  <c:v>42293</c:v>
                </c:pt>
                <c:pt idx="321">
                  <c:v>42300</c:v>
                </c:pt>
                <c:pt idx="322">
                  <c:v>42307</c:v>
                </c:pt>
                <c:pt idx="323">
                  <c:v>42314</c:v>
                </c:pt>
                <c:pt idx="324">
                  <c:v>42321</c:v>
                </c:pt>
                <c:pt idx="325">
                  <c:v>42328</c:v>
                </c:pt>
                <c:pt idx="326">
                  <c:v>42335</c:v>
                </c:pt>
                <c:pt idx="327">
                  <c:v>42342</c:v>
                </c:pt>
                <c:pt idx="328">
                  <c:v>42349</c:v>
                </c:pt>
                <c:pt idx="329">
                  <c:v>42356</c:v>
                </c:pt>
                <c:pt idx="330">
                  <c:v>42370</c:v>
                </c:pt>
                <c:pt idx="331">
                  <c:v>42377</c:v>
                </c:pt>
                <c:pt idx="332">
                  <c:v>42384</c:v>
                </c:pt>
                <c:pt idx="333">
                  <c:v>42391</c:v>
                </c:pt>
                <c:pt idx="334">
                  <c:v>42398</c:v>
                </c:pt>
                <c:pt idx="335">
                  <c:v>42405</c:v>
                </c:pt>
                <c:pt idx="336">
                  <c:v>42412</c:v>
                </c:pt>
                <c:pt idx="337">
                  <c:v>42419</c:v>
                </c:pt>
                <c:pt idx="338">
                  <c:v>42426</c:v>
                </c:pt>
                <c:pt idx="339">
                  <c:v>42433</c:v>
                </c:pt>
                <c:pt idx="340">
                  <c:v>42440</c:v>
                </c:pt>
                <c:pt idx="341">
                  <c:v>42447</c:v>
                </c:pt>
                <c:pt idx="342">
                  <c:v>42454</c:v>
                </c:pt>
                <c:pt idx="343">
                  <c:v>42461</c:v>
                </c:pt>
                <c:pt idx="344">
                  <c:v>42468</c:v>
                </c:pt>
                <c:pt idx="345">
                  <c:v>42475</c:v>
                </c:pt>
                <c:pt idx="346">
                  <c:v>42482</c:v>
                </c:pt>
                <c:pt idx="347">
                  <c:v>42489</c:v>
                </c:pt>
                <c:pt idx="348">
                  <c:v>42496</c:v>
                </c:pt>
                <c:pt idx="349">
                  <c:v>42503</c:v>
                </c:pt>
                <c:pt idx="350">
                  <c:v>42510</c:v>
                </c:pt>
                <c:pt idx="351">
                  <c:v>42517</c:v>
                </c:pt>
                <c:pt idx="352">
                  <c:v>42524</c:v>
                </c:pt>
                <c:pt idx="353">
                  <c:v>42531</c:v>
                </c:pt>
                <c:pt idx="354">
                  <c:v>42538</c:v>
                </c:pt>
                <c:pt idx="355">
                  <c:v>42545</c:v>
                </c:pt>
                <c:pt idx="356">
                  <c:v>42552</c:v>
                </c:pt>
                <c:pt idx="357">
                  <c:v>42559</c:v>
                </c:pt>
                <c:pt idx="358">
                  <c:v>42566</c:v>
                </c:pt>
                <c:pt idx="359">
                  <c:v>42573</c:v>
                </c:pt>
                <c:pt idx="360">
                  <c:v>42580</c:v>
                </c:pt>
                <c:pt idx="361">
                  <c:v>42587</c:v>
                </c:pt>
                <c:pt idx="362">
                  <c:v>42594</c:v>
                </c:pt>
                <c:pt idx="363">
                  <c:v>42601</c:v>
                </c:pt>
                <c:pt idx="364">
                  <c:v>42608</c:v>
                </c:pt>
                <c:pt idx="365">
                  <c:v>42615</c:v>
                </c:pt>
                <c:pt idx="366">
                  <c:v>42622</c:v>
                </c:pt>
                <c:pt idx="367">
                  <c:v>42629</c:v>
                </c:pt>
                <c:pt idx="368">
                  <c:v>42636</c:v>
                </c:pt>
                <c:pt idx="369">
                  <c:v>42643</c:v>
                </c:pt>
                <c:pt idx="370">
                  <c:v>42650</c:v>
                </c:pt>
                <c:pt idx="371">
                  <c:v>42657</c:v>
                </c:pt>
                <c:pt idx="372">
                  <c:v>42664</c:v>
                </c:pt>
                <c:pt idx="373">
                  <c:v>42671</c:v>
                </c:pt>
                <c:pt idx="374">
                  <c:v>42678</c:v>
                </c:pt>
                <c:pt idx="375">
                  <c:v>42685</c:v>
                </c:pt>
                <c:pt idx="376">
                  <c:v>42692</c:v>
                </c:pt>
                <c:pt idx="377">
                  <c:v>42699</c:v>
                </c:pt>
                <c:pt idx="378">
                  <c:v>42706</c:v>
                </c:pt>
                <c:pt idx="379">
                  <c:v>42713</c:v>
                </c:pt>
                <c:pt idx="380">
                  <c:v>42720</c:v>
                </c:pt>
                <c:pt idx="381">
                  <c:v>42727</c:v>
                </c:pt>
                <c:pt idx="382">
                  <c:v>42734</c:v>
                </c:pt>
                <c:pt idx="383">
                  <c:v>42741</c:v>
                </c:pt>
                <c:pt idx="384">
                  <c:v>42748</c:v>
                </c:pt>
                <c:pt idx="385">
                  <c:v>42755</c:v>
                </c:pt>
                <c:pt idx="386">
                  <c:v>42762</c:v>
                </c:pt>
                <c:pt idx="387">
                  <c:v>42769</c:v>
                </c:pt>
                <c:pt idx="388">
                  <c:v>42776</c:v>
                </c:pt>
                <c:pt idx="389">
                  <c:v>42783</c:v>
                </c:pt>
                <c:pt idx="390">
                  <c:v>42790</c:v>
                </c:pt>
                <c:pt idx="391">
                  <c:v>42797</c:v>
                </c:pt>
                <c:pt idx="392">
                  <c:v>42804</c:v>
                </c:pt>
                <c:pt idx="393">
                  <c:v>42811</c:v>
                </c:pt>
                <c:pt idx="394">
                  <c:v>42818</c:v>
                </c:pt>
                <c:pt idx="395">
                  <c:v>42825</c:v>
                </c:pt>
                <c:pt idx="396">
                  <c:v>42832</c:v>
                </c:pt>
                <c:pt idx="397">
                  <c:v>42839</c:v>
                </c:pt>
                <c:pt idx="398">
                  <c:v>42846</c:v>
                </c:pt>
                <c:pt idx="399">
                  <c:v>42853</c:v>
                </c:pt>
                <c:pt idx="400">
                  <c:v>42860</c:v>
                </c:pt>
                <c:pt idx="401">
                  <c:v>42867</c:v>
                </c:pt>
                <c:pt idx="402">
                  <c:v>42874</c:v>
                </c:pt>
                <c:pt idx="403">
                  <c:v>42881</c:v>
                </c:pt>
                <c:pt idx="404">
                  <c:v>42888</c:v>
                </c:pt>
                <c:pt idx="405">
                  <c:v>42895</c:v>
                </c:pt>
                <c:pt idx="406">
                  <c:v>42902</c:v>
                </c:pt>
                <c:pt idx="407">
                  <c:v>42909</c:v>
                </c:pt>
                <c:pt idx="408">
                  <c:v>42916</c:v>
                </c:pt>
                <c:pt idx="409">
                  <c:v>42923</c:v>
                </c:pt>
                <c:pt idx="410">
                  <c:v>42930</c:v>
                </c:pt>
                <c:pt idx="411">
                  <c:v>42937</c:v>
                </c:pt>
                <c:pt idx="412">
                  <c:v>42944</c:v>
                </c:pt>
                <c:pt idx="413">
                  <c:v>42951</c:v>
                </c:pt>
                <c:pt idx="414">
                  <c:v>42958</c:v>
                </c:pt>
                <c:pt idx="415">
                  <c:v>42965</c:v>
                </c:pt>
                <c:pt idx="416">
                  <c:v>42972</c:v>
                </c:pt>
                <c:pt idx="417">
                  <c:v>42979</c:v>
                </c:pt>
                <c:pt idx="418">
                  <c:v>42986</c:v>
                </c:pt>
                <c:pt idx="419">
                  <c:v>42993</c:v>
                </c:pt>
                <c:pt idx="420">
                  <c:v>43000</c:v>
                </c:pt>
                <c:pt idx="421">
                  <c:v>43007</c:v>
                </c:pt>
                <c:pt idx="422">
                  <c:v>43014</c:v>
                </c:pt>
                <c:pt idx="423">
                  <c:v>43021</c:v>
                </c:pt>
                <c:pt idx="424">
                  <c:v>43028</c:v>
                </c:pt>
                <c:pt idx="425">
                  <c:v>43035</c:v>
                </c:pt>
                <c:pt idx="426">
                  <c:v>43042</c:v>
                </c:pt>
                <c:pt idx="427">
                  <c:v>43049</c:v>
                </c:pt>
                <c:pt idx="428">
                  <c:v>43056</c:v>
                </c:pt>
                <c:pt idx="429">
                  <c:v>43063</c:v>
                </c:pt>
                <c:pt idx="430">
                  <c:v>43070</c:v>
                </c:pt>
                <c:pt idx="431">
                  <c:v>43077</c:v>
                </c:pt>
                <c:pt idx="432">
                  <c:v>43084</c:v>
                </c:pt>
                <c:pt idx="433">
                  <c:v>43091</c:v>
                </c:pt>
                <c:pt idx="434">
                  <c:v>43098</c:v>
                </c:pt>
                <c:pt idx="435">
                  <c:v>43105</c:v>
                </c:pt>
                <c:pt idx="436">
                  <c:v>43112</c:v>
                </c:pt>
                <c:pt idx="437">
                  <c:v>43119</c:v>
                </c:pt>
                <c:pt idx="438">
                  <c:v>43126</c:v>
                </c:pt>
                <c:pt idx="439">
                  <c:v>43133</c:v>
                </c:pt>
                <c:pt idx="440">
                  <c:v>43140</c:v>
                </c:pt>
                <c:pt idx="441">
                  <c:v>43147</c:v>
                </c:pt>
                <c:pt idx="442">
                  <c:v>43154</c:v>
                </c:pt>
                <c:pt idx="443">
                  <c:v>43161</c:v>
                </c:pt>
                <c:pt idx="444">
                  <c:v>43168</c:v>
                </c:pt>
                <c:pt idx="445">
                  <c:v>43175</c:v>
                </c:pt>
                <c:pt idx="446">
                  <c:v>43182</c:v>
                </c:pt>
                <c:pt idx="447">
                  <c:v>43189</c:v>
                </c:pt>
                <c:pt idx="448">
                  <c:v>43196</c:v>
                </c:pt>
                <c:pt idx="449">
                  <c:v>43203</c:v>
                </c:pt>
                <c:pt idx="450">
                  <c:v>43210</c:v>
                </c:pt>
                <c:pt idx="451">
                  <c:v>43217</c:v>
                </c:pt>
                <c:pt idx="452">
                  <c:v>43224</c:v>
                </c:pt>
                <c:pt idx="453">
                  <c:v>43231</c:v>
                </c:pt>
                <c:pt idx="454">
                  <c:v>43238</c:v>
                </c:pt>
                <c:pt idx="455">
                  <c:v>43245</c:v>
                </c:pt>
                <c:pt idx="456">
                  <c:v>43252</c:v>
                </c:pt>
                <c:pt idx="457">
                  <c:v>43259</c:v>
                </c:pt>
                <c:pt idx="458">
                  <c:v>43266</c:v>
                </c:pt>
                <c:pt idx="459">
                  <c:v>43273</c:v>
                </c:pt>
                <c:pt idx="460">
                  <c:v>43280</c:v>
                </c:pt>
                <c:pt idx="461">
                  <c:v>43287</c:v>
                </c:pt>
                <c:pt idx="462">
                  <c:v>43294</c:v>
                </c:pt>
                <c:pt idx="463">
                  <c:v>43301</c:v>
                </c:pt>
                <c:pt idx="464">
                  <c:v>43308</c:v>
                </c:pt>
                <c:pt idx="465">
                  <c:v>43315</c:v>
                </c:pt>
                <c:pt idx="466">
                  <c:v>43322</c:v>
                </c:pt>
                <c:pt idx="467">
                  <c:v>43329</c:v>
                </c:pt>
                <c:pt idx="468">
                  <c:v>43336</c:v>
                </c:pt>
                <c:pt idx="469">
                  <c:v>43343</c:v>
                </c:pt>
                <c:pt idx="470">
                  <c:v>43350</c:v>
                </c:pt>
                <c:pt idx="471">
                  <c:v>43357</c:v>
                </c:pt>
                <c:pt idx="472">
                  <c:v>43364</c:v>
                </c:pt>
                <c:pt idx="473">
                  <c:v>43371</c:v>
                </c:pt>
                <c:pt idx="474">
                  <c:v>43378</c:v>
                </c:pt>
                <c:pt idx="475">
                  <c:v>43385</c:v>
                </c:pt>
                <c:pt idx="476">
                  <c:v>43392</c:v>
                </c:pt>
                <c:pt idx="477">
                  <c:v>43399</c:v>
                </c:pt>
                <c:pt idx="478">
                  <c:v>43406</c:v>
                </c:pt>
                <c:pt idx="479">
                  <c:v>43413</c:v>
                </c:pt>
                <c:pt idx="480">
                  <c:v>43420</c:v>
                </c:pt>
                <c:pt idx="481">
                  <c:v>43427</c:v>
                </c:pt>
                <c:pt idx="482">
                  <c:v>43434</c:v>
                </c:pt>
              </c:numCache>
            </c:numRef>
          </c:cat>
          <c:val>
            <c:numRef>
              <c:f>[0]!BSIchart</c:f>
              <c:numCache>
                <c:formatCode>#,##0.00</c:formatCode>
                <c:ptCount val="482"/>
                <c:pt idx="0">
                  <c:v>1709</c:v>
                </c:pt>
                <c:pt idx="1">
                  <c:v>1733</c:v>
                </c:pt>
                <c:pt idx="2">
                  <c:v>1740</c:v>
                </c:pt>
                <c:pt idx="3">
                  <c:v>1742</c:v>
                </c:pt>
                <c:pt idx="4">
                  <c:v>1917</c:v>
                </c:pt>
                <c:pt idx="5">
                  <c:v>2063</c:v>
                </c:pt>
                <c:pt idx="6">
                  <c:v>2058</c:v>
                </c:pt>
                <c:pt idx="7">
                  <c:v>1868</c:v>
                </c:pt>
                <c:pt idx="8">
                  <c:v>1800</c:v>
                </c:pt>
                <c:pt idx="9">
                  <c:v>1903</c:v>
                </c:pt>
                <c:pt idx="10">
                  <c:v>1852</c:v>
                </c:pt>
                <c:pt idx="11">
                  <c:v>1820</c:v>
                </c:pt>
                <c:pt idx="12">
                  <c:v>1888</c:v>
                </c:pt>
                <c:pt idx="13">
                  <c:v>2147</c:v>
                </c:pt>
                <c:pt idx="14">
                  <c:v>2487</c:v>
                </c:pt>
                <c:pt idx="15">
                  <c:v>2446</c:v>
                </c:pt>
                <c:pt idx="16">
                  <c:v>2382</c:v>
                </c:pt>
                <c:pt idx="17">
                  <c:v>2429</c:v>
                </c:pt>
                <c:pt idx="18">
                  <c:v>2322</c:v>
                </c:pt>
                <c:pt idx="19">
                  <c:v>2224</c:v>
                </c:pt>
                <c:pt idx="20">
                  <c:v>2418</c:v>
                </c:pt>
                <c:pt idx="21">
                  <c:v>2535</c:v>
                </c:pt>
                <c:pt idx="22">
                  <c:v>2449</c:v>
                </c:pt>
                <c:pt idx="23">
                  <c:v>2271</c:v>
                </c:pt>
                <c:pt idx="24">
                  <c:v>2156</c:v>
                </c:pt>
                <c:pt idx="25">
                  <c:v>2048</c:v>
                </c:pt>
                <c:pt idx="26">
                  <c:v>2077</c:v>
                </c:pt>
                <c:pt idx="27">
                  <c:v>2288</c:v>
                </c:pt>
                <c:pt idx="28">
                  <c:v>2472</c:v>
                </c:pt>
                <c:pt idx="29">
                  <c:v>2731</c:v>
                </c:pt>
                <c:pt idx="30">
                  <c:v>2929</c:v>
                </c:pt>
                <c:pt idx="31">
                  <c:v>2647</c:v>
                </c:pt>
                <c:pt idx="32">
                  <c:v>2435</c:v>
                </c:pt>
                <c:pt idx="33">
                  <c:v>2490</c:v>
                </c:pt>
                <c:pt idx="34">
                  <c:v>2594</c:v>
                </c:pt>
                <c:pt idx="35">
                  <c:v>2656</c:v>
                </c:pt>
                <c:pt idx="36">
                  <c:v>2715</c:v>
                </c:pt>
                <c:pt idx="37">
                  <c:v>2888</c:v>
                </c:pt>
                <c:pt idx="38">
                  <c:v>3076</c:v>
                </c:pt>
                <c:pt idx="39">
                  <c:v>3095</c:v>
                </c:pt>
                <c:pt idx="40">
                  <c:v>2982</c:v>
                </c:pt>
                <c:pt idx="41">
                  <c:v>2741</c:v>
                </c:pt>
                <c:pt idx="42">
                  <c:v>2410</c:v>
                </c:pt>
                <c:pt idx="43">
                  <c:v>2232</c:v>
                </c:pt>
                <c:pt idx="44">
                  <c:v>2122</c:v>
                </c:pt>
                <c:pt idx="45">
                  <c:v>1995</c:v>
                </c:pt>
                <c:pt idx="46">
                  <c:v>1817</c:v>
                </c:pt>
                <c:pt idx="47">
                  <c:v>1669</c:v>
                </c:pt>
                <c:pt idx="48">
                  <c:v>1745</c:v>
                </c:pt>
                <c:pt idx="49">
                  <c:v>1760</c:v>
                </c:pt>
                <c:pt idx="50">
                  <c:v>1731</c:v>
                </c:pt>
                <c:pt idx="51">
                  <c:v>1831</c:v>
                </c:pt>
                <c:pt idx="52">
                  <c:v>2076</c:v>
                </c:pt>
                <c:pt idx="53">
                  <c:v>2109</c:v>
                </c:pt>
                <c:pt idx="54">
                  <c:v>1992</c:v>
                </c:pt>
                <c:pt idx="55">
                  <c:v>2046</c:v>
                </c:pt>
                <c:pt idx="56">
                  <c:v>2012</c:v>
                </c:pt>
                <c:pt idx="57">
                  <c:v>1879</c:v>
                </c:pt>
                <c:pt idx="58">
                  <c:v>1843</c:v>
                </c:pt>
                <c:pt idx="59">
                  <c:v>1894</c:v>
                </c:pt>
                <c:pt idx="60">
                  <c:v>1858</c:v>
                </c:pt>
                <c:pt idx="61">
                  <c:v>1791</c:v>
                </c:pt>
                <c:pt idx="62">
                  <c:v>1750</c:v>
                </c:pt>
                <c:pt idx="63">
                  <c:v>1628</c:v>
                </c:pt>
                <c:pt idx="64">
                  <c:v>1516</c:v>
                </c:pt>
                <c:pt idx="65">
                  <c:v>1389</c:v>
                </c:pt>
                <c:pt idx="66">
                  <c:v>1486</c:v>
                </c:pt>
                <c:pt idx="67">
                  <c:v>1593</c:v>
                </c:pt>
                <c:pt idx="68">
                  <c:v>1670</c:v>
                </c:pt>
                <c:pt idx="69">
                  <c:v>1613</c:v>
                </c:pt>
                <c:pt idx="70">
                  <c:v>1493</c:v>
                </c:pt>
                <c:pt idx="71">
                  <c:v>1421</c:v>
                </c:pt>
                <c:pt idx="72">
                  <c:v>1341</c:v>
                </c:pt>
                <c:pt idx="73">
                  <c:v>1393</c:v>
                </c:pt>
                <c:pt idx="74">
                  <c:v>1427</c:v>
                </c:pt>
                <c:pt idx="75">
                  <c:v>1209</c:v>
                </c:pt>
                <c:pt idx="76">
                  <c:v>1090</c:v>
                </c:pt>
                <c:pt idx="77">
                  <c:v>1132</c:v>
                </c:pt>
                <c:pt idx="78">
                  <c:v>1267</c:v>
                </c:pt>
                <c:pt idx="79">
                  <c:v>1385</c:v>
                </c:pt>
                <c:pt idx="80">
                  <c:v>1467</c:v>
                </c:pt>
                <c:pt idx="81">
                  <c:v>1529</c:v>
                </c:pt>
                <c:pt idx="82">
                  <c:v>1574</c:v>
                </c:pt>
                <c:pt idx="83">
                  <c:v>1603</c:v>
                </c:pt>
                <c:pt idx="84">
                  <c:v>1511</c:v>
                </c:pt>
                <c:pt idx="85">
                  <c:v>1457</c:v>
                </c:pt>
                <c:pt idx="86">
                  <c:v>1414</c:v>
                </c:pt>
                <c:pt idx="87">
                  <c:v>1392</c:v>
                </c:pt>
                <c:pt idx="88">
                  <c:v>1375</c:v>
                </c:pt>
                <c:pt idx="89">
                  <c:v>1386</c:v>
                </c:pt>
                <c:pt idx="90">
                  <c:v>1392</c:v>
                </c:pt>
                <c:pt idx="91">
                  <c:v>1413</c:v>
                </c:pt>
                <c:pt idx="92">
                  <c:v>1451</c:v>
                </c:pt>
                <c:pt idx="93">
                  <c:v>1435</c:v>
                </c:pt>
                <c:pt idx="94">
                  <c:v>1348</c:v>
                </c:pt>
                <c:pt idx="95">
                  <c:v>1319</c:v>
                </c:pt>
                <c:pt idx="96">
                  <c:v>1322</c:v>
                </c:pt>
                <c:pt idx="97">
                  <c:v>1306</c:v>
                </c:pt>
                <c:pt idx="98">
                  <c:v>1277</c:v>
                </c:pt>
                <c:pt idx="99">
                  <c:v>1271</c:v>
                </c:pt>
                <c:pt idx="100">
                  <c:v>1271</c:v>
                </c:pt>
                <c:pt idx="101">
                  <c:v>1259</c:v>
                </c:pt>
                <c:pt idx="102">
                  <c:v>1250</c:v>
                </c:pt>
                <c:pt idx="103">
                  <c:v>1255</c:v>
                </c:pt>
                <c:pt idx="104">
                  <c:v>1338</c:v>
                </c:pt>
                <c:pt idx="105">
                  <c:v>1387</c:v>
                </c:pt>
                <c:pt idx="106">
                  <c:v>1379</c:v>
                </c:pt>
                <c:pt idx="107">
                  <c:v>1401</c:v>
                </c:pt>
                <c:pt idx="108">
                  <c:v>1446</c:v>
                </c:pt>
                <c:pt idx="109">
                  <c:v>1479</c:v>
                </c:pt>
                <c:pt idx="110">
                  <c:v>1499</c:v>
                </c:pt>
                <c:pt idx="111">
                  <c:v>1533</c:v>
                </c:pt>
                <c:pt idx="112">
                  <c:v>1594</c:v>
                </c:pt>
                <c:pt idx="113">
                  <c:v>1607</c:v>
                </c:pt>
                <c:pt idx="114">
                  <c:v>1545</c:v>
                </c:pt>
                <c:pt idx="115">
                  <c:v>1425</c:v>
                </c:pt>
                <c:pt idx="116">
                  <c:v>1324</c:v>
                </c:pt>
                <c:pt idx="117">
                  <c:v>1381</c:v>
                </c:pt>
                <c:pt idx="118">
                  <c:v>1380</c:v>
                </c:pt>
                <c:pt idx="119">
                  <c:v>1335</c:v>
                </c:pt>
                <c:pt idx="120">
                  <c:v>1230</c:v>
                </c:pt>
                <c:pt idx="121">
                  <c:v>1193</c:v>
                </c:pt>
                <c:pt idx="122">
                  <c:v>1176</c:v>
                </c:pt>
                <c:pt idx="123">
                  <c:v>1158</c:v>
                </c:pt>
                <c:pt idx="124">
                  <c:v>1112</c:v>
                </c:pt>
                <c:pt idx="125">
                  <c:v>971</c:v>
                </c:pt>
                <c:pt idx="126">
                  <c:v>807</c:v>
                </c:pt>
                <c:pt idx="127">
                  <c:v>695</c:v>
                </c:pt>
                <c:pt idx="128">
                  <c:v>608</c:v>
                </c:pt>
                <c:pt idx="129">
                  <c:v>645</c:v>
                </c:pt>
                <c:pt idx="130">
                  <c:v>641</c:v>
                </c:pt>
                <c:pt idx="131">
                  <c:v>662</c:v>
                </c:pt>
                <c:pt idx="132">
                  <c:v>745</c:v>
                </c:pt>
                <c:pt idx="133">
                  <c:v>864</c:v>
                </c:pt>
                <c:pt idx="134">
                  <c:v>951</c:v>
                </c:pt>
                <c:pt idx="135">
                  <c:v>1035</c:v>
                </c:pt>
                <c:pt idx="136">
                  <c:v>1030</c:v>
                </c:pt>
                <c:pt idx="137">
                  <c:v>936</c:v>
                </c:pt>
                <c:pt idx="138">
                  <c:v>936</c:v>
                </c:pt>
                <c:pt idx="139">
                  <c:v>1020</c:v>
                </c:pt>
                <c:pt idx="140">
                  <c:v>1102</c:v>
                </c:pt>
                <c:pt idx="141">
                  <c:v>1118</c:v>
                </c:pt>
                <c:pt idx="142">
                  <c:v>1112</c:v>
                </c:pt>
                <c:pt idx="143">
                  <c:v>1108</c:v>
                </c:pt>
                <c:pt idx="144">
                  <c:v>1118</c:v>
                </c:pt>
                <c:pt idx="145">
                  <c:v>1023</c:v>
                </c:pt>
                <c:pt idx="146">
                  <c:v>1000</c:v>
                </c:pt>
                <c:pt idx="147">
                  <c:v>1061</c:v>
                </c:pt>
                <c:pt idx="148">
                  <c:v>1179</c:v>
                </c:pt>
                <c:pt idx="149">
                  <c:v>1257</c:v>
                </c:pt>
                <c:pt idx="150">
                  <c:v>1296</c:v>
                </c:pt>
                <c:pt idx="151">
                  <c:v>1287</c:v>
                </c:pt>
                <c:pt idx="152">
                  <c:v>1192</c:v>
                </c:pt>
                <c:pt idx="153">
                  <c:v>1069</c:v>
                </c:pt>
                <c:pt idx="154">
                  <c:v>995</c:v>
                </c:pt>
                <c:pt idx="155">
                  <c:v>886</c:v>
                </c:pt>
                <c:pt idx="156">
                  <c:v>841</c:v>
                </c:pt>
                <c:pt idx="157">
                  <c:v>853</c:v>
                </c:pt>
                <c:pt idx="158">
                  <c:v>857</c:v>
                </c:pt>
                <c:pt idx="159">
                  <c:v>832</c:v>
                </c:pt>
                <c:pt idx="160">
                  <c:v>834</c:v>
                </c:pt>
                <c:pt idx="161">
                  <c:v>847</c:v>
                </c:pt>
                <c:pt idx="162">
                  <c:v>830</c:v>
                </c:pt>
                <c:pt idx="163">
                  <c:v>795</c:v>
                </c:pt>
                <c:pt idx="164">
                  <c:v>776</c:v>
                </c:pt>
                <c:pt idx="165">
                  <c:v>732</c:v>
                </c:pt>
                <c:pt idx="166">
                  <c:v>699</c:v>
                </c:pt>
                <c:pt idx="167">
                  <c:v>669</c:v>
                </c:pt>
                <c:pt idx="168">
                  <c:v>649</c:v>
                </c:pt>
                <c:pt idx="169">
                  <c:v>674</c:v>
                </c:pt>
                <c:pt idx="170">
                  <c:v>724</c:v>
                </c:pt>
                <c:pt idx="171">
                  <c:v>766</c:v>
                </c:pt>
                <c:pt idx="172">
                  <c:v>760</c:v>
                </c:pt>
                <c:pt idx="173">
                  <c:v>745</c:v>
                </c:pt>
                <c:pt idx="174">
                  <c:v>732</c:v>
                </c:pt>
                <c:pt idx="175">
                  <c:v>737</c:v>
                </c:pt>
                <c:pt idx="176">
                  <c:v>739</c:v>
                </c:pt>
                <c:pt idx="177">
                  <c:v>745</c:v>
                </c:pt>
                <c:pt idx="178">
                  <c:v>730</c:v>
                </c:pt>
                <c:pt idx="179">
                  <c:v>711</c:v>
                </c:pt>
                <c:pt idx="180">
                  <c:v>682</c:v>
                </c:pt>
                <c:pt idx="181">
                  <c:v>669</c:v>
                </c:pt>
                <c:pt idx="182">
                  <c:v>672</c:v>
                </c:pt>
                <c:pt idx="183">
                  <c:v>717</c:v>
                </c:pt>
                <c:pt idx="184">
                  <c:v>781</c:v>
                </c:pt>
                <c:pt idx="185">
                  <c:v>864</c:v>
                </c:pt>
                <c:pt idx="186">
                  <c:v>925</c:v>
                </c:pt>
                <c:pt idx="187">
                  <c:v>978</c:v>
                </c:pt>
                <c:pt idx="188">
                  <c:v>933</c:v>
                </c:pt>
                <c:pt idx="189">
                  <c:v>912</c:v>
                </c:pt>
                <c:pt idx="190">
                  <c:v>902</c:v>
                </c:pt>
                <c:pt idx="191">
                  <c:v>902</c:v>
                </c:pt>
                <c:pt idx="192">
                  <c:v>900</c:v>
                </c:pt>
                <c:pt idx="193">
                  <c:v>876</c:v>
                </c:pt>
                <c:pt idx="194">
                  <c:v>866</c:v>
                </c:pt>
                <c:pt idx="195">
                  <c:v>851</c:v>
                </c:pt>
                <c:pt idx="196">
                  <c:v>857</c:v>
                </c:pt>
                <c:pt idx="197">
                  <c:v>871</c:v>
                </c:pt>
                <c:pt idx="198">
                  <c:v>889</c:v>
                </c:pt>
                <c:pt idx="199">
                  <c:v>900</c:v>
                </c:pt>
                <c:pt idx="200">
                  <c:v>923</c:v>
                </c:pt>
                <c:pt idx="201">
                  <c:v>954</c:v>
                </c:pt>
                <c:pt idx="202">
                  <c:v>924</c:v>
                </c:pt>
                <c:pt idx="203">
                  <c:v>897</c:v>
                </c:pt>
                <c:pt idx="204">
                  <c:v>898</c:v>
                </c:pt>
                <c:pt idx="205">
                  <c:v>917</c:v>
                </c:pt>
                <c:pt idx="206">
                  <c:v>908</c:v>
                </c:pt>
                <c:pt idx="207">
                  <c:v>911</c:v>
                </c:pt>
                <c:pt idx="208">
                  <c:v>916</c:v>
                </c:pt>
                <c:pt idx="209">
                  <c:v>927</c:v>
                </c:pt>
                <c:pt idx="210">
                  <c:v>939</c:v>
                </c:pt>
                <c:pt idx="211">
                  <c:v>959</c:v>
                </c:pt>
                <c:pt idx="212">
                  <c:v>940</c:v>
                </c:pt>
                <c:pt idx="213">
                  <c:v>964</c:v>
                </c:pt>
                <c:pt idx="214">
                  <c:v>1069</c:v>
                </c:pt>
                <c:pt idx="215">
                  <c:v>1113</c:v>
                </c:pt>
                <c:pt idx="216">
                  <c:v>1182</c:v>
                </c:pt>
                <c:pt idx="217">
                  <c:v>1213</c:v>
                </c:pt>
                <c:pt idx="218">
                  <c:v>1258</c:v>
                </c:pt>
                <c:pt idx="219">
                  <c:v>1273</c:v>
                </c:pt>
                <c:pt idx="220">
                  <c:v>1315</c:v>
                </c:pt>
                <c:pt idx="221">
                  <c:v>1354</c:v>
                </c:pt>
                <c:pt idx="222">
                  <c:v>1393</c:v>
                </c:pt>
                <c:pt idx="223">
                  <c:v>1475</c:v>
                </c:pt>
                <c:pt idx="224">
                  <c:v>1552</c:v>
                </c:pt>
                <c:pt idx="225">
                  <c:v>1553</c:v>
                </c:pt>
                <c:pt idx="226">
                  <c:v>1482</c:v>
                </c:pt>
                <c:pt idx="227">
                  <c:v>1330</c:v>
                </c:pt>
                <c:pt idx="228">
                  <c:v>1276</c:v>
                </c:pt>
                <c:pt idx="229">
                  <c:v>1190</c:v>
                </c:pt>
                <c:pt idx="230">
                  <c:v>1165</c:v>
                </c:pt>
                <c:pt idx="231">
                  <c:v>1112</c:v>
                </c:pt>
                <c:pt idx="232">
                  <c:v>996</c:v>
                </c:pt>
                <c:pt idx="233">
                  <c:v>929</c:v>
                </c:pt>
                <c:pt idx="234">
                  <c:v>998</c:v>
                </c:pt>
                <c:pt idx="235">
                  <c:v>1098</c:v>
                </c:pt>
                <c:pt idx="236">
                  <c:v>1103</c:v>
                </c:pt>
                <c:pt idx="237">
                  <c:v>1131</c:v>
                </c:pt>
                <c:pt idx="238">
                  <c:v>1183</c:v>
                </c:pt>
                <c:pt idx="239">
                  <c:v>1209</c:v>
                </c:pt>
                <c:pt idx="240">
                  <c:v>1115</c:v>
                </c:pt>
                <c:pt idx="241">
                  <c:v>1003</c:v>
                </c:pt>
                <c:pt idx="242">
                  <c:v>927</c:v>
                </c:pt>
                <c:pt idx="243">
                  <c:v>909</c:v>
                </c:pt>
                <c:pt idx="244">
                  <c:v>912</c:v>
                </c:pt>
                <c:pt idx="245">
                  <c:v>915</c:v>
                </c:pt>
                <c:pt idx="246">
                  <c:v>909</c:v>
                </c:pt>
                <c:pt idx="247">
                  <c:v>899</c:v>
                </c:pt>
                <c:pt idx="248">
                  <c:v>866</c:v>
                </c:pt>
                <c:pt idx="249">
                  <c:v>830</c:v>
                </c:pt>
                <c:pt idx="250">
                  <c:v>802</c:v>
                </c:pt>
                <c:pt idx="251">
                  <c:v>748</c:v>
                </c:pt>
                <c:pt idx="252">
                  <c:v>704</c:v>
                </c:pt>
                <c:pt idx="253">
                  <c:v>678</c:v>
                </c:pt>
                <c:pt idx="254">
                  <c:v>682</c:v>
                </c:pt>
                <c:pt idx="255">
                  <c:v>679</c:v>
                </c:pt>
                <c:pt idx="256">
                  <c:v>659</c:v>
                </c:pt>
                <c:pt idx="257">
                  <c:v>679</c:v>
                </c:pt>
                <c:pt idx="258">
                  <c:v>728</c:v>
                </c:pt>
                <c:pt idx="259">
                  <c:v>804</c:v>
                </c:pt>
                <c:pt idx="260">
                  <c:v>877</c:v>
                </c:pt>
                <c:pt idx="261">
                  <c:v>937</c:v>
                </c:pt>
                <c:pt idx="262">
                  <c:v>970</c:v>
                </c:pt>
                <c:pt idx="263">
                  <c:v>997</c:v>
                </c:pt>
                <c:pt idx="264">
                  <c:v>1006</c:v>
                </c:pt>
                <c:pt idx="265">
                  <c:v>1029</c:v>
                </c:pt>
                <c:pt idx="266">
                  <c:v>1053</c:v>
                </c:pt>
                <c:pt idx="267">
                  <c:v>1028</c:v>
                </c:pt>
                <c:pt idx="268">
                  <c:v>970</c:v>
                </c:pt>
                <c:pt idx="269">
                  <c:v>923</c:v>
                </c:pt>
                <c:pt idx="270">
                  <c:v>900</c:v>
                </c:pt>
                <c:pt idx="271">
                  <c:v>892</c:v>
                </c:pt>
                <c:pt idx="272">
                  <c:v>881</c:v>
                </c:pt>
                <c:pt idx="273">
                  <c:v>875</c:v>
                </c:pt>
                <c:pt idx="274">
                  <c:v>942</c:v>
                </c:pt>
                <c:pt idx="275">
                  <c:v>986</c:v>
                </c:pt>
                <c:pt idx="276">
                  <c:v>971</c:v>
                </c:pt>
                <c:pt idx="277">
                  <c:v>950</c:v>
                </c:pt>
                <c:pt idx="278">
                  <c:v>917</c:v>
                </c:pt>
                <c:pt idx="279">
                  <c:v>884</c:v>
                </c:pt>
                <c:pt idx="280">
                  <c:v>800</c:v>
                </c:pt>
                <c:pt idx="281">
                  <c:v>716</c:v>
                </c:pt>
                <c:pt idx="282">
                  <c:v>650</c:v>
                </c:pt>
                <c:pt idx="283">
                  <c:v>585</c:v>
                </c:pt>
                <c:pt idx="284">
                  <c:v>530</c:v>
                </c:pt>
                <c:pt idx="285">
                  <c:v>486</c:v>
                </c:pt>
                <c:pt idx="286">
                  <c:v>490</c:v>
                </c:pt>
                <c:pt idx="287">
                  <c:v>515</c:v>
                </c:pt>
                <c:pt idx="288">
                  <c:v>566</c:v>
                </c:pt>
                <c:pt idx="289">
                  <c:v>606</c:v>
                </c:pt>
                <c:pt idx="290">
                  <c:v>635</c:v>
                </c:pt>
                <c:pt idx="291">
                  <c:v>647</c:v>
                </c:pt>
                <c:pt idx="292">
                  <c:v>631</c:v>
                </c:pt>
                <c:pt idx="293">
                  <c:v>613</c:v>
                </c:pt>
                <c:pt idx="294">
                  <c:v>619</c:v>
                </c:pt>
                <c:pt idx="295">
                  <c:v>624</c:v>
                </c:pt>
                <c:pt idx="296">
                  <c:v>621</c:v>
                </c:pt>
                <c:pt idx="297">
                  <c:v>618</c:v>
                </c:pt>
                <c:pt idx="298">
                  <c:v>628</c:v>
                </c:pt>
                <c:pt idx="299">
                  <c:v>627</c:v>
                </c:pt>
                <c:pt idx="300">
                  <c:v>647</c:v>
                </c:pt>
                <c:pt idx="301">
                  <c:v>656</c:v>
                </c:pt>
                <c:pt idx="302">
                  <c:v>678</c:v>
                </c:pt>
                <c:pt idx="303">
                  <c:v>721</c:v>
                </c:pt>
                <c:pt idx="304">
                  <c:v>723</c:v>
                </c:pt>
                <c:pt idx="305">
                  <c:v>716</c:v>
                </c:pt>
                <c:pt idx="306">
                  <c:v>767</c:v>
                </c:pt>
                <c:pt idx="307">
                  <c:v>846</c:v>
                </c:pt>
                <c:pt idx="308">
                  <c:v>899</c:v>
                </c:pt>
                <c:pt idx="309">
                  <c:v>899</c:v>
                </c:pt>
                <c:pt idx="310">
                  <c:v>904</c:v>
                </c:pt>
                <c:pt idx="311">
                  <c:v>905</c:v>
                </c:pt>
                <c:pt idx="312">
                  <c:v>930</c:v>
                </c:pt>
                <c:pt idx="313">
                  <c:v>925</c:v>
                </c:pt>
                <c:pt idx="314">
                  <c:v>870</c:v>
                </c:pt>
                <c:pt idx="315">
                  <c:v>810</c:v>
                </c:pt>
                <c:pt idx="316">
                  <c:v>762</c:v>
                </c:pt>
                <c:pt idx="317">
                  <c:v>733</c:v>
                </c:pt>
                <c:pt idx="318">
                  <c:v>691</c:v>
                </c:pt>
                <c:pt idx="319">
                  <c:v>669</c:v>
                </c:pt>
                <c:pt idx="320">
                  <c:v>658</c:v>
                </c:pt>
                <c:pt idx="321">
                  <c:v>648</c:v>
                </c:pt>
                <c:pt idx="322">
                  <c:v>629</c:v>
                </c:pt>
                <c:pt idx="323">
                  <c:v>571</c:v>
                </c:pt>
                <c:pt idx="324">
                  <c:v>523</c:v>
                </c:pt>
                <c:pt idx="325">
                  <c:v>472</c:v>
                </c:pt>
                <c:pt idx="326">
                  <c:v>467</c:v>
                </c:pt>
                <c:pt idx="327">
                  <c:v>469</c:v>
                </c:pt>
                <c:pt idx="328">
                  <c:v>451</c:v>
                </c:pt>
                <c:pt idx="329">
                  <c:v>449</c:v>
                </c:pt>
                <c:pt idx="330">
                  <c:v>449</c:v>
                </c:pt>
                <c:pt idx="331">
                  <c:v>430</c:v>
                </c:pt>
                <c:pt idx="332">
                  <c:v>394</c:v>
                </c:pt>
                <c:pt idx="333">
                  <c:v>358</c:v>
                </c:pt>
                <c:pt idx="334">
                  <c:v>304</c:v>
                </c:pt>
                <c:pt idx="335">
                  <c:v>262</c:v>
                </c:pt>
                <c:pt idx="336">
                  <c:v>243</c:v>
                </c:pt>
                <c:pt idx="337">
                  <c:v>286</c:v>
                </c:pt>
                <c:pt idx="338">
                  <c:v>333</c:v>
                </c:pt>
                <c:pt idx="339">
                  <c:v>371</c:v>
                </c:pt>
                <c:pt idx="340">
                  <c:v>420</c:v>
                </c:pt>
                <c:pt idx="341">
                  <c:v>449</c:v>
                </c:pt>
                <c:pt idx="342">
                  <c:v>474</c:v>
                </c:pt>
                <c:pt idx="343">
                  <c:v>476</c:v>
                </c:pt>
                <c:pt idx="344">
                  <c:v>488</c:v>
                </c:pt>
                <c:pt idx="345">
                  <c:v>525</c:v>
                </c:pt>
                <c:pt idx="346">
                  <c:v>558</c:v>
                </c:pt>
                <c:pt idx="347">
                  <c:v>582</c:v>
                </c:pt>
                <c:pt idx="348">
                  <c:v>578</c:v>
                </c:pt>
                <c:pt idx="349">
                  <c:v>553</c:v>
                </c:pt>
                <c:pt idx="350">
                  <c:v>562</c:v>
                </c:pt>
                <c:pt idx="351">
                  <c:v>579</c:v>
                </c:pt>
                <c:pt idx="352">
                  <c:v>574</c:v>
                </c:pt>
                <c:pt idx="353">
                  <c:v>557</c:v>
                </c:pt>
                <c:pt idx="354">
                  <c:v>555</c:v>
                </c:pt>
                <c:pt idx="355">
                  <c:v>583</c:v>
                </c:pt>
                <c:pt idx="356">
                  <c:v>627</c:v>
                </c:pt>
                <c:pt idx="357">
                  <c:v>647</c:v>
                </c:pt>
                <c:pt idx="358">
                  <c:v>693</c:v>
                </c:pt>
                <c:pt idx="359">
                  <c:v>698</c:v>
                </c:pt>
                <c:pt idx="360">
                  <c:v>671</c:v>
                </c:pt>
                <c:pt idx="361">
                  <c:v>647</c:v>
                </c:pt>
                <c:pt idx="362">
                  <c:v>643</c:v>
                </c:pt>
                <c:pt idx="363">
                  <c:v>686</c:v>
                </c:pt>
                <c:pt idx="364">
                  <c:v>715</c:v>
                </c:pt>
                <c:pt idx="365">
                  <c:v>721</c:v>
                </c:pt>
                <c:pt idx="366">
                  <c:v>688</c:v>
                </c:pt>
                <c:pt idx="367">
                  <c:v>660</c:v>
                </c:pt>
                <c:pt idx="368">
                  <c:v>671</c:v>
                </c:pt>
                <c:pt idx="369">
                  <c:v>679</c:v>
                </c:pt>
                <c:pt idx="370">
                  <c:v>677</c:v>
                </c:pt>
                <c:pt idx="371">
                  <c:v>674</c:v>
                </c:pt>
                <c:pt idx="372">
                  <c:v>700</c:v>
                </c:pt>
                <c:pt idx="373">
                  <c:v>722</c:v>
                </c:pt>
                <c:pt idx="374">
                  <c:v>716</c:v>
                </c:pt>
                <c:pt idx="375">
                  <c:v>705</c:v>
                </c:pt>
                <c:pt idx="376">
                  <c:v>809</c:v>
                </c:pt>
                <c:pt idx="377">
                  <c:v>908</c:v>
                </c:pt>
                <c:pt idx="378">
                  <c:v>921</c:v>
                </c:pt>
                <c:pt idx="379">
                  <c:v>966</c:v>
                </c:pt>
                <c:pt idx="380">
                  <c:v>960</c:v>
                </c:pt>
                <c:pt idx="381">
                  <c:v>903</c:v>
                </c:pt>
                <c:pt idx="382">
                  <c:v>843</c:v>
                </c:pt>
                <c:pt idx="383">
                  <c:v>783</c:v>
                </c:pt>
                <c:pt idx="384">
                  <c:v>739</c:v>
                </c:pt>
                <c:pt idx="385">
                  <c:v>718</c:v>
                </c:pt>
                <c:pt idx="386">
                  <c:v>692</c:v>
                </c:pt>
                <c:pt idx="387">
                  <c:v>667</c:v>
                </c:pt>
                <c:pt idx="388">
                  <c:v>672</c:v>
                </c:pt>
                <c:pt idx="389">
                  <c:v>729</c:v>
                </c:pt>
                <c:pt idx="390">
                  <c:v>809</c:v>
                </c:pt>
                <c:pt idx="391">
                  <c:v>846</c:v>
                </c:pt>
                <c:pt idx="392">
                  <c:v>874</c:v>
                </c:pt>
                <c:pt idx="393">
                  <c:v>879</c:v>
                </c:pt>
                <c:pt idx="394">
                  <c:v>896</c:v>
                </c:pt>
                <c:pt idx="395">
                  <c:v>881</c:v>
                </c:pt>
                <c:pt idx="396">
                  <c:v>886</c:v>
                </c:pt>
                <c:pt idx="397">
                  <c:v>898</c:v>
                </c:pt>
                <c:pt idx="398">
                  <c:v>895</c:v>
                </c:pt>
                <c:pt idx="399">
                  <c:v>861</c:v>
                </c:pt>
                <c:pt idx="400">
                  <c:v>811</c:v>
                </c:pt>
                <c:pt idx="401">
                  <c:v>784</c:v>
                </c:pt>
                <c:pt idx="402">
                  <c:v>759</c:v>
                </c:pt>
                <c:pt idx="403">
                  <c:v>721</c:v>
                </c:pt>
                <c:pt idx="404">
                  <c:v>674</c:v>
                </c:pt>
                <c:pt idx="405">
                  <c:v>654</c:v>
                </c:pt>
                <c:pt idx="406">
                  <c:v>701</c:v>
                </c:pt>
                <c:pt idx="407">
                  <c:v>744</c:v>
                </c:pt>
                <c:pt idx="408">
                  <c:v>754</c:v>
                </c:pt>
                <c:pt idx="409">
                  <c:v>732</c:v>
                </c:pt>
                <c:pt idx="410">
                  <c:v>769</c:v>
                </c:pt>
                <c:pt idx="411">
                  <c:v>812</c:v>
                </c:pt>
                <c:pt idx="412">
                  <c:v>789</c:v>
                </c:pt>
                <c:pt idx="413">
                  <c:v>764</c:v>
                </c:pt>
                <c:pt idx="414">
                  <c:v>759</c:v>
                </c:pt>
                <c:pt idx="415">
                  <c:v>806</c:v>
                </c:pt>
                <c:pt idx="416">
                  <c:v>845</c:v>
                </c:pt>
                <c:pt idx="417">
                  <c:v>856</c:v>
                </c:pt>
                <c:pt idx="418">
                  <c:v>888</c:v>
                </c:pt>
                <c:pt idx="419">
                  <c:v>977</c:v>
                </c:pt>
                <c:pt idx="420">
                  <c:v>1061</c:v>
                </c:pt>
                <c:pt idx="421">
                  <c:v>1021</c:v>
                </c:pt>
                <c:pt idx="422">
                  <c:v>971</c:v>
                </c:pt>
                <c:pt idx="423">
                  <c:v>1069</c:v>
                </c:pt>
                <c:pt idx="424">
                  <c:v>1126</c:v>
                </c:pt>
                <c:pt idx="425">
                  <c:v>1100</c:v>
                </c:pt>
                <c:pt idx="426">
                  <c:v>1014</c:v>
                </c:pt>
                <c:pt idx="427">
                  <c:v>912</c:v>
                </c:pt>
                <c:pt idx="428">
                  <c:v>845</c:v>
                </c:pt>
                <c:pt idx="429">
                  <c:v>914</c:v>
                </c:pt>
                <c:pt idx="430">
                  <c:v>944</c:v>
                </c:pt>
                <c:pt idx="431">
                  <c:v>943</c:v>
                </c:pt>
                <c:pt idx="432">
                  <c:v>942</c:v>
                </c:pt>
                <c:pt idx="433">
                  <c:v>914</c:v>
                </c:pt>
                <c:pt idx="434">
                  <c:v>901</c:v>
                </c:pt>
                <c:pt idx="435">
                  <c:v>884</c:v>
                </c:pt>
                <c:pt idx="436">
                  <c:v>907</c:v>
                </c:pt>
                <c:pt idx="437">
                  <c:v>911</c:v>
                </c:pt>
                <c:pt idx="438">
                  <c:v>900</c:v>
                </c:pt>
                <c:pt idx="439">
                  <c:v>872</c:v>
                </c:pt>
                <c:pt idx="440">
                  <c:v>825</c:v>
                </c:pt>
                <c:pt idx="441">
                  <c:v>837</c:v>
                </c:pt>
                <c:pt idx="442">
                  <c:v>892</c:v>
                </c:pt>
                <c:pt idx="443">
                  <c:v>1004</c:v>
                </c:pt>
                <c:pt idx="444">
                  <c:v>1032</c:v>
                </c:pt>
                <c:pt idx="445">
                  <c:v>1091</c:v>
                </c:pt>
                <c:pt idx="446">
                  <c:v>1121</c:v>
                </c:pt>
                <c:pt idx="447">
                  <c:v>1067</c:v>
                </c:pt>
                <c:pt idx="448">
                  <c:v>1032</c:v>
                </c:pt>
                <c:pt idx="449">
                  <c:v>1013</c:v>
                </c:pt>
                <c:pt idx="450">
                  <c:v>1025</c:v>
                </c:pt>
                <c:pt idx="451">
                  <c:v>1042</c:v>
                </c:pt>
                <c:pt idx="452">
                  <c:v>1050</c:v>
                </c:pt>
                <c:pt idx="453">
                  <c:v>1053</c:v>
                </c:pt>
                <c:pt idx="454">
                  <c:v>1069</c:v>
                </c:pt>
                <c:pt idx="455">
                  <c:v>1071</c:v>
                </c:pt>
                <c:pt idx="456">
                  <c:v>1061</c:v>
                </c:pt>
                <c:pt idx="457">
                  <c:v>1075</c:v>
                </c:pt>
                <c:pt idx="458">
                  <c:v>1091</c:v>
                </c:pt>
                <c:pt idx="459">
                  <c:v>1092</c:v>
                </c:pt>
                <c:pt idx="460">
                  <c:v>1042</c:v>
                </c:pt>
                <c:pt idx="461">
                  <c:v>999</c:v>
                </c:pt>
                <c:pt idx="462">
                  <c:v>995</c:v>
                </c:pt>
                <c:pt idx="463">
                  <c:v>1023</c:v>
                </c:pt>
                <c:pt idx="464">
                  <c:v>1035</c:v>
                </c:pt>
                <c:pt idx="465">
                  <c:v>1030</c:v>
                </c:pt>
                <c:pt idx="466">
                  <c:v>1039</c:v>
                </c:pt>
                <c:pt idx="467">
                  <c:v>1056</c:v>
                </c:pt>
                <c:pt idx="468">
                  <c:v>1095</c:v>
                </c:pt>
                <c:pt idx="469">
                  <c:v>1132</c:v>
                </c:pt>
                <c:pt idx="470">
                  <c:v>1134</c:v>
                </c:pt>
                <c:pt idx="471">
                  <c:v>1134</c:v>
                </c:pt>
                <c:pt idx="472">
                  <c:v>1175</c:v>
                </c:pt>
                <c:pt idx="473">
                  <c:v>1194</c:v>
                </c:pt>
                <c:pt idx="474">
                  <c:v>1197</c:v>
                </c:pt>
                <c:pt idx="475">
                  <c:v>1204</c:v>
                </c:pt>
                <c:pt idx="476">
                  <c:v>1170</c:v>
                </c:pt>
                <c:pt idx="477">
                  <c:v>1117</c:v>
                </c:pt>
                <c:pt idx="478">
                  <c:v>1051</c:v>
                </c:pt>
                <c:pt idx="479">
                  <c:v>1003</c:v>
                </c:pt>
                <c:pt idx="480">
                  <c:v>969</c:v>
                </c:pt>
                <c:pt idx="481">
                  <c:v>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6-412B-A1A5-6C916FD457A0}"/>
            </c:ext>
          </c:extLst>
        </c:ser>
        <c:dLbls>
          <c:showLegendKey val="0"/>
          <c:showVal val="0"/>
          <c:showCatName val="0"/>
          <c:showSerName val="1"/>
          <c:showPercent val="0"/>
          <c:showBubbleSize val="0"/>
        </c:dLbls>
        <c:smooth val="0"/>
        <c:axId val="641960336"/>
        <c:axId val="648835584"/>
      </c:lineChart>
      <c:dateAx>
        <c:axId val="641960336"/>
        <c:scaling>
          <c:orientation val="minMax"/>
          <c:min val="41000"/>
        </c:scaling>
        <c:delete val="0"/>
        <c:axPos val="b"/>
        <c:numFmt formatCode="mmm\ \ \ \ \ \ \ \ \ \ \ \ \ \ \ \ \ \ \ 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8835584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648835584"/>
        <c:scaling>
          <c:orientation val="minMax"/>
          <c:max val="4400"/>
          <c:min val="300"/>
        </c:scaling>
        <c:delete val="0"/>
        <c:axPos val="l"/>
        <c:numFmt formatCode="#,##0" sourceLinked="0"/>
        <c:majorTickMark val="out"/>
        <c:minorTickMark val="none"/>
        <c:tickLblPos val="nextTo"/>
        <c:spPr>
          <a:noFill/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1960336"/>
        <c:crosses val="autoZero"/>
        <c:crossBetween val="between"/>
        <c:majorUnit val="500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7.1642827528051511E-2"/>
          <c:y val="4.0420929425848739E-2"/>
          <c:w val="0.59953617551389959"/>
          <c:h val="0.21544701995244075"/>
        </c:manualLayout>
      </c:layout>
      <c:overlay val="0"/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FagoCoRegularLf-Roman"/>
              <a:ea typeface="FagoCoRegularLf-Roman"/>
              <a:cs typeface="FagoCoRegularLf-Roman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2540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FagoCoRegularLf-Roman"/>
          <a:ea typeface="FagoCoRegularLf-Roman"/>
          <a:cs typeface="FagoCoRegularLf-Roman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53641403590294"/>
          <c:y val="4.6575342465746655E-2"/>
          <c:w val="0.80691616888302264"/>
          <c:h val="0.76712328767123283"/>
        </c:manualLayout>
      </c:layout>
      <c:lineChart>
        <c:grouping val="standard"/>
        <c:varyColors val="0"/>
        <c:ser>
          <c:idx val="2"/>
          <c:order val="0"/>
          <c:tx>
            <c:strRef>
              <c:f>'New tables'!$A$10</c:f>
              <c:strCache>
                <c:ptCount val="1"/>
                <c:pt idx="0">
                  <c:v>Baltic Capesize Index (BCI)</c:v>
                </c:pt>
              </c:strCache>
            </c:strRef>
          </c:tx>
          <c:spPr>
            <a:ln w="25400" cap="flat" cmpd="sng" algn="ctr">
              <a:solidFill>
                <a:schemeClr val="tx2">
                  <a:lumMod val="60000"/>
                  <a:lumOff val="40000"/>
                </a:schemeClr>
              </a:solidFill>
              <a:prstDash val="sysDash"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[0]!BDIchartdate</c:f>
              <c:numCache>
                <c:formatCode>\ [$]dd/mm/yyyy</c:formatCode>
                <c:ptCount val="483"/>
                <c:pt idx="0">
                  <c:v>40039</c:v>
                </c:pt>
                <c:pt idx="1">
                  <c:v>40046</c:v>
                </c:pt>
                <c:pt idx="2">
                  <c:v>40053</c:v>
                </c:pt>
                <c:pt idx="3">
                  <c:v>40060</c:v>
                </c:pt>
                <c:pt idx="4">
                  <c:v>40067</c:v>
                </c:pt>
                <c:pt idx="5">
                  <c:v>40074</c:v>
                </c:pt>
                <c:pt idx="6">
                  <c:v>40081</c:v>
                </c:pt>
                <c:pt idx="7">
                  <c:v>40088</c:v>
                </c:pt>
                <c:pt idx="8">
                  <c:v>40095</c:v>
                </c:pt>
                <c:pt idx="9">
                  <c:v>40102</c:v>
                </c:pt>
                <c:pt idx="10">
                  <c:v>40109</c:v>
                </c:pt>
                <c:pt idx="11">
                  <c:v>40116</c:v>
                </c:pt>
                <c:pt idx="12">
                  <c:v>40123</c:v>
                </c:pt>
                <c:pt idx="13">
                  <c:v>40130</c:v>
                </c:pt>
                <c:pt idx="14">
                  <c:v>40137</c:v>
                </c:pt>
                <c:pt idx="15">
                  <c:v>40144</c:v>
                </c:pt>
                <c:pt idx="16">
                  <c:v>40151</c:v>
                </c:pt>
                <c:pt idx="17">
                  <c:v>40158</c:v>
                </c:pt>
                <c:pt idx="18">
                  <c:v>40165</c:v>
                </c:pt>
                <c:pt idx="19">
                  <c:v>40179</c:v>
                </c:pt>
                <c:pt idx="20">
                  <c:v>40186</c:v>
                </c:pt>
                <c:pt idx="21">
                  <c:v>40193</c:v>
                </c:pt>
                <c:pt idx="22">
                  <c:v>40200</c:v>
                </c:pt>
                <c:pt idx="23">
                  <c:v>40207</c:v>
                </c:pt>
                <c:pt idx="24">
                  <c:v>40214</c:v>
                </c:pt>
                <c:pt idx="25">
                  <c:v>40221</c:v>
                </c:pt>
                <c:pt idx="26">
                  <c:v>40228</c:v>
                </c:pt>
                <c:pt idx="27">
                  <c:v>40235</c:v>
                </c:pt>
                <c:pt idx="28">
                  <c:v>40242</c:v>
                </c:pt>
                <c:pt idx="29">
                  <c:v>40249</c:v>
                </c:pt>
                <c:pt idx="30">
                  <c:v>40256</c:v>
                </c:pt>
                <c:pt idx="31">
                  <c:v>40263</c:v>
                </c:pt>
                <c:pt idx="32">
                  <c:v>40270</c:v>
                </c:pt>
                <c:pt idx="33">
                  <c:v>40277</c:v>
                </c:pt>
                <c:pt idx="34">
                  <c:v>40284</c:v>
                </c:pt>
                <c:pt idx="35">
                  <c:v>40291</c:v>
                </c:pt>
                <c:pt idx="36">
                  <c:v>40298</c:v>
                </c:pt>
                <c:pt idx="37">
                  <c:v>40305</c:v>
                </c:pt>
                <c:pt idx="38">
                  <c:v>40312</c:v>
                </c:pt>
                <c:pt idx="39">
                  <c:v>40319</c:v>
                </c:pt>
                <c:pt idx="40">
                  <c:v>40326</c:v>
                </c:pt>
                <c:pt idx="41">
                  <c:v>40333</c:v>
                </c:pt>
                <c:pt idx="42">
                  <c:v>40340</c:v>
                </c:pt>
                <c:pt idx="43">
                  <c:v>40347</c:v>
                </c:pt>
                <c:pt idx="44">
                  <c:v>40354</c:v>
                </c:pt>
                <c:pt idx="45">
                  <c:v>40361</c:v>
                </c:pt>
                <c:pt idx="46">
                  <c:v>40368</c:v>
                </c:pt>
                <c:pt idx="47">
                  <c:v>40375</c:v>
                </c:pt>
                <c:pt idx="48">
                  <c:v>40382</c:v>
                </c:pt>
                <c:pt idx="49">
                  <c:v>40389</c:v>
                </c:pt>
                <c:pt idx="50">
                  <c:v>40396</c:v>
                </c:pt>
                <c:pt idx="51">
                  <c:v>40403</c:v>
                </c:pt>
                <c:pt idx="52">
                  <c:v>40410</c:v>
                </c:pt>
                <c:pt idx="53">
                  <c:v>40417</c:v>
                </c:pt>
                <c:pt idx="54">
                  <c:v>40424</c:v>
                </c:pt>
                <c:pt idx="55">
                  <c:v>40431</c:v>
                </c:pt>
                <c:pt idx="56">
                  <c:v>40438</c:v>
                </c:pt>
                <c:pt idx="57">
                  <c:v>40445</c:v>
                </c:pt>
                <c:pt idx="58">
                  <c:v>40452</c:v>
                </c:pt>
                <c:pt idx="59">
                  <c:v>40459</c:v>
                </c:pt>
                <c:pt idx="60">
                  <c:v>40466</c:v>
                </c:pt>
                <c:pt idx="61">
                  <c:v>40473</c:v>
                </c:pt>
                <c:pt idx="62">
                  <c:v>40480</c:v>
                </c:pt>
                <c:pt idx="63">
                  <c:v>40487</c:v>
                </c:pt>
                <c:pt idx="64">
                  <c:v>40494</c:v>
                </c:pt>
                <c:pt idx="65">
                  <c:v>40501</c:v>
                </c:pt>
                <c:pt idx="66">
                  <c:v>40508</c:v>
                </c:pt>
                <c:pt idx="67">
                  <c:v>40515</c:v>
                </c:pt>
                <c:pt idx="68">
                  <c:v>40522</c:v>
                </c:pt>
                <c:pt idx="69">
                  <c:v>40529</c:v>
                </c:pt>
                <c:pt idx="70">
                  <c:v>40536</c:v>
                </c:pt>
                <c:pt idx="71">
                  <c:v>40543</c:v>
                </c:pt>
                <c:pt idx="72">
                  <c:v>40550</c:v>
                </c:pt>
                <c:pt idx="73">
                  <c:v>40557</c:v>
                </c:pt>
                <c:pt idx="74">
                  <c:v>40564</c:v>
                </c:pt>
                <c:pt idx="75">
                  <c:v>40571</c:v>
                </c:pt>
                <c:pt idx="76">
                  <c:v>40578</c:v>
                </c:pt>
                <c:pt idx="77">
                  <c:v>40585</c:v>
                </c:pt>
                <c:pt idx="78">
                  <c:v>40592</c:v>
                </c:pt>
                <c:pt idx="79">
                  <c:v>40599</c:v>
                </c:pt>
                <c:pt idx="80">
                  <c:v>40606</c:v>
                </c:pt>
                <c:pt idx="81">
                  <c:v>40613</c:v>
                </c:pt>
                <c:pt idx="82">
                  <c:v>40620</c:v>
                </c:pt>
                <c:pt idx="83">
                  <c:v>40627</c:v>
                </c:pt>
                <c:pt idx="84">
                  <c:v>40634</c:v>
                </c:pt>
                <c:pt idx="85">
                  <c:v>40641</c:v>
                </c:pt>
                <c:pt idx="86">
                  <c:v>40648</c:v>
                </c:pt>
                <c:pt idx="87">
                  <c:v>40655</c:v>
                </c:pt>
                <c:pt idx="88">
                  <c:v>40662</c:v>
                </c:pt>
                <c:pt idx="89">
                  <c:v>40669</c:v>
                </c:pt>
                <c:pt idx="90">
                  <c:v>40676</c:v>
                </c:pt>
                <c:pt idx="91">
                  <c:v>40683</c:v>
                </c:pt>
                <c:pt idx="92">
                  <c:v>40690</c:v>
                </c:pt>
                <c:pt idx="93">
                  <c:v>40697</c:v>
                </c:pt>
                <c:pt idx="94">
                  <c:v>40704</c:v>
                </c:pt>
                <c:pt idx="95">
                  <c:v>40711</c:v>
                </c:pt>
                <c:pt idx="96">
                  <c:v>40718</c:v>
                </c:pt>
                <c:pt idx="97">
                  <c:v>40725</c:v>
                </c:pt>
                <c:pt idx="98">
                  <c:v>40732</c:v>
                </c:pt>
                <c:pt idx="99">
                  <c:v>40739</c:v>
                </c:pt>
                <c:pt idx="100">
                  <c:v>40746</c:v>
                </c:pt>
                <c:pt idx="101">
                  <c:v>40753</c:v>
                </c:pt>
                <c:pt idx="102">
                  <c:v>40760</c:v>
                </c:pt>
                <c:pt idx="103">
                  <c:v>40767</c:v>
                </c:pt>
                <c:pt idx="104">
                  <c:v>40774</c:v>
                </c:pt>
                <c:pt idx="105">
                  <c:v>40781</c:v>
                </c:pt>
                <c:pt idx="106">
                  <c:v>40788</c:v>
                </c:pt>
                <c:pt idx="107">
                  <c:v>40795</c:v>
                </c:pt>
                <c:pt idx="108">
                  <c:v>40802</c:v>
                </c:pt>
                <c:pt idx="109">
                  <c:v>40809</c:v>
                </c:pt>
                <c:pt idx="110">
                  <c:v>40816</c:v>
                </c:pt>
                <c:pt idx="111">
                  <c:v>40823</c:v>
                </c:pt>
                <c:pt idx="112">
                  <c:v>40830</c:v>
                </c:pt>
                <c:pt idx="113">
                  <c:v>40837</c:v>
                </c:pt>
                <c:pt idx="114">
                  <c:v>40844</c:v>
                </c:pt>
                <c:pt idx="115">
                  <c:v>40851</c:v>
                </c:pt>
                <c:pt idx="116">
                  <c:v>40858</c:v>
                </c:pt>
                <c:pt idx="117">
                  <c:v>40865</c:v>
                </c:pt>
                <c:pt idx="118">
                  <c:v>40872</c:v>
                </c:pt>
                <c:pt idx="119">
                  <c:v>40879</c:v>
                </c:pt>
                <c:pt idx="120">
                  <c:v>40886</c:v>
                </c:pt>
                <c:pt idx="121">
                  <c:v>40893</c:v>
                </c:pt>
                <c:pt idx="122">
                  <c:v>40900</c:v>
                </c:pt>
                <c:pt idx="123">
                  <c:v>40907</c:v>
                </c:pt>
                <c:pt idx="124">
                  <c:v>40914</c:v>
                </c:pt>
                <c:pt idx="125">
                  <c:v>40921</c:v>
                </c:pt>
                <c:pt idx="126">
                  <c:v>40928</c:v>
                </c:pt>
                <c:pt idx="127">
                  <c:v>40935</c:v>
                </c:pt>
                <c:pt idx="128">
                  <c:v>40942</c:v>
                </c:pt>
                <c:pt idx="129">
                  <c:v>40949</c:v>
                </c:pt>
                <c:pt idx="130">
                  <c:v>40956</c:v>
                </c:pt>
                <c:pt idx="131">
                  <c:v>40963</c:v>
                </c:pt>
                <c:pt idx="132">
                  <c:v>40970</c:v>
                </c:pt>
                <c:pt idx="133">
                  <c:v>40977</c:v>
                </c:pt>
                <c:pt idx="134">
                  <c:v>40984</c:v>
                </c:pt>
                <c:pt idx="135">
                  <c:v>40991</c:v>
                </c:pt>
                <c:pt idx="136">
                  <c:v>40998</c:v>
                </c:pt>
                <c:pt idx="137">
                  <c:v>41005</c:v>
                </c:pt>
                <c:pt idx="138">
                  <c:v>41012</c:v>
                </c:pt>
                <c:pt idx="139">
                  <c:v>41019</c:v>
                </c:pt>
                <c:pt idx="140">
                  <c:v>41026</c:v>
                </c:pt>
                <c:pt idx="141">
                  <c:v>41033</c:v>
                </c:pt>
                <c:pt idx="142">
                  <c:v>41040</c:v>
                </c:pt>
                <c:pt idx="143">
                  <c:v>41047</c:v>
                </c:pt>
                <c:pt idx="144">
                  <c:v>41054</c:v>
                </c:pt>
                <c:pt idx="145">
                  <c:v>41061</c:v>
                </c:pt>
                <c:pt idx="146">
                  <c:v>41068</c:v>
                </c:pt>
                <c:pt idx="147">
                  <c:v>41075</c:v>
                </c:pt>
                <c:pt idx="148">
                  <c:v>41082</c:v>
                </c:pt>
                <c:pt idx="149">
                  <c:v>41089</c:v>
                </c:pt>
                <c:pt idx="150">
                  <c:v>41096</c:v>
                </c:pt>
                <c:pt idx="151">
                  <c:v>41103</c:v>
                </c:pt>
                <c:pt idx="152">
                  <c:v>41110</c:v>
                </c:pt>
                <c:pt idx="153">
                  <c:v>41117</c:v>
                </c:pt>
                <c:pt idx="154">
                  <c:v>41124</c:v>
                </c:pt>
                <c:pt idx="155">
                  <c:v>41131</c:v>
                </c:pt>
                <c:pt idx="156">
                  <c:v>41138</c:v>
                </c:pt>
                <c:pt idx="157">
                  <c:v>41145</c:v>
                </c:pt>
                <c:pt idx="158">
                  <c:v>41152</c:v>
                </c:pt>
                <c:pt idx="159">
                  <c:v>41159</c:v>
                </c:pt>
                <c:pt idx="160">
                  <c:v>41166</c:v>
                </c:pt>
                <c:pt idx="161">
                  <c:v>41173</c:v>
                </c:pt>
                <c:pt idx="162">
                  <c:v>41180</c:v>
                </c:pt>
                <c:pt idx="163">
                  <c:v>41187</c:v>
                </c:pt>
                <c:pt idx="164">
                  <c:v>41194</c:v>
                </c:pt>
                <c:pt idx="165">
                  <c:v>41201</c:v>
                </c:pt>
                <c:pt idx="166">
                  <c:v>41208</c:v>
                </c:pt>
                <c:pt idx="167">
                  <c:v>41215</c:v>
                </c:pt>
                <c:pt idx="168">
                  <c:v>41222</c:v>
                </c:pt>
                <c:pt idx="169">
                  <c:v>41229</c:v>
                </c:pt>
                <c:pt idx="170">
                  <c:v>41236</c:v>
                </c:pt>
                <c:pt idx="171">
                  <c:v>41243</c:v>
                </c:pt>
                <c:pt idx="172">
                  <c:v>41250</c:v>
                </c:pt>
                <c:pt idx="173">
                  <c:v>41257</c:v>
                </c:pt>
                <c:pt idx="174">
                  <c:v>41264</c:v>
                </c:pt>
                <c:pt idx="175">
                  <c:v>41271</c:v>
                </c:pt>
                <c:pt idx="176">
                  <c:v>41278</c:v>
                </c:pt>
                <c:pt idx="177">
                  <c:v>41285</c:v>
                </c:pt>
                <c:pt idx="178">
                  <c:v>41292</c:v>
                </c:pt>
                <c:pt idx="179">
                  <c:v>41299</c:v>
                </c:pt>
                <c:pt idx="180">
                  <c:v>41306</c:v>
                </c:pt>
                <c:pt idx="181">
                  <c:v>41313</c:v>
                </c:pt>
                <c:pt idx="182">
                  <c:v>41320</c:v>
                </c:pt>
                <c:pt idx="183">
                  <c:v>41327</c:v>
                </c:pt>
                <c:pt idx="184">
                  <c:v>41334</c:v>
                </c:pt>
                <c:pt idx="185">
                  <c:v>41341</c:v>
                </c:pt>
                <c:pt idx="186">
                  <c:v>41348</c:v>
                </c:pt>
                <c:pt idx="187">
                  <c:v>41355</c:v>
                </c:pt>
                <c:pt idx="188">
                  <c:v>41362</c:v>
                </c:pt>
                <c:pt idx="189">
                  <c:v>41369</c:v>
                </c:pt>
                <c:pt idx="190">
                  <c:v>41376</c:v>
                </c:pt>
                <c:pt idx="191">
                  <c:v>41383</c:v>
                </c:pt>
                <c:pt idx="192">
                  <c:v>41390</c:v>
                </c:pt>
                <c:pt idx="193">
                  <c:v>41397</c:v>
                </c:pt>
                <c:pt idx="194">
                  <c:v>41404</c:v>
                </c:pt>
                <c:pt idx="195">
                  <c:v>41411</c:v>
                </c:pt>
                <c:pt idx="196">
                  <c:v>41418</c:v>
                </c:pt>
                <c:pt idx="197">
                  <c:v>41425</c:v>
                </c:pt>
                <c:pt idx="198">
                  <c:v>41432</c:v>
                </c:pt>
                <c:pt idx="199">
                  <c:v>41439</c:v>
                </c:pt>
                <c:pt idx="200">
                  <c:v>41446</c:v>
                </c:pt>
                <c:pt idx="201">
                  <c:v>41453</c:v>
                </c:pt>
                <c:pt idx="202">
                  <c:v>41460</c:v>
                </c:pt>
                <c:pt idx="203">
                  <c:v>41467</c:v>
                </c:pt>
                <c:pt idx="204">
                  <c:v>41474</c:v>
                </c:pt>
                <c:pt idx="205">
                  <c:v>41481</c:v>
                </c:pt>
                <c:pt idx="206">
                  <c:v>41488</c:v>
                </c:pt>
                <c:pt idx="207">
                  <c:v>41495</c:v>
                </c:pt>
                <c:pt idx="208">
                  <c:v>41502</c:v>
                </c:pt>
                <c:pt idx="209">
                  <c:v>41509</c:v>
                </c:pt>
                <c:pt idx="210">
                  <c:v>41516</c:v>
                </c:pt>
                <c:pt idx="211">
                  <c:v>41523</c:v>
                </c:pt>
                <c:pt idx="212">
                  <c:v>41530</c:v>
                </c:pt>
                <c:pt idx="213">
                  <c:v>41537</c:v>
                </c:pt>
                <c:pt idx="214">
                  <c:v>41544</c:v>
                </c:pt>
                <c:pt idx="215">
                  <c:v>41551</c:v>
                </c:pt>
                <c:pt idx="216">
                  <c:v>41558</c:v>
                </c:pt>
                <c:pt idx="217">
                  <c:v>41565</c:v>
                </c:pt>
                <c:pt idx="218">
                  <c:v>41572</c:v>
                </c:pt>
                <c:pt idx="219">
                  <c:v>41579</c:v>
                </c:pt>
                <c:pt idx="220">
                  <c:v>41586</c:v>
                </c:pt>
                <c:pt idx="221">
                  <c:v>41593</c:v>
                </c:pt>
                <c:pt idx="222">
                  <c:v>41600</c:v>
                </c:pt>
                <c:pt idx="223">
                  <c:v>41607</c:v>
                </c:pt>
                <c:pt idx="224">
                  <c:v>41614</c:v>
                </c:pt>
                <c:pt idx="225">
                  <c:v>41621</c:v>
                </c:pt>
                <c:pt idx="226">
                  <c:v>41628</c:v>
                </c:pt>
                <c:pt idx="227">
                  <c:v>41635</c:v>
                </c:pt>
                <c:pt idx="228">
                  <c:v>41642</c:v>
                </c:pt>
                <c:pt idx="229">
                  <c:v>41649</c:v>
                </c:pt>
                <c:pt idx="230">
                  <c:v>41656</c:v>
                </c:pt>
                <c:pt idx="231">
                  <c:v>41663</c:v>
                </c:pt>
                <c:pt idx="232">
                  <c:v>41670</c:v>
                </c:pt>
                <c:pt idx="233">
                  <c:v>41677</c:v>
                </c:pt>
                <c:pt idx="234">
                  <c:v>41684</c:v>
                </c:pt>
                <c:pt idx="235">
                  <c:v>41691</c:v>
                </c:pt>
                <c:pt idx="236">
                  <c:v>41698</c:v>
                </c:pt>
                <c:pt idx="237">
                  <c:v>41705</c:v>
                </c:pt>
                <c:pt idx="238">
                  <c:v>41712</c:v>
                </c:pt>
                <c:pt idx="239">
                  <c:v>41719</c:v>
                </c:pt>
                <c:pt idx="240">
                  <c:v>41726</c:v>
                </c:pt>
                <c:pt idx="241">
                  <c:v>41733</c:v>
                </c:pt>
                <c:pt idx="242">
                  <c:v>41740</c:v>
                </c:pt>
                <c:pt idx="243">
                  <c:v>41747</c:v>
                </c:pt>
                <c:pt idx="244">
                  <c:v>41754</c:v>
                </c:pt>
                <c:pt idx="245">
                  <c:v>41761</c:v>
                </c:pt>
                <c:pt idx="246">
                  <c:v>41768</c:v>
                </c:pt>
                <c:pt idx="247">
                  <c:v>41775</c:v>
                </c:pt>
                <c:pt idx="248">
                  <c:v>41782</c:v>
                </c:pt>
                <c:pt idx="249">
                  <c:v>41789</c:v>
                </c:pt>
                <c:pt idx="250">
                  <c:v>41796</c:v>
                </c:pt>
                <c:pt idx="251">
                  <c:v>41803</c:v>
                </c:pt>
                <c:pt idx="252">
                  <c:v>41810</c:v>
                </c:pt>
                <c:pt idx="253">
                  <c:v>41817</c:v>
                </c:pt>
                <c:pt idx="254">
                  <c:v>41824</c:v>
                </c:pt>
                <c:pt idx="255">
                  <c:v>41831</c:v>
                </c:pt>
                <c:pt idx="256">
                  <c:v>41838</c:v>
                </c:pt>
                <c:pt idx="257">
                  <c:v>41845</c:v>
                </c:pt>
                <c:pt idx="258">
                  <c:v>41852</c:v>
                </c:pt>
                <c:pt idx="259">
                  <c:v>41859</c:v>
                </c:pt>
                <c:pt idx="260">
                  <c:v>41866</c:v>
                </c:pt>
                <c:pt idx="261">
                  <c:v>41873</c:v>
                </c:pt>
                <c:pt idx="262">
                  <c:v>41880</c:v>
                </c:pt>
                <c:pt idx="263">
                  <c:v>41887</c:v>
                </c:pt>
                <c:pt idx="264">
                  <c:v>41894</c:v>
                </c:pt>
                <c:pt idx="265">
                  <c:v>41901</c:v>
                </c:pt>
                <c:pt idx="266">
                  <c:v>41908</c:v>
                </c:pt>
                <c:pt idx="267">
                  <c:v>41915</c:v>
                </c:pt>
                <c:pt idx="268">
                  <c:v>41922</c:v>
                </c:pt>
                <c:pt idx="269">
                  <c:v>41929</c:v>
                </c:pt>
                <c:pt idx="270">
                  <c:v>41936</c:v>
                </c:pt>
                <c:pt idx="271">
                  <c:v>41943</c:v>
                </c:pt>
                <c:pt idx="272">
                  <c:v>41950</c:v>
                </c:pt>
                <c:pt idx="273">
                  <c:v>41957</c:v>
                </c:pt>
                <c:pt idx="274">
                  <c:v>41964</c:v>
                </c:pt>
                <c:pt idx="275">
                  <c:v>41971</c:v>
                </c:pt>
                <c:pt idx="276">
                  <c:v>41978</c:v>
                </c:pt>
                <c:pt idx="277">
                  <c:v>41985</c:v>
                </c:pt>
                <c:pt idx="278">
                  <c:v>41992</c:v>
                </c:pt>
                <c:pt idx="279">
                  <c:v>42006</c:v>
                </c:pt>
                <c:pt idx="280">
                  <c:v>42013</c:v>
                </c:pt>
                <c:pt idx="281">
                  <c:v>42020</c:v>
                </c:pt>
                <c:pt idx="282">
                  <c:v>42027</c:v>
                </c:pt>
                <c:pt idx="283">
                  <c:v>42034</c:v>
                </c:pt>
                <c:pt idx="284">
                  <c:v>42041</c:v>
                </c:pt>
                <c:pt idx="285">
                  <c:v>42048</c:v>
                </c:pt>
                <c:pt idx="286">
                  <c:v>42055</c:v>
                </c:pt>
                <c:pt idx="287">
                  <c:v>42062</c:v>
                </c:pt>
                <c:pt idx="288">
                  <c:v>42069</c:v>
                </c:pt>
                <c:pt idx="289">
                  <c:v>42076</c:v>
                </c:pt>
                <c:pt idx="290">
                  <c:v>42083</c:v>
                </c:pt>
                <c:pt idx="291">
                  <c:v>42090</c:v>
                </c:pt>
                <c:pt idx="292">
                  <c:v>42097</c:v>
                </c:pt>
                <c:pt idx="293">
                  <c:v>42104</c:v>
                </c:pt>
                <c:pt idx="294">
                  <c:v>42111</c:v>
                </c:pt>
                <c:pt idx="295">
                  <c:v>42118</c:v>
                </c:pt>
                <c:pt idx="296">
                  <c:v>42125</c:v>
                </c:pt>
                <c:pt idx="297">
                  <c:v>42132</c:v>
                </c:pt>
                <c:pt idx="298">
                  <c:v>42139</c:v>
                </c:pt>
                <c:pt idx="299">
                  <c:v>42146</c:v>
                </c:pt>
                <c:pt idx="300">
                  <c:v>42153</c:v>
                </c:pt>
                <c:pt idx="301">
                  <c:v>42160</c:v>
                </c:pt>
                <c:pt idx="302">
                  <c:v>42167</c:v>
                </c:pt>
                <c:pt idx="303">
                  <c:v>42174</c:v>
                </c:pt>
                <c:pt idx="304">
                  <c:v>42181</c:v>
                </c:pt>
                <c:pt idx="305">
                  <c:v>42188</c:v>
                </c:pt>
                <c:pt idx="306">
                  <c:v>42195</c:v>
                </c:pt>
                <c:pt idx="307">
                  <c:v>42202</c:v>
                </c:pt>
                <c:pt idx="308">
                  <c:v>42209</c:v>
                </c:pt>
                <c:pt idx="309">
                  <c:v>42216</c:v>
                </c:pt>
                <c:pt idx="310">
                  <c:v>42223</c:v>
                </c:pt>
                <c:pt idx="311">
                  <c:v>42230</c:v>
                </c:pt>
                <c:pt idx="312">
                  <c:v>42237</c:v>
                </c:pt>
                <c:pt idx="313">
                  <c:v>42244</c:v>
                </c:pt>
                <c:pt idx="314">
                  <c:v>42251</c:v>
                </c:pt>
                <c:pt idx="315">
                  <c:v>42258</c:v>
                </c:pt>
                <c:pt idx="316">
                  <c:v>42265</c:v>
                </c:pt>
                <c:pt idx="317">
                  <c:v>42272</c:v>
                </c:pt>
                <c:pt idx="318">
                  <c:v>42279</c:v>
                </c:pt>
                <c:pt idx="319">
                  <c:v>42286</c:v>
                </c:pt>
                <c:pt idx="320">
                  <c:v>42293</c:v>
                </c:pt>
                <c:pt idx="321">
                  <c:v>42300</c:v>
                </c:pt>
                <c:pt idx="322">
                  <c:v>42307</c:v>
                </c:pt>
                <c:pt idx="323">
                  <c:v>42314</c:v>
                </c:pt>
                <c:pt idx="324">
                  <c:v>42321</c:v>
                </c:pt>
                <c:pt idx="325">
                  <c:v>42328</c:v>
                </c:pt>
                <c:pt idx="326">
                  <c:v>42335</c:v>
                </c:pt>
                <c:pt idx="327">
                  <c:v>42342</c:v>
                </c:pt>
                <c:pt idx="328">
                  <c:v>42349</c:v>
                </c:pt>
                <c:pt idx="329">
                  <c:v>42356</c:v>
                </c:pt>
                <c:pt idx="330">
                  <c:v>42370</c:v>
                </c:pt>
                <c:pt idx="331">
                  <c:v>42377</c:v>
                </c:pt>
                <c:pt idx="332">
                  <c:v>42384</c:v>
                </c:pt>
                <c:pt idx="333">
                  <c:v>42391</c:v>
                </c:pt>
                <c:pt idx="334">
                  <c:v>42398</c:v>
                </c:pt>
                <c:pt idx="335">
                  <c:v>42405</c:v>
                </c:pt>
                <c:pt idx="336">
                  <c:v>42412</c:v>
                </c:pt>
                <c:pt idx="337">
                  <c:v>42419</c:v>
                </c:pt>
                <c:pt idx="338">
                  <c:v>42426</c:v>
                </c:pt>
                <c:pt idx="339">
                  <c:v>42433</c:v>
                </c:pt>
                <c:pt idx="340">
                  <c:v>42440</c:v>
                </c:pt>
                <c:pt idx="341">
                  <c:v>42447</c:v>
                </c:pt>
                <c:pt idx="342">
                  <c:v>42454</c:v>
                </c:pt>
                <c:pt idx="343">
                  <c:v>42461</c:v>
                </c:pt>
                <c:pt idx="344">
                  <c:v>42468</c:v>
                </c:pt>
                <c:pt idx="345">
                  <c:v>42475</c:v>
                </c:pt>
                <c:pt idx="346">
                  <c:v>42482</c:v>
                </c:pt>
                <c:pt idx="347">
                  <c:v>42489</c:v>
                </c:pt>
                <c:pt idx="348">
                  <c:v>42496</c:v>
                </c:pt>
                <c:pt idx="349">
                  <c:v>42503</c:v>
                </c:pt>
                <c:pt idx="350">
                  <c:v>42510</c:v>
                </c:pt>
                <c:pt idx="351">
                  <c:v>42517</c:v>
                </c:pt>
                <c:pt idx="352">
                  <c:v>42524</c:v>
                </c:pt>
                <c:pt idx="353">
                  <c:v>42531</c:v>
                </c:pt>
                <c:pt idx="354">
                  <c:v>42538</c:v>
                </c:pt>
                <c:pt idx="355">
                  <c:v>42545</c:v>
                </c:pt>
                <c:pt idx="356">
                  <c:v>42552</c:v>
                </c:pt>
                <c:pt idx="357">
                  <c:v>42559</c:v>
                </c:pt>
                <c:pt idx="358">
                  <c:v>42566</c:v>
                </c:pt>
                <c:pt idx="359">
                  <c:v>42573</c:v>
                </c:pt>
                <c:pt idx="360">
                  <c:v>42580</c:v>
                </c:pt>
                <c:pt idx="361">
                  <c:v>42587</c:v>
                </c:pt>
                <c:pt idx="362">
                  <c:v>42594</c:v>
                </c:pt>
                <c:pt idx="363">
                  <c:v>42601</c:v>
                </c:pt>
                <c:pt idx="364">
                  <c:v>42608</c:v>
                </c:pt>
                <c:pt idx="365">
                  <c:v>42615</c:v>
                </c:pt>
                <c:pt idx="366">
                  <c:v>42622</c:v>
                </c:pt>
                <c:pt idx="367">
                  <c:v>42629</c:v>
                </c:pt>
                <c:pt idx="368">
                  <c:v>42636</c:v>
                </c:pt>
                <c:pt idx="369">
                  <c:v>42643</c:v>
                </c:pt>
                <c:pt idx="370">
                  <c:v>42650</c:v>
                </c:pt>
                <c:pt idx="371">
                  <c:v>42657</c:v>
                </c:pt>
                <c:pt idx="372">
                  <c:v>42664</c:v>
                </c:pt>
                <c:pt idx="373">
                  <c:v>42671</c:v>
                </c:pt>
                <c:pt idx="374">
                  <c:v>42678</c:v>
                </c:pt>
                <c:pt idx="375">
                  <c:v>42685</c:v>
                </c:pt>
                <c:pt idx="376">
                  <c:v>42692</c:v>
                </c:pt>
                <c:pt idx="377">
                  <c:v>42699</c:v>
                </c:pt>
                <c:pt idx="378">
                  <c:v>42706</c:v>
                </c:pt>
                <c:pt idx="379">
                  <c:v>42713</c:v>
                </c:pt>
                <c:pt idx="380">
                  <c:v>42720</c:v>
                </c:pt>
                <c:pt idx="381">
                  <c:v>42727</c:v>
                </c:pt>
                <c:pt idx="382">
                  <c:v>42734</c:v>
                </c:pt>
                <c:pt idx="383">
                  <c:v>42741</c:v>
                </c:pt>
                <c:pt idx="384">
                  <c:v>42748</c:v>
                </c:pt>
                <c:pt idx="385">
                  <c:v>42755</c:v>
                </c:pt>
                <c:pt idx="386">
                  <c:v>42762</c:v>
                </c:pt>
                <c:pt idx="387">
                  <c:v>42769</c:v>
                </c:pt>
                <c:pt idx="388">
                  <c:v>42776</c:v>
                </c:pt>
                <c:pt idx="389">
                  <c:v>42783</c:v>
                </c:pt>
                <c:pt idx="390">
                  <c:v>42790</c:v>
                </c:pt>
                <c:pt idx="391">
                  <c:v>42797</c:v>
                </c:pt>
                <c:pt idx="392">
                  <c:v>42804</c:v>
                </c:pt>
                <c:pt idx="393">
                  <c:v>42811</c:v>
                </c:pt>
                <c:pt idx="394">
                  <c:v>42818</c:v>
                </c:pt>
                <c:pt idx="395">
                  <c:v>42825</c:v>
                </c:pt>
                <c:pt idx="396">
                  <c:v>42832</c:v>
                </c:pt>
                <c:pt idx="397">
                  <c:v>42839</c:v>
                </c:pt>
                <c:pt idx="398">
                  <c:v>42846</c:v>
                </c:pt>
                <c:pt idx="399">
                  <c:v>42853</c:v>
                </c:pt>
                <c:pt idx="400">
                  <c:v>42860</c:v>
                </c:pt>
                <c:pt idx="401">
                  <c:v>42867</c:v>
                </c:pt>
                <c:pt idx="402">
                  <c:v>42874</c:v>
                </c:pt>
                <c:pt idx="403">
                  <c:v>42881</c:v>
                </c:pt>
                <c:pt idx="404">
                  <c:v>42888</c:v>
                </c:pt>
                <c:pt idx="405">
                  <c:v>42895</c:v>
                </c:pt>
                <c:pt idx="406">
                  <c:v>42902</c:v>
                </c:pt>
                <c:pt idx="407">
                  <c:v>42909</c:v>
                </c:pt>
                <c:pt idx="408">
                  <c:v>42916</c:v>
                </c:pt>
                <c:pt idx="409">
                  <c:v>42923</c:v>
                </c:pt>
                <c:pt idx="410">
                  <c:v>42930</c:v>
                </c:pt>
                <c:pt idx="411">
                  <c:v>42937</c:v>
                </c:pt>
                <c:pt idx="412">
                  <c:v>42944</c:v>
                </c:pt>
                <c:pt idx="413">
                  <c:v>42951</c:v>
                </c:pt>
                <c:pt idx="414">
                  <c:v>42958</c:v>
                </c:pt>
                <c:pt idx="415">
                  <c:v>42965</c:v>
                </c:pt>
                <c:pt idx="416">
                  <c:v>42972</c:v>
                </c:pt>
                <c:pt idx="417">
                  <c:v>42979</c:v>
                </c:pt>
                <c:pt idx="418">
                  <c:v>42986</c:v>
                </c:pt>
                <c:pt idx="419">
                  <c:v>42993</c:v>
                </c:pt>
                <c:pt idx="420">
                  <c:v>43000</c:v>
                </c:pt>
                <c:pt idx="421">
                  <c:v>43007</c:v>
                </c:pt>
                <c:pt idx="422">
                  <c:v>43014</c:v>
                </c:pt>
                <c:pt idx="423">
                  <c:v>43021</c:v>
                </c:pt>
                <c:pt idx="424">
                  <c:v>43028</c:v>
                </c:pt>
                <c:pt idx="425">
                  <c:v>43035</c:v>
                </c:pt>
                <c:pt idx="426">
                  <c:v>43042</c:v>
                </c:pt>
                <c:pt idx="427">
                  <c:v>43049</c:v>
                </c:pt>
                <c:pt idx="428">
                  <c:v>43056</c:v>
                </c:pt>
                <c:pt idx="429">
                  <c:v>43063</c:v>
                </c:pt>
                <c:pt idx="430">
                  <c:v>43070</c:v>
                </c:pt>
                <c:pt idx="431">
                  <c:v>43077</c:v>
                </c:pt>
                <c:pt idx="432">
                  <c:v>43084</c:v>
                </c:pt>
                <c:pt idx="433">
                  <c:v>43091</c:v>
                </c:pt>
                <c:pt idx="434">
                  <c:v>43098</c:v>
                </c:pt>
                <c:pt idx="435">
                  <c:v>43105</c:v>
                </c:pt>
                <c:pt idx="436">
                  <c:v>43112</c:v>
                </c:pt>
                <c:pt idx="437">
                  <c:v>43119</c:v>
                </c:pt>
                <c:pt idx="438">
                  <c:v>43126</c:v>
                </c:pt>
                <c:pt idx="439">
                  <c:v>43133</c:v>
                </c:pt>
                <c:pt idx="440">
                  <c:v>43140</c:v>
                </c:pt>
                <c:pt idx="441">
                  <c:v>43147</c:v>
                </c:pt>
                <c:pt idx="442">
                  <c:v>43154</c:v>
                </c:pt>
                <c:pt idx="443">
                  <c:v>43161</c:v>
                </c:pt>
                <c:pt idx="444">
                  <c:v>43168</c:v>
                </c:pt>
                <c:pt idx="445">
                  <c:v>43175</c:v>
                </c:pt>
                <c:pt idx="446">
                  <c:v>43182</c:v>
                </c:pt>
                <c:pt idx="447">
                  <c:v>43189</c:v>
                </c:pt>
                <c:pt idx="448">
                  <c:v>43196</c:v>
                </c:pt>
                <c:pt idx="449">
                  <c:v>43203</c:v>
                </c:pt>
                <c:pt idx="450">
                  <c:v>43210</c:v>
                </c:pt>
                <c:pt idx="451">
                  <c:v>43217</c:v>
                </c:pt>
                <c:pt idx="452">
                  <c:v>43224</c:v>
                </c:pt>
                <c:pt idx="453">
                  <c:v>43231</c:v>
                </c:pt>
                <c:pt idx="454">
                  <c:v>43238</c:v>
                </c:pt>
                <c:pt idx="455">
                  <c:v>43245</c:v>
                </c:pt>
                <c:pt idx="456">
                  <c:v>43252</c:v>
                </c:pt>
                <c:pt idx="457">
                  <c:v>43259</c:v>
                </c:pt>
                <c:pt idx="458">
                  <c:v>43266</c:v>
                </c:pt>
                <c:pt idx="459">
                  <c:v>43273</c:v>
                </c:pt>
                <c:pt idx="460">
                  <c:v>43280</c:v>
                </c:pt>
                <c:pt idx="461">
                  <c:v>43287</c:v>
                </c:pt>
                <c:pt idx="462">
                  <c:v>43294</c:v>
                </c:pt>
                <c:pt idx="463">
                  <c:v>43301</c:v>
                </c:pt>
                <c:pt idx="464">
                  <c:v>43308</c:v>
                </c:pt>
                <c:pt idx="465">
                  <c:v>43315</c:v>
                </c:pt>
                <c:pt idx="466">
                  <c:v>43322</c:v>
                </c:pt>
                <c:pt idx="467">
                  <c:v>43329</c:v>
                </c:pt>
                <c:pt idx="468">
                  <c:v>43336</c:v>
                </c:pt>
                <c:pt idx="469">
                  <c:v>43343</c:v>
                </c:pt>
                <c:pt idx="470">
                  <c:v>43350</c:v>
                </c:pt>
                <c:pt idx="471">
                  <c:v>43357</c:v>
                </c:pt>
                <c:pt idx="472">
                  <c:v>43364</c:v>
                </c:pt>
                <c:pt idx="473">
                  <c:v>43371</c:v>
                </c:pt>
                <c:pt idx="474">
                  <c:v>43378</c:v>
                </c:pt>
                <c:pt idx="475">
                  <c:v>43385</c:v>
                </c:pt>
                <c:pt idx="476">
                  <c:v>43392</c:v>
                </c:pt>
                <c:pt idx="477">
                  <c:v>43399</c:v>
                </c:pt>
                <c:pt idx="478">
                  <c:v>43406</c:v>
                </c:pt>
                <c:pt idx="479">
                  <c:v>43413</c:v>
                </c:pt>
                <c:pt idx="480">
                  <c:v>43420</c:v>
                </c:pt>
                <c:pt idx="481">
                  <c:v>43427</c:v>
                </c:pt>
                <c:pt idx="482">
                  <c:v>43434</c:v>
                </c:pt>
              </c:numCache>
            </c:numRef>
          </c:cat>
          <c:val>
            <c:numRef>
              <c:f>[0]!BCIchart</c:f>
              <c:numCache>
                <c:formatCode>#,##0</c:formatCode>
                <c:ptCount val="696"/>
                <c:pt idx="0">
                  <c:v>4030</c:v>
                </c:pt>
                <c:pt idx="1">
                  <c:v>3965</c:v>
                </c:pt>
                <c:pt idx="2">
                  <c:v>3651</c:v>
                </c:pt>
                <c:pt idx="3">
                  <c:v>3539</c:v>
                </c:pt>
                <c:pt idx="4">
                  <c:v>3008</c:v>
                </c:pt>
                <c:pt idx="5">
                  <c:v>2677</c:v>
                </c:pt>
                <c:pt idx="6">
                  <c:v>3282</c:v>
                </c:pt>
                <c:pt idx="7">
                  <c:v>4107</c:v>
                </c:pt>
                <c:pt idx="8">
                  <c:v>4061</c:v>
                </c:pt>
                <c:pt idx="9">
                  <c:v>4842</c:v>
                </c:pt>
                <c:pt idx="10">
                  <c:v>5047</c:v>
                </c:pt>
                <c:pt idx="11">
                  <c:v>5583</c:v>
                </c:pt>
                <c:pt idx="12">
                  <c:v>7183</c:v>
                </c:pt>
                <c:pt idx="13">
                  <c:v>7542</c:v>
                </c:pt>
                <c:pt idx="14">
                  <c:v>6353</c:v>
                </c:pt>
                <c:pt idx="15">
                  <c:v>6655</c:v>
                </c:pt>
                <c:pt idx="16">
                  <c:v>5193</c:v>
                </c:pt>
                <c:pt idx="17">
                  <c:v>4875</c:v>
                </c:pt>
                <c:pt idx="18">
                  <c:v>3887</c:v>
                </c:pt>
                <c:pt idx="19">
                  <c:v>3733</c:v>
                </c:pt>
                <c:pt idx="20">
                  <c:v>4375</c:v>
                </c:pt>
                <c:pt idx="21">
                  <c:v>4161</c:v>
                </c:pt>
                <c:pt idx="22">
                  <c:v>3494</c:v>
                </c:pt>
                <c:pt idx="23">
                  <c:v>3474</c:v>
                </c:pt>
                <c:pt idx="24">
                  <c:v>3259</c:v>
                </c:pt>
                <c:pt idx="25">
                  <c:v>3523</c:v>
                </c:pt>
                <c:pt idx="26">
                  <c:v>3174</c:v>
                </c:pt>
                <c:pt idx="27">
                  <c:v>3923</c:v>
                </c:pt>
                <c:pt idx="28">
                  <c:v>4328</c:v>
                </c:pt>
                <c:pt idx="29">
                  <c:v>3522</c:v>
                </c:pt>
                <c:pt idx="30">
                  <c:v>3244</c:v>
                </c:pt>
                <c:pt idx="31">
                  <c:v>3429</c:v>
                </c:pt>
                <c:pt idx="32">
                  <c:v>2984</c:v>
                </c:pt>
                <c:pt idx="33">
                  <c:v>3071</c:v>
                </c:pt>
                <c:pt idx="34">
                  <c:v>3238</c:v>
                </c:pt>
                <c:pt idx="35">
                  <c:v>3936</c:v>
                </c:pt>
                <c:pt idx="36">
                  <c:v>4348</c:v>
                </c:pt>
                <c:pt idx="37">
                  <c:v>4804</c:v>
                </c:pt>
                <c:pt idx="38">
                  <c:v>4317</c:v>
                </c:pt>
                <c:pt idx="39">
                  <c:v>5217</c:v>
                </c:pt>
                <c:pt idx="40">
                  <c:v>5110</c:v>
                </c:pt>
                <c:pt idx="41">
                  <c:v>4276</c:v>
                </c:pt>
                <c:pt idx="42">
                  <c:v>3134</c:v>
                </c:pt>
                <c:pt idx="43">
                  <c:v>2717</c:v>
                </c:pt>
                <c:pt idx="44">
                  <c:v>2627</c:v>
                </c:pt>
                <c:pt idx="45">
                  <c:v>2102</c:v>
                </c:pt>
                <c:pt idx="46">
                  <c:v>1676</c:v>
                </c:pt>
                <c:pt idx="47">
                  <c:v>1708</c:v>
                </c:pt>
                <c:pt idx="48">
                  <c:v>1922</c:v>
                </c:pt>
                <c:pt idx="49">
                  <c:v>2194</c:v>
                </c:pt>
                <c:pt idx="50">
                  <c:v>3210</c:v>
                </c:pt>
                <c:pt idx="51">
                  <c:v>3578</c:v>
                </c:pt>
                <c:pt idx="52">
                  <c:v>3499</c:v>
                </c:pt>
                <c:pt idx="53">
                  <c:v>3937</c:v>
                </c:pt>
                <c:pt idx="54">
                  <c:v>4019</c:v>
                </c:pt>
                <c:pt idx="55">
                  <c:v>3481</c:v>
                </c:pt>
                <c:pt idx="56">
                  <c:v>3121</c:v>
                </c:pt>
                <c:pt idx="57">
                  <c:v>3370</c:v>
                </c:pt>
                <c:pt idx="58">
                  <c:v>3976</c:v>
                </c:pt>
                <c:pt idx="59">
                  <c:v>4345</c:v>
                </c:pt>
                <c:pt idx="60">
                  <c:v>4373</c:v>
                </c:pt>
                <c:pt idx="61">
                  <c:v>4262</c:v>
                </c:pt>
                <c:pt idx="62">
                  <c:v>3994</c:v>
                </c:pt>
                <c:pt idx="63">
                  <c:v>3612</c:v>
                </c:pt>
                <c:pt idx="64">
                  <c:v>3526</c:v>
                </c:pt>
                <c:pt idx="65">
                  <c:v>3233</c:v>
                </c:pt>
                <c:pt idx="66">
                  <c:v>2983</c:v>
                </c:pt>
                <c:pt idx="67">
                  <c:v>2694</c:v>
                </c:pt>
                <c:pt idx="68">
                  <c:v>2723</c:v>
                </c:pt>
                <c:pt idx="69">
                  <c:v>2346</c:v>
                </c:pt>
                <c:pt idx="70">
                  <c:v>2346</c:v>
                </c:pt>
                <c:pt idx="71">
                  <c:v>1865</c:v>
                </c:pt>
                <c:pt idx="72">
                  <c:v>1595</c:v>
                </c:pt>
                <c:pt idx="73">
                  <c:v>1556</c:v>
                </c:pt>
                <c:pt idx="74">
                  <c:v>1368</c:v>
                </c:pt>
                <c:pt idx="75">
                  <c:v>1299</c:v>
                </c:pt>
                <c:pt idx="76">
                  <c:v>1475</c:v>
                </c:pt>
                <c:pt idx="77">
                  <c:v>1442</c:v>
                </c:pt>
                <c:pt idx="78">
                  <c:v>1315</c:v>
                </c:pt>
                <c:pt idx="79">
                  <c:v>1427</c:v>
                </c:pt>
                <c:pt idx="80">
                  <c:v>1891</c:v>
                </c:pt>
                <c:pt idx="81">
                  <c:v>1687</c:v>
                </c:pt>
                <c:pt idx="82">
                  <c:v>1805</c:v>
                </c:pt>
                <c:pt idx="83">
                  <c:v>1792</c:v>
                </c:pt>
                <c:pt idx="84">
                  <c:v>1612</c:v>
                </c:pt>
                <c:pt idx="85">
                  <c:v>1564</c:v>
                </c:pt>
                <c:pt idx="86">
                  <c:v>1540</c:v>
                </c:pt>
                <c:pt idx="87">
                  <c:v>1564</c:v>
                </c:pt>
                <c:pt idx="88">
                  <c:v>1566</c:v>
                </c:pt>
                <c:pt idx="89">
                  <c:v>1494</c:v>
                </c:pt>
                <c:pt idx="90">
                  <c:v>1633</c:v>
                </c:pt>
                <c:pt idx="91">
                  <c:v>1821</c:v>
                </c:pt>
                <c:pt idx="92">
                  <c:v>1939</c:v>
                </c:pt>
                <c:pt idx="93">
                  <c:v>1735</c:v>
                </c:pt>
                <c:pt idx="94">
                  <c:v>1824</c:v>
                </c:pt>
                <c:pt idx="95">
                  <c:v>1974</c:v>
                </c:pt>
                <c:pt idx="96">
                  <c:v>2045</c:v>
                </c:pt>
                <c:pt idx="97">
                  <c:v>2115</c:v>
                </c:pt>
                <c:pt idx="98">
                  <c:v>1918</c:v>
                </c:pt>
                <c:pt idx="99">
                  <c:v>1841</c:v>
                </c:pt>
                <c:pt idx="100">
                  <c:v>1749</c:v>
                </c:pt>
                <c:pt idx="101">
                  <c:v>1804</c:v>
                </c:pt>
                <c:pt idx="102">
                  <c:v>1851</c:v>
                </c:pt>
                <c:pt idx="103">
                  <c:v>2220</c:v>
                </c:pt>
                <c:pt idx="104">
                  <c:v>2346</c:v>
                </c:pt>
                <c:pt idx="105">
                  <c:v>2975</c:v>
                </c:pt>
                <c:pt idx="106">
                  <c:v>3185</c:v>
                </c:pt>
                <c:pt idx="107">
                  <c:v>3008</c:v>
                </c:pt>
                <c:pt idx="108">
                  <c:v>3335</c:v>
                </c:pt>
                <c:pt idx="109">
                  <c:v>3136</c:v>
                </c:pt>
                <c:pt idx="110">
                  <c:v>3218</c:v>
                </c:pt>
                <c:pt idx="111">
                  <c:v>3587</c:v>
                </c:pt>
                <c:pt idx="112">
                  <c:v>3566</c:v>
                </c:pt>
                <c:pt idx="113">
                  <c:v>3274</c:v>
                </c:pt>
                <c:pt idx="114">
                  <c:v>2788</c:v>
                </c:pt>
                <c:pt idx="115">
                  <c:v>3150</c:v>
                </c:pt>
                <c:pt idx="116">
                  <c:v>3235</c:v>
                </c:pt>
                <c:pt idx="117">
                  <c:v>3049</c:v>
                </c:pt>
                <c:pt idx="118">
                  <c:v>3409</c:v>
                </c:pt>
                <c:pt idx="119">
                  <c:v>3697</c:v>
                </c:pt>
                <c:pt idx="120">
                  <c:v>3572</c:v>
                </c:pt>
                <c:pt idx="121">
                  <c:v>3287</c:v>
                </c:pt>
                <c:pt idx="122">
                  <c:v>2955</c:v>
                </c:pt>
                <c:pt idx="123">
                  <c:v>2304</c:v>
                </c:pt>
                <c:pt idx="124">
                  <c:v>1723</c:v>
                </c:pt>
                <c:pt idx="125">
                  <c:v>1554</c:v>
                </c:pt>
                <c:pt idx="126">
                  <c:v>1465</c:v>
                </c:pt>
                <c:pt idx="127">
                  <c:v>1436</c:v>
                </c:pt>
                <c:pt idx="128">
                  <c:v>1457</c:v>
                </c:pt>
                <c:pt idx="129">
                  <c:v>1461</c:v>
                </c:pt>
                <c:pt idx="130">
                  <c:v>1504</c:v>
                </c:pt>
                <c:pt idx="131">
                  <c:v>1525</c:v>
                </c:pt>
                <c:pt idx="132">
                  <c:v>1503</c:v>
                </c:pt>
                <c:pt idx="133">
                  <c:v>1466</c:v>
                </c:pt>
                <c:pt idx="134">
                  <c:v>1369</c:v>
                </c:pt>
                <c:pt idx="135">
                  <c:v>1412</c:v>
                </c:pt>
                <c:pt idx="136">
                  <c:v>1531</c:v>
                </c:pt>
                <c:pt idx="137">
                  <c:v>1572</c:v>
                </c:pt>
                <c:pt idx="138">
                  <c:v>1533</c:v>
                </c:pt>
                <c:pt idx="139">
                  <c:v>1499</c:v>
                </c:pt>
                <c:pt idx="140">
                  <c:v>1576</c:v>
                </c:pt>
                <c:pt idx="141">
                  <c:v>1614</c:v>
                </c:pt>
                <c:pt idx="142">
                  <c:v>1633</c:v>
                </c:pt>
                <c:pt idx="143">
                  <c:v>1424</c:v>
                </c:pt>
                <c:pt idx="144">
                  <c:v>1298</c:v>
                </c:pt>
                <c:pt idx="145">
                  <c:v>1223</c:v>
                </c:pt>
                <c:pt idx="146">
                  <c:v>1148</c:v>
                </c:pt>
                <c:pt idx="147">
                  <c:v>1155</c:v>
                </c:pt>
                <c:pt idx="148">
                  <c:v>1190</c:v>
                </c:pt>
                <c:pt idx="149">
                  <c:v>1493</c:v>
                </c:pt>
                <c:pt idx="150">
                  <c:v>1320</c:v>
                </c:pt>
                <c:pt idx="151">
                  <c:v>1276</c:v>
                </c:pt>
                <c:pt idx="152">
                  <c:v>1209</c:v>
                </c:pt>
                <c:pt idx="153">
                  <c:v>1200</c:v>
                </c:pt>
                <c:pt idx="154">
                  <c:v>1169</c:v>
                </c:pt>
                <c:pt idx="155">
                  <c:v>1095</c:v>
                </c:pt>
                <c:pt idx="156">
                  <c:v>1124</c:v>
                </c:pt>
                <c:pt idx="157">
                  <c:v>1172</c:v>
                </c:pt>
                <c:pt idx="158">
                  <c:v>1186</c:v>
                </c:pt>
                <c:pt idx="159">
                  <c:v>1204</c:v>
                </c:pt>
                <c:pt idx="160">
                  <c:v>1584</c:v>
                </c:pt>
                <c:pt idx="161">
                  <c:v>1621</c:v>
                </c:pt>
                <c:pt idx="162">
                  <c:v>1932</c:v>
                </c:pt>
                <c:pt idx="163">
                  <c:v>1914</c:v>
                </c:pt>
                <c:pt idx="164">
                  <c:v>2217</c:v>
                </c:pt>
                <c:pt idx="165">
                  <c:v>2451</c:v>
                </c:pt>
                <c:pt idx="166">
                  <c:v>2304</c:v>
                </c:pt>
                <c:pt idx="167">
                  <c:v>2203</c:v>
                </c:pt>
                <c:pt idx="168">
                  <c:v>2347</c:v>
                </c:pt>
                <c:pt idx="169">
                  <c:v>2288</c:v>
                </c:pt>
                <c:pt idx="170">
                  <c:v>2199</c:v>
                </c:pt>
                <c:pt idx="171">
                  <c:v>1832</c:v>
                </c:pt>
                <c:pt idx="172">
                  <c:v>1440</c:v>
                </c:pt>
                <c:pt idx="173">
                  <c:v>1228</c:v>
                </c:pt>
                <c:pt idx="174">
                  <c:v>1237</c:v>
                </c:pt>
                <c:pt idx="175">
                  <c:v>1285</c:v>
                </c:pt>
                <c:pt idx="176">
                  <c:v>1367</c:v>
                </c:pt>
                <c:pt idx="177">
                  <c:v>1605</c:v>
                </c:pt>
                <c:pt idx="178">
                  <c:v>1520</c:v>
                </c:pt>
                <c:pt idx="179">
                  <c:v>1454</c:v>
                </c:pt>
                <c:pt idx="180">
                  <c:v>1461</c:v>
                </c:pt>
                <c:pt idx="181">
                  <c:v>1434</c:v>
                </c:pt>
                <c:pt idx="182">
                  <c:v>1335</c:v>
                </c:pt>
                <c:pt idx="183">
                  <c:v>1243</c:v>
                </c:pt>
                <c:pt idx="184">
                  <c:v>1262</c:v>
                </c:pt>
                <c:pt idx="185">
                  <c:v>1299</c:v>
                </c:pt>
                <c:pt idx="186">
                  <c:v>1284</c:v>
                </c:pt>
                <c:pt idx="187">
                  <c:v>1229</c:v>
                </c:pt>
                <c:pt idx="188">
                  <c:v>1215</c:v>
                </c:pt>
                <c:pt idx="189">
                  <c:v>1265</c:v>
                </c:pt>
                <c:pt idx="190">
                  <c:v>1234</c:v>
                </c:pt>
                <c:pt idx="191">
                  <c:v>1246</c:v>
                </c:pt>
                <c:pt idx="192">
                  <c:v>1344</c:v>
                </c:pt>
                <c:pt idx="193">
                  <c:v>1382</c:v>
                </c:pt>
                <c:pt idx="194">
                  <c:v>1326</c:v>
                </c:pt>
                <c:pt idx="195">
                  <c:v>1350</c:v>
                </c:pt>
                <c:pt idx="196">
                  <c:v>1336</c:v>
                </c:pt>
                <c:pt idx="197">
                  <c:v>1352</c:v>
                </c:pt>
                <c:pt idx="198">
                  <c:v>1537</c:v>
                </c:pt>
                <c:pt idx="199">
                  <c:v>1822</c:v>
                </c:pt>
                <c:pt idx="200">
                  <c:v>2165</c:v>
                </c:pt>
                <c:pt idx="201">
                  <c:v>1929</c:v>
                </c:pt>
                <c:pt idx="202">
                  <c:v>2058</c:v>
                </c:pt>
                <c:pt idx="203">
                  <c:v>1987</c:v>
                </c:pt>
                <c:pt idx="204">
                  <c:v>1873</c:v>
                </c:pt>
                <c:pt idx="205">
                  <c:v>1950</c:v>
                </c:pt>
                <c:pt idx="206">
                  <c:v>1813</c:v>
                </c:pt>
                <c:pt idx="207">
                  <c:v>2112</c:v>
                </c:pt>
                <c:pt idx="208">
                  <c:v>2312</c:v>
                </c:pt>
                <c:pt idx="209">
                  <c:v>2243</c:v>
                </c:pt>
                <c:pt idx="210">
                  <c:v>2799</c:v>
                </c:pt>
                <c:pt idx="211">
                  <c:v>3446</c:v>
                </c:pt>
                <c:pt idx="212">
                  <c:v>4018</c:v>
                </c:pt>
                <c:pt idx="213">
                  <c:v>3967</c:v>
                </c:pt>
                <c:pt idx="214">
                  <c:v>3943</c:v>
                </c:pt>
                <c:pt idx="215">
                  <c:v>3527</c:v>
                </c:pt>
                <c:pt idx="216">
                  <c:v>3264</c:v>
                </c:pt>
                <c:pt idx="217">
                  <c:v>2681</c:v>
                </c:pt>
                <c:pt idx="218">
                  <c:v>2316</c:v>
                </c:pt>
                <c:pt idx="219">
                  <c:v>2514</c:v>
                </c:pt>
                <c:pt idx="220">
                  <c:v>2377</c:v>
                </c:pt>
                <c:pt idx="221">
                  <c:v>2390</c:v>
                </c:pt>
                <c:pt idx="222">
                  <c:v>3089</c:v>
                </c:pt>
                <c:pt idx="223">
                  <c:v>3842</c:v>
                </c:pt>
                <c:pt idx="224">
                  <c:v>4246</c:v>
                </c:pt>
                <c:pt idx="225">
                  <c:v>3875</c:v>
                </c:pt>
                <c:pt idx="226">
                  <c:v>3733</c:v>
                </c:pt>
                <c:pt idx="227">
                  <c:v>3531</c:v>
                </c:pt>
                <c:pt idx="228">
                  <c:v>2101</c:v>
                </c:pt>
                <c:pt idx="229">
                  <c:v>2026</c:v>
                </c:pt>
                <c:pt idx="230">
                  <c:v>1723</c:v>
                </c:pt>
                <c:pt idx="231">
                  <c:v>1524</c:v>
                </c:pt>
                <c:pt idx="232">
                  <c:v>1588</c:v>
                </c:pt>
                <c:pt idx="233">
                  <c:v>1554</c:v>
                </c:pt>
                <c:pt idx="234">
                  <c:v>1701</c:v>
                </c:pt>
                <c:pt idx="235">
                  <c:v>2084</c:v>
                </c:pt>
                <c:pt idx="236">
                  <c:v>2980</c:v>
                </c:pt>
                <c:pt idx="237">
                  <c:v>2677</c:v>
                </c:pt>
                <c:pt idx="238">
                  <c:v>3036</c:v>
                </c:pt>
                <c:pt idx="239">
                  <c:v>2557</c:v>
                </c:pt>
                <c:pt idx="240">
                  <c:v>2306</c:v>
                </c:pt>
                <c:pt idx="241">
                  <c:v>1789</c:v>
                </c:pt>
                <c:pt idx="242">
                  <c:v>1616</c:v>
                </c:pt>
                <c:pt idx="243">
                  <c:v>1696</c:v>
                </c:pt>
                <c:pt idx="244">
                  <c:v>1829</c:v>
                </c:pt>
                <c:pt idx="245">
                  <c:v>1541</c:v>
                </c:pt>
                <c:pt idx="246">
                  <c:v>1530</c:v>
                </c:pt>
                <c:pt idx="247">
                  <c:v>1358</c:v>
                </c:pt>
                <c:pt idx="248">
                  <c:v>1395</c:v>
                </c:pt>
                <c:pt idx="249">
                  <c:v>1793</c:v>
                </c:pt>
                <c:pt idx="250">
                  <c:v>1730</c:v>
                </c:pt>
                <c:pt idx="251">
                  <c:v>1950</c:v>
                </c:pt>
                <c:pt idx="252">
                  <c:v>1773</c:v>
                </c:pt>
                <c:pt idx="253">
                  <c:v>1864</c:v>
                </c:pt>
                <c:pt idx="254">
                  <c:v>1465</c:v>
                </c:pt>
                <c:pt idx="255">
                  <c:v>1235</c:v>
                </c:pt>
                <c:pt idx="256">
                  <c:v>1193</c:v>
                </c:pt>
                <c:pt idx="257">
                  <c:v>1176</c:v>
                </c:pt>
                <c:pt idx="258">
                  <c:v>1166</c:v>
                </c:pt>
                <c:pt idx="259">
                  <c:v>2151</c:v>
                </c:pt>
                <c:pt idx="260">
                  <c:v>2535</c:v>
                </c:pt>
                <c:pt idx="261">
                  <c:v>2627</c:v>
                </c:pt>
                <c:pt idx="262">
                  <c:v>2483</c:v>
                </c:pt>
                <c:pt idx="263">
                  <c:v>2546</c:v>
                </c:pt>
                <c:pt idx="264">
                  <c:v>2112</c:v>
                </c:pt>
                <c:pt idx="265">
                  <c:v>1852</c:v>
                </c:pt>
                <c:pt idx="266">
                  <c:v>1758</c:v>
                </c:pt>
                <c:pt idx="267">
                  <c:v>1544</c:v>
                </c:pt>
                <c:pt idx="268">
                  <c:v>1362</c:v>
                </c:pt>
                <c:pt idx="269">
                  <c:v>2422</c:v>
                </c:pt>
                <c:pt idx="270">
                  <c:v>3552</c:v>
                </c:pt>
                <c:pt idx="271">
                  <c:v>3661</c:v>
                </c:pt>
                <c:pt idx="272">
                  <c:v>2931</c:v>
                </c:pt>
                <c:pt idx="273">
                  <c:v>3038</c:v>
                </c:pt>
                <c:pt idx="274">
                  <c:v>2151</c:v>
                </c:pt>
                <c:pt idx="275">
                  <c:v>1282</c:v>
                </c:pt>
                <c:pt idx="276">
                  <c:v>763</c:v>
                </c:pt>
                <c:pt idx="277">
                  <c:v>488</c:v>
                </c:pt>
                <c:pt idx="278">
                  <c:v>442</c:v>
                </c:pt>
                <c:pt idx="279">
                  <c:v>373</c:v>
                </c:pt>
                <c:pt idx="280">
                  <c:v>662</c:v>
                </c:pt>
                <c:pt idx="281">
                  <c:v>887</c:v>
                </c:pt>
                <c:pt idx="282">
                  <c:v>679</c:v>
                </c:pt>
                <c:pt idx="283">
                  <c:v>689</c:v>
                </c:pt>
                <c:pt idx="284">
                  <c:v>630</c:v>
                </c:pt>
                <c:pt idx="285">
                  <c:v>542</c:v>
                </c:pt>
                <c:pt idx="286">
                  <c:v>521</c:v>
                </c:pt>
                <c:pt idx="287">
                  <c:v>470</c:v>
                </c:pt>
                <c:pt idx="288">
                  <c:v>378</c:v>
                </c:pt>
                <c:pt idx="289">
                  <c:v>423</c:v>
                </c:pt>
                <c:pt idx="290">
                  <c:v>456</c:v>
                </c:pt>
                <c:pt idx="291">
                  <c:v>454</c:v>
                </c:pt>
                <c:pt idx="292">
                  <c:v>466</c:v>
                </c:pt>
                <c:pt idx="293">
                  <c:v>532</c:v>
                </c:pt>
                <c:pt idx="294">
                  <c:v>545</c:v>
                </c:pt>
                <c:pt idx="295">
                  <c:v>574</c:v>
                </c:pt>
                <c:pt idx="296">
                  <c:v>616</c:v>
                </c:pt>
                <c:pt idx="297">
                  <c:v>954</c:v>
                </c:pt>
                <c:pt idx="298">
                  <c:v>816</c:v>
                </c:pt>
                <c:pt idx="299">
                  <c:v>810</c:v>
                </c:pt>
                <c:pt idx="300">
                  <c:v>865</c:v>
                </c:pt>
                <c:pt idx="301">
                  <c:v>820</c:v>
                </c:pt>
                <c:pt idx="302">
                  <c:v>1241</c:v>
                </c:pt>
                <c:pt idx="303">
                  <c:v>1393</c:v>
                </c:pt>
                <c:pt idx="304">
                  <c:v>1249</c:v>
                </c:pt>
                <c:pt idx="305">
                  <c:v>1318</c:v>
                </c:pt>
                <c:pt idx="306">
                  <c:v>1712</c:v>
                </c:pt>
                <c:pt idx="307">
                  <c:v>1896</c:v>
                </c:pt>
                <c:pt idx="308">
                  <c:v>2209</c:v>
                </c:pt>
                <c:pt idx="309">
                  <c:v>2512</c:v>
                </c:pt>
                <c:pt idx="310">
                  <c:v>1884</c:v>
                </c:pt>
                <c:pt idx="311">
                  <c:v>1559</c:v>
                </c:pt>
                <c:pt idx="312">
                  <c:v>1071</c:v>
                </c:pt>
                <c:pt idx="313">
                  <c:v>1243</c:v>
                </c:pt>
                <c:pt idx="314">
                  <c:v>1198</c:v>
                </c:pt>
                <c:pt idx="315">
                  <c:v>1995</c:v>
                </c:pt>
                <c:pt idx="316">
                  <c:v>2024</c:v>
                </c:pt>
                <c:pt idx="317">
                  <c:v>1931</c:v>
                </c:pt>
                <c:pt idx="318">
                  <c:v>1549</c:v>
                </c:pt>
                <c:pt idx="319">
                  <c:v>1318</c:v>
                </c:pt>
                <c:pt idx="320">
                  <c:v>1461</c:v>
                </c:pt>
                <c:pt idx="321">
                  <c:v>1229</c:v>
                </c:pt>
                <c:pt idx="322">
                  <c:v>1003</c:v>
                </c:pt>
                <c:pt idx="323">
                  <c:v>809</c:v>
                </c:pt>
                <c:pt idx="324">
                  <c:v>606</c:v>
                </c:pt>
                <c:pt idx="325">
                  <c:v>989</c:v>
                </c:pt>
                <c:pt idx="326">
                  <c:v>890</c:v>
                </c:pt>
                <c:pt idx="327">
                  <c:v>779</c:v>
                </c:pt>
                <c:pt idx="328">
                  <c:v>524</c:v>
                </c:pt>
                <c:pt idx="329">
                  <c:v>470</c:v>
                </c:pt>
                <c:pt idx="330">
                  <c:v>343</c:v>
                </c:pt>
                <c:pt idx="331">
                  <c:v>198</c:v>
                </c:pt>
                <c:pt idx="332">
                  <c:v>229</c:v>
                </c:pt>
                <c:pt idx="333">
                  <c:v>211</c:v>
                </c:pt>
                <c:pt idx="334">
                  <c:v>212</c:v>
                </c:pt>
                <c:pt idx="335">
                  <c:v>199</c:v>
                </c:pt>
                <c:pt idx="336">
                  <c:v>207</c:v>
                </c:pt>
                <c:pt idx="337">
                  <c:v>177</c:v>
                </c:pt>
                <c:pt idx="338">
                  <c:v>164</c:v>
                </c:pt>
                <c:pt idx="339">
                  <c:v>176</c:v>
                </c:pt>
                <c:pt idx="340">
                  <c:v>197</c:v>
                </c:pt>
                <c:pt idx="341">
                  <c:v>203</c:v>
                </c:pt>
                <c:pt idx="342">
                  <c:v>345</c:v>
                </c:pt>
                <c:pt idx="343">
                  <c:v>656</c:v>
                </c:pt>
                <c:pt idx="344">
                  <c:v>949</c:v>
                </c:pt>
                <c:pt idx="345">
                  <c:v>1085</c:v>
                </c:pt>
                <c:pt idx="346">
                  <c:v>1117</c:v>
                </c:pt>
                <c:pt idx="347">
                  <c:v>892</c:v>
                </c:pt>
                <c:pt idx="348">
                  <c:v>798</c:v>
                </c:pt>
                <c:pt idx="349">
                  <c:v>870</c:v>
                </c:pt>
                <c:pt idx="350">
                  <c:v>830</c:v>
                </c:pt>
                <c:pt idx="351">
                  <c:v>913</c:v>
                </c:pt>
                <c:pt idx="352">
                  <c:v>1006</c:v>
                </c:pt>
                <c:pt idx="353">
                  <c:v>927</c:v>
                </c:pt>
                <c:pt idx="354">
                  <c:v>913</c:v>
                </c:pt>
                <c:pt idx="355">
                  <c:v>1030</c:v>
                </c:pt>
                <c:pt idx="356">
                  <c:v>1002</c:v>
                </c:pt>
                <c:pt idx="357">
                  <c:v>1023</c:v>
                </c:pt>
                <c:pt idx="358">
                  <c:v>895</c:v>
                </c:pt>
                <c:pt idx="359">
                  <c:v>768</c:v>
                </c:pt>
                <c:pt idx="360">
                  <c:v>770</c:v>
                </c:pt>
                <c:pt idx="361">
                  <c:v>891</c:v>
                </c:pt>
                <c:pt idx="362">
                  <c:v>843</c:v>
                </c:pt>
                <c:pt idx="363">
                  <c:v>1001</c:v>
                </c:pt>
                <c:pt idx="364">
                  <c:v>1054</c:v>
                </c:pt>
                <c:pt idx="365">
                  <c:v>1566</c:v>
                </c:pt>
                <c:pt idx="366">
                  <c:v>1680</c:v>
                </c:pt>
                <c:pt idx="367">
                  <c:v>2383</c:v>
                </c:pt>
                <c:pt idx="368">
                  <c:v>2008</c:v>
                </c:pt>
                <c:pt idx="369">
                  <c:v>2245</c:v>
                </c:pt>
                <c:pt idx="370">
                  <c:v>2018</c:v>
                </c:pt>
                <c:pt idx="371">
                  <c:v>1575</c:v>
                </c:pt>
                <c:pt idx="372">
                  <c:v>1417</c:v>
                </c:pt>
                <c:pt idx="373">
                  <c:v>1593</c:v>
                </c:pt>
                <c:pt idx="374">
                  <c:v>2303</c:v>
                </c:pt>
                <c:pt idx="375">
                  <c:v>2752</c:v>
                </c:pt>
                <c:pt idx="376">
                  <c:v>2263</c:v>
                </c:pt>
                <c:pt idx="377">
                  <c:v>2193</c:v>
                </c:pt>
                <c:pt idx="378">
                  <c:v>1575</c:v>
                </c:pt>
                <c:pt idx="379">
                  <c:v>1048</c:v>
                </c:pt>
                <c:pt idx="380">
                  <c:v>1039</c:v>
                </c:pt>
                <c:pt idx="381">
                  <c:v>1538</c:v>
                </c:pt>
                <c:pt idx="382">
                  <c:v>1658</c:v>
                </c:pt>
                <c:pt idx="383">
                  <c:v>1383</c:v>
                </c:pt>
                <c:pt idx="384">
                  <c:v>1610</c:v>
                </c:pt>
                <c:pt idx="385">
                  <c:v>1239</c:v>
                </c:pt>
                <c:pt idx="386">
                  <c:v>981</c:v>
                </c:pt>
                <c:pt idx="387">
                  <c:v>687</c:v>
                </c:pt>
                <c:pt idx="388">
                  <c:v>739</c:v>
                </c:pt>
                <c:pt idx="389">
                  <c:v>1165</c:v>
                </c:pt>
                <c:pt idx="390">
                  <c:v>1227</c:v>
                </c:pt>
                <c:pt idx="391">
                  <c:v>1789</c:v>
                </c:pt>
                <c:pt idx="392">
                  <c:v>2413</c:v>
                </c:pt>
                <c:pt idx="393">
                  <c:v>2482</c:v>
                </c:pt>
                <c:pt idx="394">
                  <c:v>2597</c:v>
                </c:pt>
                <c:pt idx="395">
                  <c:v>2173</c:v>
                </c:pt>
                <c:pt idx="396">
                  <c:v>2249</c:v>
                </c:pt>
                <c:pt idx="397">
                  <c:v>1830</c:v>
                </c:pt>
                <c:pt idx="398">
                  <c:v>1779</c:v>
                </c:pt>
                <c:pt idx="399">
                  <c:v>1480</c:v>
                </c:pt>
                <c:pt idx="400">
                  <c:v>1725</c:v>
                </c:pt>
                <c:pt idx="401">
                  <c:v>1668</c:v>
                </c:pt>
                <c:pt idx="402">
                  <c:v>1591</c:v>
                </c:pt>
                <c:pt idx="403">
                  <c:v>1374</c:v>
                </c:pt>
                <c:pt idx="404">
                  <c:v>1438</c:v>
                </c:pt>
                <c:pt idx="405">
                  <c:v>1213</c:v>
                </c:pt>
                <c:pt idx="406">
                  <c:v>987</c:v>
                </c:pt>
                <c:pt idx="407">
                  <c:v>1086</c:v>
                </c:pt>
                <c:pt idx="408">
                  <c:v>753</c:v>
                </c:pt>
                <c:pt idx="409">
                  <c:v>933</c:v>
                </c:pt>
                <c:pt idx="410">
                  <c:v>1154</c:v>
                </c:pt>
                <c:pt idx="411">
                  <c:v>1139</c:v>
                </c:pt>
                <c:pt idx="412">
                  <c:v>1637</c:v>
                </c:pt>
                <c:pt idx="413">
                  <c:v>2013</c:v>
                </c:pt>
                <c:pt idx="414">
                  <c:v>2574</c:v>
                </c:pt>
                <c:pt idx="415">
                  <c:v>2406</c:v>
                </c:pt>
                <c:pt idx="416">
                  <c:v>2264</c:v>
                </c:pt>
                <c:pt idx="417">
                  <c:v>2767</c:v>
                </c:pt>
                <c:pt idx="418">
                  <c:v>2685</c:v>
                </c:pt>
                <c:pt idx="419">
                  <c:v>3147</c:v>
                </c:pt>
                <c:pt idx="420">
                  <c:v>2738</c:v>
                </c:pt>
                <c:pt idx="421">
                  <c:v>2929</c:v>
                </c:pt>
                <c:pt idx="422">
                  <c:v>2871</c:v>
                </c:pt>
                <c:pt idx="423">
                  <c:v>3145</c:v>
                </c:pt>
                <c:pt idx="424">
                  <c:v>3220</c:v>
                </c:pt>
                <c:pt idx="425">
                  <c:v>3036</c:v>
                </c:pt>
                <c:pt idx="426">
                  <c:v>3360</c:v>
                </c:pt>
                <c:pt idx="427">
                  <c:v>3153</c:v>
                </c:pt>
                <c:pt idx="428">
                  <c:v>3453</c:v>
                </c:pt>
                <c:pt idx="429">
                  <c:v>4025</c:v>
                </c:pt>
                <c:pt idx="430">
                  <c:v>4193</c:v>
                </c:pt>
                <c:pt idx="431">
                  <c:v>3777</c:v>
                </c:pt>
                <c:pt idx="432">
                  <c:v>2830</c:v>
                </c:pt>
                <c:pt idx="433">
                  <c:v>2830</c:v>
                </c:pt>
                <c:pt idx="434">
                  <c:v>2791</c:v>
                </c:pt>
                <c:pt idx="435">
                  <c:v>2296</c:v>
                </c:pt>
                <c:pt idx="436">
                  <c:v>1493</c:v>
                </c:pt>
                <c:pt idx="437">
                  <c:v>1772</c:v>
                </c:pt>
                <c:pt idx="438">
                  <c:v>1470</c:v>
                </c:pt>
                <c:pt idx="439">
                  <c:v>1790</c:v>
                </c:pt>
                <c:pt idx="440">
                  <c:v>1608</c:v>
                </c:pt>
                <c:pt idx="441">
                  <c:v>1722</c:v>
                </c:pt>
                <c:pt idx="442">
                  <c:v>1592</c:v>
                </c:pt>
                <c:pt idx="443">
                  <c:v>1479</c:v>
                </c:pt>
                <c:pt idx="444">
                  <c:v>1203</c:v>
                </c:pt>
                <c:pt idx="445">
                  <c:v>1157</c:v>
                </c:pt>
                <c:pt idx="446">
                  <c:v>924</c:v>
                </c:pt>
                <c:pt idx="447">
                  <c:v>824</c:v>
                </c:pt>
                <c:pt idx="448">
                  <c:v>1038</c:v>
                </c:pt>
                <c:pt idx="449">
                  <c:v>1915</c:v>
                </c:pt>
                <c:pt idx="450">
                  <c:v>2251</c:v>
                </c:pt>
                <c:pt idx="451">
                  <c:v>2337</c:v>
                </c:pt>
                <c:pt idx="452">
                  <c:v>2630</c:v>
                </c:pt>
                <c:pt idx="453">
                  <c:v>2053</c:v>
                </c:pt>
                <c:pt idx="454">
                  <c:v>1395</c:v>
                </c:pt>
                <c:pt idx="455">
                  <c:v>1712</c:v>
                </c:pt>
                <c:pt idx="456">
                  <c:v>2091</c:v>
                </c:pt>
                <c:pt idx="457">
                  <c:v>2228</c:v>
                </c:pt>
                <c:pt idx="458">
                  <c:v>1986</c:v>
                </c:pt>
                <c:pt idx="459">
                  <c:v>2170</c:v>
                </c:pt>
                <c:pt idx="460">
                  <c:v>3086</c:v>
                </c:pt>
                <c:pt idx="461">
                  <c:v>3156</c:v>
                </c:pt>
                <c:pt idx="462">
                  <c:v>3205</c:v>
                </c:pt>
                <c:pt idx="463">
                  <c:v>3197</c:v>
                </c:pt>
                <c:pt idx="464">
                  <c:v>3632</c:v>
                </c:pt>
                <c:pt idx="465">
                  <c:v>3480</c:v>
                </c:pt>
                <c:pt idx="466">
                  <c:v>3454</c:v>
                </c:pt>
                <c:pt idx="467">
                  <c:v>3164</c:v>
                </c:pt>
                <c:pt idx="468">
                  <c:v>2732</c:v>
                </c:pt>
                <c:pt idx="469">
                  <c:v>2411</c:v>
                </c:pt>
                <c:pt idx="470">
                  <c:v>1900</c:v>
                </c:pt>
                <c:pt idx="471">
                  <c:v>1840</c:v>
                </c:pt>
                <c:pt idx="472">
                  <c:v>2000</c:v>
                </c:pt>
                <c:pt idx="473">
                  <c:v>2081</c:v>
                </c:pt>
                <c:pt idx="474">
                  <c:v>2169</c:v>
                </c:pt>
                <c:pt idx="475">
                  <c:v>2230</c:v>
                </c:pt>
                <c:pt idx="476">
                  <c:v>2526</c:v>
                </c:pt>
                <c:pt idx="477">
                  <c:v>2502</c:v>
                </c:pt>
                <c:pt idx="478">
                  <c:v>1461</c:v>
                </c:pt>
                <c:pt idx="479">
                  <c:v>1050</c:v>
                </c:pt>
                <c:pt idx="480">
                  <c:v>1056</c:v>
                </c:pt>
                <c:pt idx="481">
                  <c:v>1755</c:v>
                </c:pt>
                <c:pt idx="482">
                  <c:v>2197</c:v>
                </c:pt>
                <c:pt idx="483">
                  <c:v>2383</c:v>
                </c:pt>
                <c:pt idx="484">
                  <c:v>1913</c:v>
                </c:pt>
                <c:pt idx="485">
                  <c:v>1913</c:v>
                </c:pt>
                <c:pt idx="486">
                  <c:v>2003</c:v>
                </c:pt>
                <c:pt idx="487">
                  <c:v>1966</c:v>
                </c:pt>
                <c:pt idx="488">
                  <c:v>2037</c:v>
                </c:pt>
                <c:pt idx="489">
                  <c:v>1730</c:v>
                </c:pt>
                <c:pt idx="490">
                  <c:v>1014</c:v>
                </c:pt>
                <c:pt idx="491">
                  <c:v>792</c:v>
                </c:pt>
                <c:pt idx="492">
                  <c:v>727</c:v>
                </c:pt>
                <c:pt idx="493">
                  <c:v>545</c:v>
                </c:pt>
                <c:pt idx="494">
                  <c:v>383</c:v>
                </c:pt>
                <c:pt idx="495">
                  <c:v>235</c:v>
                </c:pt>
                <c:pt idx="496">
                  <c:v>520</c:v>
                </c:pt>
                <c:pt idx="497">
                  <c:v>251</c:v>
                </c:pt>
                <c:pt idx="498">
                  <c:v>150</c:v>
                </c:pt>
                <c:pt idx="499">
                  <c:v>276</c:v>
                </c:pt>
                <c:pt idx="500">
                  <c:v>418</c:v>
                </c:pt>
                <c:pt idx="501">
                  <c:v>490</c:v>
                </c:pt>
                <c:pt idx="502">
                  <c:v>783</c:v>
                </c:pt>
                <c:pt idx="503">
                  <c:v>1290</c:v>
                </c:pt>
                <c:pt idx="504">
                  <c:v>1371</c:v>
                </c:pt>
                <c:pt idx="505">
                  <c:v>1470</c:v>
                </c:pt>
                <c:pt idx="506">
                  <c:v>1545</c:v>
                </c:pt>
                <c:pt idx="507">
                  <c:v>1620</c:v>
                </c:pt>
                <c:pt idx="508">
                  <c:v>1862</c:v>
                </c:pt>
                <c:pt idx="509">
                  <c:v>1800</c:v>
                </c:pt>
                <c:pt idx="510">
                  <c:v>2278</c:v>
                </c:pt>
                <c:pt idx="511">
                  <c:v>1557</c:v>
                </c:pt>
                <c:pt idx="512">
                  <c:v>3346</c:v>
                </c:pt>
                <c:pt idx="513">
                  <c:v>3541</c:v>
                </c:pt>
                <c:pt idx="514">
                  <c:v>4379</c:v>
                </c:pt>
                <c:pt idx="515">
                  <c:v>3647</c:v>
                </c:pt>
                <c:pt idx="516">
                  <c:v>3492</c:v>
                </c:pt>
                <c:pt idx="517">
                  <c:v>3266</c:v>
                </c:pt>
                <c:pt idx="518">
                  <c:v>3826</c:v>
                </c:pt>
                <c:pt idx="519">
                  <c:v>3991</c:v>
                </c:pt>
                <c:pt idx="520">
                  <c:v>4467</c:v>
                </c:pt>
                <c:pt idx="521">
                  <c:v>4949</c:v>
                </c:pt>
                <c:pt idx="522">
                  <c:v>4547</c:v>
                </c:pt>
                <c:pt idx="523">
                  <c:v>3952</c:v>
                </c:pt>
                <c:pt idx="524">
                  <c:v>3338</c:v>
                </c:pt>
                <c:pt idx="525">
                  <c:v>3021</c:v>
                </c:pt>
                <c:pt idx="526">
                  <c:v>3290</c:v>
                </c:pt>
                <c:pt idx="527">
                  <c:v>3064</c:v>
                </c:pt>
                <c:pt idx="528">
                  <c:v>3052</c:v>
                </c:pt>
                <c:pt idx="529">
                  <c:v>2950</c:v>
                </c:pt>
                <c:pt idx="530">
                  <c:v>2444</c:v>
                </c:pt>
                <c:pt idx="531">
                  <c:v>2635</c:v>
                </c:pt>
                <c:pt idx="532">
                  <c:v>2493</c:v>
                </c:pt>
                <c:pt idx="533">
                  <c:v>3131</c:v>
                </c:pt>
                <c:pt idx="534">
                  <c:v>3273</c:v>
                </c:pt>
                <c:pt idx="535">
                  <c:v>2455</c:v>
                </c:pt>
                <c:pt idx="536">
                  <c:v>1646</c:v>
                </c:pt>
                <c:pt idx="537">
                  <c:v>1066</c:v>
                </c:pt>
                <c:pt idx="538">
                  <c:v>712</c:v>
                </c:pt>
                <c:pt idx="539">
                  <c:v>135</c:v>
                </c:pt>
                <c:pt idx="540">
                  <c:v>-20</c:v>
                </c:pt>
                <c:pt idx="541">
                  <c:v>-234</c:v>
                </c:pt>
                <c:pt idx="542">
                  <c:v>-294</c:v>
                </c:pt>
                <c:pt idx="543">
                  <c:v>-226</c:v>
                </c:pt>
                <c:pt idx="544">
                  <c:v>-328</c:v>
                </c:pt>
                <c:pt idx="545">
                  <c:v>-312</c:v>
                </c:pt>
                <c:pt idx="546">
                  <c:v>-311</c:v>
                </c:pt>
                <c:pt idx="547">
                  <c:v>-121</c:v>
                </c:pt>
                <c:pt idx="548">
                  <c:v>-97</c:v>
                </c:pt>
                <c:pt idx="549">
                  <c:v>319</c:v>
                </c:pt>
                <c:pt idx="550">
                  <c:v>541</c:v>
                </c:pt>
                <c:pt idx="551">
                  <c:v>993</c:v>
                </c:pt>
                <c:pt idx="552">
                  <c:v>964</c:v>
                </c:pt>
                <c:pt idx="553">
                  <c:v>820</c:v>
                </c:pt>
                <c:pt idx="554">
                  <c:v>292</c:v>
                </c:pt>
                <c:pt idx="555">
                  <c:v>26</c:v>
                </c:pt>
                <c:pt idx="556">
                  <c:v>162</c:v>
                </c:pt>
                <c:pt idx="557">
                  <c:v>46</c:v>
                </c:pt>
                <c:pt idx="558">
                  <c:v>736</c:v>
                </c:pt>
                <c:pt idx="559">
                  <c:v>1523</c:v>
                </c:pt>
                <c:pt idx="560">
                  <c:v>3819</c:v>
                </c:pt>
                <c:pt idx="561">
                  <c:v>4219</c:v>
                </c:pt>
                <c:pt idx="562">
                  <c:v>4440</c:v>
                </c:pt>
                <c:pt idx="563">
                  <c:v>3333</c:v>
                </c:pt>
                <c:pt idx="564">
                  <c:v>3025</c:v>
                </c:pt>
                <c:pt idx="565">
                  <c:v>2084</c:v>
                </c:pt>
                <c:pt idx="566">
                  <c:v>2206</c:v>
                </c:pt>
                <c:pt idx="567">
                  <c:v>2357</c:v>
                </c:pt>
                <c:pt idx="568">
                  <c:v>2402</c:v>
                </c:pt>
                <c:pt idx="569">
                  <c:v>2160</c:v>
                </c:pt>
                <c:pt idx="570">
                  <c:v>2176</c:v>
                </c:pt>
                <c:pt idx="571">
                  <c:v>1960</c:v>
                </c:pt>
                <c:pt idx="572">
                  <c:v>1839</c:v>
                </c:pt>
                <c:pt idx="573">
                  <c:v>1900</c:v>
                </c:pt>
                <c:pt idx="574">
                  <c:v>2915</c:v>
                </c:pt>
                <c:pt idx="575">
                  <c:v>3987</c:v>
                </c:pt>
                <c:pt idx="576">
                  <c:v>3555</c:v>
                </c:pt>
                <c:pt idx="577">
                  <c:v>2406</c:v>
                </c:pt>
                <c:pt idx="578">
                  <c:v>2261</c:v>
                </c:pt>
                <c:pt idx="579">
                  <c:v>1895</c:v>
                </c:pt>
                <c:pt idx="580">
                  <c:v>1739</c:v>
                </c:pt>
                <c:pt idx="581">
                  <c:v>1507</c:v>
                </c:pt>
                <c:pt idx="582">
                  <c:v>1435</c:v>
                </c:pt>
                <c:pt idx="583">
                  <c:v>1533</c:v>
                </c:pt>
                <c:pt idx="584">
                  <c:v>1520</c:v>
                </c:pt>
                <c:pt idx="585">
                  <c:v>1434</c:v>
                </c:pt>
                <c:pt idx="586">
                  <c:v>1802</c:v>
                </c:pt>
                <c:pt idx="587">
                  <c:v>2006</c:v>
                </c:pt>
                <c:pt idx="588">
                  <c:v>2008</c:v>
                </c:pt>
                <c:pt idx="589">
                  <c:v>2548</c:v>
                </c:pt>
                <c:pt idx="590">
                  <c:v>2893</c:v>
                </c:pt>
                <c:pt idx="591">
                  <c:v>2970</c:v>
                </c:pt>
                <c:pt idx="592">
                  <c:v>1890</c:v>
                </c:pt>
                <c:pt idx="593">
                  <c:v>1527</c:v>
                </c:pt>
                <c:pt idx="594">
                  <c:v>1242</c:v>
                </c:pt>
                <c:pt idx="595">
                  <c:v>1715</c:v>
                </c:pt>
                <c:pt idx="596">
                  <c:v>1439</c:v>
                </c:pt>
                <c:pt idx="597">
                  <c:v>1784</c:v>
                </c:pt>
                <c:pt idx="598">
                  <c:v>2019</c:v>
                </c:pt>
                <c:pt idx="599">
                  <c:v>2344</c:v>
                </c:pt>
                <c:pt idx="600">
                  <c:v>2293</c:v>
                </c:pt>
                <c:pt idx="601">
                  <c:v>2394</c:v>
                </c:pt>
                <c:pt idx="602">
                  <c:v>2883</c:v>
                </c:pt>
                <c:pt idx="603">
                  <c:v>3439</c:v>
                </c:pt>
                <c:pt idx="604">
                  <c:v>4192</c:v>
                </c:pt>
                <c:pt idx="605">
                  <c:v>4896</c:v>
                </c:pt>
                <c:pt idx="606">
                  <c:v>5006</c:v>
                </c:pt>
                <c:pt idx="607">
                  <c:v>4165</c:v>
                </c:pt>
                <c:pt idx="608">
                  <c:v>3930</c:v>
                </c:pt>
                <c:pt idx="609">
                  <c:v>3089</c:v>
                </c:pt>
                <c:pt idx="610">
                  <c:v>2524</c:v>
                </c:pt>
                <c:pt idx="611">
                  <c:v>3346</c:v>
                </c:pt>
                <c:pt idx="612">
                  <c:v>4212</c:v>
                </c:pt>
                <c:pt idx="613">
                  <c:v>3987</c:v>
                </c:pt>
                <c:pt idx="614">
                  <c:v>3510</c:v>
                </c:pt>
                <c:pt idx="615">
                  <c:v>3735</c:v>
                </c:pt>
                <c:pt idx="616">
                  <c:v>3514</c:v>
                </c:pt>
                <c:pt idx="617">
                  <c:v>3915</c:v>
                </c:pt>
                <c:pt idx="618">
                  <c:v>4306</c:v>
                </c:pt>
                <c:pt idx="619">
                  <c:v>4414</c:v>
                </c:pt>
                <c:pt idx="620">
                  <c:v>4766</c:v>
                </c:pt>
                <c:pt idx="621">
                  <c:v>5997</c:v>
                </c:pt>
                <c:pt idx="622">
                  <c:v>6162</c:v>
                </c:pt>
                <c:pt idx="623">
                  <c:v>5716</c:v>
                </c:pt>
                <c:pt idx="624">
                  <c:v>5567</c:v>
                </c:pt>
                <c:pt idx="625">
                  <c:v>6487</c:v>
                </c:pt>
                <c:pt idx="626">
                  <c:v>7393</c:v>
                </c:pt>
                <c:pt idx="627">
                  <c:v>9289</c:v>
                </c:pt>
                <c:pt idx="628">
                  <c:v>10112</c:v>
                </c:pt>
                <c:pt idx="629">
                  <c:v>7767</c:v>
                </c:pt>
                <c:pt idx="630">
                  <c:v>6205</c:v>
                </c:pt>
                <c:pt idx="631">
                  <c:v>4349</c:v>
                </c:pt>
                <c:pt idx="632">
                  <c:v>3280</c:v>
                </c:pt>
                <c:pt idx="633">
                  <c:v>3836</c:v>
                </c:pt>
                <c:pt idx="634">
                  <c:v>3610</c:v>
                </c:pt>
                <c:pt idx="635">
                  <c:v>3906</c:v>
                </c:pt>
                <c:pt idx="636">
                  <c:v>4594</c:v>
                </c:pt>
                <c:pt idx="637">
                  <c:v>4827</c:v>
                </c:pt>
                <c:pt idx="638">
                  <c:v>2727</c:v>
                </c:pt>
                <c:pt idx="639">
                  <c:v>2432</c:v>
                </c:pt>
                <c:pt idx="640">
                  <c:v>1496</c:v>
                </c:pt>
                <c:pt idx="641">
                  <c:v>891</c:v>
                </c:pt>
                <c:pt idx="642">
                  <c:v>818</c:v>
                </c:pt>
                <c:pt idx="643">
                  <c:v>1242</c:v>
                </c:pt>
                <c:pt idx="644">
                  <c:v>1713</c:v>
                </c:pt>
                <c:pt idx="645">
                  <c:v>1849</c:v>
                </c:pt>
                <c:pt idx="646">
                  <c:v>2000</c:v>
                </c:pt>
                <c:pt idx="647">
                  <c:v>1749</c:v>
                </c:pt>
                <c:pt idx="648">
                  <c:v>2100</c:v>
                </c:pt>
                <c:pt idx="649">
                  <c:v>1887</c:v>
                </c:pt>
                <c:pt idx="650">
                  <c:v>1864</c:v>
                </c:pt>
                <c:pt idx="651">
                  <c:v>1395</c:v>
                </c:pt>
                <c:pt idx="652">
                  <c:v>1481</c:v>
                </c:pt>
                <c:pt idx="653">
                  <c:v>1363</c:v>
                </c:pt>
                <c:pt idx="654">
                  <c:v>2003</c:v>
                </c:pt>
                <c:pt idx="655">
                  <c:v>2147</c:v>
                </c:pt>
                <c:pt idx="656">
                  <c:v>3756</c:v>
                </c:pt>
                <c:pt idx="657">
                  <c:v>4164</c:v>
                </c:pt>
                <c:pt idx="658">
                  <c:v>3987</c:v>
                </c:pt>
                <c:pt idx="659">
                  <c:v>4995.5</c:v>
                </c:pt>
                <c:pt idx="660">
                  <c:v>2371</c:v>
                </c:pt>
                <c:pt idx="661">
                  <c:v>2246</c:v>
                </c:pt>
                <c:pt idx="662">
                  <c:v>3031</c:v>
                </c:pt>
                <c:pt idx="663">
                  <c:v>2332</c:v>
                </c:pt>
                <c:pt idx="664">
                  <c:v>2200</c:v>
                </c:pt>
                <c:pt idx="665">
                  <c:v>2249</c:v>
                </c:pt>
                <c:pt idx="666">
                  <c:v>2653</c:v>
                </c:pt>
                <c:pt idx="667">
                  <c:v>2455</c:v>
                </c:pt>
                <c:pt idx="668">
                  <c:v>1411</c:v>
                </c:pt>
                <c:pt idx="669">
                  <c:v>1510</c:v>
                </c:pt>
                <c:pt idx="670">
                  <c:v>1083</c:v>
                </c:pt>
                <c:pt idx="671">
                  <c:v>797</c:v>
                </c:pt>
                <c:pt idx="672">
                  <c:v>302</c:v>
                </c:pt>
                <c:pt idx="673">
                  <c:v>844</c:v>
                </c:pt>
                <c:pt idx="674">
                  <c:v>756</c:v>
                </c:pt>
                <c:pt idx="675">
                  <c:v>2023</c:v>
                </c:pt>
                <c:pt idx="676">
                  <c:v>2195</c:v>
                </c:pt>
                <c:pt idx="677">
                  <c:v>2553</c:v>
                </c:pt>
                <c:pt idx="678">
                  <c:v>2246</c:v>
                </c:pt>
                <c:pt idx="679">
                  <c:v>2186</c:v>
                </c:pt>
                <c:pt idx="680">
                  <c:v>2036</c:v>
                </c:pt>
                <c:pt idx="681">
                  <c:v>1388</c:v>
                </c:pt>
                <c:pt idx="682">
                  <c:v>1493</c:v>
                </c:pt>
                <c:pt idx="683">
                  <c:v>1446</c:v>
                </c:pt>
                <c:pt idx="684">
                  <c:v>1092</c:v>
                </c:pt>
                <c:pt idx="685">
                  <c:v>1643</c:v>
                </c:pt>
                <c:pt idx="686">
                  <c:v>1519</c:v>
                </c:pt>
                <c:pt idx="687">
                  <c:v>1619</c:v>
                </c:pt>
                <c:pt idx="688">
                  <c:v>2186</c:v>
                </c:pt>
                <c:pt idx="689">
                  <c:v>2261</c:v>
                </c:pt>
                <c:pt idx="690">
                  <c:v>1139</c:v>
                </c:pt>
                <c:pt idx="691">
                  <c:v>946</c:v>
                </c:pt>
                <c:pt idx="692">
                  <c:v>549</c:v>
                </c:pt>
                <c:pt idx="693">
                  <c:v>680</c:v>
                </c:pt>
                <c:pt idx="694">
                  <c:v>474</c:v>
                </c:pt>
                <c:pt idx="695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0-4B9A-82FC-5B3FD750F01F}"/>
            </c:ext>
          </c:extLst>
        </c:ser>
        <c:ser>
          <c:idx val="0"/>
          <c:order val="1"/>
          <c:tx>
            <c:strRef>
              <c:f>'New tables'!$A$11</c:f>
              <c:strCache>
                <c:ptCount val="1"/>
                <c:pt idx="0">
                  <c:v>Baltic Panamax Index (BPI)</c:v>
                </c:pt>
              </c:strCache>
            </c:strRef>
          </c:tx>
          <c:spPr>
            <a:ln w="25400">
              <a:solidFill>
                <a:srgbClr val="C00000"/>
              </a:solidFill>
              <a:prstDash val="lgDash"/>
            </a:ln>
          </c:spPr>
          <c:marker>
            <c:symbol val="none"/>
          </c:marker>
          <c:dLbls>
            <c:delete val="1"/>
          </c:dLbls>
          <c:cat>
            <c:numRef>
              <c:f>[0]!BDIchartdate</c:f>
              <c:numCache>
                <c:formatCode>\ [$]dd/mm/yyyy</c:formatCode>
                <c:ptCount val="483"/>
                <c:pt idx="0">
                  <c:v>40039</c:v>
                </c:pt>
                <c:pt idx="1">
                  <c:v>40046</c:v>
                </c:pt>
                <c:pt idx="2">
                  <c:v>40053</c:v>
                </c:pt>
                <c:pt idx="3">
                  <c:v>40060</c:v>
                </c:pt>
                <c:pt idx="4">
                  <c:v>40067</c:v>
                </c:pt>
                <c:pt idx="5">
                  <c:v>40074</c:v>
                </c:pt>
                <c:pt idx="6">
                  <c:v>40081</c:v>
                </c:pt>
                <c:pt idx="7">
                  <c:v>40088</c:v>
                </c:pt>
                <c:pt idx="8">
                  <c:v>40095</c:v>
                </c:pt>
                <c:pt idx="9">
                  <c:v>40102</c:v>
                </c:pt>
                <c:pt idx="10">
                  <c:v>40109</c:v>
                </c:pt>
                <c:pt idx="11">
                  <c:v>40116</c:v>
                </c:pt>
                <c:pt idx="12">
                  <c:v>40123</c:v>
                </c:pt>
                <c:pt idx="13">
                  <c:v>40130</c:v>
                </c:pt>
                <c:pt idx="14">
                  <c:v>40137</c:v>
                </c:pt>
                <c:pt idx="15">
                  <c:v>40144</c:v>
                </c:pt>
                <c:pt idx="16">
                  <c:v>40151</c:v>
                </c:pt>
                <c:pt idx="17">
                  <c:v>40158</c:v>
                </c:pt>
                <c:pt idx="18">
                  <c:v>40165</c:v>
                </c:pt>
                <c:pt idx="19">
                  <c:v>40179</c:v>
                </c:pt>
                <c:pt idx="20">
                  <c:v>40186</c:v>
                </c:pt>
                <c:pt idx="21">
                  <c:v>40193</c:v>
                </c:pt>
                <c:pt idx="22">
                  <c:v>40200</c:v>
                </c:pt>
                <c:pt idx="23">
                  <c:v>40207</c:v>
                </c:pt>
                <c:pt idx="24">
                  <c:v>40214</c:v>
                </c:pt>
                <c:pt idx="25">
                  <c:v>40221</c:v>
                </c:pt>
                <c:pt idx="26">
                  <c:v>40228</c:v>
                </c:pt>
                <c:pt idx="27">
                  <c:v>40235</c:v>
                </c:pt>
                <c:pt idx="28">
                  <c:v>40242</c:v>
                </c:pt>
                <c:pt idx="29">
                  <c:v>40249</c:v>
                </c:pt>
                <c:pt idx="30">
                  <c:v>40256</c:v>
                </c:pt>
                <c:pt idx="31">
                  <c:v>40263</c:v>
                </c:pt>
                <c:pt idx="32">
                  <c:v>40270</c:v>
                </c:pt>
                <c:pt idx="33">
                  <c:v>40277</c:v>
                </c:pt>
                <c:pt idx="34">
                  <c:v>40284</c:v>
                </c:pt>
                <c:pt idx="35">
                  <c:v>40291</c:v>
                </c:pt>
                <c:pt idx="36">
                  <c:v>40298</c:v>
                </c:pt>
                <c:pt idx="37">
                  <c:v>40305</c:v>
                </c:pt>
                <c:pt idx="38">
                  <c:v>40312</c:v>
                </c:pt>
                <c:pt idx="39">
                  <c:v>40319</c:v>
                </c:pt>
                <c:pt idx="40">
                  <c:v>40326</c:v>
                </c:pt>
                <c:pt idx="41">
                  <c:v>40333</c:v>
                </c:pt>
                <c:pt idx="42">
                  <c:v>40340</c:v>
                </c:pt>
                <c:pt idx="43">
                  <c:v>40347</c:v>
                </c:pt>
                <c:pt idx="44">
                  <c:v>40354</c:v>
                </c:pt>
                <c:pt idx="45">
                  <c:v>40361</c:v>
                </c:pt>
                <c:pt idx="46">
                  <c:v>40368</c:v>
                </c:pt>
                <c:pt idx="47">
                  <c:v>40375</c:v>
                </c:pt>
                <c:pt idx="48">
                  <c:v>40382</c:v>
                </c:pt>
                <c:pt idx="49">
                  <c:v>40389</c:v>
                </c:pt>
                <c:pt idx="50">
                  <c:v>40396</c:v>
                </c:pt>
                <c:pt idx="51">
                  <c:v>40403</c:v>
                </c:pt>
                <c:pt idx="52">
                  <c:v>40410</c:v>
                </c:pt>
                <c:pt idx="53">
                  <c:v>40417</c:v>
                </c:pt>
                <c:pt idx="54">
                  <c:v>40424</c:v>
                </c:pt>
                <c:pt idx="55">
                  <c:v>40431</c:v>
                </c:pt>
                <c:pt idx="56">
                  <c:v>40438</c:v>
                </c:pt>
                <c:pt idx="57">
                  <c:v>40445</c:v>
                </c:pt>
                <c:pt idx="58">
                  <c:v>40452</c:v>
                </c:pt>
                <c:pt idx="59">
                  <c:v>40459</c:v>
                </c:pt>
                <c:pt idx="60">
                  <c:v>40466</c:v>
                </c:pt>
                <c:pt idx="61">
                  <c:v>40473</c:v>
                </c:pt>
                <c:pt idx="62">
                  <c:v>40480</c:v>
                </c:pt>
                <c:pt idx="63">
                  <c:v>40487</c:v>
                </c:pt>
                <c:pt idx="64">
                  <c:v>40494</c:v>
                </c:pt>
                <c:pt idx="65">
                  <c:v>40501</c:v>
                </c:pt>
                <c:pt idx="66">
                  <c:v>40508</c:v>
                </c:pt>
                <c:pt idx="67">
                  <c:v>40515</c:v>
                </c:pt>
                <c:pt idx="68">
                  <c:v>40522</c:v>
                </c:pt>
                <c:pt idx="69">
                  <c:v>40529</c:v>
                </c:pt>
                <c:pt idx="70">
                  <c:v>40536</c:v>
                </c:pt>
                <c:pt idx="71">
                  <c:v>40543</c:v>
                </c:pt>
                <c:pt idx="72">
                  <c:v>40550</c:v>
                </c:pt>
                <c:pt idx="73">
                  <c:v>40557</c:v>
                </c:pt>
                <c:pt idx="74">
                  <c:v>40564</c:v>
                </c:pt>
                <c:pt idx="75">
                  <c:v>40571</c:v>
                </c:pt>
                <c:pt idx="76">
                  <c:v>40578</c:v>
                </c:pt>
                <c:pt idx="77">
                  <c:v>40585</c:v>
                </c:pt>
                <c:pt idx="78">
                  <c:v>40592</c:v>
                </c:pt>
                <c:pt idx="79">
                  <c:v>40599</c:v>
                </c:pt>
                <c:pt idx="80">
                  <c:v>40606</c:v>
                </c:pt>
                <c:pt idx="81">
                  <c:v>40613</c:v>
                </c:pt>
                <c:pt idx="82">
                  <c:v>40620</c:v>
                </c:pt>
                <c:pt idx="83">
                  <c:v>40627</c:v>
                </c:pt>
                <c:pt idx="84">
                  <c:v>40634</c:v>
                </c:pt>
                <c:pt idx="85">
                  <c:v>40641</c:v>
                </c:pt>
                <c:pt idx="86">
                  <c:v>40648</c:v>
                </c:pt>
                <c:pt idx="87">
                  <c:v>40655</c:v>
                </c:pt>
                <c:pt idx="88">
                  <c:v>40662</c:v>
                </c:pt>
                <c:pt idx="89">
                  <c:v>40669</c:v>
                </c:pt>
                <c:pt idx="90">
                  <c:v>40676</c:v>
                </c:pt>
                <c:pt idx="91">
                  <c:v>40683</c:v>
                </c:pt>
                <c:pt idx="92">
                  <c:v>40690</c:v>
                </c:pt>
                <c:pt idx="93">
                  <c:v>40697</c:v>
                </c:pt>
                <c:pt idx="94">
                  <c:v>40704</c:v>
                </c:pt>
                <c:pt idx="95">
                  <c:v>40711</c:v>
                </c:pt>
                <c:pt idx="96">
                  <c:v>40718</c:v>
                </c:pt>
                <c:pt idx="97">
                  <c:v>40725</c:v>
                </c:pt>
                <c:pt idx="98">
                  <c:v>40732</c:v>
                </c:pt>
                <c:pt idx="99">
                  <c:v>40739</c:v>
                </c:pt>
                <c:pt idx="100">
                  <c:v>40746</c:v>
                </c:pt>
                <c:pt idx="101">
                  <c:v>40753</c:v>
                </c:pt>
                <c:pt idx="102">
                  <c:v>40760</c:v>
                </c:pt>
                <c:pt idx="103">
                  <c:v>40767</c:v>
                </c:pt>
                <c:pt idx="104">
                  <c:v>40774</c:v>
                </c:pt>
                <c:pt idx="105">
                  <c:v>40781</c:v>
                </c:pt>
                <c:pt idx="106">
                  <c:v>40788</c:v>
                </c:pt>
                <c:pt idx="107">
                  <c:v>40795</c:v>
                </c:pt>
                <c:pt idx="108">
                  <c:v>40802</c:v>
                </c:pt>
                <c:pt idx="109">
                  <c:v>40809</c:v>
                </c:pt>
                <c:pt idx="110">
                  <c:v>40816</c:v>
                </c:pt>
                <c:pt idx="111">
                  <c:v>40823</c:v>
                </c:pt>
                <c:pt idx="112">
                  <c:v>40830</c:v>
                </c:pt>
                <c:pt idx="113">
                  <c:v>40837</c:v>
                </c:pt>
                <c:pt idx="114">
                  <c:v>40844</c:v>
                </c:pt>
                <c:pt idx="115">
                  <c:v>40851</c:v>
                </c:pt>
                <c:pt idx="116">
                  <c:v>40858</c:v>
                </c:pt>
                <c:pt idx="117">
                  <c:v>40865</c:v>
                </c:pt>
                <c:pt idx="118">
                  <c:v>40872</c:v>
                </c:pt>
                <c:pt idx="119">
                  <c:v>40879</c:v>
                </c:pt>
                <c:pt idx="120">
                  <c:v>40886</c:v>
                </c:pt>
                <c:pt idx="121">
                  <c:v>40893</c:v>
                </c:pt>
                <c:pt idx="122">
                  <c:v>40900</c:v>
                </c:pt>
                <c:pt idx="123">
                  <c:v>40907</c:v>
                </c:pt>
                <c:pt idx="124">
                  <c:v>40914</c:v>
                </c:pt>
                <c:pt idx="125">
                  <c:v>40921</c:v>
                </c:pt>
                <c:pt idx="126">
                  <c:v>40928</c:v>
                </c:pt>
                <c:pt idx="127">
                  <c:v>40935</c:v>
                </c:pt>
                <c:pt idx="128">
                  <c:v>40942</c:v>
                </c:pt>
                <c:pt idx="129">
                  <c:v>40949</c:v>
                </c:pt>
                <c:pt idx="130">
                  <c:v>40956</c:v>
                </c:pt>
                <c:pt idx="131">
                  <c:v>40963</c:v>
                </c:pt>
                <c:pt idx="132">
                  <c:v>40970</c:v>
                </c:pt>
                <c:pt idx="133">
                  <c:v>40977</c:v>
                </c:pt>
                <c:pt idx="134">
                  <c:v>40984</c:v>
                </c:pt>
                <c:pt idx="135">
                  <c:v>40991</c:v>
                </c:pt>
                <c:pt idx="136">
                  <c:v>40998</c:v>
                </c:pt>
                <c:pt idx="137">
                  <c:v>41005</c:v>
                </c:pt>
                <c:pt idx="138">
                  <c:v>41012</c:v>
                </c:pt>
                <c:pt idx="139">
                  <c:v>41019</c:v>
                </c:pt>
                <c:pt idx="140">
                  <c:v>41026</c:v>
                </c:pt>
                <c:pt idx="141">
                  <c:v>41033</c:v>
                </c:pt>
                <c:pt idx="142">
                  <c:v>41040</c:v>
                </c:pt>
                <c:pt idx="143">
                  <c:v>41047</c:v>
                </c:pt>
                <c:pt idx="144">
                  <c:v>41054</c:v>
                </c:pt>
                <c:pt idx="145">
                  <c:v>41061</c:v>
                </c:pt>
                <c:pt idx="146">
                  <c:v>41068</c:v>
                </c:pt>
                <c:pt idx="147">
                  <c:v>41075</c:v>
                </c:pt>
                <c:pt idx="148">
                  <c:v>41082</c:v>
                </c:pt>
                <c:pt idx="149">
                  <c:v>41089</c:v>
                </c:pt>
                <c:pt idx="150">
                  <c:v>41096</c:v>
                </c:pt>
                <c:pt idx="151">
                  <c:v>41103</c:v>
                </c:pt>
                <c:pt idx="152">
                  <c:v>41110</c:v>
                </c:pt>
                <c:pt idx="153">
                  <c:v>41117</c:v>
                </c:pt>
                <c:pt idx="154">
                  <c:v>41124</c:v>
                </c:pt>
                <c:pt idx="155">
                  <c:v>41131</c:v>
                </c:pt>
                <c:pt idx="156">
                  <c:v>41138</c:v>
                </c:pt>
                <c:pt idx="157">
                  <c:v>41145</c:v>
                </c:pt>
                <c:pt idx="158">
                  <c:v>41152</c:v>
                </c:pt>
                <c:pt idx="159">
                  <c:v>41159</c:v>
                </c:pt>
                <c:pt idx="160">
                  <c:v>41166</c:v>
                </c:pt>
                <c:pt idx="161">
                  <c:v>41173</c:v>
                </c:pt>
                <c:pt idx="162">
                  <c:v>41180</c:v>
                </c:pt>
                <c:pt idx="163">
                  <c:v>41187</c:v>
                </c:pt>
                <c:pt idx="164">
                  <c:v>41194</c:v>
                </c:pt>
                <c:pt idx="165">
                  <c:v>41201</c:v>
                </c:pt>
                <c:pt idx="166">
                  <c:v>41208</c:v>
                </c:pt>
                <c:pt idx="167">
                  <c:v>41215</c:v>
                </c:pt>
                <c:pt idx="168">
                  <c:v>41222</c:v>
                </c:pt>
                <c:pt idx="169">
                  <c:v>41229</c:v>
                </c:pt>
                <c:pt idx="170">
                  <c:v>41236</c:v>
                </c:pt>
                <c:pt idx="171">
                  <c:v>41243</c:v>
                </c:pt>
                <c:pt idx="172">
                  <c:v>41250</c:v>
                </c:pt>
                <c:pt idx="173">
                  <c:v>41257</c:v>
                </c:pt>
                <c:pt idx="174">
                  <c:v>41264</c:v>
                </c:pt>
                <c:pt idx="175">
                  <c:v>41271</c:v>
                </c:pt>
                <c:pt idx="176">
                  <c:v>41278</c:v>
                </c:pt>
                <c:pt idx="177">
                  <c:v>41285</c:v>
                </c:pt>
                <c:pt idx="178">
                  <c:v>41292</c:v>
                </c:pt>
                <c:pt idx="179">
                  <c:v>41299</c:v>
                </c:pt>
                <c:pt idx="180">
                  <c:v>41306</c:v>
                </c:pt>
                <c:pt idx="181">
                  <c:v>41313</c:v>
                </c:pt>
                <c:pt idx="182">
                  <c:v>41320</c:v>
                </c:pt>
                <c:pt idx="183">
                  <c:v>41327</c:v>
                </c:pt>
                <c:pt idx="184">
                  <c:v>41334</c:v>
                </c:pt>
                <c:pt idx="185">
                  <c:v>41341</c:v>
                </c:pt>
                <c:pt idx="186">
                  <c:v>41348</c:v>
                </c:pt>
                <c:pt idx="187">
                  <c:v>41355</c:v>
                </c:pt>
                <c:pt idx="188">
                  <c:v>41362</c:v>
                </c:pt>
                <c:pt idx="189">
                  <c:v>41369</c:v>
                </c:pt>
                <c:pt idx="190">
                  <c:v>41376</c:v>
                </c:pt>
                <c:pt idx="191">
                  <c:v>41383</c:v>
                </c:pt>
                <c:pt idx="192">
                  <c:v>41390</c:v>
                </c:pt>
                <c:pt idx="193">
                  <c:v>41397</c:v>
                </c:pt>
                <c:pt idx="194">
                  <c:v>41404</c:v>
                </c:pt>
                <c:pt idx="195">
                  <c:v>41411</c:v>
                </c:pt>
                <c:pt idx="196">
                  <c:v>41418</c:v>
                </c:pt>
                <c:pt idx="197">
                  <c:v>41425</c:v>
                </c:pt>
                <c:pt idx="198">
                  <c:v>41432</c:v>
                </c:pt>
                <c:pt idx="199">
                  <c:v>41439</c:v>
                </c:pt>
                <c:pt idx="200">
                  <c:v>41446</c:v>
                </c:pt>
                <c:pt idx="201">
                  <c:v>41453</c:v>
                </c:pt>
                <c:pt idx="202">
                  <c:v>41460</c:v>
                </c:pt>
                <c:pt idx="203">
                  <c:v>41467</c:v>
                </c:pt>
                <c:pt idx="204">
                  <c:v>41474</c:v>
                </c:pt>
                <c:pt idx="205">
                  <c:v>41481</c:v>
                </c:pt>
                <c:pt idx="206">
                  <c:v>41488</c:v>
                </c:pt>
                <c:pt idx="207">
                  <c:v>41495</c:v>
                </c:pt>
                <c:pt idx="208">
                  <c:v>41502</c:v>
                </c:pt>
                <c:pt idx="209">
                  <c:v>41509</c:v>
                </c:pt>
                <c:pt idx="210">
                  <c:v>41516</c:v>
                </c:pt>
                <c:pt idx="211">
                  <c:v>41523</c:v>
                </c:pt>
                <c:pt idx="212">
                  <c:v>41530</c:v>
                </c:pt>
                <c:pt idx="213">
                  <c:v>41537</c:v>
                </c:pt>
                <c:pt idx="214">
                  <c:v>41544</c:v>
                </c:pt>
                <c:pt idx="215">
                  <c:v>41551</c:v>
                </c:pt>
                <c:pt idx="216">
                  <c:v>41558</c:v>
                </c:pt>
                <c:pt idx="217">
                  <c:v>41565</c:v>
                </c:pt>
                <c:pt idx="218">
                  <c:v>41572</c:v>
                </c:pt>
                <c:pt idx="219">
                  <c:v>41579</c:v>
                </c:pt>
                <c:pt idx="220">
                  <c:v>41586</c:v>
                </c:pt>
                <c:pt idx="221">
                  <c:v>41593</c:v>
                </c:pt>
                <c:pt idx="222">
                  <c:v>41600</c:v>
                </c:pt>
                <c:pt idx="223">
                  <c:v>41607</c:v>
                </c:pt>
                <c:pt idx="224">
                  <c:v>41614</c:v>
                </c:pt>
                <c:pt idx="225">
                  <c:v>41621</c:v>
                </c:pt>
                <c:pt idx="226">
                  <c:v>41628</c:v>
                </c:pt>
                <c:pt idx="227">
                  <c:v>41635</c:v>
                </c:pt>
                <c:pt idx="228">
                  <c:v>41642</c:v>
                </c:pt>
                <c:pt idx="229">
                  <c:v>41649</c:v>
                </c:pt>
                <c:pt idx="230">
                  <c:v>41656</c:v>
                </c:pt>
                <c:pt idx="231">
                  <c:v>41663</c:v>
                </c:pt>
                <c:pt idx="232">
                  <c:v>41670</c:v>
                </c:pt>
                <c:pt idx="233">
                  <c:v>41677</c:v>
                </c:pt>
                <c:pt idx="234">
                  <c:v>41684</c:v>
                </c:pt>
                <c:pt idx="235">
                  <c:v>41691</c:v>
                </c:pt>
                <c:pt idx="236">
                  <c:v>41698</c:v>
                </c:pt>
                <c:pt idx="237">
                  <c:v>41705</c:v>
                </c:pt>
                <c:pt idx="238">
                  <c:v>41712</c:v>
                </c:pt>
                <c:pt idx="239">
                  <c:v>41719</c:v>
                </c:pt>
                <c:pt idx="240">
                  <c:v>41726</c:v>
                </c:pt>
                <c:pt idx="241">
                  <c:v>41733</c:v>
                </c:pt>
                <c:pt idx="242">
                  <c:v>41740</c:v>
                </c:pt>
                <c:pt idx="243">
                  <c:v>41747</c:v>
                </c:pt>
                <c:pt idx="244">
                  <c:v>41754</c:v>
                </c:pt>
                <c:pt idx="245">
                  <c:v>41761</c:v>
                </c:pt>
                <c:pt idx="246">
                  <c:v>41768</c:v>
                </c:pt>
                <c:pt idx="247">
                  <c:v>41775</c:v>
                </c:pt>
                <c:pt idx="248">
                  <c:v>41782</c:v>
                </c:pt>
                <c:pt idx="249">
                  <c:v>41789</c:v>
                </c:pt>
                <c:pt idx="250">
                  <c:v>41796</c:v>
                </c:pt>
                <c:pt idx="251">
                  <c:v>41803</c:v>
                </c:pt>
                <c:pt idx="252">
                  <c:v>41810</c:v>
                </c:pt>
                <c:pt idx="253">
                  <c:v>41817</c:v>
                </c:pt>
                <c:pt idx="254">
                  <c:v>41824</c:v>
                </c:pt>
                <c:pt idx="255">
                  <c:v>41831</c:v>
                </c:pt>
                <c:pt idx="256">
                  <c:v>41838</c:v>
                </c:pt>
                <c:pt idx="257">
                  <c:v>41845</c:v>
                </c:pt>
                <c:pt idx="258">
                  <c:v>41852</c:v>
                </c:pt>
                <c:pt idx="259">
                  <c:v>41859</c:v>
                </c:pt>
                <c:pt idx="260">
                  <c:v>41866</c:v>
                </c:pt>
                <c:pt idx="261">
                  <c:v>41873</c:v>
                </c:pt>
                <c:pt idx="262">
                  <c:v>41880</c:v>
                </c:pt>
                <c:pt idx="263">
                  <c:v>41887</c:v>
                </c:pt>
                <c:pt idx="264">
                  <c:v>41894</c:v>
                </c:pt>
                <c:pt idx="265">
                  <c:v>41901</c:v>
                </c:pt>
                <c:pt idx="266">
                  <c:v>41908</c:v>
                </c:pt>
                <c:pt idx="267">
                  <c:v>41915</c:v>
                </c:pt>
                <c:pt idx="268">
                  <c:v>41922</c:v>
                </c:pt>
                <c:pt idx="269">
                  <c:v>41929</c:v>
                </c:pt>
                <c:pt idx="270">
                  <c:v>41936</c:v>
                </c:pt>
                <c:pt idx="271">
                  <c:v>41943</c:v>
                </c:pt>
                <c:pt idx="272">
                  <c:v>41950</c:v>
                </c:pt>
                <c:pt idx="273">
                  <c:v>41957</c:v>
                </c:pt>
                <c:pt idx="274">
                  <c:v>41964</c:v>
                </c:pt>
                <c:pt idx="275">
                  <c:v>41971</c:v>
                </c:pt>
                <c:pt idx="276">
                  <c:v>41978</c:v>
                </c:pt>
                <c:pt idx="277">
                  <c:v>41985</c:v>
                </c:pt>
                <c:pt idx="278">
                  <c:v>41992</c:v>
                </c:pt>
                <c:pt idx="279">
                  <c:v>42006</c:v>
                </c:pt>
                <c:pt idx="280">
                  <c:v>42013</c:v>
                </c:pt>
                <c:pt idx="281">
                  <c:v>42020</c:v>
                </c:pt>
                <c:pt idx="282">
                  <c:v>42027</c:v>
                </c:pt>
                <c:pt idx="283">
                  <c:v>42034</c:v>
                </c:pt>
                <c:pt idx="284">
                  <c:v>42041</c:v>
                </c:pt>
                <c:pt idx="285">
                  <c:v>42048</c:v>
                </c:pt>
                <c:pt idx="286">
                  <c:v>42055</c:v>
                </c:pt>
                <c:pt idx="287">
                  <c:v>42062</c:v>
                </c:pt>
                <c:pt idx="288">
                  <c:v>42069</c:v>
                </c:pt>
                <c:pt idx="289">
                  <c:v>42076</c:v>
                </c:pt>
                <c:pt idx="290">
                  <c:v>42083</c:v>
                </c:pt>
                <c:pt idx="291">
                  <c:v>42090</c:v>
                </c:pt>
                <c:pt idx="292">
                  <c:v>42097</c:v>
                </c:pt>
                <c:pt idx="293">
                  <c:v>42104</c:v>
                </c:pt>
                <c:pt idx="294">
                  <c:v>42111</c:v>
                </c:pt>
                <c:pt idx="295">
                  <c:v>42118</c:v>
                </c:pt>
                <c:pt idx="296">
                  <c:v>42125</c:v>
                </c:pt>
                <c:pt idx="297">
                  <c:v>42132</c:v>
                </c:pt>
                <c:pt idx="298">
                  <c:v>42139</c:v>
                </c:pt>
                <c:pt idx="299">
                  <c:v>42146</c:v>
                </c:pt>
                <c:pt idx="300">
                  <c:v>42153</c:v>
                </c:pt>
                <c:pt idx="301">
                  <c:v>42160</c:v>
                </c:pt>
                <c:pt idx="302">
                  <c:v>42167</c:v>
                </c:pt>
                <c:pt idx="303">
                  <c:v>42174</c:v>
                </c:pt>
                <c:pt idx="304">
                  <c:v>42181</c:v>
                </c:pt>
                <c:pt idx="305">
                  <c:v>42188</c:v>
                </c:pt>
                <c:pt idx="306">
                  <c:v>42195</c:v>
                </c:pt>
                <c:pt idx="307">
                  <c:v>42202</c:v>
                </c:pt>
                <c:pt idx="308">
                  <c:v>42209</c:v>
                </c:pt>
                <c:pt idx="309">
                  <c:v>42216</c:v>
                </c:pt>
                <c:pt idx="310">
                  <c:v>42223</c:v>
                </c:pt>
                <c:pt idx="311">
                  <c:v>42230</c:v>
                </c:pt>
                <c:pt idx="312">
                  <c:v>42237</c:v>
                </c:pt>
                <c:pt idx="313">
                  <c:v>42244</c:v>
                </c:pt>
                <c:pt idx="314">
                  <c:v>42251</c:v>
                </c:pt>
                <c:pt idx="315">
                  <c:v>42258</c:v>
                </c:pt>
                <c:pt idx="316">
                  <c:v>42265</c:v>
                </c:pt>
                <c:pt idx="317">
                  <c:v>42272</c:v>
                </c:pt>
                <c:pt idx="318">
                  <c:v>42279</c:v>
                </c:pt>
                <c:pt idx="319">
                  <c:v>42286</c:v>
                </c:pt>
                <c:pt idx="320">
                  <c:v>42293</c:v>
                </c:pt>
                <c:pt idx="321">
                  <c:v>42300</c:v>
                </c:pt>
                <c:pt idx="322">
                  <c:v>42307</c:v>
                </c:pt>
                <c:pt idx="323">
                  <c:v>42314</c:v>
                </c:pt>
                <c:pt idx="324">
                  <c:v>42321</c:v>
                </c:pt>
                <c:pt idx="325">
                  <c:v>42328</c:v>
                </c:pt>
                <c:pt idx="326">
                  <c:v>42335</c:v>
                </c:pt>
                <c:pt idx="327">
                  <c:v>42342</c:v>
                </c:pt>
                <c:pt idx="328">
                  <c:v>42349</c:v>
                </c:pt>
                <c:pt idx="329">
                  <c:v>42356</c:v>
                </c:pt>
                <c:pt idx="330">
                  <c:v>42370</c:v>
                </c:pt>
                <c:pt idx="331">
                  <c:v>42377</c:v>
                </c:pt>
                <c:pt idx="332">
                  <c:v>42384</c:v>
                </c:pt>
                <c:pt idx="333">
                  <c:v>42391</c:v>
                </c:pt>
                <c:pt idx="334">
                  <c:v>42398</c:v>
                </c:pt>
                <c:pt idx="335">
                  <c:v>42405</c:v>
                </c:pt>
                <c:pt idx="336">
                  <c:v>42412</c:v>
                </c:pt>
                <c:pt idx="337">
                  <c:v>42419</c:v>
                </c:pt>
                <c:pt idx="338">
                  <c:v>42426</c:v>
                </c:pt>
                <c:pt idx="339">
                  <c:v>42433</c:v>
                </c:pt>
                <c:pt idx="340">
                  <c:v>42440</c:v>
                </c:pt>
                <c:pt idx="341">
                  <c:v>42447</c:v>
                </c:pt>
                <c:pt idx="342">
                  <c:v>42454</c:v>
                </c:pt>
                <c:pt idx="343">
                  <c:v>42461</c:v>
                </c:pt>
                <c:pt idx="344">
                  <c:v>42468</c:v>
                </c:pt>
                <c:pt idx="345">
                  <c:v>42475</c:v>
                </c:pt>
                <c:pt idx="346">
                  <c:v>42482</c:v>
                </c:pt>
                <c:pt idx="347">
                  <c:v>42489</c:v>
                </c:pt>
                <c:pt idx="348">
                  <c:v>42496</c:v>
                </c:pt>
                <c:pt idx="349">
                  <c:v>42503</c:v>
                </c:pt>
                <c:pt idx="350">
                  <c:v>42510</c:v>
                </c:pt>
                <c:pt idx="351">
                  <c:v>42517</c:v>
                </c:pt>
                <c:pt idx="352">
                  <c:v>42524</c:v>
                </c:pt>
                <c:pt idx="353">
                  <c:v>42531</c:v>
                </c:pt>
                <c:pt idx="354">
                  <c:v>42538</c:v>
                </c:pt>
                <c:pt idx="355">
                  <c:v>42545</c:v>
                </c:pt>
                <c:pt idx="356">
                  <c:v>42552</c:v>
                </c:pt>
                <c:pt idx="357">
                  <c:v>42559</c:v>
                </c:pt>
                <c:pt idx="358">
                  <c:v>42566</c:v>
                </c:pt>
                <c:pt idx="359">
                  <c:v>42573</c:v>
                </c:pt>
                <c:pt idx="360">
                  <c:v>42580</c:v>
                </c:pt>
                <c:pt idx="361">
                  <c:v>42587</c:v>
                </c:pt>
                <c:pt idx="362">
                  <c:v>42594</c:v>
                </c:pt>
                <c:pt idx="363">
                  <c:v>42601</c:v>
                </c:pt>
                <c:pt idx="364">
                  <c:v>42608</c:v>
                </c:pt>
                <c:pt idx="365">
                  <c:v>42615</c:v>
                </c:pt>
                <c:pt idx="366">
                  <c:v>42622</c:v>
                </c:pt>
                <c:pt idx="367">
                  <c:v>42629</c:v>
                </c:pt>
                <c:pt idx="368">
                  <c:v>42636</c:v>
                </c:pt>
                <c:pt idx="369">
                  <c:v>42643</c:v>
                </c:pt>
                <c:pt idx="370">
                  <c:v>42650</c:v>
                </c:pt>
                <c:pt idx="371">
                  <c:v>42657</c:v>
                </c:pt>
                <c:pt idx="372">
                  <c:v>42664</c:v>
                </c:pt>
                <c:pt idx="373">
                  <c:v>42671</c:v>
                </c:pt>
                <c:pt idx="374">
                  <c:v>42678</c:v>
                </c:pt>
                <c:pt idx="375">
                  <c:v>42685</c:v>
                </c:pt>
                <c:pt idx="376">
                  <c:v>42692</c:v>
                </c:pt>
                <c:pt idx="377">
                  <c:v>42699</c:v>
                </c:pt>
                <c:pt idx="378">
                  <c:v>42706</c:v>
                </c:pt>
                <c:pt idx="379">
                  <c:v>42713</c:v>
                </c:pt>
                <c:pt idx="380">
                  <c:v>42720</c:v>
                </c:pt>
                <c:pt idx="381">
                  <c:v>42727</c:v>
                </c:pt>
                <c:pt idx="382">
                  <c:v>42734</c:v>
                </c:pt>
                <c:pt idx="383">
                  <c:v>42741</c:v>
                </c:pt>
                <c:pt idx="384">
                  <c:v>42748</c:v>
                </c:pt>
                <c:pt idx="385">
                  <c:v>42755</c:v>
                </c:pt>
                <c:pt idx="386">
                  <c:v>42762</c:v>
                </c:pt>
                <c:pt idx="387">
                  <c:v>42769</c:v>
                </c:pt>
                <c:pt idx="388">
                  <c:v>42776</c:v>
                </c:pt>
                <c:pt idx="389">
                  <c:v>42783</c:v>
                </c:pt>
                <c:pt idx="390">
                  <c:v>42790</c:v>
                </c:pt>
                <c:pt idx="391">
                  <c:v>42797</c:v>
                </c:pt>
                <c:pt idx="392">
                  <c:v>42804</c:v>
                </c:pt>
                <c:pt idx="393">
                  <c:v>42811</c:v>
                </c:pt>
                <c:pt idx="394">
                  <c:v>42818</c:v>
                </c:pt>
                <c:pt idx="395">
                  <c:v>42825</c:v>
                </c:pt>
                <c:pt idx="396">
                  <c:v>42832</c:v>
                </c:pt>
                <c:pt idx="397">
                  <c:v>42839</c:v>
                </c:pt>
                <c:pt idx="398">
                  <c:v>42846</c:v>
                </c:pt>
                <c:pt idx="399">
                  <c:v>42853</c:v>
                </c:pt>
                <c:pt idx="400">
                  <c:v>42860</c:v>
                </c:pt>
                <c:pt idx="401">
                  <c:v>42867</c:v>
                </c:pt>
                <c:pt idx="402">
                  <c:v>42874</c:v>
                </c:pt>
                <c:pt idx="403">
                  <c:v>42881</c:v>
                </c:pt>
                <c:pt idx="404">
                  <c:v>42888</c:v>
                </c:pt>
                <c:pt idx="405">
                  <c:v>42895</c:v>
                </c:pt>
                <c:pt idx="406">
                  <c:v>42902</c:v>
                </c:pt>
                <c:pt idx="407">
                  <c:v>42909</c:v>
                </c:pt>
                <c:pt idx="408">
                  <c:v>42916</c:v>
                </c:pt>
                <c:pt idx="409">
                  <c:v>42923</c:v>
                </c:pt>
                <c:pt idx="410">
                  <c:v>42930</c:v>
                </c:pt>
                <c:pt idx="411">
                  <c:v>42937</c:v>
                </c:pt>
                <c:pt idx="412">
                  <c:v>42944</c:v>
                </c:pt>
                <c:pt idx="413">
                  <c:v>42951</c:v>
                </c:pt>
                <c:pt idx="414">
                  <c:v>42958</c:v>
                </c:pt>
                <c:pt idx="415">
                  <c:v>42965</c:v>
                </c:pt>
                <c:pt idx="416">
                  <c:v>42972</c:v>
                </c:pt>
                <c:pt idx="417">
                  <c:v>42979</c:v>
                </c:pt>
                <c:pt idx="418">
                  <c:v>42986</c:v>
                </c:pt>
                <c:pt idx="419">
                  <c:v>42993</c:v>
                </c:pt>
                <c:pt idx="420">
                  <c:v>43000</c:v>
                </c:pt>
                <c:pt idx="421">
                  <c:v>43007</c:v>
                </c:pt>
                <c:pt idx="422">
                  <c:v>43014</c:v>
                </c:pt>
                <c:pt idx="423">
                  <c:v>43021</c:v>
                </c:pt>
                <c:pt idx="424">
                  <c:v>43028</c:v>
                </c:pt>
                <c:pt idx="425">
                  <c:v>43035</c:v>
                </c:pt>
                <c:pt idx="426">
                  <c:v>43042</c:v>
                </c:pt>
                <c:pt idx="427">
                  <c:v>43049</c:v>
                </c:pt>
                <c:pt idx="428">
                  <c:v>43056</c:v>
                </c:pt>
                <c:pt idx="429">
                  <c:v>43063</c:v>
                </c:pt>
                <c:pt idx="430">
                  <c:v>43070</c:v>
                </c:pt>
                <c:pt idx="431">
                  <c:v>43077</c:v>
                </c:pt>
                <c:pt idx="432">
                  <c:v>43084</c:v>
                </c:pt>
                <c:pt idx="433">
                  <c:v>43091</c:v>
                </c:pt>
                <c:pt idx="434">
                  <c:v>43098</c:v>
                </c:pt>
                <c:pt idx="435">
                  <c:v>43105</c:v>
                </c:pt>
                <c:pt idx="436">
                  <c:v>43112</c:v>
                </c:pt>
                <c:pt idx="437">
                  <c:v>43119</c:v>
                </c:pt>
                <c:pt idx="438">
                  <c:v>43126</c:v>
                </c:pt>
                <c:pt idx="439">
                  <c:v>43133</c:v>
                </c:pt>
                <c:pt idx="440">
                  <c:v>43140</c:v>
                </c:pt>
                <c:pt idx="441">
                  <c:v>43147</c:v>
                </c:pt>
                <c:pt idx="442">
                  <c:v>43154</c:v>
                </c:pt>
                <c:pt idx="443">
                  <c:v>43161</c:v>
                </c:pt>
                <c:pt idx="444">
                  <c:v>43168</c:v>
                </c:pt>
                <c:pt idx="445">
                  <c:v>43175</c:v>
                </c:pt>
                <c:pt idx="446">
                  <c:v>43182</c:v>
                </c:pt>
                <c:pt idx="447">
                  <c:v>43189</c:v>
                </c:pt>
                <c:pt idx="448">
                  <c:v>43196</c:v>
                </c:pt>
                <c:pt idx="449">
                  <c:v>43203</c:v>
                </c:pt>
                <c:pt idx="450">
                  <c:v>43210</c:v>
                </c:pt>
                <c:pt idx="451">
                  <c:v>43217</c:v>
                </c:pt>
                <c:pt idx="452">
                  <c:v>43224</c:v>
                </c:pt>
                <c:pt idx="453">
                  <c:v>43231</c:v>
                </c:pt>
                <c:pt idx="454">
                  <c:v>43238</c:v>
                </c:pt>
                <c:pt idx="455">
                  <c:v>43245</c:v>
                </c:pt>
                <c:pt idx="456">
                  <c:v>43252</c:v>
                </c:pt>
                <c:pt idx="457">
                  <c:v>43259</c:v>
                </c:pt>
                <c:pt idx="458">
                  <c:v>43266</c:v>
                </c:pt>
                <c:pt idx="459">
                  <c:v>43273</c:v>
                </c:pt>
                <c:pt idx="460">
                  <c:v>43280</c:v>
                </c:pt>
                <c:pt idx="461">
                  <c:v>43287</c:v>
                </c:pt>
                <c:pt idx="462">
                  <c:v>43294</c:v>
                </c:pt>
                <c:pt idx="463">
                  <c:v>43301</c:v>
                </c:pt>
                <c:pt idx="464">
                  <c:v>43308</c:v>
                </c:pt>
                <c:pt idx="465">
                  <c:v>43315</c:v>
                </c:pt>
                <c:pt idx="466">
                  <c:v>43322</c:v>
                </c:pt>
                <c:pt idx="467">
                  <c:v>43329</c:v>
                </c:pt>
                <c:pt idx="468">
                  <c:v>43336</c:v>
                </c:pt>
                <c:pt idx="469">
                  <c:v>43343</c:v>
                </c:pt>
                <c:pt idx="470">
                  <c:v>43350</c:v>
                </c:pt>
                <c:pt idx="471">
                  <c:v>43357</c:v>
                </c:pt>
                <c:pt idx="472">
                  <c:v>43364</c:v>
                </c:pt>
                <c:pt idx="473">
                  <c:v>43371</c:v>
                </c:pt>
                <c:pt idx="474">
                  <c:v>43378</c:v>
                </c:pt>
                <c:pt idx="475">
                  <c:v>43385</c:v>
                </c:pt>
                <c:pt idx="476">
                  <c:v>43392</c:v>
                </c:pt>
                <c:pt idx="477">
                  <c:v>43399</c:v>
                </c:pt>
                <c:pt idx="478">
                  <c:v>43406</c:v>
                </c:pt>
                <c:pt idx="479">
                  <c:v>43413</c:v>
                </c:pt>
                <c:pt idx="480">
                  <c:v>43420</c:v>
                </c:pt>
                <c:pt idx="481">
                  <c:v>43427</c:v>
                </c:pt>
                <c:pt idx="482">
                  <c:v>43434</c:v>
                </c:pt>
              </c:numCache>
            </c:numRef>
          </c:cat>
          <c:val>
            <c:numRef>
              <c:f>[0]!BPIchart</c:f>
              <c:numCache>
                <c:formatCode>#,##0</c:formatCode>
                <c:ptCount val="705"/>
                <c:pt idx="0">
                  <c:v>2244</c:v>
                </c:pt>
                <c:pt idx="1">
                  <c:v>2157</c:v>
                </c:pt>
                <c:pt idx="2">
                  <c:v>2486</c:v>
                </c:pt>
                <c:pt idx="3">
                  <c:v>2550</c:v>
                </c:pt>
                <c:pt idx="4">
                  <c:v>2572</c:v>
                </c:pt>
                <c:pt idx="5">
                  <c:v>2317</c:v>
                </c:pt>
                <c:pt idx="6">
                  <c:v>2361</c:v>
                </c:pt>
                <c:pt idx="7">
                  <c:v>2705</c:v>
                </c:pt>
                <c:pt idx="8">
                  <c:v>2734</c:v>
                </c:pt>
                <c:pt idx="9">
                  <c:v>3048</c:v>
                </c:pt>
                <c:pt idx="10">
                  <c:v>3150</c:v>
                </c:pt>
                <c:pt idx="11">
                  <c:v>3556</c:v>
                </c:pt>
                <c:pt idx="12">
                  <c:v>3978</c:v>
                </c:pt>
                <c:pt idx="13">
                  <c:v>4424</c:v>
                </c:pt>
                <c:pt idx="14">
                  <c:v>3868</c:v>
                </c:pt>
                <c:pt idx="15">
                  <c:v>3928</c:v>
                </c:pt>
                <c:pt idx="16">
                  <c:v>3673</c:v>
                </c:pt>
                <c:pt idx="17">
                  <c:v>3448</c:v>
                </c:pt>
                <c:pt idx="18">
                  <c:v>3823</c:v>
                </c:pt>
                <c:pt idx="19">
                  <c:v>4218</c:v>
                </c:pt>
                <c:pt idx="20">
                  <c:v>3745</c:v>
                </c:pt>
                <c:pt idx="21">
                  <c:v>3661</c:v>
                </c:pt>
                <c:pt idx="22">
                  <c:v>3420</c:v>
                </c:pt>
                <c:pt idx="23">
                  <c:v>3141</c:v>
                </c:pt>
                <c:pt idx="24">
                  <c:v>3028</c:v>
                </c:pt>
                <c:pt idx="25">
                  <c:v>3179</c:v>
                </c:pt>
                <c:pt idx="26">
                  <c:v>3399</c:v>
                </c:pt>
                <c:pt idx="27">
                  <c:v>4003</c:v>
                </c:pt>
                <c:pt idx="28">
                  <c:v>4177</c:v>
                </c:pt>
                <c:pt idx="29">
                  <c:v>4344</c:v>
                </c:pt>
                <c:pt idx="30">
                  <c:v>3965</c:v>
                </c:pt>
                <c:pt idx="31">
                  <c:v>3736</c:v>
                </c:pt>
                <c:pt idx="32">
                  <c:v>3952</c:v>
                </c:pt>
                <c:pt idx="33">
                  <c:v>4034</c:v>
                </c:pt>
                <c:pt idx="34">
                  <c:v>3757</c:v>
                </c:pt>
                <c:pt idx="35">
                  <c:v>3900</c:v>
                </c:pt>
                <c:pt idx="36">
                  <c:v>4062</c:v>
                </c:pt>
                <c:pt idx="37">
                  <c:v>4340</c:v>
                </c:pt>
                <c:pt idx="38">
                  <c:v>4576</c:v>
                </c:pt>
                <c:pt idx="39">
                  <c:v>4247</c:v>
                </c:pt>
                <c:pt idx="40">
                  <c:v>3878</c:v>
                </c:pt>
                <c:pt idx="41">
                  <c:v>3361</c:v>
                </c:pt>
                <c:pt idx="42">
                  <c:v>2980</c:v>
                </c:pt>
                <c:pt idx="43">
                  <c:v>3045</c:v>
                </c:pt>
                <c:pt idx="44">
                  <c:v>2447</c:v>
                </c:pt>
                <c:pt idx="45">
                  <c:v>1944</c:v>
                </c:pt>
                <c:pt idx="46">
                  <c:v>2092</c:v>
                </c:pt>
                <c:pt idx="47">
                  <c:v>2362</c:v>
                </c:pt>
                <c:pt idx="48">
                  <c:v>2632</c:v>
                </c:pt>
                <c:pt idx="49">
                  <c:v>2581</c:v>
                </c:pt>
                <c:pt idx="50">
                  <c:v>2864</c:v>
                </c:pt>
                <c:pt idx="51">
                  <c:v>3089</c:v>
                </c:pt>
                <c:pt idx="52">
                  <c:v>2978</c:v>
                </c:pt>
                <c:pt idx="53">
                  <c:v>3121</c:v>
                </c:pt>
                <c:pt idx="54">
                  <c:v>3394</c:v>
                </c:pt>
                <c:pt idx="55">
                  <c:v>2928</c:v>
                </c:pt>
                <c:pt idx="56">
                  <c:v>2719</c:v>
                </c:pt>
                <c:pt idx="57">
                  <c:v>2412</c:v>
                </c:pt>
                <c:pt idx="58">
                  <c:v>2403</c:v>
                </c:pt>
                <c:pt idx="59">
                  <c:v>2254</c:v>
                </c:pt>
                <c:pt idx="60">
                  <c:v>2219</c:v>
                </c:pt>
                <c:pt idx="61">
                  <c:v>2410</c:v>
                </c:pt>
                <c:pt idx="62">
                  <c:v>2304</c:v>
                </c:pt>
                <c:pt idx="63">
                  <c:v>2365</c:v>
                </c:pt>
                <c:pt idx="64">
                  <c:v>2038</c:v>
                </c:pt>
                <c:pt idx="65">
                  <c:v>2330</c:v>
                </c:pt>
                <c:pt idx="66">
                  <c:v>2382</c:v>
                </c:pt>
                <c:pt idx="67">
                  <c:v>2357</c:v>
                </c:pt>
                <c:pt idx="68">
                  <c:v>2037</c:v>
                </c:pt>
                <c:pt idx="69">
                  <c:v>1845</c:v>
                </c:pt>
                <c:pt idx="70">
                  <c:v>1798</c:v>
                </c:pt>
                <c:pt idx="71">
                  <c:v>1936</c:v>
                </c:pt>
                <c:pt idx="72">
                  <c:v>1923</c:v>
                </c:pt>
                <c:pt idx="73">
                  <c:v>1650</c:v>
                </c:pt>
                <c:pt idx="74">
                  <c:v>1337</c:v>
                </c:pt>
                <c:pt idx="75">
                  <c:v>1348</c:v>
                </c:pt>
                <c:pt idx="76">
                  <c:v>1620</c:v>
                </c:pt>
                <c:pt idx="77">
                  <c:v>2004</c:v>
                </c:pt>
                <c:pt idx="78">
                  <c:v>1812</c:v>
                </c:pt>
                <c:pt idx="79">
                  <c:v>1983</c:v>
                </c:pt>
                <c:pt idx="80">
                  <c:v>2132</c:v>
                </c:pt>
                <c:pt idx="81">
                  <c:v>2094</c:v>
                </c:pt>
                <c:pt idx="82">
                  <c:v>2078</c:v>
                </c:pt>
                <c:pt idx="83">
                  <c:v>1925</c:v>
                </c:pt>
                <c:pt idx="84">
                  <c:v>1696</c:v>
                </c:pt>
                <c:pt idx="85">
                  <c:v>1514</c:v>
                </c:pt>
                <c:pt idx="86">
                  <c:v>1364</c:v>
                </c:pt>
                <c:pt idx="87">
                  <c:v>1558</c:v>
                </c:pt>
                <c:pt idx="88">
                  <c:v>1769</c:v>
                </c:pt>
                <c:pt idx="89">
                  <c:v>1720</c:v>
                </c:pt>
                <c:pt idx="90">
                  <c:v>1666</c:v>
                </c:pt>
                <c:pt idx="91">
                  <c:v>1865</c:v>
                </c:pt>
                <c:pt idx="92">
                  <c:v>1791</c:v>
                </c:pt>
                <c:pt idx="93">
                  <c:v>1927</c:v>
                </c:pt>
                <c:pt idx="94">
                  <c:v>1914</c:v>
                </c:pt>
                <c:pt idx="95">
                  <c:v>1764</c:v>
                </c:pt>
                <c:pt idx="96">
                  <c:v>1590</c:v>
                </c:pt>
                <c:pt idx="97">
                  <c:v>1684</c:v>
                </c:pt>
                <c:pt idx="98">
                  <c:v>1578</c:v>
                </c:pt>
                <c:pt idx="99">
                  <c:v>1535</c:v>
                </c:pt>
                <c:pt idx="100">
                  <c:v>1511</c:v>
                </c:pt>
                <c:pt idx="101">
                  <c:v>1478</c:v>
                </c:pt>
                <c:pt idx="102">
                  <c:v>1520</c:v>
                </c:pt>
                <c:pt idx="103">
                  <c:v>1609</c:v>
                </c:pt>
                <c:pt idx="104">
                  <c:v>1651</c:v>
                </c:pt>
                <c:pt idx="105">
                  <c:v>1630</c:v>
                </c:pt>
                <c:pt idx="106">
                  <c:v>1685</c:v>
                </c:pt>
                <c:pt idx="107">
                  <c:v>1746</c:v>
                </c:pt>
                <c:pt idx="108">
                  <c:v>1641</c:v>
                </c:pt>
                <c:pt idx="109">
                  <c:v>1726</c:v>
                </c:pt>
                <c:pt idx="110">
                  <c:v>1913</c:v>
                </c:pt>
                <c:pt idx="111">
                  <c:v>2084</c:v>
                </c:pt>
                <c:pt idx="112">
                  <c:v>2026</c:v>
                </c:pt>
                <c:pt idx="113">
                  <c:v>1939</c:v>
                </c:pt>
                <c:pt idx="114">
                  <c:v>1836</c:v>
                </c:pt>
                <c:pt idx="115">
                  <c:v>1761</c:v>
                </c:pt>
                <c:pt idx="116">
                  <c:v>1831</c:v>
                </c:pt>
                <c:pt idx="117">
                  <c:v>1794</c:v>
                </c:pt>
                <c:pt idx="118">
                  <c:v>1701</c:v>
                </c:pt>
                <c:pt idx="119">
                  <c:v>1713</c:v>
                </c:pt>
                <c:pt idx="120">
                  <c:v>1775</c:v>
                </c:pt>
                <c:pt idx="121">
                  <c:v>1645</c:v>
                </c:pt>
                <c:pt idx="122">
                  <c:v>1619</c:v>
                </c:pt>
                <c:pt idx="123">
                  <c:v>1537</c:v>
                </c:pt>
                <c:pt idx="124">
                  <c:v>1264</c:v>
                </c:pt>
                <c:pt idx="125">
                  <c:v>1020</c:v>
                </c:pt>
                <c:pt idx="126">
                  <c:v>815</c:v>
                </c:pt>
                <c:pt idx="127">
                  <c:v>693</c:v>
                </c:pt>
                <c:pt idx="128">
                  <c:v>967</c:v>
                </c:pt>
                <c:pt idx="129">
                  <c:v>949</c:v>
                </c:pt>
                <c:pt idx="130">
                  <c:v>836</c:v>
                </c:pt>
                <c:pt idx="131">
                  <c:v>844</c:v>
                </c:pt>
                <c:pt idx="132">
                  <c:v>889</c:v>
                </c:pt>
                <c:pt idx="133">
                  <c:v>971</c:v>
                </c:pt>
                <c:pt idx="134">
                  <c:v>1036</c:v>
                </c:pt>
                <c:pt idx="135">
                  <c:v>1051</c:v>
                </c:pt>
                <c:pt idx="136">
                  <c:v>1040</c:v>
                </c:pt>
                <c:pt idx="137">
                  <c:v>1158</c:v>
                </c:pt>
                <c:pt idx="138">
                  <c:v>1487</c:v>
                </c:pt>
                <c:pt idx="139">
                  <c:v>1738</c:v>
                </c:pt>
                <c:pt idx="140">
                  <c:v>1527</c:v>
                </c:pt>
                <c:pt idx="141">
                  <c:v>1322</c:v>
                </c:pt>
                <c:pt idx="142">
                  <c:v>1274</c:v>
                </c:pt>
                <c:pt idx="143">
                  <c:v>1083</c:v>
                </c:pt>
                <c:pt idx="144">
                  <c:v>897</c:v>
                </c:pt>
                <c:pt idx="145">
                  <c:v>914</c:v>
                </c:pt>
                <c:pt idx="146">
                  <c:v>1065</c:v>
                </c:pt>
                <c:pt idx="147">
                  <c:v>1048</c:v>
                </c:pt>
                <c:pt idx="148">
                  <c:v>984</c:v>
                </c:pt>
                <c:pt idx="149">
                  <c:v>1129</c:v>
                </c:pt>
                <c:pt idx="150">
                  <c:v>1202</c:v>
                </c:pt>
                <c:pt idx="151">
                  <c:v>1156</c:v>
                </c:pt>
                <c:pt idx="152">
                  <c:v>1031</c:v>
                </c:pt>
                <c:pt idx="153">
                  <c:v>910</c:v>
                </c:pt>
                <c:pt idx="154">
                  <c:v>814</c:v>
                </c:pt>
                <c:pt idx="155">
                  <c:v>806</c:v>
                </c:pt>
                <c:pt idx="156">
                  <c:v>828</c:v>
                </c:pt>
                <c:pt idx="157">
                  <c:v>735</c:v>
                </c:pt>
                <c:pt idx="158">
                  <c:v>599</c:v>
                </c:pt>
                <c:pt idx="159">
                  <c:v>502</c:v>
                </c:pt>
                <c:pt idx="160">
                  <c:v>467</c:v>
                </c:pt>
                <c:pt idx="161">
                  <c:v>425</c:v>
                </c:pt>
                <c:pt idx="162">
                  <c:v>598</c:v>
                </c:pt>
                <c:pt idx="163">
                  <c:v>871</c:v>
                </c:pt>
                <c:pt idx="164">
                  <c:v>879</c:v>
                </c:pt>
                <c:pt idx="165">
                  <c:v>804</c:v>
                </c:pt>
                <c:pt idx="166">
                  <c:v>766</c:v>
                </c:pt>
                <c:pt idx="167">
                  <c:v>722</c:v>
                </c:pt>
                <c:pt idx="168">
                  <c:v>886</c:v>
                </c:pt>
                <c:pt idx="169">
                  <c:v>1013</c:v>
                </c:pt>
                <c:pt idx="170">
                  <c:v>980</c:v>
                </c:pt>
                <c:pt idx="171">
                  <c:v>936</c:v>
                </c:pt>
                <c:pt idx="172">
                  <c:v>839</c:v>
                </c:pt>
                <c:pt idx="173">
                  <c:v>710</c:v>
                </c:pt>
                <c:pt idx="174">
                  <c:v>685</c:v>
                </c:pt>
                <c:pt idx="175">
                  <c:v>670</c:v>
                </c:pt>
                <c:pt idx="176">
                  <c:v>772</c:v>
                </c:pt>
                <c:pt idx="177">
                  <c:v>740</c:v>
                </c:pt>
                <c:pt idx="178">
                  <c:v>718</c:v>
                </c:pt>
                <c:pt idx="179">
                  <c:v>664</c:v>
                </c:pt>
                <c:pt idx="180">
                  <c:v>723</c:v>
                </c:pt>
                <c:pt idx="181">
                  <c:v>832</c:v>
                </c:pt>
                <c:pt idx="182">
                  <c:v>909</c:v>
                </c:pt>
                <c:pt idx="183">
                  <c:v>1036</c:v>
                </c:pt>
                <c:pt idx="184">
                  <c:v>1124</c:v>
                </c:pt>
                <c:pt idx="185">
                  <c:v>1162</c:v>
                </c:pt>
                <c:pt idx="186">
                  <c:v>1208</c:v>
                </c:pt>
                <c:pt idx="187">
                  <c:v>1155</c:v>
                </c:pt>
                <c:pt idx="188">
                  <c:v>1094</c:v>
                </c:pt>
                <c:pt idx="189">
                  <c:v>1112</c:v>
                </c:pt>
                <c:pt idx="190">
                  <c:v>1196</c:v>
                </c:pt>
                <c:pt idx="191">
                  <c:v>1082</c:v>
                </c:pt>
                <c:pt idx="192">
                  <c:v>1006</c:v>
                </c:pt>
                <c:pt idx="193">
                  <c:v>994</c:v>
                </c:pt>
                <c:pt idx="194">
                  <c:v>930</c:v>
                </c:pt>
                <c:pt idx="195">
                  <c:v>854</c:v>
                </c:pt>
                <c:pt idx="196">
                  <c:v>795</c:v>
                </c:pt>
                <c:pt idx="197">
                  <c:v>764</c:v>
                </c:pt>
                <c:pt idx="198">
                  <c:v>859</c:v>
                </c:pt>
                <c:pt idx="199">
                  <c:v>927</c:v>
                </c:pt>
                <c:pt idx="200">
                  <c:v>1007</c:v>
                </c:pt>
                <c:pt idx="201">
                  <c:v>1008</c:v>
                </c:pt>
                <c:pt idx="202">
                  <c:v>1097</c:v>
                </c:pt>
                <c:pt idx="203">
                  <c:v>1172</c:v>
                </c:pt>
                <c:pt idx="204">
                  <c:v>1104</c:v>
                </c:pt>
                <c:pt idx="205">
                  <c:v>1021</c:v>
                </c:pt>
                <c:pt idx="206">
                  <c:v>948</c:v>
                </c:pt>
                <c:pt idx="207">
                  <c:v>923</c:v>
                </c:pt>
                <c:pt idx="208">
                  <c:v>903</c:v>
                </c:pt>
                <c:pt idx="209">
                  <c:v>907</c:v>
                </c:pt>
                <c:pt idx="210">
                  <c:v>1020</c:v>
                </c:pt>
                <c:pt idx="211">
                  <c:v>1306</c:v>
                </c:pt>
                <c:pt idx="212">
                  <c:v>1453</c:v>
                </c:pt>
                <c:pt idx="213">
                  <c:v>1800</c:v>
                </c:pt>
                <c:pt idx="214">
                  <c:v>1914</c:v>
                </c:pt>
                <c:pt idx="215">
                  <c:v>2024</c:v>
                </c:pt>
                <c:pt idx="216">
                  <c:v>2060</c:v>
                </c:pt>
                <c:pt idx="217">
                  <c:v>1904</c:v>
                </c:pt>
                <c:pt idx="218">
                  <c:v>1631</c:v>
                </c:pt>
                <c:pt idx="219">
                  <c:v>1565</c:v>
                </c:pt>
                <c:pt idx="220">
                  <c:v>1409</c:v>
                </c:pt>
                <c:pt idx="221">
                  <c:v>1362</c:v>
                </c:pt>
                <c:pt idx="222">
                  <c:v>1665</c:v>
                </c:pt>
                <c:pt idx="223">
                  <c:v>1923</c:v>
                </c:pt>
                <c:pt idx="224">
                  <c:v>2096</c:v>
                </c:pt>
                <c:pt idx="225">
                  <c:v>1858</c:v>
                </c:pt>
                <c:pt idx="226">
                  <c:v>1780</c:v>
                </c:pt>
                <c:pt idx="227">
                  <c:v>1750</c:v>
                </c:pt>
                <c:pt idx="228">
                  <c:v>1621</c:v>
                </c:pt>
                <c:pt idx="229">
                  <c:v>1564</c:v>
                </c:pt>
                <c:pt idx="230">
                  <c:v>1437</c:v>
                </c:pt>
                <c:pt idx="231">
                  <c:v>1337</c:v>
                </c:pt>
                <c:pt idx="232">
                  <c:v>1304</c:v>
                </c:pt>
                <c:pt idx="233">
                  <c:v>1311</c:v>
                </c:pt>
                <c:pt idx="234">
                  <c:v>1244</c:v>
                </c:pt>
                <c:pt idx="235">
                  <c:v>1099</c:v>
                </c:pt>
                <c:pt idx="236">
                  <c:v>1075</c:v>
                </c:pt>
                <c:pt idx="237">
                  <c:v>1113</c:v>
                </c:pt>
                <c:pt idx="238">
                  <c:v>1112</c:v>
                </c:pt>
                <c:pt idx="239">
                  <c:v>978</c:v>
                </c:pt>
                <c:pt idx="240">
                  <c:v>822</c:v>
                </c:pt>
                <c:pt idx="241">
                  <c:v>782</c:v>
                </c:pt>
                <c:pt idx="242">
                  <c:v>828</c:v>
                </c:pt>
                <c:pt idx="243">
                  <c:v>864</c:v>
                </c:pt>
                <c:pt idx="244">
                  <c:v>865</c:v>
                </c:pt>
                <c:pt idx="245">
                  <c:v>898</c:v>
                </c:pt>
                <c:pt idx="246">
                  <c:v>1041</c:v>
                </c:pt>
                <c:pt idx="247">
                  <c:v>1001</c:v>
                </c:pt>
                <c:pt idx="248">
                  <c:v>872</c:v>
                </c:pt>
                <c:pt idx="249">
                  <c:v>727</c:v>
                </c:pt>
                <c:pt idx="250">
                  <c:v>582</c:v>
                </c:pt>
                <c:pt idx="251">
                  <c:v>461</c:v>
                </c:pt>
                <c:pt idx="252">
                  <c:v>419</c:v>
                </c:pt>
                <c:pt idx="253">
                  <c:v>640</c:v>
                </c:pt>
                <c:pt idx="254">
                  <c:v>679</c:v>
                </c:pt>
                <c:pt idx="255">
                  <c:v>586</c:v>
                </c:pt>
                <c:pt idx="256">
                  <c:v>606</c:v>
                </c:pt>
                <c:pt idx="257">
                  <c:v>611</c:v>
                </c:pt>
                <c:pt idx="258">
                  <c:v>624</c:v>
                </c:pt>
                <c:pt idx="259">
                  <c:v>803</c:v>
                </c:pt>
                <c:pt idx="260">
                  <c:v>812</c:v>
                </c:pt>
                <c:pt idx="261">
                  <c:v>871</c:v>
                </c:pt>
                <c:pt idx="262">
                  <c:v>931</c:v>
                </c:pt>
                <c:pt idx="263">
                  <c:v>875</c:v>
                </c:pt>
                <c:pt idx="264">
                  <c:v>814</c:v>
                </c:pt>
                <c:pt idx="265">
                  <c:v>807</c:v>
                </c:pt>
                <c:pt idx="266">
                  <c:v>887</c:v>
                </c:pt>
                <c:pt idx="267">
                  <c:v>865</c:v>
                </c:pt>
                <c:pt idx="268">
                  <c:v>966</c:v>
                </c:pt>
                <c:pt idx="269">
                  <c:v>1121</c:v>
                </c:pt>
                <c:pt idx="270">
                  <c:v>1233</c:v>
                </c:pt>
                <c:pt idx="271">
                  <c:v>1183</c:v>
                </c:pt>
                <c:pt idx="272">
                  <c:v>1089</c:v>
                </c:pt>
                <c:pt idx="273">
                  <c:v>1055</c:v>
                </c:pt>
                <c:pt idx="274">
                  <c:v>1120</c:v>
                </c:pt>
                <c:pt idx="275">
                  <c:v>1088</c:v>
                </c:pt>
                <c:pt idx="276">
                  <c:v>1001</c:v>
                </c:pt>
                <c:pt idx="277">
                  <c:v>907</c:v>
                </c:pt>
                <c:pt idx="278">
                  <c:v>827</c:v>
                </c:pt>
                <c:pt idx="279">
                  <c:v>764</c:v>
                </c:pt>
                <c:pt idx="280">
                  <c:v>759</c:v>
                </c:pt>
                <c:pt idx="281">
                  <c:v>685</c:v>
                </c:pt>
                <c:pt idx="282">
                  <c:v>508</c:v>
                </c:pt>
                <c:pt idx="283">
                  <c:v>430</c:v>
                </c:pt>
                <c:pt idx="284">
                  <c:v>499</c:v>
                </c:pt>
                <c:pt idx="285">
                  <c:v>514</c:v>
                </c:pt>
                <c:pt idx="286">
                  <c:v>540</c:v>
                </c:pt>
                <c:pt idx="287">
                  <c:v>587</c:v>
                </c:pt>
                <c:pt idx="288">
                  <c:v>585</c:v>
                </c:pt>
                <c:pt idx="289">
                  <c:v>617</c:v>
                </c:pt>
                <c:pt idx="290">
                  <c:v>597</c:v>
                </c:pt>
                <c:pt idx="291">
                  <c:v>584</c:v>
                </c:pt>
                <c:pt idx="292">
                  <c:v>600</c:v>
                </c:pt>
                <c:pt idx="293">
                  <c:v>642</c:v>
                </c:pt>
                <c:pt idx="294">
                  <c:v>685</c:v>
                </c:pt>
                <c:pt idx="295">
                  <c:v>647</c:v>
                </c:pt>
                <c:pt idx="296">
                  <c:v>594</c:v>
                </c:pt>
                <c:pt idx="297">
                  <c:v>579</c:v>
                </c:pt>
                <c:pt idx="298">
                  <c:v>549</c:v>
                </c:pt>
                <c:pt idx="299">
                  <c:v>524</c:v>
                </c:pt>
                <c:pt idx="300">
                  <c:v>596</c:v>
                </c:pt>
                <c:pt idx="301">
                  <c:v>719</c:v>
                </c:pt>
                <c:pt idx="302">
                  <c:v>851</c:v>
                </c:pt>
                <c:pt idx="303">
                  <c:v>833</c:v>
                </c:pt>
                <c:pt idx="304">
                  <c:v>908</c:v>
                </c:pt>
                <c:pt idx="305">
                  <c:v>1052</c:v>
                </c:pt>
                <c:pt idx="306">
                  <c:v>1162</c:v>
                </c:pt>
                <c:pt idx="307">
                  <c:v>1137</c:v>
                </c:pt>
                <c:pt idx="308">
                  <c:v>1023</c:v>
                </c:pt>
                <c:pt idx="309">
                  <c:v>1021</c:v>
                </c:pt>
                <c:pt idx="310">
                  <c:v>1057</c:v>
                </c:pt>
                <c:pt idx="311">
                  <c:v>1054</c:v>
                </c:pt>
                <c:pt idx="312">
                  <c:v>974</c:v>
                </c:pt>
                <c:pt idx="313">
                  <c:v>837</c:v>
                </c:pt>
                <c:pt idx="314">
                  <c:v>735</c:v>
                </c:pt>
                <c:pt idx="315">
                  <c:v>753</c:v>
                </c:pt>
                <c:pt idx="316">
                  <c:v>744</c:v>
                </c:pt>
                <c:pt idx="317">
                  <c:v>701</c:v>
                </c:pt>
                <c:pt idx="318">
                  <c:v>761</c:v>
                </c:pt>
                <c:pt idx="319">
                  <c:v>722</c:v>
                </c:pt>
                <c:pt idx="320">
                  <c:v>683</c:v>
                </c:pt>
                <c:pt idx="321">
                  <c:v>675</c:v>
                </c:pt>
                <c:pt idx="322">
                  <c:v>603</c:v>
                </c:pt>
                <c:pt idx="323">
                  <c:v>514</c:v>
                </c:pt>
                <c:pt idx="324">
                  <c:v>463</c:v>
                </c:pt>
                <c:pt idx="325">
                  <c:v>456</c:v>
                </c:pt>
                <c:pt idx="326">
                  <c:v>433</c:v>
                </c:pt>
                <c:pt idx="327">
                  <c:v>410</c:v>
                </c:pt>
                <c:pt idx="328">
                  <c:v>426</c:v>
                </c:pt>
                <c:pt idx="329">
                  <c:v>464</c:v>
                </c:pt>
                <c:pt idx="330">
                  <c:v>434</c:v>
                </c:pt>
                <c:pt idx="331">
                  <c:v>381</c:v>
                </c:pt>
                <c:pt idx="332">
                  <c:v>334</c:v>
                </c:pt>
                <c:pt idx="333">
                  <c:v>287</c:v>
                </c:pt>
                <c:pt idx="334">
                  <c:v>295</c:v>
                </c:pt>
                <c:pt idx="335">
                  <c:v>324</c:v>
                </c:pt>
                <c:pt idx="336">
                  <c:v>355</c:v>
                </c:pt>
                <c:pt idx="337">
                  <c:v>352</c:v>
                </c:pt>
                <c:pt idx="338">
                  <c:v>386</c:v>
                </c:pt>
                <c:pt idx="339">
                  <c:v>477</c:v>
                </c:pt>
                <c:pt idx="340">
                  <c:v>463</c:v>
                </c:pt>
                <c:pt idx="341">
                  <c:v>471</c:v>
                </c:pt>
                <c:pt idx="342">
                  <c:v>535</c:v>
                </c:pt>
                <c:pt idx="343">
                  <c:v>643</c:v>
                </c:pt>
                <c:pt idx="344">
                  <c:v>727</c:v>
                </c:pt>
                <c:pt idx="345">
                  <c:v>736</c:v>
                </c:pt>
                <c:pt idx="346">
                  <c:v>667</c:v>
                </c:pt>
                <c:pt idx="347">
                  <c:v>591</c:v>
                </c:pt>
                <c:pt idx="348">
                  <c:v>597</c:v>
                </c:pt>
                <c:pt idx="349">
                  <c:v>614</c:v>
                </c:pt>
                <c:pt idx="350">
                  <c:v>582</c:v>
                </c:pt>
                <c:pt idx="351">
                  <c:v>550</c:v>
                </c:pt>
                <c:pt idx="352">
                  <c:v>543</c:v>
                </c:pt>
                <c:pt idx="353">
                  <c:v>546</c:v>
                </c:pt>
                <c:pt idx="354">
                  <c:v>585</c:v>
                </c:pt>
                <c:pt idx="355">
                  <c:v>691</c:v>
                </c:pt>
                <c:pt idx="356">
                  <c:v>792</c:v>
                </c:pt>
                <c:pt idx="357">
                  <c:v>863</c:v>
                </c:pt>
                <c:pt idx="358">
                  <c:v>827</c:v>
                </c:pt>
                <c:pt idx="359">
                  <c:v>692</c:v>
                </c:pt>
                <c:pt idx="360">
                  <c:v>640</c:v>
                </c:pt>
                <c:pt idx="361">
                  <c:v>703</c:v>
                </c:pt>
                <c:pt idx="362">
                  <c:v>727</c:v>
                </c:pt>
                <c:pt idx="363">
                  <c:v>687</c:v>
                </c:pt>
                <c:pt idx="364">
                  <c:v>644</c:v>
                </c:pt>
                <c:pt idx="365">
                  <c:v>658</c:v>
                </c:pt>
                <c:pt idx="366">
                  <c:v>646</c:v>
                </c:pt>
                <c:pt idx="367">
                  <c:v>722</c:v>
                </c:pt>
                <c:pt idx="368">
                  <c:v>726</c:v>
                </c:pt>
                <c:pt idx="369">
                  <c:v>717</c:v>
                </c:pt>
                <c:pt idx="370">
                  <c:v>819</c:v>
                </c:pt>
                <c:pt idx="371">
                  <c:v>915</c:v>
                </c:pt>
                <c:pt idx="372">
                  <c:v>913</c:v>
                </c:pt>
                <c:pt idx="373">
                  <c:v>885</c:v>
                </c:pt>
                <c:pt idx="374">
                  <c:v>1011</c:v>
                </c:pt>
                <c:pt idx="375">
                  <c:v>1388</c:v>
                </c:pt>
                <c:pt idx="376">
                  <c:v>1389</c:v>
                </c:pt>
                <c:pt idx="377">
                  <c:v>1508</c:v>
                </c:pt>
                <c:pt idx="378">
                  <c:v>1508</c:v>
                </c:pt>
                <c:pt idx="379">
                  <c:v>1126</c:v>
                </c:pt>
                <c:pt idx="380">
                  <c:v>852</c:v>
                </c:pt>
                <c:pt idx="381">
                  <c:v>811</c:v>
                </c:pt>
                <c:pt idx="382">
                  <c:v>892</c:v>
                </c:pt>
                <c:pt idx="383">
                  <c:v>1042</c:v>
                </c:pt>
                <c:pt idx="384">
                  <c:v>970</c:v>
                </c:pt>
                <c:pt idx="385">
                  <c:v>968</c:v>
                </c:pt>
                <c:pt idx="386">
                  <c:v>922</c:v>
                </c:pt>
                <c:pt idx="387">
                  <c:v>943</c:v>
                </c:pt>
                <c:pt idx="388">
                  <c:v>917</c:v>
                </c:pt>
                <c:pt idx="389">
                  <c:v>947</c:v>
                </c:pt>
                <c:pt idx="390">
                  <c:v>1118</c:v>
                </c:pt>
                <c:pt idx="391">
                  <c:v>1211</c:v>
                </c:pt>
                <c:pt idx="392">
                  <c:v>1108</c:v>
                </c:pt>
                <c:pt idx="393">
                  <c:v>1218</c:v>
                </c:pt>
                <c:pt idx="394">
                  <c:v>1374</c:v>
                </c:pt>
                <c:pt idx="395">
                  <c:v>1427</c:v>
                </c:pt>
                <c:pt idx="396">
                  <c:v>1621</c:v>
                </c:pt>
                <c:pt idx="397">
                  <c:v>1494</c:v>
                </c:pt>
                <c:pt idx="398">
                  <c:v>1187</c:v>
                </c:pt>
                <c:pt idx="399">
                  <c:v>1023</c:v>
                </c:pt>
                <c:pt idx="400">
                  <c:v>992</c:v>
                </c:pt>
                <c:pt idx="401">
                  <c:v>870</c:v>
                </c:pt>
                <c:pt idx="402">
                  <c:v>845</c:v>
                </c:pt>
                <c:pt idx="403">
                  <c:v>792</c:v>
                </c:pt>
                <c:pt idx="404">
                  <c:v>813</c:v>
                </c:pt>
                <c:pt idx="405">
                  <c:v>964</c:v>
                </c:pt>
                <c:pt idx="406">
                  <c:v>1138</c:v>
                </c:pt>
                <c:pt idx="407">
                  <c:v>1091</c:v>
                </c:pt>
                <c:pt idx="408">
                  <c:v>1062</c:v>
                </c:pt>
                <c:pt idx="409">
                  <c:v>1173</c:v>
                </c:pt>
                <c:pt idx="410">
                  <c:v>1258</c:v>
                </c:pt>
                <c:pt idx="411">
                  <c:v>1109</c:v>
                </c:pt>
                <c:pt idx="412">
                  <c:v>1153</c:v>
                </c:pt>
                <c:pt idx="413">
                  <c:v>1256</c:v>
                </c:pt>
                <c:pt idx="414">
                  <c:v>1345</c:v>
                </c:pt>
                <c:pt idx="415">
                  <c:v>1235</c:v>
                </c:pt>
                <c:pt idx="416">
                  <c:v>1198</c:v>
                </c:pt>
                <c:pt idx="417">
                  <c:v>1375</c:v>
                </c:pt>
                <c:pt idx="418">
                  <c:v>1521</c:v>
                </c:pt>
                <c:pt idx="419">
                  <c:v>1493</c:v>
                </c:pt>
                <c:pt idx="420">
                  <c:v>1308</c:v>
                </c:pt>
                <c:pt idx="421">
                  <c:v>1406</c:v>
                </c:pt>
                <c:pt idx="422">
                  <c:v>1606</c:v>
                </c:pt>
                <c:pt idx="423">
                  <c:v>1643</c:v>
                </c:pt>
                <c:pt idx="424">
                  <c:v>1517</c:v>
                </c:pt>
                <c:pt idx="425">
                  <c:v>1562</c:v>
                </c:pt>
                <c:pt idx="426">
                  <c:v>1418</c:v>
                </c:pt>
                <c:pt idx="427">
                  <c:v>1285</c:v>
                </c:pt>
                <c:pt idx="428">
                  <c:v>1295</c:v>
                </c:pt>
                <c:pt idx="429">
                  <c:v>1494</c:v>
                </c:pt>
                <c:pt idx="430">
                  <c:v>1588</c:v>
                </c:pt>
                <c:pt idx="431">
                  <c:v>1677</c:v>
                </c:pt>
                <c:pt idx="432">
                  <c:v>1395</c:v>
                </c:pt>
                <c:pt idx="433">
                  <c:v>1340</c:v>
                </c:pt>
                <c:pt idx="434">
                  <c:v>1400</c:v>
                </c:pt>
                <c:pt idx="435">
                  <c:v>1348</c:v>
                </c:pt>
                <c:pt idx="436">
                  <c:v>1333</c:v>
                </c:pt>
                <c:pt idx="437">
                  <c:v>1492</c:v>
                </c:pt>
                <c:pt idx="438">
                  <c:v>1359</c:v>
                </c:pt>
                <c:pt idx="439">
                  <c:v>1250</c:v>
                </c:pt>
                <c:pt idx="440">
                  <c:v>1273</c:v>
                </c:pt>
                <c:pt idx="441">
                  <c:v>1481</c:v>
                </c:pt>
                <c:pt idx="442">
                  <c:v>1500</c:v>
                </c:pt>
                <c:pt idx="443">
                  <c:v>1615</c:v>
                </c:pt>
                <c:pt idx="444">
                  <c:v>1618</c:v>
                </c:pt>
                <c:pt idx="445">
                  <c:v>1587</c:v>
                </c:pt>
                <c:pt idx="446">
                  <c:v>1455</c:v>
                </c:pt>
                <c:pt idx="447">
                  <c:v>1317</c:v>
                </c:pt>
                <c:pt idx="448">
                  <c:v>1351</c:v>
                </c:pt>
                <c:pt idx="449">
                  <c:v>1289</c:v>
                </c:pt>
                <c:pt idx="450">
                  <c:v>1275</c:v>
                </c:pt>
                <c:pt idx="451">
                  <c:v>1265</c:v>
                </c:pt>
                <c:pt idx="452">
                  <c:v>1245</c:v>
                </c:pt>
                <c:pt idx="453">
                  <c:v>1241</c:v>
                </c:pt>
                <c:pt idx="454">
                  <c:v>1187</c:v>
                </c:pt>
                <c:pt idx="455">
                  <c:v>1192</c:v>
                </c:pt>
                <c:pt idx="456">
                  <c:v>1418</c:v>
                </c:pt>
                <c:pt idx="457">
                  <c:v>1495</c:v>
                </c:pt>
                <c:pt idx="458">
                  <c:v>1355</c:v>
                </c:pt>
                <c:pt idx="459">
                  <c:v>1336</c:v>
                </c:pt>
                <c:pt idx="460">
                  <c:v>1347</c:v>
                </c:pt>
                <c:pt idx="461">
                  <c:v>1527</c:v>
                </c:pt>
                <c:pt idx="462">
                  <c:v>1557</c:v>
                </c:pt>
                <c:pt idx="463">
                  <c:v>1588</c:v>
                </c:pt>
                <c:pt idx="464">
                  <c:v>1447</c:v>
                </c:pt>
                <c:pt idx="465">
                  <c:v>1339</c:v>
                </c:pt>
                <c:pt idx="466">
                  <c:v>1485</c:v>
                </c:pt>
                <c:pt idx="467">
                  <c:v>1630</c:v>
                </c:pt>
                <c:pt idx="468">
                  <c:v>1571</c:v>
                </c:pt>
                <c:pt idx="469">
                  <c:v>1528</c:v>
                </c:pt>
                <c:pt idx="470">
                  <c:v>1523</c:v>
                </c:pt>
                <c:pt idx="471">
                  <c:v>1586</c:v>
                </c:pt>
                <c:pt idx="472">
                  <c:v>1695</c:v>
                </c:pt>
                <c:pt idx="473">
                  <c:v>1727</c:v>
                </c:pt>
                <c:pt idx="474">
                  <c:v>1775</c:v>
                </c:pt>
                <c:pt idx="475">
                  <c:v>1775</c:v>
                </c:pt>
                <c:pt idx="476">
                  <c:v>1583</c:v>
                </c:pt>
                <c:pt idx="477">
                  <c:v>1530</c:v>
                </c:pt>
                <c:pt idx="478">
                  <c:v>1495</c:v>
                </c:pt>
                <c:pt idx="479">
                  <c:v>1453</c:v>
                </c:pt>
                <c:pt idx="480">
                  <c:v>1376</c:v>
                </c:pt>
                <c:pt idx="481">
                  <c:v>1463</c:v>
                </c:pt>
                <c:pt idx="482">
                  <c:v>1469</c:v>
                </c:pt>
                <c:pt idx="483">
                  <c:v>1478</c:v>
                </c:pt>
                <c:pt idx="484">
                  <c:v>1437</c:v>
                </c:pt>
                <c:pt idx="485">
                  <c:v>1437</c:v>
                </c:pt>
                <c:pt idx="486">
                  <c:v>1331</c:v>
                </c:pt>
                <c:pt idx="487">
                  <c:v>1137</c:v>
                </c:pt>
                <c:pt idx="488">
                  <c:v>1018</c:v>
                </c:pt>
                <c:pt idx="489">
                  <c:v>748</c:v>
                </c:pt>
                <c:pt idx="490">
                  <c:v>560</c:v>
                </c:pt>
                <c:pt idx="491">
                  <c:v>574</c:v>
                </c:pt>
                <c:pt idx="492">
                  <c:v>624</c:v>
                </c:pt>
                <c:pt idx="493">
                  <c:v>666</c:v>
                </c:pt>
                <c:pt idx="494">
                  <c:v>863</c:v>
                </c:pt>
                <c:pt idx="495">
                  <c:v>894</c:v>
                </c:pt>
                <c:pt idx="496">
                  <c:v>883</c:v>
                </c:pt>
                <c:pt idx="497">
                  <c:v>1027</c:v>
                </c:pt>
                <c:pt idx="498">
                  <c:v>1102</c:v>
                </c:pt>
                <c:pt idx="499">
                  <c:v>1114</c:v>
                </c:pt>
                <c:pt idx="500">
                  <c:v>1073</c:v>
                </c:pt>
                <c:pt idx="501">
                  <c:v>1162</c:v>
                </c:pt>
                <c:pt idx="502">
                  <c:v>1186</c:v>
                </c:pt>
                <c:pt idx="503">
                  <c:v>1190</c:v>
                </c:pt>
                <c:pt idx="504">
                  <c:v>1198</c:v>
                </c:pt>
                <c:pt idx="505">
                  <c:v>1256</c:v>
                </c:pt>
                <c:pt idx="506">
                  <c:v>1304</c:v>
                </c:pt>
                <c:pt idx="507">
                  <c:v>1335</c:v>
                </c:pt>
                <c:pt idx="508">
                  <c:v>1213</c:v>
                </c:pt>
                <c:pt idx="509">
                  <c:v>1131</c:v>
                </c:pt>
                <c:pt idx="510">
                  <c:v>1096</c:v>
                </c:pt>
                <c:pt idx="511">
                  <c:v>1317</c:v>
                </c:pt>
                <c:pt idx="512">
                  <c:v>1665</c:v>
                </c:pt>
                <c:pt idx="513">
                  <c:v>1945</c:v>
                </c:pt>
                <c:pt idx="514">
                  <c:v>2170</c:v>
                </c:pt>
                <c:pt idx="515">
                  <c:v>2109</c:v>
                </c:pt>
                <c:pt idx="516">
                  <c:v>1779</c:v>
                </c:pt>
                <c:pt idx="517">
                  <c:v>1932</c:v>
                </c:pt>
                <c:pt idx="518">
                  <c:v>2169</c:v>
                </c:pt>
                <c:pt idx="519">
                  <c:v>2196</c:v>
                </c:pt>
                <c:pt idx="520">
                  <c:v>2260</c:v>
                </c:pt>
                <c:pt idx="521">
                  <c:v>2216</c:v>
                </c:pt>
                <c:pt idx="522">
                  <c:v>2133</c:v>
                </c:pt>
                <c:pt idx="523">
                  <c:v>2013</c:v>
                </c:pt>
                <c:pt idx="524">
                  <c:v>1804</c:v>
                </c:pt>
                <c:pt idx="525">
                  <c:v>1731</c:v>
                </c:pt>
                <c:pt idx="526">
                  <c:v>1916</c:v>
                </c:pt>
                <c:pt idx="527">
                  <c:v>1840</c:v>
                </c:pt>
                <c:pt idx="528">
                  <c:v>1646</c:v>
                </c:pt>
                <c:pt idx="529">
                  <c:v>1513</c:v>
                </c:pt>
                <c:pt idx="530">
                  <c:v>1290</c:v>
                </c:pt>
                <c:pt idx="531">
                  <c:v>1118</c:v>
                </c:pt>
                <c:pt idx="532">
                  <c:v>1129</c:v>
                </c:pt>
                <c:pt idx="533">
                  <c:v>1225</c:v>
                </c:pt>
                <c:pt idx="534">
                  <c:v>1347</c:v>
                </c:pt>
                <c:pt idx="535">
                  <c:v>1467</c:v>
                </c:pt>
                <c:pt idx="536">
                  <c:v>1003</c:v>
                </c:pt>
                <c:pt idx="537">
                  <c:v>771</c:v>
                </c:pt>
                <c:pt idx="538">
                  <c:v>870</c:v>
                </c:pt>
                <c:pt idx="539">
                  <c:v>673</c:v>
                </c:pt>
                <c:pt idx="540">
                  <c:v>574</c:v>
                </c:pt>
                <c:pt idx="541">
                  <c:v>541</c:v>
                </c:pt>
                <c:pt idx="542">
                  <c:v>636</c:v>
                </c:pt>
                <c:pt idx="543">
                  <c:v>787</c:v>
                </c:pt>
                <c:pt idx="544">
                  <c:v>905</c:v>
                </c:pt>
                <c:pt idx="545">
                  <c:v>1068</c:v>
                </c:pt>
                <c:pt idx="546">
                  <c:v>1007</c:v>
                </c:pt>
                <c:pt idx="547">
                  <c:v>807</c:v>
                </c:pt>
                <c:pt idx="548">
                  <c:v>729</c:v>
                </c:pt>
                <c:pt idx="549">
                  <c:v>797</c:v>
                </c:pt>
                <c:pt idx="550">
                  <c:v>813</c:v>
                </c:pt>
                <c:pt idx="551">
                  <c:v>825</c:v>
                </c:pt>
                <c:pt idx="552">
                  <c:v>747</c:v>
                </c:pt>
                <c:pt idx="553">
                  <c:v>704</c:v>
                </c:pt>
                <c:pt idx="554">
                  <c:v>658</c:v>
                </c:pt>
                <c:pt idx="555">
                  <c:v>603</c:v>
                </c:pt>
                <c:pt idx="556">
                  <c:v>635</c:v>
                </c:pt>
                <c:pt idx="557">
                  <c:v>754</c:v>
                </c:pt>
                <c:pt idx="558">
                  <c:v>814</c:v>
                </c:pt>
                <c:pt idx="559">
                  <c:v>852</c:v>
                </c:pt>
                <c:pt idx="560">
                  <c:v>1178</c:v>
                </c:pt>
                <c:pt idx="561">
                  <c:v>1256</c:v>
                </c:pt>
                <c:pt idx="562">
                  <c:v>1316</c:v>
                </c:pt>
                <c:pt idx="563">
                  <c:v>1587</c:v>
                </c:pt>
                <c:pt idx="564">
                  <c:v>1504</c:v>
                </c:pt>
                <c:pt idx="565">
                  <c:v>1198</c:v>
                </c:pt>
                <c:pt idx="566">
                  <c:v>1227</c:v>
                </c:pt>
                <c:pt idx="567">
                  <c:v>1600</c:v>
                </c:pt>
                <c:pt idx="568">
                  <c:v>1824</c:v>
                </c:pt>
                <c:pt idx="569">
                  <c:v>1653</c:v>
                </c:pt>
                <c:pt idx="570">
                  <c:v>1604</c:v>
                </c:pt>
                <c:pt idx="571">
                  <c:v>1473</c:v>
                </c:pt>
                <c:pt idx="572">
                  <c:v>1313</c:v>
                </c:pt>
                <c:pt idx="573">
                  <c:v>1315</c:v>
                </c:pt>
                <c:pt idx="574">
                  <c:v>1380</c:v>
                </c:pt>
                <c:pt idx="575">
                  <c:v>1373</c:v>
                </c:pt>
                <c:pt idx="576">
                  <c:v>1439</c:v>
                </c:pt>
                <c:pt idx="577" formatCode="0">
                  <c:v>1323</c:v>
                </c:pt>
                <c:pt idx="578">
                  <c:v>1274</c:v>
                </c:pt>
                <c:pt idx="579">
                  <c:v>1275</c:v>
                </c:pt>
                <c:pt idx="580">
                  <c:v>1190</c:v>
                </c:pt>
                <c:pt idx="581">
                  <c:v>1198</c:v>
                </c:pt>
                <c:pt idx="582">
                  <c:v>1353</c:v>
                </c:pt>
                <c:pt idx="583">
                  <c:v>1429</c:v>
                </c:pt>
                <c:pt idx="584">
                  <c:v>1331</c:v>
                </c:pt>
                <c:pt idx="585">
                  <c:v>1465</c:v>
                </c:pt>
                <c:pt idx="586" formatCode="0">
                  <c:v>1402</c:v>
                </c:pt>
                <c:pt idx="587">
                  <c:v>1325</c:v>
                </c:pt>
                <c:pt idx="588">
                  <c:v>1364</c:v>
                </c:pt>
                <c:pt idx="589">
                  <c:v>1559</c:v>
                </c:pt>
                <c:pt idx="590">
                  <c:v>1616</c:v>
                </c:pt>
                <c:pt idx="591">
                  <c:v>1659</c:v>
                </c:pt>
                <c:pt idx="592">
                  <c:v>1633</c:v>
                </c:pt>
                <c:pt idx="593">
                  <c:v>1662</c:v>
                </c:pt>
                <c:pt idx="594">
                  <c:v>1944</c:v>
                </c:pt>
                <c:pt idx="595">
                  <c:v>2332</c:v>
                </c:pt>
                <c:pt idx="596">
                  <c:v>2140</c:v>
                </c:pt>
                <c:pt idx="597">
                  <c:v>2241</c:v>
                </c:pt>
                <c:pt idx="598">
                  <c:v>2242</c:v>
                </c:pt>
                <c:pt idx="599">
                  <c:v>2975</c:v>
                </c:pt>
                <c:pt idx="600">
                  <c:v>2827</c:v>
                </c:pt>
                <c:pt idx="601">
                  <c:v>2484</c:v>
                </c:pt>
                <c:pt idx="602">
                  <c:v>2003</c:v>
                </c:pt>
                <c:pt idx="603">
                  <c:v>2347</c:v>
                </c:pt>
                <c:pt idx="604">
                  <c:v>2630</c:v>
                </c:pt>
                <c:pt idx="605">
                  <c:v>2672</c:v>
                </c:pt>
                <c:pt idx="606">
                  <c:v>2955</c:v>
                </c:pt>
                <c:pt idx="607">
                  <c:v>2961</c:v>
                </c:pt>
                <c:pt idx="608">
                  <c:v>2855</c:v>
                </c:pt>
                <c:pt idx="609">
                  <c:v>2760</c:v>
                </c:pt>
                <c:pt idx="610">
                  <c:v>2933</c:v>
                </c:pt>
                <c:pt idx="611">
                  <c:v>3302</c:v>
                </c:pt>
                <c:pt idx="612">
                  <c:v>3558</c:v>
                </c:pt>
                <c:pt idx="613">
                  <c:v>3642</c:v>
                </c:pt>
                <c:pt idx="614">
                  <c:v>4269</c:v>
                </c:pt>
                <c:pt idx="615">
                  <c:v>4101</c:v>
                </c:pt>
                <c:pt idx="616">
                  <c:v>3623</c:v>
                </c:pt>
                <c:pt idx="617">
                  <c:v>3528</c:v>
                </c:pt>
                <c:pt idx="618">
                  <c:v>3304</c:v>
                </c:pt>
                <c:pt idx="619">
                  <c:v>3418</c:v>
                </c:pt>
                <c:pt idx="620">
                  <c:v>3566</c:v>
                </c:pt>
                <c:pt idx="621">
                  <c:v>3785</c:v>
                </c:pt>
                <c:pt idx="622">
                  <c:v>3874</c:v>
                </c:pt>
                <c:pt idx="623">
                  <c:v>3649</c:v>
                </c:pt>
                <c:pt idx="624">
                  <c:v>3595</c:v>
                </c:pt>
                <c:pt idx="625">
                  <c:v>3916</c:v>
                </c:pt>
                <c:pt idx="626">
                  <c:v>4012</c:v>
                </c:pt>
                <c:pt idx="627">
                  <c:v>3961</c:v>
                </c:pt>
                <c:pt idx="628">
                  <c:v>3866</c:v>
                </c:pt>
                <c:pt idx="629">
                  <c:v>4065</c:v>
                </c:pt>
                <c:pt idx="630">
                  <c:v>4327</c:v>
                </c:pt>
                <c:pt idx="631">
                  <c:v>3896</c:v>
                </c:pt>
                <c:pt idx="632">
                  <c:v>3071</c:v>
                </c:pt>
                <c:pt idx="633">
                  <c:v>2930</c:v>
                </c:pt>
                <c:pt idx="634">
                  <c:v>2282</c:v>
                </c:pt>
                <c:pt idx="635">
                  <c:v>2621</c:v>
                </c:pt>
                <c:pt idx="636">
                  <c:v>3128</c:v>
                </c:pt>
                <c:pt idx="637">
                  <c:v>3068</c:v>
                </c:pt>
                <c:pt idx="638">
                  <c:v>2444</c:v>
                </c:pt>
                <c:pt idx="639">
                  <c:v>2957</c:v>
                </c:pt>
                <c:pt idx="640">
                  <c:v>2375</c:v>
                </c:pt>
                <c:pt idx="641">
                  <c:v>2010</c:v>
                </c:pt>
                <c:pt idx="642">
                  <c:v>1846</c:v>
                </c:pt>
                <c:pt idx="643">
                  <c:v>1796</c:v>
                </c:pt>
                <c:pt idx="644">
                  <c:v>2400</c:v>
                </c:pt>
                <c:pt idx="645">
                  <c:v>2441</c:v>
                </c:pt>
                <c:pt idx="646">
                  <c:v>2689</c:v>
                </c:pt>
                <c:pt idx="647">
                  <c:v>2901</c:v>
                </c:pt>
                <c:pt idx="648">
                  <c:v>2874</c:v>
                </c:pt>
                <c:pt idx="649">
                  <c:v>3413</c:v>
                </c:pt>
                <c:pt idx="650">
                  <c:v>3073</c:v>
                </c:pt>
                <c:pt idx="651">
                  <c:v>2785</c:v>
                </c:pt>
                <c:pt idx="652">
                  <c:v>3042</c:v>
                </c:pt>
                <c:pt idx="653">
                  <c:v>3087</c:v>
                </c:pt>
                <c:pt idx="654">
                  <c:v>2967</c:v>
                </c:pt>
                <c:pt idx="655">
                  <c:v>2955</c:v>
                </c:pt>
                <c:pt idx="656">
                  <c:v>3316</c:v>
                </c:pt>
                <c:pt idx="657">
                  <c:v>3327</c:v>
                </c:pt>
                <c:pt idx="658">
                  <c:v>3218</c:v>
                </c:pt>
                <c:pt idx="659">
                  <c:v>3404</c:v>
                </c:pt>
                <c:pt idx="660">
                  <c:v>2629</c:v>
                </c:pt>
                <c:pt idx="661">
                  <c:v>2600</c:v>
                </c:pt>
                <c:pt idx="662">
                  <c:v>2872</c:v>
                </c:pt>
                <c:pt idx="663">
                  <c:v>2652</c:v>
                </c:pt>
                <c:pt idx="664">
                  <c:v>2510</c:v>
                </c:pt>
                <c:pt idx="665">
                  <c:v>2096</c:v>
                </c:pt>
                <c:pt idx="666">
                  <c:v>1972</c:v>
                </c:pt>
                <c:pt idx="667">
                  <c:v>2088</c:v>
                </c:pt>
                <c:pt idx="668">
                  <c:v>1983</c:v>
                </c:pt>
                <c:pt idx="669">
                  <c:v>1938</c:v>
                </c:pt>
                <c:pt idx="670">
                  <c:v>1805</c:v>
                </c:pt>
                <c:pt idx="671">
                  <c:v>1645</c:v>
                </c:pt>
                <c:pt idx="672">
                  <c:v>1217</c:v>
                </c:pt>
                <c:pt idx="673">
                  <c:v>1327</c:v>
                </c:pt>
                <c:pt idx="674">
                  <c:v>1922</c:v>
                </c:pt>
                <c:pt idx="675">
                  <c:v>1580</c:v>
                </c:pt>
                <c:pt idx="676">
                  <c:v>1992</c:v>
                </c:pt>
                <c:pt idx="677">
                  <c:v>2205</c:v>
                </c:pt>
                <c:pt idx="678">
                  <c:v>2196</c:v>
                </c:pt>
                <c:pt idx="679">
                  <c:v>2088</c:v>
                </c:pt>
                <c:pt idx="680">
                  <c:v>2113</c:v>
                </c:pt>
                <c:pt idx="681">
                  <c:v>1696</c:v>
                </c:pt>
                <c:pt idx="682">
                  <c:v>1669</c:v>
                </c:pt>
                <c:pt idx="683">
                  <c:v>1637</c:v>
                </c:pt>
                <c:pt idx="684">
                  <c:v>1496</c:v>
                </c:pt>
                <c:pt idx="685">
                  <c:v>1568</c:v>
                </c:pt>
                <c:pt idx="686">
                  <c:v>1618</c:v>
                </c:pt>
                <c:pt idx="687">
                  <c:v>1643</c:v>
                </c:pt>
                <c:pt idx="688">
                  <c:v>1645</c:v>
                </c:pt>
                <c:pt idx="689">
                  <c:v>1535</c:v>
                </c:pt>
                <c:pt idx="690">
                  <c:v>1250</c:v>
                </c:pt>
                <c:pt idx="691">
                  <c:v>1071</c:v>
                </c:pt>
                <c:pt idx="692">
                  <c:v>1045</c:v>
                </c:pt>
                <c:pt idx="693">
                  <c:v>1060</c:v>
                </c:pt>
                <c:pt idx="694">
                  <c:v>856</c:v>
                </c:pt>
                <c:pt idx="695">
                  <c:v>848</c:v>
                </c:pt>
                <c:pt idx="696">
                  <c:v>809</c:v>
                </c:pt>
                <c:pt idx="697">
                  <c:v>1317</c:v>
                </c:pt>
                <c:pt idx="698">
                  <c:v>1582</c:v>
                </c:pt>
                <c:pt idx="699">
                  <c:v>1680</c:v>
                </c:pt>
                <c:pt idx="700">
                  <c:v>1697</c:v>
                </c:pt>
                <c:pt idx="701">
                  <c:v>1561</c:v>
                </c:pt>
                <c:pt idx="702">
                  <c:v>1664</c:v>
                </c:pt>
                <c:pt idx="703">
                  <c:v>1812</c:v>
                </c:pt>
                <c:pt idx="704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E0-4B9A-82FC-5B3FD750F01F}"/>
            </c:ext>
          </c:extLst>
        </c:ser>
        <c:ser>
          <c:idx val="1"/>
          <c:order val="2"/>
          <c:tx>
            <c:strRef>
              <c:f>'Baltic Indices'!$F$1</c:f>
              <c:strCache>
                <c:ptCount val="1"/>
                <c:pt idx="0">
                  <c:v>BSI</c:v>
                </c:pt>
              </c:strCache>
            </c:strRef>
          </c:tx>
          <c:spPr>
            <a:ln w="25400">
              <a:solidFill>
                <a:schemeClr val="tx1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[0]!BDIchartdate</c:f>
              <c:numCache>
                <c:formatCode>\ [$]dd/mm/yyyy</c:formatCode>
                <c:ptCount val="483"/>
                <c:pt idx="0">
                  <c:v>40039</c:v>
                </c:pt>
                <c:pt idx="1">
                  <c:v>40046</c:v>
                </c:pt>
                <c:pt idx="2">
                  <c:v>40053</c:v>
                </c:pt>
                <c:pt idx="3">
                  <c:v>40060</c:v>
                </c:pt>
                <c:pt idx="4">
                  <c:v>40067</c:v>
                </c:pt>
                <c:pt idx="5">
                  <c:v>40074</c:v>
                </c:pt>
                <c:pt idx="6">
                  <c:v>40081</c:v>
                </c:pt>
                <c:pt idx="7">
                  <c:v>40088</c:v>
                </c:pt>
                <c:pt idx="8">
                  <c:v>40095</c:v>
                </c:pt>
                <c:pt idx="9">
                  <c:v>40102</c:v>
                </c:pt>
                <c:pt idx="10">
                  <c:v>40109</c:v>
                </c:pt>
                <c:pt idx="11">
                  <c:v>40116</c:v>
                </c:pt>
                <c:pt idx="12">
                  <c:v>40123</c:v>
                </c:pt>
                <c:pt idx="13">
                  <c:v>40130</c:v>
                </c:pt>
                <c:pt idx="14">
                  <c:v>40137</c:v>
                </c:pt>
                <c:pt idx="15">
                  <c:v>40144</c:v>
                </c:pt>
                <c:pt idx="16">
                  <c:v>40151</c:v>
                </c:pt>
                <c:pt idx="17">
                  <c:v>40158</c:v>
                </c:pt>
                <c:pt idx="18">
                  <c:v>40165</c:v>
                </c:pt>
                <c:pt idx="19">
                  <c:v>40179</c:v>
                </c:pt>
                <c:pt idx="20">
                  <c:v>40186</c:v>
                </c:pt>
                <c:pt idx="21">
                  <c:v>40193</c:v>
                </c:pt>
                <c:pt idx="22">
                  <c:v>40200</c:v>
                </c:pt>
                <c:pt idx="23">
                  <c:v>40207</c:v>
                </c:pt>
                <c:pt idx="24">
                  <c:v>40214</c:v>
                </c:pt>
                <c:pt idx="25">
                  <c:v>40221</c:v>
                </c:pt>
                <c:pt idx="26">
                  <c:v>40228</c:v>
                </c:pt>
                <c:pt idx="27">
                  <c:v>40235</c:v>
                </c:pt>
                <c:pt idx="28">
                  <c:v>40242</c:v>
                </c:pt>
                <c:pt idx="29">
                  <c:v>40249</c:v>
                </c:pt>
                <c:pt idx="30">
                  <c:v>40256</c:v>
                </c:pt>
                <c:pt idx="31">
                  <c:v>40263</c:v>
                </c:pt>
                <c:pt idx="32">
                  <c:v>40270</c:v>
                </c:pt>
                <c:pt idx="33">
                  <c:v>40277</c:v>
                </c:pt>
                <c:pt idx="34">
                  <c:v>40284</c:v>
                </c:pt>
                <c:pt idx="35">
                  <c:v>40291</c:v>
                </c:pt>
                <c:pt idx="36">
                  <c:v>40298</c:v>
                </c:pt>
                <c:pt idx="37">
                  <c:v>40305</c:v>
                </c:pt>
                <c:pt idx="38">
                  <c:v>40312</c:v>
                </c:pt>
                <c:pt idx="39">
                  <c:v>40319</c:v>
                </c:pt>
                <c:pt idx="40">
                  <c:v>40326</c:v>
                </c:pt>
                <c:pt idx="41">
                  <c:v>40333</c:v>
                </c:pt>
                <c:pt idx="42">
                  <c:v>40340</c:v>
                </c:pt>
                <c:pt idx="43">
                  <c:v>40347</c:v>
                </c:pt>
                <c:pt idx="44">
                  <c:v>40354</c:v>
                </c:pt>
                <c:pt idx="45">
                  <c:v>40361</c:v>
                </c:pt>
                <c:pt idx="46">
                  <c:v>40368</c:v>
                </c:pt>
                <c:pt idx="47">
                  <c:v>40375</c:v>
                </c:pt>
                <c:pt idx="48">
                  <c:v>40382</c:v>
                </c:pt>
                <c:pt idx="49">
                  <c:v>40389</c:v>
                </c:pt>
                <c:pt idx="50">
                  <c:v>40396</c:v>
                </c:pt>
                <c:pt idx="51">
                  <c:v>40403</c:v>
                </c:pt>
                <c:pt idx="52">
                  <c:v>40410</c:v>
                </c:pt>
                <c:pt idx="53">
                  <c:v>40417</c:v>
                </c:pt>
                <c:pt idx="54">
                  <c:v>40424</c:v>
                </c:pt>
                <c:pt idx="55">
                  <c:v>40431</c:v>
                </c:pt>
                <c:pt idx="56">
                  <c:v>40438</c:v>
                </c:pt>
                <c:pt idx="57">
                  <c:v>40445</c:v>
                </c:pt>
                <c:pt idx="58">
                  <c:v>40452</c:v>
                </c:pt>
                <c:pt idx="59">
                  <c:v>40459</c:v>
                </c:pt>
                <c:pt idx="60">
                  <c:v>40466</c:v>
                </c:pt>
                <c:pt idx="61">
                  <c:v>40473</c:v>
                </c:pt>
                <c:pt idx="62">
                  <c:v>40480</c:v>
                </c:pt>
                <c:pt idx="63">
                  <c:v>40487</c:v>
                </c:pt>
                <c:pt idx="64">
                  <c:v>40494</c:v>
                </c:pt>
                <c:pt idx="65">
                  <c:v>40501</c:v>
                </c:pt>
                <c:pt idx="66">
                  <c:v>40508</c:v>
                </c:pt>
                <c:pt idx="67">
                  <c:v>40515</c:v>
                </c:pt>
                <c:pt idx="68">
                  <c:v>40522</c:v>
                </c:pt>
                <c:pt idx="69">
                  <c:v>40529</c:v>
                </c:pt>
                <c:pt idx="70">
                  <c:v>40536</c:v>
                </c:pt>
                <c:pt idx="71">
                  <c:v>40543</c:v>
                </c:pt>
                <c:pt idx="72">
                  <c:v>40550</c:v>
                </c:pt>
                <c:pt idx="73">
                  <c:v>40557</c:v>
                </c:pt>
                <c:pt idx="74">
                  <c:v>40564</c:v>
                </c:pt>
                <c:pt idx="75">
                  <c:v>40571</c:v>
                </c:pt>
                <c:pt idx="76">
                  <c:v>40578</c:v>
                </c:pt>
                <c:pt idx="77">
                  <c:v>40585</c:v>
                </c:pt>
                <c:pt idx="78">
                  <c:v>40592</c:v>
                </c:pt>
                <c:pt idx="79">
                  <c:v>40599</c:v>
                </c:pt>
                <c:pt idx="80">
                  <c:v>40606</c:v>
                </c:pt>
                <c:pt idx="81">
                  <c:v>40613</c:v>
                </c:pt>
                <c:pt idx="82">
                  <c:v>40620</c:v>
                </c:pt>
                <c:pt idx="83">
                  <c:v>40627</c:v>
                </c:pt>
                <c:pt idx="84">
                  <c:v>40634</c:v>
                </c:pt>
                <c:pt idx="85">
                  <c:v>40641</c:v>
                </c:pt>
                <c:pt idx="86">
                  <c:v>40648</c:v>
                </c:pt>
                <c:pt idx="87">
                  <c:v>40655</c:v>
                </c:pt>
                <c:pt idx="88">
                  <c:v>40662</c:v>
                </c:pt>
                <c:pt idx="89">
                  <c:v>40669</c:v>
                </c:pt>
                <c:pt idx="90">
                  <c:v>40676</c:v>
                </c:pt>
                <c:pt idx="91">
                  <c:v>40683</c:v>
                </c:pt>
                <c:pt idx="92">
                  <c:v>40690</c:v>
                </c:pt>
                <c:pt idx="93">
                  <c:v>40697</c:v>
                </c:pt>
                <c:pt idx="94">
                  <c:v>40704</c:v>
                </c:pt>
                <c:pt idx="95">
                  <c:v>40711</c:v>
                </c:pt>
                <c:pt idx="96">
                  <c:v>40718</c:v>
                </c:pt>
                <c:pt idx="97">
                  <c:v>40725</c:v>
                </c:pt>
                <c:pt idx="98">
                  <c:v>40732</c:v>
                </c:pt>
                <c:pt idx="99">
                  <c:v>40739</c:v>
                </c:pt>
                <c:pt idx="100">
                  <c:v>40746</c:v>
                </c:pt>
                <c:pt idx="101">
                  <c:v>40753</c:v>
                </c:pt>
                <c:pt idx="102">
                  <c:v>40760</c:v>
                </c:pt>
                <c:pt idx="103">
                  <c:v>40767</c:v>
                </c:pt>
                <c:pt idx="104">
                  <c:v>40774</c:v>
                </c:pt>
                <c:pt idx="105">
                  <c:v>40781</c:v>
                </c:pt>
                <c:pt idx="106">
                  <c:v>40788</c:v>
                </c:pt>
                <c:pt idx="107">
                  <c:v>40795</c:v>
                </c:pt>
                <c:pt idx="108">
                  <c:v>40802</c:v>
                </c:pt>
                <c:pt idx="109">
                  <c:v>40809</c:v>
                </c:pt>
                <c:pt idx="110">
                  <c:v>40816</c:v>
                </c:pt>
                <c:pt idx="111">
                  <c:v>40823</c:v>
                </c:pt>
                <c:pt idx="112">
                  <c:v>40830</c:v>
                </c:pt>
                <c:pt idx="113">
                  <c:v>40837</c:v>
                </c:pt>
                <c:pt idx="114">
                  <c:v>40844</c:v>
                </c:pt>
                <c:pt idx="115">
                  <c:v>40851</c:v>
                </c:pt>
                <c:pt idx="116">
                  <c:v>40858</c:v>
                </c:pt>
                <c:pt idx="117">
                  <c:v>40865</c:v>
                </c:pt>
                <c:pt idx="118">
                  <c:v>40872</c:v>
                </c:pt>
                <c:pt idx="119">
                  <c:v>40879</c:v>
                </c:pt>
                <c:pt idx="120">
                  <c:v>40886</c:v>
                </c:pt>
                <c:pt idx="121">
                  <c:v>40893</c:v>
                </c:pt>
                <c:pt idx="122">
                  <c:v>40900</c:v>
                </c:pt>
                <c:pt idx="123">
                  <c:v>40907</c:v>
                </c:pt>
                <c:pt idx="124">
                  <c:v>40914</c:v>
                </c:pt>
                <c:pt idx="125">
                  <c:v>40921</c:v>
                </c:pt>
                <c:pt idx="126">
                  <c:v>40928</c:v>
                </c:pt>
                <c:pt idx="127">
                  <c:v>40935</c:v>
                </c:pt>
                <c:pt idx="128">
                  <c:v>40942</c:v>
                </c:pt>
                <c:pt idx="129">
                  <c:v>40949</c:v>
                </c:pt>
                <c:pt idx="130">
                  <c:v>40956</c:v>
                </c:pt>
                <c:pt idx="131">
                  <c:v>40963</c:v>
                </c:pt>
                <c:pt idx="132">
                  <c:v>40970</c:v>
                </c:pt>
                <c:pt idx="133">
                  <c:v>40977</c:v>
                </c:pt>
                <c:pt idx="134">
                  <c:v>40984</c:v>
                </c:pt>
                <c:pt idx="135">
                  <c:v>40991</c:v>
                </c:pt>
                <c:pt idx="136">
                  <c:v>40998</c:v>
                </c:pt>
                <c:pt idx="137">
                  <c:v>41005</c:v>
                </c:pt>
                <c:pt idx="138">
                  <c:v>41012</c:v>
                </c:pt>
                <c:pt idx="139">
                  <c:v>41019</c:v>
                </c:pt>
                <c:pt idx="140">
                  <c:v>41026</c:v>
                </c:pt>
                <c:pt idx="141">
                  <c:v>41033</c:v>
                </c:pt>
                <c:pt idx="142">
                  <c:v>41040</c:v>
                </c:pt>
                <c:pt idx="143">
                  <c:v>41047</c:v>
                </c:pt>
                <c:pt idx="144">
                  <c:v>41054</c:v>
                </c:pt>
                <c:pt idx="145">
                  <c:v>41061</c:v>
                </c:pt>
                <c:pt idx="146">
                  <c:v>41068</c:v>
                </c:pt>
                <c:pt idx="147">
                  <c:v>41075</c:v>
                </c:pt>
                <c:pt idx="148">
                  <c:v>41082</c:v>
                </c:pt>
                <c:pt idx="149">
                  <c:v>41089</c:v>
                </c:pt>
                <c:pt idx="150">
                  <c:v>41096</c:v>
                </c:pt>
                <c:pt idx="151">
                  <c:v>41103</c:v>
                </c:pt>
                <c:pt idx="152">
                  <c:v>41110</c:v>
                </c:pt>
                <c:pt idx="153">
                  <c:v>41117</c:v>
                </c:pt>
                <c:pt idx="154">
                  <c:v>41124</c:v>
                </c:pt>
                <c:pt idx="155">
                  <c:v>41131</c:v>
                </c:pt>
                <c:pt idx="156">
                  <c:v>41138</c:v>
                </c:pt>
                <c:pt idx="157">
                  <c:v>41145</c:v>
                </c:pt>
                <c:pt idx="158">
                  <c:v>41152</c:v>
                </c:pt>
                <c:pt idx="159">
                  <c:v>41159</c:v>
                </c:pt>
                <c:pt idx="160">
                  <c:v>41166</c:v>
                </c:pt>
                <c:pt idx="161">
                  <c:v>41173</c:v>
                </c:pt>
                <c:pt idx="162">
                  <c:v>41180</c:v>
                </c:pt>
                <c:pt idx="163">
                  <c:v>41187</c:v>
                </c:pt>
                <c:pt idx="164">
                  <c:v>41194</c:v>
                </c:pt>
                <c:pt idx="165">
                  <c:v>41201</c:v>
                </c:pt>
                <c:pt idx="166">
                  <c:v>41208</c:v>
                </c:pt>
                <c:pt idx="167">
                  <c:v>41215</c:v>
                </c:pt>
                <c:pt idx="168">
                  <c:v>41222</c:v>
                </c:pt>
                <c:pt idx="169">
                  <c:v>41229</c:v>
                </c:pt>
                <c:pt idx="170">
                  <c:v>41236</c:v>
                </c:pt>
                <c:pt idx="171">
                  <c:v>41243</c:v>
                </c:pt>
                <c:pt idx="172">
                  <c:v>41250</c:v>
                </c:pt>
                <c:pt idx="173">
                  <c:v>41257</c:v>
                </c:pt>
                <c:pt idx="174">
                  <c:v>41264</c:v>
                </c:pt>
                <c:pt idx="175">
                  <c:v>41271</c:v>
                </c:pt>
                <c:pt idx="176">
                  <c:v>41278</c:v>
                </c:pt>
                <c:pt idx="177">
                  <c:v>41285</c:v>
                </c:pt>
                <c:pt idx="178">
                  <c:v>41292</c:v>
                </c:pt>
                <c:pt idx="179">
                  <c:v>41299</c:v>
                </c:pt>
                <c:pt idx="180">
                  <c:v>41306</c:v>
                </c:pt>
                <c:pt idx="181">
                  <c:v>41313</c:v>
                </c:pt>
                <c:pt idx="182">
                  <c:v>41320</c:v>
                </c:pt>
                <c:pt idx="183">
                  <c:v>41327</c:v>
                </c:pt>
                <c:pt idx="184">
                  <c:v>41334</c:v>
                </c:pt>
                <c:pt idx="185">
                  <c:v>41341</c:v>
                </c:pt>
                <c:pt idx="186">
                  <c:v>41348</c:v>
                </c:pt>
                <c:pt idx="187">
                  <c:v>41355</c:v>
                </c:pt>
                <c:pt idx="188">
                  <c:v>41362</c:v>
                </c:pt>
                <c:pt idx="189">
                  <c:v>41369</c:v>
                </c:pt>
                <c:pt idx="190">
                  <c:v>41376</c:v>
                </c:pt>
                <c:pt idx="191">
                  <c:v>41383</c:v>
                </c:pt>
                <c:pt idx="192">
                  <c:v>41390</c:v>
                </c:pt>
                <c:pt idx="193">
                  <c:v>41397</c:v>
                </c:pt>
                <c:pt idx="194">
                  <c:v>41404</c:v>
                </c:pt>
                <c:pt idx="195">
                  <c:v>41411</c:v>
                </c:pt>
                <c:pt idx="196">
                  <c:v>41418</c:v>
                </c:pt>
                <c:pt idx="197">
                  <c:v>41425</c:v>
                </c:pt>
                <c:pt idx="198">
                  <c:v>41432</c:v>
                </c:pt>
                <c:pt idx="199">
                  <c:v>41439</c:v>
                </c:pt>
                <c:pt idx="200">
                  <c:v>41446</c:v>
                </c:pt>
                <c:pt idx="201">
                  <c:v>41453</c:v>
                </c:pt>
                <c:pt idx="202">
                  <c:v>41460</c:v>
                </c:pt>
                <c:pt idx="203">
                  <c:v>41467</c:v>
                </c:pt>
                <c:pt idx="204">
                  <c:v>41474</c:v>
                </c:pt>
                <c:pt idx="205">
                  <c:v>41481</c:v>
                </c:pt>
                <c:pt idx="206">
                  <c:v>41488</c:v>
                </c:pt>
                <c:pt idx="207">
                  <c:v>41495</c:v>
                </c:pt>
                <c:pt idx="208">
                  <c:v>41502</c:v>
                </c:pt>
                <c:pt idx="209">
                  <c:v>41509</c:v>
                </c:pt>
                <c:pt idx="210">
                  <c:v>41516</c:v>
                </c:pt>
                <c:pt idx="211">
                  <c:v>41523</c:v>
                </c:pt>
                <c:pt idx="212">
                  <c:v>41530</c:v>
                </c:pt>
                <c:pt idx="213">
                  <c:v>41537</c:v>
                </c:pt>
                <c:pt idx="214">
                  <c:v>41544</c:v>
                </c:pt>
                <c:pt idx="215">
                  <c:v>41551</c:v>
                </c:pt>
                <c:pt idx="216">
                  <c:v>41558</c:v>
                </c:pt>
                <c:pt idx="217">
                  <c:v>41565</c:v>
                </c:pt>
                <c:pt idx="218">
                  <c:v>41572</c:v>
                </c:pt>
                <c:pt idx="219">
                  <c:v>41579</c:v>
                </c:pt>
                <c:pt idx="220">
                  <c:v>41586</c:v>
                </c:pt>
                <c:pt idx="221">
                  <c:v>41593</c:v>
                </c:pt>
                <c:pt idx="222">
                  <c:v>41600</c:v>
                </c:pt>
                <c:pt idx="223">
                  <c:v>41607</c:v>
                </c:pt>
                <c:pt idx="224">
                  <c:v>41614</c:v>
                </c:pt>
                <c:pt idx="225">
                  <c:v>41621</c:v>
                </c:pt>
                <c:pt idx="226">
                  <c:v>41628</c:v>
                </c:pt>
                <c:pt idx="227">
                  <c:v>41635</c:v>
                </c:pt>
                <c:pt idx="228">
                  <c:v>41642</c:v>
                </c:pt>
                <c:pt idx="229">
                  <c:v>41649</c:v>
                </c:pt>
                <c:pt idx="230">
                  <c:v>41656</c:v>
                </c:pt>
                <c:pt idx="231">
                  <c:v>41663</c:v>
                </c:pt>
                <c:pt idx="232">
                  <c:v>41670</c:v>
                </c:pt>
                <c:pt idx="233">
                  <c:v>41677</c:v>
                </c:pt>
                <c:pt idx="234">
                  <c:v>41684</c:v>
                </c:pt>
                <c:pt idx="235">
                  <c:v>41691</c:v>
                </c:pt>
                <c:pt idx="236">
                  <c:v>41698</c:v>
                </c:pt>
                <c:pt idx="237">
                  <c:v>41705</c:v>
                </c:pt>
                <c:pt idx="238">
                  <c:v>41712</c:v>
                </c:pt>
                <c:pt idx="239">
                  <c:v>41719</c:v>
                </c:pt>
                <c:pt idx="240">
                  <c:v>41726</c:v>
                </c:pt>
                <c:pt idx="241">
                  <c:v>41733</c:v>
                </c:pt>
                <c:pt idx="242">
                  <c:v>41740</c:v>
                </c:pt>
                <c:pt idx="243">
                  <c:v>41747</c:v>
                </c:pt>
                <c:pt idx="244">
                  <c:v>41754</c:v>
                </c:pt>
                <c:pt idx="245">
                  <c:v>41761</c:v>
                </c:pt>
                <c:pt idx="246">
                  <c:v>41768</c:v>
                </c:pt>
                <c:pt idx="247">
                  <c:v>41775</c:v>
                </c:pt>
                <c:pt idx="248">
                  <c:v>41782</c:v>
                </c:pt>
                <c:pt idx="249">
                  <c:v>41789</c:v>
                </c:pt>
                <c:pt idx="250">
                  <c:v>41796</c:v>
                </c:pt>
                <c:pt idx="251">
                  <c:v>41803</c:v>
                </c:pt>
                <c:pt idx="252">
                  <c:v>41810</c:v>
                </c:pt>
                <c:pt idx="253">
                  <c:v>41817</c:v>
                </c:pt>
                <c:pt idx="254">
                  <c:v>41824</c:v>
                </c:pt>
                <c:pt idx="255">
                  <c:v>41831</c:v>
                </c:pt>
                <c:pt idx="256">
                  <c:v>41838</c:v>
                </c:pt>
                <c:pt idx="257">
                  <c:v>41845</c:v>
                </c:pt>
                <c:pt idx="258">
                  <c:v>41852</c:v>
                </c:pt>
                <c:pt idx="259">
                  <c:v>41859</c:v>
                </c:pt>
                <c:pt idx="260">
                  <c:v>41866</c:v>
                </c:pt>
                <c:pt idx="261">
                  <c:v>41873</c:v>
                </c:pt>
                <c:pt idx="262">
                  <c:v>41880</c:v>
                </c:pt>
                <c:pt idx="263">
                  <c:v>41887</c:v>
                </c:pt>
                <c:pt idx="264">
                  <c:v>41894</c:v>
                </c:pt>
                <c:pt idx="265">
                  <c:v>41901</c:v>
                </c:pt>
                <c:pt idx="266">
                  <c:v>41908</c:v>
                </c:pt>
                <c:pt idx="267">
                  <c:v>41915</c:v>
                </c:pt>
                <c:pt idx="268">
                  <c:v>41922</c:v>
                </c:pt>
                <c:pt idx="269">
                  <c:v>41929</c:v>
                </c:pt>
                <c:pt idx="270">
                  <c:v>41936</c:v>
                </c:pt>
                <c:pt idx="271">
                  <c:v>41943</c:v>
                </c:pt>
                <c:pt idx="272">
                  <c:v>41950</c:v>
                </c:pt>
                <c:pt idx="273">
                  <c:v>41957</c:v>
                </c:pt>
                <c:pt idx="274">
                  <c:v>41964</c:v>
                </c:pt>
                <c:pt idx="275">
                  <c:v>41971</c:v>
                </c:pt>
                <c:pt idx="276">
                  <c:v>41978</c:v>
                </c:pt>
                <c:pt idx="277">
                  <c:v>41985</c:v>
                </c:pt>
                <c:pt idx="278">
                  <c:v>41992</c:v>
                </c:pt>
                <c:pt idx="279">
                  <c:v>42006</c:v>
                </c:pt>
                <c:pt idx="280">
                  <c:v>42013</c:v>
                </c:pt>
                <c:pt idx="281">
                  <c:v>42020</c:v>
                </c:pt>
                <c:pt idx="282">
                  <c:v>42027</c:v>
                </c:pt>
                <c:pt idx="283">
                  <c:v>42034</c:v>
                </c:pt>
                <c:pt idx="284">
                  <c:v>42041</c:v>
                </c:pt>
                <c:pt idx="285">
                  <c:v>42048</c:v>
                </c:pt>
                <c:pt idx="286">
                  <c:v>42055</c:v>
                </c:pt>
                <c:pt idx="287">
                  <c:v>42062</c:v>
                </c:pt>
                <c:pt idx="288">
                  <c:v>42069</c:v>
                </c:pt>
                <c:pt idx="289">
                  <c:v>42076</c:v>
                </c:pt>
                <c:pt idx="290">
                  <c:v>42083</c:v>
                </c:pt>
                <c:pt idx="291">
                  <c:v>42090</c:v>
                </c:pt>
                <c:pt idx="292">
                  <c:v>42097</c:v>
                </c:pt>
                <c:pt idx="293">
                  <c:v>42104</c:v>
                </c:pt>
                <c:pt idx="294">
                  <c:v>42111</c:v>
                </c:pt>
                <c:pt idx="295">
                  <c:v>42118</c:v>
                </c:pt>
                <c:pt idx="296">
                  <c:v>42125</c:v>
                </c:pt>
                <c:pt idx="297">
                  <c:v>42132</c:v>
                </c:pt>
                <c:pt idx="298">
                  <c:v>42139</c:v>
                </c:pt>
                <c:pt idx="299">
                  <c:v>42146</c:v>
                </c:pt>
                <c:pt idx="300">
                  <c:v>42153</c:v>
                </c:pt>
                <c:pt idx="301">
                  <c:v>42160</c:v>
                </c:pt>
                <c:pt idx="302">
                  <c:v>42167</c:v>
                </c:pt>
                <c:pt idx="303">
                  <c:v>42174</c:v>
                </c:pt>
                <c:pt idx="304">
                  <c:v>42181</c:v>
                </c:pt>
                <c:pt idx="305">
                  <c:v>42188</c:v>
                </c:pt>
                <c:pt idx="306">
                  <c:v>42195</c:v>
                </c:pt>
                <c:pt idx="307">
                  <c:v>42202</c:v>
                </c:pt>
                <c:pt idx="308">
                  <c:v>42209</c:v>
                </c:pt>
                <c:pt idx="309">
                  <c:v>42216</c:v>
                </c:pt>
                <c:pt idx="310">
                  <c:v>42223</c:v>
                </c:pt>
                <c:pt idx="311">
                  <c:v>42230</c:v>
                </c:pt>
                <c:pt idx="312">
                  <c:v>42237</c:v>
                </c:pt>
                <c:pt idx="313">
                  <c:v>42244</c:v>
                </c:pt>
                <c:pt idx="314">
                  <c:v>42251</c:v>
                </c:pt>
                <c:pt idx="315">
                  <c:v>42258</c:v>
                </c:pt>
                <c:pt idx="316">
                  <c:v>42265</c:v>
                </c:pt>
                <c:pt idx="317">
                  <c:v>42272</c:v>
                </c:pt>
                <c:pt idx="318">
                  <c:v>42279</c:v>
                </c:pt>
                <c:pt idx="319">
                  <c:v>42286</c:v>
                </c:pt>
                <c:pt idx="320">
                  <c:v>42293</c:v>
                </c:pt>
                <c:pt idx="321">
                  <c:v>42300</c:v>
                </c:pt>
                <c:pt idx="322">
                  <c:v>42307</c:v>
                </c:pt>
                <c:pt idx="323">
                  <c:v>42314</c:v>
                </c:pt>
                <c:pt idx="324">
                  <c:v>42321</c:v>
                </c:pt>
                <c:pt idx="325">
                  <c:v>42328</c:v>
                </c:pt>
                <c:pt idx="326">
                  <c:v>42335</c:v>
                </c:pt>
                <c:pt idx="327">
                  <c:v>42342</c:v>
                </c:pt>
                <c:pt idx="328">
                  <c:v>42349</c:v>
                </c:pt>
                <c:pt idx="329">
                  <c:v>42356</c:v>
                </c:pt>
                <c:pt idx="330">
                  <c:v>42370</c:v>
                </c:pt>
                <c:pt idx="331">
                  <c:v>42377</c:v>
                </c:pt>
                <c:pt idx="332">
                  <c:v>42384</c:v>
                </c:pt>
                <c:pt idx="333">
                  <c:v>42391</c:v>
                </c:pt>
                <c:pt idx="334">
                  <c:v>42398</c:v>
                </c:pt>
                <c:pt idx="335">
                  <c:v>42405</c:v>
                </c:pt>
                <c:pt idx="336">
                  <c:v>42412</c:v>
                </c:pt>
                <c:pt idx="337">
                  <c:v>42419</c:v>
                </c:pt>
                <c:pt idx="338">
                  <c:v>42426</c:v>
                </c:pt>
                <c:pt idx="339">
                  <c:v>42433</c:v>
                </c:pt>
                <c:pt idx="340">
                  <c:v>42440</c:v>
                </c:pt>
                <c:pt idx="341">
                  <c:v>42447</c:v>
                </c:pt>
                <c:pt idx="342">
                  <c:v>42454</c:v>
                </c:pt>
                <c:pt idx="343">
                  <c:v>42461</c:v>
                </c:pt>
                <c:pt idx="344">
                  <c:v>42468</c:v>
                </c:pt>
                <c:pt idx="345">
                  <c:v>42475</c:v>
                </c:pt>
                <c:pt idx="346">
                  <c:v>42482</c:v>
                </c:pt>
                <c:pt idx="347">
                  <c:v>42489</c:v>
                </c:pt>
                <c:pt idx="348">
                  <c:v>42496</c:v>
                </c:pt>
                <c:pt idx="349">
                  <c:v>42503</c:v>
                </c:pt>
                <c:pt idx="350">
                  <c:v>42510</c:v>
                </c:pt>
                <c:pt idx="351">
                  <c:v>42517</c:v>
                </c:pt>
                <c:pt idx="352">
                  <c:v>42524</c:v>
                </c:pt>
                <c:pt idx="353">
                  <c:v>42531</c:v>
                </c:pt>
                <c:pt idx="354">
                  <c:v>42538</c:v>
                </c:pt>
                <c:pt idx="355">
                  <c:v>42545</c:v>
                </c:pt>
                <c:pt idx="356">
                  <c:v>42552</c:v>
                </c:pt>
                <c:pt idx="357">
                  <c:v>42559</c:v>
                </c:pt>
                <c:pt idx="358">
                  <c:v>42566</c:v>
                </c:pt>
                <c:pt idx="359">
                  <c:v>42573</c:v>
                </c:pt>
                <c:pt idx="360">
                  <c:v>42580</c:v>
                </c:pt>
                <c:pt idx="361">
                  <c:v>42587</c:v>
                </c:pt>
                <c:pt idx="362">
                  <c:v>42594</c:v>
                </c:pt>
                <c:pt idx="363">
                  <c:v>42601</c:v>
                </c:pt>
                <c:pt idx="364">
                  <c:v>42608</c:v>
                </c:pt>
                <c:pt idx="365">
                  <c:v>42615</c:v>
                </c:pt>
                <c:pt idx="366">
                  <c:v>42622</c:v>
                </c:pt>
                <c:pt idx="367">
                  <c:v>42629</c:v>
                </c:pt>
                <c:pt idx="368">
                  <c:v>42636</c:v>
                </c:pt>
                <c:pt idx="369">
                  <c:v>42643</c:v>
                </c:pt>
                <c:pt idx="370">
                  <c:v>42650</c:v>
                </c:pt>
                <c:pt idx="371">
                  <c:v>42657</c:v>
                </c:pt>
                <c:pt idx="372">
                  <c:v>42664</c:v>
                </c:pt>
                <c:pt idx="373">
                  <c:v>42671</c:v>
                </c:pt>
                <c:pt idx="374">
                  <c:v>42678</c:v>
                </c:pt>
                <c:pt idx="375">
                  <c:v>42685</c:v>
                </c:pt>
                <c:pt idx="376">
                  <c:v>42692</c:v>
                </c:pt>
                <c:pt idx="377">
                  <c:v>42699</c:v>
                </c:pt>
                <c:pt idx="378">
                  <c:v>42706</c:v>
                </c:pt>
                <c:pt idx="379">
                  <c:v>42713</c:v>
                </c:pt>
                <c:pt idx="380">
                  <c:v>42720</c:v>
                </c:pt>
                <c:pt idx="381">
                  <c:v>42727</c:v>
                </c:pt>
                <c:pt idx="382">
                  <c:v>42734</c:v>
                </c:pt>
                <c:pt idx="383">
                  <c:v>42741</c:v>
                </c:pt>
                <c:pt idx="384">
                  <c:v>42748</c:v>
                </c:pt>
                <c:pt idx="385">
                  <c:v>42755</c:v>
                </c:pt>
                <c:pt idx="386">
                  <c:v>42762</c:v>
                </c:pt>
                <c:pt idx="387">
                  <c:v>42769</c:v>
                </c:pt>
                <c:pt idx="388">
                  <c:v>42776</c:v>
                </c:pt>
                <c:pt idx="389">
                  <c:v>42783</c:v>
                </c:pt>
                <c:pt idx="390">
                  <c:v>42790</c:v>
                </c:pt>
                <c:pt idx="391">
                  <c:v>42797</c:v>
                </c:pt>
                <c:pt idx="392">
                  <c:v>42804</c:v>
                </c:pt>
                <c:pt idx="393">
                  <c:v>42811</c:v>
                </c:pt>
                <c:pt idx="394">
                  <c:v>42818</c:v>
                </c:pt>
                <c:pt idx="395">
                  <c:v>42825</c:v>
                </c:pt>
                <c:pt idx="396">
                  <c:v>42832</c:v>
                </c:pt>
                <c:pt idx="397">
                  <c:v>42839</c:v>
                </c:pt>
                <c:pt idx="398">
                  <c:v>42846</c:v>
                </c:pt>
                <c:pt idx="399">
                  <c:v>42853</c:v>
                </c:pt>
                <c:pt idx="400">
                  <c:v>42860</c:v>
                </c:pt>
                <c:pt idx="401">
                  <c:v>42867</c:v>
                </c:pt>
                <c:pt idx="402">
                  <c:v>42874</c:v>
                </c:pt>
                <c:pt idx="403">
                  <c:v>42881</c:v>
                </c:pt>
                <c:pt idx="404">
                  <c:v>42888</c:v>
                </c:pt>
                <c:pt idx="405">
                  <c:v>42895</c:v>
                </c:pt>
                <c:pt idx="406">
                  <c:v>42902</c:v>
                </c:pt>
                <c:pt idx="407">
                  <c:v>42909</c:v>
                </c:pt>
                <c:pt idx="408">
                  <c:v>42916</c:v>
                </c:pt>
                <c:pt idx="409">
                  <c:v>42923</c:v>
                </c:pt>
                <c:pt idx="410">
                  <c:v>42930</c:v>
                </c:pt>
                <c:pt idx="411">
                  <c:v>42937</c:v>
                </c:pt>
                <c:pt idx="412">
                  <c:v>42944</c:v>
                </c:pt>
                <c:pt idx="413">
                  <c:v>42951</c:v>
                </c:pt>
                <c:pt idx="414">
                  <c:v>42958</c:v>
                </c:pt>
                <c:pt idx="415">
                  <c:v>42965</c:v>
                </c:pt>
                <c:pt idx="416">
                  <c:v>42972</c:v>
                </c:pt>
                <c:pt idx="417">
                  <c:v>42979</c:v>
                </c:pt>
                <c:pt idx="418">
                  <c:v>42986</c:v>
                </c:pt>
                <c:pt idx="419">
                  <c:v>42993</c:v>
                </c:pt>
                <c:pt idx="420">
                  <c:v>43000</c:v>
                </c:pt>
                <c:pt idx="421">
                  <c:v>43007</c:v>
                </c:pt>
                <c:pt idx="422">
                  <c:v>43014</c:v>
                </c:pt>
                <c:pt idx="423">
                  <c:v>43021</c:v>
                </c:pt>
                <c:pt idx="424">
                  <c:v>43028</c:v>
                </c:pt>
                <c:pt idx="425">
                  <c:v>43035</c:v>
                </c:pt>
                <c:pt idx="426">
                  <c:v>43042</c:v>
                </c:pt>
                <c:pt idx="427">
                  <c:v>43049</c:v>
                </c:pt>
                <c:pt idx="428">
                  <c:v>43056</c:v>
                </c:pt>
                <c:pt idx="429">
                  <c:v>43063</c:v>
                </c:pt>
                <c:pt idx="430">
                  <c:v>43070</c:v>
                </c:pt>
                <c:pt idx="431">
                  <c:v>43077</c:v>
                </c:pt>
                <c:pt idx="432">
                  <c:v>43084</c:v>
                </c:pt>
                <c:pt idx="433">
                  <c:v>43091</c:v>
                </c:pt>
                <c:pt idx="434">
                  <c:v>43098</c:v>
                </c:pt>
                <c:pt idx="435">
                  <c:v>43105</c:v>
                </c:pt>
                <c:pt idx="436">
                  <c:v>43112</c:v>
                </c:pt>
                <c:pt idx="437">
                  <c:v>43119</c:v>
                </c:pt>
                <c:pt idx="438">
                  <c:v>43126</c:v>
                </c:pt>
                <c:pt idx="439">
                  <c:v>43133</c:v>
                </c:pt>
                <c:pt idx="440">
                  <c:v>43140</c:v>
                </c:pt>
                <c:pt idx="441">
                  <c:v>43147</c:v>
                </c:pt>
                <c:pt idx="442">
                  <c:v>43154</c:v>
                </c:pt>
                <c:pt idx="443">
                  <c:v>43161</c:v>
                </c:pt>
                <c:pt idx="444">
                  <c:v>43168</c:v>
                </c:pt>
                <c:pt idx="445">
                  <c:v>43175</c:v>
                </c:pt>
                <c:pt idx="446">
                  <c:v>43182</c:v>
                </c:pt>
                <c:pt idx="447">
                  <c:v>43189</c:v>
                </c:pt>
                <c:pt idx="448">
                  <c:v>43196</c:v>
                </c:pt>
                <c:pt idx="449">
                  <c:v>43203</c:v>
                </c:pt>
                <c:pt idx="450">
                  <c:v>43210</c:v>
                </c:pt>
                <c:pt idx="451">
                  <c:v>43217</c:v>
                </c:pt>
                <c:pt idx="452">
                  <c:v>43224</c:v>
                </c:pt>
                <c:pt idx="453">
                  <c:v>43231</c:v>
                </c:pt>
                <c:pt idx="454">
                  <c:v>43238</c:v>
                </c:pt>
                <c:pt idx="455">
                  <c:v>43245</c:v>
                </c:pt>
                <c:pt idx="456">
                  <c:v>43252</c:v>
                </c:pt>
                <c:pt idx="457">
                  <c:v>43259</c:v>
                </c:pt>
                <c:pt idx="458">
                  <c:v>43266</c:v>
                </c:pt>
                <c:pt idx="459">
                  <c:v>43273</c:v>
                </c:pt>
                <c:pt idx="460">
                  <c:v>43280</c:v>
                </c:pt>
                <c:pt idx="461">
                  <c:v>43287</c:v>
                </c:pt>
                <c:pt idx="462">
                  <c:v>43294</c:v>
                </c:pt>
                <c:pt idx="463">
                  <c:v>43301</c:v>
                </c:pt>
                <c:pt idx="464">
                  <c:v>43308</c:v>
                </c:pt>
                <c:pt idx="465">
                  <c:v>43315</c:v>
                </c:pt>
                <c:pt idx="466">
                  <c:v>43322</c:v>
                </c:pt>
                <c:pt idx="467">
                  <c:v>43329</c:v>
                </c:pt>
                <c:pt idx="468">
                  <c:v>43336</c:v>
                </c:pt>
                <c:pt idx="469">
                  <c:v>43343</c:v>
                </c:pt>
                <c:pt idx="470">
                  <c:v>43350</c:v>
                </c:pt>
                <c:pt idx="471">
                  <c:v>43357</c:v>
                </c:pt>
                <c:pt idx="472">
                  <c:v>43364</c:v>
                </c:pt>
                <c:pt idx="473">
                  <c:v>43371</c:v>
                </c:pt>
                <c:pt idx="474">
                  <c:v>43378</c:v>
                </c:pt>
                <c:pt idx="475">
                  <c:v>43385</c:v>
                </c:pt>
                <c:pt idx="476">
                  <c:v>43392</c:v>
                </c:pt>
                <c:pt idx="477">
                  <c:v>43399</c:v>
                </c:pt>
                <c:pt idx="478">
                  <c:v>43406</c:v>
                </c:pt>
                <c:pt idx="479">
                  <c:v>43413</c:v>
                </c:pt>
                <c:pt idx="480">
                  <c:v>43420</c:v>
                </c:pt>
                <c:pt idx="481">
                  <c:v>43427</c:v>
                </c:pt>
                <c:pt idx="482">
                  <c:v>43434</c:v>
                </c:pt>
              </c:numCache>
            </c:numRef>
          </c:cat>
          <c:val>
            <c:numRef>
              <c:f>[0]!BSIchart</c:f>
              <c:numCache>
                <c:formatCode>#,##0.00</c:formatCode>
                <c:ptCount val="482"/>
                <c:pt idx="0">
                  <c:v>1709</c:v>
                </c:pt>
                <c:pt idx="1">
                  <c:v>1733</c:v>
                </c:pt>
                <c:pt idx="2">
                  <c:v>1740</c:v>
                </c:pt>
                <c:pt idx="3">
                  <c:v>1742</c:v>
                </c:pt>
                <c:pt idx="4">
                  <c:v>1917</c:v>
                </c:pt>
                <c:pt idx="5">
                  <c:v>2063</c:v>
                </c:pt>
                <c:pt idx="6">
                  <c:v>2058</c:v>
                </c:pt>
                <c:pt idx="7">
                  <c:v>1868</c:v>
                </c:pt>
                <c:pt idx="8">
                  <c:v>1800</c:v>
                </c:pt>
                <c:pt idx="9">
                  <c:v>1903</c:v>
                </c:pt>
                <c:pt idx="10">
                  <c:v>1852</c:v>
                </c:pt>
                <c:pt idx="11">
                  <c:v>1820</c:v>
                </c:pt>
                <c:pt idx="12">
                  <c:v>1888</c:v>
                </c:pt>
                <c:pt idx="13">
                  <c:v>2147</c:v>
                </c:pt>
                <c:pt idx="14">
                  <c:v>2487</c:v>
                </c:pt>
                <c:pt idx="15">
                  <c:v>2446</c:v>
                </c:pt>
                <c:pt idx="16">
                  <c:v>2382</c:v>
                </c:pt>
                <c:pt idx="17">
                  <c:v>2429</c:v>
                </c:pt>
                <c:pt idx="18">
                  <c:v>2322</c:v>
                </c:pt>
                <c:pt idx="19">
                  <c:v>2224</c:v>
                </c:pt>
                <c:pt idx="20">
                  <c:v>2418</c:v>
                </c:pt>
                <c:pt idx="21">
                  <c:v>2535</c:v>
                </c:pt>
                <c:pt idx="22">
                  <c:v>2449</c:v>
                </c:pt>
                <c:pt idx="23">
                  <c:v>2271</c:v>
                </c:pt>
                <c:pt idx="24">
                  <c:v>2156</c:v>
                </c:pt>
                <c:pt idx="25">
                  <c:v>2048</c:v>
                </c:pt>
                <c:pt idx="26">
                  <c:v>2077</c:v>
                </c:pt>
                <c:pt idx="27">
                  <c:v>2288</c:v>
                </c:pt>
                <c:pt idx="28">
                  <c:v>2472</c:v>
                </c:pt>
                <c:pt idx="29">
                  <c:v>2731</c:v>
                </c:pt>
                <c:pt idx="30">
                  <c:v>2929</c:v>
                </c:pt>
                <c:pt idx="31">
                  <c:v>2647</c:v>
                </c:pt>
                <c:pt idx="32">
                  <c:v>2435</c:v>
                </c:pt>
                <c:pt idx="33">
                  <c:v>2490</c:v>
                </c:pt>
                <c:pt idx="34">
                  <c:v>2594</c:v>
                </c:pt>
                <c:pt idx="35">
                  <c:v>2656</c:v>
                </c:pt>
                <c:pt idx="36">
                  <c:v>2715</c:v>
                </c:pt>
                <c:pt idx="37">
                  <c:v>2888</c:v>
                </c:pt>
                <c:pt idx="38">
                  <c:v>3076</c:v>
                </c:pt>
                <c:pt idx="39">
                  <c:v>3095</c:v>
                </c:pt>
                <c:pt idx="40">
                  <c:v>2982</c:v>
                </c:pt>
                <c:pt idx="41">
                  <c:v>2741</c:v>
                </c:pt>
                <c:pt idx="42">
                  <c:v>2410</c:v>
                </c:pt>
                <c:pt idx="43">
                  <c:v>2232</c:v>
                </c:pt>
                <c:pt idx="44">
                  <c:v>2122</c:v>
                </c:pt>
                <c:pt idx="45">
                  <c:v>1995</c:v>
                </c:pt>
                <c:pt idx="46">
                  <c:v>1817</c:v>
                </c:pt>
                <c:pt idx="47">
                  <c:v>1669</c:v>
                </c:pt>
                <c:pt idx="48">
                  <c:v>1745</c:v>
                </c:pt>
                <c:pt idx="49">
                  <c:v>1760</c:v>
                </c:pt>
                <c:pt idx="50">
                  <c:v>1731</c:v>
                </c:pt>
                <c:pt idx="51">
                  <c:v>1831</c:v>
                </c:pt>
                <c:pt idx="52">
                  <c:v>2076</c:v>
                </c:pt>
                <c:pt idx="53">
                  <c:v>2109</c:v>
                </c:pt>
                <c:pt idx="54">
                  <c:v>1992</c:v>
                </c:pt>
                <c:pt idx="55">
                  <c:v>2046</c:v>
                </c:pt>
                <c:pt idx="56">
                  <c:v>2012</c:v>
                </c:pt>
                <c:pt idx="57">
                  <c:v>1879</c:v>
                </c:pt>
                <c:pt idx="58">
                  <c:v>1843</c:v>
                </c:pt>
                <c:pt idx="59">
                  <c:v>1894</c:v>
                </c:pt>
                <c:pt idx="60">
                  <c:v>1858</c:v>
                </c:pt>
                <c:pt idx="61">
                  <c:v>1791</c:v>
                </c:pt>
                <c:pt idx="62">
                  <c:v>1750</c:v>
                </c:pt>
                <c:pt idx="63">
                  <c:v>1628</c:v>
                </c:pt>
                <c:pt idx="64">
                  <c:v>1516</c:v>
                </c:pt>
                <c:pt idx="65">
                  <c:v>1389</c:v>
                </c:pt>
                <c:pt idx="66">
                  <c:v>1486</c:v>
                </c:pt>
                <c:pt idx="67">
                  <c:v>1593</c:v>
                </c:pt>
                <c:pt idx="68">
                  <c:v>1670</c:v>
                </c:pt>
                <c:pt idx="69">
                  <c:v>1613</c:v>
                </c:pt>
                <c:pt idx="70">
                  <c:v>1493</c:v>
                </c:pt>
                <c:pt idx="71">
                  <c:v>1421</c:v>
                </c:pt>
                <c:pt idx="72">
                  <c:v>1341</c:v>
                </c:pt>
                <c:pt idx="73">
                  <c:v>1393</c:v>
                </c:pt>
                <c:pt idx="74">
                  <c:v>1427</c:v>
                </c:pt>
                <c:pt idx="75">
                  <c:v>1209</c:v>
                </c:pt>
                <c:pt idx="76">
                  <c:v>1090</c:v>
                </c:pt>
                <c:pt idx="77">
                  <c:v>1132</c:v>
                </c:pt>
                <c:pt idx="78">
                  <c:v>1267</c:v>
                </c:pt>
                <c:pt idx="79">
                  <c:v>1385</c:v>
                </c:pt>
                <c:pt idx="80">
                  <c:v>1467</c:v>
                </c:pt>
                <c:pt idx="81">
                  <c:v>1529</c:v>
                </c:pt>
                <c:pt idx="82">
                  <c:v>1574</c:v>
                </c:pt>
                <c:pt idx="83">
                  <c:v>1603</c:v>
                </c:pt>
                <c:pt idx="84">
                  <c:v>1511</c:v>
                </c:pt>
                <c:pt idx="85">
                  <c:v>1457</c:v>
                </c:pt>
                <c:pt idx="86">
                  <c:v>1414</c:v>
                </c:pt>
                <c:pt idx="87">
                  <c:v>1392</c:v>
                </c:pt>
                <c:pt idx="88">
                  <c:v>1375</c:v>
                </c:pt>
                <c:pt idx="89">
                  <c:v>1386</c:v>
                </c:pt>
                <c:pt idx="90">
                  <c:v>1392</c:v>
                </c:pt>
                <c:pt idx="91">
                  <c:v>1413</c:v>
                </c:pt>
                <c:pt idx="92">
                  <c:v>1451</c:v>
                </c:pt>
                <c:pt idx="93">
                  <c:v>1435</c:v>
                </c:pt>
                <c:pt idx="94">
                  <c:v>1348</c:v>
                </c:pt>
                <c:pt idx="95">
                  <c:v>1319</c:v>
                </c:pt>
                <c:pt idx="96">
                  <c:v>1322</c:v>
                </c:pt>
                <c:pt idx="97">
                  <c:v>1306</c:v>
                </c:pt>
                <c:pt idx="98">
                  <c:v>1277</c:v>
                </c:pt>
                <c:pt idx="99">
                  <c:v>1271</c:v>
                </c:pt>
                <c:pt idx="100">
                  <c:v>1271</c:v>
                </c:pt>
                <c:pt idx="101">
                  <c:v>1259</c:v>
                </c:pt>
                <c:pt idx="102">
                  <c:v>1250</c:v>
                </c:pt>
                <c:pt idx="103">
                  <c:v>1255</c:v>
                </c:pt>
                <c:pt idx="104">
                  <c:v>1338</c:v>
                </c:pt>
                <c:pt idx="105">
                  <c:v>1387</c:v>
                </c:pt>
                <c:pt idx="106">
                  <c:v>1379</c:v>
                </c:pt>
                <c:pt idx="107">
                  <c:v>1401</c:v>
                </c:pt>
                <c:pt idx="108">
                  <c:v>1446</c:v>
                </c:pt>
                <c:pt idx="109">
                  <c:v>1479</c:v>
                </c:pt>
                <c:pt idx="110">
                  <c:v>1499</c:v>
                </c:pt>
                <c:pt idx="111">
                  <c:v>1533</c:v>
                </c:pt>
                <c:pt idx="112">
                  <c:v>1594</c:v>
                </c:pt>
                <c:pt idx="113">
                  <c:v>1607</c:v>
                </c:pt>
                <c:pt idx="114">
                  <c:v>1545</c:v>
                </c:pt>
                <c:pt idx="115">
                  <c:v>1425</c:v>
                </c:pt>
                <c:pt idx="116">
                  <c:v>1324</c:v>
                </c:pt>
                <c:pt idx="117">
                  <c:v>1381</c:v>
                </c:pt>
                <c:pt idx="118">
                  <c:v>1380</c:v>
                </c:pt>
                <c:pt idx="119">
                  <c:v>1335</c:v>
                </c:pt>
                <c:pt idx="120">
                  <c:v>1230</c:v>
                </c:pt>
                <c:pt idx="121">
                  <c:v>1193</c:v>
                </c:pt>
                <c:pt idx="122">
                  <c:v>1176</c:v>
                </c:pt>
                <c:pt idx="123">
                  <c:v>1158</c:v>
                </c:pt>
                <c:pt idx="124">
                  <c:v>1112</c:v>
                </c:pt>
                <c:pt idx="125">
                  <c:v>971</c:v>
                </c:pt>
                <c:pt idx="126">
                  <c:v>807</c:v>
                </c:pt>
                <c:pt idx="127">
                  <c:v>695</c:v>
                </c:pt>
                <c:pt idx="128">
                  <c:v>608</c:v>
                </c:pt>
                <c:pt idx="129">
                  <c:v>645</c:v>
                </c:pt>
                <c:pt idx="130">
                  <c:v>641</c:v>
                </c:pt>
                <c:pt idx="131">
                  <c:v>662</c:v>
                </c:pt>
                <c:pt idx="132">
                  <c:v>745</c:v>
                </c:pt>
                <c:pt idx="133">
                  <c:v>864</c:v>
                </c:pt>
                <c:pt idx="134">
                  <c:v>951</c:v>
                </c:pt>
                <c:pt idx="135">
                  <c:v>1035</c:v>
                </c:pt>
                <c:pt idx="136">
                  <c:v>1030</c:v>
                </c:pt>
                <c:pt idx="137">
                  <c:v>936</c:v>
                </c:pt>
                <c:pt idx="138">
                  <c:v>936</c:v>
                </c:pt>
                <c:pt idx="139">
                  <c:v>1020</c:v>
                </c:pt>
                <c:pt idx="140">
                  <c:v>1102</c:v>
                </c:pt>
                <c:pt idx="141">
                  <c:v>1118</c:v>
                </c:pt>
                <c:pt idx="142">
                  <c:v>1112</c:v>
                </c:pt>
                <c:pt idx="143">
                  <c:v>1108</c:v>
                </c:pt>
                <c:pt idx="144">
                  <c:v>1118</c:v>
                </c:pt>
                <c:pt idx="145">
                  <c:v>1023</c:v>
                </c:pt>
                <c:pt idx="146">
                  <c:v>1000</c:v>
                </c:pt>
                <c:pt idx="147">
                  <c:v>1061</c:v>
                </c:pt>
                <c:pt idx="148">
                  <c:v>1179</c:v>
                </c:pt>
                <c:pt idx="149">
                  <c:v>1257</c:v>
                </c:pt>
                <c:pt idx="150">
                  <c:v>1296</c:v>
                </c:pt>
                <c:pt idx="151">
                  <c:v>1287</c:v>
                </c:pt>
                <c:pt idx="152">
                  <c:v>1192</c:v>
                </c:pt>
                <c:pt idx="153">
                  <c:v>1069</c:v>
                </c:pt>
                <c:pt idx="154">
                  <c:v>995</c:v>
                </c:pt>
                <c:pt idx="155">
                  <c:v>886</c:v>
                </c:pt>
                <c:pt idx="156">
                  <c:v>841</c:v>
                </c:pt>
                <c:pt idx="157">
                  <c:v>853</c:v>
                </c:pt>
                <c:pt idx="158">
                  <c:v>857</c:v>
                </c:pt>
                <c:pt idx="159">
                  <c:v>832</c:v>
                </c:pt>
                <c:pt idx="160">
                  <c:v>834</c:v>
                </c:pt>
                <c:pt idx="161">
                  <c:v>847</c:v>
                </c:pt>
                <c:pt idx="162">
                  <c:v>830</c:v>
                </c:pt>
                <c:pt idx="163">
                  <c:v>795</c:v>
                </c:pt>
                <c:pt idx="164">
                  <c:v>776</c:v>
                </c:pt>
                <c:pt idx="165">
                  <c:v>732</c:v>
                </c:pt>
                <c:pt idx="166">
                  <c:v>699</c:v>
                </c:pt>
                <c:pt idx="167">
                  <c:v>669</c:v>
                </c:pt>
                <c:pt idx="168">
                  <c:v>649</c:v>
                </c:pt>
                <c:pt idx="169">
                  <c:v>674</c:v>
                </c:pt>
                <c:pt idx="170">
                  <c:v>724</c:v>
                </c:pt>
                <c:pt idx="171">
                  <c:v>766</c:v>
                </c:pt>
                <c:pt idx="172">
                  <c:v>760</c:v>
                </c:pt>
                <c:pt idx="173">
                  <c:v>745</c:v>
                </c:pt>
                <c:pt idx="174">
                  <c:v>732</c:v>
                </c:pt>
                <c:pt idx="175">
                  <c:v>737</c:v>
                </c:pt>
                <c:pt idx="176">
                  <c:v>739</c:v>
                </c:pt>
                <c:pt idx="177">
                  <c:v>745</c:v>
                </c:pt>
                <c:pt idx="178">
                  <c:v>730</c:v>
                </c:pt>
                <c:pt idx="179">
                  <c:v>711</c:v>
                </c:pt>
                <c:pt idx="180">
                  <c:v>682</c:v>
                </c:pt>
                <c:pt idx="181">
                  <c:v>669</c:v>
                </c:pt>
                <c:pt idx="182">
                  <c:v>672</c:v>
                </c:pt>
                <c:pt idx="183">
                  <c:v>717</c:v>
                </c:pt>
                <c:pt idx="184">
                  <c:v>781</c:v>
                </c:pt>
                <c:pt idx="185">
                  <c:v>864</c:v>
                </c:pt>
                <c:pt idx="186">
                  <c:v>925</c:v>
                </c:pt>
                <c:pt idx="187">
                  <c:v>978</c:v>
                </c:pt>
                <c:pt idx="188">
                  <c:v>933</c:v>
                </c:pt>
                <c:pt idx="189">
                  <c:v>912</c:v>
                </c:pt>
                <c:pt idx="190">
                  <c:v>902</c:v>
                </c:pt>
                <c:pt idx="191">
                  <c:v>902</c:v>
                </c:pt>
                <c:pt idx="192">
                  <c:v>900</c:v>
                </c:pt>
                <c:pt idx="193">
                  <c:v>876</c:v>
                </c:pt>
                <c:pt idx="194">
                  <c:v>866</c:v>
                </c:pt>
                <c:pt idx="195">
                  <c:v>851</c:v>
                </c:pt>
                <c:pt idx="196">
                  <c:v>857</c:v>
                </c:pt>
                <c:pt idx="197">
                  <c:v>871</c:v>
                </c:pt>
                <c:pt idx="198">
                  <c:v>889</c:v>
                </c:pt>
                <c:pt idx="199">
                  <c:v>900</c:v>
                </c:pt>
                <c:pt idx="200">
                  <c:v>923</c:v>
                </c:pt>
                <c:pt idx="201">
                  <c:v>954</c:v>
                </c:pt>
                <c:pt idx="202">
                  <c:v>924</c:v>
                </c:pt>
                <c:pt idx="203">
                  <c:v>897</c:v>
                </c:pt>
                <c:pt idx="204">
                  <c:v>898</c:v>
                </c:pt>
                <c:pt idx="205">
                  <c:v>917</c:v>
                </c:pt>
                <c:pt idx="206">
                  <c:v>908</c:v>
                </c:pt>
                <c:pt idx="207">
                  <c:v>911</c:v>
                </c:pt>
                <c:pt idx="208">
                  <c:v>916</c:v>
                </c:pt>
                <c:pt idx="209">
                  <c:v>927</c:v>
                </c:pt>
                <c:pt idx="210">
                  <c:v>939</c:v>
                </c:pt>
                <c:pt idx="211">
                  <c:v>959</c:v>
                </c:pt>
                <c:pt idx="212">
                  <c:v>940</c:v>
                </c:pt>
                <c:pt idx="213">
                  <c:v>964</c:v>
                </c:pt>
                <c:pt idx="214">
                  <c:v>1069</c:v>
                </c:pt>
                <c:pt idx="215">
                  <c:v>1113</c:v>
                </c:pt>
                <c:pt idx="216">
                  <c:v>1182</c:v>
                </c:pt>
                <c:pt idx="217">
                  <c:v>1213</c:v>
                </c:pt>
                <c:pt idx="218">
                  <c:v>1258</c:v>
                </c:pt>
                <c:pt idx="219">
                  <c:v>1273</c:v>
                </c:pt>
                <c:pt idx="220">
                  <c:v>1315</c:v>
                </c:pt>
                <c:pt idx="221">
                  <c:v>1354</c:v>
                </c:pt>
                <c:pt idx="222">
                  <c:v>1393</c:v>
                </c:pt>
                <c:pt idx="223">
                  <c:v>1475</c:v>
                </c:pt>
                <c:pt idx="224">
                  <c:v>1552</c:v>
                </c:pt>
                <c:pt idx="225">
                  <c:v>1553</c:v>
                </c:pt>
                <c:pt idx="226">
                  <c:v>1482</c:v>
                </c:pt>
                <c:pt idx="227">
                  <c:v>1330</c:v>
                </c:pt>
                <c:pt idx="228">
                  <c:v>1276</c:v>
                </c:pt>
                <c:pt idx="229">
                  <c:v>1190</c:v>
                </c:pt>
                <c:pt idx="230">
                  <c:v>1165</c:v>
                </c:pt>
                <c:pt idx="231">
                  <c:v>1112</c:v>
                </c:pt>
                <c:pt idx="232">
                  <c:v>996</c:v>
                </c:pt>
                <c:pt idx="233">
                  <c:v>929</c:v>
                </c:pt>
                <c:pt idx="234">
                  <c:v>998</c:v>
                </c:pt>
                <c:pt idx="235">
                  <c:v>1098</c:v>
                </c:pt>
                <c:pt idx="236">
                  <c:v>1103</c:v>
                </c:pt>
                <c:pt idx="237">
                  <c:v>1131</c:v>
                </c:pt>
                <c:pt idx="238">
                  <c:v>1183</c:v>
                </c:pt>
                <c:pt idx="239">
                  <c:v>1209</c:v>
                </c:pt>
                <c:pt idx="240">
                  <c:v>1115</c:v>
                </c:pt>
                <c:pt idx="241">
                  <c:v>1003</c:v>
                </c:pt>
                <c:pt idx="242">
                  <c:v>927</c:v>
                </c:pt>
                <c:pt idx="243">
                  <c:v>909</c:v>
                </c:pt>
                <c:pt idx="244">
                  <c:v>912</c:v>
                </c:pt>
                <c:pt idx="245">
                  <c:v>915</c:v>
                </c:pt>
                <c:pt idx="246">
                  <c:v>909</c:v>
                </c:pt>
                <c:pt idx="247">
                  <c:v>899</c:v>
                </c:pt>
                <c:pt idx="248">
                  <c:v>866</c:v>
                </c:pt>
                <c:pt idx="249">
                  <c:v>830</c:v>
                </c:pt>
                <c:pt idx="250">
                  <c:v>802</c:v>
                </c:pt>
                <c:pt idx="251">
                  <c:v>748</c:v>
                </c:pt>
                <c:pt idx="252">
                  <c:v>704</c:v>
                </c:pt>
                <c:pt idx="253">
                  <c:v>678</c:v>
                </c:pt>
                <c:pt idx="254">
                  <c:v>682</c:v>
                </c:pt>
                <c:pt idx="255">
                  <c:v>679</c:v>
                </c:pt>
                <c:pt idx="256">
                  <c:v>659</c:v>
                </c:pt>
                <c:pt idx="257">
                  <c:v>679</c:v>
                </c:pt>
                <c:pt idx="258">
                  <c:v>728</c:v>
                </c:pt>
                <c:pt idx="259">
                  <c:v>804</c:v>
                </c:pt>
                <c:pt idx="260">
                  <c:v>877</c:v>
                </c:pt>
                <c:pt idx="261">
                  <c:v>937</c:v>
                </c:pt>
                <c:pt idx="262">
                  <c:v>970</c:v>
                </c:pt>
                <c:pt idx="263">
                  <c:v>997</c:v>
                </c:pt>
                <c:pt idx="264">
                  <c:v>1006</c:v>
                </c:pt>
                <c:pt idx="265">
                  <c:v>1029</c:v>
                </c:pt>
                <c:pt idx="266">
                  <c:v>1053</c:v>
                </c:pt>
                <c:pt idx="267">
                  <c:v>1028</c:v>
                </c:pt>
                <c:pt idx="268">
                  <c:v>970</c:v>
                </c:pt>
                <c:pt idx="269">
                  <c:v>923</c:v>
                </c:pt>
                <c:pt idx="270">
                  <c:v>900</c:v>
                </c:pt>
                <c:pt idx="271">
                  <c:v>892</c:v>
                </c:pt>
                <c:pt idx="272">
                  <c:v>881</c:v>
                </c:pt>
                <c:pt idx="273">
                  <c:v>875</c:v>
                </c:pt>
                <c:pt idx="274">
                  <c:v>942</c:v>
                </c:pt>
                <c:pt idx="275">
                  <c:v>986</c:v>
                </c:pt>
                <c:pt idx="276">
                  <c:v>971</c:v>
                </c:pt>
                <c:pt idx="277">
                  <c:v>950</c:v>
                </c:pt>
                <c:pt idx="278">
                  <c:v>917</c:v>
                </c:pt>
                <c:pt idx="279">
                  <c:v>884</c:v>
                </c:pt>
                <c:pt idx="280">
                  <c:v>800</c:v>
                </c:pt>
                <c:pt idx="281">
                  <c:v>716</c:v>
                </c:pt>
                <c:pt idx="282">
                  <c:v>650</c:v>
                </c:pt>
                <c:pt idx="283">
                  <c:v>585</c:v>
                </c:pt>
                <c:pt idx="284">
                  <c:v>530</c:v>
                </c:pt>
                <c:pt idx="285">
                  <c:v>486</c:v>
                </c:pt>
                <c:pt idx="286">
                  <c:v>490</c:v>
                </c:pt>
                <c:pt idx="287">
                  <c:v>515</c:v>
                </c:pt>
                <c:pt idx="288">
                  <c:v>566</c:v>
                </c:pt>
                <c:pt idx="289">
                  <c:v>606</c:v>
                </c:pt>
                <c:pt idx="290">
                  <c:v>635</c:v>
                </c:pt>
                <c:pt idx="291">
                  <c:v>647</c:v>
                </c:pt>
                <c:pt idx="292">
                  <c:v>631</c:v>
                </c:pt>
                <c:pt idx="293">
                  <c:v>613</c:v>
                </c:pt>
                <c:pt idx="294">
                  <c:v>619</c:v>
                </c:pt>
                <c:pt idx="295">
                  <c:v>624</c:v>
                </c:pt>
                <c:pt idx="296">
                  <c:v>621</c:v>
                </c:pt>
                <c:pt idx="297">
                  <c:v>618</c:v>
                </c:pt>
                <c:pt idx="298">
                  <c:v>628</c:v>
                </c:pt>
                <c:pt idx="299">
                  <c:v>627</c:v>
                </c:pt>
                <c:pt idx="300">
                  <c:v>647</c:v>
                </c:pt>
                <c:pt idx="301">
                  <c:v>656</c:v>
                </c:pt>
                <c:pt idx="302">
                  <c:v>678</c:v>
                </c:pt>
                <c:pt idx="303">
                  <c:v>721</c:v>
                </c:pt>
                <c:pt idx="304">
                  <c:v>723</c:v>
                </c:pt>
                <c:pt idx="305">
                  <c:v>716</c:v>
                </c:pt>
                <c:pt idx="306">
                  <c:v>767</c:v>
                </c:pt>
                <c:pt idx="307">
                  <c:v>846</c:v>
                </c:pt>
                <c:pt idx="308">
                  <c:v>899</c:v>
                </c:pt>
                <c:pt idx="309">
                  <c:v>899</c:v>
                </c:pt>
                <c:pt idx="310">
                  <c:v>904</c:v>
                </c:pt>
                <c:pt idx="311">
                  <c:v>905</c:v>
                </c:pt>
                <c:pt idx="312">
                  <c:v>930</c:v>
                </c:pt>
                <c:pt idx="313">
                  <c:v>925</c:v>
                </c:pt>
                <c:pt idx="314">
                  <c:v>870</c:v>
                </c:pt>
                <c:pt idx="315">
                  <c:v>810</c:v>
                </c:pt>
                <c:pt idx="316">
                  <c:v>762</c:v>
                </c:pt>
                <c:pt idx="317">
                  <c:v>733</c:v>
                </c:pt>
                <c:pt idx="318">
                  <c:v>691</c:v>
                </c:pt>
                <c:pt idx="319">
                  <c:v>669</c:v>
                </c:pt>
                <c:pt idx="320">
                  <c:v>658</c:v>
                </c:pt>
                <c:pt idx="321">
                  <c:v>648</c:v>
                </c:pt>
                <c:pt idx="322">
                  <c:v>629</c:v>
                </c:pt>
                <c:pt idx="323">
                  <c:v>571</c:v>
                </c:pt>
                <c:pt idx="324">
                  <c:v>523</c:v>
                </c:pt>
                <c:pt idx="325">
                  <c:v>472</c:v>
                </c:pt>
                <c:pt idx="326">
                  <c:v>467</c:v>
                </c:pt>
                <c:pt idx="327">
                  <c:v>469</c:v>
                </c:pt>
                <c:pt idx="328">
                  <c:v>451</c:v>
                </c:pt>
                <c:pt idx="329">
                  <c:v>449</c:v>
                </c:pt>
                <c:pt idx="330">
                  <c:v>449</c:v>
                </c:pt>
                <c:pt idx="331">
                  <c:v>430</c:v>
                </c:pt>
                <c:pt idx="332">
                  <c:v>394</c:v>
                </c:pt>
                <c:pt idx="333">
                  <c:v>358</c:v>
                </c:pt>
                <c:pt idx="334">
                  <c:v>304</c:v>
                </c:pt>
                <c:pt idx="335">
                  <c:v>262</c:v>
                </c:pt>
                <c:pt idx="336">
                  <c:v>243</c:v>
                </c:pt>
                <c:pt idx="337">
                  <c:v>286</c:v>
                </c:pt>
                <c:pt idx="338">
                  <c:v>333</c:v>
                </c:pt>
                <c:pt idx="339">
                  <c:v>371</c:v>
                </c:pt>
                <c:pt idx="340">
                  <c:v>420</c:v>
                </c:pt>
                <c:pt idx="341">
                  <c:v>449</c:v>
                </c:pt>
                <c:pt idx="342">
                  <c:v>474</c:v>
                </c:pt>
                <c:pt idx="343">
                  <c:v>476</c:v>
                </c:pt>
                <c:pt idx="344">
                  <c:v>488</c:v>
                </c:pt>
                <c:pt idx="345">
                  <c:v>525</c:v>
                </c:pt>
                <c:pt idx="346">
                  <c:v>558</c:v>
                </c:pt>
                <c:pt idx="347">
                  <c:v>582</c:v>
                </c:pt>
                <c:pt idx="348">
                  <c:v>578</c:v>
                </c:pt>
                <c:pt idx="349">
                  <c:v>553</c:v>
                </c:pt>
                <c:pt idx="350">
                  <c:v>562</c:v>
                </c:pt>
                <c:pt idx="351">
                  <c:v>579</c:v>
                </c:pt>
                <c:pt idx="352">
                  <c:v>574</c:v>
                </c:pt>
                <c:pt idx="353">
                  <c:v>557</c:v>
                </c:pt>
                <c:pt idx="354">
                  <c:v>555</c:v>
                </c:pt>
                <c:pt idx="355">
                  <c:v>583</c:v>
                </c:pt>
                <c:pt idx="356">
                  <c:v>627</c:v>
                </c:pt>
                <c:pt idx="357">
                  <c:v>647</c:v>
                </c:pt>
                <c:pt idx="358">
                  <c:v>693</c:v>
                </c:pt>
                <c:pt idx="359">
                  <c:v>698</c:v>
                </c:pt>
                <c:pt idx="360">
                  <c:v>671</c:v>
                </c:pt>
                <c:pt idx="361">
                  <c:v>647</c:v>
                </c:pt>
                <c:pt idx="362">
                  <c:v>643</c:v>
                </c:pt>
                <c:pt idx="363">
                  <c:v>686</c:v>
                </c:pt>
                <c:pt idx="364">
                  <c:v>715</c:v>
                </c:pt>
                <c:pt idx="365">
                  <c:v>721</c:v>
                </c:pt>
                <c:pt idx="366">
                  <c:v>688</c:v>
                </c:pt>
                <c:pt idx="367">
                  <c:v>660</c:v>
                </c:pt>
                <c:pt idx="368">
                  <c:v>671</c:v>
                </c:pt>
                <c:pt idx="369">
                  <c:v>679</c:v>
                </c:pt>
                <c:pt idx="370">
                  <c:v>677</c:v>
                </c:pt>
                <c:pt idx="371">
                  <c:v>674</c:v>
                </c:pt>
                <c:pt idx="372">
                  <c:v>700</c:v>
                </c:pt>
                <c:pt idx="373">
                  <c:v>722</c:v>
                </c:pt>
                <c:pt idx="374">
                  <c:v>716</c:v>
                </c:pt>
                <c:pt idx="375">
                  <c:v>705</c:v>
                </c:pt>
                <c:pt idx="376">
                  <c:v>809</c:v>
                </c:pt>
                <c:pt idx="377">
                  <c:v>908</c:v>
                </c:pt>
                <c:pt idx="378">
                  <c:v>921</c:v>
                </c:pt>
                <c:pt idx="379">
                  <c:v>966</c:v>
                </c:pt>
                <c:pt idx="380">
                  <c:v>960</c:v>
                </c:pt>
                <c:pt idx="381">
                  <c:v>903</c:v>
                </c:pt>
                <c:pt idx="382">
                  <c:v>843</c:v>
                </c:pt>
                <c:pt idx="383">
                  <c:v>783</c:v>
                </c:pt>
                <c:pt idx="384">
                  <c:v>739</c:v>
                </c:pt>
                <c:pt idx="385">
                  <c:v>718</c:v>
                </c:pt>
                <c:pt idx="386">
                  <c:v>692</c:v>
                </c:pt>
                <c:pt idx="387">
                  <c:v>667</c:v>
                </c:pt>
                <c:pt idx="388">
                  <c:v>672</c:v>
                </c:pt>
                <c:pt idx="389">
                  <c:v>729</c:v>
                </c:pt>
                <c:pt idx="390">
                  <c:v>809</c:v>
                </c:pt>
                <c:pt idx="391">
                  <c:v>846</c:v>
                </c:pt>
                <c:pt idx="392">
                  <c:v>874</c:v>
                </c:pt>
                <c:pt idx="393">
                  <c:v>879</c:v>
                </c:pt>
                <c:pt idx="394">
                  <c:v>896</c:v>
                </c:pt>
                <c:pt idx="395">
                  <c:v>881</c:v>
                </c:pt>
                <c:pt idx="396">
                  <c:v>886</c:v>
                </c:pt>
                <c:pt idx="397">
                  <c:v>898</c:v>
                </c:pt>
                <c:pt idx="398">
                  <c:v>895</c:v>
                </c:pt>
                <c:pt idx="399">
                  <c:v>861</c:v>
                </c:pt>
                <c:pt idx="400">
                  <c:v>811</c:v>
                </c:pt>
                <c:pt idx="401">
                  <c:v>784</c:v>
                </c:pt>
                <c:pt idx="402">
                  <c:v>759</c:v>
                </c:pt>
                <c:pt idx="403">
                  <c:v>721</c:v>
                </c:pt>
                <c:pt idx="404">
                  <c:v>674</c:v>
                </c:pt>
                <c:pt idx="405">
                  <c:v>654</c:v>
                </c:pt>
                <c:pt idx="406">
                  <c:v>701</c:v>
                </c:pt>
                <c:pt idx="407">
                  <c:v>744</c:v>
                </c:pt>
                <c:pt idx="408">
                  <c:v>754</c:v>
                </c:pt>
                <c:pt idx="409">
                  <c:v>732</c:v>
                </c:pt>
                <c:pt idx="410">
                  <c:v>769</c:v>
                </c:pt>
                <c:pt idx="411">
                  <c:v>812</c:v>
                </c:pt>
                <c:pt idx="412">
                  <c:v>789</c:v>
                </c:pt>
                <c:pt idx="413">
                  <c:v>764</c:v>
                </c:pt>
                <c:pt idx="414">
                  <c:v>759</c:v>
                </c:pt>
                <c:pt idx="415">
                  <c:v>806</c:v>
                </c:pt>
                <c:pt idx="416">
                  <c:v>845</c:v>
                </c:pt>
                <c:pt idx="417">
                  <c:v>856</c:v>
                </c:pt>
                <c:pt idx="418">
                  <c:v>888</c:v>
                </c:pt>
                <c:pt idx="419">
                  <c:v>977</c:v>
                </c:pt>
                <c:pt idx="420">
                  <c:v>1061</c:v>
                </c:pt>
                <c:pt idx="421">
                  <c:v>1021</c:v>
                </c:pt>
                <c:pt idx="422">
                  <c:v>971</c:v>
                </c:pt>
                <c:pt idx="423">
                  <c:v>1069</c:v>
                </c:pt>
                <c:pt idx="424">
                  <c:v>1126</c:v>
                </c:pt>
                <c:pt idx="425">
                  <c:v>1100</c:v>
                </c:pt>
                <c:pt idx="426">
                  <c:v>1014</c:v>
                </c:pt>
                <c:pt idx="427">
                  <c:v>912</c:v>
                </c:pt>
                <c:pt idx="428">
                  <c:v>845</c:v>
                </c:pt>
                <c:pt idx="429">
                  <c:v>914</c:v>
                </c:pt>
                <c:pt idx="430">
                  <c:v>944</c:v>
                </c:pt>
                <c:pt idx="431">
                  <c:v>943</c:v>
                </c:pt>
                <c:pt idx="432">
                  <c:v>942</c:v>
                </c:pt>
                <c:pt idx="433">
                  <c:v>914</c:v>
                </c:pt>
                <c:pt idx="434">
                  <c:v>901</c:v>
                </c:pt>
                <c:pt idx="435">
                  <c:v>884</c:v>
                </c:pt>
                <c:pt idx="436">
                  <c:v>907</c:v>
                </c:pt>
                <c:pt idx="437">
                  <c:v>911</c:v>
                </c:pt>
                <c:pt idx="438">
                  <c:v>900</c:v>
                </c:pt>
                <c:pt idx="439">
                  <c:v>872</c:v>
                </c:pt>
                <c:pt idx="440">
                  <c:v>825</c:v>
                </c:pt>
                <c:pt idx="441">
                  <c:v>837</c:v>
                </c:pt>
                <c:pt idx="442">
                  <c:v>892</c:v>
                </c:pt>
                <c:pt idx="443">
                  <c:v>1004</c:v>
                </c:pt>
                <c:pt idx="444">
                  <c:v>1032</c:v>
                </c:pt>
                <c:pt idx="445">
                  <c:v>1091</c:v>
                </c:pt>
                <c:pt idx="446">
                  <c:v>1121</c:v>
                </c:pt>
                <c:pt idx="447">
                  <c:v>1067</c:v>
                </c:pt>
                <c:pt idx="448">
                  <c:v>1032</c:v>
                </c:pt>
                <c:pt idx="449">
                  <c:v>1013</c:v>
                </c:pt>
                <c:pt idx="450">
                  <c:v>1025</c:v>
                </c:pt>
                <c:pt idx="451">
                  <c:v>1042</c:v>
                </c:pt>
                <c:pt idx="452">
                  <c:v>1050</c:v>
                </c:pt>
                <c:pt idx="453">
                  <c:v>1053</c:v>
                </c:pt>
                <c:pt idx="454">
                  <c:v>1069</c:v>
                </c:pt>
                <c:pt idx="455">
                  <c:v>1071</c:v>
                </c:pt>
                <c:pt idx="456">
                  <c:v>1061</c:v>
                </c:pt>
                <c:pt idx="457">
                  <c:v>1075</c:v>
                </c:pt>
                <c:pt idx="458">
                  <c:v>1091</c:v>
                </c:pt>
                <c:pt idx="459">
                  <c:v>1092</c:v>
                </c:pt>
                <c:pt idx="460">
                  <c:v>1042</c:v>
                </c:pt>
                <c:pt idx="461">
                  <c:v>999</c:v>
                </c:pt>
                <c:pt idx="462">
                  <c:v>995</c:v>
                </c:pt>
                <c:pt idx="463">
                  <c:v>1023</c:v>
                </c:pt>
                <c:pt idx="464">
                  <c:v>1035</c:v>
                </c:pt>
                <c:pt idx="465">
                  <c:v>1030</c:v>
                </c:pt>
                <c:pt idx="466">
                  <c:v>1039</c:v>
                </c:pt>
                <c:pt idx="467">
                  <c:v>1056</c:v>
                </c:pt>
                <c:pt idx="468">
                  <c:v>1095</c:v>
                </c:pt>
                <c:pt idx="469">
                  <c:v>1132</c:v>
                </c:pt>
                <c:pt idx="470">
                  <c:v>1134</c:v>
                </c:pt>
                <c:pt idx="471">
                  <c:v>1134</c:v>
                </c:pt>
                <c:pt idx="472">
                  <c:v>1175</c:v>
                </c:pt>
                <c:pt idx="473">
                  <c:v>1194</c:v>
                </c:pt>
                <c:pt idx="474">
                  <c:v>1197</c:v>
                </c:pt>
                <c:pt idx="475">
                  <c:v>1204</c:v>
                </c:pt>
                <c:pt idx="476">
                  <c:v>1170</c:v>
                </c:pt>
                <c:pt idx="477">
                  <c:v>1117</c:v>
                </c:pt>
                <c:pt idx="478">
                  <c:v>1051</c:v>
                </c:pt>
                <c:pt idx="479">
                  <c:v>1003</c:v>
                </c:pt>
                <c:pt idx="480">
                  <c:v>969</c:v>
                </c:pt>
                <c:pt idx="481">
                  <c:v>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E0-4B9A-82FC-5B3FD750F01F}"/>
            </c:ext>
          </c:extLst>
        </c:ser>
        <c:dLbls>
          <c:showLegendKey val="0"/>
          <c:showVal val="0"/>
          <c:showCatName val="0"/>
          <c:showSerName val="1"/>
          <c:showPercent val="0"/>
          <c:showBubbleSize val="0"/>
        </c:dLbls>
        <c:smooth val="0"/>
        <c:axId val="648836368"/>
        <c:axId val="648836760"/>
      </c:lineChart>
      <c:dateAx>
        <c:axId val="648836368"/>
        <c:scaling>
          <c:orientation val="minMax"/>
          <c:min val="39448"/>
        </c:scaling>
        <c:delete val="0"/>
        <c:axPos val="b"/>
        <c:numFmt formatCode="yy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8836760"/>
        <c:crosses val="autoZero"/>
        <c:auto val="0"/>
        <c:lblOffset val="100"/>
        <c:baseTimeUnit val="days"/>
        <c:majorUnit val="1"/>
        <c:majorTimeUnit val="years"/>
      </c:dateAx>
      <c:valAx>
        <c:axId val="648836760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noFill/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883636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24713756162005837"/>
          <c:y val="1.7796569949304283E-2"/>
          <c:w val="0.71170758273689683"/>
          <c:h val="0.2113040664437493"/>
        </c:manualLayout>
      </c:layout>
      <c:overlay val="0"/>
      <c:txPr>
        <a:bodyPr/>
        <a:lstStyle/>
        <a:p>
          <a:pPr>
            <a:defRPr sz="715" b="0" i="0" u="none" strike="noStrike" baseline="0">
              <a:solidFill>
                <a:srgbClr val="000000"/>
              </a:solidFill>
              <a:latin typeface="FagoCoRegularLf-Roman"/>
              <a:ea typeface="FagoCoRegularLf-Roman"/>
              <a:cs typeface="FagoCoRegularLf-Roman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25400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FagoCoRegularLf-Roman"/>
          <a:ea typeface="FagoCoRegularLf-Roman"/>
          <a:cs typeface="FagoCoRegularLf-Roman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'Baltic Indices'!$B$70:$B$522</c:f>
              <c:numCache>
                <c:formatCode>d\-mmm\-yy</c:formatCode>
                <c:ptCount val="453"/>
                <c:pt idx="0">
                  <c:v>40046</c:v>
                </c:pt>
                <c:pt idx="1">
                  <c:v>40053</c:v>
                </c:pt>
                <c:pt idx="2">
                  <c:v>40060</c:v>
                </c:pt>
                <c:pt idx="3">
                  <c:v>40067</c:v>
                </c:pt>
                <c:pt idx="4">
                  <c:v>40074</c:v>
                </c:pt>
                <c:pt idx="5">
                  <c:v>40081</c:v>
                </c:pt>
                <c:pt idx="6">
                  <c:v>40088</c:v>
                </c:pt>
                <c:pt idx="7">
                  <c:v>40095</c:v>
                </c:pt>
                <c:pt idx="8">
                  <c:v>40102</c:v>
                </c:pt>
                <c:pt idx="9">
                  <c:v>40109</c:v>
                </c:pt>
                <c:pt idx="10">
                  <c:v>40116</c:v>
                </c:pt>
                <c:pt idx="11">
                  <c:v>40123</c:v>
                </c:pt>
                <c:pt idx="12">
                  <c:v>40130</c:v>
                </c:pt>
                <c:pt idx="13">
                  <c:v>40137</c:v>
                </c:pt>
                <c:pt idx="14">
                  <c:v>40144</c:v>
                </c:pt>
                <c:pt idx="15">
                  <c:v>40151</c:v>
                </c:pt>
                <c:pt idx="16">
                  <c:v>40158</c:v>
                </c:pt>
                <c:pt idx="17">
                  <c:v>40165</c:v>
                </c:pt>
                <c:pt idx="18">
                  <c:v>40172</c:v>
                </c:pt>
                <c:pt idx="19">
                  <c:v>40186</c:v>
                </c:pt>
                <c:pt idx="20">
                  <c:v>40193</c:v>
                </c:pt>
                <c:pt idx="21">
                  <c:v>40200</c:v>
                </c:pt>
                <c:pt idx="22">
                  <c:v>40207</c:v>
                </c:pt>
                <c:pt idx="23">
                  <c:v>40214</c:v>
                </c:pt>
                <c:pt idx="24">
                  <c:v>40221</c:v>
                </c:pt>
                <c:pt idx="25">
                  <c:v>40228</c:v>
                </c:pt>
                <c:pt idx="26">
                  <c:v>40235</c:v>
                </c:pt>
                <c:pt idx="27">
                  <c:v>40242</c:v>
                </c:pt>
                <c:pt idx="28">
                  <c:v>40249</c:v>
                </c:pt>
                <c:pt idx="29">
                  <c:v>40256</c:v>
                </c:pt>
                <c:pt idx="30">
                  <c:v>40263</c:v>
                </c:pt>
                <c:pt idx="31">
                  <c:v>40270</c:v>
                </c:pt>
                <c:pt idx="32">
                  <c:v>40277</c:v>
                </c:pt>
                <c:pt idx="33">
                  <c:v>40284</c:v>
                </c:pt>
                <c:pt idx="34">
                  <c:v>40291</c:v>
                </c:pt>
                <c:pt idx="35">
                  <c:v>40298</c:v>
                </c:pt>
                <c:pt idx="36">
                  <c:v>40305</c:v>
                </c:pt>
                <c:pt idx="37">
                  <c:v>40312</c:v>
                </c:pt>
                <c:pt idx="38">
                  <c:v>40319</c:v>
                </c:pt>
                <c:pt idx="39">
                  <c:v>40326</c:v>
                </c:pt>
                <c:pt idx="40">
                  <c:v>40333</c:v>
                </c:pt>
                <c:pt idx="41">
                  <c:v>40340</c:v>
                </c:pt>
                <c:pt idx="42">
                  <c:v>40347</c:v>
                </c:pt>
                <c:pt idx="43">
                  <c:v>40354</c:v>
                </c:pt>
                <c:pt idx="44">
                  <c:v>40361</c:v>
                </c:pt>
                <c:pt idx="45">
                  <c:v>40368</c:v>
                </c:pt>
                <c:pt idx="46">
                  <c:v>40375</c:v>
                </c:pt>
                <c:pt idx="47">
                  <c:v>40382</c:v>
                </c:pt>
                <c:pt idx="48">
                  <c:v>40389</c:v>
                </c:pt>
                <c:pt idx="49">
                  <c:v>40396</c:v>
                </c:pt>
                <c:pt idx="50">
                  <c:v>40403</c:v>
                </c:pt>
                <c:pt idx="51">
                  <c:v>40410</c:v>
                </c:pt>
                <c:pt idx="52">
                  <c:v>40417</c:v>
                </c:pt>
                <c:pt idx="53">
                  <c:v>40424</c:v>
                </c:pt>
                <c:pt idx="54">
                  <c:v>40431</c:v>
                </c:pt>
                <c:pt idx="55">
                  <c:v>40438</c:v>
                </c:pt>
                <c:pt idx="56">
                  <c:v>40445</c:v>
                </c:pt>
                <c:pt idx="57">
                  <c:v>40452</c:v>
                </c:pt>
                <c:pt idx="58">
                  <c:v>40459</c:v>
                </c:pt>
                <c:pt idx="59">
                  <c:v>40466</c:v>
                </c:pt>
                <c:pt idx="60">
                  <c:v>40473</c:v>
                </c:pt>
                <c:pt idx="61">
                  <c:v>40480</c:v>
                </c:pt>
                <c:pt idx="62">
                  <c:v>40487</c:v>
                </c:pt>
                <c:pt idx="63">
                  <c:v>40494</c:v>
                </c:pt>
                <c:pt idx="64">
                  <c:v>40501</c:v>
                </c:pt>
                <c:pt idx="65">
                  <c:v>40508</c:v>
                </c:pt>
                <c:pt idx="66">
                  <c:v>40515</c:v>
                </c:pt>
                <c:pt idx="67">
                  <c:v>40522</c:v>
                </c:pt>
                <c:pt idx="68">
                  <c:v>40529</c:v>
                </c:pt>
                <c:pt idx="69">
                  <c:v>40536</c:v>
                </c:pt>
                <c:pt idx="70">
                  <c:v>40543</c:v>
                </c:pt>
                <c:pt idx="71">
                  <c:v>40550</c:v>
                </c:pt>
                <c:pt idx="72">
                  <c:v>40557</c:v>
                </c:pt>
                <c:pt idx="73">
                  <c:v>40564</c:v>
                </c:pt>
                <c:pt idx="74">
                  <c:v>40571</c:v>
                </c:pt>
                <c:pt idx="75">
                  <c:v>40578</c:v>
                </c:pt>
                <c:pt idx="76">
                  <c:v>40585</c:v>
                </c:pt>
                <c:pt idx="77">
                  <c:v>40592</c:v>
                </c:pt>
                <c:pt idx="78">
                  <c:v>40599</c:v>
                </c:pt>
                <c:pt idx="79">
                  <c:v>40606</c:v>
                </c:pt>
                <c:pt idx="80">
                  <c:v>40613</c:v>
                </c:pt>
                <c:pt idx="81">
                  <c:v>40620</c:v>
                </c:pt>
                <c:pt idx="82">
                  <c:v>40627</c:v>
                </c:pt>
                <c:pt idx="83">
                  <c:v>40634</c:v>
                </c:pt>
                <c:pt idx="84">
                  <c:v>40641</c:v>
                </c:pt>
                <c:pt idx="85">
                  <c:v>40648</c:v>
                </c:pt>
                <c:pt idx="86">
                  <c:v>40655</c:v>
                </c:pt>
                <c:pt idx="87">
                  <c:v>40662</c:v>
                </c:pt>
                <c:pt idx="88">
                  <c:v>40669</c:v>
                </c:pt>
                <c:pt idx="89">
                  <c:v>40676</c:v>
                </c:pt>
                <c:pt idx="90">
                  <c:v>40683</c:v>
                </c:pt>
                <c:pt idx="91">
                  <c:v>40690</c:v>
                </c:pt>
                <c:pt idx="92">
                  <c:v>40697</c:v>
                </c:pt>
                <c:pt idx="93">
                  <c:v>40704</c:v>
                </c:pt>
                <c:pt idx="94">
                  <c:v>40711</c:v>
                </c:pt>
                <c:pt idx="95">
                  <c:v>40718</c:v>
                </c:pt>
                <c:pt idx="96">
                  <c:v>40725</c:v>
                </c:pt>
                <c:pt idx="97">
                  <c:v>40732</c:v>
                </c:pt>
                <c:pt idx="98">
                  <c:v>40739</c:v>
                </c:pt>
                <c:pt idx="99">
                  <c:v>40746</c:v>
                </c:pt>
                <c:pt idx="100">
                  <c:v>40753</c:v>
                </c:pt>
                <c:pt idx="101">
                  <c:v>40760</c:v>
                </c:pt>
                <c:pt idx="102">
                  <c:v>40767</c:v>
                </c:pt>
                <c:pt idx="103">
                  <c:v>40774</c:v>
                </c:pt>
                <c:pt idx="104">
                  <c:v>40781</c:v>
                </c:pt>
                <c:pt idx="105">
                  <c:v>40788</c:v>
                </c:pt>
                <c:pt idx="106">
                  <c:v>40795</c:v>
                </c:pt>
                <c:pt idx="107">
                  <c:v>40802</c:v>
                </c:pt>
                <c:pt idx="108">
                  <c:v>40809</c:v>
                </c:pt>
                <c:pt idx="109">
                  <c:v>40816</c:v>
                </c:pt>
                <c:pt idx="110">
                  <c:v>40823</c:v>
                </c:pt>
                <c:pt idx="111">
                  <c:v>40830</c:v>
                </c:pt>
                <c:pt idx="112">
                  <c:v>40837</c:v>
                </c:pt>
                <c:pt idx="113">
                  <c:v>40844</c:v>
                </c:pt>
                <c:pt idx="114">
                  <c:v>40851</c:v>
                </c:pt>
                <c:pt idx="115">
                  <c:v>40858</c:v>
                </c:pt>
                <c:pt idx="116">
                  <c:v>40865</c:v>
                </c:pt>
                <c:pt idx="117">
                  <c:v>40872</c:v>
                </c:pt>
                <c:pt idx="118">
                  <c:v>40879</c:v>
                </c:pt>
                <c:pt idx="119">
                  <c:v>40886</c:v>
                </c:pt>
                <c:pt idx="120">
                  <c:v>40893</c:v>
                </c:pt>
                <c:pt idx="121">
                  <c:v>40900</c:v>
                </c:pt>
                <c:pt idx="122">
                  <c:v>40907</c:v>
                </c:pt>
                <c:pt idx="123">
                  <c:v>40914</c:v>
                </c:pt>
                <c:pt idx="124">
                  <c:v>40921</c:v>
                </c:pt>
                <c:pt idx="125">
                  <c:v>40928</c:v>
                </c:pt>
                <c:pt idx="126">
                  <c:v>40935</c:v>
                </c:pt>
                <c:pt idx="127">
                  <c:v>40942</c:v>
                </c:pt>
                <c:pt idx="128">
                  <c:v>40949</c:v>
                </c:pt>
                <c:pt idx="129">
                  <c:v>40956</c:v>
                </c:pt>
                <c:pt idx="130">
                  <c:v>40963</c:v>
                </c:pt>
                <c:pt idx="131">
                  <c:v>40970</c:v>
                </c:pt>
                <c:pt idx="132">
                  <c:v>40977</c:v>
                </c:pt>
                <c:pt idx="133">
                  <c:v>40984</c:v>
                </c:pt>
                <c:pt idx="134">
                  <c:v>40991</c:v>
                </c:pt>
                <c:pt idx="135">
                  <c:v>40998</c:v>
                </c:pt>
                <c:pt idx="136">
                  <c:v>41005</c:v>
                </c:pt>
                <c:pt idx="137">
                  <c:v>41012</c:v>
                </c:pt>
                <c:pt idx="138">
                  <c:v>41019</c:v>
                </c:pt>
                <c:pt idx="139">
                  <c:v>41026</c:v>
                </c:pt>
                <c:pt idx="140">
                  <c:v>41033</c:v>
                </c:pt>
                <c:pt idx="141">
                  <c:v>41040</c:v>
                </c:pt>
                <c:pt idx="142">
                  <c:v>41047</c:v>
                </c:pt>
                <c:pt idx="143">
                  <c:v>41054</c:v>
                </c:pt>
                <c:pt idx="144">
                  <c:v>41061</c:v>
                </c:pt>
                <c:pt idx="145">
                  <c:v>41068</c:v>
                </c:pt>
                <c:pt idx="146">
                  <c:v>41075</c:v>
                </c:pt>
                <c:pt idx="147">
                  <c:v>41082</c:v>
                </c:pt>
                <c:pt idx="148">
                  <c:v>41089</c:v>
                </c:pt>
                <c:pt idx="149">
                  <c:v>41096</c:v>
                </c:pt>
                <c:pt idx="150">
                  <c:v>41103</c:v>
                </c:pt>
                <c:pt idx="151">
                  <c:v>41110</c:v>
                </c:pt>
                <c:pt idx="152">
                  <c:v>41117</c:v>
                </c:pt>
                <c:pt idx="153">
                  <c:v>41124</c:v>
                </c:pt>
                <c:pt idx="154">
                  <c:v>41131</c:v>
                </c:pt>
                <c:pt idx="155">
                  <c:v>41138</c:v>
                </c:pt>
                <c:pt idx="156">
                  <c:v>41145</c:v>
                </c:pt>
                <c:pt idx="157">
                  <c:v>41152</c:v>
                </c:pt>
                <c:pt idx="158">
                  <c:v>41159</c:v>
                </c:pt>
                <c:pt idx="159">
                  <c:v>41166</c:v>
                </c:pt>
                <c:pt idx="160">
                  <c:v>41173</c:v>
                </c:pt>
                <c:pt idx="161">
                  <c:v>41180</c:v>
                </c:pt>
                <c:pt idx="162">
                  <c:v>41187</c:v>
                </c:pt>
                <c:pt idx="163">
                  <c:v>41194</c:v>
                </c:pt>
                <c:pt idx="164">
                  <c:v>41201</c:v>
                </c:pt>
                <c:pt idx="165">
                  <c:v>41208</c:v>
                </c:pt>
                <c:pt idx="166">
                  <c:v>41215</c:v>
                </c:pt>
                <c:pt idx="167">
                  <c:v>41222</c:v>
                </c:pt>
                <c:pt idx="168">
                  <c:v>41229</c:v>
                </c:pt>
                <c:pt idx="169">
                  <c:v>41236</c:v>
                </c:pt>
                <c:pt idx="170">
                  <c:v>41243</c:v>
                </c:pt>
                <c:pt idx="171">
                  <c:v>41250</c:v>
                </c:pt>
                <c:pt idx="172">
                  <c:v>41257</c:v>
                </c:pt>
                <c:pt idx="173">
                  <c:v>41264</c:v>
                </c:pt>
                <c:pt idx="174">
                  <c:v>41271</c:v>
                </c:pt>
                <c:pt idx="175">
                  <c:v>41278</c:v>
                </c:pt>
                <c:pt idx="176">
                  <c:v>41285</c:v>
                </c:pt>
                <c:pt idx="177">
                  <c:v>41292</c:v>
                </c:pt>
                <c:pt idx="178">
                  <c:v>41299</c:v>
                </c:pt>
                <c:pt idx="179">
                  <c:v>41306</c:v>
                </c:pt>
                <c:pt idx="180">
                  <c:v>41313</c:v>
                </c:pt>
                <c:pt idx="181">
                  <c:v>41320</c:v>
                </c:pt>
                <c:pt idx="182">
                  <c:v>41327</c:v>
                </c:pt>
                <c:pt idx="183">
                  <c:v>41334</c:v>
                </c:pt>
                <c:pt idx="184">
                  <c:v>41341</c:v>
                </c:pt>
                <c:pt idx="185">
                  <c:v>41348</c:v>
                </c:pt>
                <c:pt idx="186">
                  <c:v>41355</c:v>
                </c:pt>
                <c:pt idx="187">
                  <c:v>41362</c:v>
                </c:pt>
                <c:pt idx="188">
                  <c:v>41369</c:v>
                </c:pt>
                <c:pt idx="189">
                  <c:v>41376</c:v>
                </c:pt>
                <c:pt idx="190">
                  <c:v>41383</c:v>
                </c:pt>
                <c:pt idx="191">
                  <c:v>41390</c:v>
                </c:pt>
                <c:pt idx="192">
                  <c:v>41397</c:v>
                </c:pt>
                <c:pt idx="193">
                  <c:v>41404</c:v>
                </c:pt>
                <c:pt idx="194">
                  <c:v>41411</c:v>
                </c:pt>
                <c:pt idx="195">
                  <c:v>41418</c:v>
                </c:pt>
                <c:pt idx="196">
                  <c:v>41425</c:v>
                </c:pt>
                <c:pt idx="197">
                  <c:v>41432</c:v>
                </c:pt>
                <c:pt idx="198">
                  <c:v>41439</c:v>
                </c:pt>
                <c:pt idx="199">
                  <c:v>41446</c:v>
                </c:pt>
                <c:pt idx="200">
                  <c:v>41453</c:v>
                </c:pt>
                <c:pt idx="201">
                  <c:v>41460</c:v>
                </c:pt>
                <c:pt idx="202">
                  <c:v>41467</c:v>
                </c:pt>
                <c:pt idx="203">
                  <c:v>41474</c:v>
                </c:pt>
                <c:pt idx="204">
                  <c:v>41481</c:v>
                </c:pt>
                <c:pt idx="205">
                  <c:v>41488</c:v>
                </c:pt>
                <c:pt idx="206">
                  <c:v>41495</c:v>
                </c:pt>
                <c:pt idx="207">
                  <c:v>41502</c:v>
                </c:pt>
                <c:pt idx="208">
                  <c:v>41509</c:v>
                </c:pt>
                <c:pt idx="209">
                  <c:v>41516</c:v>
                </c:pt>
                <c:pt idx="210">
                  <c:v>41523</c:v>
                </c:pt>
                <c:pt idx="211">
                  <c:v>41530</c:v>
                </c:pt>
                <c:pt idx="212">
                  <c:v>41537</c:v>
                </c:pt>
                <c:pt idx="213">
                  <c:v>41544</c:v>
                </c:pt>
                <c:pt idx="214">
                  <c:v>41551</c:v>
                </c:pt>
                <c:pt idx="215">
                  <c:v>41558</c:v>
                </c:pt>
                <c:pt idx="216">
                  <c:v>41565</c:v>
                </c:pt>
                <c:pt idx="217">
                  <c:v>41572</c:v>
                </c:pt>
                <c:pt idx="218">
                  <c:v>41579</c:v>
                </c:pt>
                <c:pt idx="219">
                  <c:v>41586</c:v>
                </c:pt>
                <c:pt idx="220">
                  <c:v>41593</c:v>
                </c:pt>
                <c:pt idx="221">
                  <c:v>41600</c:v>
                </c:pt>
                <c:pt idx="222">
                  <c:v>41607</c:v>
                </c:pt>
                <c:pt idx="223">
                  <c:v>41614</c:v>
                </c:pt>
                <c:pt idx="224">
                  <c:v>41621</c:v>
                </c:pt>
                <c:pt idx="225">
                  <c:v>41628</c:v>
                </c:pt>
                <c:pt idx="226">
                  <c:v>41635</c:v>
                </c:pt>
                <c:pt idx="227">
                  <c:v>41642</c:v>
                </c:pt>
                <c:pt idx="228">
                  <c:v>41649</c:v>
                </c:pt>
                <c:pt idx="229">
                  <c:v>41656</c:v>
                </c:pt>
                <c:pt idx="230">
                  <c:v>41663</c:v>
                </c:pt>
                <c:pt idx="231">
                  <c:v>41670</c:v>
                </c:pt>
                <c:pt idx="232">
                  <c:v>41677</c:v>
                </c:pt>
                <c:pt idx="233">
                  <c:v>41684</c:v>
                </c:pt>
                <c:pt idx="234">
                  <c:v>41691</c:v>
                </c:pt>
                <c:pt idx="235">
                  <c:v>41698</c:v>
                </c:pt>
                <c:pt idx="236">
                  <c:v>41705</c:v>
                </c:pt>
                <c:pt idx="237">
                  <c:v>41712</c:v>
                </c:pt>
                <c:pt idx="238">
                  <c:v>41719</c:v>
                </c:pt>
                <c:pt idx="239">
                  <c:v>41726</c:v>
                </c:pt>
                <c:pt idx="240">
                  <c:v>41733</c:v>
                </c:pt>
                <c:pt idx="241">
                  <c:v>41740</c:v>
                </c:pt>
                <c:pt idx="242">
                  <c:v>41747</c:v>
                </c:pt>
                <c:pt idx="243">
                  <c:v>41754</c:v>
                </c:pt>
                <c:pt idx="244">
                  <c:v>41761</c:v>
                </c:pt>
                <c:pt idx="245">
                  <c:v>41768</c:v>
                </c:pt>
                <c:pt idx="246">
                  <c:v>41775</c:v>
                </c:pt>
                <c:pt idx="247">
                  <c:v>41782</c:v>
                </c:pt>
                <c:pt idx="248">
                  <c:v>41789</c:v>
                </c:pt>
                <c:pt idx="249">
                  <c:v>41796</c:v>
                </c:pt>
                <c:pt idx="250">
                  <c:v>41803</c:v>
                </c:pt>
                <c:pt idx="251">
                  <c:v>41810</c:v>
                </c:pt>
                <c:pt idx="252">
                  <c:v>41817</c:v>
                </c:pt>
                <c:pt idx="253">
                  <c:v>41824</c:v>
                </c:pt>
                <c:pt idx="254">
                  <c:v>41831</c:v>
                </c:pt>
                <c:pt idx="255">
                  <c:v>41838</c:v>
                </c:pt>
                <c:pt idx="256">
                  <c:v>41845</c:v>
                </c:pt>
                <c:pt idx="257">
                  <c:v>41852</c:v>
                </c:pt>
                <c:pt idx="258">
                  <c:v>41859</c:v>
                </c:pt>
                <c:pt idx="259">
                  <c:v>41866</c:v>
                </c:pt>
                <c:pt idx="260">
                  <c:v>41873</c:v>
                </c:pt>
                <c:pt idx="261">
                  <c:v>41880</c:v>
                </c:pt>
                <c:pt idx="262">
                  <c:v>41887</c:v>
                </c:pt>
                <c:pt idx="263">
                  <c:v>41894</c:v>
                </c:pt>
                <c:pt idx="264">
                  <c:v>41901</c:v>
                </c:pt>
                <c:pt idx="265">
                  <c:v>41908</c:v>
                </c:pt>
                <c:pt idx="266">
                  <c:v>41915</c:v>
                </c:pt>
                <c:pt idx="267">
                  <c:v>41922</c:v>
                </c:pt>
                <c:pt idx="268">
                  <c:v>41929</c:v>
                </c:pt>
                <c:pt idx="269">
                  <c:v>41936</c:v>
                </c:pt>
                <c:pt idx="270">
                  <c:v>41943</c:v>
                </c:pt>
                <c:pt idx="271">
                  <c:v>41950</c:v>
                </c:pt>
                <c:pt idx="272">
                  <c:v>41957</c:v>
                </c:pt>
                <c:pt idx="273">
                  <c:v>41964</c:v>
                </c:pt>
                <c:pt idx="274">
                  <c:v>41971</c:v>
                </c:pt>
                <c:pt idx="275">
                  <c:v>41978</c:v>
                </c:pt>
                <c:pt idx="276">
                  <c:v>41985</c:v>
                </c:pt>
                <c:pt idx="277">
                  <c:v>41992</c:v>
                </c:pt>
                <c:pt idx="278">
                  <c:v>42006</c:v>
                </c:pt>
                <c:pt idx="279">
                  <c:v>42013</c:v>
                </c:pt>
                <c:pt idx="280">
                  <c:v>42020</c:v>
                </c:pt>
                <c:pt idx="281">
                  <c:v>42027</c:v>
                </c:pt>
                <c:pt idx="282">
                  <c:v>42034</c:v>
                </c:pt>
                <c:pt idx="283">
                  <c:v>42041</c:v>
                </c:pt>
                <c:pt idx="284">
                  <c:v>42048</c:v>
                </c:pt>
                <c:pt idx="285">
                  <c:v>42055</c:v>
                </c:pt>
                <c:pt idx="286">
                  <c:v>42062</c:v>
                </c:pt>
                <c:pt idx="287">
                  <c:v>42069</c:v>
                </c:pt>
                <c:pt idx="288">
                  <c:v>42076</c:v>
                </c:pt>
                <c:pt idx="289">
                  <c:v>42083</c:v>
                </c:pt>
                <c:pt idx="290">
                  <c:v>42090</c:v>
                </c:pt>
                <c:pt idx="291">
                  <c:v>42097</c:v>
                </c:pt>
                <c:pt idx="292">
                  <c:v>42104</c:v>
                </c:pt>
                <c:pt idx="293">
                  <c:v>42111</c:v>
                </c:pt>
                <c:pt idx="294">
                  <c:v>42118</c:v>
                </c:pt>
                <c:pt idx="295">
                  <c:v>42125</c:v>
                </c:pt>
                <c:pt idx="296">
                  <c:v>42132</c:v>
                </c:pt>
                <c:pt idx="297">
                  <c:v>42139</c:v>
                </c:pt>
                <c:pt idx="298">
                  <c:v>42146</c:v>
                </c:pt>
                <c:pt idx="299">
                  <c:v>42153</c:v>
                </c:pt>
                <c:pt idx="300">
                  <c:v>42160</c:v>
                </c:pt>
                <c:pt idx="301">
                  <c:v>42167</c:v>
                </c:pt>
                <c:pt idx="302">
                  <c:v>42174</c:v>
                </c:pt>
                <c:pt idx="303">
                  <c:v>42181</c:v>
                </c:pt>
                <c:pt idx="304">
                  <c:v>42188</c:v>
                </c:pt>
                <c:pt idx="305">
                  <c:v>42195</c:v>
                </c:pt>
                <c:pt idx="306">
                  <c:v>42202</c:v>
                </c:pt>
                <c:pt idx="307">
                  <c:v>42209</c:v>
                </c:pt>
                <c:pt idx="308">
                  <c:v>42216</c:v>
                </c:pt>
                <c:pt idx="309">
                  <c:v>42223</c:v>
                </c:pt>
                <c:pt idx="310">
                  <c:v>42230</c:v>
                </c:pt>
                <c:pt idx="311">
                  <c:v>42237</c:v>
                </c:pt>
                <c:pt idx="312">
                  <c:v>42244</c:v>
                </c:pt>
                <c:pt idx="313">
                  <c:v>42251</c:v>
                </c:pt>
                <c:pt idx="314">
                  <c:v>42258</c:v>
                </c:pt>
                <c:pt idx="315">
                  <c:v>42265</c:v>
                </c:pt>
                <c:pt idx="316">
                  <c:v>42272</c:v>
                </c:pt>
                <c:pt idx="317">
                  <c:v>42279</c:v>
                </c:pt>
                <c:pt idx="318">
                  <c:v>42286</c:v>
                </c:pt>
                <c:pt idx="319">
                  <c:v>42293</c:v>
                </c:pt>
                <c:pt idx="320">
                  <c:v>42300</c:v>
                </c:pt>
                <c:pt idx="321">
                  <c:v>42307</c:v>
                </c:pt>
                <c:pt idx="322">
                  <c:v>42314</c:v>
                </c:pt>
                <c:pt idx="323">
                  <c:v>42321</c:v>
                </c:pt>
                <c:pt idx="324">
                  <c:v>42328</c:v>
                </c:pt>
                <c:pt idx="325">
                  <c:v>42335</c:v>
                </c:pt>
                <c:pt idx="326">
                  <c:v>42342</c:v>
                </c:pt>
                <c:pt idx="327">
                  <c:v>42349</c:v>
                </c:pt>
                <c:pt idx="328">
                  <c:v>42356</c:v>
                </c:pt>
                <c:pt idx="329">
                  <c:v>42370</c:v>
                </c:pt>
                <c:pt idx="330">
                  <c:v>42377</c:v>
                </c:pt>
                <c:pt idx="331">
                  <c:v>42384</c:v>
                </c:pt>
                <c:pt idx="332">
                  <c:v>42391</c:v>
                </c:pt>
                <c:pt idx="333">
                  <c:v>42398</c:v>
                </c:pt>
                <c:pt idx="334">
                  <c:v>42405</c:v>
                </c:pt>
                <c:pt idx="335">
                  <c:v>42412</c:v>
                </c:pt>
                <c:pt idx="336">
                  <c:v>42419</c:v>
                </c:pt>
                <c:pt idx="337">
                  <c:v>42426</c:v>
                </c:pt>
                <c:pt idx="338">
                  <c:v>42433</c:v>
                </c:pt>
                <c:pt idx="339">
                  <c:v>42440</c:v>
                </c:pt>
                <c:pt idx="340">
                  <c:v>42447</c:v>
                </c:pt>
                <c:pt idx="341">
                  <c:v>42454</c:v>
                </c:pt>
                <c:pt idx="342">
                  <c:v>42461</c:v>
                </c:pt>
                <c:pt idx="343">
                  <c:v>42468</c:v>
                </c:pt>
                <c:pt idx="344">
                  <c:v>42475</c:v>
                </c:pt>
                <c:pt idx="345">
                  <c:v>42482</c:v>
                </c:pt>
                <c:pt idx="346">
                  <c:v>42489</c:v>
                </c:pt>
                <c:pt idx="347">
                  <c:v>42496</c:v>
                </c:pt>
                <c:pt idx="348">
                  <c:v>42503</c:v>
                </c:pt>
                <c:pt idx="349">
                  <c:v>42510</c:v>
                </c:pt>
                <c:pt idx="350">
                  <c:v>42517</c:v>
                </c:pt>
                <c:pt idx="351">
                  <c:v>42524</c:v>
                </c:pt>
                <c:pt idx="352">
                  <c:v>42531</c:v>
                </c:pt>
                <c:pt idx="353">
                  <c:v>42538</c:v>
                </c:pt>
                <c:pt idx="354">
                  <c:v>42545</c:v>
                </c:pt>
                <c:pt idx="355">
                  <c:v>42552</c:v>
                </c:pt>
                <c:pt idx="356">
                  <c:v>42559</c:v>
                </c:pt>
                <c:pt idx="357">
                  <c:v>42566</c:v>
                </c:pt>
                <c:pt idx="358">
                  <c:v>42573</c:v>
                </c:pt>
                <c:pt idx="359">
                  <c:v>42580</c:v>
                </c:pt>
                <c:pt idx="360">
                  <c:v>42587</c:v>
                </c:pt>
                <c:pt idx="361">
                  <c:v>42594</c:v>
                </c:pt>
                <c:pt idx="362">
                  <c:v>42601</c:v>
                </c:pt>
                <c:pt idx="363">
                  <c:v>42608</c:v>
                </c:pt>
                <c:pt idx="364">
                  <c:v>42615</c:v>
                </c:pt>
                <c:pt idx="365">
                  <c:v>42622</c:v>
                </c:pt>
                <c:pt idx="366">
                  <c:v>42629</c:v>
                </c:pt>
                <c:pt idx="367">
                  <c:v>42636</c:v>
                </c:pt>
                <c:pt idx="368">
                  <c:v>42643</c:v>
                </c:pt>
                <c:pt idx="369">
                  <c:v>42650</c:v>
                </c:pt>
                <c:pt idx="370">
                  <c:v>42657</c:v>
                </c:pt>
                <c:pt idx="371">
                  <c:v>42664</c:v>
                </c:pt>
                <c:pt idx="372">
                  <c:v>42671</c:v>
                </c:pt>
                <c:pt idx="373">
                  <c:v>42678</c:v>
                </c:pt>
                <c:pt idx="374">
                  <c:v>42685</c:v>
                </c:pt>
                <c:pt idx="375">
                  <c:v>42692</c:v>
                </c:pt>
                <c:pt idx="376">
                  <c:v>42699</c:v>
                </c:pt>
                <c:pt idx="377">
                  <c:v>42706</c:v>
                </c:pt>
                <c:pt idx="378">
                  <c:v>42713</c:v>
                </c:pt>
                <c:pt idx="379">
                  <c:v>42720</c:v>
                </c:pt>
                <c:pt idx="380">
                  <c:v>42727</c:v>
                </c:pt>
                <c:pt idx="381">
                  <c:v>42734</c:v>
                </c:pt>
                <c:pt idx="382">
                  <c:v>42741</c:v>
                </c:pt>
                <c:pt idx="383">
                  <c:v>42748</c:v>
                </c:pt>
                <c:pt idx="384">
                  <c:v>42755</c:v>
                </c:pt>
                <c:pt idx="385">
                  <c:v>42762</c:v>
                </c:pt>
                <c:pt idx="386">
                  <c:v>42769</c:v>
                </c:pt>
                <c:pt idx="387">
                  <c:v>42776</c:v>
                </c:pt>
                <c:pt idx="388">
                  <c:v>42783</c:v>
                </c:pt>
                <c:pt idx="389">
                  <c:v>42790</c:v>
                </c:pt>
                <c:pt idx="390">
                  <c:v>42797</c:v>
                </c:pt>
                <c:pt idx="391">
                  <c:v>42804</c:v>
                </c:pt>
                <c:pt idx="392">
                  <c:v>42811</c:v>
                </c:pt>
                <c:pt idx="393">
                  <c:v>42818</c:v>
                </c:pt>
                <c:pt idx="394">
                  <c:v>42825</c:v>
                </c:pt>
                <c:pt idx="395">
                  <c:v>42832</c:v>
                </c:pt>
                <c:pt idx="396">
                  <c:v>42839</c:v>
                </c:pt>
                <c:pt idx="397">
                  <c:v>42846</c:v>
                </c:pt>
                <c:pt idx="398">
                  <c:v>42853</c:v>
                </c:pt>
                <c:pt idx="399">
                  <c:v>42860</c:v>
                </c:pt>
                <c:pt idx="400">
                  <c:v>42867</c:v>
                </c:pt>
                <c:pt idx="401">
                  <c:v>42874</c:v>
                </c:pt>
                <c:pt idx="402">
                  <c:v>42881</c:v>
                </c:pt>
                <c:pt idx="403">
                  <c:v>42888</c:v>
                </c:pt>
                <c:pt idx="404">
                  <c:v>42895</c:v>
                </c:pt>
                <c:pt idx="405">
                  <c:v>42902</c:v>
                </c:pt>
                <c:pt idx="406">
                  <c:v>42909</c:v>
                </c:pt>
                <c:pt idx="407">
                  <c:v>42916</c:v>
                </c:pt>
                <c:pt idx="408">
                  <c:v>42923</c:v>
                </c:pt>
                <c:pt idx="409">
                  <c:v>42930</c:v>
                </c:pt>
                <c:pt idx="410">
                  <c:v>42937</c:v>
                </c:pt>
                <c:pt idx="411">
                  <c:v>42944</c:v>
                </c:pt>
                <c:pt idx="412">
                  <c:v>42951</c:v>
                </c:pt>
                <c:pt idx="413">
                  <c:v>42958</c:v>
                </c:pt>
                <c:pt idx="414">
                  <c:v>42965</c:v>
                </c:pt>
                <c:pt idx="415">
                  <c:v>42972</c:v>
                </c:pt>
                <c:pt idx="416">
                  <c:v>42979</c:v>
                </c:pt>
                <c:pt idx="417">
                  <c:v>42986</c:v>
                </c:pt>
                <c:pt idx="418">
                  <c:v>42993</c:v>
                </c:pt>
                <c:pt idx="419">
                  <c:v>43000</c:v>
                </c:pt>
                <c:pt idx="420">
                  <c:v>43007</c:v>
                </c:pt>
                <c:pt idx="421">
                  <c:v>43014</c:v>
                </c:pt>
                <c:pt idx="422">
                  <c:v>43021</c:v>
                </c:pt>
                <c:pt idx="423">
                  <c:v>43028</c:v>
                </c:pt>
                <c:pt idx="424">
                  <c:v>43035</c:v>
                </c:pt>
                <c:pt idx="425">
                  <c:v>43042</c:v>
                </c:pt>
                <c:pt idx="426">
                  <c:v>43049</c:v>
                </c:pt>
                <c:pt idx="427">
                  <c:v>43056</c:v>
                </c:pt>
                <c:pt idx="428">
                  <c:v>43063</c:v>
                </c:pt>
                <c:pt idx="429">
                  <c:v>43070</c:v>
                </c:pt>
                <c:pt idx="430">
                  <c:v>43077</c:v>
                </c:pt>
                <c:pt idx="431">
                  <c:v>43084</c:v>
                </c:pt>
                <c:pt idx="432">
                  <c:v>43091</c:v>
                </c:pt>
                <c:pt idx="433">
                  <c:v>43098</c:v>
                </c:pt>
                <c:pt idx="434">
                  <c:v>43105</c:v>
                </c:pt>
                <c:pt idx="435">
                  <c:v>43112</c:v>
                </c:pt>
                <c:pt idx="436">
                  <c:v>43119</c:v>
                </c:pt>
                <c:pt idx="437">
                  <c:v>43126</c:v>
                </c:pt>
                <c:pt idx="438">
                  <c:v>43133</c:v>
                </c:pt>
                <c:pt idx="439">
                  <c:v>43140</c:v>
                </c:pt>
                <c:pt idx="440">
                  <c:v>43147</c:v>
                </c:pt>
                <c:pt idx="441">
                  <c:v>43154</c:v>
                </c:pt>
                <c:pt idx="442">
                  <c:v>43161</c:v>
                </c:pt>
                <c:pt idx="443">
                  <c:v>43168</c:v>
                </c:pt>
                <c:pt idx="444">
                  <c:v>43175</c:v>
                </c:pt>
                <c:pt idx="445">
                  <c:v>43182</c:v>
                </c:pt>
                <c:pt idx="446">
                  <c:v>43189</c:v>
                </c:pt>
                <c:pt idx="447">
                  <c:v>43196</c:v>
                </c:pt>
                <c:pt idx="448">
                  <c:v>43203</c:v>
                </c:pt>
                <c:pt idx="449">
                  <c:v>43210</c:v>
                </c:pt>
                <c:pt idx="450">
                  <c:v>43217</c:v>
                </c:pt>
                <c:pt idx="451">
                  <c:v>43224</c:v>
                </c:pt>
                <c:pt idx="452">
                  <c:v>43231</c:v>
                </c:pt>
              </c:numCache>
            </c:numRef>
          </c:cat>
          <c:val>
            <c:numRef>
              <c:f>'Baltic Indices'!$C$70:$C$522</c:f>
              <c:numCache>
                <c:formatCode>#,##0</c:formatCode>
                <c:ptCount val="453"/>
                <c:pt idx="0">
                  <c:v>2468</c:v>
                </c:pt>
                <c:pt idx="1">
                  <c:v>2437</c:v>
                </c:pt>
                <c:pt idx="2">
                  <c:v>2415</c:v>
                </c:pt>
                <c:pt idx="3">
                  <c:v>2468</c:v>
                </c:pt>
                <c:pt idx="4">
                  <c:v>2356</c:v>
                </c:pt>
                <c:pt idx="5">
                  <c:v>2183</c:v>
                </c:pt>
                <c:pt idx="6">
                  <c:v>2357</c:v>
                </c:pt>
                <c:pt idx="7">
                  <c:v>2695</c:v>
                </c:pt>
                <c:pt idx="8">
                  <c:v>2728</c:v>
                </c:pt>
                <c:pt idx="9">
                  <c:v>3043</c:v>
                </c:pt>
                <c:pt idx="10">
                  <c:v>3103</c:v>
                </c:pt>
                <c:pt idx="11">
                  <c:v>3393</c:v>
                </c:pt>
                <c:pt idx="12">
                  <c:v>4111</c:v>
                </c:pt>
                <c:pt idx="13">
                  <c:v>4507</c:v>
                </c:pt>
                <c:pt idx="14">
                  <c:v>3974</c:v>
                </c:pt>
                <c:pt idx="15">
                  <c:v>4107</c:v>
                </c:pt>
                <c:pt idx="16">
                  <c:v>3579</c:v>
                </c:pt>
                <c:pt idx="17">
                  <c:v>3376</c:v>
                </c:pt>
                <c:pt idx="18">
                  <c:v>3005</c:v>
                </c:pt>
                <c:pt idx="19">
                  <c:v>3140</c:v>
                </c:pt>
                <c:pt idx="20">
                  <c:v>3299</c:v>
                </c:pt>
                <c:pt idx="21">
                  <c:v>3204</c:v>
                </c:pt>
                <c:pt idx="22">
                  <c:v>2848</c:v>
                </c:pt>
                <c:pt idx="23">
                  <c:v>2715</c:v>
                </c:pt>
                <c:pt idx="24">
                  <c:v>2571</c:v>
                </c:pt>
                <c:pt idx="25">
                  <c:v>2661</c:v>
                </c:pt>
                <c:pt idx="26">
                  <c:v>2738</c:v>
                </c:pt>
                <c:pt idx="27">
                  <c:v>3242</c:v>
                </c:pt>
                <c:pt idx="28">
                  <c:v>3506</c:v>
                </c:pt>
                <c:pt idx="29">
                  <c:v>3379</c:v>
                </c:pt>
                <c:pt idx="30">
                  <c:v>3098</c:v>
                </c:pt>
                <c:pt idx="31">
                  <c:v>2991</c:v>
                </c:pt>
                <c:pt idx="32">
                  <c:v>2913</c:v>
                </c:pt>
                <c:pt idx="33">
                  <c:v>3009</c:v>
                </c:pt>
                <c:pt idx="34">
                  <c:v>3013</c:v>
                </c:pt>
                <c:pt idx="35">
                  <c:v>3354</c:v>
                </c:pt>
                <c:pt idx="36">
                  <c:v>3608</c:v>
                </c:pt>
                <c:pt idx="37">
                  <c:v>3929</c:v>
                </c:pt>
                <c:pt idx="38">
                  <c:v>3844</c:v>
                </c:pt>
                <c:pt idx="39">
                  <c:v>4078</c:v>
                </c:pt>
                <c:pt idx="40">
                  <c:v>3844</c:v>
                </c:pt>
                <c:pt idx="41">
                  <c:v>3288</c:v>
                </c:pt>
                <c:pt idx="42">
                  <c:v>2694</c:v>
                </c:pt>
                <c:pt idx="43">
                  <c:v>2501</c:v>
                </c:pt>
                <c:pt idx="44">
                  <c:v>2280</c:v>
                </c:pt>
                <c:pt idx="45">
                  <c:v>1902</c:v>
                </c:pt>
                <c:pt idx="46">
                  <c:v>1720</c:v>
                </c:pt>
                <c:pt idx="47">
                  <c:v>1826</c:v>
                </c:pt>
                <c:pt idx="48">
                  <c:v>1967</c:v>
                </c:pt>
                <c:pt idx="49">
                  <c:v>2030</c:v>
                </c:pt>
                <c:pt idx="50">
                  <c:v>2468</c:v>
                </c:pt>
                <c:pt idx="51">
                  <c:v>2756</c:v>
                </c:pt>
                <c:pt idx="52">
                  <c:v>2712</c:v>
                </c:pt>
                <c:pt idx="53">
                  <c:v>2876</c:v>
                </c:pt>
                <c:pt idx="54">
                  <c:v>2995</c:v>
                </c:pt>
                <c:pt idx="55">
                  <c:v>2676</c:v>
                </c:pt>
                <c:pt idx="56">
                  <c:v>2444</c:v>
                </c:pt>
                <c:pt idx="57">
                  <c:v>2446</c:v>
                </c:pt>
                <c:pt idx="58">
                  <c:v>2639</c:v>
                </c:pt>
                <c:pt idx="59">
                  <c:v>2762</c:v>
                </c:pt>
                <c:pt idx="60">
                  <c:v>2727</c:v>
                </c:pt>
                <c:pt idx="61">
                  <c:v>2678</c:v>
                </c:pt>
                <c:pt idx="62">
                  <c:v>2495</c:v>
                </c:pt>
                <c:pt idx="63">
                  <c:v>2313</c:v>
                </c:pt>
                <c:pt idx="64">
                  <c:v>2155</c:v>
                </c:pt>
                <c:pt idx="65">
                  <c:v>2170</c:v>
                </c:pt>
                <c:pt idx="66">
                  <c:v>2168</c:v>
                </c:pt>
                <c:pt idx="67">
                  <c:v>2095</c:v>
                </c:pt>
                <c:pt idx="68">
                  <c:v>1999</c:v>
                </c:pt>
                <c:pt idx="69">
                  <c:v>1773</c:v>
                </c:pt>
                <c:pt idx="70">
                  <c:v>1773</c:v>
                </c:pt>
                <c:pt idx="71">
                  <c:v>1519</c:v>
                </c:pt>
                <c:pt idx="72">
                  <c:v>1439</c:v>
                </c:pt>
                <c:pt idx="73">
                  <c:v>1370</c:v>
                </c:pt>
                <c:pt idx="74">
                  <c:v>1137</c:v>
                </c:pt>
                <c:pt idx="75">
                  <c:v>1043</c:v>
                </c:pt>
                <c:pt idx="76">
                  <c:v>1178</c:v>
                </c:pt>
                <c:pt idx="77">
                  <c:v>1301</c:v>
                </c:pt>
                <c:pt idx="78">
                  <c:v>1245</c:v>
                </c:pt>
                <c:pt idx="79">
                  <c:v>1346</c:v>
                </c:pt>
                <c:pt idx="80">
                  <c:v>1562</c:v>
                </c:pt>
                <c:pt idx="81">
                  <c:v>1531</c:v>
                </c:pt>
                <c:pt idx="82">
                  <c:v>1585</c:v>
                </c:pt>
                <c:pt idx="83">
                  <c:v>1520</c:v>
                </c:pt>
                <c:pt idx="84">
                  <c:v>1376</c:v>
                </c:pt>
                <c:pt idx="85">
                  <c:v>1296</c:v>
                </c:pt>
                <c:pt idx="86">
                  <c:v>1254</c:v>
                </c:pt>
                <c:pt idx="87">
                  <c:v>1269</c:v>
                </c:pt>
                <c:pt idx="88">
                  <c:v>1340</c:v>
                </c:pt>
                <c:pt idx="89">
                  <c:v>1306</c:v>
                </c:pt>
                <c:pt idx="90">
                  <c:v>1349</c:v>
                </c:pt>
                <c:pt idx="91">
                  <c:v>1474</c:v>
                </c:pt>
                <c:pt idx="92">
                  <c:v>1489</c:v>
                </c:pt>
                <c:pt idx="93">
                  <c:v>1418</c:v>
                </c:pt>
                <c:pt idx="94">
                  <c:v>1423</c:v>
                </c:pt>
                <c:pt idx="95">
                  <c:v>1424</c:v>
                </c:pt>
                <c:pt idx="96">
                  <c:v>1422</c:v>
                </c:pt>
                <c:pt idx="97">
                  <c:v>1449</c:v>
                </c:pt>
                <c:pt idx="98">
                  <c:v>1353</c:v>
                </c:pt>
                <c:pt idx="99">
                  <c:v>1323</c:v>
                </c:pt>
                <c:pt idx="100">
                  <c:v>1264</c:v>
                </c:pt>
                <c:pt idx="101">
                  <c:v>1268</c:v>
                </c:pt>
                <c:pt idx="102">
                  <c:v>1287</c:v>
                </c:pt>
                <c:pt idx="103">
                  <c:v>1462</c:v>
                </c:pt>
                <c:pt idx="104">
                  <c:v>1541</c:v>
                </c:pt>
                <c:pt idx="105">
                  <c:v>1740</c:v>
                </c:pt>
                <c:pt idx="106">
                  <c:v>1838</c:v>
                </c:pt>
                <c:pt idx="107">
                  <c:v>1814</c:v>
                </c:pt>
                <c:pt idx="108">
                  <c:v>1920</c:v>
                </c:pt>
                <c:pt idx="109">
                  <c:v>1899</c:v>
                </c:pt>
                <c:pt idx="110">
                  <c:v>2000</c:v>
                </c:pt>
                <c:pt idx="111">
                  <c:v>2173</c:v>
                </c:pt>
                <c:pt idx="112">
                  <c:v>2153</c:v>
                </c:pt>
                <c:pt idx="113">
                  <c:v>2018</c:v>
                </c:pt>
                <c:pt idx="114">
                  <c:v>1784</c:v>
                </c:pt>
                <c:pt idx="115">
                  <c:v>1835</c:v>
                </c:pt>
                <c:pt idx="116">
                  <c:v>1895</c:v>
                </c:pt>
                <c:pt idx="117">
                  <c:v>1807</c:v>
                </c:pt>
                <c:pt idx="118">
                  <c:v>1866</c:v>
                </c:pt>
                <c:pt idx="119">
                  <c:v>1922</c:v>
                </c:pt>
                <c:pt idx="120">
                  <c:v>1888</c:v>
                </c:pt>
                <c:pt idx="121">
                  <c:v>1738</c:v>
                </c:pt>
                <c:pt idx="122">
                  <c:v>1624</c:v>
                </c:pt>
                <c:pt idx="123">
                  <c:v>1347</c:v>
                </c:pt>
                <c:pt idx="124">
                  <c:v>1053</c:v>
                </c:pt>
                <c:pt idx="125">
                  <c:v>862</c:v>
                </c:pt>
                <c:pt idx="126">
                  <c:v>726</c:v>
                </c:pt>
                <c:pt idx="127">
                  <c:v>647</c:v>
                </c:pt>
                <c:pt idx="128">
                  <c:v>715</c:v>
                </c:pt>
                <c:pt idx="129">
                  <c:v>717</c:v>
                </c:pt>
                <c:pt idx="130">
                  <c:v>718</c:v>
                </c:pt>
                <c:pt idx="131">
                  <c:v>771</c:v>
                </c:pt>
                <c:pt idx="132">
                  <c:v>824</c:v>
                </c:pt>
                <c:pt idx="133">
                  <c:v>874</c:v>
                </c:pt>
                <c:pt idx="134">
                  <c:v>908</c:v>
                </c:pt>
                <c:pt idx="135">
                  <c:v>934</c:v>
                </c:pt>
                <c:pt idx="136">
                  <c:v>928</c:v>
                </c:pt>
                <c:pt idx="137">
                  <c:v>972</c:v>
                </c:pt>
                <c:pt idx="138">
                  <c:v>1067</c:v>
                </c:pt>
                <c:pt idx="139">
                  <c:v>1156</c:v>
                </c:pt>
                <c:pt idx="140">
                  <c:v>1157</c:v>
                </c:pt>
                <c:pt idx="141">
                  <c:v>1138</c:v>
                </c:pt>
                <c:pt idx="142">
                  <c:v>1141</c:v>
                </c:pt>
                <c:pt idx="143">
                  <c:v>1034</c:v>
                </c:pt>
                <c:pt idx="144">
                  <c:v>904</c:v>
                </c:pt>
                <c:pt idx="145">
                  <c:v>877</c:v>
                </c:pt>
                <c:pt idx="146">
                  <c:v>924</c:v>
                </c:pt>
                <c:pt idx="147">
                  <c:v>978</c:v>
                </c:pt>
                <c:pt idx="148">
                  <c:v>1004</c:v>
                </c:pt>
                <c:pt idx="149">
                  <c:v>1157</c:v>
                </c:pt>
                <c:pt idx="150">
                  <c:v>1110</c:v>
                </c:pt>
                <c:pt idx="151">
                  <c:v>1037</c:v>
                </c:pt>
                <c:pt idx="152">
                  <c:v>933</c:v>
                </c:pt>
                <c:pt idx="153">
                  <c:v>852</c:v>
                </c:pt>
                <c:pt idx="154">
                  <c:v>774</c:v>
                </c:pt>
                <c:pt idx="155">
                  <c:v>714</c:v>
                </c:pt>
                <c:pt idx="156">
                  <c:v>717</c:v>
                </c:pt>
                <c:pt idx="157">
                  <c:v>703</c:v>
                </c:pt>
                <c:pt idx="158">
                  <c:v>669</c:v>
                </c:pt>
                <c:pt idx="159">
                  <c:v>662</c:v>
                </c:pt>
                <c:pt idx="160">
                  <c:v>774</c:v>
                </c:pt>
                <c:pt idx="161">
                  <c:v>766</c:v>
                </c:pt>
                <c:pt idx="162">
                  <c:v>875</c:v>
                </c:pt>
                <c:pt idx="163">
                  <c:v>926</c:v>
                </c:pt>
                <c:pt idx="164">
                  <c:v>1010</c:v>
                </c:pt>
                <c:pt idx="165">
                  <c:v>1049</c:v>
                </c:pt>
                <c:pt idx="166">
                  <c:v>986</c:v>
                </c:pt>
                <c:pt idx="167">
                  <c:v>940</c:v>
                </c:pt>
                <c:pt idx="168">
                  <c:v>1036</c:v>
                </c:pt>
                <c:pt idx="169">
                  <c:v>1090</c:v>
                </c:pt>
                <c:pt idx="170">
                  <c:v>1086</c:v>
                </c:pt>
                <c:pt idx="171">
                  <c:v>966</c:v>
                </c:pt>
                <c:pt idx="172">
                  <c:v>784</c:v>
                </c:pt>
                <c:pt idx="173">
                  <c:v>700</c:v>
                </c:pt>
                <c:pt idx="174">
                  <c:v>698</c:v>
                </c:pt>
                <c:pt idx="175">
                  <c:v>706</c:v>
                </c:pt>
                <c:pt idx="176">
                  <c:v>760</c:v>
                </c:pt>
                <c:pt idx="177">
                  <c:v>837</c:v>
                </c:pt>
                <c:pt idx="178">
                  <c:v>798</c:v>
                </c:pt>
                <c:pt idx="179">
                  <c:v>750</c:v>
                </c:pt>
                <c:pt idx="180">
                  <c:v>748</c:v>
                </c:pt>
                <c:pt idx="181">
                  <c:v>753</c:v>
                </c:pt>
                <c:pt idx="182">
                  <c:v>740</c:v>
                </c:pt>
                <c:pt idx="183">
                  <c:v>776</c:v>
                </c:pt>
                <c:pt idx="184">
                  <c:v>843</c:v>
                </c:pt>
                <c:pt idx="185">
                  <c:v>892</c:v>
                </c:pt>
                <c:pt idx="186">
                  <c:v>933</c:v>
                </c:pt>
                <c:pt idx="187">
                  <c:v>896</c:v>
                </c:pt>
                <c:pt idx="188">
                  <c:v>861</c:v>
                </c:pt>
                <c:pt idx="189">
                  <c:v>875</c:v>
                </c:pt>
                <c:pt idx="190">
                  <c:v>888</c:v>
                </c:pt>
                <c:pt idx="191">
                  <c:v>871</c:v>
                </c:pt>
                <c:pt idx="192">
                  <c:v>878</c:v>
                </c:pt>
                <c:pt idx="193">
                  <c:v>884</c:v>
                </c:pt>
                <c:pt idx="194">
                  <c:v>841</c:v>
                </c:pt>
                <c:pt idx="195">
                  <c:v>826</c:v>
                </c:pt>
                <c:pt idx="196">
                  <c:v>809</c:v>
                </c:pt>
                <c:pt idx="197">
                  <c:v>812</c:v>
                </c:pt>
                <c:pt idx="198">
                  <c:v>900</c:v>
                </c:pt>
                <c:pt idx="199">
                  <c:v>1027</c:v>
                </c:pt>
                <c:pt idx="200">
                  <c:v>1171</c:v>
                </c:pt>
                <c:pt idx="201">
                  <c:v>1099</c:v>
                </c:pt>
                <c:pt idx="202">
                  <c:v>1149</c:v>
                </c:pt>
                <c:pt idx="203">
                  <c:v>1138</c:v>
                </c:pt>
                <c:pt idx="204">
                  <c:v>1082</c:v>
                </c:pt>
                <c:pt idx="205">
                  <c:v>1065</c:v>
                </c:pt>
                <c:pt idx="206">
                  <c:v>1001</c:v>
                </c:pt>
                <c:pt idx="207">
                  <c:v>1102</c:v>
                </c:pt>
                <c:pt idx="208">
                  <c:v>1165</c:v>
                </c:pt>
                <c:pt idx="209">
                  <c:v>1132</c:v>
                </c:pt>
                <c:pt idx="210">
                  <c:v>1352</c:v>
                </c:pt>
                <c:pt idx="211">
                  <c:v>1636</c:v>
                </c:pt>
                <c:pt idx="212">
                  <c:v>1904</c:v>
                </c:pt>
                <c:pt idx="213">
                  <c:v>2046</c:v>
                </c:pt>
                <c:pt idx="214">
                  <c:v>2084</c:v>
                </c:pt>
                <c:pt idx="215">
                  <c:v>1985</c:v>
                </c:pt>
                <c:pt idx="216">
                  <c:v>1901</c:v>
                </c:pt>
                <c:pt idx="217">
                  <c:v>1671</c:v>
                </c:pt>
                <c:pt idx="218">
                  <c:v>1525</c:v>
                </c:pt>
                <c:pt idx="219">
                  <c:v>1581</c:v>
                </c:pt>
                <c:pt idx="220">
                  <c:v>1507</c:v>
                </c:pt>
                <c:pt idx="221">
                  <c:v>1483</c:v>
                </c:pt>
                <c:pt idx="222">
                  <c:v>1821</c:v>
                </c:pt>
                <c:pt idx="223">
                  <c:v>2176</c:v>
                </c:pt>
                <c:pt idx="224">
                  <c:v>2330</c:v>
                </c:pt>
                <c:pt idx="225">
                  <c:v>2208</c:v>
                </c:pt>
                <c:pt idx="226">
                  <c:v>2113</c:v>
                </c:pt>
                <c:pt idx="227">
                  <c:v>2036</c:v>
                </c:pt>
                <c:pt idx="228">
                  <c:v>1512</c:v>
                </c:pt>
                <c:pt idx="229">
                  <c:v>1421</c:v>
                </c:pt>
                <c:pt idx="230">
                  <c:v>1246</c:v>
                </c:pt>
                <c:pt idx="231">
                  <c:v>1110</c:v>
                </c:pt>
                <c:pt idx="232">
                  <c:v>1091</c:v>
                </c:pt>
                <c:pt idx="233">
                  <c:v>1106</c:v>
                </c:pt>
                <c:pt idx="234">
                  <c:v>1175</c:v>
                </c:pt>
                <c:pt idx="235">
                  <c:v>1258</c:v>
                </c:pt>
                <c:pt idx="236">
                  <c:v>1543</c:v>
                </c:pt>
                <c:pt idx="237">
                  <c:v>1477</c:v>
                </c:pt>
                <c:pt idx="238">
                  <c:v>1599</c:v>
                </c:pt>
                <c:pt idx="239">
                  <c:v>1373</c:v>
                </c:pt>
                <c:pt idx="240">
                  <c:v>1205</c:v>
                </c:pt>
                <c:pt idx="241">
                  <c:v>1002</c:v>
                </c:pt>
                <c:pt idx="242">
                  <c:v>939</c:v>
                </c:pt>
                <c:pt idx="243">
                  <c:v>967</c:v>
                </c:pt>
                <c:pt idx="244">
                  <c:v>1017</c:v>
                </c:pt>
                <c:pt idx="245">
                  <c:v>997</c:v>
                </c:pt>
                <c:pt idx="246">
                  <c:v>1027</c:v>
                </c:pt>
                <c:pt idx="247">
                  <c:v>964</c:v>
                </c:pt>
                <c:pt idx="248">
                  <c:v>934</c:v>
                </c:pt>
                <c:pt idx="249">
                  <c:v>989</c:v>
                </c:pt>
                <c:pt idx="250">
                  <c:v>906</c:v>
                </c:pt>
                <c:pt idx="251">
                  <c:v>904</c:v>
                </c:pt>
                <c:pt idx="252">
                  <c:v>831</c:v>
                </c:pt>
                <c:pt idx="253">
                  <c:v>893</c:v>
                </c:pt>
                <c:pt idx="254">
                  <c:v>814</c:v>
                </c:pt>
                <c:pt idx="255">
                  <c:v>732</c:v>
                </c:pt>
                <c:pt idx="256">
                  <c:v>739</c:v>
                </c:pt>
                <c:pt idx="257">
                  <c:v>751</c:v>
                </c:pt>
                <c:pt idx="258">
                  <c:v>777</c:v>
                </c:pt>
                <c:pt idx="259">
                  <c:v>1015</c:v>
                </c:pt>
                <c:pt idx="260">
                  <c:v>1088</c:v>
                </c:pt>
                <c:pt idx="261">
                  <c:v>1147</c:v>
                </c:pt>
                <c:pt idx="262">
                  <c:v>1155</c:v>
                </c:pt>
                <c:pt idx="263">
                  <c:v>1181</c:v>
                </c:pt>
                <c:pt idx="264">
                  <c:v>1075</c:v>
                </c:pt>
                <c:pt idx="265">
                  <c:v>1049</c:v>
                </c:pt>
                <c:pt idx="266">
                  <c:v>1037</c:v>
                </c:pt>
                <c:pt idx="267">
                  <c:v>963</c:v>
                </c:pt>
                <c:pt idx="268">
                  <c:v>944</c:v>
                </c:pt>
                <c:pt idx="269">
                  <c:v>1192</c:v>
                </c:pt>
                <c:pt idx="270">
                  <c:v>1428</c:v>
                </c:pt>
                <c:pt idx="271">
                  <c:v>1437</c:v>
                </c:pt>
                <c:pt idx="272">
                  <c:v>1256</c:v>
                </c:pt>
                <c:pt idx="273">
                  <c:v>1324</c:v>
                </c:pt>
                <c:pt idx="274">
                  <c:v>1153</c:v>
                </c:pt>
                <c:pt idx="275">
                  <c:v>982</c:v>
                </c:pt>
                <c:pt idx="276">
                  <c:v>863</c:v>
                </c:pt>
                <c:pt idx="277">
                  <c:v>803</c:v>
                </c:pt>
                <c:pt idx="278">
                  <c:v>771</c:v>
                </c:pt>
                <c:pt idx="279">
                  <c:v>709</c:v>
                </c:pt>
                <c:pt idx="280">
                  <c:v>741</c:v>
                </c:pt>
                <c:pt idx="281">
                  <c:v>720</c:v>
                </c:pt>
                <c:pt idx="282">
                  <c:v>608</c:v>
                </c:pt>
                <c:pt idx="283">
                  <c:v>559</c:v>
                </c:pt>
                <c:pt idx="284">
                  <c:v>530</c:v>
                </c:pt>
                <c:pt idx="285">
                  <c:v>513</c:v>
                </c:pt>
                <c:pt idx="286">
                  <c:v>540</c:v>
                </c:pt>
                <c:pt idx="287">
                  <c:v>565</c:v>
                </c:pt>
                <c:pt idx="288">
                  <c:v>562</c:v>
                </c:pt>
                <c:pt idx="289">
                  <c:v>591</c:v>
                </c:pt>
                <c:pt idx="290">
                  <c:v>596</c:v>
                </c:pt>
                <c:pt idx="291">
                  <c:v>583</c:v>
                </c:pt>
                <c:pt idx="292">
                  <c:v>580</c:v>
                </c:pt>
                <c:pt idx="293">
                  <c:v>597</c:v>
                </c:pt>
                <c:pt idx="294">
                  <c:v>600</c:v>
                </c:pt>
                <c:pt idx="295">
                  <c:v>587</c:v>
                </c:pt>
                <c:pt idx="296">
                  <c:v>574</c:v>
                </c:pt>
                <c:pt idx="297">
                  <c:v>634</c:v>
                </c:pt>
                <c:pt idx="298">
                  <c:v>586</c:v>
                </c:pt>
                <c:pt idx="299">
                  <c:v>589</c:v>
                </c:pt>
                <c:pt idx="300">
                  <c:v>610</c:v>
                </c:pt>
                <c:pt idx="301">
                  <c:v>642</c:v>
                </c:pt>
                <c:pt idx="302">
                  <c:v>779</c:v>
                </c:pt>
                <c:pt idx="303">
                  <c:v>823</c:v>
                </c:pt>
                <c:pt idx="304">
                  <c:v>805</c:v>
                </c:pt>
                <c:pt idx="305">
                  <c:v>874</c:v>
                </c:pt>
                <c:pt idx="306">
                  <c:v>1048</c:v>
                </c:pt>
                <c:pt idx="307">
                  <c:v>1086</c:v>
                </c:pt>
                <c:pt idx="308">
                  <c:v>1131</c:v>
                </c:pt>
                <c:pt idx="309">
                  <c:v>1200</c:v>
                </c:pt>
                <c:pt idx="310">
                  <c:v>1055</c:v>
                </c:pt>
                <c:pt idx="311">
                  <c:v>994</c:v>
                </c:pt>
                <c:pt idx="312">
                  <c:v>903</c:v>
                </c:pt>
                <c:pt idx="313">
                  <c:v>875</c:v>
                </c:pt>
                <c:pt idx="314">
                  <c:v>818</c:v>
                </c:pt>
                <c:pt idx="315">
                  <c:v>960</c:v>
                </c:pt>
                <c:pt idx="316">
                  <c:v>943</c:v>
                </c:pt>
                <c:pt idx="317">
                  <c:v>889</c:v>
                </c:pt>
                <c:pt idx="318">
                  <c:v>809</c:v>
                </c:pt>
                <c:pt idx="319">
                  <c:v>754</c:v>
                </c:pt>
                <c:pt idx="320">
                  <c:v>774</c:v>
                </c:pt>
                <c:pt idx="321">
                  <c:v>721</c:v>
                </c:pt>
                <c:pt idx="322">
                  <c:v>631</c:v>
                </c:pt>
                <c:pt idx="323">
                  <c:v>560</c:v>
                </c:pt>
                <c:pt idx="324">
                  <c:v>498</c:v>
                </c:pt>
                <c:pt idx="325">
                  <c:v>581</c:v>
                </c:pt>
                <c:pt idx="326">
                  <c:v>563</c:v>
                </c:pt>
                <c:pt idx="327">
                  <c:v>522</c:v>
                </c:pt>
                <c:pt idx="328">
                  <c:v>477</c:v>
                </c:pt>
                <c:pt idx="329">
                  <c:v>473</c:v>
                </c:pt>
                <c:pt idx="330">
                  <c:v>429</c:v>
                </c:pt>
                <c:pt idx="331">
                  <c:v>373</c:v>
                </c:pt>
                <c:pt idx="332">
                  <c:v>354</c:v>
                </c:pt>
                <c:pt idx="333">
                  <c:v>317</c:v>
                </c:pt>
                <c:pt idx="334">
                  <c:v>297</c:v>
                </c:pt>
                <c:pt idx="335">
                  <c:v>291</c:v>
                </c:pt>
                <c:pt idx="336">
                  <c:v>315</c:v>
                </c:pt>
                <c:pt idx="337">
                  <c:v>327</c:v>
                </c:pt>
                <c:pt idx="338">
                  <c:v>349</c:v>
                </c:pt>
                <c:pt idx="339">
                  <c:v>388</c:v>
                </c:pt>
                <c:pt idx="340">
                  <c:v>395</c:v>
                </c:pt>
                <c:pt idx="341">
                  <c:v>409</c:v>
                </c:pt>
                <c:pt idx="342">
                  <c:v>450</c:v>
                </c:pt>
                <c:pt idx="343">
                  <c:v>539</c:v>
                </c:pt>
                <c:pt idx="344">
                  <c:v>635</c:v>
                </c:pt>
                <c:pt idx="345">
                  <c:v>688</c:v>
                </c:pt>
                <c:pt idx="346">
                  <c:v>703</c:v>
                </c:pt>
                <c:pt idx="347">
                  <c:v>631</c:v>
                </c:pt>
                <c:pt idx="348">
                  <c:v>600</c:v>
                </c:pt>
                <c:pt idx="349">
                  <c:v>625</c:v>
                </c:pt>
                <c:pt idx="350">
                  <c:v>606</c:v>
                </c:pt>
                <c:pt idx="351">
                  <c:v>610</c:v>
                </c:pt>
                <c:pt idx="352">
                  <c:v>610</c:v>
                </c:pt>
                <c:pt idx="353">
                  <c:v>587</c:v>
                </c:pt>
                <c:pt idx="354">
                  <c:v>609</c:v>
                </c:pt>
                <c:pt idx="355">
                  <c:v>677</c:v>
                </c:pt>
                <c:pt idx="356">
                  <c:v>703</c:v>
                </c:pt>
                <c:pt idx="357">
                  <c:v>745</c:v>
                </c:pt>
                <c:pt idx="358">
                  <c:v>718</c:v>
                </c:pt>
                <c:pt idx="359">
                  <c:v>656</c:v>
                </c:pt>
                <c:pt idx="360">
                  <c:v>636</c:v>
                </c:pt>
                <c:pt idx="361">
                  <c:v>671</c:v>
                </c:pt>
                <c:pt idx="362">
                  <c:v>683</c:v>
                </c:pt>
                <c:pt idx="363">
                  <c:v>720</c:v>
                </c:pt>
                <c:pt idx="364">
                  <c:v>720</c:v>
                </c:pt>
                <c:pt idx="365">
                  <c:v>804</c:v>
                </c:pt>
                <c:pt idx="366">
                  <c:v>800</c:v>
                </c:pt>
                <c:pt idx="367">
                  <c:v>941</c:v>
                </c:pt>
                <c:pt idx="368">
                  <c:v>875</c:v>
                </c:pt>
                <c:pt idx="369">
                  <c:v>921</c:v>
                </c:pt>
                <c:pt idx="370">
                  <c:v>892</c:v>
                </c:pt>
                <c:pt idx="371">
                  <c:v>842</c:v>
                </c:pt>
                <c:pt idx="372">
                  <c:v>834</c:v>
                </c:pt>
                <c:pt idx="373">
                  <c:v>855</c:v>
                </c:pt>
                <c:pt idx="374">
                  <c:v>1045</c:v>
                </c:pt>
                <c:pt idx="375">
                  <c:v>1257</c:v>
                </c:pt>
                <c:pt idx="376">
                  <c:v>1181</c:v>
                </c:pt>
                <c:pt idx="377">
                  <c:v>1198</c:v>
                </c:pt>
                <c:pt idx="378">
                  <c:v>1090</c:v>
                </c:pt>
                <c:pt idx="379">
                  <c:v>946</c:v>
                </c:pt>
                <c:pt idx="380">
                  <c:v>961</c:v>
                </c:pt>
                <c:pt idx="381">
                  <c:v>953</c:v>
                </c:pt>
                <c:pt idx="382">
                  <c:v>963</c:v>
                </c:pt>
                <c:pt idx="383">
                  <c:v>910</c:v>
                </c:pt>
                <c:pt idx="384">
                  <c:v>925</c:v>
                </c:pt>
                <c:pt idx="385">
                  <c:v>827</c:v>
                </c:pt>
                <c:pt idx="386">
                  <c:v>752</c:v>
                </c:pt>
                <c:pt idx="387">
                  <c:v>702</c:v>
                </c:pt>
                <c:pt idx="388">
                  <c:v>741</c:v>
                </c:pt>
                <c:pt idx="389">
                  <c:v>875</c:v>
                </c:pt>
                <c:pt idx="390">
                  <c:v>939</c:v>
                </c:pt>
                <c:pt idx="391">
                  <c:v>1086</c:v>
                </c:pt>
                <c:pt idx="392">
                  <c:v>1196</c:v>
                </c:pt>
                <c:pt idx="393">
                  <c:v>1240</c:v>
                </c:pt>
                <c:pt idx="394">
                  <c:v>1297</c:v>
                </c:pt>
                <c:pt idx="395">
                  <c:v>1223</c:v>
                </c:pt>
                <c:pt idx="396">
                  <c:v>1294</c:v>
                </c:pt>
                <c:pt idx="397">
                  <c:v>1195</c:v>
                </c:pt>
                <c:pt idx="398">
                  <c:v>1109</c:v>
                </c:pt>
                <c:pt idx="399">
                  <c:v>994</c:v>
                </c:pt>
                <c:pt idx="400">
                  <c:v>1014</c:v>
                </c:pt>
                <c:pt idx="401">
                  <c:v>956</c:v>
                </c:pt>
                <c:pt idx="402">
                  <c:v>912</c:v>
                </c:pt>
                <c:pt idx="403">
                  <c:v>830</c:v>
                </c:pt>
                <c:pt idx="404">
                  <c:v>849</c:v>
                </c:pt>
                <c:pt idx="405">
                  <c:v>851</c:v>
                </c:pt>
                <c:pt idx="406">
                  <c:v>870</c:v>
                </c:pt>
                <c:pt idx="407">
                  <c:v>901</c:v>
                </c:pt>
                <c:pt idx="408">
                  <c:v>822</c:v>
                </c:pt>
                <c:pt idx="409">
                  <c:v>900</c:v>
                </c:pt>
                <c:pt idx="410">
                  <c:v>977</c:v>
                </c:pt>
                <c:pt idx="411">
                  <c:v>933</c:v>
                </c:pt>
                <c:pt idx="412">
                  <c:v>1032</c:v>
                </c:pt>
                <c:pt idx="413">
                  <c:v>1138</c:v>
                </c:pt>
                <c:pt idx="414">
                  <c:v>1260</c:v>
                </c:pt>
                <c:pt idx="415">
                  <c:v>1209</c:v>
                </c:pt>
                <c:pt idx="416">
                  <c:v>1183</c:v>
                </c:pt>
                <c:pt idx="417">
                  <c:v>1332</c:v>
                </c:pt>
                <c:pt idx="418">
                  <c:v>1385</c:v>
                </c:pt>
                <c:pt idx="419">
                  <c:v>1502</c:v>
                </c:pt>
                <c:pt idx="420">
                  <c:v>1356</c:v>
                </c:pt>
                <c:pt idx="421">
                  <c:v>1405</c:v>
                </c:pt>
                <c:pt idx="422">
                  <c:v>1485</c:v>
                </c:pt>
                <c:pt idx="423">
                  <c:v>1578</c:v>
                </c:pt>
                <c:pt idx="424">
                  <c:v>1546</c:v>
                </c:pt>
                <c:pt idx="425">
                  <c:v>1476</c:v>
                </c:pt>
                <c:pt idx="426">
                  <c:v>1464</c:v>
                </c:pt>
                <c:pt idx="427">
                  <c:v>1371</c:v>
                </c:pt>
                <c:pt idx="428">
                  <c:v>1458</c:v>
                </c:pt>
                <c:pt idx="429">
                  <c:v>1626</c:v>
                </c:pt>
                <c:pt idx="430">
                  <c:v>1702</c:v>
                </c:pt>
                <c:pt idx="431">
                  <c:v>1619</c:v>
                </c:pt>
                <c:pt idx="432">
                  <c:v>1366</c:v>
                </c:pt>
                <c:pt idx="433">
                  <c:v>1230</c:v>
                </c:pt>
                <c:pt idx="434">
                  <c:v>1371</c:v>
                </c:pt>
                <c:pt idx="435">
                  <c:v>1279</c:v>
                </c:pt>
                <c:pt idx="436">
                  <c:v>1125</c:v>
                </c:pt>
                <c:pt idx="437">
                  <c:v>1219</c:v>
                </c:pt>
                <c:pt idx="438">
                  <c:v>1095</c:v>
                </c:pt>
                <c:pt idx="439">
                  <c:v>1125</c:v>
                </c:pt>
                <c:pt idx="440">
                  <c:v>1084</c:v>
                </c:pt>
                <c:pt idx="441">
                  <c:v>1185</c:v>
                </c:pt>
                <c:pt idx="442">
                  <c:v>1207</c:v>
                </c:pt>
                <c:pt idx="443">
                  <c:v>1201</c:v>
                </c:pt>
                <c:pt idx="444">
                  <c:v>1143</c:v>
                </c:pt>
                <c:pt idx="445">
                  <c:v>1122</c:v>
                </c:pt>
                <c:pt idx="446">
                  <c:v>1016</c:v>
                </c:pt>
                <c:pt idx="447">
                  <c:v>948</c:v>
                </c:pt>
                <c:pt idx="448">
                  <c:v>1014</c:v>
                </c:pt>
                <c:pt idx="449">
                  <c:v>1281</c:v>
                </c:pt>
                <c:pt idx="450">
                  <c:v>1361</c:v>
                </c:pt>
                <c:pt idx="451">
                  <c:v>1384</c:v>
                </c:pt>
                <c:pt idx="452">
                  <c:v>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5-4016-B28F-EC3C52275E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'Baltic Indices'!$B$70:$B$522</c:f>
              <c:numCache>
                <c:formatCode>d\-mmm\-yy</c:formatCode>
                <c:ptCount val="453"/>
                <c:pt idx="0">
                  <c:v>40046</c:v>
                </c:pt>
                <c:pt idx="1">
                  <c:v>40053</c:v>
                </c:pt>
                <c:pt idx="2">
                  <c:v>40060</c:v>
                </c:pt>
                <c:pt idx="3">
                  <c:v>40067</c:v>
                </c:pt>
                <c:pt idx="4">
                  <c:v>40074</c:v>
                </c:pt>
                <c:pt idx="5">
                  <c:v>40081</c:v>
                </c:pt>
                <c:pt idx="6">
                  <c:v>40088</c:v>
                </c:pt>
                <c:pt idx="7">
                  <c:v>40095</c:v>
                </c:pt>
                <c:pt idx="8">
                  <c:v>40102</c:v>
                </c:pt>
                <c:pt idx="9">
                  <c:v>40109</c:v>
                </c:pt>
                <c:pt idx="10">
                  <c:v>40116</c:v>
                </c:pt>
                <c:pt idx="11">
                  <c:v>40123</c:v>
                </c:pt>
                <c:pt idx="12">
                  <c:v>40130</c:v>
                </c:pt>
                <c:pt idx="13">
                  <c:v>40137</c:v>
                </c:pt>
                <c:pt idx="14">
                  <c:v>40144</c:v>
                </c:pt>
                <c:pt idx="15">
                  <c:v>40151</c:v>
                </c:pt>
                <c:pt idx="16">
                  <c:v>40158</c:v>
                </c:pt>
                <c:pt idx="17">
                  <c:v>40165</c:v>
                </c:pt>
                <c:pt idx="18">
                  <c:v>40172</c:v>
                </c:pt>
                <c:pt idx="19">
                  <c:v>40186</c:v>
                </c:pt>
                <c:pt idx="20">
                  <c:v>40193</c:v>
                </c:pt>
                <c:pt idx="21">
                  <c:v>40200</c:v>
                </c:pt>
                <c:pt idx="22">
                  <c:v>40207</c:v>
                </c:pt>
                <c:pt idx="23">
                  <c:v>40214</c:v>
                </c:pt>
                <c:pt idx="24">
                  <c:v>40221</c:v>
                </c:pt>
                <c:pt idx="25">
                  <c:v>40228</c:v>
                </c:pt>
                <c:pt idx="26">
                  <c:v>40235</c:v>
                </c:pt>
                <c:pt idx="27">
                  <c:v>40242</c:v>
                </c:pt>
                <c:pt idx="28">
                  <c:v>40249</c:v>
                </c:pt>
                <c:pt idx="29">
                  <c:v>40256</c:v>
                </c:pt>
                <c:pt idx="30">
                  <c:v>40263</c:v>
                </c:pt>
                <c:pt idx="31">
                  <c:v>40270</c:v>
                </c:pt>
                <c:pt idx="32">
                  <c:v>40277</c:v>
                </c:pt>
                <c:pt idx="33">
                  <c:v>40284</c:v>
                </c:pt>
                <c:pt idx="34">
                  <c:v>40291</c:v>
                </c:pt>
                <c:pt idx="35">
                  <c:v>40298</c:v>
                </c:pt>
                <c:pt idx="36">
                  <c:v>40305</c:v>
                </c:pt>
                <c:pt idx="37">
                  <c:v>40312</c:v>
                </c:pt>
                <c:pt idx="38">
                  <c:v>40319</c:v>
                </c:pt>
                <c:pt idx="39">
                  <c:v>40326</c:v>
                </c:pt>
                <c:pt idx="40">
                  <c:v>40333</c:v>
                </c:pt>
                <c:pt idx="41">
                  <c:v>40340</c:v>
                </c:pt>
                <c:pt idx="42">
                  <c:v>40347</c:v>
                </c:pt>
                <c:pt idx="43">
                  <c:v>40354</c:v>
                </c:pt>
                <c:pt idx="44">
                  <c:v>40361</c:v>
                </c:pt>
                <c:pt idx="45">
                  <c:v>40368</c:v>
                </c:pt>
                <c:pt idx="46">
                  <c:v>40375</c:v>
                </c:pt>
                <c:pt idx="47">
                  <c:v>40382</c:v>
                </c:pt>
                <c:pt idx="48">
                  <c:v>40389</c:v>
                </c:pt>
                <c:pt idx="49">
                  <c:v>40396</c:v>
                </c:pt>
                <c:pt idx="50">
                  <c:v>40403</c:v>
                </c:pt>
                <c:pt idx="51">
                  <c:v>40410</c:v>
                </c:pt>
                <c:pt idx="52">
                  <c:v>40417</c:v>
                </c:pt>
                <c:pt idx="53">
                  <c:v>40424</c:v>
                </c:pt>
                <c:pt idx="54">
                  <c:v>40431</c:v>
                </c:pt>
                <c:pt idx="55">
                  <c:v>40438</c:v>
                </c:pt>
                <c:pt idx="56">
                  <c:v>40445</c:v>
                </c:pt>
                <c:pt idx="57">
                  <c:v>40452</c:v>
                </c:pt>
                <c:pt idx="58">
                  <c:v>40459</c:v>
                </c:pt>
                <c:pt idx="59">
                  <c:v>40466</c:v>
                </c:pt>
                <c:pt idx="60">
                  <c:v>40473</c:v>
                </c:pt>
                <c:pt idx="61">
                  <c:v>40480</c:v>
                </c:pt>
                <c:pt idx="62">
                  <c:v>40487</c:v>
                </c:pt>
                <c:pt idx="63">
                  <c:v>40494</c:v>
                </c:pt>
                <c:pt idx="64">
                  <c:v>40501</c:v>
                </c:pt>
                <c:pt idx="65">
                  <c:v>40508</c:v>
                </c:pt>
                <c:pt idx="66">
                  <c:v>40515</c:v>
                </c:pt>
                <c:pt idx="67">
                  <c:v>40522</c:v>
                </c:pt>
                <c:pt idx="68">
                  <c:v>40529</c:v>
                </c:pt>
                <c:pt idx="69">
                  <c:v>40536</c:v>
                </c:pt>
                <c:pt idx="70">
                  <c:v>40543</c:v>
                </c:pt>
                <c:pt idx="71">
                  <c:v>40550</c:v>
                </c:pt>
                <c:pt idx="72">
                  <c:v>40557</c:v>
                </c:pt>
                <c:pt idx="73">
                  <c:v>40564</c:v>
                </c:pt>
                <c:pt idx="74">
                  <c:v>40571</c:v>
                </c:pt>
                <c:pt idx="75">
                  <c:v>40578</c:v>
                </c:pt>
                <c:pt idx="76">
                  <c:v>40585</c:v>
                </c:pt>
                <c:pt idx="77">
                  <c:v>40592</c:v>
                </c:pt>
                <c:pt idx="78">
                  <c:v>40599</c:v>
                </c:pt>
                <c:pt idx="79">
                  <c:v>40606</c:v>
                </c:pt>
                <c:pt idx="80">
                  <c:v>40613</c:v>
                </c:pt>
                <c:pt idx="81">
                  <c:v>40620</c:v>
                </c:pt>
                <c:pt idx="82">
                  <c:v>40627</c:v>
                </c:pt>
                <c:pt idx="83">
                  <c:v>40634</c:v>
                </c:pt>
                <c:pt idx="84">
                  <c:v>40641</c:v>
                </c:pt>
                <c:pt idx="85">
                  <c:v>40648</c:v>
                </c:pt>
                <c:pt idx="86">
                  <c:v>40655</c:v>
                </c:pt>
                <c:pt idx="87">
                  <c:v>40662</c:v>
                </c:pt>
                <c:pt idx="88">
                  <c:v>40669</c:v>
                </c:pt>
                <c:pt idx="89">
                  <c:v>40676</c:v>
                </c:pt>
                <c:pt idx="90">
                  <c:v>40683</c:v>
                </c:pt>
                <c:pt idx="91">
                  <c:v>40690</c:v>
                </c:pt>
                <c:pt idx="92">
                  <c:v>40697</c:v>
                </c:pt>
                <c:pt idx="93">
                  <c:v>40704</c:v>
                </c:pt>
                <c:pt idx="94">
                  <c:v>40711</c:v>
                </c:pt>
                <c:pt idx="95">
                  <c:v>40718</c:v>
                </c:pt>
                <c:pt idx="96">
                  <c:v>40725</c:v>
                </c:pt>
                <c:pt idx="97">
                  <c:v>40732</c:v>
                </c:pt>
                <c:pt idx="98">
                  <c:v>40739</c:v>
                </c:pt>
                <c:pt idx="99">
                  <c:v>40746</c:v>
                </c:pt>
                <c:pt idx="100">
                  <c:v>40753</c:v>
                </c:pt>
                <c:pt idx="101">
                  <c:v>40760</c:v>
                </c:pt>
                <c:pt idx="102">
                  <c:v>40767</c:v>
                </c:pt>
                <c:pt idx="103">
                  <c:v>40774</c:v>
                </c:pt>
                <c:pt idx="104">
                  <c:v>40781</c:v>
                </c:pt>
                <c:pt idx="105">
                  <c:v>40788</c:v>
                </c:pt>
                <c:pt idx="106">
                  <c:v>40795</c:v>
                </c:pt>
                <c:pt idx="107">
                  <c:v>40802</c:v>
                </c:pt>
                <c:pt idx="108">
                  <c:v>40809</c:v>
                </c:pt>
                <c:pt idx="109">
                  <c:v>40816</c:v>
                </c:pt>
                <c:pt idx="110">
                  <c:v>40823</c:v>
                </c:pt>
                <c:pt idx="111">
                  <c:v>40830</c:v>
                </c:pt>
                <c:pt idx="112">
                  <c:v>40837</c:v>
                </c:pt>
                <c:pt idx="113">
                  <c:v>40844</c:v>
                </c:pt>
                <c:pt idx="114">
                  <c:v>40851</c:v>
                </c:pt>
                <c:pt idx="115">
                  <c:v>40858</c:v>
                </c:pt>
                <c:pt idx="116">
                  <c:v>40865</c:v>
                </c:pt>
                <c:pt idx="117">
                  <c:v>40872</c:v>
                </c:pt>
                <c:pt idx="118">
                  <c:v>40879</c:v>
                </c:pt>
                <c:pt idx="119">
                  <c:v>40886</c:v>
                </c:pt>
                <c:pt idx="120">
                  <c:v>40893</c:v>
                </c:pt>
                <c:pt idx="121">
                  <c:v>40900</c:v>
                </c:pt>
                <c:pt idx="122">
                  <c:v>40907</c:v>
                </c:pt>
                <c:pt idx="123">
                  <c:v>40914</c:v>
                </c:pt>
                <c:pt idx="124">
                  <c:v>40921</c:v>
                </c:pt>
                <c:pt idx="125">
                  <c:v>40928</c:v>
                </c:pt>
                <c:pt idx="126">
                  <c:v>40935</c:v>
                </c:pt>
                <c:pt idx="127">
                  <c:v>40942</c:v>
                </c:pt>
                <c:pt idx="128">
                  <c:v>40949</c:v>
                </c:pt>
                <c:pt idx="129">
                  <c:v>40956</c:v>
                </c:pt>
                <c:pt idx="130">
                  <c:v>40963</c:v>
                </c:pt>
                <c:pt idx="131">
                  <c:v>40970</c:v>
                </c:pt>
                <c:pt idx="132">
                  <c:v>40977</c:v>
                </c:pt>
                <c:pt idx="133">
                  <c:v>40984</c:v>
                </c:pt>
                <c:pt idx="134">
                  <c:v>40991</c:v>
                </c:pt>
                <c:pt idx="135">
                  <c:v>40998</c:v>
                </c:pt>
                <c:pt idx="136">
                  <c:v>41005</c:v>
                </c:pt>
                <c:pt idx="137">
                  <c:v>41012</c:v>
                </c:pt>
                <c:pt idx="138">
                  <c:v>41019</c:v>
                </c:pt>
                <c:pt idx="139">
                  <c:v>41026</c:v>
                </c:pt>
                <c:pt idx="140">
                  <c:v>41033</c:v>
                </c:pt>
                <c:pt idx="141">
                  <c:v>41040</c:v>
                </c:pt>
                <c:pt idx="142">
                  <c:v>41047</c:v>
                </c:pt>
                <c:pt idx="143">
                  <c:v>41054</c:v>
                </c:pt>
                <c:pt idx="144">
                  <c:v>41061</c:v>
                </c:pt>
                <c:pt idx="145">
                  <c:v>41068</c:v>
                </c:pt>
                <c:pt idx="146">
                  <c:v>41075</c:v>
                </c:pt>
                <c:pt idx="147">
                  <c:v>41082</c:v>
                </c:pt>
                <c:pt idx="148">
                  <c:v>41089</c:v>
                </c:pt>
                <c:pt idx="149">
                  <c:v>41096</c:v>
                </c:pt>
                <c:pt idx="150">
                  <c:v>41103</c:v>
                </c:pt>
                <c:pt idx="151">
                  <c:v>41110</c:v>
                </c:pt>
                <c:pt idx="152">
                  <c:v>41117</c:v>
                </c:pt>
                <c:pt idx="153">
                  <c:v>41124</c:v>
                </c:pt>
                <c:pt idx="154">
                  <c:v>41131</c:v>
                </c:pt>
                <c:pt idx="155">
                  <c:v>41138</c:v>
                </c:pt>
                <c:pt idx="156">
                  <c:v>41145</c:v>
                </c:pt>
                <c:pt idx="157">
                  <c:v>41152</c:v>
                </c:pt>
                <c:pt idx="158">
                  <c:v>41159</c:v>
                </c:pt>
                <c:pt idx="159">
                  <c:v>41166</c:v>
                </c:pt>
                <c:pt idx="160">
                  <c:v>41173</c:v>
                </c:pt>
                <c:pt idx="161">
                  <c:v>41180</c:v>
                </c:pt>
                <c:pt idx="162">
                  <c:v>41187</c:v>
                </c:pt>
                <c:pt idx="163">
                  <c:v>41194</c:v>
                </c:pt>
                <c:pt idx="164">
                  <c:v>41201</c:v>
                </c:pt>
                <c:pt idx="165">
                  <c:v>41208</c:v>
                </c:pt>
                <c:pt idx="166">
                  <c:v>41215</c:v>
                </c:pt>
                <c:pt idx="167">
                  <c:v>41222</c:v>
                </c:pt>
                <c:pt idx="168">
                  <c:v>41229</c:v>
                </c:pt>
                <c:pt idx="169">
                  <c:v>41236</c:v>
                </c:pt>
                <c:pt idx="170">
                  <c:v>41243</c:v>
                </c:pt>
                <c:pt idx="171">
                  <c:v>41250</c:v>
                </c:pt>
                <c:pt idx="172">
                  <c:v>41257</c:v>
                </c:pt>
                <c:pt idx="173">
                  <c:v>41264</c:v>
                </c:pt>
                <c:pt idx="174">
                  <c:v>41271</c:v>
                </c:pt>
                <c:pt idx="175">
                  <c:v>41278</c:v>
                </c:pt>
                <c:pt idx="176">
                  <c:v>41285</c:v>
                </c:pt>
                <c:pt idx="177">
                  <c:v>41292</c:v>
                </c:pt>
                <c:pt idx="178">
                  <c:v>41299</c:v>
                </c:pt>
                <c:pt idx="179">
                  <c:v>41306</c:v>
                </c:pt>
                <c:pt idx="180">
                  <c:v>41313</c:v>
                </c:pt>
                <c:pt idx="181">
                  <c:v>41320</c:v>
                </c:pt>
                <c:pt idx="182">
                  <c:v>41327</c:v>
                </c:pt>
                <c:pt idx="183">
                  <c:v>41334</c:v>
                </c:pt>
                <c:pt idx="184">
                  <c:v>41341</c:v>
                </c:pt>
                <c:pt idx="185">
                  <c:v>41348</c:v>
                </c:pt>
                <c:pt idx="186">
                  <c:v>41355</c:v>
                </c:pt>
                <c:pt idx="187">
                  <c:v>41362</c:v>
                </c:pt>
                <c:pt idx="188">
                  <c:v>41369</c:v>
                </c:pt>
                <c:pt idx="189">
                  <c:v>41376</c:v>
                </c:pt>
                <c:pt idx="190">
                  <c:v>41383</c:v>
                </c:pt>
                <c:pt idx="191">
                  <c:v>41390</c:v>
                </c:pt>
                <c:pt idx="192">
                  <c:v>41397</c:v>
                </c:pt>
                <c:pt idx="193">
                  <c:v>41404</c:v>
                </c:pt>
                <c:pt idx="194">
                  <c:v>41411</c:v>
                </c:pt>
                <c:pt idx="195">
                  <c:v>41418</c:v>
                </c:pt>
                <c:pt idx="196">
                  <c:v>41425</c:v>
                </c:pt>
                <c:pt idx="197">
                  <c:v>41432</c:v>
                </c:pt>
                <c:pt idx="198">
                  <c:v>41439</c:v>
                </c:pt>
                <c:pt idx="199">
                  <c:v>41446</c:v>
                </c:pt>
                <c:pt idx="200">
                  <c:v>41453</c:v>
                </c:pt>
                <c:pt idx="201">
                  <c:v>41460</c:v>
                </c:pt>
                <c:pt idx="202">
                  <c:v>41467</c:v>
                </c:pt>
                <c:pt idx="203">
                  <c:v>41474</c:v>
                </c:pt>
                <c:pt idx="204">
                  <c:v>41481</c:v>
                </c:pt>
                <c:pt idx="205">
                  <c:v>41488</c:v>
                </c:pt>
                <c:pt idx="206">
                  <c:v>41495</c:v>
                </c:pt>
                <c:pt idx="207">
                  <c:v>41502</c:v>
                </c:pt>
                <c:pt idx="208">
                  <c:v>41509</c:v>
                </c:pt>
                <c:pt idx="209">
                  <c:v>41516</c:v>
                </c:pt>
                <c:pt idx="210">
                  <c:v>41523</c:v>
                </c:pt>
                <c:pt idx="211">
                  <c:v>41530</c:v>
                </c:pt>
                <c:pt idx="212">
                  <c:v>41537</c:v>
                </c:pt>
                <c:pt idx="213">
                  <c:v>41544</c:v>
                </c:pt>
                <c:pt idx="214">
                  <c:v>41551</c:v>
                </c:pt>
                <c:pt idx="215">
                  <c:v>41558</c:v>
                </c:pt>
                <c:pt idx="216">
                  <c:v>41565</c:v>
                </c:pt>
                <c:pt idx="217">
                  <c:v>41572</c:v>
                </c:pt>
                <c:pt idx="218">
                  <c:v>41579</c:v>
                </c:pt>
                <c:pt idx="219">
                  <c:v>41586</c:v>
                </c:pt>
                <c:pt idx="220">
                  <c:v>41593</c:v>
                </c:pt>
                <c:pt idx="221">
                  <c:v>41600</c:v>
                </c:pt>
                <c:pt idx="222">
                  <c:v>41607</c:v>
                </c:pt>
                <c:pt idx="223">
                  <c:v>41614</c:v>
                </c:pt>
                <c:pt idx="224">
                  <c:v>41621</c:v>
                </c:pt>
                <c:pt idx="225">
                  <c:v>41628</c:v>
                </c:pt>
                <c:pt idx="226">
                  <c:v>41635</c:v>
                </c:pt>
                <c:pt idx="227">
                  <c:v>41642</c:v>
                </c:pt>
                <c:pt idx="228">
                  <c:v>41649</c:v>
                </c:pt>
                <c:pt idx="229">
                  <c:v>41656</c:v>
                </c:pt>
                <c:pt idx="230">
                  <c:v>41663</c:v>
                </c:pt>
                <c:pt idx="231">
                  <c:v>41670</c:v>
                </c:pt>
                <c:pt idx="232">
                  <c:v>41677</c:v>
                </c:pt>
                <c:pt idx="233">
                  <c:v>41684</c:v>
                </c:pt>
                <c:pt idx="234">
                  <c:v>41691</c:v>
                </c:pt>
                <c:pt idx="235">
                  <c:v>41698</c:v>
                </c:pt>
                <c:pt idx="236">
                  <c:v>41705</c:v>
                </c:pt>
                <c:pt idx="237">
                  <c:v>41712</c:v>
                </c:pt>
                <c:pt idx="238">
                  <c:v>41719</c:v>
                </c:pt>
                <c:pt idx="239">
                  <c:v>41726</c:v>
                </c:pt>
                <c:pt idx="240">
                  <c:v>41733</c:v>
                </c:pt>
                <c:pt idx="241">
                  <c:v>41740</c:v>
                </c:pt>
                <c:pt idx="242">
                  <c:v>41747</c:v>
                </c:pt>
                <c:pt idx="243">
                  <c:v>41754</c:v>
                </c:pt>
                <c:pt idx="244">
                  <c:v>41761</c:v>
                </c:pt>
                <c:pt idx="245">
                  <c:v>41768</c:v>
                </c:pt>
                <c:pt idx="246">
                  <c:v>41775</c:v>
                </c:pt>
                <c:pt idx="247">
                  <c:v>41782</c:v>
                </c:pt>
                <c:pt idx="248">
                  <c:v>41789</c:v>
                </c:pt>
                <c:pt idx="249">
                  <c:v>41796</c:v>
                </c:pt>
                <c:pt idx="250">
                  <c:v>41803</c:v>
                </c:pt>
                <c:pt idx="251">
                  <c:v>41810</c:v>
                </c:pt>
                <c:pt idx="252">
                  <c:v>41817</c:v>
                </c:pt>
                <c:pt idx="253">
                  <c:v>41824</c:v>
                </c:pt>
                <c:pt idx="254">
                  <c:v>41831</c:v>
                </c:pt>
                <c:pt idx="255">
                  <c:v>41838</c:v>
                </c:pt>
                <c:pt idx="256">
                  <c:v>41845</c:v>
                </c:pt>
                <c:pt idx="257">
                  <c:v>41852</c:v>
                </c:pt>
                <c:pt idx="258">
                  <c:v>41859</c:v>
                </c:pt>
                <c:pt idx="259">
                  <c:v>41866</c:v>
                </c:pt>
                <c:pt idx="260">
                  <c:v>41873</c:v>
                </c:pt>
                <c:pt idx="261">
                  <c:v>41880</c:v>
                </c:pt>
                <c:pt idx="262">
                  <c:v>41887</c:v>
                </c:pt>
                <c:pt idx="263">
                  <c:v>41894</c:v>
                </c:pt>
                <c:pt idx="264">
                  <c:v>41901</c:v>
                </c:pt>
                <c:pt idx="265">
                  <c:v>41908</c:v>
                </c:pt>
                <c:pt idx="266">
                  <c:v>41915</c:v>
                </c:pt>
                <c:pt idx="267">
                  <c:v>41922</c:v>
                </c:pt>
                <c:pt idx="268">
                  <c:v>41929</c:v>
                </c:pt>
                <c:pt idx="269">
                  <c:v>41936</c:v>
                </c:pt>
                <c:pt idx="270">
                  <c:v>41943</c:v>
                </c:pt>
                <c:pt idx="271">
                  <c:v>41950</c:v>
                </c:pt>
                <c:pt idx="272">
                  <c:v>41957</c:v>
                </c:pt>
                <c:pt idx="273">
                  <c:v>41964</c:v>
                </c:pt>
                <c:pt idx="274">
                  <c:v>41971</c:v>
                </c:pt>
                <c:pt idx="275">
                  <c:v>41978</c:v>
                </c:pt>
                <c:pt idx="276">
                  <c:v>41985</c:v>
                </c:pt>
                <c:pt idx="277">
                  <c:v>41992</c:v>
                </c:pt>
                <c:pt idx="278">
                  <c:v>42006</c:v>
                </c:pt>
                <c:pt idx="279">
                  <c:v>42013</c:v>
                </c:pt>
                <c:pt idx="280">
                  <c:v>42020</c:v>
                </c:pt>
                <c:pt idx="281">
                  <c:v>42027</c:v>
                </c:pt>
                <c:pt idx="282">
                  <c:v>42034</c:v>
                </c:pt>
                <c:pt idx="283">
                  <c:v>42041</c:v>
                </c:pt>
                <c:pt idx="284">
                  <c:v>42048</c:v>
                </c:pt>
                <c:pt idx="285">
                  <c:v>42055</c:v>
                </c:pt>
                <c:pt idx="286">
                  <c:v>42062</c:v>
                </c:pt>
                <c:pt idx="287">
                  <c:v>42069</c:v>
                </c:pt>
                <c:pt idx="288">
                  <c:v>42076</c:v>
                </c:pt>
                <c:pt idx="289">
                  <c:v>42083</c:v>
                </c:pt>
                <c:pt idx="290">
                  <c:v>42090</c:v>
                </c:pt>
                <c:pt idx="291">
                  <c:v>42097</c:v>
                </c:pt>
                <c:pt idx="292">
                  <c:v>42104</c:v>
                </c:pt>
                <c:pt idx="293">
                  <c:v>42111</c:v>
                </c:pt>
                <c:pt idx="294">
                  <c:v>42118</c:v>
                </c:pt>
                <c:pt idx="295">
                  <c:v>42125</c:v>
                </c:pt>
                <c:pt idx="296">
                  <c:v>42132</c:v>
                </c:pt>
                <c:pt idx="297">
                  <c:v>42139</c:v>
                </c:pt>
                <c:pt idx="298">
                  <c:v>42146</c:v>
                </c:pt>
                <c:pt idx="299">
                  <c:v>42153</c:v>
                </c:pt>
                <c:pt idx="300">
                  <c:v>42160</c:v>
                </c:pt>
                <c:pt idx="301">
                  <c:v>42167</c:v>
                </c:pt>
                <c:pt idx="302">
                  <c:v>42174</c:v>
                </c:pt>
                <c:pt idx="303">
                  <c:v>42181</c:v>
                </c:pt>
                <c:pt idx="304">
                  <c:v>42188</c:v>
                </c:pt>
                <c:pt idx="305">
                  <c:v>42195</c:v>
                </c:pt>
                <c:pt idx="306">
                  <c:v>42202</c:v>
                </c:pt>
                <c:pt idx="307">
                  <c:v>42209</c:v>
                </c:pt>
                <c:pt idx="308">
                  <c:v>42216</c:v>
                </c:pt>
                <c:pt idx="309">
                  <c:v>42223</c:v>
                </c:pt>
                <c:pt idx="310">
                  <c:v>42230</c:v>
                </c:pt>
                <c:pt idx="311">
                  <c:v>42237</c:v>
                </c:pt>
                <c:pt idx="312">
                  <c:v>42244</c:v>
                </c:pt>
                <c:pt idx="313">
                  <c:v>42251</c:v>
                </c:pt>
                <c:pt idx="314">
                  <c:v>42258</c:v>
                </c:pt>
                <c:pt idx="315">
                  <c:v>42265</c:v>
                </c:pt>
                <c:pt idx="316">
                  <c:v>42272</c:v>
                </c:pt>
                <c:pt idx="317">
                  <c:v>42279</c:v>
                </c:pt>
                <c:pt idx="318">
                  <c:v>42286</c:v>
                </c:pt>
                <c:pt idx="319">
                  <c:v>42293</c:v>
                </c:pt>
                <c:pt idx="320">
                  <c:v>42300</c:v>
                </c:pt>
                <c:pt idx="321">
                  <c:v>42307</c:v>
                </c:pt>
                <c:pt idx="322">
                  <c:v>42314</c:v>
                </c:pt>
                <c:pt idx="323">
                  <c:v>42321</c:v>
                </c:pt>
                <c:pt idx="324">
                  <c:v>42328</c:v>
                </c:pt>
                <c:pt idx="325">
                  <c:v>42335</c:v>
                </c:pt>
                <c:pt idx="326">
                  <c:v>42342</c:v>
                </c:pt>
                <c:pt idx="327">
                  <c:v>42349</c:v>
                </c:pt>
                <c:pt idx="328">
                  <c:v>42356</c:v>
                </c:pt>
                <c:pt idx="329">
                  <c:v>42370</c:v>
                </c:pt>
                <c:pt idx="330">
                  <c:v>42377</c:v>
                </c:pt>
                <c:pt idx="331">
                  <c:v>42384</c:v>
                </c:pt>
                <c:pt idx="332">
                  <c:v>42391</c:v>
                </c:pt>
                <c:pt idx="333">
                  <c:v>42398</c:v>
                </c:pt>
                <c:pt idx="334">
                  <c:v>42405</c:v>
                </c:pt>
                <c:pt idx="335">
                  <c:v>42412</c:v>
                </c:pt>
                <c:pt idx="336">
                  <c:v>42419</c:v>
                </c:pt>
                <c:pt idx="337">
                  <c:v>42426</c:v>
                </c:pt>
                <c:pt idx="338">
                  <c:v>42433</c:v>
                </c:pt>
                <c:pt idx="339">
                  <c:v>42440</c:v>
                </c:pt>
                <c:pt idx="340">
                  <c:v>42447</c:v>
                </c:pt>
                <c:pt idx="341">
                  <c:v>42454</c:v>
                </c:pt>
                <c:pt idx="342">
                  <c:v>42461</c:v>
                </c:pt>
                <c:pt idx="343">
                  <c:v>42468</c:v>
                </c:pt>
                <c:pt idx="344">
                  <c:v>42475</c:v>
                </c:pt>
                <c:pt idx="345">
                  <c:v>42482</c:v>
                </c:pt>
                <c:pt idx="346">
                  <c:v>42489</c:v>
                </c:pt>
                <c:pt idx="347">
                  <c:v>42496</c:v>
                </c:pt>
                <c:pt idx="348">
                  <c:v>42503</c:v>
                </c:pt>
                <c:pt idx="349">
                  <c:v>42510</c:v>
                </c:pt>
                <c:pt idx="350">
                  <c:v>42517</c:v>
                </c:pt>
                <c:pt idx="351">
                  <c:v>42524</c:v>
                </c:pt>
                <c:pt idx="352">
                  <c:v>42531</c:v>
                </c:pt>
                <c:pt idx="353">
                  <c:v>42538</c:v>
                </c:pt>
                <c:pt idx="354">
                  <c:v>42545</c:v>
                </c:pt>
                <c:pt idx="355">
                  <c:v>42552</c:v>
                </c:pt>
                <c:pt idx="356">
                  <c:v>42559</c:v>
                </c:pt>
                <c:pt idx="357">
                  <c:v>42566</c:v>
                </c:pt>
                <c:pt idx="358">
                  <c:v>42573</c:v>
                </c:pt>
                <c:pt idx="359">
                  <c:v>42580</c:v>
                </c:pt>
                <c:pt idx="360">
                  <c:v>42587</c:v>
                </c:pt>
                <c:pt idx="361">
                  <c:v>42594</c:v>
                </c:pt>
                <c:pt idx="362">
                  <c:v>42601</c:v>
                </c:pt>
                <c:pt idx="363">
                  <c:v>42608</c:v>
                </c:pt>
                <c:pt idx="364">
                  <c:v>42615</c:v>
                </c:pt>
                <c:pt idx="365">
                  <c:v>42622</c:v>
                </c:pt>
                <c:pt idx="366">
                  <c:v>42629</c:v>
                </c:pt>
                <c:pt idx="367">
                  <c:v>42636</c:v>
                </c:pt>
                <c:pt idx="368">
                  <c:v>42643</c:v>
                </c:pt>
                <c:pt idx="369">
                  <c:v>42650</c:v>
                </c:pt>
                <c:pt idx="370">
                  <c:v>42657</c:v>
                </c:pt>
                <c:pt idx="371">
                  <c:v>42664</c:v>
                </c:pt>
                <c:pt idx="372">
                  <c:v>42671</c:v>
                </c:pt>
                <c:pt idx="373">
                  <c:v>42678</c:v>
                </c:pt>
                <c:pt idx="374">
                  <c:v>42685</c:v>
                </c:pt>
                <c:pt idx="375">
                  <c:v>42692</c:v>
                </c:pt>
                <c:pt idx="376">
                  <c:v>42699</c:v>
                </c:pt>
                <c:pt idx="377">
                  <c:v>42706</c:v>
                </c:pt>
                <c:pt idx="378">
                  <c:v>42713</c:v>
                </c:pt>
                <c:pt idx="379">
                  <c:v>42720</c:v>
                </c:pt>
                <c:pt idx="380">
                  <c:v>42727</c:v>
                </c:pt>
                <c:pt idx="381">
                  <c:v>42734</c:v>
                </c:pt>
                <c:pt idx="382">
                  <c:v>42741</c:v>
                </c:pt>
                <c:pt idx="383">
                  <c:v>42748</c:v>
                </c:pt>
                <c:pt idx="384">
                  <c:v>42755</c:v>
                </c:pt>
                <c:pt idx="385">
                  <c:v>42762</c:v>
                </c:pt>
                <c:pt idx="386">
                  <c:v>42769</c:v>
                </c:pt>
                <c:pt idx="387">
                  <c:v>42776</c:v>
                </c:pt>
                <c:pt idx="388">
                  <c:v>42783</c:v>
                </c:pt>
                <c:pt idx="389">
                  <c:v>42790</c:v>
                </c:pt>
                <c:pt idx="390">
                  <c:v>42797</c:v>
                </c:pt>
                <c:pt idx="391">
                  <c:v>42804</c:v>
                </c:pt>
                <c:pt idx="392">
                  <c:v>42811</c:v>
                </c:pt>
                <c:pt idx="393">
                  <c:v>42818</c:v>
                </c:pt>
                <c:pt idx="394">
                  <c:v>42825</c:v>
                </c:pt>
                <c:pt idx="395">
                  <c:v>42832</c:v>
                </c:pt>
                <c:pt idx="396">
                  <c:v>42839</c:v>
                </c:pt>
                <c:pt idx="397">
                  <c:v>42846</c:v>
                </c:pt>
                <c:pt idx="398">
                  <c:v>42853</c:v>
                </c:pt>
                <c:pt idx="399">
                  <c:v>42860</c:v>
                </c:pt>
                <c:pt idx="400">
                  <c:v>42867</c:v>
                </c:pt>
                <c:pt idx="401">
                  <c:v>42874</c:v>
                </c:pt>
                <c:pt idx="402">
                  <c:v>42881</c:v>
                </c:pt>
                <c:pt idx="403">
                  <c:v>42888</c:v>
                </c:pt>
                <c:pt idx="404">
                  <c:v>42895</c:v>
                </c:pt>
                <c:pt idx="405">
                  <c:v>42902</c:v>
                </c:pt>
                <c:pt idx="406">
                  <c:v>42909</c:v>
                </c:pt>
                <c:pt idx="407">
                  <c:v>42916</c:v>
                </c:pt>
                <c:pt idx="408">
                  <c:v>42923</c:v>
                </c:pt>
                <c:pt idx="409">
                  <c:v>42930</c:v>
                </c:pt>
                <c:pt idx="410">
                  <c:v>42937</c:v>
                </c:pt>
                <c:pt idx="411">
                  <c:v>42944</c:v>
                </c:pt>
                <c:pt idx="412">
                  <c:v>42951</c:v>
                </c:pt>
                <c:pt idx="413">
                  <c:v>42958</c:v>
                </c:pt>
                <c:pt idx="414">
                  <c:v>42965</c:v>
                </c:pt>
                <c:pt idx="415">
                  <c:v>42972</c:v>
                </c:pt>
                <c:pt idx="416">
                  <c:v>42979</c:v>
                </c:pt>
                <c:pt idx="417">
                  <c:v>42986</c:v>
                </c:pt>
                <c:pt idx="418">
                  <c:v>42993</c:v>
                </c:pt>
                <c:pt idx="419">
                  <c:v>43000</c:v>
                </c:pt>
                <c:pt idx="420">
                  <c:v>43007</c:v>
                </c:pt>
                <c:pt idx="421">
                  <c:v>43014</c:v>
                </c:pt>
                <c:pt idx="422">
                  <c:v>43021</c:v>
                </c:pt>
                <c:pt idx="423">
                  <c:v>43028</c:v>
                </c:pt>
                <c:pt idx="424">
                  <c:v>43035</c:v>
                </c:pt>
                <c:pt idx="425">
                  <c:v>43042</c:v>
                </c:pt>
                <c:pt idx="426">
                  <c:v>43049</c:v>
                </c:pt>
                <c:pt idx="427">
                  <c:v>43056</c:v>
                </c:pt>
                <c:pt idx="428">
                  <c:v>43063</c:v>
                </c:pt>
                <c:pt idx="429">
                  <c:v>43070</c:v>
                </c:pt>
                <c:pt idx="430">
                  <c:v>43077</c:v>
                </c:pt>
                <c:pt idx="431">
                  <c:v>43084</c:v>
                </c:pt>
                <c:pt idx="432">
                  <c:v>43091</c:v>
                </c:pt>
                <c:pt idx="433">
                  <c:v>43098</c:v>
                </c:pt>
                <c:pt idx="434">
                  <c:v>43105</c:v>
                </c:pt>
                <c:pt idx="435">
                  <c:v>43112</c:v>
                </c:pt>
                <c:pt idx="436">
                  <c:v>43119</c:v>
                </c:pt>
                <c:pt idx="437">
                  <c:v>43126</c:v>
                </c:pt>
                <c:pt idx="438">
                  <c:v>43133</c:v>
                </c:pt>
                <c:pt idx="439">
                  <c:v>43140</c:v>
                </c:pt>
                <c:pt idx="440">
                  <c:v>43147</c:v>
                </c:pt>
                <c:pt idx="441">
                  <c:v>43154</c:v>
                </c:pt>
                <c:pt idx="442">
                  <c:v>43161</c:v>
                </c:pt>
                <c:pt idx="443">
                  <c:v>43168</c:v>
                </c:pt>
                <c:pt idx="444">
                  <c:v>43175</c:v>
                </c:pt>
                <c:pt idx="445">
                  <c:v>43182</c:v>
                </c:pt>
                <c:pt idx="446">
                  <c:v>43189</c:v>
                </c:pt>
                <c:pt idx="447">
                  <c:v>43196</c:v>
                </c:pt>
                <c:pt idx="448">
                  <c:v>43203</c:v>
                </c:pt>
                <c:pt idx="449">
                  <c:v>43210</c:v>
                </c:pt>
                <c:pt idx="450">
                  <c:v>43217</c:v>
                </c:pt>
                <c:pt idx="451">
                  <c:v>43224</c:v>
                </c:pt>
                <c:pt idx="452">
                  <c:v>43231</c:v>
                </c:pt>
              </c:numCache>
            </c:numRef>
          </c:cat>
          <c:val>
            <c:numRef>
              <c:f>'Baltic Indices'!$D$70:$D$522</c:f>
              <c:numCache>
                <c:formatCode>#,##0</c:formatCode>
                <c:ptCount val="453"/>
                <c:pt idx="0">
                  <c:v>4030</c:v>
                </c:pt>
                <c:pt idx="1">
                  <c:v>3965</c:v>
                </c:pt>
                <c:pt idx="2">
                  <c:v>3651</c:v>
                </c:pt>
                <c:pt idx="3">
                  <c:v>3539</c:v>
                </c:pt>
                <c:pt idx="4">
                  <c:v>3008</c:v>
                </c:pt>
                <c:pt idx="5">
                  <c:v>2677</c:v>
                </c:pt>
                <c:pt idx="6">
                  <c:v>3282</c:v>
                </c:pt>
                <c:pt idx="7">
                  <c:v>4107</c:v>
                </c:pt>
                <c:pt idx="8">
                  <c:v>4061</c:v>
                </c:pt>
                <c:pt idx="9">
                  <c:v>4842</c:v>
                </c:pt>
                <c:pt idx="10">
                  <c:v>5047</c:v>
                </c:pt>
                <c:pt idx="11">
                  <c:v>5583</c:v>
                </c:pt>
                <c:pt idx="12">
                  <c:v>7183</c:v>
                </c:pt>
                <c:pt idx="13">
                  <c:v>7542</c:v>
                </c:pt>
                <c:pt idx="14">
                  <c:v>6353</c:v>
                </c:pt>
                <c:pt idx="15">
                  <c:v>6655</c:v>
                </c:pt>
                <c:pt idx="16">
                  <c:v>5193</c:v>
                </c:pt>
                <c:pt idx="17">
                  <c:v>4875</c:v>
                </c:pt>
                <c:pt idx="18">
                  <c:v>3887</c:v>
                </c:pt>
                <c:pt idx="19">
                  <c:v>3733</c:v>
                </c:pt>
                <c:pt idx="20">
                  <c:v>4375</c:v>
                </c:pt>
                <c:pt idx="21">
                  <c:v>4161</c:v>
                </c:pt>
                <c:pt idx="22">
                  <c:v>3494</c:v>
                </c:pt>
                <c:pt idx="23">
                  <c:v>3474</c:v>
                </c:pt>
                <c:pt idx="24">
                  <c:v>3259</c:v>
                </c:pt>
                <c:pt idx="25">
                  <c:v>3523</c:v>
                </c:pt>
                <c:pt idx="26">
                  <c:v>3174</c:v>
                </c:pt>
                <c:pt idx="27">
                  <c:v>3923</c:v>
                </c:pt>
                <c:pt idx="28">
                  <c:v>4328</c:v>
                </c:pt>
                <c:pt idx="29">
                  <c:v>3522</c:v>
                </c:pt>
                <c:pt idx="30">
                  <c:v>3244</c:v>
                </c:pt>
                <c:pt idx="31">
                  <c:v>3429</c:v>
                </c:pt>
                <c:pt idx="32">
                  <c:v>2984</c:v>
                </c:pt>
                <c:pt idx="33">
                  <c:v>3071</c:v>
                </c:pt>
                <c:pt idx="34">
                  <c:v>3238</c:v>
                </c:pt>
                <c:pt idx="35">
                  <c:v>3936</c:v>
                </c:pt>
                <c:pt idx="36">
                  <c:v>4348</c:v>
                </c:pt>
                <c:pt idx="37">
                  <c:v>4804</c:v>
                </c:pt>
                <c:pt idx="38">
                  <c:v>4317</c:v>
                </c:pt>
                <c:pt idx="39">
                  <c:v>5217</c:v>
                </c:pt>
                <c:pt idx="40">
                  <c:v>5110</c:v>
                </c:pt>
                <c:pt idx="41">
                  <c:v>4276</c:v>
                </c:pt>
                <c:pt idx="42">
                  <c:v>3134</c:v>
                </c:pt>
                <c:pt idx="43">
                  <c:v>2717</c:v>
                </c:pt>
                <c:pt idx="44">
                  <c:v>2627</c:v>
                </c:pt>
                <c:pt idx="45">
                  <c:v>2102</c:v>
                </c:pt>
                <c:pt idx="46">
                  <c:v>1676</c:v>
                </c:pt>
                <c:pt idx="47">
                  <c:v>1708</c:v>
                </c:pt>
                <c:pt idx="48">
                  <c:v>1922</c:v>
                </c:pt>
                <c:pt idx="49">
                  <c:v>2194</c:v>
                </c:pt>
                <c:pt idx="50">
                  <c:v>3210</c:v>
                </c:pt>
                <c:pt idx="51">
                  <c:v>3578</c:v>
                </c:pt>
                <c:pt idx="52">
                  <c:v>3499</c:v>
                </c:pt>
                <c:pt idx="53">
                  <c:v>3937</c:v>
                </c:pt>
                <c:pt idx="54">
                  <c:v>4019</c:v>
                </c:pt>
                <c:pt idx="55">
                  <c:v>3481</c:v>
                </c:pt>
                <c:pt idx="56">
                  <c:v>3121</c:v>
                </c:pt>
                <c:pt idx="57">
                  <c:v>3370</c:v>
                </c:pt>
                <c:pt idx="58">
                  <c:v>3976</c:v>
                </c:pt>
                <c:pt idx="59">
                  <c:v>4345</c:v>
                </c:pt>
                <c:pt idx="60">
                  <c:v>4373</c:v>
                </c:pt>
                <c:pt idx="61">
                  <c:v>4262</c:v>
                </c:pt>
                <c:pt idx="62">
                  <c:v>3994</c:v>
                </c:pt>
                <c:pt idx="63">
                  <c:v>3612</c:v>
                </c:pt>
                <c:pt idx="64">
                  <c:v>3526</c:v>
                </c:pt>
                <c:pt idx="65">
                  <c:v>3233</c:v>
                </c:pt>
                <c:pt idx="66">
                  <c:v>2983</c:v>
                </c:pt>
                <c:pt idx="67">
                  <c:v>2694</c:v>
                </c:pt>
                <c:pt idx="68">
                  <c:v>2723</c:v>
                </c:pt>
                <c:pt idx="69">
                  <c:v>2346</c:v>
                </c:pt>
                <c:pt idx="70">
                  <c:v>2346</c:v>
                </c:pt>
                <c:pt idx="71">
                  <c:v>1865</c:v>
                </c:pt>
                <c:pt idx="72">
                  <c:v>1595</c:v>
                </c:pt>
                <c:pt idx="73">
                  <c:v>1556</c:v>
                </c:pt>
                <c:pt idx="74">
                  <c:v>1368</c:v>
                </c:pt>
                <c:pt idx="75">
                  <c:v>1299</c:v>
                </c:pt>
                <c:pt idx="76">
                  <c:v>1475</c:v>
                </c:pt>
                <c:pt idx="77">
                  <c:v>1442</c:v>
                </c:pt>
                <c:pt idx="78">
                  <c:v>1315</c:v>
                </c:pt>
                <c:pt idx="79">
                  <c:v>1427</c:v>
                </c:pt>
                <c:pt idx="80">
                  <c:v>1891</c:v>
                </c:pt>
                <c:pt idx="81">
                  <c:v>1687</c:v>
                </c:pt>
                <c:pt idx="82">
                  <c:v>1805</c:v>
                </c:pt>
                <c:pt idx="83">
                  <c:v>1792</c:v>
                </c:pt>
                <c:pt idx="84">
                  <c:v>1612</c:v>
                </c:pt>
                <c:pt idx="85">
                  <c:v>1564</c:v>
                </c:pt>
                <c:pt idx="86">
                  <c:v>1540</c:v>
                </c:pt>
                <c:pt idx="87">
                  <c:v>1564</c:v>
                </c:pt>
                <c:pt idx="88">
                  <c:v>1566</c:v>
                </c:pt>
                <c:pt idx="89">
                  <c:v>1494</c:v>
                </c:pt>
                <c:pt idx="90">
                  <c:v>1633</c:v>
                </c:pt>
                <c:pt idx="91">
                  <c:v>1821</c:v>
                </c:pt>
                <c:pt idx="92">
                  <c:v>1939</c:v>
                </c:pt>
                <c:pt idx="93">
                  <c:v>1735</c:v>
                </c:pt>
                <c:pt idx="94">
                  <c:v>1824</c:v>
                </c:pt>
                <c:pt idx="95">
                  <c:v>1974</c:v>
                </c:pt>
                <c:pt idx="96">
                  <c:v>2045</c:v>
                </c:pt>
                <c:pt idx="97">
                  <c:v>2115</c:v>
                </c:pt>
                <c:pt idx="98">
                  <c:v>1918</c:v>
                </c:pt>
                <c:pt idx="99">
                  <c:v>1841</c:v>
                </c:pt>
                <c:pt idx="100">
                  <c:v>1749</c:v>
                </c:pt>
                <c:pt idx="101">
                  <c:v>1804</c:v>
                </c:pt>
                <c:pt idx="102">
                  <c:v>1851</c:v>
                </c:pt>
                <c:pt idx="103">
                  <c:v>2220</c:v>
                </c:pt>
                <c:pt idx="104">
                  <c:v>2346</c:v>
                </c:pt>
                <c:pt idx="105">
                  <c:v>2975</c:v>
                </c:pt>
                <c:pt idx="106">
                  <c:v>3185</c:v>
                </c:pt>
                <c:pt idx="107">
                  <c:v>3008</c:v>
                </c:pt>
                <c:pt idx="108">
                  <c:v>3335</c:v>
                </c:pt>
                <c:pt idx="109">
                  <c:v>3136</c:v>
                </c:pt>
                <c:pt idx="110">
                  <c:v>3218</c:v>
                </c:pt>
                <c:pt idx="111">
                  <c:v>3587</c:v>
                </c:pt>
                <c:pt idx="112">
                  <c:v>3566</c:v>
                </c:pt>
                <c:pt idx="113">
                  <c:v>3274</c:v>
                </c:pt>
                <c:pt idx="114">
                  <c:v>2788</c:v>
                </c:pt>
                <c:pt idx="115">
                  <c:v>3150</c:v>
                </c:pt>
                <c:pt idx="116">
                  <c:v>3235</c:v>
                </c:pt>
                <c:pt idx="117">
                  <c:v>3049</c:v>
                </c:pt>
                <c:pt idx="118">
                  <c:v>3409</c:v>
                </c:pt>
                <c:pt idx="119">
                  <c:v>3697</c:v>
                </c:pt>
                <c:pt idx="120">
                  <c:v>3572</c:v>
                </c:pt>
                <c:pt idx="121">
                  <c:v>3287</c:v>
                </c:pt>
                <c:pt idx="122">
                  <c:v>2955</c:v>
                </c:pt>
                <c:pt idx="123">
                  <c:v>2304</c:v>
                </c:pt>
                <c:pt idx="124">
                  <c:v>1723</c:v>
                </c:pt>
                <c:pt idx="125">
                  <c:v>1554</c:v>
                </c:pt>
                <c:pt idx="126">
                  <c:v>1465</c:v>
                </c:pt>
                <c:pt idx="127">
                  <c:v>1436</c:v>
                </c:pt>
                <c:pt idx="128">
                  <c:v>1457</c:v>
                </c:pt>
                <c:pt idx="129">
                  <c:v>1461</c:v>
                </c:pt>
                <c:pt idx="130">
                  <c:v>1504</c:v>
                </c:pt>
                <c:pt idx="131">
                  <c:v>1525</c:v>
                </c:pt>
                <c:pt idx="132">
                  <c:v>1503</c:v>
                </c:pt>
                <c:pt idx="133">
                  <c:v>1466</c:v>
                </c:pt>
                <c:pt idx="134">
                  <c:v>1369</c:v>
                </c:pt>
                <c:pt idx="135">
                  <c:v>1412</c:v>
                </c:pt>
                <c:pt idx="136">
                  <c:v>1531</c:v>
                </c:pt>
                <c:pt idx="137">
                  <c:v>1572</c:v>
                </c:pt>
                <c:pt idx="138">
                  <c:v>1533</c:v>
                </c:pt>
                <c:pt idx="139">
                  <c:v>1499</c:v>
                </c:pt>
                <c:pt idx="140">
                  <c:v>1576</c:v>
                </c:pt>
                <c:pt idx="141">
                  <c:v>1614</c:v>
                </c:pt>
                <c:pt idx="142">
                  <c:v>1633</c:v>
                </c:pt>
                <c:pt idx="143">
                  <c:v>1424</c:v>
                </c:pt>
                <c:pt idx="144">
                  <c:v>1298</c:v>
                </c:pt>
                <c:pt idx="145">
                  <c:v>1223</c:v>
                </c:pt>
                <c:pt idx="146">
                  <c:v>1148</c:v>
                </c:pt>
                <c:pt idx="147">
                  <c:v>1155</c:v>
                </c:pt>
                <c:pt idx="148">
                  <c:v>1190</c:v>
                </c:pt>
                <c:pt idx="149">
                  <c:v>1493</c:v>
                </c:pt>
                <c:pt idx="150">
                  <c:v>1320</c:v>
                </c:pt>
                <c:pt idx="151">
                  <c:v>1276</c:v>
                </c:pt>
                <c:pt idx="152">
                  <c:v>1209</c:v>
                </c:pt>
                <c:pt idx="153">
                  <c:v>1200</c:v>
                </c:pt>
                <c:pt idx="154">
                  <c:v>1169</c:v>
                </c:pt>
                <c:pt idx="155">
                  <c:v>1095</c:v>
                </c:pt>
                <c:pt idx="156">
                  <c:v>1124</c:v>
                </c:pt>
                <c:pt idx="157">
                  <c:v>1172</c:v>
                </c:pt>
                <c:pt idx="158">
                  <c:v>1186</c:v>
                </c:pt>
                <c:pt idx="159">
                  <c:v>1204</c:v>
                </c:pt>
                <c:pt idx="160">
                  <c:v>1584</c:v>
                </c:pt>
                <c:pt idx="161">
                  <c:v>1621</c:v>
                </c:pt>
                <c:pt idx="162">
                  <c:v>1932</c:v>
                </c:pt>
                <c:pt idx="163">
                  <c:v>1914</c:v>
                </c:pt>
                <c:pt idx="164">
                  <c:v>2217</c:v>
                </c:pt>
                <c:pt idx="165">
                  <c:v>2451</c:v>
                </c:pt>
                <c:pt idx="166">
                  <c:v>2304</c:v>
                </c:pt>
                <c:pt idx="167">
                  <c:v>2203</c:v>
                </c:pt>
                <c:pt idx="168">
                  <c:v>2347</c:v>
                </c:pt>
                <c:pt idx="169">
                  <c:v>2288</c:v>
                </c:pt>
                <c:pt idx="170">
                  <c:v>2199</c:v>
                </c:pt>
                <c:pt idx="171">
                  <c:v>1832</c:v>
                </c:pt>
                <c:pt idx="172">
                  <c:v>1440</c:v>
                </c:pt>
                <c:pt idx="173">
                  <c:v>1228</c:v>
                </c:pt>
                <c:pt idx="174">
                  <c:v>1237</c:v>
                </c:pt>
                <c:pt idx="175">
                  <c:v>1285</c:v>
                </c:pt>
                <c:pt idx="176">
                  <c:v>1367</c:v>
                </c:pt>
                <c:pt idx="177">
                  <c:v>1605</c:v>
                </c:pt>
                <c:pt idx="178">
                  <c:v>1520</c:v>
                </c:pt>
                <c:pt idx="179">
                  <c:v>1454</c:v>
                </c:pt>
                <c:pt idx="180">
                  <c:v>1461</c:v>
                </c:pt>
                <c:pt idx="181">
                  <c:v>1434</c:v>
                </c:pt>
                <c:pt idx="182">
                  <c:v>1335</c:v>
                </c:pt>
                <c:pt idx="183">
                  <c:v>1243</c:v>
                </c:pt>
                <c:pt idx="184">
                  <c:v>1262</c:v>
                </c:pt>
                <c:pt idx="185">
                  <c:v>1299</c:v>
                </c:pt>
                <c:pt idx="186">
                  <c:v>1284</c:v>
                </c:pt>
                <c:pt idx="187">
                  <c:v>1229</c:v>
                </c:pt>
                <c:pt idx="188">
                  <c:v>1215</c:v>
                </c:pt>
                <c:pt idx="189">
                  <c:v>1265</c:v>
                </c:pt>
                <c:pt idx="190">
                  <c:v>1234</c:v>
                </c:pt>
                <c:pt idx="191">
                  <c:v>1246</c:v>
                </c:pt>
                <c:pt idx="192">
                  <c:v>1344</c:v>
                </c:pt>
                <c:pt idx="193">
                  <c:v>1382</c:v>
                </c:pt>
                <c:pt idx="194">
                  <c:v>1326</c:v>
                </c:pt>
                <c:pt idx="195">
                  <c:v>1350</c:v>
                </c:pt>
                <c:pt idx="196">
                  <c:v>1336</c:v>
                </c:pt>
                <c:pt idx="197">
                  <c:v>1352</c:v>
                </c:pt>
                <c:pt idx="198">
                  <c:v>1537</c:v>
                </c:pt>
                <c:pt idx="199">
                  <c:v>1822</c:v>
                </c:pt>
                <c:pt idx="200">
                  <c:v>2165</c:v>
                </c:pt>
                <c:pt idx="201">
                  <c:v>1929</c:v>
                </c:pt>
                <c:pt idx="202">
                  <c:v>2058</c:v>
                </c:pt>
                <c:pt idx="203">
                  <c:v>1987</c:v>
                </c:pt>
                <c:pt idx="204">
                  <c:v>1873</c:v>
                </c:pt>
                <c:pt idx="205">
                  <c:v>1950</c:v>
                </c:pt>
                <c:pt idx="206">
                  <c:v>1813</c:v>
                </c:pt>
                <c:pt idx="207">
                  <c:v>2112</c:v>
                </c:pt>
                <c:pt idx="208">
                  <c:v>2312</c:v>
                </c:pt>
                <c:pt idx="209">
                  <c:v>2243</c:v>
                </c:pt>
                <c:pt idx="210">
                  <c:v>2799</c:v>
                </c:pt>
                <c:pt idx="211">
                  <c:v>3446</c:v>
                </c:pt>
                <c:pt idx="212">
                  <c:v>4018</c:v>
                </c:pt>
                <c:pt idx="213">
                  <c:v>3967</c:v>
                </c:pt>
                <c:pt idx="214">
                  <c:v>3943</c:v>
                </c:pt>
                <c:pt idx="215">
                  <c:v>3527</c:v>
                </c:pt>
                <c:pt idx="216">
                  <c:v>3264</c:v>
                </c:pt>
                <c:pt idx="217">
                  <c:v>2681</c:v>
                </c:pt>
                <c:pt idx="218">
                  <c:v>2316</c:v>
                </c:pt>
                <c:pt idx="219">
                  <c:v>2514</c:v>
                </c:pt>
                <c:pt idx="220">
                  <c:v>2377</c:v>
                </c:pt>
                <c:pt idx="221">
                  <c:v>2390</c:v>
                </c:pt>
                <c:pt idx="222">
                  <c:v>3089</c:v>
                </c:pt>
                <c:pt idx="223">
                  <c:v>3842</c:v>
                </c:pt>
                <c:pt idx="224">
                  <c:v>4246</c:v>
                </c:pt>
                <c:pt idx="225">
                  <c:v>3875</c:v>
                </c:pt>
                <c:pt idx="226">
                  <c:v>3733</c:v>
                </c:pt>
                <c:pt idx="227">
                  <c:v>3531</c:v>
                </c:pt>
                <c:pt idx="228">
                  <c:v>2101</c:v>
                </c:pt>
                <c:pt idx="229">
                  <c:v>2026</c:v>
                </c:pt>
                <c:pt idx="230">
                  <c:v>1723</c:v>
                </c:pt>
                <c:pt idx="231">
                  <c:v>1524</c:v>
                </c:pt>
                <c:pt idx="232">
                  <c:v>1588</c:v>
                </c:pt>
                <c:pt idx="233">
                  <c:v>1554</c:v>
                </c:pt>
                <c:pt idx="234">
                  <c:v>1701</c:v>
                </c:pt>
                <c:pt idx="235">
                  <c:v>2084</c:v>
                </c:pt>
                <c:pt idx="236">
                  <c:v>2980</c:v>
                </c:pt>
                <c:pt idx="237">
                  <c:v>2677</c:v>
                </c:pt>
                <c:pt idx="238">
                  <c:v>3036</c:v>
                </c:pt>
                <c:pt idx="239">
                  <c:v>2557</c:v>
                </c:pt>
                <c:pt idx="240">
                  <c:v>2306</c:v>
                </c:pt>
                <c:pt idx="241">
                  <c:v>1789</c:v>
                </c:pt>
                <c:pt idx="242">
                  <c:v>1616</c:v>
                </c:pt>
                <c:pt idx="243">
                  <c:v>1696</c:v>
                </c:pt>
                <c:pt idx="244">
                  <c:v>1829</c:v>
                </c:pt>
                <c:pt idx="245">
                  <c:v>1541</c:v>
                </c:pt>
                <c:pt idx="246">
                  <c:v>1530</c:v>
                </c:pt>
                <c:pt idx="247">
                  <c:v>1358</c:v>
                </c:pt>
                <c:pt idx="248">
                  <c:v>1395</c:v>
                </c:pt>
                <c:pt idx="249">
                  <c:v>1793</c:v>
                </c:pt>
                <c:pt idx="250">
                  <c:v>1730</c:v>
                </c:pt>
                <c:pt idx="251">
                  <c:v>1950</c:v>
                </c:pt>
                <c:pt idx="252">
                  <c:v>1773</c:v>
                </c:pt>
                <c:pt idx="253">
                  <c:v>1864</c:v>
                </c:pt>
                <c:pt idx="254">
                  <c:v>1465</c:v>
                </c:pt>
                <c:pt idx="255">
                  <c:v>1235</c:v>
                </c:pt>
                <c:pt idx="256">
                  <c:v>1193</c:v>
                </c:pt>
                <c:pt idx="257">
                  <c:v>1176</c:v>
                </c:pt>
                <c:pt idx="258">
                  <c:v>1166</c:v>
                </c:pt>
                <c:pt idx="259">
                  <c:v>2151</c:v>
                </c:pt>
                <c:pt idx="260">
                  <c:v>2535</c:v>
                </c:pt>
                <c:pt idx="261">
                  <c:v>2627</c:v>
                </c:pt>
                <c:pt idx="262">
                  <c:v>2483</c:v>
                </c:pt>
                <c:pt idx="263">
                  <c:v>2546</c:v>
                </c:pt>
                <c:pt idx="264">
                  <c:v>2112</c:v>
                </c:pt>
                <c:pt idx="265">
                  <c:v>1852</c:v>
                </c:pt>
                <c:pt idx="266">
                  <c:v>1758</c:v>
                </c:pt>
                <c:pt idx="267">
                  <c:v>1544</c:v>
                </c:pt>
                <c:pt idx="268">
                  <c:v>1362</c:v>
                </c:pt>
                <c:pt idx="269">
                  <c:v>2422</c:v>
                </c:pt>
                <c:pt idx="270">
                  <c:v>3552</c:v>
                </c:pt>
                <c:pt idx="271">
                  <c:v>3661</c:v>
                </c:pt>
                <c:pt idx="272">
                  <c:v>2931</c:v>
                </c:pt>
                <c:pt idx="273">
                  <c:v>3038</c:v>
                </c:pt>
                <c:pt idx="274">
                  <c:v>2151</c:v>
                </c:pt>
                <c:pt idx="275">
                  <c:v>1282</c:v>
                </c:pt>
                <c:pt idx="276">
                  <c:v>763</c:v>
                </c:pt>
                <c:pt idx="277">
                  <c:v>488</c:v>
                </c:pt>
                <c:pt idx="278">
                  <c:v>442</c:v>
                </c:pt>
                <c:pt idx="279">
                  <c:v>373</c:v>
                </c:pt>
                <c:pt idx="280">
                  <c:v>662</c:v>
                </c:pt>
                <c:pt idx="281">
                  <c:v>887</c:v>
                </c:pt>
                <c:pt idx="282">
                  <c:v>679</c:v>
                </c:pt>
                <c:pt idx="283">
                  <c:v>689</c:v>
                </c:pt>
                <c:pt idx="284">
                  <c:v>630</c:v>
                </c:pt>
                <c:pt idx="285">
                  <c:v>542</c:v>
                </c:pt>
                <c:pt idx="286">
                  <c:v>521</c:v>
                </c:pt>
                <c:pt idx="287">
                  <c:v>470</c:v>
                </c:pt>
                <c:pt idx="288">
                  <c:v>378</c:v>
                </c:pt>
                <c:pt idx="289">
                  <c:v>423</c:v>
                </c:pt>
                <c:pt idx="290">
                  <c:v>456</c:v>
                </c:pt>
                <c:pt idx="291">
                  <c:v>454</c:v>
                </c:pt>
                <c:pt idx="292">
                  <c:v>466</c:v>
                </c:pt>
                <c:pt idx="293">
                  <c:v>532</c:v>
                </c:pt>
                <c:pt idx="294">
                  <c:v>545</c:v>
                </c:pt>
                <c:pt idx="295">
                  <c:v>574</c:v>
                </c:pt>
                <c:pt idx="296">
                  <c:v>616</c:v>
                </c:pt>
                <c:pt idx="297">
                  <c:v>954</c:v>
                </c:pt>
                <c:pt idx="298">
                  <c:v>816</c:v>
                </c:pt>
                <c:pt idx="299">
                  <c:v>810</c:v>
                </c:pt>
                <c:pt idx="300">
                  <c:v>865</c:v>
                </c:pt>
                <c:pt idx="301">
                  <c:v>820</c:v>
                </c:pt>
                <c:pt idx="302">
                  <c:v>1241</c:v>
                </c:pt>
                <c:pt idx="303">
                  <c:v>1393</c:v>
                </c:pt>
                <c:pt idx="304">
                  <c:v>1249</c:v>
                </c:pt>
                <c:pt idx="305">
                  <c:v>1318</c:v>
                </c:pt>
                <c:pt idx="306">
                  <c:v>1712</c:v>
                </c:pt>
                <c:pt idx="307">
                  <c:v>1896</c:v>
                </c:pt>
                <c:pt idx="308">
                  <c:v>2209</c:v>
                </c:pt>
                <c:pt idx="309">
                  <c:v>2512</c:v>
                </c:pt>
                <c:pt idx="310">
                  <c:v>1884</c:v>
                </c:pt>
                <c:pt idx="311">
                  <c:v>1559</c:v>
                </c:pt>
                <c:pt idx="312">
                  <c:v>1071</c:v>
                </c:pt>
                <c:pt idx="313">
                  <c:v>1243</c:v>
                </c:pt>
                <c:pt idx="314">
                  <c:v>1198</c:v>
                </c:pt>
                <c:pt idx="315">
                  <c:v>1995</c:v>
                </c:pt>
                <c:pt idx="316">
                  <c:v>2024</c:v>
                </c:pt>
                <c:pt idx="317">
                  <c:v>1931</c:v>
                </c:pt>
                <c:pt idx="318">
                  <c:v>1549</c:v>
                </c:pt>
                <c:pt idx="319">
                  <c:v>1318</c:v>
                </c:pt>
                <c:pt idx="320">
                  <c:v>1461</c:v>
                </c:pt>
                <c:pt idx="321">
                  <c:v>1229</c:v>
                </c:pt>
                <c:pt idx="322">
                  <c:v>1003</c:v>
                </c:pt>
                <c:pt idx="323">
                  <c:v>809</c:v>
                </c:pt>
                <c:pt idx="324">
                  <c:v>606</c:v>
                </c:pt>
                <c:pt idx="325">
                  <c:v>989</c:v>
                </c:pt>
                <c:pt idx="326">
                  <c:v>890</c:v>
                </c:pt>
                <c:pt idx="327">
                  <c:v>779</c:v>
                </c:pt>
                <c:pt idx="328">
                  <c:v>524</c:v>
                </c:pt>
                <c:pt idx="329">
                  <c:v>470</c:v>
                </c:pt>
                <c:pt idx="330">
                  <c:v>343</c:v>
                </c:pt>
                <c:pt idx="331">
                  <c:v>198</c:v>
                </c:pt>
                <c:pt idx="332">
                  <c:v>229</c:v>
                </c:pt>
                <c:pt idx="333">
                  <c:v>211</c:v>
                </c:pt>
                <c:pt idx="334">
                  <c:v>212</c:v>
                </c:pt>
                <c:pt idx="335">
                  <c:v>199</c:v>
                </c:pt>
                <c:pt idx="336">
                  <c:v>207</c:v>
                </c:pt>
                <c:pt idx="337">
                  <c:v>177</c:v>
                </c:pt>
                <c:pt idx="338">
                  <c:v>164</c:v>
                </c:pt>
                <c:pt idx="339">
                  <c:v>176</c:v>
                </c:pt>
                <c:pt idx="340">
                  <c:v>197</c:v>
                </c:pt>
                <c:pt idx="341">
                  <c:v>203</c:v>
                </c:pt>
                <c:pt idx="342">
                  <c:v>345</c:v>
                </c:pt>
                <c:pt idx="343">
                  <c:v>656</c:v>
                </c:pt>
                <c:pt idx="344">
                  <c:v>949</c:v>
                </c:pt>
                <c:pt idx="345">
                  <c:v>1085</c:v>
                </c:pt>
                <c:pt idx="346">
                  <c:v>1117</c:v>
                </c:pt>
                <c:pt idx="347">
                  <c:v>892</c:v>
                </c:pt>
                <c:pt idx="348">
                  <c:v>798</c:v>
                </c:pt>
                <c:pt idx="349">
                  <c:v>870</c:v>
                </c:pt>
                <c:pt idx="350">
                  <c:v>830</c:v>
                </c:pt>
                <c:pt idx="351">
                  <c:v>913</c:v>
                </c:pt>
                <c:pt idx="352">
                  <c:v>1006</c:v>
                </c:pt>
                <c:pt idx="353">
                  <c:v>927</c:v>
                </c:pt>
                <c:pt idx="354">
                  <c:v>913</c:v>
                </c:pt>
                <c:pt idx="355">
                  <c:v>1030</c:v>
                </c:pt>
                <c:pt idx="356">
                  <c:v>1002</c:v>
                </c:pt>
                <c:pt idx="357">
                  <c:v>1023</c:v>
                </c:pt>
                <c:pt idx="358">
                  <c:v>895</c:v>
                </c:pt>
                <c:pt idx="359">
                  <c:v>768</c:v>
                </c:pt>
                <c:pt idx="360">
                  <c:v>770</c:v>
                </c:pt>
                <c:pt idx="361">
                  <c:v>891</c:v>
                </c:pt>
                <c:pt idx="362">
                  <c:v>843</c:v>
                </c:pt>
                <c:pt idx="363">
                  <c:v>1001</c:v>
                </c:pt>
                <c:pt idx="364">
                  <c:v>1054</c:v>
                </c:pt>
                <c:pt idx="365">
                  <c:v>1566</c:v>
                </c:pt>
                <c:pt idx="366">
                  <c:v>1680</c:v>
                </c:pt>
                <c:pt idx="367">
                  <c:v>2383</c:v>
                </c:pt>
                <c:pt idx="368">
                  <c:v>2008</c:v>
                </c:pt>
                <c:pt idx="369">
                  <c:v>2245</c:v>
                </c:pt>
                <c:pt idx="370">
                  <c:v>2018</c:v>
                </c:pt>
                <c:pt idx="371">
                  <c:v>1575</c:v>
                </c:pt>
                <c:pt idx="372">
                  <c:v>1417</c:v>
                </c:pt>
                <c:pt idx="373">
                  <c:v>1593</c:v>
                </c:pt>
                <c:pt idx="374">
                  <c:v>2303</c:v>
                </c:pt>
                <c:pt idx="375">
                  <c:v>2752</c:v>
                </c:pt>
                <c:pt idx="376">
                  <c:v>2263</c:v>
                </c:pt>
                <c:pt idx="377">
                  <c:v>2193</c:v>
                </c:pt>
                <c:pt idx="378">
                  <c:v>1575</c:v>
                </c:pt>
                <c:pt idx="379">
                  <c:v>1048</c:v>
                </c:pt>
                <c:pt idx="380">
                  <c:v>1039</c:v>
                </c:pt>
                <c:pt idx="381">
                  <c:v>1538</c:v>
                </c:pt>
                <c:pt idx="382">
                  <c:v>1658</c:v>
                </c:pt>
                <c:pt idx="383">
                  <c:v>1383</c:v>
                </c:pt>
                <c:pt idx="384">
                  <c:v>1610</c:v>
                </c:pt>
                <c:pt idx="385">
                  <c:v>1239</c:v>
                </c:pt>
                <c:pt idx="386">
                  <c:v>981</c:v>
                </c:pt>
                <c:pt idx="387">
                  <c:v>687</c:v>
                </c:pt>
                <c:pt idx="388">
                  <c:v>739</c:v>
                </c:pt>
                <c:pt idx="389">
                  <c:v>1165</c:v>
                </c:pt>
                <c:pt idx="390">
                  <c:v>1227</c:v>
                </c:pt>
                <c:pt idx="391">
                  <c:v>1789</c:v>
                </c:pt>
                <c:pt idx="392">
                  <c:v>2413</c:v>
                </c:pt>
                <c:pt idx="393">
                  <c:v>2482</c:v>
                </c:pt>
                <c:pt idx="394">
                  <c:v>2597</c:v>
                </c:pt>
                <c:pt idx="395">
                  <c:v>2173</c:v>
                </c:pt>
                <c:pt idx="396">
                  <c:v>2249</c:v>
                </c:pt>
                <c:pt idx="397">
                  <c:v>1830</c:v>
                </c:pt>
                <c:pt idx="398">
                  <c:v>1779</c:v>
                </c:pt>
                <c:pt idx="399">
                  <c:v>1480</c:v>
                </c:pt>
                <c:pt idx="400">
                  <c:v>1725</c:v>
                </c:pt>
                <c:pt idx="401">
                  <c:v>1668</c:v>
                </c:pt>
                <c:pt idx="402">
                  <c:v>1591</c:v>
                </c:pt>
                <c:pt idx="403">
                  <c:v>1374</c:v>
                </c:pt>
                <c:pt idx="404">
                  <c:v>1438</c:v>
                </c:pt>
                <c:pt idx="405">
                  <c:v>1213</c:v>
                </c:pt>
                <c:pt idx="406">
                  <c:v>987</c:v>
                </c:pt>
                <c:pt idx="407">
                  <c:v>1086</c:v>
                </c:pt>
                <c:pt idx="408">
                  <c:v>753</c:v>
                </c:pt>
                <c:pt idx="409">
                  <c:v>933</c:v>
                </c:pt>
                <c:pt idx="410">
                  <c:v>1154</c:v>
                </c:pt>
                <c:pt idx="411">
                  <c:v>1139</c:v>
                </c:pt>
                <c:pt idx="412">
                  <c:v>1637</c:v>
                </c:pt>
                <c:pt idx="413">
                  <c:v>2013</c:v>
                </c:pt>
                <c:pt idx="414">
                  <c:v>2574</c:v>
                </c:pt>
                <c:pt idx="415">
                  <c:v>2406</c:v>
                </c:pt>
                <c:pt idx="416">
                  <c:v>2264</c:v>
                </c:pt>
                <c:pt idx="417">
                  <c:v>2767</c:v>
                </c:pt>
                <c:pt idx="418">
                  <c:v>2685</c:v>
                </c:pt>
                <c:pt idx="419">
                  <c:v>3147</c:v>
                </c:pt>
                <c:pt idx="420">
                  <c:v>2738</c:v>
                </c:pt>
                <c:pt idx="421">
                  <c:v>2929</c:v>
                </c:pt>
                <c:pt idx="422">
                  <c:v>2871</c:v>
                </c:pt>
                <c:pt idx="423">
                  <c:v>3145</c:v>
                </c:pt>
                <c:pt idx="424">
                  <c:v>3220</c:v>
                </c:pt>
                <c:pt idx="425">
                  <c:v>3036</c:v>
                </c:pt>
                <c:pt idx="426">
                  <c:v>3360</c:v>
                </c:pt>
                <c:pt idx="427">
                  <c:v>3153</c:v>
                </c:pt>
                <c:pt idx="428">
                  <c:v>3453</c:v>
                </c:pt>
                <c:pt idx="429">
                  <c:v>4025</c:v>
                </c:pt>
                <c:pt idx="430">
                  <c:v>4193</c:v>
                </c:pt>
                <c:pt idx="431">
                  <c:v>3777</c:v>
                </c:pt>
                <c:pt idx="432">
                  <c:v>2830</c:v>
                </c:pt>
                <c:pt idx="433">
                  <c:v>2830</c:v>
                </c:pt>
                <c:pt idx="434">
                  <c:v>2791</c:v>
                </c:pt>
                <c:pt idx="435">
                  <c:v>2296</c:v>
                </c:pt>
                <c:pt idx="436">
                  <c:v>1493</c:v>
                </c:pt>
                <c:pt idx="437">
                  <c:v>1772</c:v>
                </c:pt>
                <c:pt idx="438">
                  <c:v>1470</c:v>
                </c:pt>
                <c:pt idx="439">
                  <c:v>1790</c:v>
                </c:pt>
                <c:pt idx="440">
                  <c:v>1608</c:v>
                </c:pt>
                <c:pt idx="441">
                  <c:v>1722</c:v>
                </c:pt>
                <c:pt idx="442">
                  <c:v>1592</c:v>
                </c:pt>
                <c:pt idx="443">
                  <c:v>1479</c:v>
                </c:pt>
                <c:pt idx="444">
                  <c:v>1203</c:v>
                </c:pt>
                <c:pt idx="445">
                  <c:v>1157</c:v>
                </c:pt>
                <c:pt idx="446">
                  <c:v>924</c:v>
                </c:pt>
                <c:pt idx="447">
                  <c:v>824</c:v>
                </c:pt>
                <c:pt idx="448">
                  <c:v>1038</c:v>
                </c:pt>
                <c:pt idx="449">
                  <c:v>1915</c:v>
                </c:pt>
                <c:pt idx="450">
                  <c:v>2251</c:v>
                </c:pt>
                <c:pt idx="451">
                  <c:v>2337</c:v>
                </c:pt>
                <c:pt idx="452">
                  <c:v>2630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5-4016-B28F-EC3C52275E9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'Baltic Indices'!$B$70:$B$522</c:f>
              <c:numCache>
                <c:formatCode>d\-mmm\-yy</c:formatCode>
                <c:ptCount val="453"/>
                <c:pt idx="0">
                  <c:v>40046</c:v>
                </c:pt>
                <c:pt idx="1">
                  <c:v>40053</c:v>
                </c:pt>
                <c:pt idx="2">
                  <c:v>40060</c:v>
                </c:pt>
                <c:pt idx="3">
                  <c:v>40067</c:v>
                </c:pt>
                <c:pt idx="4">
                  <c:v>40074</c:v>
                </c:pt>
                <c:pt idx="5">
                  <c:v>40081</c:v>
                </c:pt>
                <c:pt idx="6">
                  <c:v>40088</c:v>
                </c:pt>
                <c:pt idx="7">
                  <c:v>40095</c:v>
                </c:pt>
                <c:pt idx="8">
                  <c:v>40102</c:v>
                </c:pt>
                <c:pt idx="9">
                  <c:v>40109</c:v>
                </c:pt>
                <c:pt idx="10">
                  <c:v>40116</c:v>
                </c:pt>
                <c:pt idx="11">
                  <c:v>40123</c:v>
                </c:pt>
                <c:pt idx="12">
                  <c:v>40130</c:v>
                </c:pt>
                <c:pt idx="13">
                  <c:v>40137</c:v>
                </c:pt>
                <c:pt idx="14">
                  <c:v>40144</c:v>
                </c:pt>
                <c:pt idx="15">
                  <c:v>40151</c:v>
                </c:pt>
                <c:pt idx="16">
                  <c:v>40158</c:v>
                </c:pt>
                <c:pt idx="17">
                  <c:v>40165</c:v>
                </c:pt>
                <c:pt idx="18">
                  <c:v>40172</c:v>
                </c:pt>
                <c:pt idx="19">
                  <c:v>40186</c:v>
                </c:pt>
                <c:pt idx="20">
                  <c:v>40193</c:v>
                </c:pt>
                <c:pt idx="21">
                  <c:v>40200</c:v>
                </c:pt>
                <c:pt idx="22">
                  <c:v>40207</c:v>
                </c:pt>
                <c:pt idx="23">
                  <c:v>40214</c:v>
                </c:pt>
                <c:pt idx="24">
                  <c:v>40221</c:v>
                </c:pt>
                <c:pt idx="25">
                  <c:v>40228</c:v>
                </c:pt>
                <c:pt idx="26">
                  <c:v>40235</c:v>
                </c:pt>
                <c:pt idx="27">
                  <c:v>40242</c:v>
                </c:pt>
                <c:pt idx="28">
                  <c:v>40249</c:v>
                </c:pt>
                <c:pt idx="29">
                  <c:v>40256</c:v>
                </c:pt>
                <c:pt idx="30">
                  <c:v>40263</c:v>
                </c:pt>
                <c:pt idx="31">
                  <c:v>40270</c:v>
                </c:pt>
                <c:pt idx="32">
                  <c:v>40277</c:v>
                </c:pt>
                <c:pt idx="33">
                  <c:v>40284</c:v>
                </c:pt>
                <c:pt idx="34">
                  <c:v>40291</c:v>
                </c:pt>
                <c:pt idx="35">
                  <c:v>40298</c:v>
                </c:pt>
                <c:pt idx="36">
                  <c:v>40305</c:v>
                </c:pt>
                <c:pt idx="37">
                  <c:v>40312</c:v>
                </c:pt>
                <c:pt idx="38">
                  <c:v>40319</c:v>
                </c:pt>
                <c:pt idx="39">
                  <c:v>40326</c:v>
                </c:pt>
                <c:pt idx="40">
                  <c:v>40333</c:v>
                </c:pt>
                <c:pt idx="41">
                  <c:v>40340</c:v>
                </c:pt>
                <c:pt idx="42">
                  <c:v>40347</c:v>
                </c:pt>
                <c:pt idx="43">
                  <c:v>40354</c:v>
                </c:pt>
                <c:pt idx="44">
                  <c:v>40361</c:v>
                </c:pt>
                <c:pt idx="45">
                  <c:v>40368</c:v>
                </c:pt>
                <c:pt idx="46">
                  <c:v>40375</c:v>
                </c:pt>
                <c:pt idx="47">
                  <c:v>40382</c:v>
                </c:pt>
                <c:pt idx="48">
                  <c:v>40389</c:v>
                </c:pt>
                <c:pt idx="49">
                  <c:v>40396</c:v>
                </c:pt>
                <c:pt idx="50">
                  <c:v>40403</c:v>
                </c:pt>
                <c:pt idx="51">
                  <c:v>40410</c:v>
                </c:pt>
                <c:pt idx="52">
                  <c:v>40417</c:v>
                </c:pt>
                <c:pt idx="53">
                  <c:v>40424</c:v>
                </c:pt>
                <c:pt idx="54">
                  <c:v>40431</c:v>
                </c:pt>
                <c:pt idx="55">
                  <c:v>40438</c:v>
                </c:pt>
                <c:pt idx="56">
                  <c:v>40445</c:v>
                </c:pt>
                <c:pt idx="57">
                  <c:v>40452</c:v>
                </c:pt>
                <c:pt idx="58">
                  <c:v>40459</c:v>
                </c:pt>
                <c:pt idx="59">
                  <c:v>40466</c:v>
                </c:pt>
                <c:pt idx="60">
                  <c:v>40473</c:v>
                </c:pt>
                <c:pt idx="61">
                  <c:v>40480</c:v>
                </c:pt>
                <c:pt idx="62">
                  <c:v>40487</c:v>
                </c:pt>
                <c:pt idx="63">
                  <c:v>40494</c:v>
                </c:pt>
                <c:pt idx="64">
                  <c:v>40501</c:v>
                </c:pt>
                <c:pt idx="65">
                  <c:v>40508</c:v>
                </c:pt>
                <c:pt idx="66">
                  <c:v>40515</c:v>
                </c:pt>
                <c:pt idx="67">
                  <c:v>40522</c:v>
                </c:pt>
                <c:pt idx="68">
                  <c:v>40529</c:v>
                </c:pt>
                <c:pt idx="69">
                  <c:v>40536</c:v>
                </c:pt>
                <c:pt idx="70">
                  <c:v>40543</c:v>
                </c:pt>
                <c:pt idx="71">
                  <c:v>40550</c:v>
                </c:pt>
                <c:pt idx="72">
                  <c:v>40557</c:v>
                </c:pt>
                <c:pt idx="73">
                  <c:v>40564</c:v>
                </c:pt>
                <c:pt idx="74">
                  <c:v>40571</c:v>
                </c:pt>
                <c:pt idx="75">
                  <c:v>40578</c:v>
                </c:pt>
                <c:pt idx="76">
                  <c:v>40585</c:v>
                </c:pt>
                <c:pt idx="77">
                  <c:v>40592</c:v>
                </c:pt>
                <c:pt idx="78">
                  <c:v>40599</c:v>
                </c:pt>
                <c:pt idx="79">
                  <c:v>40606</c:v>
                </c:pt>
                <c:pt idx="80">
                  <c:v>40613</c:v>
                </c:pt>
                <c:pt idx="81">
                  <c:v>40620</c:v>
                </c:pt>
                <c:pt idx="82">
                  <c:v>40627</c:v>
                </c:pt>
                <c:pt idx="83">
                  <c:v>40634</c:v>
                </c:pt>
                <c:pt idx="84">
                  <c:v>40641</c:v>
                </c:pt>
                <c:pt idx="85">
                  <c:v>40648</c:v>
                </c:pt>
                <c:pt idx="86">
                  <c:v>40655</c:v>
                </c:pt>
                <c:pt idx="87">
                  <c:v>40662</c:v>
                </c:pt>
                <c:pt idx="88">
                  <c:v>40669</c:v>
                </c:pt>
                <c:pt idx="89">
                  <c:v>40676</c:v>
                </c:pt>
                <c:pt idx="90">
                  <c:v>40683</c:v>
                </c:pt>
                <c:pt idx="91">
                  <c:v>40690</c:v>
                </c:pt>
                <c:pt idx="92">
                  <c:v>40697</c:v>
                </c:pt>
                <c:pt idx="93">
                  <c:v>40704</c:v>
                </c:pt>
                <c:pt idx="94">
                  <c:v>40711</c:v>
                </c:pt>
                <c:pt idx="95">
                  <c:v>40718</c:v>
                </c:pt>
                <c:pt idx="96">
                  <c:v>40725</c:v>
                </c:pt>
                <c:pt idx="97">
                  <c:v>40732</c:v>
                </c:pt>
                <c:pt idx="98">
                  <c:v>40739</c:v>
                </c:pt>
                <c:pt idx="99">
                  <c:v>40746</c:v>
                </c:pt>
                <c:pt idx="100">
                  <c:v>40753</c:v>
                </c:pt>
                <c:pt idx="101">
                  <c:v>40760</c:v>
                </c:pt>
                <c:pt idx="102">
                  <c:v>40767</c:v>
                </c:pt>
                <c:pt idx="103">
                  <c:v>40774</c:v>
                </c:pt>
                <c:pt idx="104">
                  <c:v>40781</c:v>
                </c:pt>
                <c:pt idx="105">
                  <c:v>40788</c:v>
                </c:pt>
                <c:pt idx="106">
                  <c:v>40795</c:v>
                </c:pt>
                <c:pt idx="107">
                  <c:v>40802</c:v>
                </c:pt>
                <c:pt idx="108">
                  <c:v>40809</c:v>
                </c:pt>
                <c:pt idx="109">
                  <c:v>40816</c:v>
                </c:pt>
                <c:pt idx="110">
                  <c:v>40823</c:v>
                </c:pt>
                <c:pt idx="111">
                  <c:v>40830</c:v>
                </c:pt>
                <c:pt idx="112">
                  <c:v>40837</c:v>
                </c:pt>
                <c:pt idx="113">
                  <c:v>40844</c:v>
                </c:pt>
                <c:pt idx="114">
                  <c:v>40851</c:v>
                </c:pt>
                <c:pt idx="115">
                  <c:v>40858</c:v>
                </c:pt>
                <c:pt idx="116">
                  <c:v>40865</c:v>
                </c:pt>
                <c:pt idx="117">
                  <c:v>40872</c:v>
                </c:pt>
                <c:pt idx="118">
                  <c:v>40879</c:v>
                </c:pt>
                <c:pt idx="119">
                  <c:v>40886</c:v>
                </c:pt>
                <c:pt idx="120">
                  <c:v>40893</c:v>
                </c:pt>
                <c:pt idx="121">
                  <c:v>40900</c:v>
                </c:pt>
                <c:pt idx="122">
                  <c:v>40907</c:v>
                </c:pt>
                <c:pt idx="123">
                  <c:v>40914</c:v>
                </c:pt>
                <c:pt idx="124">
                  <c:v>40921</c:v>
                </c:pt>
                <c:pt idx="125">
                  <c:v>40928</c:v>
                </c:pt>
                <c:pt idx="126">
                  <c:v>40935</c:v>
                </c:pt>
                <c:pt idx="127">
                  <c:v>40942</c:v>
                </c:pt>
                <c:pt idx="128">
                  <c:v>40949</c:v>
                </c:pt>
                <c:pt idx="129">
                  <c:v>40956</c:v>
                </c:pt>
                <c:pt idx="130">
                  <c:v>40963</c:v>
                </c:pt>
                <c:pt idx="131">
                  <c:v>40970</c:v>
                </c:pt>
                <c:pt idx="132">
                  <c:v>40977</c:v>
                </c:pt>
                <c:pt idx="133">
                  <c:v>40984</c:v>
                </c:pt>
                <c:pt idx="134">
                  <c:v>40991</c:v>
                </c:pt>
                <c:pt idx="135">
                  <c:v>40998</c:v>
                </c:pt>
                <c:pt idx="136">
                  <c:v>41005</c:v>
                </c:pt>
                <c:pt idx="137">
                  <c:v>41012</c:v>
                </c:pt>
                <c:pt idx="138">
                  <c:v>41019</c:v>
                </c:pt>
                <c:pt idx="139">
                  <c:v>41026</c:v>
                </c:pt>
                <c:pt idx="140">
                  <c:v>41033</c:v>
                </c:pt>
                <c:pt idx="141">
                  <c:v>41040</c:v>
                </c:pt>
                <c:pt idx="142">
                  <c:v>41047</c:v>
                </c:pt>
                <c:pt idx="143">
                  <c:v>41054</c:v>
                </c:pt>
                <c:pt idx="144">
                  <c:v>41061</c:v>
                </c:pt>
                <c:pt idx="145">
                  <c:v>41068</c:v>
                </c:pt>
                <c:pt idx="146">
                  <c:v>41075</c:v>
                </c:pt>
                <c:pt idx="147">
                  <c:v>41082</c:v>
                </c:pt>
                <c:pt idx="148">
                  <c:v>41089</c:v>
                </c:pt>
                <c:pt idx="149">
                  <c:v>41096</c:v>
                </c:pt>
                <c:pt idx="150">
                  <c:v>41103</c:v>
                </c:pt>
                <c:pt idx="151">
                  <c:v>41110</c:v>
                </c:pt>
                <c:pt idx="152">
                  <c:v>41117</c:v>
                </c:pt>
                <c:pt idx="153">
                  <c:v>41124</c:v>
                </c:pt>
                <c:pt idx="154">
                  <c:v>41131</c:v>
                </c:pt>
                <c:pt idx="155">
                  <c:v>41138</c:v>
                </c:pt>
                <c:pt idx="156">
                  <c:v>41145</c:v>
                </c:pt>
                <c:pt idx="157">
                  <c:v>41152</c:v>
                </c:pt>
                <c:pt idx="158">
                  <c:v>41159</c:v>
                </c:pt>
                <c:pt idx="159">
                  <c:v>41166</c:v>
                </c:pt>
                <c:pt idx="160">
                  <c:v>41173</c:v>
                </c:pt>
                <c:pt idx="161">
                  <c:v>41180</c:v>
                </c:pt>
                <c:pt idx="162">
                  <c:v>41187</c:v>
                </c:pt>
                <c:pt idx="163">
                  <c:v>41194</c:v>
                </c:pt>
                <c:pt idx="164">
                  <c:v>41201</c:v>
                </c:pt>
                <c:pt idx="165">
                  <c:v>41208</c:v>
                </c:pt>
                <c:pt idx="166">
                  <c:v>41215</c:v>
                </c:pt>
                <c:pt idx="167">
                  <c:v>41222</c:v>
                </c:pt>
                <c:pt idx="168">
                  <c:v>41229</c:v>
                </c:pt>
                <c:pt idx="169">
                  <c:v>41236</c:v>
                </c:pt>
                <c:pt idx="170">
                  <c:v>41243</c:v>
                </c:pt>
                <c:pt idx="171">
                  <c:v>41250</c:v>
                </c:pt>
                <c:pt idx="172">
                  <c:v>41257</c:v>
                </c:pt>
                <c:pt idx="173">
                  <c:v>41264</c:v>
                </c:pt>
                <c:pt idx="174">
                  <c:v>41271</c:v>
                </c:pt>
                <c:pt idx="175">
                  <c:v>41278</c:v>
                </c:pt>
                <c:pt idx="176">
                  <c:v>41285</c:v>
                </c:pt>
                <c:pt idx="177">
                  <c:v>41292</c:v>
                </c:pt>
                <c:pt idx="178">
                  <c:v>41299</c:v>
                </c:pt>
                <c:pt idx="179">
                  <c:v>41306</c:v>
                </c:pt>
                <c:pt idx="180">
                  <c:v>41313</c:v>
                </c:pt>
                <c:pt idx="181">
                  <c:v>41320</c:v>
                </c:pt>
                <c:pt idx="182">
                  <c:v>41327</c:v>
                </c:pt>
                <c:pt idx="183">
                  <c:v>41334</c:v>
                </c:pt>
                <c:pt idx="184">
                  <c:v>41341</c:v>
                </c:pt>
                <c:pt idx="185">
                  <c:v>41348</c:v>
                </c:pt>
                <c:pt idx="186">
                  <c:v>41355</c:v>
                </c:pt>
                <c:pt idx="187">
                  <c:v>41362</c:v>
                </c:pt>
                <c:pt idx="188">
                  <c:v>41369</c:v>
                </c:pt>
                <c:pt idx="189">
                  <c:v>41376</c:v>
                </c:pt>
                <c:pt idx="190">
                  <c:v>41383</c:v>
                </c:pt>
                <c:pt idx="191">
                  <c:v>41390</c:v>
                </c:pt>
                <c:pt idx="192">
                  <c:v>41397</c:v>
                </c:pt>
                <c:pt idx="193">
                  <c:v>41404</c:v>
                </c:pt>
                <c:pt idx="194">
                  <c:v>41411</c:v>
                </c:pt>
                <c:pt idx="195">
                  <c:v>41418</c:v>
                </c:pt>
                <c:pt idx="196">
                  <c:v>41425</c:v>
                </c:pt>
                <c:pt idx="197">
                  <c:v>41432</c:v>
                </c:pt>
                <c:pt idx="198">
                  <c:v>41439</c:v>
                </c:pt>
                <c:pt idx="199">
                  <c:v>41446</c:v>
                </c:pt>
                <c:pt idx="200">
                  <c:v>41453</c:v>
                </c:pt>
                <c:pt idx="201">
                  <c:v>41460</c:v>
                </c:pt>
                <c:pt idx="202">
                  <c:v>41467</c:v>
                </c:pt>
                <c:pt idx="203">
                  <c:v>41474</c:v>
                </c:pt>
                <c:pt idx="204">
                  <c:v>41481</c:v>
                </c:pt>
                <c:pt idx="205">
                  <c:v>41488</c:v>
                </c:pt>
                <c:pt idx="206">
                  <c:v>41495</c:v>
                </c:pt>
                <c:pt idx="207">
                  <c:v>41502</c:v>
                </c:pt>
                <c:pt idx="208">
                  <c:v>41509</c:v>
                </c:pt>
                <c:pt idx="209">
                  <c:v>41516</c:v>
                </c:pt>
                <c:pt idx="210">
                  <c:v>41523</c:v>
                </c:pt>
                <c:pt idx="211">
                  <c:v>41530</c:v>
                </c:pt>
                <c:pt idx="212">
                  <c:v>41537</c:v>
                </c:pt>
                <c:pt idx="213">
                  <c:v>41544</c:v>
                </c:pt>
                <c:pt idx="214">
                  <c:v>41551</c:v>
                </c:pt>
                <c:pt idx="215">
                  <c:v>41558</c:v>
                </c:pt>
                <c:pt idx="216">
                  <c:v>41565</c:v>
                </c:pt>
                <c:pt idx="217">
                  <c:v>41572</c:v>
                </c:pt>
                <c:pt idx="218">
                  <c:v>41579</c:v>
                </c:pt>
                <c:pt idx="219">
                  <c:v>41586</c:v>
                </c:pt>
                <c:pt idx="220">
                  <c:v>41593</c:v>
                </c:pt>
                <c:pt idx="221">
                  <c:v>41600</c:v>
                </c:pt>
                <c:pt idx="222">
                  <c:v>41607</c:v>
                </c:pt>
                <c:pt idx="223">
                  <c:v>41614</c:v>
                </c:pt>
                <c:pt idx="224">
                  <c:v>41621</c:v>
                </c:pt>
                <c:pt idx="225">
                  <c:v>41628</c:v>
                </c:pt>
                <c:pt idx="226">
                  <c:v>41635</c:v>
                </c:pt>
                <c:pt idx="227">
                  <c:v>41642</c:v>
                </c:pt>
                <c:pt idx="228">
                  <c:v>41649</c:v>
                </c:pt>
                <c:pt idx="229">
                  <c:v>41656</c:v>
                </c:pt>
                <c:pt idx="230">
                  <c:v>41663</c:v>
                </c:pt>
                <c:pt idx="231">
                  <c:v>41670</c:v>
                </c:pt>
                <c:pt idx="232">
                  <c:v>41677</c:v>
                </c:pt>
                <c:pt idx="233">
                  <c:v>41684</c:v>
                </c:pt>
                <c:pt idx="234">
                  <c:v>41691</c:v>
                </c:pt>
                <c:pt idx="235">
                  <c:v>41698</c:v>
                </c:pt>
                <c:pt idx="236">
                  <c:v>41705</c:v>
                </c:pt>
                <c:pt idx="237">
                  <c:v>41712</c:v>
                </c:pt>
                <c:pt idx="238">
                  <c:v>41719</c:v>
                </c:pt>
                <c:pt idx="239">
                  <c:v>41726</c:v>
                </c:pt>
                <c:pt idx="240">
                  <c:v>41733</c:v>
                </c:pt>
                <c:pt idx="241">
                  <c:v>41740</c:v>
                </c:pt>
                <c:pt idx="242">
                  <c:v>41747</c:v>
                </c:pt>
                <c:pt idx="243">
                  <c:v>41754</c:v>
                </c:pt>
                <c:pt idx="244">
                  <c:v>41761</c:v>
                </c:pt>
                <c:pt idx="245">
                  <c:v>41768</c:v>
                </c:pt>
                <c:pt idx="246">
                  <c:v>41775</c:v>
                </c:pt>
                <c:pt idx="247">
                  <c:v>41782</c:v>
                </c:pt>
                <c:pt idx="248">
                  <c:v>41789</c:v>
                </c:pt>
                <c:pt idx="249">
                  <c:v>41796</c:v>
                </c:pt>
                <c:pt idx="250">
                  <c:v>41803</c:v>
                </c:pt>
                <c:pt idx="251">
                  <c:v>41810</c:v>
                </c:pt>
                <c:pt idx="252">
                  <c:v>41817</c:v>
                </c:pt>
                <c:pt idx="253">
                  <c:v>41824</c:v>
                </c:pt>
                <c:pt idx="254">
                  <c:v>41831</c:v>
                </c:pt>
                <c:pt idx="255">
                  <c:v>41838</c:v>
                </c:pt>
                <c:pt idx="256">
                  <c:v>41845</c:v>
                </c:pt>
                <c:pt idx="257">
                  <c:v>41852</c:v>
                </c:pt>
                <c:pt idx="258">
                  <c:v>41859</c:v>
                </c:pt>
                <c:pt idx="259">
                  <c:v>41866</c:v>
                </c:pt>
                <c:pt idx="260">
                  <c:v>41873</c:v>
                </c:pt>
                <c:pt idx="261">
                  <c:v>41880</c:v>
                </c:pt>
                <c:pt idx="262">
                  <c:v>41887</c:v>
                </c:pt>
                <c:pt idx="263">
                  <c:v>41894</c:v>
                </c:pt>
                <c:pt idx="264">
                  <c:v>41901</c:v>
                </c:pt>
                <c:pt idx="265">
                  <c:v>41908</c:v>
                </c:pt>
                <c:pt idx="266">
                  <c:v>41915</c:v>
                </c:pt>
                <c:pt idx="267">
                  <c:v>41922</c:v>
                </c:pt>
                <c:pt idx="268">
                  <c:v>41929</c:v>
                </c:pt>
                <c:pt idx="269">
                  <c:v>41936</c:v>
                </c:pt>
                <c:pt idx="270">
                  <c:v>41943</c:v>
                </c:pt>
                <c:pt idx="271">
                  <c:v>41950</c:v>
                </c:pt>
                <c:pt idx="272">
                  <c:v>41957</c:v>
                </c:pt>
                <c:pt idx="273">
                  <c:v>41964</c:v>
                </c:pt>
                <c:pt idx="274">
                  <c:v>41971</c:v>
                </c:pt>
                <c:pt idx="275">
                  <c:v>41978</c:v>
                </c:pt>
                <c:pt idx="276">
                  <c:v>41985</c:v>
                </c:pt>
                <c:pt idx="277">
                  <c:v>41992</c:v>
                </c:pt>
                <c:pt idx="278">
                  <c:v>42006</c:v>
                </c:pt>
                <c:pt idx="279">
                  <c:v>42013</c:v>
                </c:pt>
                <c:pt idx="280">
                  <c:v>42020</c:v>
                </c:pt>
                <c:pt idx="281">
                  <c:v>42027</c:v>
                </c:pt>
                <c:pt idx="282">
                  <c:v>42034</c:v>
                </c:pt>
                <c:pt idx="283">
                  <c:v>42041</c:v>
                </c:pt>
                <c:pt idx="284">
                  <c:v>42048</c:v>
                </c:pt>
                <c:pt idx="285">
                  <c:v>42055</c:v>
                </c:pt>
                <c:pt idx="286">
                  <c:v>42062</c:v>
                </c:pt>
                <c:pt idx="287">
                  <c:v>42069</c:v>
                </c:pt>
                <c:pt idx="288">
                  <c:v>42076</c:v>
                </c:pt>
                <c:pt idx="289">
                  <c:v>42083</c:v>
                </c:pt>
                <c:pt idx="290">
                  <c:v>42090</c:v>
                </c:pt>
                <c:pt idx="291">
                  <c:v>42097</c:v>
                </c:pt>
                <c:pt idx="292">
                  <c:v>42104</c:v>
                </c:pt>
                <c:pt idx="293">
                  <c:v>42111</c:v>
                </c:pt>
                <c:pt idx="294">
                  <c:v>42118</c:v>
                </c:pt>
                <c:pt idx="295">
                  <c:v>42125</c:v>
                </c:pt>
                <c:pt idx="296">
                  <c:v>42132</c:v>
                </c:pt>
                <c:pt idx="297">
                  <c:v>42139</c:v>
                </c:pt>
                <c:pt idx="298">
                  <c:v>42146</c:v>
                </c:pt>
                <c:pt idx="299">
                  <c:v>42153</c:v>
                </c:pt>
                <c:pt idx="300">
                  <c:v>42160</c:v>
                </c:pt>
                <c:pt idx="301">
                  <c:v>42167</c:v>
                </c:pt>
                <c:pt idx="302">
                  <c:v>42174</c:v>
                </c:pt>
                <c:pt idx="303">
                  <c:v>42181</c:v>
                </c:pt>
                <c:pt idx="304">
                  <c:v>42188</c:v>
                </c:pt>
                <c:pt idx="305">
                  <c:v>42195</c:v>
                </c:pt>
                <c:pt idx="306">
                  <c:v>42202</c:v>
                </c:pt>
                <c:pt idx="307">
                  <c:v>42209</c:v>
                </c:pt>
                <c:pt idx="308">
                  <c:v>42216</c:v>
                </c:pt>
                <c:pt idx="309">
                  <c:v>42223</c:v>
                </c:pt>
                <c:pt idx="310">
                  <c:v>42230</c:v>
                </c:pt>
                <c:pt idx="311">
                  <c:v>42237</c:v>
                </c:pt>
                <c:pt idx="312">
                  <c:v>42244</c:v>
                </c:pt>
                <c:pt idx="313">
                  <c:v>42251</c:v>
                </c:pt>
                <c:pt idx="314">
                  <c:v>42258</c:v>
                </c:pt>
                <c:pt idx="315">
                  <c:v>42265</c:v>
                </c:pt>
                <c:pt idx="316">
                  <c:v>42272</c:v>
                </c:pt>
                <c:pt idx="317">
                  <c:v>42279</c:v>
                </c:pt>
                <c:pt idx="318">
                  <c:v>42286</c:v>
                </c:pt>
                <c:pt idx="319">
                  <c:v>42293</c:v>
                </c:pt>
                <c:pt idx="320">
                  <c:v>42300</c:v>
                </c:pt>
                <c:pt idx="321">
                  <c:v>42307</c:v>
                </c:pt>
                <c:pt idx="322">
                  <c:v>42314</c:v>
                </c:pt>
                <c:pt idx="323">
                  <c:v>42321</c:v>
                </c:pt>
                <c:pt idx="324">
                  <c:v>42328</c:v>
                </c:pt>
                <c:pt idx="325">
                  <c:v>42335</c:v>
                </c:pt>
                <c:pt idx="326">
                  <c:v>42342</c:v>
                </c:pt>
                <c:pt idx="327">
                  <c:v>42349</c:v>
                </c:pt>
                <c:pt idx="328">
                  <c:v>42356</c:v>
                </c:pt>
                <c:pt idx="329">
                  <c:v>42370</c:v>
                </c:pt>
                <c:pt idx="330">
                  <c:v>42377</c:v>
                </c:pt>
                <c:pt idx="331">
                  <c:v>42384</c:v>
                </c:pt>
                <c:pt idx="332">
                  <c:v>42391</c:v>
                </c:pt>
                <c:pt idx="333">
                  <c:v>42398</c:v>
                </c:pt>
                <c:pt idx="334">
                  <c:v>42405</c:v>
                </c:pt>
                <c:pt idx="335">
                  <c:v>42412</c:v>
                </c:pt>
                <c:pt idx="336">
                  <c:v>42419</c:v>
                </c:pt>
                <c:pt idx="337">
                  <c:v>42426</c:v>
                </c:pt>
                <c:pt idx="338">
                  <c:v>42433</c:v>
                </c:pt>
                <c:pt idx="339">
                  <c:v>42440</c:v>
                </c:pt>
                <c:pt idx="340">
                  <c:v>42447</c:v>
                </c:pt>
                <c:pt idx="341">
                  <c:v>42454</c:v>
                </c:pt>
                <c:pt idx="342">
                  <c:v>42461</c:v>
                </c:pt>
                <c:pt idx="343">
                  <c:v>42468</c:v>
                </c:pt>
                <c:pt idx="344">
                  <c:v>42475</c:v>
                </c:pt>
                <c:pt idx="345">
                  <c:v>42482</c:v>
                </c:pt>
                <c:pt idx="346">
                  <c:v>42489</c:v>
                </c:pt>
                <c:pt idx="347">
                  <c:v>42496</c:v>
                </c:pt>
                <c:pt idx="348">
                  <c:v>42503</c:v>
                </c:pt>
                <c:pt idx="349">
                  <c:v>42510</c:v>
                </c:pt>
                <c:pt idx="350">
                  <c:v>42517</c:v>
                </c:pt>
                <c:pt idx="351">
                  <c:v>42524</c:v>
                </c:pt>
                <c:pt idx="352">
                  <c:v>42531</c:v>
                </c:pt>
                <c:pt idx="353">
                  <c:v>42538</c:v>
                </c:pt>
                <c:pt idx="354">
                  <c:v>42545</c:v>
                </c:pt>
                <c:pt idx="355">
                  <c:v>42552</c:v>
                </c:pt>
                <c:pt idx="356">
                  <c:v>42559</c:v>
                </c:pt>
                <c:pt idx="357">
                  <c:v>42566</c:v>
                </c:pt>
                <c:pt idx="358">
                  <c:v>42573</c:v>
                </c:pt>
                <c:pt idx="359">
                  <c:v>42580</c:v>
                </c:pt>
                <c:pt idx="360">
                  <c:v>42587</c:v>
                </c:pt>
                <c:pt idx="361">
                  <c:v>42594</c:v>
                </c:pt>
                <c:pt idx="362">
                  <c:v>42601</c:v>
                </c:pt>
                <c:pt idx="363">
                  <c:v>42608</c:v>
                </c:pt>
                <c:pt idx="364">
                  <c:v>42615</c:v>
                </c:pt>
                <c:pt idx="365">
                  <c:v>42622</c:v>
                </c:pt>
                <c:pt idx="366">
                  <c:v>42629</c:v>
                </c:pt>
                <c:pt idx="367">
                  <c:v>42636</c:v>
                </c:pt>
                <c:pt idx="368">
                  <c:v>42643</c:v>
                </c:pt>
                <c:pt idx="369">
                  <c:v>42650</c:v>
                </c:pt>
                <c:pt idx="370">
                  <c:v>42657</c:v>
                </c:pt>
                <c:pt idx="371">
                  <c:v>42664</c:v>
                </c:pt>
                <c:pt idx="372">
                  <c:v>42671</c:v>
                </c:pt>
                <c:pt idx="373">
                  <c:v>42678</c:v>
                </c:pt>
                <c:pt idx="374">
                  <c:v>42685</c:v>
                </c:pt>
                <c:pt idx="375">
                  <c:v>42692</c:v>
                </c:pt>
                <c:pt idx="376">
                  <c:v>42699</c:v>
                </c:pt>
                <c:pt idx="377">
                  <c:v>42706</c:v>
                </c:pt>
                <c:pt idx="378">
                  <c:v>42713</c:v>
                </c:pt>
                <c:pt idx="379">
                  <c:v>42720</c:v>
                </c:pt>
                <c:pt idx="380">
                  <c:v>42727</c:v>
                </c:pt>
                <c:pt idx="381">
                  <c:v>42734</c:v>
                </c:pt>
                <c:pt idx="382">
                  <c:v>42741</c:v>
                </c:pt>
                <c:pt idx="383">
                  <c:v>42748</c:v>
                </c:pt>
                <c:pt idx="384">
                  <c:v>42755</c:v>
                </c:pt>
                <c:pt idx="385">
                  <c:v>42762</c:v>
                </c:pt>
                <c:pt idx="386">
                  <c:v>42769</c:v>
                </c:pt>
                <c:pt idx="387">
                  <c:v>42776</c:v>
                </c:pt>
                <c:pt idx="388">
                  <c:v>42783</c:v>
                </c:pt>
                <c:pt idx="389">
                  <c:v>42790</c:v>
                </c:pt>
                <c:pt idx="390">
                  <c:v>42797</c:v>
                </c:pt>
                <c:pt idx="391">
                  <c:v>42804</c:v>
                </c:pt>
                <c:pt idx="392">
                  <c:v>42811</c:v>
                </c:pt>
                <c:pt idx="393">
                  <c:v>42818</c:v>
                </c:pt>
                <c:pt idx="394">
                  <c:v>42825</c:v>
                </c:pt>
                <c:pt idx="395">
                  <c:v>42832</c:v>
                </c:pt>
                <c:pt idx="396">
                  <c:v>42839</c:v>
                </c:pt>
                <c:pt idx="397">
                  <c:v>42846</c:v>
                </c:pt>
                <c:pt idx="398">
                  <c:v>42853</c:v>
                </c:pt>
                <c:pt idx="399">
                  <c:v>42860</c:v>
                </c:pt>
                <c:pt idx="400">
                  <c:v>42867</c:v>
                </c:pt>
                <c:pt idx="401">
                  <c:v>42874</c:v>
                </c:pt>
                <c:pt idx="402">
                  <c:v>42881</c:v>
                </c:pt>
                <c:pt idx="403">
                  <c:v>42888</c:v>
                </c:pt>
                <c:pt idx="404">
                  <c:v>42895</c:v>
                </c:pt>
                <c:pt idx="405">
                  <c:v>42902</c:v>
                </c:pt>
                <c:pt idx="406">
                  <c:v>42909</c:v>
                </c:pt>
                <c:pt idx="407">
                  <c:v>42916</c:v>
                </c:pt>
                <c:pt idx="408">
                  <c:v>42923</c:v>
                </c:pt>
                <c:pt idx="409">
                  <c:v>42930</c:v>
                </c:pt>
                <c:pt idx="410">
                  <c:v>42937</c:v>
                </c:pt>
                <c:pt idx="411">
                  <c:v>42944</c:v>
                </c:pt>
                <c:pt idx="412">
                  <c:v>42951</c:v>
                </c:pt>
                <c:pt idx="413">
                  <c:v>42958</c:v>
                </c:pt>
                <c:pt idx="414">
                  <c:v>42965</c:v>
                </c:pt>
                <c:pt idx="415">
                  <c:v>42972</c:v>
                </c:pt>
                <c:pt idx="416">
                  <c:v>42979</c:v>
                </c:pt>
                <c:pt idx="417">
                  <c:v>42986</c:v>
                </c:pt>
                <c:pt idx="418">
                  <c:v>42993</c:v>
                </c:pt>
                <c:pt idx="419">
                  <c:v>43000</c:v>
                </c:pt>
                <c:pt idx="420">
                  <c:v>43007</c:v>
                </c:pt>
                <c:pt idx="421">
                  <c:v>43014</c:v>
                </c:pt>
                <c:pt idx="422">
                  <c:v>43021</c:v>
                </c:pt>
                <c:pt idx="423">
                  <c:v>43028</c:v>
                </c:pt>
                <c:pt idx="424">
                  <c:v>43035</c:v>
                </c:pt>
                <c:pt idx="425">
                  <c:v>43042</c:v>
                </c:pt>
                <c:pt idx="426">
                  <c:v>43049</c:v>
                </c:pt>
                <c:pt idx="427">
                  <c:v>43056</c:v>
                </c:pt>
                <c:pt idx="428">
                  <c:v>43063</c:v>
                </c:pt>
                <c:pt idx="429">
                  <c:v>43070</c:v>
                </c:pt>
                <c:pt idx="430">
                  <c:v>43077</c:v>
                </c:pt>
                <c:pt idx="431">
                  <c:v>43084</c:v>
                </c:pt>
                <c:pt idx="432">
                  <c:v>43091</c:v>
                </c:pt>
                <c:pt idx="433">
                  <c:v>43098</c:v>
                </c:pt>
                <c:pt idx="434">
                  <c:v>43105</c:v>
                </c:pt>
                <c:pt idx="435">
                  <c:v>43112</c:v>
                </c:pt>
                <c:pt idx="436">
                  <c:v>43119</c:v>
                </c:pt>
                <c:pt idx="437">
                  <c:v>43126</c:v>
                </c:pt>
                <c:pt idx="438">
                  <c:v>43133</c:v>
                </c:pt>
                <c:pt idx="439">
                  <c:v>43140</c:v>
                </c:pt>
                <c:pt idx="440">
                  <c:v>43147</c:v>
                </c:pt>
                <c:pt idx="441">
                  <c:v>43154</c:v>
                </c:pt>
                <c:pt idx="442">
                  <c:v>43161</c:v>
                </c:pt>
                <c:pt idx="443">
                  <c:v>43168</c:v>
                </c:pt>
                <c:pt idx="444">
                  <c:v>43175</c:v>
                </c:pt>
                <c:pt idx="445">
                  <c:v>43182</c:v>
                </c:pt>
                <c:pt idx="446">
                  <c:v>43189</c:v>
                </c:pt>
                <c:pt idx="447">
                  <c:v>43196</c:v>
                </c:pt>
                <c:pt idx="448">
                  <c:v>43203</c:v>
                </c:pt>
                <c:pt idx="449">
                  <c:v>43210</c:v>
                </c:pt>
                <c:pt idx="450">
                  <c:v>43217</c:v>
                </c:pt>
                <c:pt idx="451">
                  <c:v>43224</c:v>
                </c:pt>
                <c:pt idx="452">
                  <c:v>43231</c:v>
                </c:pt>
              </c:numCache>
            </c:numRef>
          </c:cat>
          <c:val>
            <c:numRef>
              <c:f>'Baltic Indices'!$E$70:$E$522</c:f>
              <c:numCache>
                <c:formatCode>#,##0</c:formatCode>
                <c:ptCount val="453"/>
                <c:pt idx="0">
                  <c:v>2244</c:v>
                </c:pt>
                <c:pt idx="1">
                  <c:v>2157</c:v>
                </c:pt>
                <c:pt idx="2">
                  <c:v>2486</c:v>
                </c:pt>
                <c:pt idx="3">
                  <c:v>2550</c:v>
                </c:pt>
                <c:pt idx="4">
                  <c:v>2572</c:v>
                </c:pt>
                <c:pt idx="5">
                  <c:v>2317</c:v>
                </c:pt>
                <c:pt idx="6">
                  <c:v>2361</c:v>
                </c:pt>
                <c:pt idx="7">
                  <c:v>2705</c:v>
                </c:pt>
                <c:pt idx="8">
                  <c:v>2734</c:v>
                </c:pt>
                <c:pt idx="9">
                  <c:v>3048</c:v>
                </c:pt>
                <c:pt idx="10">
                  <c:v>3150</c:v>
                </c:pt>
                <c:pt idx="11">
                  <c:v>3556</c:v>
                </c:pt>
                <c:pt idx="12">
                  <c:v>3978</c:v>
                </c:pt>
                <c:pt idx="13">
                  <c:v>4424</c:v>
                </c:pt>
                <c:pt idx="14">
                  <c:v>3868</c:v>
                </c:pt>
                <c:pt idx="15">
                  <c:v>3928</c:v>
                </c:pt>
                <c:pt idx="16">
                  <c:v>3673</c:v>
                </c:pt>
                <c:pt idx="17">
                  <c:v>3448</c:v>
                </c:pt>
                <c:pt idx="18">
                  <c:v>3823</c:v>
                </c:pt>
                <c:pt idx="19">
                  <c:v>4218</c:v>
                </c:pt>
                <c:pt idx="20">
                  <c:v>3745</c:v>
                </c:pt>
                <c:pt idx="21">
                  <c:v>3661</c:v>
                </c:pt>
                <c:pt idx="22">
                  <c:v>3420</c:v>
                </c:pt>
                <c:pt idx="23">
                  <c:v>3141</c:v>
                </c:pt>
                <c:pt idx="24">
                  <c:v>3028</c:v>
                </c:pt>
                <c:pt idx="25">
                  <c:v>3179</c:v>
                </c:pt>
                <c:pt idx="26">
                  <c:v>3399</c:v>
                </c:pt>
                <c:pt idx="27">
                  <c:v>4003</c:v>
                </c:pt>
                <c:pt idx="28">
                  <c:v>4177</c:v>
                </c:pt>
                <c:pt idx="29">
                  <c:v>4344</c:v>
                </c:pt>
                <c:pt idx="30">
                  <c:v>3965</c:v>
                </c:pt>
                <c:pt idx="31">
                  <c:v>3736</c:v>
                </c:pt>
                <c:pt idx="32">
                  <c:v>3952</c:v>
                </c:pt>
                <c:pt idx="33">
                  <c:v>4034</c:v>
                </c:pt>
                <c:pt idx="34">
                  <c:v>3757</c:v>
                </c:pt>
                <c:pt idx="35">
                  <c:v>3900</c:v>
                </c:pt>
                <c:pt idx="36">
                  <c:v>4062</c:v>
                </c:pt>
                <c:pt idx="37">
                  <c:v>4340</c:v>
                </c:pt>
                <c:pt idx="38">
                  <c:v>4576</c:v>
                </c:pt>
                <c:pt idx="39">
                  <c:v>4247</c:v>
                </c:pt>
                <c:pt idx="40">
                  <c:v>3878</c:v>
                </c:pt>
                <c:pt idx="41">
                  <c:v>3361</c:v>
                </c:pt>
                <c:pt idx="42">
                  <c:v>2980</c:v>
                </c:pt>
                <c:pt idx="43">
                  <c:v>3045</c:v>
                </c:pt>
                <c:pt idx="44">
                  <c:v>2447</c:v>
                </c:pt>
                <c:pt idx="45">
                  <c:v>1944</c:v>
                </c:pt>
                <c:pt idx="46">
                  <c:v>2092</c:v>
                </c:pt>
                <c:pt idx="47">
                  <c:v>2362</c:v>
                </c:pt>
                <c:pt idx="48">
                  <c:v>2632</c:v>
                </c:pt>
                <c:pt idx="49">
                  <c:v>2581</c:v>
                </c:pt>
                <c:pt idx="50">
                  <c:v>2864</c:v>
                </c:pt>
                <c:pt idx="51">
                  <c:v>3089</c:v>
                </c:pt>
                <c:pt idx="52">
                  <c:v>2978</c:v>
                </c:pt>
                <c:pt idx="53">
                  <c:v>3121</c:v>
                </c:pt>
                <c:pt idx="54">
                  <c:v>3394</c:v>
                </c:pt>
                <c:pt idx="55">
                  <c:v>2928</c:v>
                </c:pt>
                <c:pt idx="56">
                  <c:v>2719</c:v>
                </c:pt>
                <c:pt idx="57">
                  <c:v>2412</c:v>
                </c:pt>
                <c:pt idx="58">
                  <c:v>2403</c:v>
                </c:pt>
                <c:pt idx="59">
                  <c:v>2254</c:v>
                </c:pt>
                <c:pt idx="60">
                  <c:v>2219</c:v>
                </c:pt>
                <c:pt idx="61">
                  <c:v>2410</c:v>
                </c:pt>
                <c:pt idx="62">
                  <c:v>2304</c:v>
                </c:pt>
                <c:pt idx="63">
                  <c:v>2365</c:v>
                </c:pt>
                <c:pt idx="64">
                  <c:v>2038</c:v>
                </c:pt>
                <c:pt idx="65">
                  <c:v>2330</c:v>
                </c:pt>
                <c:pt idx="66">
                  <c:v>2382</c:v>
                </c:pt>
                <c:pt idx="67">
                  <c:v>2357</c:v>
                </c:pt>
                <c:pt idx="68">
                  <c:v>2037</c:v>
                </c:pt>
                <c:pt idx="69">
                  <c:v>1845</c:v>
                </c:pt>
                <c:pt idx="70">
                  <c:v>1798</c:v>
                </c:pt>
                <c:pt idx="71">
                  <c:v>1936</c:v>
                </c:pt>
                <c:pt idx="72">
                  <c:v>1923</c:v>
                </c:pt>
                <c:pt idx="73">
                  <c:v>1650</c:v>
                </c:pt>
                <c:pt idx="74">
                  <c:v>1337</c:v>
                </c:pt>
                <c:pt idx="75">
                  <c:v>1348</c:v>
                </c:pt>
                <c:pt idx="76">
                  <c:v>1620</c:v>
                </c:pt>
                <c:pt idx="77">
                  <c:v>2004</c:v>
                </c:pt>
                <c:pt idx="78">
                  <c:v>1812</c:v>
                </c:pt>
                <c:pt idx="79">
                  <c:v>1983</c:v>
                </c:pt>
                <c:pt idx="80">
                  <c:v>2132</c:v>
                </c:pt>
                <c:pt idx="81">
                  <c:v>2094</c:v>
                </c:pt>
                <c:pt idx="82">
                  <c:v>2078</c:v>
                </c:pt>
                <c:pt idx="83">
                  <c:v>1925</c:v>
                </c:pt>
                <c:pt idx="84">
                  <c:v>1696</c:v>
                </c:pt>
                <c:pt idx="85">
                  <c:v>1514</c:v>
                </c:pt>
                <c:pt idx="86">
                  <c:v>1364</c:v>
                </c:pt>
                <c:pt idx="87">
                  <c:v>1558</c:v>
                </c:pt>
                <c:pt idx="88">
                  <c:v>1769</c:v>
                </c:pt>
                <c:pt idx="89">
                  <c:v>1720</c:v>
                </c:pt>
                <c:pt idx="90">
                  <c:v>1666</c:v>
                </c:pt>
                <c:pt idx="91">
                  <c:v>1865</c:v>
                </c:pt>
                <c:pt idx="92">
                  <c:v>1791</c:v>
                </c:pt>
                <c:pt idx="93">
                  <c:v>1927</c:v>
                </c:pt>
                <c:pt idx="94">
                  <c:v>1914</c:v>
                </c:pt>
                <c:pt idx="95">
                  <c:v>1764</c:v>
                </c:pt>
                <c:pt idx="96">
                  <c:v>1590</c:v>
                </c:pt>
                <c:pt idx="97">
                  <c:v>1684</c:v>
                </c:pt>
                <c:pt idx="98">
                  <c:v>1578</c:v>
                </c:pt>
                <c:pt idx="99">
                  <c:v>1535</c:v>
                </c:pt>
                <c:pt idx="100">
                  <c:v>1511</c:v>
                </c:pt>
                <c:pt idx="101">
                  <c:v>1478</c:v>
                </c:pt>
                <c:pt idx="102">
                  <c:v>1520</c:v>
                </c:pt>
                <c:pt idx="103">
                  <c:v>1609</c:v>
                </c:pt>
                <c:pt idx="104">
                  <c:v>1651</c:v>
                </c:pt>
                <c:pt idx="105">
                  <c:v>1630</c:v>
                </c:pt>
                <c:pt idx="106">
                  <c:v>1685</c:v>
                </c:pt>
                <c:pt idx="107">
                  <c:v>1746</c:v>
                </c:pt>
                <c:pt idx="108">
                  <c:v>1641</c:v>
                </c:pt>
                <c:pt idx="109">
                  <c:v>1726</c:v>
                </c:pt>
                <c:pt idx="110">
                  <c:v>1913</c:v>
                </c:pt>
                <c:pt idx="111">
                  <c:v>2084</c:v>
                </c:pt>
                <c:pt idx="112">
                  <c:v>2026</c:v>
                </c:pt>
                <c:pt idx="113">
                  <c:v>1939</c:v>
                </c:pt>
                <c:pt idx="114">
                  <c:v>1836</c:v>
                </c:pt>
                <c:pt idx="115">
                  <c:v>1761</c:v>
                </c:pt>
                <c:pt idx="116">
                  <c:v>1831</c:v>
                </c:pt>
                <c:pt idx="117">
                  <c:v>1794</c:v>
                </c:pt>
                <c:pt idx="118">
                  <c:v>1701</c:v>
                </c:pt>
                <c:pt idx="119">
                  <c:v>1713</c:v>
                </c:pt>
                <c:pt idx="120">
                  <c:v>1775</c:v>
                </c:pt>
                <c:pt idx="121">
                  <c:v>1645</c:v>
                </c:pt>
                <c:pt idx="122">
                  <c:v>1619</c:v>
                </c:pt>
                <c:pt idx="123">
                  <c:v>1537</c:v>
                </c:pt>
                <c:pt idx="124">
                  <c:v>1264</c:v>
                </c:pt>
                <c:pt idx="125">
                  <c:v>1020</c:v>
                </c:pt>
                <c:pt idx="126">
                  <c:v>815</c:v>
                </c:pt>
                <c:pt idx="127">
                  <c:v>693</c:v>
                </c:pt>
                <c:pt idx="128">
                  <c:v>967</c:v>
                </c:pt>
                <c:pt idx="129">
                  <c:v>949</c:v>
                </c:pt>
                <c:pt idx="130">
                  <c:v>836</c:v>
                </c:pt>
                <c:pt idx="131">
                  <c:v>844</c:v>
                </c:pt>
                <c:pt idx="132">
                  <c:v>889</c:v>
                </c:pt>
                <c:pt idx="133">
                  <c:v>971</c:v>
                </c:pt>
                <c:pt idx="134">
                  <c:v>1036</c:v>
                </c:pt>
                <c:pt idx="135">
                  <c:v>1051</c:v>
                </c:pt>
                <c:pt idx="136">
                  <c:v>1040</c:v>
                </c:pt>
                <c:pt idx="137">
                  <c:v>1158</c:v>
                </c:pt>
                <c:pt idx="138">
                  <c:v>1487</c:v>
                </c:pt>
                <c:pt idx="139">
                  <c:v>1738</c:v>
                </c:pt>
                <c:pt idx="140">
                  <c:v>1527</c:v>
                </c:pt>
                <c:pt idx="141">
                  <c:v>1322</c:v>
                </c:pt>
                <c:pt idx="142">
                  <c:v>1274</c:v>
                </c:pt>
                <c:pt idx="143">
                  <c:v>1083</c:v>
                </c:pt>
                <c:pt idx="144">
                  <c:v>897</c:v>
                </c:pt>
                <c:pt idx="145">
                  <c:v>914</c:v>
                </c:pt>
                <c:pt idx="146">
                  <c:v>1065</c:v>
                </c:pt>
                <c:pt idx="147">
                  <c:v>1048</c:v>
                </c:pt>
                <c:pt idx="148">
                  <c:v>984</c:v>
                </c:pt>
                <c:pt idx="149">
                  <c:v>1129</c:v>
                </c:pt>
                <c:pt idx="150">
                  <c:v>1202</c:v>
                </c:pt>
                <c:pt idx="151">
                  <c:v>1156</c:v>
                </c:pt>
                <c:pt idx="152">
                  <c:v>1031</c:v>
                </c:pt>
                <c:pt idx="153">
                  <c:v>910</c:v>
                </c:pt>
                <c:pt idx="154">
                  <c:v>814</c:v>
                </c:pt>
                <c:pt idx="155">
                  <c:v>806</c:v>
                </c:pt>
                <c:pt idx="156">
                  <c:v>828</c:v>
                </c:pt>
                <c:pt idx="157">
                  <c:v>735</c:v>
                </c:pt>
                <c:pt idx="158">
                  <c:v>599</c:v>
                </c:pt>
                <c:pt idx="159">
                  <c:v>502</c:v>
                </c:pt>
                <c:pt idx="160">
                  <c:v>467</c:v>
                </c:pt>
                <c:pt idx="161">
                  <c:v>425</c:v>
                </c:pt>
                <c:pt idx="162">
                  <c:v>598</c:v>
                </c:pt>
                <c:pt idx="163">
                  <c:v>871</c:v>
                </c:pt>
                <c:pt idx="164">
                  <c:v>879</c:v>
                </c:pt>
                <c:pt idx="165">
                  <c:v>804</c:v>
                </c:pt>
                <c:pt idx="166">
                  <c:v>766</c:v>
                </c:pt>
                <c:pt idx="167">
                  <c:v>722</c:v>
                </c:pt>
                <c:pt idx="168">
                  <c:v>886</c:v>
                </c:pt>
                <c:pt idx="169">
                  <c:v>1013</c:v>
                </c:pt>
                <c:pt idx="170">
                  <c:v>980</c:v>
                </c:pt>
                <c:pt idx="171">
                  <c:v>936</c:v>
                </c:pt>
                <c:pt idx="172">
                  <c:v>839</c:v>
                </c:pt>
                <c:pt idx="173">
                  <c:v>710</c:v>
                </c:pt>
                <c:pt idx="174">
                  <c:v>685</c:v>
                </c:pt>
                <c:pt idx="175">
                  <c:v>670</c:v>
                </c:pt>
                <c:pt idx="176">
                  <c:v>772</c:v>
                </c:pt>
                <c:pt idx="177">
                  <c:v>740</c:v>
                </c:pt>
                <c:pt idx="178">
                  <c:v>718</c:v>
                </c:pt>
                <c:pt idx="179">
                  <c:v>664</c:v>
                </c:pt>
                <c:pt idx="180">
                  <c:v>723</c:v>
                </c:pt>
                <c:pt idx="181">
                  <c:v>832</c:v>
                </c:pt>
                <c:pt idx="182">
                  <c:v>909</c:v>
                </c:pt>
                <c:pt idx="183">
                  <c:v>1036</c:v>
                </c:pt>
                <c:pt idx="184">
                  <c:v>1124</c:v>
                </c:pt>
                <c:pt idx="185">
                  <c:v>1162</c:v>
                </c:pt>
                <c:pt idx="186">
                  <c:v>1208</c:v>
                </c:pt>
                <c:pt idx="187">
                  <c:v>1155</c:v>
                </c:pt>
                <c:pt idx="188">
                  <c:v>1094</c:v>
                </c:pt>
                <c:pt idx="189">
                  <c:v>1112</c:v>
                </c:pt>
                <c:pt idx="190">
                  <c:v>1196</c:v>
                </c:pt>
                <c:pt idx="191">
                  <c:v>1082</c:v>
                </c:pt>
                <c:pt idx="192">
                  <c:v>1006</c:v>
                </c:pt>
                <c:pt idx="193">
                  <c:v>994</c:v>
                </c:pt>
                <c:pt idx="194">
                  <c:v>930</c:v>
                </c:pt>
                <c:pt idx="195">
                  <c:v>854</c:v>
                </c:pt>
                <c:pt idx="196">
                  <c:v>795</c:v>
                </c:pt>
                <c:pt idx="197">
                  <c:v>764</c:v>
                </c:pt>
                <c:pt idx="198">
                  <c:v>859</c:v>
                </c:pt>
                <c:pt idx="199">
                  <c:v>927</c:v>
                </c:pt>
                <c:pt idx="200">
                  <c:v>1007</c:v>
                </c:pt>
                <c:pt idx="201">
                  <c:v>1008</c:v>
                </c:pt>
                <c:pt idx="202">
                  <c:v>1097</c:v>
                </c:pt>
                <c:pt idx="203">
                  <c:v>1172</c:v>
                </c:pt>
                <c:pt idx="204">
                  <c:v>1104</c:v>
                </c:pt>
                <c:pt idx="205">
                  <c:v>1021</c:v>
                </c:pt>
                <c:pt idx="206">
                  <c:v>948</c:v>
                </c:pt>
                <c:pt idx="207">
                  <c:v>923</c:v>
                </c:pt>
                <c:pt idx="208">
                  <c:v>903</c:v>
                </c:pt>
                <c:pt idx="209">
                  <c:v>907</c:v>
                </c:pt>
                <c:pt idx="210">
                  <c:v>1020</c:v>
                </c:pt>
                <c:pt idx="211">
                  <c:v>1306</c:v>
                </c:pt>
                <c:pt idx="212">
                  <c:v>1453</c:v>
                </c:pt>
                <c:pt idx="213">
                  <c:v>1800</c:v>
                </c:pt>
                <c:pt idx="214">
                  <c:v>1914</c:v>
                </c:pt>
                <c:pt idx="215">
                  <c:v>2024</c:v>
                </c:pt>
                <c:pt idx="216">
                  <c:v>2060</c:v>
                </c:pt>
                <c:pt idx="217">
                  <c:v>1904</c:v>
                </c:pt>
                <c:pt idx="218">
                  <c:v>1631</c:v>
                </c:pt>
                <c:pt idx="219">
                  <c:v>1565</c:v>
                </c:pt>
                <c:pt idx="220">
                  <c:v>1409</c:v>
                </c:pt>
                <c:pt idx="221">
                  <c:v>1362</c:v>
                </c:pt>
                <c:pt idx="222">
                  <c:v>1665</c:v>
                </c:pt>
                <c:pt idx="223">
                  <c:v>1923</c:v>
                </c:pt>
                <c:pt idx="224">
                  <c:v>2096</c:v>
                </c:pt>
                <c:pt idx="225">
                  <c:v>1858</c:v>
                </c:pt>
                <c:pt idx="226">
                  <c:v>1780</c:v>
                </c:pt>
                <c:pt idx="227">
                  <c:v>1750</c:v>
                </c:pt>
                <c:pt idx="228">
                  <c:v>1621</c:v>
                </c:pt>
                <c:pt idx="229">
                  <c:v>1564</c:v>
                </c:pt>
                <c:pt idx="230">
                  <c:v>1437</c:v>
                </c:pt>
                <c:pt idx="231">
                  <c:v>1337</c:v>
                </c:pt>
                <c:pt idx="232">
                  <c:v>1304</c:v>
                </c:pt>
                <c:pt idx="233">
                  <c:v>1311</c:v>
                </c:pt>
                <c:pt idx="234">
                  <c:v>1244</c:v>
                </c:pt>
                <c:pt idx="235">
                  <c:v>1099</c:v>
                </c:pt>
                <c:pt idx="236">
                  <c:v>1075</c:v>
                </c:pt>
                <c:pt idx="237">
                  <c:v>1113</c:v>
                </c:pt>
                <c:pt idx="238">
                  <c:v>1112</c:v>
                </c:pt>
                <c:pt idx="239">
                  <c:v>978</c:v>
                </c:pt>
                <c:pt idx="240">
                  <c:v>822</c:v>
                </c:pt>
                <c:pt idx="241">
                  <c:v>782</c:v>
                </c:pt>
                <c:pt idx="242">
                  <c:v>828</c:v>
                </c:pt>
                <c:pt idx="243">
                  <c:v>864</c:v>
                </c:pt>
                <c:pt idx="244">
                  <c:v>865</c:v>
                </c:pt>
                <c:pt idx="245">
                  <c:v>898</c:v>
                </c:pt>
                <c:pt idx="246">
                  <c:v>1041</c:v>
                </c:pt>
                <c:pt idx="247">
                  <c:v>1001</c:v>
                </c:pt>
                <c:pt idx="248">
                  <c:v>872</c:v>
                </c:pt>
                <c:pt idx="249">
                  <c:v>727</c:v>
                </c:pt>
                <c:pt idx="250">
                  <c:v>582</c:v>
                </c:pt>
                <c:pt idx="251">
                  <c:v>461</c:v>
                </c:pt>
                <c:pt idx="252">
                  <c:v>419</c:v>
                </c:pt>
                <c:pt idx="253">
                  <c:v>640</c:v>
                </c:pt>
                <c:pt idx="254">
                  <c:v>679</c:v>
                </c:pt>
                <c:pt idx="255">
                  <c:v>586</c:v>
                </c:pt>
                <c:pt idx="256">
                  <c:v>606</c:v>
                </c:pt>
                <c:pt idx="257">
                  <c:v>611</c:v>
                </c:pt>
                <c:pt idx="258">
                  <c:v>624</c:v>
                </c:pt>
                <c:pt idx="259">
                  <c:v>803</c:v>
                </c:pt>
                <c:pt idx="260">
                  <c:v>812</c:v>
                </c:pt>
                <c:pt idx="261">
                  <c:v>871</c:v>
                </c:pt>
                <c:pt idx="262">
                  <c:v>931</c:v>
                </c:pt>
                <c:pt idx="263">
                  <c:v>875</c:v>
                </c:pt>
                <c:pt idx="264">
                  <c:v>814</c:v>
                </c:pt>
                <c:pt idx="265">
                  <c:v>807</c:v>
                </c:pt>
                <c:pt idx="266">
                  <c:v>887</c:v>
                </c:pt>
                <c:pt idx="267">
                  <c:v>865</c:v>
                </c:pt>
                <c:pt idx="268">
                  <c:v>966</c:v>
                </c:pt>
                <c:pt idx="269">
                  <c:v>1121</c:v>
                </c:pt>
                <c:pt idx="270">
                  <c:v>1233</c:v>
                </c:pt>
                <c:pt idx="271">
                  <c:v>1183</c:v>
                </c:pt>
                <c:pt idx="272">
                  <c:v>1089</c:v>
                </c:pt>
                <c:pt idx="273">
                  <c:v>1055</c:v>
                </c:pt>
                <c:pt idx="274">
                  <c:v>1120</c:v>
                </c:pt>
                <c:pt idx="275">
                  <c:v>1088</c:v>
                </c:pt>
                <c:pt idx="276">
                  <c:v>1001</c:v>
                </c:pt>
                <c:pt idx="277">
                  <c:v>907</c:v>
                </c:pt>
                <c:pt idx="278">
                  <c:v>827</c:v>
                </c:pt>
                <c:pt idx="279">
                  <c:v>764</c:v>
                </c:pt>
                <c:pt idx="280">
                  <c:v>759</c:v>
                </c:pt>
                <c:pt idx="281">
                  <c:v>685</c:v>
                </c:pt>
                <c:pt idx="282">
                  <c:v>508</c:v>
                </c:pt>
                <c:pt idx="283">
                  <c:v>430</c:v>
                </c:pt>
                <c:pt idx="284">
                  <c:v>499</c:v>
                </c:pt>
                <c:pt idx="285">
                  <c:v>514</c:v>
                </c:pt>
                <c:pt idx="286">
                  <c:v>540</c:v>
                </c:pt>
                <c:pt idx="287">
                  <c:v>587</c:v>
                </c:pt>
                <c:pt idx="288">
                  <c:v>585</c:v>
                </c:pt>
                <c:pt idx="289">
                  <c:v>617</c:v>
                </c:pt>
                <c:pt idx="290">
                  <c:v>597</c:v>
                </c:pt>
                <c:pt idx="291">
                  <c:v>584</c:v>
                </c:pt>
                <c:pt idx="292">
                  <c:v>600</c:v>
                </c:pt>
                <c:pt idx="293">
                  <c:v>642</c:v>
                </c:pt>
                <c:pt idx="294">
                  <c:v>685</c:v>
                </c:pt>
                <c:pt idx="295">
                  <c:v>647</c:v>
                </c:pt>
                <c:pt idx="296">
                  <c:v>594</c:v>
                </c:pt>
                <c:pt idx="297">
                  <c:v>579</c:v>
                </c:pt>
                <c:pt idx="298">
                  <c:v>549</c:v>
                </c:pt>
                <c:pt idx="299">
                  <c:v>524</c:v>
                </c:pt>
                <c:pt idx="300">
                  <c:v>596</c:v>
                </c:pt>
                <c:pt idx="301">
                  <c:v>719</c:v>
                </c:pt>
                <c:pt idx="302">
                  <c:v>851</c:v>
                </c:pt>
                <c:pt idx="303">
                  <c:v>833</c:v>
                </c:pt>
                <c:pt idx="304">
                  <c:v>908</c:v>
                </c:pt>
                <c:pt idx="305">
                  <c:v>1052</c:v>
                </c:pt>
                <c:pt idx="306">
                  <c:v>1162</c:v>
                </c:pt>
                <c:pt idx="307">
                  <c:v>1137</c:v>
                </c:pt>
                <c:pt idx="308">
                  <c:v>1023</c:v>
                </c:pt>
                <c:pt idx="309">
                  <c:v>1021</c:v>
                </c:pt>
                <c:pt idx="310">
                  <c:v>1057</c:v>
                </c:pt>
                <c:pt idx="311">
                  <c:v>1054</c:v>
                </c:pt>
                <c:pt idx="312">
                  <c:v>974</c:v>
                </c:pt>
                <c:pt idx="313">
                  <c:v>837</c:v>
                </c:pt>
                <c:pt idx="314">
                  <c:v>735</c:v>
                </c:pt>
                <c:pt idx="315">
                  <c:v>753</c:v>
                </c:pt>
                <c:pt idx="316">
                  <c:v>744</c:v>
                </c:pt>
                <c:pt idx="317">
                  <c:v>701</c:v>
                </c:pt>
                <c:pt idx="318">
                  <c:v>761</c:v>
                </c:pt>
                <c:pt idx="319">
                  <c:v>722</c:v>
                </c:pt>
                <c:pt idx="320">
                  <c:v>683</c:v>
                </c:pt>
                <c:pt idx="321">
                  <c:v>675</c:v>
                </c:pt>
                <c:pt idx="322">
                  <c:v>603</c:v>
                </c:pt>
                <c:pt idx="323">
                  <c:v>514</c:v>
                </c:pt>
                <c:pt idx="324">
                  <c:v>463</c:v>
                </c:pt>
                <c:pt idx="325">
                  <c:v>456</c:v>
                </c:pt>
                <c:pt idx="326">
                  <c:v>433</c:v>
                </c:pt>
                <c:pt idx="327">
                  <c:v>410</c:v>
                </c:pt>
                <c:pt idx="328">
                  <c:v>426</c:v>
                </c:pt>
                <c:pt idx="329">
                  <c:v>464</c:v>
                </c:pt>
                <c:pt idx="330">
                  <c:v>434</c:v>
                </c:pt>
                <c:pt idx="331">
                  <c:v>381</c:v>
                </c:pt>
                <c:pt idx="332">
                  <c:v>334</c:v>
                </c:pt>
                <c:pt idx="333">
                  <c:v>287</c:v>
                </c:pt>
                <c:pt idx="334">
                  <c:v>295</c:v>
                </c:pt>
                <c:pt idx="335">
                  <c:v>324</c:v>
                </c:pt>
                <c:pt idx="336">
                  <c:v>355</c:v>
                </c:pt>
                <c:pt idx="337">
                  <c:v>352</c:v>
                </c:pt>
                <c:pt idx="338">
                  <c:v>386</c:v>
                </c:pt>
                <c:pt idx="339">
                  <c:v>477</c:v>
                </c:pt>
                <c:pt idx="340">
                  <c:v>463</c:v>
                </c:pt>
                <c:pt idx="341">
                  <c:v>471</c:v>
                </c:pt>
                <c:pt idx="342">
                  <c:v>535</c:v>
                </c:pt>
                <c:pt idx="343">
                  <c:v>643</c:v>
                </c:pt>
                <c:pt idx="344">
                  <c:v>727</c:v>
                </c:pt>
                <c:pt idx="345">
                  <c:v>736</c:v>
                </c:pt>
                <c:pt idx="346">
                  <c:v>667</c:v>
                </c:pt>
                <c:pt idx="347">
                  <c:v>591</c:v>
                </c:pt>
                <c:pt idx="348">
                  <c:v>597</c:v>
                </c:pt>
                <c:pt idx="349">
                  <c:v>614</c:v>
                </c:pt>
                <c:pt idx="350">
                  <c:v>582</c:v>
                </c:pt>
                <c:pt idx="351">
                  <c:v>550</c:v>
                </c:pt>
                <c:pt idx="352">
                  <c:v>543</c:v>
                </c:pt>
                <c:pt idx="353">
                  <c:v>546</c:v>
                </c:pt>
                <c:pt idx="354">
                  <c:v>585</c:v>
                </c:pt>
                <c:pt idx="355">
                  <c:v>691</c:v>
                </c:pt>
                <c:pt idx="356">
                  <c:v>792</c:v>
                </c:pt>
                <c:pt idx="357">
                  <c:v>863</c:v>
                </c:pt>
                <c:pt idx="358">
                  <c:v>827</c:v>
                </c:pt>
                <c:pt idx="359">
                  <c:v>692</c:v>
                </c:pt>
                <c:pt idx="360">
                  <c:v>640</c:v>
                </c:pt>
                <c:pt idx="361">
                  <c:v>703</c:v>
                </c:pt>
                <c:pt idx="362">
                  <c:v>727</c:v>
                </c:pt>
                <c:pt idx="363">
                  <c:v>687</c:v>
                </c:pt>
                <c:pt idx="364">
                  <c:v>644</c:v>
                </c:pt>
                <c:pt idx="365">
                  <c:v>658</c:v>
                </c:pt>
                <c:pt idx="366">
                  <c:v>646</c:v>
                </c:pt>
                <c:pt idx="367">
                  <c:v>722</c:v>
                </c:pt>
                <c:pt idx="368">
                  <c:v>726</c:v>
                </c:pt>
                <c:pt idx="369">
                  <c:v>717</c:v>
                </c:pt>
                <c:pt idx="370">
                  <c:v>819</c:v>
                </c:pt>
                <c:pt idx="371">
                  <c:v>915</c:v>
                </c:pt>
                <c:pt idx="372">
                  <c:v>913</c:v>
                </c:pt>
                <c:pt idx="373">
                  <c:v>885</c:v>
                </c:pt>
                <c:pt idx="374">
                  <c:v>1011</c:v>
                </c:pt>
                <c:pt idx="375">
                  <c:v>1388</c:v>
                </c:pt>
                <c:pt idx="376">
                  <c:v>1389</c:v>
                </c:pt>
                <c:pt idx="377">
                  <c:v>1508</c:v>
                </c:pt>
                <c:pt idx="378">
                  <c:v>1508</c:v>
                </c:pt>
                <c:pt idx="379">
                  <c:v>1126</c:v>
                </c:pt>
                <c:pt idx="380">
                  <c:v>852</c:v>
                </c:pt>
                <c:pt idx="381">
                  <c:v>811</c:v>
                </c:pt>
                <c:pt idx="382">
                  <c:v>892</c:v>
                </c:pt>
                <c:pt idx="383">
                  <c:v>1042</c:v>
                </c:pt>
                <c:pt idx="384">
                  <c:v>970</c:v>
                </c:pt>
                <c:pt idx="385">
                  <c:v>968</c:v>
                </c:pt>
                <c:pt idx="386">
                  <c:v>922</c:v>
                </c:pt>
                <c:pt idx="387">
                  <c:v>943</c:v>
                </c:pt>
                <c:pt idx="388">
                  <c:v>917</c:v>
                </c:pt>
                <c:pt idx="389">
                  <c:v>947</c:v>
                </c:pt>
                <c:pt idx="390">
                  <c:v>1118</c:v>
                </c:pt>
                <c:pt idx="391">
                  <c:v>1211</c:v>
                </c:pt>
                <c:pt idx="392">
                  <c:v>1108</c:v>
                </c:pt>
                <c:pt idx="393">
                  <c:v>1218</c:v>
                </c:pt>
                <c:pt idx="394">
                  <c:v>1374</c:v>
                </c:pt>
                <c:pt idx="395">
                  <c:v>1427</c:v>
                </c:pt>
                <c:pt idx="396">
                  <c:v>1621</c:v>
                </c:pt>
                <c:pt idx="397">
                  <c:v>1494</c:v>
                </c:pt>
                <c:pt idx="398">
                  <c:v>1187</c:v>
                </c:pt>
                <c:pt idx="399">
                  <c:v>1023</c:v>
                </c:pt>
                <c:pt idx="400">
                  <c:v>992</c:v>
                </c:pt>
                <c:pt idx="401">
                  <c:v>870</c:v>
                </c:pt>
                <c:pt idx="402">
                  <c:v>845</c:v>
                </c:pt>
                <c:pt idx="403">
                  <c:v>792</c:v>
                </c:pt>
                <c:pt idx="404">
                  <c:v>813</c:v>
                </c:pt>
                <c:pt idx="405">
                  <c:v>964</c:v>
                </c:pt>
                <c:pt idx="406">
                  <c:v>1138</c:v>
                </c:pt>
                <c:pt idx="407">
                  <c:v>1091</c:v>
                </c:pt>
                <c:pt idx="408">
                  <c:v>1062</c:v>
                </c:pt>
                <c:pt idx="409">
                  <c:v>1173</c:v>
                </c:pt>
                <c:pt idx="410">
                  <c:v>1258</c:v>
                </c:pt>
                <c:pt idx="411">
                  <c:v>1109</c:v>
                </c:pt>
                <c:pt idx="412">
                  <c:v>1153</c:v>
                </c:pt>
                <c:pt idx="413">
                  <c:v>1256</c:v>
                </c:pt>
                <c:pt idx="414">
                  <c:v>1345</c:v>
                </c:pt>
                <c:pt idx="415">
                  <c:v>1235</c:v>
                </c:pt>
                <c:pt idx="416">
                  <c:v>1198</c:v>
                </c:pt>
                <c:pt idx="417">
                  <c:v>1375</c:v>
                </c:pt>
                <c:pt idx="418">
                  <c:v>1521</c:v>
                </c:pt>
                <c:pt idx="419">
                  <c:v>1493</c:v>
                </c:pt>
                <c:pt idx="420">
                  <c:v>1308</c:v>
                </c:pt>
                <c:pt idx="421">
                  <c:v>1406</c:v>
                </c:pt>
                <c:pt idx="422">
                  <c:v>1606</c:v>
                </c:pt>
                <c:pt idx="423">
                  <c:v>1643</c:v>
                </c:pt>
                <c:pt idx="424">
                  <c:v>1517</c:v>
                </c:pt>
                <c:pt idx="425">
                  <c:v>1562</c:v>
                </c:pt>
                <c:pt idx="426">
                  <c:v>1418</c:v>
                </c:pt>
                <c:pt idx="427">
                  <c:v>1285</c:v>
                </c:pt>
                <c:pt idx="428">
                  <c:v>1295</c:v>
                </c:pt>
                <c:pt idx="429">
                  <c:v>1494</c:v>
                </c:pt>
                <c:pt idx="430">
                  <c:v>1588</c:v>
                </c:pt>
                <c:pt idx="431">
                  <c:v>1677</c:v>
                </c:pt>
                <c:pt idx="432">
                  <c:v>1395</c:v>
                </c:pt>
                <c:pt idx="433">
                  <c:v>1340</c:v>
                </c:pt>
                <c:pt idx="434">
                  <c:v>1400</c:v>
                </c:pt>
                <c:pt idx="435">
                  <c:v>1348</c:v>
                </c:pt>
                <c:pt idx="436">
                  <c:v>1333</c:v>
                </c:pt>
                <c:pt idx="437">
                  <c:v>1492</c:v>
                </c:pt>
                <c:pt idx="438">
                  <c:v>1359</c:v>
                </c:pt>
                <c:pt idx="439">
                  <c:v>1250</c:v>
                </c:pt>
                <c:pt idx="440">
                  <c:v>1273</c:v>
                </c:pt>
                <c:pt idx="441">
                  <c:v>1481</c:v>
                </c:pt>
                <c:pt idx="442">
                  <c:v>1500</c:v>
                </c:pt>
                <c:pt idx="443">
                  <c:v>1615</c:v>
                </c:pt>
                <c:pt idx="444">
                  <c:v>1618</c:v>
                </c:pt>
                <c:pt idx="445">
                  <c:v>1587</c:v>
                </c:pt>
                <c:pt idx="446">
                  <c:v>1455</c:v>
                </c:pt>
                <c:pt idx="447">
                  <c:v>1317</c:v>
                </c:pt>
                <c:pt idx="448">
                  <c:v>1351</c:v>
                </c:pt>
                <c:pt idx="449">
                  <c:v>1289</c:v>
                </c:pt>
                <c:pt idx="450">
                  <c:v>1275</c:v>
                </c:pt>
                <c:pt idx="451">
                  <c:v>1265</c:v>
                </c:pt>
                <c:pt idx="4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5-4016-B28F-EC3C52275E9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'Baltic Indices'!$B$70:$B$522</c:f>
              <c:numCache>
                <c:formatCode>d\-mmm\-yy</c:formatCode>
                <c:ptCount val="453"/>
                <c:pt idx="0">
                  <c:v>40046</c:v>
                </c:pt>
                <c:pt idx="1">
                  <c:v>40053</c:v>
                </c:pt>
                <c:pt idx="2">
                  <c:v>40060</c:v>
                </c:pt>
                <c:pt idx="3">
                  <c:v>40067</c:v>
                </c:pt>
                <c:pt idx="4">
                  <c:v>40074</c:v>
                </c:pt>
                <c:pt idx="5">
                  <c:v>40081</c:v>
                </c:pt>
                <c:pt idx="6">
                  <c:v>40088</c:v>
                </c:pt>
                <c:pt idx="7">
                  <c:v>40095</c:v>
                </c:pt>
                <c:pt idx="8">
                  <c:v>40102</c:v>
                </c:pt>
                <c:pt idx="9">
                  <c:v>40109</c:v>
                </c:pt>
                <c:pt idx="10">
                  <c:v>40116</c:v>
                </c:pt>
                <c:pt idx="11">
                  <c:v>40123</c:v>
                </c:pt>
                <c:pt idx="12">
                  <c:v>40130</c:v>
                </c:pt>
                <c:pt idx="13">
                  <c:v>40137</c:v>
                </c:pt>
                <c:pt idx="14">
                  <c:v>40144</c:v>
                </c:pt>
                <c:pt idx="15">
                  <c:v>40151</c:v>
                </c:pt>
                <c:pt idx="16">
                  <c:v>40158</c:v>
                </c:pt>
                <c:pt idx="17">
                  <c:v>40165</c:v>
                </c:pt>
                <c:pt idx="18">
                  <c:v>40172</c:v>
                </c:pt>
                <c:pt idx="19">
                  <c:v>40186</c:v>
                </c:pt>
                <c:pt idx="20">
                  <c:v>40193</c:v>
                </c:pt>
                <c:pt idx="21">
                  <c:v>40200</c:v>
                </c:pt>
                <c:pt idx="22">
                  <c:v>40207</c:v>
                </c:pt>
                <c:pt idx="23">
                  <c:v>40214</c:v>
                </c:pt>
                <c:pt idx="24">
                  <c:v>40221</c:v>
                </c:pt>
                <c:pt idx="25">
                  <c:v>40228</c:v>
                </c:pt>
                <c:pt idx="26">
                  <c:v>40235</c:v>
                </c:pt>
                <c:pt idx="27">
                  <c:v>40242</c:v>
                </c:pt>
                <c:pt idx="28">
                  <c:v>40249</c:v>
                </c:pt>
                <c:pt idx="29">
                  <c:v>40256</c:v>
                </c:pt>
                <c:pt idx="30">
                  <c:v>40263</c:v>
                </c:pt>
                <c:pt idx="31">
                  <c:v>40270</c:v>
                </c:pt>
                <c:pt idx="32">
                  <c:v>40277</c:v>
                </c:pt>
                <c:pt idx="33">
                  <c:v>40284</c:v>
                </c:pt>
                <c:pt idx="34">
                  <c:v>40291</c:v>
                </c:pt>
                <c:pt idx="35">
                  <c:v>40298</c:v>
                </c:pt>
                <c:pt idx="36">
                  <c:v>40305</c:v>
                </c:pt>
                <c:pt idx="37">
                  <c:v>40312</c:v>
                </c:pt>
                <c:pt idx="38">
                  <c:v>40319</c:v>
                </c:pt>
                <c:pt idx="39">
                  <c:v>40326</c:v>
                </c:pt>
                <c:pt idx="40">
                  <c:v>40333</c:v>
                </c:pt>
                <c:pt idx="41">
                  <c:v>40340</c:v>
                </c:pt>
                <c:pt idx="42">
                  <c:v>40347</c:v>
                </c:pt>
                <c:pt idx="43">
                  <c:v>40354</c:v>
                </c:pt>
                <c:pt idx="44">
                  <c:v>40361</c:v>
                </c:pt>
                <c:pt idx="45">
                  <c:v>40368</c:v>
                </c:pt>
                <c:pt idx="46">
                  <c:v>40375</c:v>
                </c:pt>
                <c:pt idx="47">
                  <c:v>40382</c:v>
                </c:pt>
                <c:pt idx="48">
                  <c:v>40389</c:v>
                </c:pt>
                <c:pt idx="49">
                  <c:v>40396</c:v>
                </c:pt>
                <c:pt idx="50">
                  <c:v>40403</c:v>
                </c:pt>
                <c:pt idx="51">
                  <c:v>40410</c:v>
                </c:pt>
                <c:pt idx="52">
                  <c:v>40417</c:v>
                </c:pt>
                <c:pt idx="53">
                  <c:v>40424</c:v>
                </c:pt>
                <c:pt idx="54">
                  <c:v>40431</c:v>
                </c:pt>
                <c:pt idx="55">
                  <c:v>40438</c:v>
                </c:pt>
                <c:pt idx="56">
                  <c:v>40445</c:v>
                </c:pt>
                <c:pt idx="57">
                  <c:v>40452</c:v>
                </c:pt>
                <c:pt idx="58">
                  <c:v>40459</c:v>
                </c:pt>
                <c:pt idx="59">
                  <c:v>40466</c:v>
                </c:pt>
                <c:pt idx="60">
                  <c:v>40473</c:v>
                </c:pt>
                <c:pt idx="61">
                  <c:v>40480</c:v>
                </c:pt>
                <c:pt idx="62">
                  <c:v>40487</c:v>
                </c:pt>
                <c:pt idx="63">
                  <c:v>40494</c:v>
                </c:pt>
                <c:pt idx="64">
                  <c:v>40501</c:v>
                </c:pt>
                <c:pt idx="65">
                  <c:v>40508</c:v>
                </c:pt>
                <c:pt idx="66">
                  <c:v>40515</c:v>
                </c:pt>
                <c:pt idx="67">
                  <c:v>40522</c:v>
                </c:pt>
                <c:pt idx="68">
                  <c:v>40529</c:v>
                </c:pt>
                <c:pt idx="69">
                  <c:v>40536</c:v>
                </c:pt>
                <c:pt idx="70">
                  <c:v>40543</c:v>
                </c:pt>
                <c:pt idx="71">
                  <c:v>40550</c:v>
                </c:pt>
                <c:pt idx="72">
                  <c:v>40557</c:v>
                </c:pt>
                <c:pt idx="73">
                  <c:v>40564</c:v>
                </c:pt>
                <c:pt idx="74">
                  <c:v>40571</c:v>
                </c:pt>
                <c:pt idx="75">
                  <c:v>40578</c:v>
                </c:pt>
                <c:pt idx="76">
                  <c:v>40585</c:v>
                </c:pt>
                <c:pt idx="77">
                  <c:v>40592</c:v>
                </c:pt>
                <c:pt idx="78">
                  <c:v>40599</c:v>
                </c:pt>
                <c:pt idx="79">
                  <c:v>40606</c:v>
                </c:pt>
                <c:pt idx="80">
                  <c:v>40613</c:v>
                </c:pt>
                <c:pt idx="81">
                  <c:v>40620</c:v>
                </c:pt>
                <c:pt idx="82">
                  <c:v>40627</c:v>
                </c:pt>
                <c:pt idx="83">
                  <c:v>40634</c:v>
                </c:pt>
                <c:pt idx="84">
                  <c:v>40641</c:v>
                </c:pt>
                <c:pt idx="85">
                  <c:v>40648</c:v>
                </c:pt>
                <c:pt idx="86">
                  <c:v>40655</c:v>
                </c:pt>
                <c:pt idx="87">
                  <c:v>40662</c:v>
                </c:pt>
                <c:pt idx="88">
                  <c:v>40669</c:v>
                </c:pt>
                <c:pt idx="89">
                  <c:v>40676</c:v>
                </c:pt>
                <c:pt idx="90">
                  <c:v>40683</c:v>
                </c:pt>
                <c:pt idx="91">
                  <c:v>40690</c:v>
                </c:pt>
                <c:pt idx="92">
                  <c:v>40697</c:v>
                </c:pt>
                <c:pt idx="93">
                  <c:v>40704</c:v>
                </c:pt>
                <c:pt idx="94">
                  <c:v>40711</c:v>
                </c:pt>
                <c:pt idx="95">
                  <c:v>40718</c:v>
                </c:pt>
                <c:pt idx="96">
                  <c:v>40725</c:v>
                </c:pt>
                <c:pt idx="97">
                  <c:v>40732</c:v>
                </c:pt>
                <c:pt idx="98">
                  <c:v>40739</c:v>
                </c:pt>
                <c:pt idx="99">
                  <c:v>40746</c:v>
                </c:pt>
                <c:pt idx="100">
                  <c:v>40753</c:v>
                </c:pt>
                <c:pt idx="101">
                  <c:v>40760</c:v>
                </c:pt>
                <c:pt idx="102">
                  <c:v>40767</c:v>
                </c:pt>
                <c:pt idx="103">
                  <c:v>40774</c:v>
                </c:pt>
                <c:pt idx="104">
                  <c:v>40781</c:v>
                </c:pt>
                <c:pt idx="105">
                  <c:v>40788</c:v>
                </c:pt>
                <c:pt idx="106">
                  <c:v>40795</c:v>
                </c:pt>
                <c:pt idx="107">
                  <c:v>40802</c:v>
                </c:pt>
                <c:pt idx="108">
                  <c:v>40809</c:v>
                </c:pt>
                <c:pt idx="109">
                  <c:v>40816</c:v>
                </c:pt>
                <c:pt idx="110">
                  <c:v>40823</c:v>
                </c:pt>
                <c:pt idx="111">
                  <c:v>40830</c:v>
                </c:pt>
                <c:pt idx="112">
                  <c:v>40837</c:v>
                </c:pt>
                <c:pt idx="113">
                  <c:v>40844</c:v>
                </c:pt>
                <c:pt idx="114">
                  <c:v>40851</c:v>
                </c:pt>
                <c:pt idx="115">
                  <c:v>40858</c:v>
                </c:pt>
                <c:pt idx="116">
                  <c:v>40865</c:v>
                </c:pt>
                <c:pt idx="117">
                  <c:v>40872</c:v>
                </c:pt>
                <c:pt idx="118">
                  <c:v>40879</c:v>
                </c:pt>
                <c:pt idx="119">
                  <c:v>40886</c:v>
                </c:pt>
                <c:pt idx="120">
                  <c:v>40893</c:v>
                </c:pt>
                <c:pt idx="121">
                  <c:v>40900</c:v>
                </c:pt>
                <c:pt idx="122">
                  <c:v>40907</c:v>
                </c:pt>
                <c:pt idx="123">
                  <c:v>40914</c:v>
                </c:pt>
                <c:pt idx="124">
                  <c:v>40921</c:v>
                </c:pt>
                <c:pt idx="125">
                  <c:v>40928</c:v>
                </c:pt>
                <c:pt idx="126">
                  <c:v>40935</c:v>
                </c:pt>
                <c:pt idx="127">
                  <c:v>40942</c:v>
                </c:pt>
                <c:pt idx="128">
                  <c:v>40949</c:v>
                </c:pt>
                <c:pt idx="129">
                  <c:v>40956</c:v>
                </c:pt>
                <c:pt idx="130">
                  <c:v>40963</c:v>
                </c:pt>
                <c:pt idx="131">
                  <c:v>40970</c:v>
                </c:pt>
                <c:pt idx="132">
                  <c:v>40977</c:v>
                </c:pt>
                <c:pt idx="133">
                  <c:v>40984</c:v>
                </c:pt>
                <c:pt idx="134">
                  <c:v>40991</c:v>
                </c:pt>
                <c:pt idx="135">
                  <c:v>40998</c:v>
                </c:pt>
                <c:pt idx="136">
                  <c:v>41005</c:v>
                </c:pt>
                <c:pt idx="137">
                  <c:v>41012</c:v>
                </c:pt>
                <c:pt idx="138">
                  <c:v>41019</c:v>
                </c:pt>
                <c:pt idx="139">
                  <c:v>41026</c:v>
                </c:pt>
                <c:pt idx="140">
                  <c:v>41033</c:v>
                </c:pt>
                <c:pt idx="141">
                  <c:v>41040</c:v>
                </c:pt>
                <c:pt idx="142">
                  <c:v>41047</c:v>
                </c:pt>
                <c:pt idx="143">
                  <c:v>41054</c:v>
                </c:pt>
                <c:pt idx="144">
                  <c:v>41061</c:v>
                </c:pt>
                <c:pt idx="145">
                  <c:v>41068</c:v>
                </c:pt>
                <c:pt idx="146">
                  <c:v>41075</c:v>
                </c:pt>
                <c:pt idx="147">
                  <c:v>41082</c:v>
                </c:pt>
                <c:pt idx="148">
                  <c:v>41089</c:v>
                </c:pt>
                <c:pt idx="149">
                  <c:v>41096</c:v>
                </c:pt>
                <c:pt idx="150">
                  <c:v>41103</c:v>
                </c:pt>
                <c:pt idx="151">
                  <c:v>41110</c:v>
                </c:pt>
                <c:pt idx="152">
                  <c:v>41117</c:v>
                </c:pt>
                <c:pt idx="153">
                  <c:v>41124</c:v>
                </c:pt>
                <c:pt idx="154">
                  <c:v>41131</c:v>
                </c:pt>
                <c:pt idx="155">
                  <c:v>41138</c:v>
                </c:pt>
                <c:pt idx="156">
                  <c:v>41145</c:v>
                </c:pt>
                <c:pt idx="157">
                  <c:v>41152</c:v>
                </c:pt>
                <c:pt idx="158">
                  <c:v>41159</c:v>
                </c:pt>
                <c:pt idx="159">
                  <c:v>41166</c:v>
                </c:pt>
                <c:pt idx="160">
                  <c:v>41173</c:v>
                </c:pt>
                <c:pt idx="161">
                  <c:v>41180</c:v>
                </c:pt>
                <c:pt idx="162">
                  <c:v>41187</c:v>
                </c:pt>
                <c:pt idx="163">
                  <c:v>41194</c:v>
                </c:pt>
                <c:pt idx="164">
                  <c:v>41201</c:v>
                </c:pt>
                <c:pt idx="165">
                  <c:v>41208</c:v>
                </c:pt>
                <c:pt idx="166">
                  <c:v>41215</c:v>
                </c:pt>
                <c:pt idx="167">
                  <c:v>41222</c:v>
                </c:pt>
                <c:pt idx="168">
                  <c:v>41229</c:v>
                </c:pt>
                <c:pt idx="169">
                  <c:v>41236</c:v>
                </c:pt>
                <c:pt idx="170">
                  <c:v>41243</c:v>
                </c:pt>
                <c:pt idx="171">
                  <c:v>41250</c:v>
                </c:pt>
                <c:pt idx="172">
                  <c:v>41257</c:v>
                </c:pt>
                <c:pt idx="173">
                  <c:v>41264</c:v>
                </c:pt>
                <c:pt idx="174">
                  <c:v>41271</c:v>
                </c:pt>
                <c:pt idx="175">
                  <c:v>41278</c:v>
                </c:pt>
                <c:pt idx="176">
                  <c:v>41285</c:v>
                </c:pt>
                <c:pt idx="177">
                  <c:v>41292</c:v>
                </c:pt>
                <c:pt idx="178">
                  <c:v>41299</c:v>
                </c:pt>
                <c:pt idx="179">
                  <c:v>41306</c:v>
                </c:pt>
                <c:pt idx="180">
                  <c:v>41313</c:v>
                </c:pt>
                <c:pt idx="181">
                  <c:v>41320</c:v>
                </c:pt>
                <c:pt idx="182">
                  <c:v>41327</c:v>
                </c:pt>
                <c:pt idx="183">
                  <c:v>41334</c:v>
                </c:pt>
                <c:pt idx="184">
                  <c:v>41341</c:v>
                </c:pt>
                <c:pt idx="185">
                  <c:v>41348</c:v>
                </c:pt>
                <c:pt idx="186">
                  <c:v>41355</c:v>
                </c:pt>
                <c:pt idx="187">
                  <c:v>41362</c:v>
                </c:pt>
                <c:pt idx="188">
                  <c:v>41369</c:v>
                </c:pt>
                <c:pt idx="189">
                  <c:v>41376</c:v>
                </c:pt>
                <c:pt idx="190">
                  <c:v>41383</c:v>
                </c:pt>
                <c:pt idx="191">
                  <c:v>41390</c:v>
                </c:pt>
                <c:pt idx="192">
                  <c:v>41397</c:v>
                </c:pt>
                <c:pt idx="193">
                  <c:v>41404</c:v>
                </c:pt>
                <c:pt idx="194">
                  <c:v>41411</c:v>
                </c:pt>
                <c:pt idx="195">
                  <c:v>41418</c:v>
                </c:pt>
                <c:pt idx="196">
                  <c:v>41425</c:v>
                </c:pt>
                <c:pt idx="197">
                  <c:v>41432</c:v>
                </c:pt>
                <c:pt idx="198">
                  <c:v>41439</c:v>
                </c:pt>
                <c:pt idx="199">
                  <c:v>41446</c:v>
                </c:pt>
                <c:pt idx="200">
                  <c:v>41453</c:v>
                </c:pt>
                <c:pt idx="201">
                  <c:v>41460</c:v>
                </c:pt>
                <c:pt idx="202">
                  <c:v>41467</c:v>
                </c:pt>
                <c:pt idx="203">
                  <c:v>41474</c:v>
                </c:pt>
                <c:pt idx="204">
                  <c:v>41481</c:v>
                </c:pt>
                <c:pt idx="205">
                  <c:v>41488</c:v>
                </c:pt>
                <c:pt idx="206">
                  <c:v>41495</c:v>
                </c:pt>
                <c:pt idx="207">
                  <c:v>41502</c:v>
                </c:pt>
                <c:pt idx="208">
                  <c:v>41509</c:v>
                </c:pt>
                <c:pt idx="209">
                  <c:v>41516</c:v>
                </c:pt>
                <c:pt idx="210">
                  <c:v>41523</c:v>
                </c:pt>
                <c:pt idx="211">
                  <c:v>41530</c:v>
                </c:pt>
                <c:pt idx="212">
                  <c:v>41537</c:v>
                </c:pt>
                <c:pt idx="213">
                  <c:v>41544</c:v>
                </c:pt>
                <c:pt idx="214">
                  <c:v>41551</c:v>
                </c:pt>
                <c:pt idx="215">
                  <c:v>41558</c:v>
                </c:pt>
                <c:pt idx="216">
                  <c:v>41565</c:v>
                </c:pt>
                <c:pt idx="217">
                  <c:v>41572</c:v>
                </c:pt>
                <c:pt idx="218">
                  <c:v>41579</c:v>
                </c:pt>
                <c:pt idx="219">
                  <c:v>41586</c:v>
                </c:pt>
                <c:pt idx="220">
                  <c:v>41593</c:v>
                </c:pt>
                <c:pt idx="221">
                  <c:v>41600</c:v>
                </c:pt>
                <c:pt idx="222">
                  <c:v>41607</c:v>
                </c:pt>
                <c:pt idx="223">
                  <c:v>41614</c:v>
                </c:pt>
                <c:pt idx="224">
                  <c:v>41621</c:v>
                </c:pt>
                <c:pt idx="225">
                  <c:v>41628</c:v>
                </c:pt>
                <c:pt idx="226">
                  <c:v>41635</c:v>
                </c:pt>
                <c:pt idx="227">
                  <c:v>41642</c:v>
                </c:pt>
                <c:pt idx="228">
                  <c:v>41649</c:v>
                </c:pt>
                <c:pt idx="229">
                  <c:v>41656</c:v>
                </c:pt>
                <c:pt idx="230">
                  <c:v>41663</c:v>
                </c:pt>
                <c:pt idx="231">
                  <c:v>41670</c:v>
                </c:pt>
                <c:pt idx="232">
                  <c:v>41677</c:v>
                </c:pt>
                <c:pt idx="233">
                  <c:v>41684</c:v>
                </c:pt>
                <c:pt idx="234">
                  <c:v>41691</c:v>
                </c:pt>
                <c:pt idx="235">
                  <c:v>41698</c:v>
                </c:pt>
                <c:pt idx="236">
                  <c:v>41705</c:v>
                </c:pt>
                <c:pt idx="237">
                  <c:v>41712</c:v>
                </c:pt>
                <c:pt idx="238">
                  <c:v>41719</c:v>
                </c:pt>
                <c:pt idx="239">
                  <c:v>41726</c:v>
                </c:pt>
                <c:pt idx="240">
                  <c:v>41733</c:v>
                </c:pt>
                <c:pt idx="241">
                  <c:v>41740</c:v>
                </c:pt>
                <c:pt idx="242">
                  <c:v>41747</c:v>
                </c:pt>
                <c:pt idx="243">
                  <c:v>41754</c:v>
                </c:pt>
                <c:pt idx="244">
                  <c:v>41761</c:v>
                </c:pt>
                <c:pt idx="245">
                  <c:v>41768</c:v>
                </c:pt>
                <c:pt idx="246">
                  <c:v>41775</c:v>
                </c:pt>
                <c:pt idx="247">
                  <c:v>41782</c:v>
                </c:pt>
                <c:pt idx="248">
                  <c:v>41789</c:v>
                </c:pt>
                <c:pt idx="249">
                  <c:v>41796</c:v>
                </c:pt>
                <c:pt idx="250">
                  <c:v>41803</c:v>
                </c:pt>
                <c:pt idx="251">
                  <c:v>41810</c:v>
                </c:pt>
                <c:pt idx="252">
                  <c:v>41817</c:v>
                </c:pt>
                <c:pt idx="253">
                  <c:v>41824</c:v>
                </c:pt>
                <c:pt idx="254">
                  <c:v>41831</c:v>
                </c:pt>
                <c:pt idx="255">
                  <c:v>41838</c:v>
                </c:pt>
                <c:pt idx="256">
                  <c:v>41845</c:v>
                </c:pt>
                <c:pt idx="257">
                  <c:v>41852</c:v>
                </c:pt>
                <c:pt idx="258">
                  <c:v>41859</c:v>
                </c:pt>
                <c:pt idx="259">
                  <c:v>41866</c:v>
                </c:pt>
                <c:pt idx="260">
                  <c:v>41873</c:v>
                </c:pt>
                <c:pt idx="261">
                  <c:v>41880</c:v>
                </c:pt>
                <c:pt idx="262">
                  <c:v>41887</c:v>
                </c:pt>
                <c:pt idx="263">
                  <c:v>41894</c:v>
                </c:pt>
                <c:pt idx="264">
                  <c:v>41901</c:v>
                </c:pt>
                <c:pt idx="265">
                  <c:v>41908</c:v>
                </c:pt>
                <c:pt idx="266">
                  <c:v>41915</c:v>
                </c:pt>
                <c:pt idx="267">
                  <c:v>41922</c:v>
                </c:pt>
                <c:pt idx="268">
                  <c:v>41929</c:v>
                </c:pt>
                <c:pt idx="269">
                  <c:v>41936</c:v>
                </c:pt>
                <c:pt idx="270">
                  <c:v>41943</c:v>
                </c:pt>
                <c:pt idx="271">
                  <c:v>41950</c:v>
                </c:pt>
                <c:pt idx="272">
                  <c:v>41957</c:v>
                </c:pt>
                <c:pt idx="273">
                  <c:v>41964</c:v>
                </c:pt>
                <c:pt idx="274">
                  <c:v>41971</c:v>
                </c:pt>
                <c:pt idx="275">
                  <c:v>41978</c:v>
                </c:pt>
                <c:pt idx="276">
                  <c:v>41985</c:v>
                </c:pt>
                <c:pt idx="277">
                  <c:v>41992</c:v>
                </c:pt>
                <c:pt idx="278">
                  <c:v>42006</c:v>
                </c:pt>
                <c:pt idx="279">
                  <c:v>42013</c:v>
                </c:pt>
                <c:pt idx="280">
                  <c:v>42020</c:v>
                </c:pt>
                <c:pt idx="281">
                  <c:v>42027</c:v>
                </c:pt>
                <c:pt idx="282">
                  <c:v>42034</c:v>
                </c:pt>
                <c:pt idx="283">
                  <c:v>42041</c:v>
                </c:pt>
                <c:pt idx="284">
                  <c:v>42048</c:v>
                </c:pt>
                <c:pt idx="285">
                  <c:v>42055</c:v>
                </c:pt>
                <c:pt idx="286">
                  <c:v>42062</c:v>
                </c:pt>
                <c:pt idx="287">
                  <c:v>42069</c:v>
                </c:pt>
                <c:pt idx="288">
                  <c:v>42076</c:v>
                </c:pt>
                <c:pt idx="289">
                  <c:v>42083</c:v>
                </c:pt>
                <c:pt idx="290">
                  <c:v>42090</c:v>
                </c:pt>
                <c:pt idx="291">
                  <c:v>42097</c:v>
                </c:pt>
                <c:pt idx="292">
                  <c:v>42104</c:v>
                </c:pt>
                <c:pt idx="293">
                  <c:v>42111</c:v>
                </c:pt>
                <c:pt idx="294">
                  <c:v>42118</c:v>
                </c:pt>
                <c:pt idx="295">
                  <c:v>42125</c:v>
                </c:pt>
                <c:pt idx="296">
                  <c:v>42132</c:v>
                </c:pt>
                <c:pt idx="297">
                  <c:v>42139</c:v>
                </c:pt>
                <c:pt idx="298">
                  <c:v>42146</c:v>
                </c:pt>
                <c:pt idx="299">
                  <c:v>42153</c:v>
                </c:pt>
                <c:pt idx="300">
                  <c:v>42160</c:v>
                </c:pt>
                <c:pt idx="301">
                  <c:v>42167</c:v>
                </c:pt>
                <c:pt idx="302">
                  <c:v>42174</c:v>
                </c:pt>
                <c:pt idx="303">
                  <c:v>42181</c:v>
                </c:pt>
                <c:pt idx="304">
                  <c:v>42188</c:v>
                </c:pt>
                <c:pt idx="305">
                  <c:v>42195</c:v>
                </c:pt>
                <c:pt idx="306">
                  <c:v>42202</c:v>
                </c:pt>
                <c:pt idx="307">
                  <c:v>42209</c:v>
                </c:pt>
                <c:pt idx="308">
                  <c:v>42216</c:v>
                </c:pt>
                <c:pt idx="309">
                  <c:v>42223</c:v>
                </c:pt>
                <c:pt idx="310">
                  <c:v>42230</c:v>
                </c:pt>
                <c:pt idx="311">
                  <c:v>42237</c:v>
                </c:pt>
                <c:pt idx="312">
                  <c:v>42244</c:v>
                </c:pt>
                <c:pt idx="313">
                  <c:v>42251</c:v>
                </c:pt>
                <c:pt idx="314">
                  <c:v>42258</c:v>
                </c:pt>
                <c:pt idx="315">
                  <c:v>42265</c:v>
                </c:pt>
                <c:pt idx="316">
                  <c:v>42272</c:v>
                </c:pt>
                <c:pt idx="317">
                  <c:v>42279</c:v>
                </c:pt>
                <c:pt idx="318">
                  <c:v>42286</c:v>
                </c:pt>
                <c:pt idx="319">
                  <c:v>42293</c:v>
                </c:pt>
                <c:pt idx="320">
                  <c:v>42300</c:v>
                </c:pt>
                <c:pt idx="321">
                  <c:v>42307</c:v>
                </c:pt>
                <c:pt idx="322">
                  <c:v>42314</c:v>
                </c:pt>
                <c:pt idx="323">
                  <c:v>42321</c:v>
                </c:pt>
                <c:pt idx="324">
                  <c:v>42328</c:v>
                </c:pt>
                <c:pt idx="325">
                  <c:v>42335</c:v>
                </c:pt>
                <c:pt idx="326">
                  <c:v>42342</c:v>
                </c:pt>
                <c:pt idx="327">
                  <c:v>42349</c:v>
                </c:pt>
                <c:pt idx="328">
                  <c:v>42356</c:v>
                </c:pt>
                <c:pt idx="329">
                  <c:v>42370</c:v>
                </c:pt>
                <c:pt idx="330">
                  <c:v>42377</c:v>
                </c:pt>
                <c:pt idx="331">
                  <c:v>42384</c:v>
                </c:pt>
                <c:pt idx="332">
                  <c:v>42391</c:v>
                </c:pt>
                <c:pt idx="333">
                  <c:v>42398</c:v>
                </c:pt>
                <c:pt idx="334">
                  <c:v>42405</c:v>
                </c:pt>
                <c:pt idx="335">
                  <c:v>42412</c:v>
                </c:pt>
                <c:pt idx="336">
                  <c:v>42419</c:v>
                </c:pt>
                <c:pt idx="337">
                  <c:v>42426</c:v>
                </c:pt>
                <c:pt idx="338">
                  <c:v>42433</c:v>
                </c:pt>
                <c:pt idx="339">
                  <c:v>42440</c:v>
                </c:pt>
                <c:pt idx="340">
                  <c:v>42447</c:v>
                </c:pt>
                <c:pt idx="341">
                  <c:v>42454</c:v>
                </c:pt>
                <c:pt idx="342">
                  <c:v>42461</c:v>
                </c:pt>
                <c:pt idx="343">
                  <c:v>42468</c:v>
                </c:pt>
                <c:pt idx="344">
                  <c:v>42475</c:v>
                </c:pt>
                <c:pt idx="345">
                  <c:v>42482</c:v>
                </c:pt>
                <c:pt idx="346">
                  <c:v>42489</c:v>
                </c:pt>
                <c:pt idx="347">
                  <c:v>42496</c:v>
                </c:pt>
                <c:pt idx="348">
                  <c:v>42503</c:v>
                </c:pt>
                <c:pt idx="349">
                  <c:v>42510</c:v>
                </c:pt>
                <c:pt idx="350">
                  <c:v>42517</c:v>
                </c:pt>
                <c:pt idx="351">
                  <c:v>42524</c:v>
                </c:pt>
                <c:pt idx="352">
                  <c:v>42531</c:v>
                </c:pt>
                <c:pt idx="353">
                  <c:v>42538</c:v>
                </c:pt>
                <c:pt idx="354">
                  <c:v>42545</c:v>
                </c:pt>
                <c:pt idx="355">
                  <c:v>42552</c:v>
                </c:pt>
                <c:pt idx="356">
                  <c:v>42559</c:v>
                </c:pt>
                <c:pt idx="357">
                  <c:v>42566</c:v>
                </c:pt>
                <c:pt idx="358">
                  <c:v>42573</c:v>
                </c:pt>
                <c:pt idx="359">
                  <c:v>42580</c:v>
                </c:pt>
                <c:pt idx="360">
                  <c:v>42587</c:v>
                </c:pt>
                <c:pt idx="361">
                  <c:v>42594</c:v>
                </c:pt>
                <c:pt idx="362">
                  <c:v>42601</c:v>
                </c:pt>
                <c:pt idx="363">
                  <c:v>42608</c:v>
                </c:pt>
                <c:pt idx="364">
                  <c:v>42615</c:v>
                </c:pt>
                <c:pt idx="365">
                  <c:v>42622</c:v>
                </c:pt>
                <c:pt idx="366">
                  <c:v>42629</c:v>
                </c:pt>
                <c:pt idx="367">
                  <c:v>42636</c:v>
                </c:pt>
                <c:pt idx="368">
                  <c:v>42643</c:v>
                </c:pt>
                <c:pt idx="369">
                  <c:v>42650</c:v>
                </c:pt>
                <c:pt idx="370">
                  <c:v>42657</c:v>
                </c:pt>
                <c:pt idx="371">
                  <c:v>42664</c:v>
                </c:pt>
                <c:pt idx="372">
                  <c:v>42671</c:v>
                </c:pt>
                <c:pt idx="373">
                  <c:v>42678</c:v>
                </c:pt>
                <c:pt idx="374">
                  <c:v>42685</c:v>
                </c:pt>
                <c:pt idx="375">
                  <c:v>42692</c:v>
                </c:pt>
                <c:pt idx="376">
                  <c:v>42699</c:v>
                </c:pt>
                <c:pt idx="377">
                  <c:v>42706</c:v>
                </c:pt>
                <c:pt idx="378">
                  <c:v>42713</c:v>
                </c:pt>
                <c:pt idx="379">
                  <c:v>42720</c:v>
                </c:pt>
                <c:pt idx="380">
                  <c:v>42727</c:v>
                </c:pt>
                <c:pt idx="381">
                  <c:v>42734</c:v>
                </c:pt>
                <c:pt idx="382">
                  <c:v>42741</c:v>
                </c:pt>
                <c:pt idx="383">
                  <c:v>42748</c:v>
                </c:pt>
                <c:pt idx="384">
                  <c:v>42755</c:v>
                </c:pt>
                <c:pt idx="385">
                  <c:v>42762</c:v>
                </c:pt>
                <c:pt idx="386">
                  <c:v>42769</c:v>
                </c:pt>
                <c:pt idx="387">
                  <c:v>42776</c:v>
                </c:pt>
                <c:pt idx="388">
                  <c:v>42783</c:v>
                </c:pt>
                <c:pt idx="389">
                  <c:v>42790</c:v>
                </c:pt>
                <c:pt idx="390">
                  <c:v>42797</c:v>
                </c:pt>
                <c:pt idx="391">
                  <c:v>42804</c:v>
                </c:pt>
                <c:pt idx="392">
                  <c:v>42811</c:v>
                </c:pt>
                <c:pt idx="393">
                  <c:v>42818</c:v>
                </c:pt>
                <c:pt idx="394">
                  <c:v>42825</c:v>
                </c:pt>
                <c:pt idx="395">
                  <c:v>42832</c:v>
                </c:pt>
                <c:pt idx="396">
                  <c:v>42839</c:v>
                </c:pt>
                <c:pt idx="397">
                  <c:v>42846</c:v>
                </c:pt>
                <c:pt idx="398">
                  <c:v>42853</c:v>
                </c:pt>
                <c:pt idx="399">
                  <c:v>42860</c:v>
                </c:pt>
                <c:pt idx="400">
                  <c:v>42867</c:v>
                </c:pt>
                <c:pt idx="401">
                  <c:v>42874</c:v>
                </c:pt>
                <c:pt idx="402">
                  <c:v>42881</c:v>
                </c:pt>
                <c:pt idx="403">
                  <c:v>42888</c:v>
                </c:pt>
                <c:pt idx="404">
                  <c:v>42895</c:v>
                </c:pt>
                <c:pt idx="405">
                  <c:v>42902</c:v>
                </c:pt>
                <c:pt idx="406">
                  <c:v>42909</c:v>
                </c:pt>
                <c:pt idx="407">
                  <c:v>42916</c:v>
                </c:pt>
                <c:pt idx="408">
                  <c:v>42923</c:v>
                </c:pt>
                <c:pt idx="409">
                  <c:v>42930</c:v>
                </c:pt>
                <c:pt idx="410">
                  <c:v>42937</c:v>
                </c:pt>
                <c:pt idx="411">
                  <c:v>42944</c:v>
                </c:pt>
                <c:pt idx="412">
                  <c:v>42951</c:v>
                </c:pt>
                <c:pt idx="413">
                  <c:v>42958</c:v>
                </c:pt>
                <c:pt idx="414">
                  <c:v>42965</c:v>
                </c:pt>
                <c:pt idx="415">
                  <c:v>42972</c:v>
                </c:pt>
                <c:pt idx="416">
                  <c:v>42979</c:v>
                </c:pt>
                <c:pt idx="417">
                  <c:v>42986</c:v>
                </c:pt>
                <c:pt idx="418">
                  <c:v>42993</c:v>
                </c:pt>
                <c:pt idx="419">
                  <c:v>43000</c:v>
                </c:pt>
                <c:pt idx="420">
                  <c:v>43007</c:v>
                </c:pt>
                <c:pt idx="421">
                  <c:v>43014</c:v>
                </c:pt>
                <c:pt idx="422">
                  <c:v>43021</c:v>
                </c:pt>
                <c:pt idx="423">
                  <c:v>43028</c:v>
                </c:pt>
                <c:pt idx="424">
                  <c:v>43035</c:v>
                </c:pt>
                <c:pt idx="425">
                  <c:v>43042</c:v>
                </c:pt>
                <c:pt idx="426">
                  <c:v>43049</c:v>
                </c:pt>
                <c:pt idx="427">
                  <c:v>43056</c:v>
                </c:pt>
                <c:pt idx="428">
                  <c:v>43063</c:v>
                </c:pt>
                <c:pt idx="429">
                  <c:v>43070</c:v>
                </c:pt>
                <c:pt idx="430">
                  <c:v>43077</c:v>
                </c:pt>
                <c:pt idx="431">
                  <c:v>43084</c:v>
                </c:pt>
                <c:pt idx="432">
                  <c:v>43091</c:v>
                </c:pt>
                <c:pt idx="433">
                  <c:v>43098</c:v>
                </c:pt>
                <c:pt idx="434">
                  <c:v>43105</c:v>
                </c:pt>
                <c:pt idx="435">
                  <c:v>43112</c:v>
                </c:pt>
                <c:pt idx="436">
                  <c:v>43119</c:v>
                </c:pt>
                <c:pt idx="437">
                  <c:v>43126</c:v>
                </c:pt>
                <c:pt idx="438">
                  <c:v>43133</c:v>
                </c:pt>
                <c:pt idx="439">
                  <c:v>43140</c:v>
                </c:pt>
                <c:pt idx="440">
                  <c:v>43147</c:v>
                </c:pt>
                <c:pt idx="441">
                  <c:v>43154</c:v>
                </c:pt>
                <c:pt idx="442">
                  <c:v>43161</c:v>
                </c:pt>
                <c:pt idx="443">
                  <c:v>43168</c:v>
                </c:pt>
                <c:pt idx="444">
                  <c:v>43175</c:v>
                </c:pt>
                <c:pt idx="445">
                  <c:v>43182</c:v>
                </c:pt>
                <c:pt idx="446">
                  <c:v>43189</c:v>
                </c:pt>
                <c:pt idx="447">
                  <c:v>43196</c:v>
                </c:pt>
                <c:pt idx="448">
                  <c:v>43203</c:v>
                </c:pt>
                <c:pt idx="449">
                  <c:v>43210</c:v>
                </c:pt>
                <c:pt idx="450">
                  <c:v>43217</c:v>
                </c:pt>
                <c:pt idx="451">
                  <c:v>43224</c:v>
                </c:pt>
                <c:pt idx="452">
                  <c:v>43231</c:v>
                </c:pt>
              </c:numCache>
            </c:numRef>
          </c:cat>
          <c:val>
            <c:numRef>
              <c:f>'Baltic Indices'!$F$70:$F$522</c:f>
              <c:numCache>
                <c:formatCode>#,##0</c:formatCode>
                <c:ptCount val="453"/>
                <c:pt idx="0">
                  <c:v>1733</c:v>
                </c:pt>
                <c:pt idx="1">
                  <c:v>1740</c:v>
                </c:pt>
                <c:pt idx="2">
                  <c:v>1742</c:v>
                </c:pt>
                <c:pt idx="3">
                  <c:v>1917</c:v>
                </c:pt>
                <c:pt idx="4">
                  <c:v>2063</c:v>
                </c:pt>
                <c:pt idx="5">
                  <c:v>2058</c:v>
                </c:pt>
                <c:pt idx="6">
                  <c:v>1868</c:v>
                </c:pt>
                <c:pt idx="7">
                  <c:v>1800</c:v>
                </c:pt>
                <c:pt idx="8">
                  <c:v>1903</c:v>
                </c:pt>
                <c:pt idx="9">
                  <c:v>1852</c:v>
                </c:pt>
                <c:pt idx="10">
                  <c:v>1820</c:v>
                </c:pt>
                <c:pt idx="11">
                  <c:v>1888</c:v>
                </c:pt>
                <c:pt idx="12">
                  <c:v>2147</c:v>
                </c:pt>
                <c:pt idx="13">
                  <c:v>2487</c:v>
                </c:pt>
                <c:pt idx="14">
                  <c:v>2446</c:v>
                </c:pt>
                <c:pt idx="15">
                  <c:v>2382</c:v>
                </c:pt>
                <c:pt idx="16">
                  <c:v>2429</c:v>
                </c:pt>
                <c:pt idx="17">
                  <c:v>2340</c:v>
                </c:pt>
                <c:pt idx="18">
                  <c:v>2224</c:v>
                </c:pt>
                <c:pt idx="19">
                  <c:v>2418</c:v>
                </c:pt>
                <c:pt idx="20">
                  <c:v>2535</c:v>
                </c:pt>
                <c:pt idx="21">
                  <c:v>2449</c:v>
                </c:pt>
                <c:pt idx="22">
                  <c:v>2271</c:v>
                </c:pt>
                <c:pt idx="23">
                  <c:v>2156</c:v>
                </c:pt>
                <c:pt idx="24">
                  <c:v>2048</c:v>
                </c:pt>
                <c:pt idx="25">
                  <c:v>2029</c:v>
                </c:pt>
                <c:pt idx="26">
                  <c:v>2288</c:v>
                </c:pt>
                <c:pt idx="27">
                  <c:v>2472</c:v>
                </c:pt>
                <c:pt idx="28">
                  <c:v>2731</c:v>
                </c:pt>
                <c:pt idx="29">
                  <c:v>2929</c:v>
                </c:pt>
                <c:pt idx="30">
                  <c:v>2647</c:v>
                </c:pt>
                <c:pt idx="31">
                  <c:v>2409</c:v>
                </c:pt>
                <c:pt idx="32">
                  <c:v>2490</c:v>
                </c:pt>
                <c:pt idx="33">
                  <c:v>2594</c:v>
                </c:pt>
                <c:pt idx="34">
                  <c:v>2656</c:v>
                </c:pt>
                <c:pt idx="35">
                  <c:v>2715</c:v>
                </c:pt>
                <c:pt idx="36">
                  <c:v>2888</c:v>
                </c:pt>
                <c:pt idx="37">
                  <c:v>3076</c:v>
                </c:pt>
                <c:pt idx="38">
                  <c:v>3095</c:v>
                </c:pt>
                <c:pt idx="39">
                  <c:v>2982</c:v>
                </c:pt>
                <c:pt idx="40">
                  <c:v>2741</c:v>
                </c:pt>
                <c:pt idx="41">
                  <c:v>2410</c:v>
                </c:pt>
                <c:pt idx="42">
                  <c:v>2232</c:v>
                </c:pt>
                <c:pt idx="43">
                  <c:v>2122</c:v>
                </c:pt>
                <c:pt idx="44">
                  <c:v>1995</c:v>
                </c:pt>
                <c:pt idx="45">
                  <c:v>1817</c:v>
                </c:pt>
                <c:pt idx="46">
                  <c:v>1669</c:v>
                </c:pt>
                <c:pt idx="47">
                  <c:v>1745</c:v>
                </c:pt>
                <c:pt idx="48">
                  <c:v>1760</c:v>
                </c:pt>
                <c:pt idx="49">
                  <c:v>1731</c:v>
                </c:pt>
                <c:pt idx="50">
                  <c:v>1831</c:v>
                </c:pt>
                <c:pt idx="51">
                  <c:v>2076</c:v>
                </c:pt>
                <c:pt idx="52">
                  <c:v>2109</c:v>
                </c:pt>
                <c:pt idx="53">
                  <c:v>1992</c:v>
                </c:pt>
                <c:pt idx="54">
                  <c:v>2046</c:v>
                </c:pt>
                <c:pt idx="55">
                  <c:v>2012</c:v>
                </c:pt>
                <c:pt idx="56">
                  <c:v>1879</c:v>
                </c:pt>
                <c:pt idx="57">
                  <c:v>1847</c:v>
                </c:pt>
                <c:pt idx="58">
                  <c:v>1873</c:v>
                </c:pt>
                <c:pt idx="59">
                  <c:v>1858</c:v>
                </c:pt>
                <c:pt idx="60">
                  <c:v>1791</c:v>
                </c:pt>
                <c:pt idx="61">
                  <c:v>1750</c:v>
                </c:pt>
                <c:pt idx="62">
                  <c:v>1628</c:v>
                </c:pt>
                <c:pt idx="63">
                  <c:v>1516</c:v>
                </c:pt>
                <c:pt idx="64">
                  <c:v>1389</c:v>
                </c:pt>
                <c:pt idx="65">
                  <c:v>1486</c:v>
                </c:pt>
                <c:pt idx="66">
                  <c:v>1593</c:v>
                </c:pt>
                <c:pt idx="67">
                  <c:v>1670</c:v>
                </c:pt>
                <c:pt idx="68">
                  <c:v>1613</c:v>
                </c:pt>
                <c:pt idx="69">
                  <c:v>1493</c:v>
                </c:pt>
                <c:pt idx="70">
                  <c:v>1493</c:v>
                </c:pt>
                <c:pt idx="71">
                  <c:v>1341</c:v>
                </c:pt>
                <c:pt idx="72">
                  <c:v>1393</c:v>
                </c:pt>
                <c:pt idx="73">
                  <c:v>1427</c:v>
                </c:pt>
                <c:pt idx="74">
                  <c:v>1209</c:v>
                </c:pt>
                <c:pt idx="75">
                  <c:v>1090</c:v>
                </c:pt>
                <c:pt idx="76">
                  <c:v>1132</c:v>
                </c:pt>
                <c:pt idx="77">
                  <c:v>1267</c:v>
                </c:pt>
                <c:pt idx="78">
                  <c:v>1385</c:v>
                </c:pt>
                <c:pt idx="79">
                  <c:v>1467</c:v>
                </c:pt>
                <c:pt idx="80">
                  <c:v>1529</c:v>
                </c:pt>
                <c:pt idx="81">
                  <c:v>1574</c:v>
                </c:pt>
                <c:pt idx="82">
                  <c:v>1603</c:v>
                </c:pt>
                <c:pt idx="83">
                  <c:v>1511</c:v>
                </c:pt>
                <c:pt idx="84">
                  <c:v>1457</c:v>
                </c:pt>
                <c:pt idx="85">
                  <c:v>1414</c:v>
                </c:pt>
                <c:pt idx="86">
                  <c:v>1401</c:v>
                </c:pt>
                <c:pt idx="87">
                  <c:v>1390</c:v>
                </c:pt>
                <c:pt idx="88">
                  <c:v>1386</c:v>
                </c:pt>
                <c:pt idx="89">
                  <c:v>1392</c:v>
                </c:pt>
                <c:pt idx="90">
                  <c:v>1413</c:v>
                </c:pt>
                <c:pt idx="91">
                  <c:v>1451</c:v>
                </c:pt>
                <c:pt idx="92">
                  <c:v>1435</c:v>
                </c:pt>
                <c:pt idx="93">
                  <c:v>1348</c:v>
                </c:pt>
                <c:pt idx="94">
                  <c:v>1319</c:v>
                </c:pt>
                <c:pt idx="95">
                  <c:v>1322</c:v>
                </c:pt>
                <c:pt idx="96">
                  <c:v>1306</c:v>
                </c:pt>
                <c:pt idx="97">
                  <c:v>1277</c:v>
                </c:pt>
                <c:pt idx="98">
                  <c:v>1271</c:v>
                </c:pt>
                <c:pt idx="99">
                  <c:v>1271</c:v>
                </c:pt>
                <c:pt idx="100">
                  <c:v>1259</c:v>
                </c:pt>
                <c:pt idx="101">
                  <c:v>1250</c:v>
                </c:pt>
                <c:pt idx="102">
                  <c:v>1255</c:v>
                </c:pt>
                <c:pt idx="103">
                  <c:v>1338</c:v>
                </c:pt>
                <c:pt idx="104">
                  <c:v>1387</c:v>
                </c:pt>
                <c:pt idx="105">
                  <c:v>1379</c:v>
                </c:pt>
                <c:pt idx="106">
                  <c:v>1401</c:v>
                </c:pt>
                <c:pt idx="107">
                  <c:v>1446</c:v>
                </c:pt>
                <c:pt idx="108">
                  <c:v>1479</c:v>
                </c:pt>
                <c:pt idx="109">
                  <c:v>1499</c:v>
                </c:pt>
                <c:pt idx="110">
                  <c:v>1533</c:v>
                </c:pt>
                <c:pt idx="111">
                  <c:v>1594</c:v>
                </c:pt>
                <c:pt idx="112">
                  <c:v>1607</c:v>
                </c:pt>
                <c:pt idx="113">
                  <c:v>1545</c:v>
                </c:pt>
                <c:pt idx="114">
                  <c:v>1425</c:v>
                </c:pt>
                <c:pt idx="115">
                  <c:v>1324</c:v>
                </c:pt>
                <c:pt idx="116">
                  <c:v>1381</c:v>
                </c:pt>
                <c:pt idx="117">
                  <c:v>1380</c:v>
                </c:pt>
                <c:pt idx="118">
                  <c:v>1335</c:v>
                </c:pt>
                <c:pt idx="119">
                  <c:v>1230</c:v>
                </c:pt>
                <c:pt idx="120">
                  <c:v>1193</c:v>
                </c:pt>
                <c:pt idx="121">
                  <c:v>1176</c:v>
                </c:pt>
                <c:pt idx="122">
                  <c:v>1158</c:v>
                </c:pt>
                <c:pt idx="123">
                  <c:v>1112</c:v>
                </c:pt>
                <c:pt idx="124">
                  <c:v>971</c:v>
                </c:pt>
                <c:pt idx="125">
                  <c:v>807</c:v>
                </c:pt>
                <c:pt idx="126">
                  <c:v>695</c:v>
                </c:pt>
                <c:pt idx="127">
                  <c:v>608</c:v>
                </c:pt>
                <c:pt idx="128">
                  <c:v>645</c:v>
                </c:pt>
                <c:pt idx="129">
                  <c:v>641</c:v>
                </c:pt>
                <c:pt idx="130">
                  <c:v>662</c:v>
                </c:pt>
                <c:pt idx="131">
                  <c:v>745</c:v>
                </c:pt>
                <c:pt idx="132">
                  <c:v>864</c:v>
                </c:pt>
                <c:pt idx="133">
                  <c:v>951</c:v>
                </c:pt>
                <c:pt idx="134">
                  <c:v>1035</c:v>
                </c:pt>
                <c:pt idx="135">
                  <c:v>1030</c:v>
                </c:pt>
                <c:pt idx="136">
                  <c:v>936</c:v>
                </c:pt>
                <c:pt idx="137">
                  <c:v>936</c:v>
                </c:pt>
                <c:pt idx="138">
                  <c:v>1020</c:v>
                </c:pt>
                <c:pt idx="139">
                  <c:v>1102</c:v>
                </c:pt>
                <c:pt idx="140">
                  <c:v>1118</c:v>
                </c:pt>
                <c:pt idx="141">
                  <c:v>1112</c:v>
                </c:pt>
                <c:pt idx="142">
                  <c:v>1108</c:v>
                </c:pt>
                <c:pt idx="143">
                  <c:v>1118</c:v>
                </c:pt>
                <c:pt idx="144">
                  <c:v>1023</c:v>
                </c:pt>
                <c:pt idx="145">
                  <c:v>1000</c:v>
                </c:pt>
                <c:pt idx="146">
                  <c:v>1061</c:v>
                </c:pt>
                <c:pt idx="147">
                  <c:v>1179</c:v>
                </c:pt>
                <c:pt idx="148">
                  <c:v>1257</c:v>
                </c:pt>
                <c:pt idx="149">
                  <c:v>1296</c:v>
                </c:pt>
                <c:pt idx="150">
                  <c:v>1287</c:v>
                </c:pt>
                <c:pt idx="151">
                  <c:v>1192</c:v>
                </c:pt>
                <c:pt idx="152">
                  <c:v>1069</c:v>
                </c:pt>
                <c:pt idx="153">
                  <c:v>995</c:v>
                </c:pt>
                <c:pt idx="154">
                  <c:v>886</c:v>
                </c:pt>
                <c:pt idx="155">
                  <c:v>841</c:v>
                </c:pt>
                <c:pt idx="156">
                  <c:v>853</c:v>
                </c:pt>
                <c:pt idx="157">
                  <c:v>857</c:v>
                </c:pt>
                <c:pt idx="158">
                  <c:v>832</c:v>
                </c:pt>
                <c:pt idx="159">
                  <c:v>834</c:v>
                </c:pt>
                <c:pt idx="160">
                  <c:v>847</c:v>
                </c:pt>
                <c:pt idx="161">
                  <c:v>830</c:v>
                </c:pt>
                <c:pt idx="162">
                  <c:v>795</c:v>
                </c:pt>
                <c:pt idx="163">
                  <c:v>776</c:v>
                </c:pt>
                <c:pt idx="164">
                  <c:v>732</c:v>
                </c:pt>
                <c:pt idx="165">
                  <c:v>699</c:v>
                </c:pt>
                <c:pt idx="166">
                  <c:v>669</c:v>
                </c:pt>
                <c:pt idx="167">
                  <c:v>649</c:v>
                </c:pt>
                <c:pt idx="168">
                  <c:v>674</c:v>
                </c:pt>
                <c:pt idx="169">
                  <c:v>724</c:v>
                </c:pt>
                <c:pt idx="170">
                  <c:v>766</c:v>
                </c:pt>
                <c:pt idx="171">
                  <c:v>760</c:v>
                </c:pt>
                <c:pt idx="172">
                  <c:v>745</c:v>
                </c:pt>
                <c:pt idx="173">
                  <c:v>732</c:v>
                </c:pt>
                <c:pt idx="174">
                  <c:v>737</c:v>
                </c:pt>
                <c:pt idx="175">
                  <c:v>739</c:v>
                </c:pt>
                <c:pt idx="176">
                  <c:v>745</c:v>
                </c:pt>
                <c:pt idx="177">
                  <c:v>730</c:v>
                </c:pt>
                <c:pt idx="178">
                  <c:v>711</c:v>
                </c:pt>
                <c:pt idx="179">
                  <c:v>682</c:v>
                </c:pt>
                <c:pt idx="180">
                  <c:v>669</c:v>
                </c:pt>
                <c:pt idx="181">
                  <c:v>672</c:v>
                </c:pt>
                <c:pt idx="182">
                  <c:v>717</c:v>
                </c:pt>
                <c:pt idx="183">
                  <c:v>781</c:v>
                </c:pt>
                <c:pt idx="184">
                  <c:v>864</c:v>
                </c:pt>
                <c:pt idx="185">
                  <c:v>925</c:v>
                </c:pt>
                <c:pt idx="186">
                  <c:v>978</c:v>
                </c:pt>
                <c:pt idx="187">
                  <c:v>933</c:v>
                </c:pt>
                <c:pt idx="188">
                  <c:v>912</c:v>
                </c:pt>
                <c:pt idx="189">
                  <c:v>902</c:v>
                </c:pt>
                <c:pt idx="190">
                  <c:v>902</c:v>
                </c:pt>
                <c:pt idx="191">
                  <c:v>900</c:v>
                </c:pt>
                <c:pt idx="192">
                  <c:v>876</c:v>
                </c:pt>
                <c:pt idx="193">
                  <c:v>866</c:v>
                </c:pt>
                <c:pt idx="194">
                  <c:v>851</c:v>
                </c:pt>
                <c:pt idx="195">
                  <c:v>857</c:v>
                </c:pt>
                <c:pt idx="196">
                  <c:v>871</c:v>
                </c:pt>
                <c:pt idx="197">
                  <c:v>889</c:v>
                </c:pt>
                <c:pt idx="198">
                  <c:v>900</c:v>
                </c:pt>
                <c:pt idx="199">
                  <c:v>923</c:v>
                </c:pt>
                <c:pt idx="200">
                  <c:v>954</c:v>
                </c:pt>
                <c:pt idx="201">
                  <c:v>924</c:v>
                </c:pt>
                <c:pt idx="202">
                  <c:v>897</c:v>
                </c:pt>
                <c:pt idx="203">
                  <c:v>898</c:v>
                </c:pt>
                <c:pt idx="204">
                  <c:v>917</c:v>
                </c:pt>
                <c:pt idx="205">
                  <c:v>908</c:v>
                </c:pt>
                <c:pt idx="206">
                  <c:v>911</c:v>
                </c:pt>
                <c:pt idx="207">
                  <c:v>916</c:v>
                </c:pt>
                <c:pt idx="208">
                  <c:v>927</c:v>
                </c:pt>
                <c:pt idx="209">
                  <c:v>939</c:v>
                </c:pt>
                <c:pt idx="210">
                  <c:v>959</c:v>
                </c:pt>
                <c:pt idx="211">
                  <c:v>940</c:v>
                </c:pt>
                <c:pt idx="212">
                  <c:v>964</c:v>
                </c:pt>
                <c:pt idx="213">
                  <c:v>1069</c:v>
                </c:pt>
                <c:pt idx="214">
                  <c:v>1113</c:v>
                </c:pt>
                <c:pt idx="215">
                  <c:v>1182</c:v>
                </c:pt>
                <c:pt idx="216">
                  <c:v>1213</c:v>
                </c:pt>
                <c:pt idx="217">
                  <c:v>1258</c:v>
                </c:pt>
                <c:pt idx="218">
                  <c:v>1273</c:v>
                </c:pt>
                <c:pt idx="219">
                  <c:v>1315</c:v>
                </c:pt>
                <c:pt idx="220">
                  <c:v>1354</c:v>
                </c:pt>
                <c:pt idx="221">
                  <c:v>1393</c:v>
                </c:pt>
                <c:pt idx="222">
                  <c:v>1475</c:v>
                </c:pt>
                <c:pt idx="223">
                  <c:v>1552</c:v>
                </c:pt>
                <c:pt idx="224">
                  <c:v>1553</c:v>
                </c:pt>
                <c:pt idx="225">
                  <c:v>1482</c:v>
                </c:pt>
                <c:pt idx="226">
                  <c:v>1330</c:v>
                </c:pt>
                <c:pt idx="227">
                  <c:v>1276</c:v>
                </c:pt>
                <c:pt idx="228">
                  <c:v>1190</c:v>
                </c:pt>
                <c:pt idx="229">
                  <c:v>1165</c:v>
                </c:pt>
                <c:pt idx="230">
                  <c:v>1112</c:v>
                </c:pt>
                <c:pt idx="231">
                  <c:v>996</c:v>
                </c:pt>
                <c:pt idx="232">
                  <c:v>929</c:v>
                </c:pt>
                <c:pt idx="233">
                  <c:v>998</c:v>
                </c:pt>
                <c:pt idx="234">
                  <c:v>1098</c:v>
                </c:pt>
                <c:pt idx="235">
                  <c:v>1103</c:v>
                </c:pt>
                <c:pt idx="236">
                  <c:v>1131</c:v>
                </c:pt>
                <c:pt idx="237">
                  <c:v>1183</c:v>
                </c:pt>
                <c:pt idx="238">
                  <c:v>1209</c:v>
                </c:pt>
                <c:pt idx="239">
                  <c:v>1115</c:v>
                </c:pt>
                <c:pt idx="240">
                  <c:v>1003</c:v>
                </c:pt>
                <c:pt idx="241">
                  <c:v>927</c:v>
                </c:pt>
                <c:pt idx="242">
                  <c:v>909</c:v>
                </c:pt>
                <c:pt idx="243">
                  <c:v>912</c:v>
                </c:pt>
                <c:pt idx="244">
                  <c:v>915</c:v>
                </c:pt>
                <c:pt idx="245">
                  <c:v>909</c:v>
                </c:pt>
                <c:pt idx="246">
                  <c:v>899</c:v>
                </c:pt>
                <c:pt idx="247">
                  <c:v>866</c:v>
                </c:pt>
                <c:pt idx="248">
                  <c:v>830</c:v>
                </c:pt>
                <c:pt idx="249">
                  <c:v>802</c:v>
                </c:pt>
                <c:pt idx="250">
                  <c:v>748</c:v>
                </c:pt>
                <c:pt idx="251">
                  <c:v>704</c:v>
                </c:pt>
                <c:pt idx="252">
                  <c:v>678</c:v>
                </c:pt>
                <c:pt idx="253">
                  <c:v>680</c:v>
                </c:pt>
                <c:pt idx="254">
                  <c:v>679</c:v>
                </c:pt>
                <c:pt idx="255">
                  <c:v>659</c:v>
                </c:pt>
                <c:pt idx="256">
                  <c:v>679</c:v>
                </c:pt>
                <c:pt idx="257">
                  <c:v>728</c:v>
                </c:pt>
                <c:pt idx="258">
                  <c:v>804</c:v>
                </c:pt>
                <c:pt idx="259">
                  <c:v>877</c:v>
                </c:pt>
                <c:pt idx="260">
                  <c:v>937</c:v>
                </c:pt>
                <c:pt idx="261">
                  <c:v>970</c:v>
                </c:pt>
                <c:pt idx="262">
                  <c:v>997</c:v>
                </c:pt>
                <c:pt idx="263">
                  <c:v>1006</c:v>
                </c:pt>
                <c:pt idx="264">
                  <c:v>1029</c:v>
                </c:pt>
                <c:pt idx="265">
                  <c:v>1053</c:v>
                </c:pt>
                <c:pt idx="266">
                  <c:v>1028</c:v>
                </c:pt>
                <c:pt idx="267">
                  <c:v>970</c:v>
                </c:pt>
                <c:pt idx="268">
                  <c:v>923</c:v>
                </c:pt>
                <c:pt idx="269">
                  <c:v>900</c:v>
                </c:pt>
                <c:pt idx="270">
                  <c:v>892</c:v>
                </c:pt>
                <c:pt idx="271">
                  <c:v>881</c:v>
                </c:pt>
                <c:pt idx="272">
                  <c:v>875</c:v>
                </c:pt>
                <c:pt idx="273">
                  <c:v>942</c:v>
                </c:pt>
                <c:pt idx="274">
                  <c:v>986</c:v>
                </c:pt>
                <c:pt idx="275">
                  <c:v>971</c:v>
                </c:pt>
                <c:pt idx="276">
                  <c:v>950</c:v>
                </c:pt>
                <c:pt idx="277">
                  <c:v>917</c:v>
                </c:pt>
                <c:pt idx="278">
                  <c:v>884</c:v>
                </c:pt>
                <c:pt idx="279">
                  <c:v>800</c:v>
                </c:pt>
                <c:pt idx="280">
                  <c:v>716</c:v>
                </c:pt>
                <c:pt idx="281">
                  <c:v>650</c:v>
                </c:pt>
                <c:pt idx="282">
                  <c:v>585</c:v>
                </c:pt>
                <c:pt idx="283">
                  <c:v>530</c:v>
                </c:pt>
                <c:pt idx="284">
                  <c:v>486</c:v>
                </c:pt>
                <c:pt idx="285">
                  <c:v>490</c:v>
                </c:pt>
                <c:pt idx="286">
                  <c:v>515</c:v>
                </c:pt>
                <c:pt idx="287">
                  <c:v>566</c:v>
                </c:pt>
                <c:pt idx="288">
                  <c:v>606</c:v>
                </c:pt>
                <c:pt idx="289">
                  <c:v>635</c:v>
                </c:pt>
                <c:pt idx="290">
                  <c:v>647</c:v>
                </c:pt>
                <c:pt idx="291">
                  <c:v>631</c:v>
                </c:pt>
                <c:pt idx="292">
                  <c:v>613</c:v>
                </c:pt>
                <c:pt idx="293">
                  <c:v>619</c:v>
                </c:pt>
                <c:pt idx="294">
                  <c:v>624</c:v>
                </c:pt>
                <c:pt idx="295">
                  <c:v>621</c:v>
                </c:pt>
                <c:pt idx="296">
                  <c:v>618</c:v>
                </c:pt>
                <c:pt idx="297">
                  <c:v>628</c:v>
                </c:pt>
                <c:pt idx="298">
                  <c:v>627</c:v>
                </c:pt>
                <c:pt idx="299">
                  <c:v>647</c:v>
                </c:pt>
                <c:pt idx="300">
                  <c:v>656</c:v>
                </c:pt>
                <c:pt idx="301">
                  <c:v>678</c:v>
                </c:pt>
                <c:pt idx="302">
                  <c:v>721</c:v>
                </c:pt>
                <c:pt idx="303">
                  <c:v>723</c:v>
                </c:pt>
                <c:pt idx="304">
                  <c:v>716</c:v>
                </c:pt>
                <c:pt idx="305">
                  <c:v>767</c:v>
                </c:pt>
                <c:pt idx="306">
                  <c:v>846</c:v>
                </c:pt>
                <c:pt idx="307">
                  <c:v>899</c:v>
                </c:pt>
                <c:pt idx="308">
                  <c:v>899</c:v>
                </c:pt>
                <c:pt idx="309">
                  <c:v>904</c:v>
                </c:pt>
                <c:pt idx="310">
                  <c:v>905</c:v>
                </c:pt>
                <c:pt idx="311">
                  <c:v>930</c:v>
                </c:pt>
                <c:pt idx="312">
                  <c:v>925</c:v>
                </c:pt>
                <c:pt idx="313">
                  <c:v>870</c:v>
                </c:pt>
                <c:pt idx="314">
                  <c:v>810</c:v>
                </c:pt>
                <c:pt idx="315">
                  <c:v>762</c:v>
                </c:pt>
                <c:pt idx="316">
                  <c:v>733</c:v>
                </c:pt>
                <c:pt idx="317">
                  <c:v>691</c:v>
                </c:pt>
                <c:pt idx="318">
                  <c:v>669</c:v>
                </c:pt>
                <c:pt idx="319">
                  <c:v>658</c:v>
                </c:pt>
                <c:pt idx="320">
                  <c:v>648</c:v>
                </c:pt>
                <c:pt idx="321">
                  <c:v>629</c:v>
                </c:pt>
                <c:pt idx="322">
                  <c:v>571</c:v>
                </c:pt>
                <c:pt idx="323">
                  <c:v>523</c:v>
                </c:pt>
                <c:pt idx="324">
                  <c:v>472</c:v>
                </c:pt>
                <c:pt idx="325">
                  <c:v>467</c:v>
                </c:pt>
                <c:pt idx="326">
                  <c:v>469</c:v>
                </c:pt>
                <c:pt idx="327">
                  <c:v>451</c:v>
                </c:pt>
                <c:pt idx="328">
                  <c:v>449</c:v>
                </c:pt>
                <c:pt idx="329">
                  <c:v>449</c:v>
                </c:pt>
                <c:pt idx="330">
                  <c:v>430</c:v>
                </c:pt>
                <c:pt idx="331">
                  <c:v>394</c:v>
                </c:pt>
                <c:pt idx="332">
                  <c:v>358</c:v>
                </c:pt>
                <c:pt idx="333">
                  <c:v>304</c:v>
                </c:pt>
                <c:pt idx="334">
                  <c:v>262</c:v>
                </c:pt>
                <c:pt idx="335">
                  <c:v>243</c:v>
                </c:pt>
                <c:pt idx="336">
                  <c:v>286</c:v>
                </c:pt>
                <c:pt idx="337">
                  <c:v>333</c:v>
                </c:pt>
                <c:pt idx="338">
                  <c:v>371</c:v>
                </c:pt>
                <c:pt idx="339">
                  <c:v>420</c:v>
                </c:pt>
                <c:pt idx="340">
                  <c:v>449</c:v>
                </c:pt>
                <c:pt idx="341">
                  <c:v>474</c:v>
                </c:pt>
                <c:pt idx="342">
                  <c:v>476</c:v>
                </c:pt>
                <c:pt idx="343">
                  <c:v>488</c:v>
                </c:pt>
                <c:pt idx="344">
                  <c:v>525</c:v>
                </c:pt>
                <c:pt idx="345">
                  <c:v>558</c:v>
                </c:pt>
                <c:pt idx="346">
                  <c:v>582</c:v>
                </c:pt>
                <c:pt idx="347">
                  <c:v>578</c:v>
                </c:pt>
                <c:pt idx="348">
                  <c:v>553</c:v>
                </c:pt>
                <c:pt idx="349">
                  <c:v>562</c:v>
                </c:pt>
                <c:pt idx="350">
                  <c:v>579</c:v>
                </c:pt>
                <c:pt idx="351">
                  <c:v>574</c:v>
                </c:pt>
                <c:pt idx="352">
                  <c:v>557</c:v>
                </c:pt>
                <c:pt idx="353">
                  <c:v>555</c:v>
                </c:pt>
                <c:pt idx="354">
                  <c:v>583</c:v>
                </c:pt>
                <c:pt idx="355">
                  <c:v>627</c:v>
                </c:pt>
                <c:pt idx="356">
                  <c:v>647</c:v>
                </c:pt>
                <c:pt idx="357">
                  <c:v>693</c:v>
                </c:pt>
                <c:pt idx="358">
                  <c:v>698</c:v>
                </c:pt>
                <c:pt idx="359">
                  <c:v>671</c:v>
                </c:pt>
                <c:pt idx="360">
                  <c:v>647</c:v>
                </c:pt>
                <c:pt idx="361">
                  <c:v>643</c:v>
                </c:pt>
                <c:pt idx="362">
                  <c:v>686</c:v>
                </c:pt>
                <c:pt idx="363">
                  <c:v>715</c:v>
                </c:pt>
                <c:pt idx="364">
                  <c:v>721</c:v>
                </c:pt>
                <c:pt idx="365">
                  <c:v>688</c:v>
                </c:pt>
                <c:pt idx="366">
                  <c:v>660</c:v>
                </c:pt>
                <c:pt idx="367">
                  <c:v>671</c:v>
                </c:pt>
                <c:pt idx="368">
                  <c:v>679</c:v>
                </c:pt>
                <c:pt idx="369">
                  <c:v>677</c:v>
                </c:pt>
                <c:pt idx="370">
                  <c:v>674</c:v>
                </c:pt>
                <c:pt idx="371">
                  <c:v>700</c:v>
                </c:pt>
                <c:pt idx="372">
                  <c:v>722</c:v>
                </c:pt>
                <c:pt idx="373">
                  <c:v>716</c:v>
                </c:pt>
                <c:pt idx="374">
                  <c:v>705</c:v>
                </c:pt>
                <c:pt idx="375">
                  <c:v>809</c:v>
                </c:pt>
                <c:pt idx="376">
                  <c:v>908</c:v>
                </c:pt>
                <c:pt idx="377">
                  <c:v>921</c:v>
                </c:pt>
                <c:pt idx="378">
                  <c:v>966</c:v>
                </c:pt>
                <c:pt idx="379">
                  <c:v>960</c:v>
                </c:pt>
                <c:pt idx="380">
                  <c:v>903</c:v>
                </c:pt>
                <c:pt idx="381">
                  <c:v>843</c:v>
                </c:pt>
                <c:pt idx="382">
                  <c:v>783</c:v>
                </c:pt>
                <c:pt idx="383">
                  <c:v>739</c:v>
                </c:pt>
                <c:pt idx="384">
                  <c:v>718</c:v>
                </c:pt>
                <c:pt idx="385">
                  <c:v>692</c:v>
                </c:pt>
                <c:pt idx="386">
                  <c:v>667</c:v>
                </c:pt>
                <c:pt idx="387">
                  <c:v>672</c:v>
                </c:pt>
                <c:pt idx="388">
                  <c:v>729</c:v>
                </c:pt>
                <c:pt idx="389">
                  <c:v>809</c:v>
                </c:pt>
                <c:pt idx="390">
                  <c:v>846</c:v>
                </c:pt>
                <c:pt idx="391">
                  <c:v>874</c:v>
                </c:pt>
                <c:pt idx="392">
                  <c:v>879</c:v>
                </c:pt>
                <c:pt idx="393">
                  <c:v>896</c:v>
                </c:pt>
                <c:pt idx="394">
                  <c:v>881</c:v>
                </c:pt>
                <c:pt idx="395">
                  <c:v>886</c:v>
                </c:pt>
                <c:pt idx="396">
                  <c:v>898</c:v>
                </c:pt>
                <c:pt idx="397">
                  <c:v>895</c:v>
                </c:pt>
                <c:pt idx="398">
                  <c:v>861</c:v>
                </c:pt>
                <c:pt idx="399">
                  <c:v>811</c:v>
                </c:pt>
                <c:pt idx="400">
                  <c:v>784</c:v>
                </c:pt>
                <c:pt idx="401">
                  <c:v>759</c:v>
                </c:pt>
                <c:pt idx="402">
                  <c:v>721</c:v>
                </c:pt>
                <c:pt idx="403">
                  <c:v>674</c:v>
                </c:pt>
                <c:pt idx="404">
                  <c:v>654</c:v>
                </c:pt>
                <c:pt idx="405">
                  <c:v>701</c:v>
                </c:pt>
                <c:pt idx="406">
                  <c:v>744</c:v>
                </c:pt>
                <c:pt idx="407">
                  <c:v>754</c:v>
                </c:pt>
                <c:pt idx="408">
                  <c:v>732</c:v>
                </c:pt>
                <c:pt idx="409">
                  <c:v>769</c:v>
                </c:pt>
                <c:pt idx="410">
                  <c:v>812</c:v>
                </c:pt>
                <c:pt idx="411">
                  <c:v>789</c:v>
                </c:pt>
                <c:pt idx="412">
                  <c:v>764</c:v>
                </c:pt>
                <c:pt idx="413">
                  <c:v>759</c:v>
                </c:pt>
                <c:pt idx="414">
                  <c:v>806</c:v>
                </c:pt>
                <c:pt idx="415">
                  <c:v>845</c:v>
                </c:pt>
                <c:pt idx="416">
                  <c:v>856</c:v>
                </c:pt>
                <c:pt idx="417">
                  <c:v>888</c:v>
                </c:pt>
                <c:pt idx="418">
                  <c:v>977</c:v>
                </c:pt>
                <c:pt idx="419">
                  <c:v>1061</c:v>
                </c:pt>
                <c:pt idx="420">
                  <c:v>1021</c:v>
                </c:pt>
                <c:pt idx="421">
                  <c:v>971</c:v>
                </c:pt>
                <c:pt idx="422">
                  <c:v>1069</c:v>
                </c:pt>
                <c:pt idx="423">
                  <c:v>1126</c:v>
                </c:pt>
                <c:pt idx="424">
                  <c:v>1100</c:v>
                </c:pt>
                <c:pt idx="425">
                  <c:v>1014</c:v>
                </c:pt>
                <c:pt idx="426">
                  <c:v>912</c:v>
                </c:pt>
                <c:pt idx="427">
                  <c:v>845</c:v>
                </c:pt>
                <c:pt idx="428">
                  <c:v>914</c:v>
                </c:pt>
                <c:pt idx="429">
                  <c:v>944</c:v>
                </c:pt>
                <c:pt idx="430">
                  <c:v>943</c:v>
                </c:pt>
                <c:pt idx="431">
                  <c:v>942</c:v>
                </c:pt>
                <c:pt idx="432">
                  <c:v>914</c:v>
                </c:pt>
                <c:pt idx="433">
                  <c:v>901</c:v>
                </c:pt>
                <c:pt idx="434">
                  <c:v>884</c:v>
                </c:pt>
                <c:pt idx="435">
                  <c:v>907</c:v>
                </c:pt>
                <c:pt idx="436">
                  <c:v>911</c:v>
                </c:pt>
                <c:pt idx="437">
                  <c:v>900</c:v>
                </c:pt>
                <c:pt idx="438">
                  <c:v>872</c:v>
                </c:pt>
                <c:pt idx="439">
                  <c:v>825</c:v>
                </c:pt>
                <c:pt idx="440">
                  <c:v>837</c:v>
                </c:pt>
                <c:pt idx="441">
                  <c:v>892</c:v>
                </c:pt>
                <c:pt idx="442">
                  <c:v>1004</c:v>
                </c:pt>
                <c:pt idx="443">
                  <c:v>1032</c:v>
                </c:pt>
                <c:pt idx="444">
                  <c:v>1091</c:v>
                </c:pt>
                <c:pt idx="445">
                  <c:v>1121</c:v>
                </c:pt>
                <c:pt idx="446">
                  <c:v>1067</c:v>
                </c:pt>
                <c:pt idx="447">
                  <c:v>1032</c:v>
                </c:pt>
                <c:pt idx="448">
                  <c:v>1013</c:v>
                </c:pt>
                <c:pt idx="449">
                  <c:v>1025</c:v>
                </c:pt>
                <c:pt idx="450">
                  <c:v>1042</c:v>
                </c:pt>
                <c:pt idx="451">
                  <c:v>1050</c:v>
                </c:pt>
                <c:pt idx="452">
                  <c:v>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75-4016-B28F-EC3C52275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4036040"/>
        <c:axId val="904036432"/>
      </c:lineChart>
      <c:dateAx>
        <c:axId val="90403604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36432"/>
        <c:crosses val="autoZero"/>
        <c:auto val="1"/>
        <c:lblOffset val="100"/>
        <c:baseTimeUnit val="days"/>
      </c:dateAx>
      <c:valAx>
        <c:axId val="904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3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93518285076714"/>
          <c:y val="8.5057662216375368E-2"/>
          <c:w val="0.81699607139779762"/>
          <c:h val="0.7655189599473775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800080"/>
              </a:solidFill>
              <a:prstDash val="solid"/>
            </a:ln>
          </c:spPr>
          <c:marker>
            <c:symbol val="none"/>
          </c:marker>
          <c:val>
            <c:numRef>
              <c:f>JEHMA!#REF!</c:f>
              <c:numCache>
                <c:formatCode>General</c:formatCode>
                <c:ptCount val="251"/>
                <c:pt idx="0">
                  <c:v>27781</c:v>
                </c:pt>
                <c:pt idx="1">
                  <c:v>27906</c:v>
                </c:pt>
                <c:pt idx="2">
                  <c:v>28094</c:v>
                </c:pt>
                <c:pt idx="3">
                  <c:v>28281</c:v>
                </c:pt>
                <c:pt idx="4">
                  <c:v>28313</c:v>
                </c:pt>
                <c:pt idx="5">
                  <c:v>28375</c:v>
                </c:pt>
                <c:pt idx="6">
                  <c:v>28344</c:v>
                </c:pt>
                <c:pt idx="7">
                  <c:v>28250</c:v>
                </c:pt>
                <c:pt idx="8">
                  <c:v>28031</c:v>
                </c:pt>
                <c:pt idx="9">
                  <c:v>27844</c:v>
                </c:pt>
                <c:pt idx="10">
                  <c:v>28063</c:v>
                </c:pt>
                <c:pt idx="11">
                  <c:v>27531</c:v>
                </c:pt>
                <c:pt idx="12">
                  <c:v>27156</c:v>
                </c:pt>
                <c:pt idx="13">
                  <c:v>26594</c:v>
                </c:pt>
                <c:pt idx="14">
                  <c:v>26031</c:v>
                </c:pt>
                <c:pt idx="15">
                  <c:v>25594</c:v>
                </c:pt>
                <c:pt idx="16">
                  <c:v>25469</c:v>
                </c:pt>
                <c:pt idx="17">
                  <c:v>25281</c:v>
                </c:pt>
                <c:pt idx="18">
                  <c:v>25094</c:v>
                </c:pt>
                <c:pt idx="19">
                  <c:v>25031</c:v>
                </c:pt>
                <c:pt idx="20">
                  <c:v>24969</c:v>
                </c:pt>
                <c:pt idx="21">
                  <c:v>25156</c:v>
                </c:pt>
                <c:pt idx="22">
                  <c:v>25125</c:v>
                </c:pt>
                <c:pt idx="23">
                  <c:v>25313</c:v>
                </c:pt>
                <c:pt idx="24">
                  <c:v>25344</c:v>
                </c:pt>
                <c:pt idx="25">
                  <c:v>25531</c:v>
                </c:pt>
                <c:pt idx="26">
                  <c:v>25500</c:v>
                </c:pt>
                <c:pt idx="27">
                  <c:v>25469</c:v>
                </c:pt>
                <c:pt idx="28">
                  <c:v>25625</c:v>
                </c:pt>
                <c:pt idx="29">
                  <c:v>25875</c:v>
                </c:pt>
                <c:pt idx="30">
                  <c:v>26219</c:v>
                </c:pt>
                <c:pt idx="31">
                  <c:v>26219</c:v>
                </c:pt>
                <c:pt idx="32">
                  <c:v>26438</c:v>
                </c:pt>
                <c:pt idx="33">
                  <c:v>26406</c:v>
                </c:pt>
                <c:pt idx="34">
                  <c:v>26406</c:v>
                </c:pt>
                <c:pt idx="35">
                  <c:v>26313</c:v>
                </c:pt>
                <c:pt idx="36">
                  <c:v>26281</c:v>
                </c:pt>
                <c:pt idx="37">
                  <c:v>26250</c:v>
                </c:pt>
                <c:pt idx="38">
                  <c:v>26719</c:v>
                </c:pt>
                <c:pt idx="39">
                  <c:v>26844</c:v>
                </c:pt>
                <c:pt idx="40">
                  <c:v>26906</c:v>
                </c:pt>
                <c:pt idx="41">
                  <c:v>27031</c:v>
                </c:pt>
                <c:pt idx="42">
                  <c:v>27063</c:v>
                </c:pt>
                <c:pt idx="43">
                  <c:v>27125</c:v>
                </c:pt>
                <c:pt idx="44">
                  <c:v>27375</c:v>
                </c:pt>
                <c:pt idx="45">
                  <c:v>27875</c:v>
                </c:pt>
                <c:pt idx="46">
                  <c:v>27969</c:v>
                </c:pt>
                <c:pt idx="47">
                  <c:v>28156</c:v>
                </c:pt>
                <c:pt idx="48">
                  <c:v>28844</c:v>
                </c:pt>
                <c:pt idx="49">
                  <c:v>29156</c:v>
                </c:pt>
                <c:pt idx="50">
                  <c:v>29469</c:v>
                </c:pt>
                <c:pt idx="51">
                  <c:v>29469</c:v>
                </c:pt>
                <c:pt idx="52">
                  <c:v>29531</c:v>
                </c:pt>
                <c:pt idx="53">
                  <c:v>29406</c:v>
                </c:pt>
                <c:pt idx="54">
                  <c:v>29313</c:v>
                </c:pt>
                <c:pt idx="55">
                  <c:v>29125</c:v>
                </c:pt>
                <c:pt idx="56">
                  <c:v>29188</c:v>
                </c:pt>
                <c:pt idx="57">
                  <c:v>29156</c:v>
                </c:pt>
                <c:pt idx="58">
                  <c:v>29250</c:v>
                </c:pt>
                <c:pt idx="59">
                  <c:v>29469</c:v>
                </c:pt>
                <c:pt idx="60">
                  <c:v>29375</c:v>
                </c:pt>
                <c:pt idx="61">
                  <c:v>29438</c:v>
                </c:pt>
                <c:pt idx="62">
                  <c:v>29469</c:v>
                </c:pt>
                <c:pt idx="63">
                  <c:v>28906</c:v>
                </c:pt>
                <c:pt idx="64">
                  <c:v>28938</c:v>
                </c:pt>
                <c:pt idx="65">
                  <c:v>29031</c:v>
                </c:pt>
                <c:pt idx="66">
                  <c:v>28781</c:v>
                </c:pt>
                <c:pt idx="67">
                  <c:v>28656</c:v>
                </c:pt>
                <c:pt idx="68">
                  <c:v>28125</c:v>
                </c:pt>
                <c:pt idx="69">
                  <c:v>27813</c:v>
                </c:pt>
                <c:pt idx="70">
                  <c:v>27750</c:v>
                </c:pt>
                <c:pt idx="71">
                  <c:v>27531</c:v>
                </c:pt>
                <c:pt idx="72">
                  <c:v>27656</c:v>
                </c:pt>
                <c:pt idx="73">
                  <c:v>27594</c:v>
                </c:pt>
                <c:pt idx="74">
                  <c:v>27531</c:v>
                </c:pt>
                <c:pt idx="75">
                  <c:v>27438</c:v>
                </c:pt>
                <c:pt idx="76">
                  <c:v>27344</c:v>
                </c:pt>
                <c:pt idx="77">
                  <c:v>27031</c:v>
                </c:pt>
                <c:pt idx="78">
                  <c:v>26938</c:v>
                </c:pt>
                <c:pt idx="79">
                  <c:v>26875</c:v>
                </c:pt>
                <c:pt idx="80">
                  <c:v>26750</c:v>
                </c:pt>
                <c:pt idx="81">
                  <c:v>26625</c:v>
                </c:pt>
                <c:pt idx="82">
                  <c:v>26594</c:v>
                </c:pt>
                <c:pt idx="83">
                  <c:v>26375</c:v>
                </c:pt>
                <c:pt idx="84">
                  <c:v>26344</c:v>
                </c:pt>
                <c:pt idx="85">
                  <c:v>26344</c:v>
                </c:pt>
                <c:pt idx="86">
                  <c:v>26406</c:v>
                </c:pt>
                <c:pt idx="87">
                  <c:v>26656</c:v>
                </c:pt>
                <c:pt idx="88">
                  <c:v>26938</c:v>
                </c:pt>
                <c:pt idx="89">
                  <c:v>26938</c:v>
                </c:pt>
                <c:pt idx="90">
                  <c:v>26906</c:v>
                </c:pt>
                <c:pt idx="91">
                  <c:v>27156</c:v>
                </c:pt>
                <c:pt idx="92">
                  <c:v>27375</c:v>
                </c:pt>
                <c:pt idx="93">
                  <c:v>27469</c:v>
                </c:pt>
                <c:pt idx="94">
                  <c:v>27719</c:v>
                </c:pt>
                <c:pt idx="95">
                  <c:v>27938</c:v>
                </c:pt>
                <c:pt idx="96">
                  <c:v>28031</c:v>
                </c:pt>
                <c:pt idx="97">
                  <c:v>28219</c:v>
                </c:pt>
                <c:pt idx="98">
                  <c:v>28563</c:v>
                </c:pt>
                <c:pt idx="99">
                  <c:v>28656</c:v>
                </c:pt>
                <c:pt idx="100">
                  <c:v>28813</c:v>
                </c:pt>
                <c:pt idx="101">
                  <c:v>29031</c:v>
                </c:pt>
                <c:pt idx="102">
                  <c:v>29563</c:v>
                </c:pt>
                <c:pt idx="103">
                  <c:v>30063</c:v>
                </c:pt>
                <c:pt idx="104">
                  <c:v>30719</c:v>
                </c:pt>
                <c:pt idx="105">
                  <c:v>31219</c:v>
                </c:pt>
                <c:pt idx="106">
                  <c:v>31594</c:v>
                </c:pt>
                <c:pt idx="107">
                  <c:v>32063</c:v>
                </c:pt>
                <c:pt idx="108">
                  <c:v>32250</c:v>
                </c:pt>
                <c:pt idx="109">
                  <c:v>32281</c:v>
                </c:pt>
                <c:pt idx="110">
                  <c:v>32313</c:v>
                </c:pt>
                <c:pt idx="111">
                  <c:v>32781</c:v>
                </c:pt>
                <c:pt idx="112">
                  <c:v>33000</c:v>
                </c:pt>
                <c:pt idx="113">
                  <c:v>33500</c:v>
                </c:pt>
                <c:pt idx="114">
                  <c:v>33250</c:v>
                </c:pt>
                <c:pt idx="115">
                  <c:v>33406</c:v>
                </c:pt>
                <c:pt idx="116">
                  <c:v>33625</c:v>
                </c:pt>
                <c:pt idx="117">
                  <c:v>33750</c:v>
                </c:pt>
                <c:pt idx="118">
                  <c:v>33719</c:v>
                </c:pt>
                <c:pt idx="119">
                  <c:v>33750</c:v>
                </c:pt>
                <c:pt idx="120">
                  <c:v>33875</c:v>
                </c:pt>
                <c:pt idx="121">
                  <c:v>33906</c:v>
                </c:pt>
                <c:pt idx="122">
                  <c:v>34063</c:v>
                </c:pt>
                <c:pt idx="123">
                  <c:v>34563</c:v>
                </c:pt>
                <c:pt idx="124">
                  <c:v>34594</c:v>
                </c:pt>
                <c:pt idx="125">
                  <c:v>34594</c:v>
                </c:pt>
                <c:pt idx="126">
                  <c:v>34969</c:v>
                </c:pt>
                <c:pt idx="127">
                  <c:v>35313</c:v>
                </c:pt>
                <c:pt idx="128">
                  <c:v>35375</c:v>
                </c:pt>
                <c:pt idx="129">
                  <c:v>35469</c:v>
                </c:pt>
                <c:pt idx="130">
                  <c:v>35906</c:v>
                </c:pt>
                <c:pt idx="131">
                  <c:v>37031</c:v>
                </c:pt>
                <c:pt idx="132">
                  <c:v>37219</c:v>
                </c:pt>
                <c:pt idx="133">
                  <c:v>37406</c:v>
                </c:pt>
                <c:pt idx="134">
                  <c:v>38031</c:v>
                </c:pt>
                <c:pt idx="135">
                  <c:v>38281</c:v>
                </c:pt>
                <c:pt idx="136">
                  <c:v>38719</c:v>
                </c:pt>
                <c:pt idx="137">
                  <c:v>38719</c:v>
                </c:pt>
                <c:pt idx="138">
                  <c:v>38969</c:v>
                </c:pt>
                <c:pt idx="139">
                  <c:v>39344</c:v>
                </c:pt>
                <c:pt idx="140">
                  <c:v>39344</c:v>
                </c:pt>
                <c:pt idx="141">
                  <c:v>40063</c:v>
                </c:pt>
                <c:pt idx="142">
                  <c:v>40813</c:v>
                </c:pt>
                <c:pt idx="143">
                  <c:v>41406</c:v>
                </c:pt>
                <c:pt idx="144">
                  <c:v>41750</c:v>
                </c:pt>
                <c:pt idx="145">
                  <c:v>41906</c:v>
                </c:pt>
                <c:pt idx="146">
                  <c:v>42000</c:v>
                </c:pt>
                <c:pt idx="147">
                  <c:v>42281</c:v>
                </c:pt>
                <c:pt idx="148">
                  <c:v>42394</c:v>
                </c:pt>
                <c:pt idx="149">
                  <c:v>42331</c:v>
                </c:pt>
                <c:pt idx="150">
                  <c:v>42206</c:v>
                </c:pt>
                <c:pt idx="151">
                  <c:v>41156</c:v>
                </c:pt>
                <c:pt idx="152">
                  <c:v>40875</c:v>
                </c:pt>
                <c:pt idx="153">
                  <c:v>40844</c:v>
                </c:pt>
                <c:pt idx="154">
                  <c:v>40938</c:v>
                </c:pt>
                <c:pt idx="155">
                  <c:v>40375</c:v>
                </c:pt>
                <c:pt idx="156">
                  <c:v>40150</c:v>
                </c:pt>
                <c:pt idx="157">
                  <c:v>40088</c:v>
                </c:pt>
                <c:pt idx="158">
                  <c:v>39631</c:v>
                </c:pt>
                <c:pt idx="159">
                  <c:v>39538</c:v>
                </c:pt>
                <c:pt idx="160">
                  <c:v>39694</c:v>
                </c:pt>
                <c:pt idx="161">
                  <c:v>39625</c:v>
                </c:pt>
                <c:pt idx="162">
                  <c:v>39625</c:v>
                </c:pt>
                <c:pt idx="163">
                  <c:v>39688</c:v>
                </c:pt>
                <c:pt idx="164">
                  <c:v>39375</c:v>
                </c:pt>
                <c:pt idx="165">
                  <c:v>39219</c:v>
                </c:pt>
                <c:pt idx="166">
                  <c:v>39438</c:v>
                </c:pt>
                <c:pt idx="167">
                  <c:v>39281</c:v>
                </c:pt>
                <c:pt idx="168">
                  <c:v>39000</c:v>
                </c:pt>
                <c:pt idx="169">
                  <c:v>38844</c:v>
                </c:pt>
                <c:pt idx="170">
                  <c:v>38781</c:v>
                </c:pt>
                <c:pt idx="171">
                  <c:v>38063</c:v>
                </c:pt>
                <c:pt idx="172">
                  <c:v>37875</c:v>
                </c:pt>
                <c:pt idx="173">
                  <c:v>37875</c:v>
                </c:pt>
                <c:pt idx="174">
                  <c:v>38063</c:v>
                </c:pt>
                <c:pt idx="175">
                  <c:v>38156</c:v>
                </c:pt>
                <c:pt idx="176">
                  <c:v>38219</c:v>
                </c:pt>
                <c:pt idx="177">
                  <c:v>38500</c:v>
                </c:pt>
                <c:pt idx="178">
                  <c:v>38594</c:v>
                </c:pt>
                <c:pt idx="179">
                  <c:v>38875</c:v>
                </c:pt>
                <c:pt idx="180">
                  <c:v>39250</c:v>
                </c:pt>
                <c:pt idx="181">
                  <c:v>39250</c:v>
                </c:pt>
                <c:pt idx="182">
                  <c:v>39281</c:v>
                </c:pt>
                <c:pt idx="183">
                  <c:v>39344</c:v>
                </c:pt>
                <c:pt idx="184">
                  <c:v>39594</c:v>
                </c:pt>
                <c:pt idx="185">
                  <c:v>39631</c:v>
                </c:pt>
                <c:pt idx="186">
                  <c:v>39281</c:v>
                </c:pt>
                <c:pt idx="187">
                  <c:v>39469</c:v>
                </c:pt>
                <c:pt idx="188">
                  <c:v>40125</c:v>
                </c:pt>
                <c:pt idx="189">
                  <c:v>41125</c:v>
                </c:pt>
                <c:pt idx="190">
                  <c:v>41375</c:v>
                </c:pt>
                <c:pt idx="191">
                  <c:v>41438</c:v>
                </c:pt>
                <c:pt idx="192">
                  <c:v>41625</c:v>
                </c:pt>
                <c:pt idx="193">
                  <c:v>41781</c:v>
                </c:pt>
                <c:pt idx="194">
                  <c:v>42156</c:v>
                </c:pt>
                <c:pt idx="195">
                  <c:v>42781</c:v>
                </c:pt>
                <c:pt idx="196">
                  <c:v>42875</c:v>
                </c:pt>
                <c:pt idx="197">
                  <c:v>43063</c:v>
                </c:pt>
                <c:pt idx="198">
                  <c:v>43813</c:v>
                </c:pt>
                <c:pt idx="199">
                  <c:v>44656</c:v>
                </c:pt>
                <c:pt idx="200">
                  <c:v>44813</c:v>
                </c:pt>
                <c:pt idx="201">
                  <c:v>44844</c:v>
                </c:pt>
                <c:pt idx="202">
                  <c:v>45181</c:v>
                </c:pt>
                <c:pt idx="203">
                  <c:v>45156</c:v>
                </c:pt>
                <c:pt idx="204">
                  <c:v>44844</c:v>
                </c:pt>
                <c:pt idx="205">
                  <c:v>44844</c:v>
                </c:pt>
                <c:pt idx="206">
                  <c:v>44875</c:v>
                </c:pt>
                <c:pt idx="207">
                  <c:v>45125</c:v>
                </c:pt>
                <c:pt idx="208">
                  <c:v>44969</c:v>
                </c:pt>
                <c:pt idx="209">
                  <c:v>44938</c:v>
                </c:pt>
                <c:pt idx="210">
                  <c:v>45188</c:v>
                </c:pt>
                <c:pt idx="211">
                  <c:v>45238</c:v>
                </c:pt>
                <c:pt idx="212">
                  <c:v>45113</c:v>
                </c:pt>
                <c:pt idx="213">
                  <c:v>45063</c:v>
                </c:pt>
                <c:pt idx="214">
                  <c:v>45188</c:v>
                </c:pt>
                <c:pt idx="215">
                  <c:v>45469</c:v>
                </c:pt>
                <c:pt idx="216">
                  <c:v>45406</c:v>
                </c:pt>
                <c:pt idx="217">
                  <c:v>45769</c:v>
                </c:pt>
                <c:pt idx="218">
                  <c:v>45081</c:v>
                </c:pt>
                <c:pt idx="219">
                  <c:v>45425</c:v>
                </c:pt>
                <c:pt idx="220">
                  <c:v>45613</c:v>
                </c:pt>
                <c:pt idx="221">
                  <c:v>45875</c:v>
                </c:pt>
                <c:pt idx="222">
                  <c:v>46813</c:v>
                </c:pt>
                <c:pt idx="223">
                  <c:v>48250</c:v>
                </c:pt>
                <c:pt idx="224">
                  <c:v>48813</c:v>
                </c:pt>
                <c:pt idx="225">
                  <c:v>49313</c:v>
                </c:pt>
                <c:pt idx="226">
                  <c:v>49750</c:v>
                </c:pt>
                <c:pt idx="227">
                  <c:v>50500</c:v>
                </c:pt>
                <c:pt idx="228">
                  <c:v>51125</c:v>
                </c:pt>
                <c:pt idx="229">
                  <c:v>51313</c:v>
                </c:pt>
                <c:pt idx="230">
                  <c:v>51438</c:v>
                </c:pt>
                <c:pt idx="231">
                  <c:v>51488</c:v>
                </c:pt>
                <c:pt idx="232">
                  <c:v>51563</c:v>
                </c:pt>
                <c:pt idx="233">
                  <c:v>52031</c:v>
                </c:pt>
                <c:pt idx="234">
                  <c:v>53344</c:v>
                </c:pt>
                <c:pt idx="235">
                  <c:v>53094</c:v>
                </c:pt>
                <c:pt idx="236">
                  <c:v>53469</c:v>
                </c:pt>
                <c:pt idx="237">
                  <c:v>53875</c:v>
                </c:pt>
                <c:pt idx="238">
                  <c:v>53563</c:v>
                </c:pt>
                <c:pt idx="239">
                  <c:v>53688</c:v>
                </c:pt>
                <c:pt idx="240">
                  <c:v>53750</c:v>
                </c:pt>
                <c:pt idx="241">
                  <c:v>53875</c:v>
                </c:pt>
                <c:pt idx="242">
                  <c:v>54031</c:v>
                </c:pt>
                <c:pt idx="243">
                  <c:v>54094</c:v>
                </c:pt>
                <c:pt idx="244">
                  <c:v>54938</c:v>
                </c:pt>
                <c:pt idx="245">
                  <c:v>56281</c:v>
                </c:pt>
                <c:pt idx="246">
                  <c:v>56625</c:v>
                </c:pt>
                <c:pt idx="247">
                  <c:v>56813</c:v>
                </c:pt>
                <c:pt idx="248">
                  <c:v>55875</c:v>
                </c:pt>
                <c:pt idx="249">
                  <c:v>56156</c:v>
                </c:pt>
                <c:pt idx="250">
                  <c:v>58219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JEHMA!#REF!</c15:sqref>
                        </c15:formulaRef>
                      </c:ext>
                    </c:extLst>
                    <c:numCache>
                      <c:formatCode>General</c:formatCode>
                      <c:ptCount val="251"/>
                      <c:pt idx="0">
                        <c:v>38996</c:v>
                      </c:pt>
                      <c:pt idx="1">
                        <c:v>38999</c:v>
                      </c:pt>
                      <c:pt idx="2">
                        <c:v>39000</c:v>
                      </c:pt>
                      <c:pt idx="3">
                        <c:v>39001</c:v>
                      </c:pt>
                      <c:pt idx="4">
                        <c:v>39002</c:v>
                      </c:pt>
                      <c:pt idx="5">
                        <c:v>39003</c:v>
                      </c:pt>
                      <c:pt idx="6">
                        <c:v>39006</c:v>
                      </c:pt>
                      <c:pt idx="7">
                        <c:v>39007</c:v>
                      </c:pt>
                      <c:pt idx="8">
                        <c:v>39008</c:v>
                      </c:pt>
                      <c:pt idx="9">
                        <c:v>39009</c:v>
                      </c:pt>
                      <c:pt idx="10">
                        <c:v>39010</c:v>
                      </c:pt>
                      <c:pt idx="11">
                        <c:v>39013</c:v>
                      </c:pt>
                      <c:pt idx="12">
                        <c:v>39014</c:v>
                      </c:pt>
                      <c:pt idx="13">
                        <c:v>39015</c:v>
                      </c:pt>
                      <c:pt idx="14">
                        <c:v>39016</c:v>
                      </c:pt>
                      <c:pt idx="15">
                        <c:v>39017</c:v>
                      </c:pt>
                      <c:pt idx="16">
                        <c:v>39020</c:v>
                      </c:pt>
                      <c:pt idx="17">
                        <c:v>39021</c:v>
                      </c:pt>
                      <c:pt idx="18">
                        <c:v>39022</c:v>
                      </c:pt>
                      <c:pt idx="19">
                        <c:v>39023</c:v>
                      </c:pt>
                      <c:pt idx="20">
                        <c:v>39024</c:v>
                      </c:pt>
                      <c:pt idx="21">
                        <c:v>39027</c:v>
                      </c:pt>
                      <c:pt idx="22">
                        <c:v>39028</c:v>
                      </c:pt>
                      <c:pt idx="23">
                        <c:v>39029</c:v>
                      </c:pt>
                      <c:pt idx="24">
                        <c:v>39030</c:v>
                      </c:pt>
                      <c:pt idx="25">
                        <c:v>39031</c:v>
                      </c:pt>
                      <c:pt idx="26">
                        <c:v>39034</c:v>
                      </c:pt>
                      <c:pt idx="27">
                        <c:v>39035</c:v>
                      </c:pt>
                      <c:pt idx="28">
                        <c:v>39036</c:v>
                      </c:pt>
                      <c:pt idx="29">
                        <c:v>39037</c:v>
                      </c:pt>
                      <c:pt idx="30">
                        <c:v>39038</c:v>
                      </c:pt>
                      <c:pt idx="31">
                        <c:v>39041</c:v>
                      </c:pt>
                      <c:pt idx="32">
                        <c:v>39042</c:v>
                      </c:pt>
                      <c:pt idx="33">
                        <c:v>39043</c:v>
                      </c:pt>
                      <c:pt idx="34">
                        <c:v>39044</c:v>
                      </c:pt>
                      <c:pt idx="35">
                        <c:v>39045</c:v>
                      </c:pt>
                      <c:pt idx="36">
                        <c:v>39048</c:v>
                      </c:pt>
                      <c:pt idx="37">
                        <c:v>39049</c:v>
                      </c:pt>
                      <c:pt idx="38">
                        <c:v>39050</c:v>
                      </c:pt>
                      <c:pt idx="39">
                        <c:v>39051</c:v>
                      </c:pt>
                      <c:pt idx="40">
                        <c:v>39052</c:v>
                      </c:pt>
                      <c:pt idx="41">
                        <c:v>39055</c:v>
                      </c:pt>
                      <c:pt idx="42">
                        <c:v>39056</c:v>
                      </c:pt>
                      <c:pt idx="43">
                        <c:v>39057</c:v>
                      </c:pt>
                      <c:pt idx="44">
                        <c:v>39058</c:v>
                      </c:pt>
                      <c:pt idx="45">
                        <c:v>39059</c:v>
                      </c:pt>
                      <c:pt idx="46">
                        <c:v>39062</c:v>
                      </c:pt>
                      <c:pt idx="47">
                        <c:v>39063</c:v>
                      </c:pt>
                      <c:pt idx="48">
                        <c:v>39064</c:v>
                      </c:pt>
                      <c:pt idx="49">
                        <c:v>39065</c:v>
                      </c:pt>
                      <c:pt idx="50">
                        <c:v>39066</c:v>
                      </c:pt>
                      <c:pt idx="51">
                        <c:v>39069</c:v>
                      </c:pt>
                      <c:pt idx="52">
                        <c:v>39070</c:v>
                      </c:pt>
                      <c:pt idx="53">
                        <c:v>39071</c:v>
                      </c:pt>
                      <c:pt idx="54">
                        <c:v>39072</c:v>
                      </c:pt>
                      <c:pt idx="55">
                        <c:v>39073</c:v>
                      </c:pt>
                      <c:pt idx="56">
                        <c:v>39084</c:v>
                      </c:pt>
                      <c:pt idx="57">
                        <c:v>39085</c:v>
                      </c:pt>
                      <c:pt idx="58">
                        <c:v>39086</c:v>
                      </c:pt>
                      <c:pt idx="59">
                        <c:v>39087</c:v>
                      </c:pt>
                      <c:pt idx="60">
                        <c:v>39090</c:v>
                      </c:pt>
                      <c:pt idx="61">
                        <c:v>39091</c:v>
                      </c:pt>
                      <c:pt idx="62">
                        <c:v>39092</c:v>
                      </c:pt>
                      <c:pt idx="63">
                        <c:v>39093</c:v>
                      </c:pt>
                      <c:pt idx="64">
                        <c:v>39094</c:v>
                      </c:pt>
                      <c:pt idx="65">
                        <c:v>39097</c:v>
                      </c:pt>
                      <c:pt idx="66">
                        <c:v>39098</c:v>
                      </c:pt>
                      <c:pt idx="67">
                        <c:v>39099</c:v>
                      </c:pt>
                      <c:pt idx="68">
                        <c:v>39100</c:v>
                      </c:pt>
                      <c:pt idx="69">
                        <c:v>39101</c:v>
                      </c:pt>
                      <c:pt idx="70">
                        <c:v>39104</c:v>
                      </c:pt>
                      <c:pt idx="71">
                        <c:v>39105</c:v>
                      </c:pt>
                      <c:pt idx="72">
                        <c:v>39106</c:v>
                      </c:pt>
                      <c:pt idx="73">
                        <c:v>39107</c:v>
                      </c:pt>
                      <c:pt idx="74">
                        <c:v>39108</c:v>
                      </c:pt>
                      <c:pt idx="75">
                        <c:v>39111</c:v>
                      </c:pt>
                      <c:pt idx="76">
                        <c:v>39112</c:v>
                      </c:pt>
                      <c:pt idx="77">
                        <c:v>39113</c:v>
                      </c:pt>
                      <c:pt idx="78">
                        <c:v>39114</c:v>
                      </c:pt>
                      <c:pt idx="79">
                        <c:v>39115</c:v>
                      </c:pt>
                      <c:pt idx="80">
                        <c:v>39118</c:v>
                      </c:pt>
                      <c:pt idx="81">
                        <c:v>39119</c:v>
                      </c:pt>
                      <c:pt idx="82">
                        <c:v>39120</c:v>
                      </c:pt>
                      <c:pt idx="83">
                        <c:v>39121</c:v>
                      </c:pt>
                      <c:pt idx="84">
                        <c:v>39122</c:v>
                      </c:pt>
                      <c:pt idx="85">
                        <c:v>39125</c:v>
                      </c:pt>
                      <c:pt idx="86">
                        <c:v>39126</c:v>
                      </c:pt>
                      <c:pt idx="87">
                        <c:v>39127</c:v>
                      </c:pt>
                      <c:pt idx="88">
                        <c:v>39128</c:v>
                      </c:pt>
                      <c:pt idx="89">
                        <c:v>39129</c:v>
                      </c:pt>
                      <c:pt idx="90">
                        <c:v>39132</c:v>
                      </c:pt>
                      <c:pt idx="91">
                        <c:v>39133</c:v>
                      </c:pt>
                      <c:pt idx="92">
                        <c:v>39134</c:v>
                      </c:pt>
                      <c:pt idx="93">
                        <c:v>39135</c:v>
                      </c:pt>
                      <c:pt idx="94">
                        <c:v>39136</c:v>
                      </c:pt>
                      <c:pt idx="95">
                        <c:v>39139</c:v>
                      </c:pt>
                      <c:pt idx="96">
                        <c:v>39140</c:v>
                      </c:pt>
                      <c:pt idx="97">
                        <c:v>39141</c:v>
                      </c:pt>
                      <c:pt idx="98">
                        <c:v>39142</c:v>
                      </c:pt>
                      <c:pt idx="99">
                        <c:v>39143</c:v>
                      </c:pt>
                      <c:pt idx="100">
                        <c:v>39146</c:v>
                      </c:pt>
                      <c:pt idx="101">
                        <c:v>39147</c:v>
                      </c:pt>
                      <c:pt idx="102">
                        <c:v>39148</c:v>
                      </c:pt>
                      <c:pt idx="103">
                        <c:v>39149</c:v>
                      </c:pt>
                      <c:pt idx="104">
                        <c:v>39150</c:v>
                      </c:pt>
                      <c:pt idx="105">
                        <c:v>39153</c:v>
                      </c:pt>
                      <c:pt idx="106">
                        <c:v>39154</c:v>
                      </c:pt>
                      <c:pt idx="107">
                        <c:v>39155</c:v>
                      </c:pt>
                      <c:pt idx="108">
                        <c:v>39156</c:v>
                      </c:pt>
                      <c:pt idx="109">
                        <c:v>39157</c:v>
                      </c:pt>
                      <c:pt idx="110">
                        <c:v>39160</c:v>
                      </c:pt>
                      <c:pt idx="111">
                        <c:v>39161</c:v>
                      </c:pt>
                      <c:pt idx="112">
                        <c:v>39162</c:v>
                      </c:pt>
                      <c:pt idx="113">
                        <c:v>39163</c:v>
                      </c:pt>
                      <c:pt idx="114">
                        <c:v>39164</c:v>
                      </c:pt>
                      <c:pt idx="115">
                        <c:v>39167</c:v>
                      </c:pt>
                      <c:pt idx="116">
                        <c:v>39168</c:v>
                      </c:pt>
                      <c:pt idx="117">
                        <c:v>39169</c:v>
                      </c:pt>
                      <c:pt idx="118">
                        <c:v>39170</c:v>
                      </c:pt>
                      <c:pt idx="119">
                        <c:v>39171</c:v>
                      </c:pt>
                      <c:pt idx="120">
                        <c:v>39174</c:v>
                      </c:pt>
                      <c:pt idx="121">
                        <c:v>39175</c:v>
                      </c:pt>
                      <c:pt idx="122">
                        <c:v>39176</c:v>
                      </c:pt>
                      <c:pt idx="123">
                        <c:v>39177</c:v>
                      </c:pt>
                      <c:pt idx="124">
                        <c:v>39182</c:v>
                      </c:pt>
                      <c:pt idx="125">
                        <c:v>39183</c:v>
                      </c:pt>
                      <c:pt idx="126">
                        <c:v>39184</c:v>
                      </c:pt>
                      <c:pt idx="127">
                        <c:v>39185</c:v>
                      </c:pt>
                      <c:pt idx="128">
                        <c:v>39188</c:v>
                      </c:pt>
                      <c:pt idx="129">
                        <c:v>39189</c:v>
                      </c:pt>
                      <c:pt idx="130">
                        <c:v>39190</c:v>
                      </c:pt>
                      <c:pt idx="131">
                        <c:v>39191</c:v>
                      </c:pt>
                      <c:pt idx="132">
                        <c:v>39192</c:v>
                      </c:pt>
                      <c:pt idx="133">
                        <c:v>39195</c:v>
                      </c:pt>
                      <c:pt idx="134">
                        <c:v>39196</c:v>
                      </c:pt>
                      <c:pt idx="135">
                        <c:v>39197</c:v>
                      </c:pt>
                      <c:pt idx="136">
                        <c:v>39198</c:v>
                      </c:pt>
                      <c:pt idx="137">
                        <c:v>39198</c:v>
                      </c:pt>
                      <c:pt idx="138">
                        <c:v>39199</c:v>
                      </c:pt>
                      <c:pt idx="139">
                        <c:v>39202</c:v>
                      </c:pt>
                      <c:pt idx="140">
                        <c:v>39203</c:v>
                      </c:pt>
                      <c:pt idx="141">
                        <c:v>39205</c:v>
                      </c:pt>
                      <c:pt idx="142">
                        <c:v>39206</c:v>
                      </c:pt>
                      <c:pt idx="143">
                        <c:v>39210</c:v>
                      </c:pt>
                      <c:pt idx="144">
                        <c:v>39211</c:v>
                      </c:pt>
                      <c:pt idx="145">
                        <c:v>39212</c:v>
                      </c:pt>
                      <c:pt idx="146">
                        <c:v>39213</c:v>
                      </c:pt>
                      <c:pt idx="147">
                        <c:v>39216</c:v>
                      </c:pt>
                      <c:pt idx="148">
                        <c:v>39217</c:v>
                      </c:pt>
                      <c:pt idx="149">
                        <c:v>39218</c:v>
                      </c:pt>
                      <c:pt idx="150">
                        <c:v>39219</c:v>
                      </c:pt>
                      <c:pt idx="151">
                        <c:v>39220</c:v>
                      </c:pt>
                      <c:pt idx="152">
                        <c:v>39223</c:v>
                      </c:pt>
                      <c:pt idx="153">
                        <c:v>39224</c:v>
                      </c:pt>
                      <c:pt idx="154">
                        <c:v>39225</c:v>
                      </c:pt>
                      <c:pt idx="155">
                        <c:v>39226</c:v>
                      </c:pt>
                      <c:pt idx="156">
                        <c:v>39227</c:v>
                      </c:pt>
                      <c:pt idx="157">
                        <c:v>39231</c:v>
                      </c:pt>
                      <c:pt idx="158">
                        <c:v>39232</c:v>
                      </c:pt>
                      <c:pt idx="159">
                        <c:v>39233</c:v>
                      </c:pt>
                      <c:pt idx="160">
                        <c:v>39234</c:v>
                      </c:pt>
                      <c:pt idx="161">
                        <c:v>39237</c:v>
                      </c:pt>
                      <c:pt idx="162">
                        <c:v>39238</c:v>
                      </c:pt>
                      <c:pt idx="163">
                        <c:v>39239</c:v>
                      </c:pt>
                      <c:pt idx="164">
                        <c:v>39240</c:v>
                      </c:pt>
                      <c:pt idx="165">
                        <c:v>39241</c:v>
                      </c:pt>
                      <c:pt idx="166">
                        <c:v>39244</c:v>
                      </c:pt>
                      <c:pt idx="167">
                        <c:v>39245</c:v>
                      </c:pt>
                      <c:pt idx="168">
                        <c:v>39246</c:v>
                      </c:pt>
                      <c:pt idx="169">
                        <c:v>39247</c:v>
                      </c:pt>
                      <c:pt idx="170">
                        <c:v>39248</c:v>
                      </c:pt>
                      <c:pt idx="171">
                        <c:v>39251</c:v>
                      </c:pt>
                      <c:pt idx="172">
                        <c:v>39252</c:v>
                      </c:pt>
                      <c:pt idx="173">
                        <c:v>39253</c:v>
                      </c:pt>
                      <c:pt idx="174">
                        <c:v>39254</c:v>
                      </c:pt>
                      <c:pt idx="175">
                        <c:v>39255</c:v>
                      </c:pt>
                      <c:pt idx="176">
                        <c:v>39258</c:v>
                      </c:pt>
                      <c:pt idx="177">
                        <c:v>39259</c:v>
                      </c:pt>
                      <c:pt idx="178">
                        <c:v>39260</c:v>
                      </c:pt>
                      <c:pt idx="179">
                        <c:v>39261</c:v>
                      </c:pt>
                      <c:pt idx="180">
                        <c:v>39262</c:v>
                      </c:pt>
                      <c:pt idx="181">
                        <c:v>39265</c:v>
                      </c:pt>
                      <c:pt idx="182">
                        <c:v>39266</c:v>
                      </c:pt>
                      <c:pt idx="183">
                        <c:v>39267</c:v>
                      </c:pt>
                      <c:pt idx="184">
                        <c:v>39268</c:v>
                      </c:pt>
                      <c:pt idx="185">
                        <c:v>39269</c:v>
                      </c:pt>
                      <c:pt idx="186">
                        <c:v>39272</c:v>
                      </c:pt>
                      <c:pt idx="187">
                        <c:v>39273</c:v>
                      </c:pt>
                      <c:pt idx="188">
                        <c:v>39274</c:v>
                      </c:pt>
                      <c:pt idx="189">
                        <c:v>39275</c:v>
                      </c:pt>
                      <c:pt idx="190">
                        <c:v>39276</c:v>
                      </c:pt>
                      <c:pt idx="191">
                        <c:v>39279</c:v>
                      </c:pt>
                      <c:pt idx="192">
                        <c:v>39280</c:v>
                      </c:pt>
                      <c:pt idx="193">
                        <c:v>39281</c:v>
                      </c:pt>
                      <c:pt idx="194">
                        <c:v>39282</c:v>
                      </c:pt>
                      <c:pt idx="195">
                        <c:v>39283</c:v>
                      </c:pt>
                      <c:pt idx="196">
                        <c:v>39286</c:v>
                      </c:pt>
                      <c:pt idx="197">
                        <c:v>39287</c:v>
                      </c:pt>
                      <c:pt idx="198">
                        <c:v>39288</c:v>
                      </c:pt>
                      <c:pt idx="199">
                        <c:v>39289</c:v>
                      </c:pt>
                      <c:pt idx="200">
                        <c:v>39290</c:v>
                      </c:pt>
                      <c:pt idx="201">
                        <c:v>39293</c:v>
                      </c:pt>
                      <c:pt idx="202">
                        <c:v>39294</c:v>
                      </c:pt>
                      <c:pt idx="203">
                        <c:v>39295</c:v>
                      </c:pt>
                      <c:pt idx="204">
                        <c:v>39296</c:v>
                      </c:pt>
                      <c:pt idx="205">
                        <c:v>39297</c:v>
                      </c:pt>
                      <c:pt idx="206">
                        <c:v>39300</c:v>
                      </c:pt>
                      <c:pt idx="207">
                        <c:v>39301</c:v>
                      </c:pt>
                      <c:pt idx="208">
                        <c:v>39302</c:v>
                      </c:pt>
                      <c:pt idx="209">
                        <c:v>39303</c:v>
                      </c:pt>
                      <c:pt idx="210">
                        <c:v>39304</c:v>
                      </c:pt>
                      <c:pt idx="211">
                        <c:v>39307</c:v>
                      </c:pt>
                      <c:pt idx="212">
                        <c:v>39308</c:v>
                      </c:pt>
                      <c:pt idx="213">
                        <c:v>39309</c:v>
                      </c:pt>
                      <c:pt idx="214">
                        <c:v>39310</c:v>
                      </c:pt>
                      <c:pt idx="215">
                        <c:v>39311</c:v>
                      </c:pt>
                      <c:pt idx="216">
                        <c:v>39314</c:v>
                      </c:pt>
                      <c:pt idx="217">
                        <c:v>39315</c:v>
                      </c:pt>
                      <c:pt idx="218">
                        <c:v>39316</c:v>
                      </c:pt>
                      <c:pt idx="219">
                        <c:v>39317</c:v>
                      </c:pt>
                      <c:pt idx="220">
                        <c:v>39318</c:v>
                      </c:pt>
                      <c:pt idx="221">
                        <c:v>39322</c:v>
                      </c:pt>
                      <c:pt idx="222">
                        <c:v>39323</c:v>
                      </c:pt>
                      <c:pt idx="223">
                        <c:v>39324</c:v>
                      </c:pt>
                      <c:pt idx="224">
                        <c:v>39325</c:v>
                      </c:pt>
                      <c:pt idx="225">
                        <c:v>39328</c:v>
                      </c:pt>
                      <c:pt idx="226">
                        <c:v>39329</c:v>
                      </c:pt>
                      <c:pt idx="227">
                        <c:v>39330</c:v>
                      </c:pt>
                      <c:pt idx="228">
                        <c:v>39331</c:v>
                      </c:pt>
                      <c:pt idx="229">
                        <c:v>39332</c:v>
                      </c:pt>
                      <c:pt idx="230">
                        <c:v>39335</c:v>
                      </c:pt>
                      <c:pt idx="231">
                        <c:v>39336</c:v>
                      </c:pt>
                      <c:pt idx="232">
                        <c:v>39337</c:v>
                      </c:pt>
                      <c:pt idx="233">
                        <c:v>39338</c:v>
                      </c:pt>
                      <c:pt idx="234">
                        <c:v>39339</c:v>
                      </c:pt>
                      <c:pt idx="235">
                        <c:v>39342</c:v>
                      </c:pt>
                      <c:pt idx="236">
                        <c:v>39344</c:v>
                      </c:pt>
                      <c:pt idx="237">
                        <c:v>39345</c:v>
                      </c:pt>
                      <c:pt idx="238">
                        <c:v>39346</c:v>
                      </c:pt>
                      <c:pt idx="239">
                        <c:v>39349</c:v>
                      </c:pt>
                      <c:pt idx="240">
                        <c:v>39350</c:v>
                      </c:pt>
                      <c:pt idx="241">
                        <c:v>39351</c:v>
                      </c:pt>
                      <c:pt idx="242">
                        <c:v>39352</c:v>
                      </c:pt>
                      <c:pt idx="243">
                        <c:v>39353</c:v>
                      </c:pt>
                      <c:pt idx="244">
                        <c:v>39356</c:v>
                      </c:pt>
                      <c:pt idx="245">
                        <c:v>39357</c:v>
                      </c:pt>
                      <c:pt idx="246">
                        <c:v>39358</c:v>
                      </c:pt>
                      <c:pt idx="247">
                        <c:v>39359</c:v>
                      </c:pt>
                      <c:pt idx="248">
                        <c:v>39360</c:v>
                      </c:pt>
                      <c:pt idx="249">
                        <c:v>39363</c:v>
                      </c:pt>
                      <c:pt idx="250">
                        <c:v>39364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DE4-4FB8-B962-7A1E4F85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433544"/>
        <c:axId val="648433936"/>
      </c:lineChart>
      <c:catAx>
        <c:axId val="648433544"/>
        <c:scaling>
          <c:orientation val="minMax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8433936"/>
        <c:crosses val="autoZero"/>
        <c:auto val="1"/>
        <c:lblAlgn val="ctr"/>
        <c:lblOffset val="100"/>
        <c:tickLblSkip val="27"/>
        <c:tickMarkSkip val="1"/>
        <c:noMultiLvlLbl val="0"/>
      </c:catAx>
      <c:valAx>
        <c:axId val="648433936"/>
        <c:scaling>
          <c:orientation val="minMax"/>
          <c:min val="100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8433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943754581031324E-2"/>
          <c:y val="0.10586781630182245"/>
          <c:w val="0.4127175855875938"/>
          <c:h val="0.7575757575758537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2B3A67"/>
              </a:solidFill>
              <a:prstDash val="solid"/>
            </a:ln>
          </c:spPr>
          <c:marker>
            <c:symbol val="none"/>
          </c:marker>
          <c:cat>
            <c:numRef>
              <c:f>JEHMA!$A$9:$A$270</c:f>
              <c:numCache>
                <c:formatCode>d\-mmm\-yy</c:formatCode>
                <c:ptCount val="262"/>
                <c:pt idx="0">
                  <c:v>39013</c:v>
                </c:pt>
                <c:pt idx="1">
                  <c:v>39020</c:v>
                </c:pt>
                <c:pt idx="2">
                  <c:v>39027</c:v>
                </c:pt>
                <c:pt idx="3">
                  <c:v>39034</c:v>
                </c:pt>
                <c:pt idx="4">
                  <c:v>39041</c:v>
                </c:pt>
                <c:pt idx="5">
                  <c:v>39048</c:v>
                </c:pt>
                <c:pt idx="6">
                  <c:v>39055</c:v>
                </c:pt>
                <c:pt idx="7">
                  <c:v>39062</c:v>
                </c:pt>
                <c:pt idx="8">
                  <c:v>39069</c:v>
                </c:pt>
                <c:pt idx="9">
                  <c:v>39084</c:v>
                </c:pt>
                <c:pt idx="10">
                  <c:v>39091</c:v>
                </c:pt>
                <c:pt idx="11">
                  <c:v>39098</c:v>
                </c:pt>
                <c:pt idx="12">
                  <c:v>39105</c:v>
                </c:pt>
                <c:pt idx="13">
                  <c:v>39112</c:v>
                </c:pt>
                <c:pt idx="14">
                  <c:v>39119</c:v>
                </c:pt>
                <c:pt idx="15">
                  <c:v>39126</c:v>
                </c:pt>
                <c:pt idx="16">
                  <c:v>39133</c:v>
                </c:pt>
                <c:pt idx="17">
                  <c:v>39140</c:v>
                </c:pt>
                <c:pt idx="18">
                  <c:v>39147</c:v>
                </c:pt>
                <c:pt idx="19">
                  <c:v>39154</c:v>
                </c:pt>
                <c:pt idx="20">
                  <c:v>39161</c:v>
                </c:pt>
                <c:pt idx="21">
                  <c:v>39168</c:v>
                </c:pt>
                <c:pt idx="22">
                  <c:v>39175</c:v>
                </c:pt>
                <c:pt idx="23">
                  <c:v>39184</c:v>
                </c:pt>
                <c:pt idx="24">
                  <c:v>39191</c:v>
                </c:pt>
                <c:pt idx="25">
                  <c:v>39198</c:v>
                </c:pt>
                <c:pt idx="26">
                  <c:v>39205</c:v>
                </c:pt>
                <c:pt idx="27">
                  <c:v>39213</c:v>
                </c:pt>
                <c:pt idx="28">
                  <c:v>39220</c:v>
                </c:pt>
                <c:pt idx="29">
                  <c:v>39227</c:v>
                </c:pt>
                <c:pt idx="30">
                  <c:v>39237</c:v>
                </c:pt>
                <c:pt idx="31">
                  <c:v>39244</c:v>
                </c:pt>
                <c:pt idx="32">
                  <c:v>39251</c:v>
                </c:pt>
                <c:pt idx="33">
                  <c:v>39258</c:v>
                </c:pt>
                <c:pt idx="34">
                  <c:v>39265</c:v>
                </c:pt>
                <c:pt idx="35">
                  <c:v>39272</c:v>
                </c:pt>
                <c:pt idx="36">
                  <c:v>39279</c:v>
                </c:pt>
                <c:pt idx="37">
                  <c:v>39286</c:v>
                </c:pt>
                <c:pt idx="38">
                  <c:v>39293</c:v>
                </c:pt>
                <c:pt idx="39">
                  <c:v>39300</c:v>
                </c:pt>
                <c:pt idx="40">
                  <c:v>39307</c:v>
                </c:pt>
                <c:pt idx="41">
                  <c:v>39314</c:v>
                </c:pt>
                <c:pt idx="42">
                  <c:v>39322</c:v>
                </c:pt>
                <c:pt idx="43">
                  <c:v>39329</c:v>
                </c:pt>
                <c:pt idx="44">
                  <c:v>39336</c:v>
                </c:pt>
                <c:pt idx="45">
                  <c:v>39343</c:v>
                </c:pt>
                <c:pt idx="46">
                  <c:v>39350</c:v>
                </c:pt>
                <c:pt idx="47">
                  <c:v>39357</c:v>
                </c:pt>
                <c:pt idx="48">
                  <c:v>39364</c:v>
                </c:pt>
                <c:pt idx="49">
                  <c:v>39371</c:v>
                </c:pt>
                <c:pt idx="50">
                  <c:v>39378</c:v>
                </c:pt>
                <c:pt idx="51">
                  <c:v>39385</c:v>
                </c:pt>
                <c:pt idx="52">
                  <c:v>39392</c:v>
                </c:pt>
                <c:pt idx="53">
                  <c:v>39399</c:v>
                </c:pt>
                <c:pt idx="54">
                  <c:v>39406</c:v>
                </c:pt>
                <c:pt idx="55">
                  <c:v>39413</c:v>
                </c:pt>
                <c:pt idx="56">
                  <c:v>39420</c:v>
                </c:pt>
                <c:pt idx="57">
                  <c:v>39427</c:v>
                </c:pt>
                <c:pt idx="58">
                  <c:v>39434</c:v>
                </c:pt>
                <c:pt idx="59">
                  <c:v>39441</c:v>
                </c:pt>
                <c:pt idx="60">
                  <c:v>39448</c:v>
                </c:pt>
                <c:pt idx="61">
                  <c:v>39455</c:v>
                </c:pt>
                <c:pt idx="62">
                  <c:v>39462</c:v>
                </c:pt>
                <c:pt idx="63">
                  <c:v>39469</c:v>
                </c:pt>
                <c:pt idx="64">
                  <c:v>39476</c:v>
                </c:pt>
                <c:pt idx="65">
                  <c:v>39483</c:v>
                </c:pt>
                <c:pt idx="66">
                  <c:v>39490</c:v>
                </c:pt>
                <c:pt idx="67">
                  <c:v>39497</c:v>
                </c:pt>
                <c:pt idx="68">
                  <c:v>39504</c:v>
                </c:pt>
                <c:pt idx="69">
                  <c:v>39511</c:v>
                </c:pt>
                <c:pt idx="70">
                  <c:v>39518</c:v>
                </c:pt>
                <c:pt idx="71">
                  <c:v>39525</c:v>
                </c:pt>
                <c:pt idx="72">
                  <c:v>39532</c:v>
                </c:pt>
                <c:pt idx="73">
                  <c:v>39539</c:v>
                </c:pt>
                <c:pt idx="74">
                  <c:v>39546</c:v>
                </c:pt>
                <c:pt idx="75">
                  <c:v>39553</c:v>
                </c:pt>
                <c:pt idx="76">
                  <c:v>39560</c:v>
                </c:pt>
                <c:pt idx="77">
                  <c:v>39567</c:v>
                </c:pt>
                <c:pt idx="78">
                  <c:v>39574</c:v>
                </c:pt>
                <c:pt idx="79">
                  <c:v>39581</c:v>
                </c:pt>
                <c:pt idx="80">
                  <c:v>39588</c:v>
                </c:pt>
                <c:pt idx="81">
                  <c:v>39595</c:v>
                </c:pt>
                <c:pt idx="82">
                  <c:v>39602</c:v>
                </c:pt>
                <c:pt idx="83">
                  <c:v>39609</c:v>
                </c:pt>
                <c:pt idx="84">
                  <c:v>39616</c:v>
                </c:pt>
                <c:pt idx="85">
                  <c:v>39623</c:v>
                </c:pt>
                <c:pt idx="86">
                  <c:v>39630</c:v>
                </c:pt>
                <c:pt idx="87">
                  <c:v>39637</c:v>
                </c:pt>
                <c:pt idx="88">
                  <c:v>39644</c:v>
                </c:pt>
                <c:pt idx="89">
                  <c:v>39651</c:v>
                </c:pt>
                <c:pt idx="90">
                  <c:v>39658</c:v>
                </c:pt>
                <c:pt idx="91">
                  <c:v>39665</c:v>
                </c:pt>
                <c:pt idx="92">
                  <c:v>39672</c:v>
                </c:pt>
                <c:pt idx="93">
                  <c:v>39679</c:v>
                </c:pt>
                <c:pt idx="94">
                  <c:v>39686</c:v>
                </c:pt>
                <c:pt idx="95">
                  <c:v>39693</c:v>
                </c:pt>
                <c:pt idx="96">
                  <c:v>39700</c:v>
                </c:pt>
                <c:pt idx="97">
                  <c:v>39707</c:v>
                </c:pt>
                <c:pt idx="98">
                  <c:v>39714</c:v>
                </c:pt>
                <c:pt idx="99">
                  <c:v>39721</c:v>
                </c:pt>
                <c:pt idx="100">
                  <c:v>39728</c:v>
                </c:pt>
                <c:pt idx="101">
                  <c:v>39735</c:v>
                </c:pt>
                <c:pt idx="102">
                  <c:v>39742</c:v>
                </c:pt>
                <c:pt idx="103">
                  <c:v>39749</c:v>
                </c:pt>
                <c:pt idx="104">
                  <c:v>39756</c:v>
                </c:pt>
                <c:pt idx="105">
                  <c:v>39763</c:v>
                </c:pt>
                <c:pt idx="106">
                  <c:v>39770</c:v>
                </c:pt>
                <c:pt idx="107">
                  <c:v>39777</c:v>
                </c:pt>
                <c:pt idx="108">
                  <c:v>39784</c:v>
                </c:pt>
                <c:pt idx="109">
                  <c:v>39791</c:v>
                </c:pt>
                <c:pt idx="110">
                  <c:v>39798</c:v>
                </c:pt>
                <c:pt idx="111">
                  <c:v>39805</c:v>
                </c:pt>
                <c:pt idx="112">
                  <c:v>39812</c:v>
                </c:pt>
                <c:pt idx="113">
                  <c:v>39819</c:v>
                </c:pt>
                <c:pt idx="114">
                  <c:v>39826</c:v>
                </c:pt>
                <c:pt idx="115">
                  <c:v>39833</c:v>
                </c:pt>
                <c:pt idx="116">
                  <c:v>39840</c:v>
                </c:pt>
                <c:pt idx="117">
                  <c:v>39847</c:v>
                </c:pt>
                <c:pt idx="118">
                  <c:v>39854</c:v>
                </c:pt>
                <c:pt idx="119">
                  <c:v>39861</c:v>
                </c:pt>
                <c:pt idx="120">
                  <c:v>39868</c:v>
                </c:pt>
                <c:pt idx="121">
                  <c:v>39875</c:v>
                </c:pt>
                <c:pt idx="122">
                  <c:v>39882</c:v>
                </c:pt>
                <c:pt idx="123">
                  <c:v>39889</c:v>
                </c:pt>
                <c:pt idx="124">
                  <c:v>39896</c:v>
                </c:pt>
                <c:pt idx="125">
                  <c:v>39903</c:v>
                </c:pt>
                <c:pt idx="126">
                  <c:v>39910</c:v>
                </c:pt>
                <c:pt idx="127">
                  <c:v>39917</c:v>
                </c:pt>
                <c:pt idx="128">
                  <c:v>39924</c:v>
                </c:pt>
                <c:pt idx="129">
                  <c:v>39931</c:v>
                </c:pt>
                <c:pt idx="130">
                  <c:v>39938</c:v>
                </c:pt>
                <c:pt idx="131">
                  <c:v>39945</c:v>
                </c:pt>
                <c:pt idx="132">
                  <c:v>39952</c:v>
                </c:pt>
                <c:pt idx="133">
                  <c:v>39959</c:v>
                </c:pt>
                <c:pt idx="134">
                  <c:v>39966</c:v>
                </c:pt>
                <c:pt idx="135">
                  <c:v>39973</c:v>
                </c:pt>
                <c:pt idx="136">
                  <c:v>39980</c:v>
                </c:pt>
                <c:pt idx="137">
                  <c:v>39987</c:v>
                </c:pt>
                <c:pt idx="138">
                  <c:v>39994</c:v>
                </c:pt>
                <c:pt idx="139">
                  <c:v>40001</c:v>
                </c:pt>
                <c:pt idx="140">
                  <c:v>40008</c:v>
                </c:pt>
                <c:pt idx="141">
                  <c:v>40015</c:v>
                </c:pt>
                <c:pt idx="142">
                  <c:v>40022</c:v>
                </c:pt>
                <c:pt idx="143">
                  <c:v>40029</c:v>
                </c:pt>
                <c:pt idx="144">
                  <c:v>40036</c:v>
                </c:pt>
                <c:pt idx="145">
                  <c:v>40043</c:v>
                </c:pt>
                <c:pt idx="146">
                  <c:v>40050</c:v>
                </c:pt>
                <c:pt idx="147">
                  <c:v>40057</c:v>
                </c:pt>
                <c:pt idx="148">
                  <c:v>40064</c:v>
                </c:pt>
                <c:pt idx="149">
                  <c:v>40071</c:v>
                </c:pt>
                <c:pt idx="150">
                  <c:v>40078</c:v>
                </c:pt>
                <c:pt idx="151">
                  <c:v>40085</c:v>
                </c:pt>
                <c:pt idx="152">
                  <c:v>40092</c:v>
                </c:pt>
                <c:pt idx="153">
                  <c:v>40099</c:v>
                </c:pt>
                <c:pt idx="154">
                  <c:v>40106</c:v>
                </c:pt>
                <c:pt idx="155">
                  <c:v>40113</c:v>
                </c:pt>
                <c:pt idx="156">
                  <c:v>40120</c:v>
                </c:pt>
                <c:pt idx="157">
                  <c:v>40127</c:v>
                </c:pt>
                <c:pt idx="158">
                  <c:v>40134</c:v>
                </c:pt>
                <c:pt idx="159">
                  <c:v>40141</c:v>
                </c:pt>
                <c:pt idx="160">
                  <c:v>40148</c:v>
                </c:pt>
                <c:pt idx="161">
                  <c:v>40155</c:v>
                </c:pt>
                <c:pt idx="162">
                  <c:v>40162</c:v>
                </c:pt>
                <c:pt idx="163">
                  <c:v>40169</c:v>
                </c:pt>
                <c:pt idx="164">
                  <c:v>40182</c:v>
                </c:pt>
                <c:pt idx="165">
                  <c:v>40189</c:v>
                </c:pt>
                <c:pt idx="166">
                  <c:v>40196</c:v>
                </c:pt>
                <c:pt idx="167">
                  <c:v>40203</c:v>
                </c:pt>
                <c:pt idx="168">
                  <c:v>40211</c:v>
                </c:pt>
                <c:pt idx="169">
                  <c:v>40218</c:v>
                </c:pt>
                <c:pt idx="170">
                  <c:v>40225</c:v>
                </c:pt>
                <c:pt idx="171">
                  <c:v>40232</c:v>
                </c:pt>
                <c:pt idx="172">
                  <c:v>40239</c:v>
                </c:pt>
                <c:pt idx="173">
                  <c:v>40246</c:v>
                </c:pt>
                <c:pt idx="174">
                  <c:v>40253</c:v>
                </c:pt>
                <c:pt idx="175">
                  <c:v>40260</c:v>
                </c:pt>
                <c:pt idx="176">
                  <c:v>40267</c:v>
                </c:pt>
                <c:pt idx="177">
                  <c:v>40274</c:v>
                </c:pt>
                <c:pt idx="178">
                  <c:v>40281</c:v>
                </c:pt>
                <c:pt idx="179">
                  <c:v>40288</c:v>
                </c:pt>
                <c:pt idx="180">
                  <c:v>40295</c:v>
                </c:pt>
                <c:pt idx="181">
                  <c:v>40302</c:v>
                </c:pt>
                <c:pt idx="182">
                  <c:v>40309</c:v>
                </c:pt>
                <c:pt idx="183">
                  <c:v>40316</c:v>
                </c:pt>
                <c:pt idx="184">
                  <c:v>40323</c:v>
                </c:pt>
                <c:pt idx="185">
                  <c:v>40330</c:v>
                </c:pt>
                <c:pt idx="186">
                  <c:v>40337</c:v>
                </c:pt>
                <c:pt idx="187">
                  <c:v>40344</c:v>
                </c:pt>
                <c:pt idx="188">
                  <c:v>40351</c:v>
                </c:pt>
                <c:pt idx="189">
                  <c:v>40358</c:v>
                </c:pt>
                <c:pt idx="190">
                  <c:v>40365</c:v>
                </c:pt>
                <c:pt idx="191">
                  <c:v>40372</c:v>
                </c:pt>
                <c:pt idx="192">
                  <c:v>40379</c:v>
                </c:pt>
                <c:pt idx="193">
                  <c:v>40386</c:v>
                </c:pt>
                <c:pt idx="194">
                  <c:v>40393</c:v>
                </c:pt>
                <c:pt idx="195">
                  <c:v>40400</c:v>
                </c:pt>
                <c:pt idx="196">
                  <c:v>40407</c:v>
                </c:pt>
                <c:pt idx="197">
                  <c:v>40414</c:v>
                </c:pt>
                <c:pt idx="198">
                  <c:v>40421</c:v>
                </c:pt>
                <c:pt idx="199">
                  <c:v>40428</c:v>
                </c:pt>
                <c:pt idx="200">
                  <c:v>40435</c:v>
                </c:pt>
                <c:pt idx="201">
                  <c:v>40442</c:v>
                </c:pt>
                <c:pt idx="202">
                  <c:v>40445</c:v>
                </c:pt>
                <c:pt idx="203">
                  <c:v>40452</c:v>
                </c:pt>
                <c:pt idx="204">
                  <c:v>40459</c:v>
                </c:pt>
                <c:pt idx="205">
                  <c:v>40466</c:v>
                </c:pt>
                <c:pt idx="206">
                  <c:v>40473</c:v>
                </c:pt>
                <c:pt idx="207">
                  <c:v>40480</c:v>
                </c:pt>
                <c:pt idx="208">
                  <c:v>40487</c:v>
                </c:pt>
                <c:pt idx="209">
                  <c:v>40494</c:v>
                </c:pt>
                <c:pt idx="210">
                  <c:v>40501</c:v>
                </c:pt>
                <c:pt idx="211">
                  <c:v>40508</c:v>
                </c:pt>
                <c:pt idx="212">
                  <c:v>40515</c:v>
                </c:pt>
                <c:pt idx="213">
                  <c:v>40522</c:v>
                </c:pt>
                <c:pt idx="214">
                  <c:v>40529</c:v>
                </c:pt>
                <c:pt idx="215">
                  <c:v>40536</c:v>
                </c:pt>
                <c:pt idx="216">
                  <c:v>40543</c:v>
                </c:pt>
                <c:pt idx="217">
                  <c:v>40550</c:v>
                </c:pt>
                <c:pt idx="218">
                  <c:v>40557</c:v>
                </c:pt>
                <c:pt idx="219">
                  <c:v>40564</c:v>
                </c:pt>
                <c:pt idx="220">
                  <c:v>40571</c:v>
                </c:pt>
                <c:pt idx="221">
                  <c:v>40578</c:v>
                </c:pt>
                <c:pt idx="222">
                  <c:v>40585</c:v>
                </c:pt>
                <c:pt idx="223">
                  <c:v>40592</c:v>
                </c:pt>
                <c:pt idx="224">
                  <c:v>40599</c:v>
                </c:pt>
                <c:pt idx="225">
                  <c:v>40606</c:v>
                </c:pt>
                <c:pt idx="226">
                  <c:v>40613</c:v>
                </c:pt>
                <c:pt idx="227">
                  <c:v>40620</c:v>
                </c:pt>
                <c:pt idx="228">
                  <c:v>40627</c:v>
                </c:pt>
                <c:pt idx="229">
                  <c:v>40634</c:v>
                </c:pt>
                <c:pt idx="230">
                  <c:v>40641</c:v>
                </c:pt>
                <c:pt idx="231">
                  <c:v>40648</c:v>
                </c:pt>
                <c:pt idx="232">
                  <c:v>40655</c:v>
                </c:pt>
                <c:pt idx="233">
                  <c:v>40662</c:v>
                </c:pt>
                <c:pt idx="234">
                  <c:v>40669</c:v>
                </c:pt>
                <c:pt idx="235">
                  <c:v>40676</c:v>
                </c:pt>
                <c:pt idx="236">
                  <c:v>40683</c:v>
                </c:pt>
                <c:pt idx="237">
                  <c:v>40690</c:v>
                </c:pt>
                <c:pt idx="238">
                  <c:v>40697</c:v>
                </c:pt>
                <c:pt idx="239">
                  <c:v>40704</c:v>
                </c:pt>
                <c:pt idx="240">
                  <c:v>40711</c:v>
                </c:pt>
                <c:pt idx="241">
                  <c:v>40718</c:v>
                </c:pt>
                <c:pt idx="242">
                  <c:v>40725</c:v>
                </c:pt>
                <c:pt idx="243">
                  <c:v>40732</c:v>
                </c:pt>
                <c:pt idx="244">
                  <c:v>40739</c:v>
                </c:pt>
                <c:pt idx="245">
                  <c:v>40746</c:v>
                </c:pt>
                <c:pt idx="246">
                  <c:v>40753</c:v>
                </c:pt>
                <c:pt idx="247">
                  <c:v>40760</c:v>
                </c:pt>
                <c:pt idx="248">
                  <c:v>40767</c:v>
                </c:pt>
                <c:pt idx="249">
                  <c:v>40774</c:v>
                </c:pt>
                <c:pt idx="250">
                  <c:v>40781</c:v>
                </c:pt>
                <c:pt idx="251">
                  <c:v>40788</c:v>
                </c:pt>
                <c:pt idx="252">
                  <c:v>40795</c:v>
                </c:pt>
                <c:pt idx="253">
                  <c:v>40802</c:v>
                </c:pt>
                <c:pt idx="254">
                  <c:v>40809</c:v>
                </c:pt>
                <c:pt idx="255">
                  <c:v>40816</c:v>
                </c:pt>
                <c:pt idx="256">
                  <c:v>40823</c:v>
                </c:pt>
                <c:pt idx="257">
                  <c:v>40830</c:v>
                </c:pt>
                <c:pt idx="258">
                  <c:v>40837</c:v>
                </c:pt>
                <c:pt idx="259">
                  <c:v>40844</c:v>
                </c:pt>
                <c:pt idx="260">
                  <c:v>40851</c:v>
                </c:pt>
                <c:pt idx="261">
                  <c:v>40858</c:v>
                </c:pt>
              </c:numCache>
            </c:numRef>
          </c:cat>
          <c:val>
            <c:numRef>
              <c:f>JEHMA!$B$9:$B$270</c:f>
              <c:numCache>
                <c:formatCode>#,##0</c:formatCode>
                <c:ptCount val="262"/>
                <c:pt idx="0">
                  <c:v>27531</c:v>
                </c:pt>
                <c:pt idx="1">
                  <c:v>25469</c:v>
                </c:pt>
                <c:pt idx="2">
                  <c:v>25156</c:v>
                </c:pt>
                <c:pt idx="3">
                  <c:v>25500</c:v>
                </c:pt>
                <c:pt idx="4">
                  <c:v>26219</c:v>
                </c:pt>
                <c:pt idx="5">
                  <c:v>26281</c:v>
                </c:pt>
                <c:pt idx="6">
                  <c:v>27031</c:v>
                </c:pt>
                <c:pt idx="7">
                  <c:v>27969</c:v>
                </c:pt>
                <c:pt idx="8">
                  <c:v>29469</c:v>
                </c:pt>
                <c:pt idx="9">
                  <c:v>29188</c:v>
                </c:pt>
                <c:pt idx="10">
                  <c:v>29438</c:v>
                </c:pt>
                <c:pt idx="11">
                  <c:v>28781</c:v>
                </c:pt>
                <c:pt idx="12">
                  <c:v>27531</c:v>
                </c:pt>
                <c:pt idx="13">
                  <c:v>27344</c:v>
                </c:pt>
                <c:pt idx="14">
                  <c:v>26625</c:v>
                </c:pt>
                <c:pt idx="15">
                  <c:v>26406</c:v>
                </c:pt>
                <c:pt idx="16">
                  <c:v>27156</c:v>
                </c:pt>
                <c:pt idx="17">
                  <c:v>28031</c:v>
                </c:pt>
                <c:pt idx="18">
                  <c:v>29031</c:v>
                </c:pt>
                <c:pt idx="19">
                  <c:v>31594</c:v>
                </c:pt>
                <c:pt idx="20">
                  <c:v>32781</c:v>
                </c:pt>
                <c:pt idx="21">
                  <c:v>33625</c:v>
                </c:pt>
                <c:pt idx="22">
                  <c:v>33906</c:v>
                </c:pt>
                <c:pt idx="23">
                  <c:v>34969</c:v>
                </c:pt>
                <c:pt idx="24">
                  <c:v>37031</c:v>
                </c:pt>
                <c:pt idx="25">
                  <c:v>38719</c:v>
                </c:pt>
                <c:pt idx="26">
                  <c:v>40063</c:v>
                </c:pt>
                <c:pt idx="27">
                  <c:v>42000</c:v>
                </c:pt>
                <c:pt idx="28">
                  <c:v>41156</c:v>
                </c:pt>
                <c:pt idx="29">
                  <c:v>40150</c:v>
                </c:pt>
                <c:pt idx="30">
                  <c:v>39625</c:v>
                </c:pt>
                <c:pt idx="31">
                  <c:v>39438</c:v>
                </c:pt>
                <c:pt idx="32">
                  <c:v>38063</c:v>
                </c:pt>
                <c:pt idx="33">
                  <c:v>38219</c:v>
                </c:pt>
                <c:pt idx="34">
                  <c:v>39250</c:v>
                </c:pt>
                <c:pt idx="35">
                  <c:v>39281</c:v>
                </c:pt>
                <c:pt idx="36">
                  <c:v>41438</c:v>
                </c:pt>
                <c:pt idx="37">
                  <c:v>42875</c:v>
                </c:pt>
                <c:pt idx="38">
                  <c:v>44844</c:v>
                </c:pt>
                <c:pt idx="39">
                  <c:v>44875</c:v>
                </c:pt>
                <c:pt idx="40">
                  <c:v>45238</c:v>
                </c:pt>
                <c:pt idx="41">
                  <c:v>45406</c:v>
                </c:pt>
                <c:pt idx="42">
                  <c:v>45875</c:v>
                </c:pt>
                <c:pt idx="43">
                  <c:v>49750</c:v>
                </c:pt>
                <c:pt idx="44">
                  <c:v>51488</c:v>
                </c:pt>
                <c:pt idx="45">
                  <c:v>53469</c:v>
                </c:pt>
                <c:pt idx="46">
                  <c:v>53875</c:v>
                </c:pt>
                <c:pt idx="47">
                  <c:v>56625</c:v>
                </c:pt>
                <c:pt idx="48">
                  <c:v>58219</c:v>
                </c:pt>
                <c:pt idx="49">
                  <c:v>63031</c:v>
                </c:pt>
                <c:pt idx="50">
                  <c:v>65469</c:v>
                </c:pt>
                <c:pt idx="51">
                  <c:v>66500</c:v>
                </c:pt>
                <c:pt idx="52">
                  <c:v>64906</c:v>
                </c:pt>
                <c:pt idx="53">
                  <c:v>65275</c:v>
                </c:pt>
                <c:pt idx="54">
                  <c:v>63313</c:v>
                </c:pt>
                <c:pt idx="55">
                  <c:v>58525</c:v>
                </c:pt>
                <c:pt idx="56">
                  <c:v>57406</c:v>
                </c:pt>
                <c:pt idx="57">
                  <c:v>58031</c:v>
                </c:pt>
                <c:pt idx="58">
                  <c:v>57188</c:v>
                </c:pt>
                <c:pt idx="59">
                  <c:v>54844</c:v>
                </c:pt>
                <c:pt idx="60">
                  <c:v>53375</c:v>
                </c:pt>
                <c:pt idx="61">
                  <c:v>51813</c:v>
                </c:pt>
                <c:pt idx="62">
                  <c:v>49188</c:v>
                </c:pt>
                <c:pt idx="63">
                  <c:v>40313</c:v>
                </c:pt>
                <c:pt idx="64">
                  <c:v>34688</c:v>
                </c:pt>
                <c:pt idx="65">
                  <c:v>34125</c:v>
                </c:pt>
                <c:pt idx="66">
                  <c:v>36375</c:v>
                </c:pt>
                <c:pt idx="67">
                  <c:v>45938</c:v>
                </c:pt>
                <c:pt idx="68">
                  <c:v>45813</c:v>
                </c:pt>
                <c:pt idx="69">
                  <c:v>44938</c:v>
                </c:pt>
                <c:pt idx="70">
                  <c:v>47688</c:v>
                </c:pt>
                <c:pt idx="71">
                  <c:v>49688</c:v>
                </c:pt>
                <c:pt idx="72">
                  <c:v>49063</c:v>
                </c:pt>
                <c:pt idx="73">
                  <c:v>43969</c:v>
                </c:pt>
                <c:pt idx="74">
                  <c:v>43438</c:v>
                </c:pt>
                <c:pt idx="75">
                  <c:v>42438</c:v>
                </c:pt>
                <c:pt idx="76">
                  <c:v>45688</c:v>
                </c:pt>
                <c:pt idx="77">
                  <c:v>48625</c:v>
                </c:pt>
                <c:pt idx="78">
                  <c:v>50313</c:v>
                </c:pt>
                <c:pt idx="79">
                  <c:v>53813</c:v>
                </c:pt>
                <c:pt idx="80">
                  <c:v>59125</c:v>
                </c:pt>
                <c:pt idx="81">
                  <c:v>62438</c:v>
                </c:pt>
                <c:pt idx="82">
                  <c:v>59625</c:v>
                </c:pt>
                <c:pt idx="83">
                  <c:v>58750</c:v>
                </c:pt>
                <c:pt idx="84">
                  <c:v>60063</c:v>
                </c:pt>
                <c:pt idx="85">
                  <c:v>57500</c:v>
                </c:pt>
                <c:pt idx="86">
                  <c:v>54000</c:v>
                </c:pt>
                <c:pt idx="87">
                  <c:v>51375</c:v>
                </c:pt>
                <c:pt idx="88">
                  <c:v>51250</c:v>
                </c:pt>
                <c:pt idx="89">
                  <c:v>49250</c:v>
                </c:pt>
                <c:pt idx="90">
                  <c:v>45375</c:v>
                </c:pt>
                <c:pt idx="91">
                  <c:v>41315</c:v>
                </c:pt>
                <c:pt idx="92">
                  <c:v>39375</c:v>
                </c:pt>
                <c:pt idx="93">
                  <c:v>40763</c:v>
                </c:pt>
                <c:pt idx="94">
                  <c:v>41025</c:v>
                </c:pt>
                <c:pt idx="95">
                  <c:v>37188</c:v>
                </c:pt>
                <c:pt idx="96">
                  <c:v>31375</c:v>
                </c:pt>
                <c:pt idx="97">
                  <c:v>29250</c:v>
                </c:pt>
                <c:pt idx="98">
                  <c:v>28938</c:v>
                </c:pt>
                <c:pt idx="99">
                  <c:v>24375</c:v>
                </c:pt>
                <c:pt idx="100">
                  <c:v>17938</c:v>
                </c:pt>
                <c:pt idx="101">
                  <c:v>14188</c:v>
                </c:pt>
                <c:pt idx="102">
                  <c:v>9125</c:v>
                </c:pt>
                <c:pt idx="103">
                  <c:v>5625</c:v>
                </c:pt>
                <c:pt idx="104">
                  <c:v>4600</c:v>
                </c:pt>
                <c:pt idx="105">
                  <c:v>4256</c:v>
                </c:pt>
                <c:pt idx="106">
                  <c:v>4400</c:v>
                </c:pt>
                <c:pt idx="107">
                  <c:v>5700</c:v>
                </c:pt>
                <c:pt idx="108">
                  <c:v>5519</c:v>
                </c:pt>
                <c:pt idx="109">
                  <c:v>4694</c:v>
                </c:pt>
                <c:pt idx="110">
                  <c:v>4406</c:v>
                </c:pt>
                <c:pt idx="111">
                  <c:v>3581</c:v>
                </c:pt>
                <c:pt idx="112">
                  <c:v>3456</c:v>
                </c:pt>
                <c:pt idx="113">
                  <c:v>3456</c:v>
                </c:pt>
                <c:pt idx="114">
                  <c:v>3631</c:v>
                </c:pt>
                <c:pt idx="115">
                  <c:v>3756</c:v>
                </c:pt>
                <c:pt idx="116">
                  <c:v>3850</c:v>
                </c:pt>
                <c:pt idx="117">
                  <c:v>4413</c:v>
                </c:pt>
                <c:pt idx="118">
                  <c:v>8118</c:v>
                </c:pt>
                <c:pt idx="119">
                  <c:v>11188</c:v>
                </c:pt>
                <c:pt idx="120">
                  <c:v>12000</c:v>
                </c:pt>
                <c:pt idx="121">
                  <c:v>14500</c:v>
                </c:pt>
                <c:pt idx="122">
                  <c:v>15781</c:v>
                </c:pt>
                <c:pt idx="123">
                  <c:v>15344</c:v>
                </c:pt>
                <c:pt idx="124">
                  <c:v>13500</c:v>
                </c:pt>
                <c:pt idx="125">
                  <c:v>11875</c:v>
                </c:pt>
                <c:pt idx="126">
                  <c:v>11344</c:v>
                </c:pt>
                <c:pt idx="127">
                  <c:v>10969</c:v>
                </c:pt>
                <c:pt idx="128">
                  <c:v>11750</c:v>
                </c:pt>
                <c:pt idx="129">
                  <c:v>13156</c:v>
                </c:pt>
                <c:pt idx="130">
                  <c:v>13813</c:v>
                </c:pt>
                <c:pt idx="131">
                  <c:v>15125</c:v>
                </c:pt>
                <c:pt idx="132">
                  <c:v>16094</c:v>
                </c:pt>
                <c:pt idx="133">
                  <c:v>17094</c:v>
                </c:pt>
                <c:pt idx="134">
                  <c:v>16969</c:v>
                </c:pt>
                <c:pt idx="135">
                  <c:v>16944</c:v>
                </c:pt>
                <c:pt idx="136">
                  <c:v>16594</c:v>
                </c:pt>
                <c:pt idx="137">
                  <c:v>16250</c:v>
                </c:pt>
                <c:pt idx="138">
                  <c:v>16125</c:v>
                </c:pt>
                <c:pt idx="139">
                  <c:v>15563</c:v>
                </c:pt>
                <c:pt idx="140">
                  <c:v>15813</c:v>
                </c:pt>
                <c:pt idx="141">
                  <c:v>23500</c:v>
                </c:pt>
                <c:pt idx="142">
                  <c:v>19750</c:v>
                </c:pt>
                <c:pt idx="143">
                  <c:v>19500</c:v>
                </c:pt>
                <c:pt idx="144">
                  <c:v>17813</c:v>
                </c:pt>
                <c:pt idx="145">
                  <c:v>16175</c:v>
                </c:pt>
                <c:pt idx="146">
                  <c:v>15594</c:v>
                </c:pt>
                <c:pt idx="147">
                  <c:v>16313</c:v>
                </c:pt>
                <c:pt idx="148">
                  <c:v>16719</c:v>
                </c:pt>
                <c:pt idx="149">
                  <c:v>18653</c:v>
                </c:pt>
                <c:pt idx="150">
                  <c:v>19969</c:v>
                </c:pt>
                <c:pt idx="151">
                  <c:v>19531</c:v>
                </c:pt>
                <c:pt idx="152">
                  <c:v>17875</c:v>
                </c:pt>
                <c:pt idx="153">
                  <c:v>17250</c:v>
                </c:pt>
                <c:pt idx="154">
                  <c:v>17875</c:v>
                </c:pt>
                <c:pt idx="155">
                  <c:v>17938</c:v>
                </c:pt>
                <c:pt idx="156">
                  <c:v>17438</c:v>
                </c:pt>
                <c:pt idx="157">
                  <c:v>17531</c:v>
                </c:pt>
                <c:pt idx="158">
                  <c:v>21750</c:v>
                </c:pt>
                <c:pt idx="159">
                  <c:v>23125</c:v>
                </c:pt>
                <c:pt idx="160">
                  <c:v>22963</c:v>
                </c:pt>
                <c:pt idx="161">
                  <c:v>22750</c:v>
                </c:pt>
                <c:pt idx="162">
                  <c:v>23250</c:v>
                </c:pt>
                <c:pt idx="163">
                  <c:v>21438</c:v>
                </c:pt>
                <c:pt idx="164">
                  <c:v>21750</c:v>
                </c:pt>
                <c:pt idx="165">
                  <c:v>23000</c:v>
                </c:pt>
                <c:pt idx="166">
                  <c:v>24063</c:v>
                </c:pt>
                <c:pt idx="167">
                  <c:v>23563</c:v>
                </c:pt>
                <c:pt idx="168">
                  <c:v>21438</c:v>
                </c:pt>
                <c:pt idx="169">
                  <c:v>20213</c:v>
                </c:pt>
                <c:pt idx="170">
                  <c:v>19500</c:v>
                </c:pt>
                <c:pt idx="171">
                  <c:v>19250</c:v>
                </c:pt>
                <c:pt idx="172">
                  <c:v>21500</c:v>
                </c:pt>
                <c:pt idx="173">
                  <c:v>23250</c:v>
                </c:pt>
                <c:pt idx="174">
                  <c:v>25375</c:v>
                </c:pt>
                <c:pt idx="175">
                  <c:v>27375</c:v>
                </c:pt>
                <c:pt idx="176">
                  <c:v>24938</c:v>
                </c:pt>
                <c:pt idx="177">
                  <c:v>22875</c:v>
                </c:pt>
                <c:pt idx="178">
                  <c:v>23563</c:v>
                </c:pt>
                <c:pt idx="179">
                  <c:v>24313</c:v>
                </c:pt>
                <c:pt idx="180">
                  <c:v>24938</c:v>
                </c:pt>
                <c:pt idx="181">
                  <c:v>25188</c:v>
                </c:pt>
                <c:pt idx="182">
                  <c:v>27250</c:v>
                </c:pt>
                <c:pt idx="183">
                  <c:v>28125</c:v>
                </c:pt>
                <c:pt idx="184">
                  <c:v>28250</c:v>
                </c:pt>
                <c:pt idx="185">
                  <c:v>27250</c:v>
                </c:pt>
                <c:pt idx="186">
                  <c:v>24875</c:v>
                </c:pt>
                <c:pt idx="187">
                  <c:v>22750</c:v>
                </c:pt>
                <c:pt idx="188">
                  <c:v>20875</c:v>
                </c:pt>
                <c:pt idx="189">
                  <c:v>19750</c:v>
                </c:pt>
                <c:pt idx="190">
                  <c:v>18063</c:v>
                </c:pt>
                <c:pt idx="191">
                  <c:v>16375</c:v>
                </c:pt>
                <c:pt idx="192">
                  <c:v>15563</c:v>
                </c:pt>
                <c:pt idx="193">
                  <c:v>15938</c:v>
                </c:pt>
                <c:pt idx="194">
                  <c:v>16625</c:v>
                </c:pt>
                <c:pt idx="195">
                  <c:v>16344</c:v>
                </c:pt>
                <c:pt idx="196">
                  <c:v>18124</c:v>
                </c:pt>
                <c:pt idx="197">
                  <c:v>19438</c:v>
                </c:pt>
                <c:pt idx="198">
                  <c:v>18875</c:v>
                </c:pt>
                <c:pt idx="199">
                  <c:v>18875</c:v>
                </c:pt>
                <c:pt idx="200">
                  <c:v>18688</c:v>
                </c:pt>
                <c:pt idx="201">
                  <c:v>19125</c:v>
                </c:pt>
                <c:pt idx="202">
                  <c:v>18188</c:v>
                </c:pt>
                <c:pt idx="203">
                  <c:v>18063</c:v>
                </c:pt>
                <c:pt idx="204">
                  <c:v>17688</c:v>
                </c:pt>
                <c:pt idx="205">
                  <c:v>17313</c:v>
                </c:pt>
                <c:pt idx="206">
                  <c:v>16625</c:v>
                </c:pt>
                <c:pt idx="207">
                  <c:v>16125</c:v>
                </c:pt>
                <c:pt idx="208">
                  <c:v>15800</c:v>
                </c:pt>
                <c:pt idx="209">
                  <c:v>14250</c:v>
                </c:pt>
                <c:pt idx="210">
                  <c:v>13281</c:v>
                </c:pt>
                <c:pt idx="211">
                  <c:v>13563</c:v>
                </c:pt>
                <c:pt idx="212">
                  <c:v>14688</c:v>
                </c:pt>
                <c:pt idx="213">
                  <c:v>15125</c:v>
                </c:pt>
                <c:pt idx="214">
                  <c:v>14750</c:v>
                </c:pt>
                <c:pt idx="215">
                  <c:v>13625</c:v>
                </c:pt>
                <c:pt idx="216">
                  <c:v>13625</c:v>
                </c:pt>
                <c:pt idx="217">
                  <c:v>13063</c:v>
                </c:pt>
                <c:pt idx="218">
                  <c:v>13000</c:v>
                </c:pt>
                <c:pt idx="219">
                  <c:v>12875</c:v>
                </c:pt>
                <c:pt idx="220">
                  <c:v>11438</c:v>
                </c:pt>
                <c:pt idx="221">
                  <c:v>10063</c:v>
                </c:pt>
                <c:pt idx="222">
                  <c:v>9688</c:v>
                </c:pt>
                <c:pt idx="223">
                  <c:v>10313</c:v>
                </c:pt>
                <c:pt idx="224">
                  <c:v>11656</c:v>
                </c:pt>
                <c:pt idx="225">
                  <c:v>12688</c:v>
                </c:pt>
                <c:pt idx="226">
                  <c:v>13375</c:v>
                </c:pt>
                <c:pt idx="227">
                  <c:v>13750</c:v>
                </c:pt>
                <c:pt idx="228">
                  <c:v>14500</c:v>
                </c:pt>
                <c:pt idx="229">
                  <c:v>17438</c:v>
                </c:pt>
                <c:pt idx="230">
                  <c:v>13688</c:v>
                </c:pt>
                <c:pt idx="231">
                  <c:v>13188</c:v>
                </c:pt>
                <c:pt idx="232">
                  <c:v>12813</c:v>
                </c:pt>
                <c:pt idx="233">
                  <c:v>12875</c:v>
                </c:pt>
                <c:pt idx="234">
                  <c:v>12438</c:v>
                </c:pt>
                <c:pt idx="235">
                  <c:v>12500</c:v>
                </c:pt>
                <c:pt idx="236">
                  <c:v>12750</c:v>
                </c:pt>
                <c:pt idx="237">
                  <c:v>13188</c:v>
                </c:pt>
                <c:pt idx="238">
                  <c:v>13125</c:v>
                </c:pt>
                <c:pt idx="239">
                  <c:v>12750</c:v>
                </c:pt>
                <c:pt idx="240">
                  <c:v>12281</c:v>
                </c:pt>
                <c:pt idx="241">
                  <c:v>11969</c:v>
                </c:pt>
                <c:pt idx="242">
                  <c:v>11906</c:v>
                </c:pt>
                <c:pt idx="243">
                  <c:v>11750</c:v>
                </c:pt>
                <c:pt idx="244">
                  <c:v>11781</c:v>
                </c:pt>
                <c:pt idx="245">
                  <c:v>11625</c:v>
                </c:pt>
                <c:pt idx="246">
                  <c:v>11438</c:v>
                </c:pt>
                <c:pt idx="247">
                  <c:v>11575</c:v>
                </c:pt>
                <c:pt idx="248">
                  <c:v>11513</c:v>
                </c:pt>
                <c:pt idx="249">
                  <c:v>11575</c:v>
                </c:pt>
                <c:pt idx="250">
                  <c:v>12531</c:v>
                </c:pt>
                <c:pt idx="251">
                  <c:v>12656</c:v>
                </c:pt>
                <c:pt idx="252">
                  <c:v>13000</c:v>
                </c:pt>
                <c:pt idx="253">
                  <c:v>13188</c:v>
                </c:pt>
                <c:pt idx="254">
                  <c:v>13281</c:v>
                </c:pt>
                <c:pt idx="255">
                  <c:v>14031</c:v>
                </c:pt>
                <c:pt idx="256">
                  <c:v>14119</c:v>
                </c:pt>
                <c:pt idx="257">
                  <c:v>14819</c:v>
                </c:pt>
                <c:pt idx="258">
                  <c:v>15188</c:v>
                </c:pt>
                <c:pt idx="259">
                  <c:v>14588</c:v>
                </c:pt>
                <c:pt idx="260">
                  <c:v>13844</c:v>
                </c:pt>
                <c:pt idx="261">
                  <c:v>11969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F-4228-AE9F-DE62F6FF5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439008"/>
        <c:axId val="648439400"/>
      </c:lineChart>
      <c:dateAx>
        <c:axId val="648439008"/>
        <c:scaling>
          <c:orientation val="minMax"/>
          <c:min val="39827"/>
        </c:scaling>
        <c:delete val="0"/>
        <c:axPos val="b"/>
        <c:numFmt formatCode="dd\ mmm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8439400"/>
        <c:crosses val="autoZero"/>
        <c:auto val="1"/>
        <c:lblOffset val="100"/>
        <c:baseTimeUnit val="days"/>
        <c:majorUnit val="3"/>
        <c:majorTimeUnit val="months"/>
        <c:minorUnit val="2"/>
        <c:minorTimeUnit val="days"/>
      </c:dateAx>
      <c:valAx>
        <c:axId val="648439400"/>
        <c:scaling>
          <c:orientation val="minMax"/>
          <c:max val="40000"/>
          <c:min val="2000"/>
        </c:scaling>
        <c:delete val="0"/>
        <c:axPos val="l"/>
        <c:numFmt formatCode="#,##0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8439008"/>
        <c:crosses val="autoZero"/>
        <c:crossBetween val="between"/>
        <c:majorUnit val="2000"/>
        <c:minorUnit val="1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FagoCoRegularLf-Roman"/>
          <a:ea typeface="FagoCoRegularLf-Roman"/>
          <a:cs typeface="FagoCoRegularLf-Roman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3846153846153829"/>
          <c:y val="6.0606060606060622E-2"/>
          <c:w val="0.46153846153847738"/>
          <c:h val="0.7575757575758537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2B3A67"/>
              </a:solidFill>
              <a:prstDash val="solid"/>
            </a:ln>
          </c:spPr>
          <c:marker>
            <c:symbol val="none"/>
          </c:marker>
          <c:cat>
            <c:numRef>
              <c:f>BHMI!$A$92:$A$175</c:f>
              <c:numCache>
                <c:formatCode>d\-mmm\-yy</c:formatCode>
                <c:ptCount val="84"/>
                <c:pt idx="0">
                  <c:v>39328</c:v>
                </c:pt>
                <c:pt idx="1">
                  <c:v>39335</c:v>
                </c:pt>
                <c:pt idx="2">
                  <c:v>39342</c:v>
                </c:pt>
                <c:pt idx="3">
                  <c:v>39349</c:v>
                </c:pt>
                <c:pt idx="4">
                  <c:v>39356</c:v>
                </c:pt>
                <c:pt idx="5">
                  <c:v>39363</c:v>
                </c:pt>
                <c:pt idx="6">
                  <c:v>39370</c:v>
                </c:pt>
                <c:pt idx="7">
                  <c:v>39377</c:v>
                </c:pt>
                <c:pt idx="8">
                  <c:v>39384</c:v>
                </c:pt>
                <c:pt idx="9">
                  <c:v>39391</c:v>
                </c:pt>
                <c:pt idx="10">
                  <c:v>39398</c:v>
                </c:pt>
                <c:pt idx="11">
                  <c:v>39405</c:v>
                </c:pt>
                <c:pt idx="12">
                  <c:v>39412</c:v>
                </c:pt>
                <c:pt idx="13">
                  <c:v>39419</c:v>
                </c:pt>
                <c:pt idx="14">
                  <c:v>39426</c:v>
                </c:pt>
                <c:pt idx="15">
                  <c:v>39433</c:v>
                </c:pt>
                <c:pt idx="16">
                  <c:v>39440</c:v>
                </c:pt>
                <c:pt idx="17">
                  <c:v>39447</c:v>
                </c:pt>
                <c:pt idx="18">
                  <c:v>39454</c:v>
                </c:pt>
                <c:pt idx="19">
                  <c:v>39461</c:v>
                </c:pt>
                <c:pt idx="20">
                  <c:v>39468</c:v>
                </c:pt>
                <c:pt idx="21">
                  <c:v>39475</c:v>
                </c:pt>
                <c:pt idx="22">
                  <c:v>39482</c:v>
                </c:pt>
                <c:pt idx="23">
                  <c:v>39489</c:v>
                </c:pt>
                <c:pt idx="24">
                  <c:v>39496</c:v>
                </c:pt>
                <c:pt idx="25">
                  <c:v>39503</c:v>
                </c:pt>
                <c:pt idx="26">
                  <c:v>39510</c:v>
                </c:pt>
                <c:pt idx="27">
                  <c:v>39517</c:v>
                </c:pt>
                <c:pt idx="28">
                  <c:v>39524</c:v>
                </c:pt>
                <c:pt idx="29">
                  <c:v>39531</c:v>
                </c:pt>
                <c:pt idx="30">
                  <c:v>39538</c:v>
                </c:pt>
                <c:pt idx="31">
                  <c:v>39545</c:v>
                </c:pt>
                <c:pt idx="32">
                  <c:v>39552</c:v>
                </c:pt>
                <c:pt idx="33">
                  <c:v>39559</c:v>
                </c:pt>
                <c:pt idx="34">
                  <c:v>39566</c:v>
                </c:pt>
                <c:pt idx="35">
                  <c:v>39573</c:v>
                </c:pt>
                <c:pt idx="36">
                  <c:v>39581</c:v>
                </c:pt>
                <c:pt idx="37">
                  <c:v>39588</c:v>
                </c:pt>
                <c:pt idx="38">
                  <c:v>39595</c:v>
                </c:pt>
                <c:pt idx="39">
                  <c:v>39602</c:v>
                </c:pt>
                <c:pt idx="40">
                  <c:v>39609</c:v>
                </c:pt>
                <c:pt idx="41">
                  <c:v>39616</c:v>
                </c:pt>
                <c:pt idx="42">
                  <c:v>39623</c:v>
                </c:pt>
                <c:pt idx="43">
                  <c:v>39630</c:v>
                </c:pt>
                <c:pt idx="44">
                  <c:v>39637</c:v>
                </c:pt>
                <c:pt idx="45">
                  <c:v>39644</c:v>
                </c:pt>
                <c:pt idx="46">
                  <c:v>39651</c:v>
                </c:pt>
                <c:pt idx="47">
                  <c:v>39658</c:v>
                </c:pt>
                <c:pt idx="48">
                  <c:v>39665</c:v>
                </c:pt>
                <c:pt idx="49">
                  <c:v>39672</c:v>
                </c:pt>
                <c:pt idx="50">
                  <c:v>39679</c:v>
                </c:pt>
                <c:pt idx="51">
                  <c:v>39686</c:v>
                </c:pt>
                <c:pt idx="52">
                  <c:v>39693</c:v>
                </c:pt>
                <c:pt idx="53">
                  <c:v>39700</c:v>
                </c:pt>
                <c:pt idx="54">
                  <c:v>39707</c:v>
                </c:pt>
                <c:pt idx="55">
                  <c:v>39714</c:v>
                </c:pt>
                <c:pt idx="56">
                  <c:v>39721</c:v>
                </c:pt>
                <c:pt idx="57">
                  <c:v>39728</c:v>
                </c:pt>
                <c:pt idx="58">
                  <c:v>39735</c:v>
                </c:pt>
                <c:pt idx="59">
                  <c:v>39742</c:v>
                </c:pt>
                <c:pt idx="60">
                  <c:v>39749</c:v>
                </c:pt>
                <c:pt idx="61">
                  <c:v>39756</c:v>
                </c:pt>
                <c:pt idx="62">
                  <c:v>39763</c:v>
                </c:pt>
                <c:pt idx="63">
                  <c:v>39770</c:v>
                </c:pt>
                <c:pt idx="64">
                  <c:v>39777</c:v>
                </c:pt>
                <c:pt idx="65">
                  <c:v>39784</c:v>
                </c:pt>
                <c:pt idx="66">
                  <c:v>39791</c:v>
                </c:pt>
                <c:pt idx="67">
                  <c:v>39798</c:v>
                </c:pt>
                <c:pt idx="68">
                  <c:v>39805</c:v>
                </c:pt>
                <c:pt idx="69">
                  <c:v>39812</c:v>
                </c:pt>
                <c:pt idx="70">
                  <c:v>39819</c:v>
                </c:pt>
                <c:pt idx="71">
                  <c:v>39826</c:v>
                </c:pt>
                <c:pt idx="72">
                  <c:v>39833</c:v>
                </c:pt>
                <c:pt idx="73">
                  <c:v>39840</c:v>
                </c:pt>
                <c:pt idx="74">
                  <c:v>39847</c:v>
                </c:pt>
                <c:pt idx="75">
                  <c:v>39854</c:v>
                </c:pt>
                <c:pt idx="76">
                  <c:v>39861</c:v>
                </c:pt>
                <c:pt idx="77">
                  <c:v>39868</c:v>
                </c:pt>
                <c:pt idx="78">
                  <c:v>39875</c:v>
                </c:pt>
                <c:pt idx="79">
                  <c:v>39882</c:v>
                </c:pt>
                <c:pt idx="80">
                  <c:v>39889</c:v>
                </c:pt>
                <c:pt idx="81">
                  <c:v>39896</c:v>
                </c:pt>
                <c:pt idx="82">
                  <c:v>39903</c:v>
                </c:pt>
                <c:pt idx="83">
                  <c:v>39910</c:v>
                </c:pt>
              </c:numCache>
            </c:numRef>
          </c:cat>
          <c:val>
            <c:numRef>
              <c:f>BHMI!$B$92:$B$175</c:f>
              <c:numCache>
                <c:formatCode>General</c:formatCode>
                <c:ptCount val="84"/>
                <c:pt idx="0">
                  <c:v>49435</c:v>
                </c:pt>
                <c:pt idx="1">
                  <c:v>53919</c:v>
                </c:pt>
                <c:pt idx="2">
                  <c:v>55494</c:v>
                </c:pt>
                <c:pt idx="3">
                  <c:v>57048</c:v>
                </c:pt>
                <c:pt idx="4">
                  <c:v>59146</c:v>
                </c:pt>
                <c:pt idx="5">
                  <c:v>61327</c:v>
                </c:pt>
                <c:pt idx="6">
                  <c:v>70821</c:v>
                </c:pt>
                <c:pt idx="7">
                  <c:v>72973</c:v>
                </c:pt>
                <c:pt idx="8">
                  <c:v>74777</c:v>
                </c:pt>
                <c:pt idx="9">
                  <c:v>73177</c:v>
                </c:pt>
                <c:pt idx="10">
                  <c:v>72606</c:v>
                </c:pt>
                <c:pt idx="11">
                  <c:v>67927</c:v>
                </c:pt>
                <c:pt idx="12">
                  <c:v>60004</c:v>
                </c:pt>
                <c:pt idx="13">
                  <c:v>58585</c:v>
                </c:pt>
                <c:pt idx="14">
                  <c:v>58133</c:v>
                </c:pt>
                <c:pt idx="15">
                  <c:v>53502</c:v>
                </c:pt>
                <c:pt idx="16">
                  <c:v>47495</c:v>
                </c:pt>
                <c:pt idx="17">
                  <c:v>47495</c:v>
                </c:pt>
                <c:pt idx="18">
                  <c:v>44642</c:v>
                </c:pt>
                <c:pt idx="19">
                  <c:v>41802</c:v>
                </c:pt>
                <c:pt idx="20">
                  <c:v>33792</c:v>
                </c:pt>
                <c:pt idx="21">
                  <c:v>28588</c:v>
                </c:pt>
                <c:pt idx="22">
                  <c:v>28596</c:v>
                </c:pt>
                <c:pt idx="23">
                  <c:v>32667</c:v>
                </c:pt>
                <c:pt idx="24">
                  <c:v>43694</c:v>
                </c:pt>
                <c:pt idx="25">
                  <c:v>48458</c:v>
                </c:pt>
                <c:pt idx="26">
                  <c:v>51012</c:v>
                </c:pt>
                <c:pt idx="27">
                  <c:v>54069</c:v>
                </c:pt>
                <c:pt idx="28">
                  <c:v>56994</c:v>
                </c:pt>
                <c:pt idx="29">
                  <c:v>54500</c:v>
                </c:pt>
                <c:pt idx="30">
                  <c:v>43392</c:v>
                </c:pt>
                <c:pt idx="31">
                  <c:v>40408</c:v>
                </c:pt>
                <c:pt idx="32">
                  <c:v>40454</c:v>
                </c:pt>
                <c:pt idx="33">
                  <c:v>43750</c:v>
                </c:pt>
                <c:pt idx="34">
                  <c:v>50962</c:v>
                </c:pt>
                <c:pt idx="35">
                  <c:v>48896</c:v>
                </c:pt>
                <c:pt idx="36">
                  <c:v>49294</c:v>
                </c:pt>
                <c:pt idx="37">
                  <c:v>53338</c:v>
                </c:pt>
                <c:pt idx="38">
                  <c:v>55627</c:v>
                </c:pt>
                <c:pt idx="39">
                  <c:v>56829</c:v>
                </c:pt>
                <c:pt idx="40">
                  <c:v>59954</c:v>
                </c:pt>
                <c:pt idx="41">
                  <c:v>60480</c:v>
                </c:pt>
                <c:pt idx="42">
                  <c:v>58681</c:v>
                </c:pt>
                <c:pt idx="43">
                  <c:v>57410</c:v>
                </c:pt>
                <c:pt idx="44">
                  <c:v>55313</c:v>
                </c:pt>
                <c:pt idx="45">
                  <c:v>53446</c:v>
                </c:pt>
                <c:pt idx="46">
                  <c:v>51541</c:v>
                </c:pt>
                <c:pt idx="47">
                  <c:v>47873</c:v>
                </c:pt>
                <c:pt idx="48">
                  <c:v>43635</c:v>
                </c:pt>
                <c:pt idx="49">
                  <c:v>37858</c:v>
                </c:pt>
                <c:pt idx="50">
                  <c:v>36000</c:v>
                </c:pt>
                <c:pt idx="51">
                  <c:v>36000</c:v>
                </c:pt>
                <c:pt idx="52">
                  <c:v>39258</c:v>
                </c:pt>
                <c:pt idx="53">
                  <c:v>33108</c:v>
                </c:pt>
                <c:pt idx="54">
                  <c:v>29635</c:v>
                </c:pt>
                <c:pt idx="55">
                  <c:v>30788</c:v>
                </c:pt>
                <c:pt idx="56">
                  <c:v>27654</c:v>
                </c:pt>
                <c:pt idx="57">
                  <c:v>21819</c:v>
                </c:pt>
                <c:pt idx="58">
                  <c:v>13664</c:v>
                </c:pt>
                <c:pt idx="59">
                  <c:v>9950</c:v>
                </c:pt>
                <c:pt idx="60">
                  <c:v>6996</c:v>
                </c:pt>
                <c:pt idx="61">
                  <c:v>4983</c:v>
                </c:pt>
                <c:pt idx="62">
                  <c:v>4812</c:v>
                </c:pt>
                <c:pt idx="63">
                  <c:v>4879</c:v>
                </c:pt>
                <c:pt idx="64">
                  <c:v>5338</c:v>
                </c:pt>
                <c:pt idx="65">
                  <c:v>5063</c:v>
                </c:pt>
                <c:pt idx="66">
                  <c:v>4669</c:v>
                </c:pt>
                <c:pt idx="67">
                  <c:v>4143</c:v>
                </c:pt>
                <c:pt idx="68">
                  <c:v>3995</c:v>
                </c:pt>
                <c:pt idx="69">
                  <c:v>3995</c:v>
                </c:pt>
                <c:pt idx="70">
                  <c:v>3777</c:v>
                </c:pt>
                <c:pt idx="71">
                  <c:v>3551</c:v>
                </c:pt>
                <c:pt idx="72">
                  <c:v>3562</c:v>
                </c:pt>
                <c:pt idx="73">
                  <c:v>3416</c:v>
                </c:pt>
                <c:pt idx="74">
                  <c:v>3754</c:v>
                </c:pt>
                <c:pt idx="75">
                  <c:v>5996</c:v>
                </c:pt>
                <c:pt idx="76">
                  <c:v>7344</c:v>
                </c:pt>
                <c:pt idx="77">
                  <c:v>7229</c:v>
                </c:pt>
                <c:pt idx="78">
                  <c:v>7929</c:v>
                </c:pt>
                <c:pt idx="79">
                  <c:v>10343</c:v>
                </c:pt>
                <c:pt idx="80">
                  <c:v>11064</c:v>
                </c:pt>
                <c:pt idx="81">
                  <c:v>8832</c:v>
                </c:pt>
                <c:pt idx="82">
                  <c:v>8179</c:v>
                </c:pt>
                <c:pt idx="83">
                  <c:v>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B-4949-A57C-F60D31236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440184"/>
        <c:axId val="648440576"/>
      </c:lineChart>
      <c:dateAx>
        <c:axId val="648440184"/>
        <c:scaling>
          <c:orientation val="minMax"/>
          <c:max val="39910"/>
          <c:min val="39820"/>
        </c:scaling>
        <c:delete val="0"/>
        <c:axPos val="b"/>
        <c:numFmt formatCode="dd\ mmm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8440576"/>
        <c:crosses val="autoZero"/>
        <c:auto val="1"/>
        <c:lblOffset val="100"/>
        <c:baseTimeUnit val="days"/>
        <c:majorUnit val="10"/>
        <c:majorTimeUnit val="days"/>
        <c:minorUnit val="7"/>
        <c:minorTimeUnit val="days"/>
      </c:dateAx>
      <c:valAx>
        <c:axId val="648440576"/>
        <c:scaling>
          <c:orientation val="minMax"/>
          <c:max val="12000"/>
          <c:min val="300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48440184"/>
        <c:crosses val="autoZero"/>
        <c:crossBetween val="midCat"/>
        <c:majorUnit val="1000"/>
        <c:minorUnit val="5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FagoCoRegularLf-Roman"/>
          <a:ea typeface="FagoCoRegularLf-Roman"/>
          <a:cs typeface="FagoCoRegularLf-Roman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orientation="landscape" horizontalDpi="200" verticalDpi="2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362934362934588"/>
          <c:y val="6.1403508771929766E-2"/>
          <c:w val="0.54826254826247856"/>
          <c:h val="0.75438596491228049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2B3A67"/>
              </a:solidFill>
              <a:prstDash val="solid"/>
            </a:ln>
          </c:spPr>
          <c:marker>
            <c:symbol val="none"/>
          </c:marker>
          <c:cat>
            <c:numRef>
              <c:f>BHMI!$A$96:$A$176</c:f>
              <c:numCache>
                <c:formatCode>d\-mmm\-yy</c:formatCode>
                <c:ptCount val="81"/>
                <c:pt idx="0">
                  <c:v>39356</c:v>
                </c:pt>
                <c:pt idx="1">
                  <c:v>39363</c:v>
                </c:pt>
                <c:pt idx="2">
                  <c:v>39370</c:v>
                </c:pt>
                <c:pt idx="3">
                  <c:v>39377</c:v>
                </c:pt>
                <c:pt idx="4">
                  <c:v>39384</c:v>
                </c:pt>
                <c:pt idx="5">
                  <c:v>39391</c:v>
                </c:pt>
                <c:pt idx="6">
                  <c:v>39398</c:v>
                </c:pt>
                <c:pt idx="7">
                  <c:v>39405</c:v>
                </c:pt>
                <c:pt idx="8">
                  <c:v>39412</c:v>
                </c:pt>
                <c:pt idx="9">
                  <c:v>39419</c:v>
                </c:pt>
                <c:pt idx="10">
                  <c:v>39426</c:v>
                </c:pt>
                <c:pt idx="11">
                  <c:v>39433</c:v>
                </c:pt>
                <c:pt idx="12">
                  <c:v>39440</c:v>
                </c:pt>
                <c:pt idx="13">
                  <c:v>39447</c:v>
                </c:pt>
                <c:pt idx="14">
                  <c:v>39454</c:v>
                </c:pt>
                <c:pt idx="15">
                  <c:v>39461</c:v>
                </c:pt>
                <c:pt idx="16">
                  <c:v>39468</c:v>
                </c:pt>
                <c:pt idx="17">
                  <c:v>39475</c:v>
                </c:pt>
                <c:pt idx="18">
                  <c:v>39482</c:v>
                </c:pt>
                <c:pt idx="19">
                  <c:v>39489</c:v>
                </c:pt>
                <c:pt idx="20">
                  <c:v>39496</c:v>
                </c:pt>
                <c:pt idx="21">
                  <c:v>39503</c:v>
                </c:pt>
                <c:pt idx="22">
                  <c:v>39510</c:v>
                </c:pt>
                <c:pt idx="23">
                  <c:v>39517</c:v>
                </c:pt>
                <c:pt idx="24">
                  <c:v>39524</c:v>
                </c:pt>
                <c:pt idx="25">
                  <c:v>39531</c:v>
                </c:pt>
                <c:pt idx="26">
                  <c:v>39538</c:v>
                </c:pt>
                <c:pt idx="27">
                  <c:v>39545</c:v>
                </c:pt>
                <c:pt idx="28">
                  <c:v>39552</c:v>
                </c:pt>
                <c:pt idx="29">
                  <c:v>39559</c:v>
                </c:pt>
                <c:pt idx="30">
                  <c:v>39566</c:v>
                </c:pt>
                <c:pt idx="31">
                  <c:v>39573</c:v>
                </c:pt>
                <c:pt idx="32">
                  <c:v>39581</c:v>
                </c:pt>
                <c:pt idx="33">
                  <c:v>39588</c:v>
                </c:pt>
                <c:pt idx="34">
                  <c:v>39595</c:v>
                </c:pt>
                <c:pt idx="35">
                  <c:v>39602</c:v>
                </c:pt>
                <c:pt idx="36">
                  <c:v>39609</c:v>
                </c:pt>
                <c:pt idx="37">
                  <c:v>39616</c:v>
                </c:pt>
                <c:pt idx="38">
                  <c:v>39623</c:v>
                </c:pt>
                <c:pt idx="39">
                  <c:v>39630</c:v>
                </c:pt>
                <c:pt idx="40">
                  <c:v>39637</c:v>
                </c:pt>
                <c:pt idx="41">
                  <c:v>39644</c:v>
                </c:pt>
                <c:pt idx="42">
                  <c:v>39651</c:v>
                </c:pt>
                <c:pt idx="43">
                  <c:v>39658</c:v>
                </c:pt>
                <c:pt idx="44">
                  <c:v>39665</c:v>
                </c:pt>
                <c:pt idx="45">
                  <c:v>39672</c:v>
                </c:pt>
                <c:pt idx="46">
                  <c:v>39679</c:v>
                </c:pt>
                <c:pt idx="47">
                  <c:v>39686</c:v>
                </c:pt>
                <c:pt idx="48">
                  <c:v>39693</c:v>
                </c:pt>
                <c:pt idx="49">
                  <c:v>39700</c:v>
                </c:pt>
                <c:pt idx="50">
                  <c:v>39707</c:v>
                </c:pt>
                <c:pt idx="51">
                  <c:v>39714</c:v>
                </c:pt>
                <c:pt idx="52">
                  <c:v>39721</c:v>
                </c:pt>
                <c:pt idx="53">
                  <c:v>39728</c:v>
                </c:pt>
                <c:pt idx="54">
                  <c:v>39735</c:v>
                </c:pt>
                <c:pt idx="55">
                  <c:v>39742</c:v>
                </c:pt>
                <c:pt idx="56">
                  <c:v>39749</c:v>
                </c:pt>
                <c:pt idx="57">
                  <c:v>39756</c:v>
                </c:pt>
                <c:pt idx="58">
                  <c:v>39763</c:v>
                </c:pt>
                <c:pt idx="59">
                  <c:v>39770</c:v>
                </c:pt>
                <c:pt idx="60">
                  <c:v>39777</c:v>
                </c:pt>
                <c:pt idx="61">
                  <c:v>39784</c:v>
                </c:pt>
                <c:pt idx="62">
                  <c:v>39791</c:v>
                </c:pt>
                <c:pt idx="63">
                  <c:v>39798</c:v>
                </c:pt>
                <c:pt idx="64">
                  <c:v>39805</c:v>
                </c:pt>
                <c:pt idx="65">
                  <c:v>39812</c:v>
                </c:pt>
                <c:pt idx="66">
                  <c:v>39819</c:v>
                </c:pt>
                <c:pt idx="67">
                  <c:v>39826</c:v>
                </c:pt>
                <c:pt idx="68">
                  <c:v>39833</c:v>
                </c:pt>
                <c:pt idx="69">
                  <c:v>39840</c:v>
                </c:pt>
                <c:pt idx="70">
                  <c:v>39847</c:v>
                </c:pt>
                <c:pt idx="71">
                  <c:v>39854</c:v>
                </c:pt>
                <c:pt idx="72">
                  <c:v>39861</c:v>
                </c:pt>
                <c:pt idx="73">
                  <c:v>39868</c:v>
                </c:pt>
                <c:pt idx="74">
                  <c:v>39875</c:v>
                </c:pt>
                <c:pt idx="75">
                  <c:v>39882</c:v>
                </c:pt>
                <c:pt idx="76">
                  <c:v>39889</c:v>
                </c:pt>
                <c:pt idx="77">
                  <c:v>39896</c:v>
                </c:pt>
                <c:pt idx="78">
                  <c:v>39903</c:v>
                </c:pt>
                <c:pt idx="79">
                  <c:v>39910</c:v>
                </c:pt>
                <c:pt idx="80">
                  <c:v>39917</c:v>
                </c:pt>
              </c:numCache>
            </c:numRef>
          </c:cat>
          <c:val>
            <c:numRef>
              <c:f>BHMI!$C$96:$C$176</c:f>
              <c:numCache>
                <c:formatCode>#,##0</c:formatCode>
                <c:ptCount val="81"/>
                <c:pt idx="0">
                  <c:v>5639</c:v>
                </c:pt>
                <c:pt idx="1">
                  <c:v>5900</c:v>
                </c:pt>
                <c:pt idx="2">
                  <c:v>6618</c:v>
                </c:pt>
                <c:pt idx="3">
                  <c:v>6819</c:v>
                </c:pt>
                <c:pt idx="4">
                  <c:v>6936</c:v>
                </c:pt>
                <c:pt idx="5">
                  <c:v>6806</c:v>
                </c:pt>
                <c:pt idx="6">
                  <c:v>6805</c:v>
                </c:pt>
                <c:pt idx="7">
                  <c:v>6638</c:v>
                </c:pt>
                <c:pt idx="8">
                  <c:v>6097</c:v>
                </c:pt>
                <c:pt idx="9">
                  <c:v>6015</c:v>
                </c:pt>
                <c:pt idx="10">
                  <c:v>6092</c:v>
                </c:pt>
                <c:pt idx="11">
                  <c:v>6062</c:v>
                </c:pt>
                <c:pt idx="12">
                  <c:v>5817</c:v>
                </c:pt>
                <c:pt idx="13">
                  <c:v>5741</c:v>
                </c:pt>
                <c:pt idx="14">
                  <c:v>5584</c:v>
                </c:pt>
                <c:pt idx="15">
                  <c:v>5323</c:v>
                </c:pt>
                <c:pt idx="16">
                  <c:v>4544</c:v>
                </c:pt>
                <c:pt idx="17">
                  <c:v>4055</c:v>
                </c:pt>
                <c:pt idx="18">
                  <c:v>3834</c:v>
                </c:pt>
                <c:pt idx="19">
                  <c:v>3980</c:v>
                </c:pt>
                <c:pt idx="20">
                  <c:v>4616</c:v>
                </c:pt>
                <c:pt idx="21">
                  <c:v>4922</c:v>
                </c:pt>
                <c:pt idx="22">
                  <c:v>5020</c:v>
                </c:pt>
                <c:pt idx="23">
                  <c:v>5206</c:v>
                </c:pt>
                <c:pt idx="24">
                  <c:v>5387</c:v>
                </c:pt>
                <c:pt idx="25">
                  <c:v>5267</c:v>
                </c:pt>
                <c:pt idx="26">
                  <c:v>4827</c:v>
                </c:pt>
                <c:pt idx="27">
                  <c:v>4728</c:v>
                </c:pt>
                <c:pt idx="28">
                  <c:v>4685</c:v>
                </c:pt>
                <c:pt idx="29">
                  <c:v>4934</c:v>
                </c:pt>
                <c:pt idx="30">
                  <c:v>5449</c:v>
                </c:pt>
                <c:pt idx="31">
                  <c:v>5476</c:v>
                </c:pt>
                <c:pt idx="32">
                  <c:v>5848</c:v>
                </c:pt>
                <c:pt idx="33">
                  <c:v>6524</c:v>
                </c:pt>
                <c:pt idx="34">
                  <c:v>6741</c:v>
                </c:pt>
                <c:pt idx="35">
                  <c:v>6488</c:v>
                </c:pt>
                <c:pt idx="36">
                  <c:v>6340</c:v>
                </c:pt>
                <c:pt idx="37">
                  <c:v>6368</c:v>
                </c:pt>
                <c:pt idx="38">
                  <c:v>6236</c:v>
                </c:pt>
                <c:pt idx="39">
                  <c:v>5759</c:v>
                </c:pt>
                <c:pt idx="40">
                  <c:v>5557</c:v>
                </c:pt>
                <c:pt idx="41">
                  <c:v>5474</c:v>
                </c:pt>
                <c:pt idx="42">
                  <c:v>5318</c:v>
                </c:pt>
                <c:pt idx="43">
                  <c:v>5024</c:v>
                </c:pt>
                <c:pt idx="44">
                  <c:v>4897</c:v>
                </c:pt>
                <c:pt idx="45">
                  <c:v>4307</c:v>
                </c:pt>
                <c:pt idx="46">
                  <c:v>4288</c:v>
                </c:pt>
                <c:pt idx="47">
                  <c:v>4379</c:v>
                </c:pt>
                <c:pt idx="48">
                  <c:v>3971</c:v>
                </c:pt>
                <c:pt idx="49">
                  <c:v>3361</c:v>
                </c:pt>
                <c:pt idx="50">
                  <c:v>3126</c:v>
                </c:pt>
                <c:pt idx="51">
                  <c:v>3102</c:v>
                </c:pt>
                <c:pt idx="52">
                  <c:v>2925</c:v>
                </c:pt>
                <c:pt idx="53">
                  <c:v>2364</c:v>
                </c:pt>
                <c:pt idx="54">
                  <c:v>1641</c:v>
                </c:pt>
                <c:pt idx="55">
                  <c:v>1206</c:v>
                </c:pt>
                <c:pt idx="56">
                  <c:v>881</c:v>
                </c:pt>
                <c:pt idx="57">
                  <c:v>559</c:v>
                </c:pt>
                <c:pt idx="58">
                  <c:v>536</c:v>
                </c:pt>
                <c:pt idx="59">
                  <c:v>543</c:v>
                </c:pt>
                <c:pt idx="60">
                  <c:v>640</c:v>
                </c:pt>
                <c:pt idx="61">
                  <c:v>610</c:v>
                </c:pt>
                <c:pt idx="62">
                  <c:v>548</c:v>
                </c:pt>
                <c:pt idx="63">
                  <c:v>498</c:v>
                </c:pt>
                <c:pt idx="64">
                  <c:v>442</c:v>
                </c:pt>
                <c:pt idx="65">
                  <c:v>442</c:v>
                </c:pt>
                <c:pt idx="66">
                  <c:v>403</c:v>
                </c:pt>
                <c:pt idx="67">
                  <c:v>389</c:v>
                </c:pt>
                <c:pt idx="68">
                  <c:v>424</c:v>
                </c:pt>
                <c:pt idx="69">
                  <c:v>443</c:v>
                </c:pt>
                <c:pt idx="70">
                  <c:v>488</c:v>
                </c:pt>
                <c:pt idx="71">
                  <c:v>948</c:v>
                </c:pt>
                <c:pt idx="72">
                  <c:v>1190</c:v>
                </c:pt>
                <c:pt idx="73">
                  <c:v>1300</c:v>
                </c:pt>
                <c:pt idx="74">
                  <c:v>1529</c:v>
                </c:pt>
                <c:pt idx="75">
                  <c:v>1603</c:v>
                </c:pt>
                <c:pt idx="76">
                  <c:v>1710</c:v>
                </c:pt>
                <c:pt idx="77">
                  <c:v>1541</c:v>
                </c:pt>
                <c:pt idx="78">
                  <c:v>1338</c:v>
                </c:pt>
                <c:pt idx="79">
                  <c:v>1236</c:v>
                </c:pt>
                <c:pt idx="80">
                  <c:v>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3-44D3-9F1B-9E3645A70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179376"/>
        <c:axId val="653179768"/>
      </c:lineChart>
      <c:dateAx>
        <c:axId val="653179376"/>
        <c:scaling>
          <c:orientation val="minMax"/>
          <c:max val="39917"/>
          <c:min val="39827"/>
        </c:scaling>
        <c:delete val="0"/>
        <c:axPos val="b"/>
        <c:numFmt formatCode="dd\ mmm\ 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53179768"/>
        <c:crosses val="autoZero"/>
        <c:auto val="1"/>
        <c:lblOffset val="100"/>
        <c:baseTimeUnit val="days"/>
        <c:majorUnit val="10"/>
        <c:majorTimeUnit val="days"/>
        <c:minorUnit val="1"/>
        <c:minorTimeUnit val="days"/>
      </c:dateAx>
      <c:valAx>
        <c:axId val="653179768"/>
        <c:scaling>
          <c:orientation val="minMax"/>
          <c:max val="1800"/>
          <c:min val="30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53179376"/>
        <c:crosses val="autoZero"/>
        <c:crossBetween val="between"/>
        <c:majorUnit val="3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FagoCoRegularLf-Roman"/>
          <a:ea typeface="FagoCoRegularLf-Roman"/>
          <a:cs typeface="FagoCoRegularLf-Roman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71842331991194"/>
          <c:y val="0.10480371691567662"/>
          <c:w val="0.67567694949961365"/>
          <c:h val="0.71179191071896963"/>
        </c:manualLayout>
      </c:layout>
      <c:lineChart>
        <c:grouping val="standard"/>
        <c:varyColors val="0"/>
        <c:ser>
          <c:idx val="0"/>
          <c:order val="0"/>
          <c:tx>
            <c:strRef>
              <c:f>JEHSI!$B$5</c:f>
              <c:strCache>
                <c:ptCount val="1"/>
                <c:pt idx="0">
                  <c:v>JEHSI index</c:v>
                </c:pt>
              </c:strCache>
            </c:strRef>
          </c:tx>
          <c:spPr>
            <a:ln w="38100">
              <a:solidFill>
                <a:srgbClr val="2B3A67"/>
              </a:solidFill>
              <a:prstDash val="solid"/>
            </a:ln>
          </c:spPr>
          <c:marker>
            <c:symbol val="none"/>
          </c:marker>
          <c:cat>
            <c:numRef>
              <c:f>JEHSI!$A$131:$A$200</c:f>
              <c:numCache>
                <c:formatCode>dd\ mmm\ yy</c:formatCode>
                <c:ptCount val="70"/>
                <c:pt idx="0">
                  <c:v>38867</c:v>
                </c:pt>
                <c:pt idx="1">
                  <c:v>38874</c:v>
                </c:pt>
                <c:pt idx="2">
                  <c:v>38881</c:v>
                </c:pt>
                <c:pt idx="3">
                  <c:v>38888</c:v>
                </c:pt>
                <c:pt idx="4">
                  <c:v>38895</c:v>
                </c:pt>
                <c:pt idx="5">
                  <c:v>38902</c:v>
                </c:pt>
                <c:pt idx="6">
                  <c:v>38909</c:v>
                </c:pt>
                <c:pt idx="7">
                  <c:v>38916</c:v>
                </c:pt>
                <c:pt idx="8">
                  <c:v>38923</c:v>
                </c:pt>
                <c:pt idx="9">
                  <c:v>38930</c:v>
                </c:pt>
                <c:pt idx="10">
                  <c:v>38937</c:v>
                </c:pt>
                <c:pt idx="11">
                  <c:v>38944</c:v>
                </c:pt>
                <c:pt idx="12">
                  <c:v>38951</c:v>
                </c:pt>
                <c:pt idx="13">
                  <c:v>38958</c:v>
                </c:pt>
                <c:pt idx="14">
                  <c:v>38965</c:v>
                </c:pt>
                <c:pt idx="15">
                  <c:v>38972</c:v>
                </c:pt>
                <c:pt idx="16">
                  <c:v>38979</c:v>
                </c:pt>
                <c:pt idx="17">
                  <c:v>38986</c:v>
                </c:pt>
                <c:pt idx="18">
                  <c:v>38993</c:v>
                </c:pt>
                <c:pt idx="19">
                  <c:v>39000</c:v>
                </c:pt>
                <c:pt idx="20">
                  <c:v>39007</c:v>
                </c:pt>
                <c:pt idx="21">
                  <c:v>39014</c:v>
                </c:pt>
                <c:pt idx="22">
                  <c:v>39021</c:v>
                </c:pt>
                <c:pt idx="23">
                  <c:v>39028</c:v>
                </c:pt>
                <c:pt idx="24">
                  <c:v>39035</c:v>
                </c:pt>
                <c:pt idx="25">
                  <c:v>39042</c:v>
                </c:pt>
                <c:pt idx="26">
                  <c:v>39049</c:v>
                </c:pt>
                <c:pt idx="27">
                  <c:v>39056</c:v>
                </c:pt>
                <c:pt idx="28">
                  <c:v>39063</c:v>
                </c:pt>
                <c:pt idx="29">
                  <c:v>39070</c:v>
                </c:pt>
                <c:pt idx="30">
                  <c:v>39073</c:v>
                </c:pt>
                <c:pt idx="31">
                  <c:v>39084</c:v>
                </c:pt>
                <c:pt idx="32">
                  <c:v>39091</c:v>
                </c:pt>
                <c:pt idx="33">
                  <c:v>39098</c:v>
                </c:pt>
                <c:pt idx="34">
                  <c:v>39105</c:v>
                </c:pt>
                <c:pt idx="35">
                  <c:v>39112</c:v>
                </c:pt>
                <c:pt idx="36">
                  <c:v>39119</c:v>
                </c:pt>
                <c:pt idx="37">
                  <c:v>39126</c:v>
                </c:pt>
                <c:pt idx="38">
                  <c:v>39133</c:v>
                </c:pt>
                <c:pt idx="39">
                  <c:v>39140</c:v>
                </c:pt>
                <c:pt idx="40">
                  <c:v>39147</c:v>
                </c:pt>
                <c:pt idx="41">
                  <c:v>39154</c:v>
                </c:pt>
                <c:pt idx="42">
                  <c:v>39161</c:v>
                </c:pt>
                <c:pt idx="43">
                  <c:v>39168</c:v>
                </c:pt>
                <c:pt idx="44">
                  <c:v>39175</c:v>
                </c:pt>
                <c:pt idx="45">
                  <c:v>39182</c:v>
                </c:pt>
                <c:pt idx="46">
                  <c:v>39189</c:v>
                </c:pt>
                <c:pt idx="47">
                  <c:v>39196</c:v>
                </c:pt>
                <c:pt idx="48">
                  <c:v>39203</c:v>
                </c:pt>
                <c:pt idx="49">
                  <c:v>39210</c:v>
                </c:pt>
                <c:pt idx="50">
                  <c:v>39217</c:v>
                </c:pt>
                <c:pt idx="51">
                  <c:v>39224</c:v>
                </c:pt>
                <c:pt idx="52">
                  <c:v>39231</c:v>
                </c:pt>
                <c:pt idx="53">
                  <c:v>39238</c:v>
                </c:pt>
                <c:pt idx="54">
                  <c:v>39245</c:v>
                </c:pt>
                <c:pt idx="55">
                  <c:v>39252</c:v>
                </c:pt>
                <c:pt idx="56">
                  <c:v>39259</c:v>
                </c:pt>
                <c:pt idx="57">
                  <c:v>39266</c:v>
                </c:pt>
                <c:pt idx="58">
                  <c:v>39273</c:v>
                </c:pt>
                <c:pt idx="59">
                  <c:v>39280</c:v>
                </c:pt>
                <c:pt idx="60">
                  <c:v>39287</c:v>
                </c:pt>
                <c:pt idx="61">
                  <c:v>39294</c:v>
                </c:pt>
                <c:pt idx="62">
                  <c:v>39301</c:v>
                </c:pt>
                <c:pt idx="63">
                  <c:v>39308</c:v>
                </c:pt>
                <c:pt idx="64">
                  <c:v>39315</c:v>
                </c:pt>
                <c:pt idx="65">
                  <c:v>39322</c:v>
                </c:pt>
                <c:pt idx="66">
                  <c:v>39329</c:v>
                </c:pt>
                <c:pt idx="67">
                  <c:v>39336</c:v>
                </c:pt>
                <c:pt idx="68">
                  <c:v>39343</c:v>
                </c:pt>
                <c:pt idx="69">
                  <c:v>39350</c:v>
                </c:pt>
              </c:numCache>
            </c:numRef>
          </c:cat>
          <c:val>
            <c:numRef>
              <c:f>JEHSI!$B$131:$B$200</c:f>
              <c:numCache>
                <c:formatCode>General</c:formatCode>
                <c:ptCount val="70"/>
                <c:pt idx="0">
                  <c:v>1781</c:v>
                </c:pt>
                <c:pt idx="1">
                  <c:v>1815</c:v>
                </c:pt>
                <c:pt idx="2">
                  <c:v>1854</c:v>
                </c:pt>
                <c:pt idx="3">
                  <c:v>1895</c:v>
                </c:pt>
                <c:pt idx="4">
                  <c:v>1944</c:v>
                </c:pt>
                <c:pt idx="5">
                  <c:v>1974</c:v>
                </c:pt>
                <c:pt idx="6">
                  <c:v>1987</c:v>
                </c:pt>
                <c:pt idx="7">
                  <c:v>2015</c:v>
                </c:pt>
                <c:pt idx="8">
                  <c:v>2032</c:v>
                </c:pt>
                <c:pt idx="9">
                  <c:v>2057</c:v>
                </c:pt>
                <c:pt idx="10">
                  <c:v>2121</c:v>
                </c:pt>
                <c:pt idx="11">
                  <c:v>2220</c:v>
                </c:pt>
                <c:pt idx="12">
                  <c:v>2293</c:v>
                </c:pt>
                <c:pt idx="13">
                  <c:v>2329</c:v>
                </c:pt>
                <c:pt idx="14">
                  <c:v>2339</c:v>
                </c:pt>
                <c:pt idx="15">
                  <c:v>2426</c:v>
                </c:pt>
                <c:pt idx="16">
                  <c:v>2553</c:v>
                </c:pt>
                <c:pt idx="17">
                  <c:v>2564</c:v>
                </c:pt>
                <c:pt idx="18">
                  <c:v>2573</c:v>
                </c:pt>
                <c:pt idx="19">
                  <c:v>2615</c:v>
                </c:pt>
                <c:pt idx="20">
                  <c:v>2625</c:v>
                </c:pt>
                <c:pt idx="21">
                  <c:v>2548</c:v>
                </c:pt>
                <c:pt idx="22">
                  <c:v>2422</c:v>
                </c:pt>
                <c:pt idx="23">
                  <c:v>2348</c:v>
                </c:pt>
                <c:pt idx="24">
                  <c:v>2336</c:v>
                </c:pt>
                <c:pt idx="25">
                  <c:v>2389</c:v>
                </c:pt>
                <c:pt idx="26">
                  <c:v>2431</c:v>
                </c:pt>
                <c:pt idx="27">
                  <c:v>2474</c:v>
                </c:pt>
                <c:pt idx="28">
                  <c:v>2578</c:v>
                </c:pt>
                <c:pt idx="29">
                  <c:v>2652</c:v>
                </c:pt>
                <c:pt idx="30">
                  <c:v>2659</c:v>
                </c:pt>
                <c:pt idx="31">
                  <c:v>2657</c:v>
                </c:pt>
                <c:pt idx="32">
                  <c:v>2646</c:v>
                </c:pt>
                <c:pt idx="33">
                  <c:v>2605</c:v>
                </c:pt>
                <c:pt idx="34">
                  <c:v>2525</c:v>
                </c:pt>
                <c:pt idx="35">
                  <c:v>2510</c:v>
                </c:pt>
                <c:pt idx="36">
                  <c:v>2461</c:v>
                </c:pt>
                <c:pt idx="37">
                  <c:v>2457</c:v>
                </c:pt>
                <c:pt idx="38">
                  <c:v>2499</c:v>
                </c:pt>
                <c:pt idx="39">
                  <c:v>2594</c:v>
                </c:pt>
                <c:pt idx="40">
                  <c:v>2716</c:v>
                </c:pt>
                <c:pt idx="41">
                  <c:v>2837</c:v>
                </c:pt>
                <c:pt idx="42">
                  <c:v>2900</c:v>
                </c:pt>
                <c:pt idx="43">
                  <c:v>2980</c:v>
                </c:pt>
                <c:pt idx="44">
                  <c:v>2944</c:v>
                </c:pt>
                <c:pt idx="45">
                  <c:v>2980</c:v>
                </c:pt>
                <c:pt idx="46">
                  <c:v>3143</c:v>
                </c:pt>
                <c:pt idx="47">
                  <c:v>3300</c:v>
                </c:pt>
                <c:pt idx="48">
                  <c:v>3426</c:v>
                </c:pt>
                <c:pt idx="49">
                  <c:v>3537</c:v>
                </c:pt>
                <c:pt idx="50">
                  <c:v>3681</c:v>
                </c:pt>
                <c:pt idx="51">
                  <c:v>3688</c:v>
                </c:pt>
                <c:pt idx="52">
                  <c:v>3688</c:v>
                </c:pt>
                <c:pt idx="53">
                  <c:v>3582</c:v>
                </c:pt>
                <c:pt idx="54">
                  <c:v>3509</c:v>
                </c:pt>
                <c:pt idx="55">
                  <c:v>3442</c:v>
                </c:pt>
                <c:pt idx="56">
                  <c:v>3500</c:v>
                </c:pt>
                <c:pt idx="57">
                  <c:v>3524</c:v>
                </c:pt>
                <c:pt idx="58">
                  <c:v>3599</c:v>
                </c:pt>
                <c:pt idx="59">
                  <c:v>3734</c:v>
                </c:pt>
                <c:pt idx="60">
                  <c:v>3855</c:v>
                </c:pt>
                <c:pt idx="61">
                  <c:v>3996</c:v>
                </c:pt>
                <c:pt idx="62">
                  <c:v>4050</c:v>
                </c:pt>
                <c:pt idx="63">
                  <c:v>4140</c:v>
                </c:pt>
                <c:pt idx="64">
                  <c:v>4225</c:v>
                </c:pt>
                <c:pt idx="65">
                  <c:v>4279</c:v>
                </c:pt>
                <c:pt idx="66">
                  <c:v>4320</c:v>
                </c:pt>
                <c:pt idx="67">
                  <c:v>4450</c:v>
                </c:pt>
                <c:pt idx="68">
                  <c:v>4510</c:v>
                </c:pt>
                <c:pt idx="69">
                  <c:v>4560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1-413F-8D26-9CFA4F0F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180552"/>
        <c:axId val="651560720"/>
      </c:lineChart>
      <c:dateAx>
        <c:axId val="653180552"/>
        <c:scaling>
          <c:orientation val="minMax"/>
          <c:min val="38961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51560720"/>
        <c:crosses val="autoZero"/>
        <c:auto val="1"/>
        <c:lblOffset val="100"/>
        <c:baseTimeUnit val="days"/>
        <c:majorUnit val="2"/>
        <c:majorTimeUnit val="months"/>
        <c:minorUnit val="1"/>
        <c:minorTimeUnit val="months"/>
      </c:dateAx>
      <c:valAx>
        <c:axId val="651560720"/>
        <c:scaling>
          <c:orientation val="minMax"/>
          <c:max val="5000"/>
          <c:min val="100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53180552"/>
        <c:crosses val="autoZero"/>
        <c:crossBetween val="between"/>
        <c:majorUnit val="5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FagoCoRegularLf-Roman"/>
          <a:ea typeface="FagoCoRegularLf-Roman"/>
          <a:cs typeface="FagoCoRegularLf-Roman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orientation="landscape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6436781609195431"/>
          <c:y val="2.5862068965517241E-2"/>
          <c:w val="0.66283524904214564"/>
          <c:h val="0.75862068965524065"/>
        </c:manualLayout>
      </c:layout>
      <c:lineChart>
        <c:grouping val="standard"/>
        <c:varyColors val="0"/>
        <c:ser>
          <c:idx val="0"/>
          <c:order val="0"/>
          <c:tx>
            <c:v>Atlantic freight index</c:v>
          </c:tx>
          <c:cat>
            <c:multiLvlStrRef>
              <c:f>'Weekly capesize'!$A$320:$A$394</c:f>
            </c:multiLvlStrRef>
          </c:cat>
          <c:val>
            <c:numRef>
              <c:f>'Weekly capesize'!$B$320:$B$394</c:f>
            </c:numRef>
          </c:val>
          <c:smooth val="0"/>
          <c:extLst>
            <c:ext xmlns:c16="http://schemas.microsoft.com/office/drawing/2014/chart" uri="{C3380CC4-5D6E-409C-BE32-E72D297353CC}">
              <c16:uniqueId val="{00000000-14B2-4D11-9530-8B8F4846D6B0}"/>
            </c:ext>
          </c:extLst>
        </c:ser>
        <c:ser>
          <c:idx val="1"/>
          <c:order val="1"/>
          <c:tx>
            <c:v>Pacific freight index</c:v>
          </c:tx>
          <c:cat>
            <c:multiLvlStrRef>
              <c:f>'Weekly capesize'!$A$320:$A$394</c:f>
            </c:multiLvlStrRef>
          </c:cat>
          <c:val>
            <c:numRef>
              <c:f>'Weekly capesize'!$C$320:$C$394</c:f>
            </c:numRef>
          </c:val>
          <c:smooth val="0"/>
          <c:extLst>
            <c:ext xmlns:c16="http://schemas.microsoft.com/office/drawing/2014/chart" uri="{C3380CC4-5D6E-409C-BE32-E72D297353CC}">
              <c16:uniqueId val="{00000001-14B2-4D11-9530-8B8F4846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561896"/>
        <c:axId val="651562288"/>
      </c:lineChart>
      <c:catAx>
        <c:axId val="651561896"/>
        <c:scaling>
          <c:orientation val="minMax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51562288"/>
        <c:crosses val="autoZero"/>
        <c:auto val="1"/>
        <c:lblAlgn val="ctr"/>
        <c:lblOffset val="100"/>
        <c:tickMarkSkip val="1"/>
        <c:noMultiLvlLbl val="0"/>
      </c:catAx>
      <c:valAx>
        <c:axId val="651562288"/>
        <c:scaling>
          <c:orientation val="minMax"/>
          <c:min val="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FagoCoRegularLf-Roman"/>
                <a:ea typeface="FagoCoRegularLf-Roman"/>
                <a:cs typeface="FagoCoRegularLf-Roman"/>
              </a:defRPr>
            </a:pPr>
            <a:endParaRPr lang="en-US"/>
          </a:p>
        </c:txPr>
        <c:crossAx val="651561896"/>
        <c:crossesAt val="39083"/>
        <c:crossBetween val="midCat"/>
        <c:majorUnit val="100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43295180056515931"/>
          <c:y val="2.1551724137930977E-2"/>
          <c:w val="0.54789473154936763"/>
          <c:h val="0.1810349352882684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FagoCoRegularLf-Roman"/>
              <a:ea typeface="FagoCoRegularLf-Roman"/>
              <a:cs typeface="FagoCoRegularLf-Roman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FagoCoRegularLf-Roman"/>
          <a:ea typeface="FagoCoRegularLf-Roman"/>
          <a:cs typeface="FagoCoRegularLf-Roman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Atlantic and Pacific Capesize freight indices</a:t>
            </a:r>
          </a:p>
        </c:rich>
      </c:tx>
      <c:layout>
        <c:manualLayout>
          <c:xMode val="edge"/>
          <c:yMode val="edge"/>
          <c:x val="1.2787684050704424E-2"/>
          <c:y val="1.128668171557652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322268525051607"/>
          <c:y val="0.12189616252822942"/>
          <c:w val="0.81585779633776112"/>
          <c:h val="0.72686230248306993"/>
        </c:manualLayout>
      </c:layout>
      <c:lineChart>
        <c:grouping val="standard"/>
        <c:varyColors val="0"/>
        <c:ser>
          <c:idx val="0"/>
          <c:order val="0"/>
          <c:tx>
            <c:v>Atlantic</c:v>
          </c:tx>
          <c:cat>
            <c:numRef>
              <c:f>'Weekly capesize'!$A$319:$A$516</c:f>
              <c:numCache>
                <c:formatCode>dd\ mmm\ yy</c:formatCode>
                <c:ptCount val="96"/>
                <c:pt idx="0">
                  <c:v>40182</c:v>
                </c:pt>
                <c:pt idx="1">
                  <c:v>40189</c:v>
                </c:pt>
                <c:pt idx="2">
                  <c:v>40196</c:v>
                </c:pt>
                <c:pt idx="3">
                  <c:v>40203</c:v>
                </c:pt>
                <c:pt idx="4">
                  <c:v>40210</c:v>
                </c:pt>
                <c:pt idx="5">
                  <c:v>40217</c:v>
                </c:pt>
                <c:pt idx="6">
                  <c:v>40224</c:v>
                </c:pt>
                <c:pt idx="7">
                  <c:v>40231</c:v>
                </c:pt>
                <c:pt idx="8">
                  <c:v>40238</c:v>
                </c:pt>
                <c:pt idx="9">
                  <c:v>40245</c:v>
                </c:pt>
                <c:pt idx="10">
                  <c:v>40252</c:v>
                </c:pt>
                <c:pt idx="11">
                  <c:v>40259</c:v>
                </c:pt>
                <c:pt idx="12">
                  <c:v>40266</c:v>
                </c:pt>
                <c:pt idx="13">
                  <c:v>40273</c:v>
                </c:pt>
                <c:pt idx="14">
                  <c:v>40280</c:v>
                </c:pt>
                <c:pt idx="15">
                  <c:v>40287</c:v>
                </c:pt>
                <c:pt idx="16">
                  <c:v>40294</c:v>
                </c:pt>
                <c:pt idx="17">
                  <c:v>40301</c:v>
                </c:pt>
                <c:pt idx="18">
                  <c:v>40308</c:v>
                </c:pt>
                <c:pt idx="19">
                  <c:v>40315</c:v>
                </c:pt>
                <c:pt idx="20">
                  <c:v>40322</c:v>
                </c:pt>
                <c:pt idx="21">
                  <c:v>40329</c:v>
                </c:pt>
                <c:pt idx="22">
                  <c:v>40336</c:v>
                </c:pt>
                <c:pt idx="23">
                  <c:v>40343</c:v>
                </c:pt>
                <c:pt idx="24">
                  <c:v>40350</c:v>
                </c:pt>
                <c:pt idx="25">
                  <c:v>40357</c:v>
                </c:pt>
                <c:pt idx="26">
                  <c:v>40364</c:v>
                </c:pt>
                <c:pt idx="27">
                  <c:v>40371</c:v>
                </c:pt>
                <c:pt idx="28">
                  <c:v>40378</c:v>
                </c:pt>
                <c:pt idx="29">
                  <c:v>40385</c:v>
                </c:pt>
                <c:pt idx="30">
                  <c:v>40392</c:v>
                </c:pt>
                <c:pt idx="31">
                  <c:v>40399</c:v>
                </c:pt>
                <c:pt idx="32">
                  <c:v>40406</c:v>
                </c:pt>
                <c:pt idx="33">
                  <c:v>40413</c:v>
                </c:pt>
                <c:pt idx="34">
                  <c:v>40420</c:v>
                </c:pt>
                <c:pt idx="35">
                  <c:v>40427</c:v>
                </c:pt>
                <c:pt idx="36">
                  <c:v>40434</c:v>
                </c:pt>
                <c:pt idx="37">
                  <c:v>40441</c:v>
                </c:pt>
                <c:pt idx="38">
                  <c:v>40448</c:v>
                </c:pt>
                <c:pt idx="39">
                  <c:v>40455</c:v>
                </c:pt>
                <c:pt idx="40">
                  <c:v>40462</c:v>
                </c:pt>
                <c:pt idx="41">
                  <c:v>40469</c:v>
                </c:pt>
                <c:pt idx="42">
                  <c:v>40476</c:v>
                </c:pt>
                <c:pt idx="43">
                  <c:v>40483</c:v>
                </c:pt>
                <c:pt idx="44">
                  <c:v>40490</c:v>
                </c:pt>
                <c:pt idx="45">
                  <c:v>40497</c:v>
                </c:pt>
                <c:pt idx="46">
                  <c:v>40504</c:v>
                </c:pt>
                <c:pt idx="47">
                  <c:v>40511</c:v>
                </c:pt>
                <c:pt idx="48">
                  <c:v>40518</c:v>
                </c:pt>
                <c:pt idx="49">
                  <c:v>40525</c:v>
                </c:pt>
                <c:pt idx="50">
                  <c:v>40532</c:v>
                </c:pt>
                <c:pt idx="51">
                  <c:v>40539</c:v>
                </c:pt>
                <c:pt idx="52">
                  <c:v>40546</c:v>
                </c:pt>
                <c:pt idx="53">
                  <c:v>40553</c:v>
                </c:pt>
                <c:pt idx="54">
                  <c:v>40560</c:v>
                </c:pt>
                <c:pt idx="55">
                  <c:v>40567</c:v>
                </c:pt>
                <c:pt idx="56">
                  <c:v>40574</c:v>
                </c:pt>
                <c:pt idx="57">
                  <c:v>40581</c:v>
                </c:pt>
                <c:pt idx="58">
                  <c:v>40588</c:v>
                </c:pt>
                <c:pt idx="59">
                  <c:v>40595</c:v>
                </c:pt>
                <c:pt idx="60">
                  <c:v>40602</c:v>
                </c:pt>
                <c:pt idx="61">
                  <c:v>40609</c:v>
                </c:pt>
                <c:pt idx="62">
                  <c:v>40616</c:v>
                </c:pt>
                <c:pt idx="63">
                  <c:v>40623</c:v>
                </c:pt>
                <c:pt idx="64">
                  <c:v>40630</c:v>
                </c:pt>
                <c:pt idx="65">
                  <c:v>40637</c:v>
                </c:pt>
                <c:pt idx="66">
                  <c:v>40644</c:v>
                </c:pt>
                <c:pt idx="67">
                  <c:v>40651</c:v>
                </c:pt>
                <c:pt idx="68">
                  <c:v>40658</c:v>
                </c:pt>
                <c:pt idx="69">
                  <c:v>40665</c:v>
                </c:pt>
                <c:pt idx="70">
                  <c:v>40672</c:v>
                </c:pt>
                <c:pt idx="71">
                  <c:v>40679</c:v>
                </c:pt>
                <c:pt idx="72">
                  <c:v>40686</c:v>
                </c:pt>
                <c:pt idx="73">
                  <c:v>40693</c:v>
                </c:pt>
                <c:pt idx="74">
                  <c:v>40700</c:v>
                </c:pt>
                <c:pt idx="75">
                  <c:v>40707</c:v>
                </c:pt>
                <c:pt idx="76">
                  <c:v>40714</c:v>
                </c:pt>
                <c:pt idx="77">
                  <c:v>40721</c:v>
                </c:pt>
                <c:pt idx="78">
                  <c:v>40728</c:v>
                </c:pt>
                <c:pt idx="79">
                  <c:v>40735</c:v>
                </c:pt>
                <c:pt idx="80">
                  <c:v>40742</c:v>
                </c:pt>
                <c:pt idx="81">
                  <c:v>40749</c:v>
                </c:pt>
                <c:pt idx="82">
                  <c:v>40756</c:v>
                </c:pt>
                <c:pt idx="83">
                  <c:v>40763</c:v>
                </c:pt>
                <c:pt idx="84">
                  <c:v>40770</c:v>
                </c:pt>
                <c:pt idx="85">
                  <c:v>40777</c:v>
                </c:pt>
                <c:pt idx="86">
                  <c:v>40784</c:v>
                </c:pt>
                <c:pt idx="87">
                  <c:v>40791</c:v>
                </c:pt>
                <c:pt idx="88">
                  <c:v>40798</c:v>
                </c:pt>
                <c:pt idx="89">
                  <c:v>40805</c:v>
                </c:pt>
                <c:pt idx="90">
                  <c:v>40812</c:v>
                </c:pt>
                <c:pt idx="91">
                  <c:v>40819</c:v>
                </c:pt>
                <c:pt idx="92">
                  <c:v>40826</c:v>
                </c:pt>
                <c:pt idx="93">
                  <c:v>40833</c:v>
                </c:pt>
                <c:pt idx="94">
                  <c:v>40840</c:v>
                </c:pt>
                <c:pt idx="95">
                  <c:v>40847</c:v>
                </c:pt>
              </c:numCache>
            </c:numRef>
          </c:cat>
          <c:val>
            <c:numRef>
              <c:f>'Weekly capesize'!$B$319:$B$516</c:f>
              <c:numCache>
                <c:formatCode>General</c:formatCode>
                <c:ptCount val="96"/>
                <c:pt idx="0">
                  <c:v>11066</c:v>
                </c:pt>
                <c:pt idx="1">
                  <c:v>9858</c:v>
                </c:pt>
                <c:pt idx="2">
                  <c:v>11114</c:v>
                </c:pt>
                <c:pt idx="3">
                  <c:v>11170</c:v>
                </c:pt>
                <c:pt idx="4">
                  <c:v>9198</c:v>
                </c:pt>
                <c:pt idx="5">
                  <c:v>9733</c:v>
                </c:pt>
                <c:pt idx="6">
                  <c:v>9337</c:v>
                </c:pt>
                <c:pt idx="7">
                  <c:v>9861</c:v>
                </c:pt>
                <c:pt idx="8">
                  <c:v>9131</c:v>
                </c:pt>
                <c:pt idx="9">
                  <c:v>11083</c:v>
                </c:pt>
                <c:pt idx="10">
                  <c:v>11268</c:v>
                </c:pt>
                <c:pt idx="11">
                  <c:v>9500</c:v>
                </c:pt>
                <c:pt idx="12">
                  <c:v>8867</c:v>
                </c:pt>
                <c:pt idx="13">
                  <c:v>9225</c:v>
                </c:pt>
                <c:pt idx="14">
                  <c:v>8085</c:v>
                </c:pt>
                <c:pt idx="15">
                  <c:v>8445</c:v>
                </c:pt>
                <c:pt idx="16">
                  <c:v>8991</c:v>
                </c:pt>
                <c:pt idx="17">
                  <c:v>11500</c:v>
                </c:pt>
                <c:pt idx="18">
                  <c:v>11909</c:v>
                </c:pt>
                <c:pt idx="19" formatCode="#,##0">
                  <c:v>12935</c:v>
                </c:pt>
                <c:pt idx="20" formatCode="#,##0">
                  <c:v>12053</c:v>
                </c:pt>
                <c:pt idx="21" formatCode="#,##0">
                  <c:v>14203</c:v>
                </c:pt>
                <c:pt idx="22" formatCode="#,##0">
                  <c:v>13612</c:v>
                </c:pt>
                <c:pt idx="23" formatCode="#,##0">
                  <c:v>11601</c:v>
                </c:pt>
                <c:pt idx="24" formatCode="#,##0">
                  <c:v>8748</c:v>
                </c:pt>
                <c:pt idx="25" formatCode="#,##0">
                  <c:v>7942</c:v>
                </c:pt>
                <c:pt idx="26" formatCode="#,##0">
                  <c:v>7747</c:v>
                </c:pt>
                <c:pt idx="27" formatCode="#,##0">
                  <c:v>6508</c:v>
                </c:pt>
                <c:pt idx="28" formatCode="#,##0">
                  <c:v>5907</c:v>
                </c:pt>
                <c:pt idx="29" formatCode="#,##0">
                  <c:v>5908</c:v>
                </c:pt>
                <c:pt idx="30" formatCode="#,##0">
                  <c:v>6336</c:v>
                </c:pt>
                <c:pt idx="31" formatCode="#,##0">
                  <c:v>7057</c:v>
                </c:pt>
                <c:pt idx="32" formatCode="#,##0">
                  <c:v>9020</c:v>
                </c:pt>
                <c:pt idx="33" formatCode="#,##0">
                  <c:v>10116</c:v>
                </c:pt>
                <c:pt idx="34" formatCode="#,##0">
                  <c:v>9296</c:v>
                </c:pt>
                <c:pt idx="35" formatCode="#,##0">
                  <c:v>10800</c:v>
                </c:pt>
                <c:pt idx="36" formatCode="#,##0">
                  <c:v>10954</c:v>
                </c:pt>
                <c:pt idx="37" formatCode="#,##0">
                  <c:v>9659</c:v>
                </c:pt>
                <c:pt idx="38" formatCode="#,##0">
                  <c:v>8670</c:v>
                </c:pt>
                <c:pt idx="39" formatCode="#,##0">
                  <c:v>9601</c:v>
                </c:pt>
                <c:pt idx="40" formatCode="#,##0">
                  <c:v>11312</c:v>
                </c:pt>
                <c:pt idx="41" formatCode="#,##0">
                  <c:v>12227</c:v>
                </c:pt>
                <c:pt idx="42" formatCode="#,##0">
                  <c:v>12238</c:v>
                </c:pt>
                <c:pt idx="43" formatCode="#,##0">
                  <c:v>11565</c:v>
                </c:pt>
                <c:pt idx="44" formatCode="#,##0">
                  <c:v>10877</c:v>
                </c:pt>
                <c:pt idx="45" formatCode="#,##0">
                  <c:v>10035</c:v>
                </c:pt>
                <c:pt idx="46" formatCode="#,##0">
                  <c:v>9933</c:v>
                </c:pt>
                <c:pt idx="47" formatCode="#,##0">
                  <c:v>9513</c:v>
                </c:pt>
                <c:pt idx="48" formatCode="#,##0">
                  <c:v>9411</c:v>
                </c:pt>
                <c:pt idx="49" formatCode="#,##0">
                  <c:v>8664</c:v>
                </c:pt>
                <c:pt idx="50" formatCode="#,##0">
                  <c:v>8546</c:v>
                </c:pt>
                <c:pt idx="51" formatCode="#,##0">
                  <c:v>7439</c:v>
                </c:pt>
                <c:pt idx="52" formatCode="#,##0">
                  <c:v>7439</c:v>
                </c:pt>
                <c:pt idx="53" formatCode="#,##0">
                  <c:v>6196</c:v>
                </c:pt>
                <c:pt idx="54" formatCode="#,##0">
                  <c:v>5913</c:v>
                </c:pt>
                <c:pt idx="55" formatCode="#,##0">
                  <c:v>5735</c:v>
                </c:pt>
                <c:pt idx="56" formatCode="#,##0">
                  <c:v>5086</c:v>
                </c:pt>
                <c:pt idx="57" formatCode="#,##0">
                  <c:v>5072</c:v>
                </c:pt>
                <c:pt idx="58" formatCode="#,##0">
                  <c:v>5567</c:v>
                </c:pt>
                <c:pt idx="59" formatCode="#,##0">
                  <c:v>5761</c:v>
                </c:pt>
                <c:pt idx="60" formatCode="#,##0">
                  <c:v>5341</c:v>
                </c:pt>
                <c:pt idx="61" formatCode="#,##0">
                  <c:v>5759</c:v>
                </c:pt>
                <c:pt idx="62" formatCode="#,##0">
                  <c:v>6679</c:v>
                </c:pt>
                <c:pt idx="63" formatCode="#,##0">
                  <c:v>6497</c:v>
                </c:pt>
                <c:pt idx="64" formatCode="#,##0">
                  <c:v>6745</c:v>
                </c:pt>
                <c:pt idx="65" formatCode="#,##0">
                  <c:v>6585</c:v>
                </c:pt>
                <c:pt idx="66" formatCode="#,##0">
                  <c:v>6193</c:v>
                </c:pt>
                <c:pt idx="67" formatCode="#,##0">
                  <c:v>5911</c:v>
                </c:pt>
                <c:pt idx="68" formatCode="#,##0">
                  <c:v>5827</c:v>
                </c:pt>
                <c:pt idx="69" formatCode="#,##0">
                  <c:v>5829</c:v>
                </c:pt>
                <c:pt idx="70" formatCode="#,##0">
                  <c:v>5809</c:v>
                </c:pt>
                <c:pt idx="71" formatCode="#,##0">
                  <c:v>5686</c:v>
                </c:pt>
                <c:pt idx="72" formatCode="#,##0">
                  <c:v>6168</c:v>
                </c:pt>
                <c:pt idx="73" formatCode="#,##0">
                  <c:v>6684</c:v>
                </c:pt>
                <c:pt idx="74" formatCode="#,##0">
                  <c:v>6979</c:v>
                </c:pt>
                <c:pt idx="75" formatCode="#,##0">
                  <c:v>6256</c:v>
                </c:pt>
                <c:pt idx="76" formatCode="#,##0">
                  <c:v>6614</c:v>
                </c:pt>
                <c:pt idx="77" formatCode="#,##0">
                  <c:v>6996</c:v>
                </c:pt>
                <c:pt idx="78" formatCode="#,##0">
                  <c:v>7255</c:v>
                </c:pt>
                <c:pt idx="79" formatCode="#,##0">
                  <c:v>7439</c:v>
                </c:pt>
                <c:pt idx="80" formatCode="#,##0">
                  <c:v>6819</c:v>
                </c:pt>
                <c:pt idx="81" formatCode="#,##0">
                  <c:v>6696</c:v>
                </c:pt>
                <c:pt idx="82" formatCode="#,##0">
                  <c:v>6417</c:v>
                </c:pt>
                <c:pt idx="83" formatCode="#,##0">
                  <c:v>6364</c:v>
                </c:pt>
                <c:pt idx="84" formatCode="#,##0">
                  <c:v>6456</c:v>
                </c:pt>
                <c:pt idx="85" formatCode="#,##0">
                  <c:v>7824</c:v>
                </c:pt>
                <c:pt idx="86" formatCode="#,##0">
                  <c:v>7729</c:v>
                </c:pt>
                <c:pt idx="87" formatCode="#,##0">
                  <c:v>9248</c:v>
                </c:pt>
                <c:pt idx="88" formatCode="#,##0">
                  <c:v>9677</c:v>
                </c:pt>
                <c:pt idx="89" formatCode="#,##0">
                  <c:v>9283</c:v>
                </c:pt>
                <c:pt idx="90" formatCode="#,##0">
                  <c:v>10174</c:v>
                </c:pt>
                <c:pt idx="91" formatCode="#,##0">
                  <c:v>9838</c:v>
                </c:pt>
                <c:pt idx="92" formatCode="#,##0">
                  <c:v>10361</c:v>
                </c:pt>
                <c:pt idx="93" formatCode="#,##0">
                  <c:v>10725</c:v>
                </c:pt>
                <c:pt idx="94" formatCode="#,##0">
                  <c:v>10750</c:v>
                </c:pt>
                <c:pt idx="95" formatCode="#,##0">
                  <c:v>10457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222-4885-85CF-D2158C749C19}"/>
            </c:ext>
          </c:extLst>
        </c:ser>
        <c:ser>
          <c:idx val="1"/>
          <c:order val="1"/>
          <c:tx>
            <c:v>Pacific</c:v>
          </c:tx>
          <c:cat>
            <c:numRef>
              <c:f>'Weekly capesize'!$A$319:$A$516</c:f>
              <c:numCache>
                <c:formatCode>dd\ mmm\ yy</c:formatCode>
                <c:ptCount val="96"/>
                <c:pt idx="0">
                  <c:v>40182</c:v>
                </c:pt>
                <c:pt idx="1">
                  <c:v>40189</c:v>
                </c:pt>
                <c:pt idx="2">
                  <c:v>40196</c:v>
                </c:pt>
                <c:pt idx="3">
                  <c:v>40203</c:v>
                </c:pt>
                <c:pt idx="4">
                  <c:v>40210</c:v>
                </c:pt>
                <c:pt idx="5">
                  <c:v>40217</c:v>
                </c:pt>
                <c:pt idx="6">
                  <c:v>40224</c:v>
                </c:pt>
                <c:pt idx="7">
                  <c:v>40231</c:v>
                </c:pt>
                <c:pt idx="8">
                  <c:v>40238</c:v>
                </c:pt>
                <c:pt idx="9">
                  <c:v>40245</c:v>
                </c:pt>
                <c:pt idx="10">
                  <c:v>40252</c:v>
                </c:pt>
                <c:pt idx="11">
                  <c:v>40259</c:v>
                </c:pt>
                <c:pt idx="12">
                  <c:v>40266</c:v>
                </c:pt>
                <c:pt idx="13">
                  <c:v>40273</c:v>
                </c:pt>
                <c:pt idx="14">
                  <c:v>40280</c:v>
                </c:pt>
                <c:pt idx="15">
                  <c:v>40287</c:v>
                </c:pt>
                <c:pt idx="16">
                  <c:v>40294</c:v>
                </c:pt>
                <c:pt idx="17">
                  <c:v>40301</c:v>
                </c:pt>
                <c:pt idx="18">
                  <c:v>40308</c:v>
                </c:pt>
                <c:pt idx="19">
                  <c:v>40315</c:v>
                </c:pt>
                <c:pt idx="20">
                  <c:v>40322</c:v>
                </c:pt>
                <c:pt idx="21">
                  <c:v>40329</c:v>
                </c:pt>
                <c:pt idx="22">
                  <c:v>40336</c:v>
                </c:pt>
                <c:pt idx="23">
                  <c:v>40343</c:v>
                </c:pt>
                <c:pt idx="24">
                  <c:v>40350</c:v>
                </c:pt>
                <c:pt idx="25">
                  <c:v>40357</c:v>
                </c:pt>
                <c:pt idx="26">
                  <c:v>40364</c:v>
                </c:pt>
                <c:pt idx="27">
                  <c:v>40371</c:v>
                </c:pt>
                <c:pt idx="28">
                  <c:v>40378</c:v>
                </c:pt>
                <c:pt idx="29">
                  <c:v>40385</c:v>
                </c:pt>
                <c:pt idx="30">
                  <c:v>40392</c:v>
                </c:pt>
                <c:pt idx="31">
                  <c:v>40399</c:v>
                </c:pt>
                <c:pt idx="32">
                  <c:v>40406</c:v>
                </c:pt>
                <c:pt idx="33">
                  <c:v>40413</c:v>
                </c:pt>
                <c:pt idx="34">
                  <c:v>40420</c:v>
                </c:pt>
                <c:pt idx="35">
                  <c:v>40427</c:v>
                </c:pt>
                <c:pt idx="36">
                  <c:v>40434</c:v>
                </c:pt>
                <c:pt idx="37">
                  <c:v>40441</c:v>
                </c:pt>
                <c:pt idx="38">
                  <c:v>40448</c:v>
                </c:pt>
                <c:pt idx="39">
                  <c:v>40455</c:v>
                </c:pt>
                <c:pt idx="40">
                  <c:v>40462</c:v>
                </c:pt>
                <c:pt idx="41">
                  <c:v>40469</c:v>
                </c:pt>
                <c:pt idx="42">
                  <c:v>40476</c:v>
                </c:pt>
                <c:pt idx="43">
                  <c:v>40483</c:v>
                </c:pt>
                <c:pt idx="44">
                  <c:v>40490</c:v>
                </c:pt>
                <c:pt idx="45">
                  <c:v>40497</c:v>
                </c:pt>
                <c:pt idx="46">
                  <c:v>40504</c:v>
                </c:pt>
                <c:pt idx="47">
                  <c:v>40511</c:v>
                </c:pt>
                <c:pt idx="48">
                  <c:v>40518</c:v>
                </c:pt>
                <c:pt idx="49">
                  <c:v>40525</c:v>
                </c:pt>
                <c:pt idx="50">
                  <c:v>40532</c:v>
                </c:pt>
                <c:pt idx="51">
                  <c:v>40539</c:v>
                </c:pt>
                <c:pt idx="52">
                  <c:v>40546</c:v>
                </c:pt>
                <c:pt idx="53">
                  <c:v>40553</c:v>
                </c:pt>
                <c:pt idx="54">
                  <c:v>40560</c:v>
                </c:pt>
                <c:pt idx="55">
                  <c:v>40567</c:v>
                </c:pt>
                <c:pt idx="56">
                  <c:v>40574</c:v>
                </c:pt>
                <c:pt idx="57">
                  <c:v>40581</c:v>
                </c:pt>
                <c:pt idx="58">
                  <c:v>40588</c:v>
                </c:pt>
                <c:pt idx="59">
                  <c:v>40595</c:v>
                </c:pt>
                <c:pt idx="60">
                  <c:v>40602</c:v>
                </c:pt>
                <c:pt idx="61">
                  <c:v>40609</c:v>
                </c:pt>
                <c:pt idx="62">
                  <c:v>40616</c:v>
                </c:pt>
                <c:pt idx="63">
                  <c:v>40623</c:v>
                </c:pt>
                <c:pt idx="64">
                  <c:v>40630</c:v>
                </c:pt>
                <c:pt idx="65">
                  <c:v>40637</c:v>
                </c:pt>
                <c:pt idx="66">
                  <c:v>40644</c:v>
                </c:pt>
                <c:pt idx="67">
                  <c:v>40651</c:v>
                </c:pt>
                <c:pt idx="68">
                  <c:v>40658</c:v>
                </c:pt>
                <c:pt idx="69">
                  <c:v>40665</c:v>
                </c:pt>
                <c:pt idx="70">
                  <c:v>40672</c:v>
                </c:pt>
                <c:pt idx="71">
                  <c:v>40679</c:v>
                </c:pt>
                <c:pt idx="72">
                  <c:v>40686</c:v>
                </c:pt>
                <c:pt idx="73">
                  <c:v>40693</c:v>
                </c:pt>
                <c:pt idx="74">
                  <c:v>40700</c:v>
                </c:pt>
                <c:pt idx="75">
                  <c:v>40707</c:v>
                </c:pt>
                <c:pt idx="76">
                  <c:v>40714</c:v>
                </c:pt>
                <c:pt idx="77">
                  <c:v>40721</c:v>
                </c:pt>
                <c:pt idx="78">
                  <c:v>40728</c:v>
                </c:pt>
                <c:pt idx="79">
                  <c:v>40735</c:v>
                </c:pt>
                <c:pt idx="80">
                  <c:v>40742</c:v>
                </c:pt>
                <c:pt idx="81">
                  <c:v>40749</c:v>
                </c:pt>
                <c:pt idx="82">
                  <c:v>40756</c:v>
                </c:pt>
                <c:pt idx="83">
                  <c:v>40763</c:v>
                </c:pt>
                <c:pt idx="84">
                  <c:v>40770</c:v>
                </c:pt>
                <c:pt idx="85">
                  <c:v>40777</c:v>
                </c:pt>
                <c:pt idx="86">
                  <c:v>40784</c:v>
                </c:pt>
                <c:pt idx="87">
                  <c:v>40791</c:v>
                </c:pt>
                <c:pt idx="88">
                  <c:v>40798</c:v>
                </c:pt>
                <c:pt idx="89">
                  <c:v>40805</c:v>
                </c:pt>
                <c:pt idx="90">
                  <c:v>40812</c:v>
                </c:pt>
                <c:pt idx="91">
                  <c:v>40819</c:v>
                </c:pt>
                <c:pt idx="92">
                  <c:v>40826</c:v>
                </c:pt>
                <c:pt idx="93">
                  <c:v>40833</c:v>
                </c:pt>
                <c:pt idx="94">
                  <c:v>40840</c:v>
                </c:pt>
                <c:pt idx="95">
                  <c:v>40847</c:v>
                </c:pt>
              </c:numCache>
            </c:numRef>
          </c:cat>
          <c:val>
            <c:numRef>
              <c:f>'Weekly capesize'!$C$319:$C$516</c:f>
              <c:numCache>
                <c:formatCode>General</c:formatCode>
                <c:ptCount val="96"/>
                <c:pt idx="0">
                  <c:v>8559</c:v>
                </c:pt>
                <c:pt idx="1">
                  <c:v>8145</c:v>
                </c:pt>
                <c:pt idx="2">
                  <c:v>9436</c:v>
                </c:pt>
                <c:pt idx="3">
                  <c:v>8879</c:v>
                </c:pt>
                <c:pt idx="4">
                  <c:v>7495</c:v>
                </c:pt>
                <c:pt idx="5">
                  <c:v>7454</c:v>
                </c:pt>
                <c:pt idx="6">
                  <c:v>6899</c:v>
                </c:pt>
                <c:pt idx="7">
                  <c:v>7369</c:v>
                </c:pt>
                <c:pt idx="8">
                  <c:v>6669</c:v>
                </c:pt>
                <c:pt idx="9">
                  <c:v>8059</c:v>
                </c:pt>
                <c:pt idx="10">
                  <c:v>9442</c:v>
                </c:pt>
                <c:pt idx="11">
                  <c:v>7681</c:v>
                </c:pt>
                <c:pt idx="12">
                  <c:v>7281</c:v>
                </c:pt>
                <c:pt idx="13">
                  <c:v>7617</c:v>
                </c:pt>
                <c:pt idx="14">
                  <c:v>7028</c:v>
                </c:pt>
                <c:pt idx="15">
                  <c:v>7019</c:v>
                </c:pt>
                <c:pt idx="16">
                  <c:v>7258</c:v>
                </c:pt>
                <c:pt idx="17">
                  <c:v>8237</c:v>
                </c:pt>
                <c:pt idx="18">
                  <c:v>9098</c:v>
                </c:pt>
                <c:pt idx="19">
                  <c:v>10223</c:v>
                </c:pt>
                <c:pt idx="20">
                  <c:v>9071</c:v>
                </c:pt>
                <c:pt idx="21">
                  <c:v>10340</c:v>
                </c:pt>
                <c:pt idx="22">
                  <c:v>10472</c:v>
                </c:pt>
                <c:pt idx="23">
                  <c:v>9079</c:v>
                </c:pt>
                <c:pt idx="24">
                  <c:v>7154</c:v>
                </c:pt>
                <c:pt idx="25">
                  <c:v>6474</c:v>
                </c:pt>
                <c:pt idx="26">
                  <c:v>6185</c:v>
                </c:pt>
                <c:pt idx="27">
                  <c:v>5524</c:v>
                </c:pt>
                <c:pt idx="28">
                  <c:v>4547</c:v>
                </c:pt>
                <c:pt idx="29">
                  <c:v>4462</c:v>
                </c:pt>
                <c:pt idx="30">
                  <c:v>4944</c:v>
                </c:pt>
                <c:pt idx="31">
                  <c:v>5384</c:v>
                </c:pt>
                <c:pt idx="32">
                  <c:v>7531</c:v>
                </c:pt>
                <c:pt idx="33">
                  <c:v>7888</c:v>
                </c:pt>
                <c:pt idx="34">
                  <c:v>7754</c:v>
                </c:pt>
                <c:pt idx="35">
                  <c:v>8561</c:v>
                </c:pt>
                <c:pt idx="36">
                  <c:v>8613</c:v>
                </c:pt>
                <c:pt idx="37">
                  <c:v>7718</c:v>
                </c:pt>
                <c:pt idx="38">
                  <c:v>7237</c:v>
                </c:pt>
                <c:pt idx="39">
                  <c:v>7626</c:v>
                </c:pt>
                <c:pt idx="40">
                  <c:v>8789</c:v>
                </c:pt>
                <c:pt idx="41">
                  <c:v>9211</c:v>
                </c:pt>
                <c:pt idx="42">
                  <c:v>9168</c:v>
                </c:pt>
                <c:pt idx="43">
                  <c:v>9262</c:v>
                </c:pt>
                <c:pt idx="44">
                  <c:v>8941</c:v>
                </c:pt>
                <c:pt idx="45">
                  <c:v>8324</c:v>
                </c:pt>
                <c:pt idx="46">
                  <c:v>7947</c:v>
                </c:pt>
                <c:pt idx="47">
                  <c:v>7255</c:v>
                </c:pt>
                <c:pt idx="48">
                  <c:v>6623</c:v>
                </c:pt>
                <c:pt idx="49">
                  <c:v>6196</c:v>
                </c:pt>
                <c:pt idx="50">
                  <c:v>6386</c:v>
                </c:pt>
                <c:pt idx="51">
                  <c:v>5927</c:v>
                </c:pt>
                <c:pt idx="52">
                  <c:v>5927</c:v>
                </c:pt>
                <c:pt idx="53">
                  <c:v>5270</c:v>
                </c:pt>
                <c:pt idx="54">
                  <c:v>5270</c:v>
                </c:pt>
                <c:pt idx="55">
                  <c:v>4569</c:v>
                </c:pt>
                <c:pt idx="56">
                  <c:v>4488</c:v>
                </c:pt>
                <c:pt idx="57">
                  <c:v>4423</c:v>
                </c:pt>
                <c:pt idx="58">
                  <c:v>4688</c:v>
                </c:pt>
                <c:pt idx="59">
                  <c:v>4720</c:v>
                </c:pt>
                <c:pt idx="60">
                  <c:v>4664</c:v>
                </c:pt>
                <c:pt idx="61">
                  <c:v>4794</c:v>
                </c:pt>
                <c:pt idx="62">
                  <c:v>5435</c:v>
                </c:pt>
                <c:pt idx="63">
                  <c:v>5057</c:v>
                </c:pt>
                <c:pt idx="64">
                  <c:v>5366</c:v>
                </c:pt>
                <c:pt idx="65">
                  <c:v>5408</c:v>
                </c:pt>
                <c:pt idx="66">
                  <c:v>5209</c:v>
                </c:pt>
                <c:pt idx="67">
                  <c:v>5288</c:v>
                </c:pt>
                <c:pt idx="68">
                  <c:v>5228</c:v>
                </c:pt>
                <c:pt idx="69">
                  <c:v>5291</c:v>
                </c:pt>
                <c:pt idx="70">
                  <c:v>5292</c:v>
                </c:pt>
                <c:pt idx="71">
                  <c:v>5120</c:v>
                </c:pt>
                <c:pt idx="72">
                  <c:v>5221</c:v>
                </c:pt>
                <c:pt idx="73">
                  <c:v>5486</c:v>
                </c:pt>
                <c:pt idx="74">
                  <c:v>5608</c:v>
                </c:pt>
                <c:pt idx="75">
                  <c:v>5468</c:v>
                </c:pt>
                <c:pt idx="76">
                  <c:v>5477</c:v>
                </c:pt>
                <c:pt idx="77">
                  <c:v>5596</c:v>
                </c:pt>
                <c:pt idx="78">
                  <c:v>5701</c:v>
                </c:pt>
                <c:pt idx="79">
                  <c:v>5965</c:v>
                </c:pt>
                <c:pt idx="80">
                  <c:v>5764</c:v>
                </c:pt>
                <c:pt idx="81">
                  <c:v>5661</c:v>
                </c:pt>
                <c:pt idx="82">
                  <c:v>5561</c:v>
                </c:pt>
                <c:pt idx="83">
                  <c:v>5621</c:v>
                </c:pt>
                <c:pt idx="84">
                  <c:v>5553</c:v>
                </c:pt>
                <c:pt idx="85">
                  <c:v>5951</c:v>
                </c:pt>
                <c:pt idx="86">
                  <c:v>6394</c:v>
                </c:pt>
                <c:pt idx="87">
                  <c:v>7348</c:v>
                </c:pt>
                <c:pt idx="88">
                  <c:v>7772</c:v>
                </c:pt>
                <c:pt idx="89">
                  <c:v>7346</c:v>
                </c:pt>
                <c:pt idx="90">
                  <c:v>7730</c:v>
                </c:pt>
                <c:pt idx="91">
                  <c:v>7570</c:v>
                </c:pt>
                <c:pt idx="92">
                  <c:v>7339</c:v>
                </c:pt>
                <c:pt idx="93">
                  <c:v>8025</c:v>
                </c:pt>
                <c:pt idx="94">
                  <c:v>8022</c:v>
                </c:pt>
                <c:pt idx="95">
                  <c:v>7435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222-4885-85CF-D2158C74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777400"/>
        <c:axId val="652777792"/>
      </c:lineChart>
      <c:dateAx>
        <c:axId val="65277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l"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Source: Metal Bulletin Research</a:t>
                </a:r>
              </a:p>
            </c:rich>
          </c:tx>
          <c:layout>
            <c:manualLayout>
              <c:xMode val="edge"/>
              <c:yMode val="edge"/>
              <c:x val="1.5345267940162201E-2"/>
              <c:y val="0.94343980140179995"/>
            </c:manualLayout>
          </c:layout>
          <c:overlay val="0"/>
          <c:spPr>
            <a:noFill/>
            <a:ln w="25400">
              <a:noFill/>
            </a:ln>
          </c:spPr>
        </c:title>
        <c:numFmt formatCode="mmm\ yy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2777792"/>
        <c:crosses val="autoZero"/>
        <c:auto val="1"/>
        <c:lblOffset val="100"/>
        <c:baseTimeUnit val="days"/>
        <c:minorUnit val="2"/>
      </c:dateAx>
      <c:valAx>
        <c:axId val="652777792"/>
        <c:scaling>
          <c:orientation val="minMax"/>
          <c:max val="15000"/>
          <c:min val="4000"/>
        </c:scaling>
        <c:delete val="0"/>
        <c:axPos val="l"/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27774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1.1082941986511777E-2"/>
          <c:y val="6.1700526711813412E-2"/>
          <c:w val="0.97613031554913265"/>
          <c:h val="8.0511662904440728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12240326223794"/>
          <c:y val="0.11811023622047249"/>
          <c:w val="0.78853322599265152"/>
          <c:h val="0.6692913385827628"/>
        </c:manualLayout>
      </c:layout>
      <c:lineChart>
        <c:grouping val="standard"/>
        <c:varyColors val="0"/>
        <c:ser>
          <c:idx val="0"/>
          <c:order val="0"/>
          <c:tx>
            <c:v>to China</c:v>
          </c:tx>
          <c:cat>
            <c:multiLvlStrRef>
              <c:f>'Weekly capesize'!$A$260:$A$418</c:f>
            </c:multiLvlStrRef>
          </c:cat>
          <c:val>
            <c:numRef>
              <c:f>'Weekly capesize'!$K$260:$K$418</c:f>
            </c:numRef>
          </c:val>
          <c:smooth val="0"/>
          <c:extLst>
            <c:ext xmlns:c16="http://schemas.microsoft.com/office/drawing/2014/chart" uri="{C3380CC4-5D6E-409C-BE32-E72D297353CC}">
              <c16:uniqueId val="{00000000-EFE6-480A-9BC5-B294DFE2A50B}"/>
            </c:ext>
          </c:extLst>
        </c:ser>
        <c:ser>
          <c:idx val="1"/>
          <c:order val="1"/>
          <c:tx>
            <c:v>to Rotterdam</c:v>
          </c:tx>
          <c:cat>
            <c:multiLvlStrRef>
              <c:f>'Weekly capesize'!$A$260:$A$418</c:f>
            </c:multiLvlStrRef>
          </c:cat>
          <c:val>
            <c:numRef>
              <c:f>'Weekly capesize'!$T$260:$T$418</c:f>
            </c:numRef>
          </c:val>
          <c:smooth val="0"/>
          <c:extLst>
            <c:ext xmlns:c16="http://schemas.microsoft.com/office/drawing/2014/chart" uri="{C3380CC4-5D6E-409C-BE32-E72D297353CC}">
              <c16:uniqueId val="{00000001-EFE6-480A-9BC5-B294DFE2A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778576"/>
        <c:axId val="652778968"/>
      </c:lineChart>
      <c:catAx>
        <c:axId val="652778576"/>
        <c:scaling>
          <c:orientation val="minMax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2778968"/>
        <c:crosses val="autoZero"/>
        <c:auto val="1"/>
        <c:lblAlgn val="ctr"/>
        <c:lblOffset val="100"/>
        <c:tickMarkSkip val="2"/>
        <c:noMultiLvlLbl val="0"/>
      </c:catAx>
      <c:valAx>
        <c:axId val="652778968"/>
        <c:scaling>
          <c:orientation val="minMax"/>
          <c:max val="100"/>
        </c:scaling>
        <c:delete val="0"/>
        <c:axPos val="l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2778576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39068250877249189"/>
          <c:y val="0.12598425196850388"/>
          <c:w val="0.39785096755385702"/>
          <c:h val="0.1417322834645794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34693877551022"/>
          <c:y val="7.83410138248848E-2"/>
          <c:w val="0.83928571428571463"/>
          <c:h val="0.78110599078341014"/>
        </c:manualLayout>
      </c:layout>
      <c:lineChart>
        <c:grouping val="standard"/>
        <c:varyColors val="0"/>
        <c:ser>
          <c:idx val="2"/>
          <c:order val="0"/>
          <c:spPr>
            <a:ln w="381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Monthly!$A$16:$A$96</c:f>
              <c:numCache>
                <c:formatCode>mmm\ yy</c:formatCode>
                <c:ptCount val="81"/>
                <c:pt idx="0">
                  <c:v>36465</c:v>
                </c:pt>
                <c:pt idx="1">
                  <c:v>36495</c:v>
                </c:pt>
                <c:pt idx="2">
                  <c:v>36526</c:v>
                </c:pt>
                <c:pt idx="3">
                  <c:v>36557</c:v>
                </c:pt>
                <c:pt idx="4">
                  <c:v>36586</c:v>
                </c:pt>
                <c:pt idx="5">
                  <c:v>36617</c:v>
                </c:pt>
                <c:pt idx="6">
                  <c:v>36647</c:v>
                </c:pt>
                <c:pt idx="7">
                  <c:v>36678</c:v>
                </c:pt>
                <c:pt idx="8">
                  <c:v>36708</c:v>
                </c:pt>
                <c:pt idx="9">
                  <c:v>36739</c:v>
                </c:pt>
                <c:pt idx="10">
                  <c:v>36770</c:v>
                </c:pt>
                <c:pt idx="11">
                  <c:v>36800</c:v>
                </c:pt>
                <c:pt idx="12">
                  <c:v>36831</c:v>
                </c:pt>
                <c:pt idx="13">
                  <c:v>36861</c:v>
                </c:pt>
                <c:pt idx="14">
                  <c:v>36892</c:v>
                </c:pt>
                <c:pt idx="15">
                  <c:v>36923</c:v>
                </c:pt>
                <c:pt idx="16">
                  <c:v>36951</c:v>
                </c:pt>
                <c:pt idx="17">
                  <c:v>36982</c:v>
                </c:pt>
                <c:pt idx="18">
                  <c:v>37012</c:v>
                </c:pt>
                <c:pt idx="19">
                  <c:v>37043</c:v>
                </c:pt>
                <c:pt idx="20">
                  <c:v>37073</c:v>
                </c:pt>
                <c:pt idx="21">
                  <c:v>37104</c:v>
                </c:pt>
                <c:pt idx="22">
                  <c:v>37135</c:v>
                </c:pt>
                <c:pt idx="23">
                  <c:v>37165</c:v>
                </c:pt>
                <c:pt idx="24">
                  <c:v>37196</c:v>
                </c:pt>
                <c:pt idx="25">
                  <c:v>37226</c:v>
                </c:pt>
                <c:pt idx="26">
                  <c:v>37257</c:v>
                </c:pt>
                <c:pt idx="27">
                  <c:v>37288</c:v>
                </c:pt>
                <c:pt idx="28">
                  <c:v>37316</c:v>
                </c:pt>
                <c:pt idx="29">
                  <c:v>37347</c:v>
                </c:pt>
                <c:pt idx="30">
                  <c:v>37377</c:v>
                </c:pt>
                <c:pt idx="31">
                  <c:v>37408</c:v>
                </c:pt>
                <c:pt idx="32">
                  <c:v>37438</c:v>
                </c:pt>
                <c:pt idx="33">
                  <c:v>37469</c:v>
                </c:pt>
                <c:pt idx="34">
                  <c:v>37500</c:v>
                </c:pt>
                <c:pt idx="35">
                  <c:v>37530</c:v>
                </c:pt>
                <c:pt idx="36">
                  <c:v>37561</c:v>
                </c:pt>
                <c:pt idx="37">
                  <c:v>37591</c:v>
                </c:pt>
                <c:pt idx="38">
                  <c:v>37622</c:v>
                </c:pt>
                <c:pt idx="39">
                  <c:v>37653</c:v>
                </c:pt>
                <c:pt idx="40">
                  <c:v>37681</c:v>
                </c:pt>
                <c:pt idx="41">
                  <c:v>37712</c:v>
                </c:pt>
                <c:pt idx="42">
                  <c:v>37742</c:v>
                </c:pt>
                <c:pt idx="43">
                  <c:v>37773</c:v>
                </c:pt>
                <c:pt idx="44">
                  <c:v>37803</c:v>
                </c:pt>
                <c:pt idx="45">
                  <c:v>37834</c:v>
                </c:pt>
                <c:pt idx="46">
                  <c:v>37865</c:v>
                </c:pt>
                <c:pt idx="47">
                  <c:v>37895</c:v>
                </c:pt>
                <c:pt idx="48">
                  <c:v>37926</c:v>
                </c:pt>
                <c:pt idx="49">
                  <c:v>37956</c:v>
                </c:pt>
                <c:pt idx="50">
                  <c:v>37987</c:v>
                </c:pt>
                <c:pt idx="51">
                  <c:v>38018</c:v>
                </c:pt>
                <c:pt idx="52">
                  <c:v>38047</c:v>
                </c:pt>
                <c:pt idx="53">
                  <c:v>38078</c:v>
                </c:pt>
                <c:pt idx="54">
                  <c:v>38108</c:v>
                </c:pt>
                <c:pt idx="55">
                  <c:v>38139</c:v>
                </c:pt>
                <c:pt idx="56">
                  <c:v>38169</c:v>
                </c:pt>
                <c:pt idx="57">
                  <c:v>38200</c:v>
                </c:pt>
                <c:pt idx="58">
                  <c:v>38231</c:v>
                </c:pt>
                <c:pt idx="59">
                  <c:v>38261</c:v>
                </c:pt>
                <c:pt idx="60">
                  <c:v>38292</c:v>
                </c:pt>
                <c:pt idx="61">
                  <c:v>38322</c:v>
                </c:pt>
                <c:pt idx="62">
                  <c:v>38353</c:v>
                </c:pt>
                <c:pt idx="63">
                  <c:v>38384</c:v>
                </c:pt>
                <c:pt idx="64">
                  <c:v>38412</c:v>
                </c:pt>
                <c:pt idx="65">
                  <c:v>38443</c:v>
                </c:pt>
                <c:pt idx="66">
                  <c:v>38473</c:v>
                </c:pt>
                <c:pt idx="67">
                  <c:v>38504</c:v>
                </c:pt>
                <c:pt idx="68">
                  <c:v>38534</c:v>
                </c:pt>
                <c:pt idx="69">
                  <c:v>38565</c:v>
                </c:pt>
                <c:pt idx="70">
                  <c:v>38596</c:v>
                </c:pt>
                <c:pt idx="71">
                  <c:v>38626</c:v>
                </c:pt>
                <c:pt idx="72">
                  <c:v>38657</c:v>
                </c:pt>
                <c:pt idx="73">
                  <c:v>38687</c:v>
                </c:pt>
                <c:pt idx="74">
                  <c:v>38718</c:v>
                </c:pt>
                <c:pt idx="75">
                  <c:v>38749</c:v>
                </c:pt>
                <c:pt idx="76">
                  <c:v>38777</c:v>
                </c:pt>
                <c:pt idx="77">
                  <c:v>38808</c:v>
                </c:pt>
                <c:pt idx="78">
                  <c:v>38838</c:v>
                </c:pt>
                <c:pt idx="79">
                  <c:v>38869</c:v>
                </c:pt>
                <c:pt idx="80">
                  <c:v>38899</c:v>
                </c:pt>
              </c:numCache>
            </c:numRef>
          </c:cat>
          <c:val>
            <c:numRef>
              <c:f>Monthly!$D$16:$D$96</c:f>
              <c:numCache>
                <c:formatCode>0%</c:formatCode>
                <c:ptCount val="81"/>
                <c:pt idx="0">
                  <c:v>1.1788306094755008E-2</c:v>
                </c:pt>
                <c:pt idx="1">
                  <c:v>5.395129688374678E-2</c:v>
                </c:pt>
                <c:pt idx="2">
                  <c:v>-6.0794511452915923E-2</c:v>
                </c:pt>
                <c:pt idx="3">
                  <c:v>8.0016730288892113E-2</c:v>
                </c:pt>
                <c:pt idx="4">
                  <c:v>0.16120762538522371</c:v>
                </c:pt>
                <c:pt idx="5">
                  <c:v>1.9258772135844815E-2</c:v>
                </c:pt>
                <c:pt idx="6">
                  <c:v>-8.0178810083413987E-2</c:v>
                </c:pt>
                <c:pt idx="7">
                  <c:v>-1.9875546114072717E-2</c:v>
                </c:pt>
                <c:pt idx="8">
                  <c:v>4.951821086261976E-2</c:v>
                </c:pt>
                <c:pt idx="9">
                  <c:v>2.6876168952618462E-2</c:v>
                </c:pt>
                <c:pt idx="10">
                  <c:v>3.517051652990566E-2</c:v>
                </c:pt>
                <c:pt idx="11">
                  <c:v>6.1944145341245038E-2</c:v>
                </c:pt>
                <c:pt idx="12">
                  <c:v>4.6322983724823352E-2</c:v>
                </c:pt>
                <c:pt idx="13">
                  <c:v>-0.10090721649484535</c:v>
                </c:pt>
                <c:pt idx="14">
                  <c:v>-8.3061963949915163E-2</c:v>
                </c:pt>
                <c:pt idx="15">
                  <c:v>-0.11006902761104442</c:v>
                </c:pt>
                <c:pt idx="16">
                  <c:v>-1.0651153640783506E-2</c:v>
                </c:pt>
                <c:pt idx="17">
                  <c:v>-3.6245881149869374E-2</c:v>
                </c:pt>
                <c:pt idx="18">
                  <c:v>1.9570855930205244E-2</c:v>
                </c:pt>
                <c:pt idx="19">
                  <c:v>-1.5928538390379332E-2</c:v>
                </c:pt>
                <c:pt idx="20">
                  <c:v>-0.17903704356511263</c:v>
                </c:pt>
                <c:pt idx="21">
                  <c:v>-0.20279535110067848</c:v>
                </c:pt>
                <c:pt idx="22">
                  <c:v>-3.3574217873333589E-2</c:v>
                </c:pt>
                <c:pt idx="23">
                  <c:v>-2.2943662625981576E-3</c:v>
                </c:pt>
                <c:pt idx="24">
                  <c:v>-4.0248398629524784E-2</c:v>
                </c:pt>
                <c:pt idx="25">
                  <c:v>3.4825629335013542E-3</c:v>
                </c:pt>
                <c:pt idx="26">
                  <c:v>5.9220447778508323E-2</c:v>
                </c:pt>
                <c:pt idx="27">
                  <c:v>7.429040795838282E-2</c:v>
                </c:pt>
                <c:pt idx="28">
                  <c:v>0.13860334720924294</c:v>
                </c:pt>
                <c:pt idx="29">
                  <c:v>-1.0393583286700148E-2</c:v>
                </c:pt>
                <c:pt idx="30">
                  <c:v>-8.5514807889498834E-2</c:v>
                </c:pt>
                <c:pt idx="31">
                  <c:v>1.6819193668068166E-2</c:v>
                </c:pt>
                <c:pt idx="32">
                  <c:v>-2.7973729019703186E-2</c:v>
                </c:pt>
                <c:pt idx="33">
                  <c:v>2.6401401401401348E-2</c:v>
                </c:pt>
                <c:pt idx="34">
                  <c:v>0.22595798285180213</c:v>
                </c:pt>
                <c:pt idx="35">
                  <c:v>0.15122507424692411</c:v>
                </c:pt>
                <c:pt idx="36">
                  <c:v>4.2324081538638758E-2</c:v>
                </c:pt>
                <c:pt idx="37">
                  <c:v>0.18990111043588764</c:v>
                </c:pt>
                <c:pt idx="38">
                  <c:v>1.4699327712364818E-2</c:v>
                </c:pt>
                <c:pt idx="39">
                  <c:v>-7.1837108213222978E-3</c:v>
                </c:pt>
                <c:pt idx="40">
                  <c:v>0.10882108950133662</c:v>
                </c:pt>
                <c:pt idx="41">
                  <c:v>4.9889439382855505E-2</c:v>
                </c:pt>
                <c:pt idx="42">
                  <c:v>8.2107721847225701E-2</c:v>
                </c:pt>
                <c:pt idx="43">
                  <c:v>-1.7542575959902718E-2</c:v>
                </c:pt>
                <c:pt idx="44">
                  <c:v>-9.2351232591048049E-3</c:v>
                </c:pt>
                <c:pt idx="45">
                  <c:v>0.10704352401713901</c:v>
                </c:pt>
                <c:pt idx="46">
                  <c:v>9.1410334759285616E-2</c:v>
                </c:pt>
                <c:pt idx="47">
                  <c:v>0.71042480651021567</c:v>
                </c:pt>
                <c:pt idx="48">
                  <c:v>1.346755419758483E-2</c:v>
                </c:pt>
                <c:pt idx="49">
                  <c:v>4.9312241473678631E-2</c:v>
                </c:pt>
                <c:pt idx="50">
                  <c:v>0.13356900007524919</c:v>
                </c:pt>
                <c:pt idx="51">
                  <c:v>-1.8292912910647607E-2</c:v>
                </c:pt>
                <c:pt idx="52">
                  <c:v>-0.14257876133394798</c:v>
                </c:pt>
                <c:pt idx="53">
                  <c:v>-0.1396139976054086</c:v>
                </c:pt>
                <c:pt idx="54">
                  <c:v>-0.1767931170968482</c:v>
                </c:pt>
                <c:pt idx="55">
                  <c:v>-0.1022081971029748</c:v>
                </c:pt>
                <c:pt idx="56">
                  <c:v>0.28565992530477069</c:v>
                </c:pt>
                <c:pt idx="57">
                  <c:v>0.14756642988687196</c:v>
                </c:pt>
                <c:pt idx="58">
                  <c:v>-5.9784726839221536E-2</c:v>
                </c:pt>
                <c:pt idx="59">
                  <c:v>6.9432168002682149E-2</c:v>
                </c:pt>
                <c:pt idx="60">
                  <c:v>0.25167725938381724</c:v>
                </c:pt>
                <c:pt idx="61">
                  <c:v>1.9629184351300344E-2</c:v>
                </c:pt>
                <c:pt idx="62">
                  <c:v>-0.19884024743373108</c:v>
                </c:pt>
                <c:pt idx="63">
                  <c:v>5.5943211275981009E-2</c:v>
                </c:pt>
                <c:pt idx="64">
                  <c:v>-5.5055962269463632E-2</c:v>
                </c:pt>
                <c:pt idx="65">
                  <c:v>7.0089672318909502E-2</c:v>
                </c:pt>
                <c:pt idx="66">
                  <c:v>-0.21228702205050565</c:v>
                </c:pt>
                <c:pt idx="67">
                  <c:v>-0.37771203591597213</c:v>
                </c:pt>
                <c:pt idx="68">
                  <c:v>1.3349665370754993E-2</c:v>
                </c:pt>
                <c:pt idx="69">
                  <c:v>-1.1544592961126754E-2</c:v>
                </c:pt>
                <c:pt idx="70">
                  <c:v>0.31123280873387205</c:v>
                </c:pt>
                <c:pt idx="71">
                  <c:v>0.14434006893289175</c:v>
                </c:pt>
                <c:pt idx="72">
                  <c:v>-6.0391665879240275E-2</c:v>
                </c:pt>
                <c:pt idx="73">
                  <c:v>-0.19278198891277298</c:v>
                </c:pt>
                <c:pt idx="74">
                  <c:v>-0.10741104103402621</c:v>
                </c:pt>
                <c:pt idx="75">
                  <c:v>0.20950632964394877</c:v>
                </c:pt>
                <c:pt idx="76">
                  <c:v>1.3991864524132147E-3</c:v>
                </c:pt>
                <c:pt idx="77">
                  <c:v>-4.919119023954599E-2</c:v>
                </c:pt>
                <c:pt idx="78">
                  <c:v>-8.537147012483326E-2</c:v>
                </c:pt>
                <c:pt idx="79">
                  <c:v>5.9367794768504956E-2</c:v>
                </c:pt>
                <c:pt idx="80">
                  <c:v>0.17819159747955671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1F6-8ED4-9B8C2AD1F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49280"/>
        <c:axId val="641249672"/>
      </c:lineChart>
      <c:dateAx>
        <c:axId val="641249280"/>
        <c:scaling>
          <c:orientation val="minMax"/>
          <c:min val="36647"/>
        </c:scaling>
        <c:delete val="0"/>
        <c:axPos val="b"/>
        <c:numFmt formatCode="mmm\ yy" sourceLinked="0"/>
        <c:majorTickMark val="out"/>
        <c:minorTickMark val="none"/>
        <c:tickLblPos val="low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Helvetica"/>
                <a:ea typeface="Helvetica"/>
                <a:cs typeface="Helvetica"/>
              </a:defRPr>
            </a:pPr>
            <a:endParaRPr lang="en-US"/>
          </a:p>
        </c:txPr>
        <c:crossAx val="641249672"/>
        <c:crosses val="autoZero"/>
        <c:auto val="1"/>
        <c:lblOffset val="100"/>
        <c:baseTimeUnit val="months"/>
        <c:majorUnit val="6"/>
        <c:majorTimeUnit val="months"/>
        <c:minorUnit val="3"/>
        <c:minorTimeUnit val="months"/>
      </c:dateAx>
      <c:valAx>
        <c:axId val="64124967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Helvetica"/>
                <a:ea typeface="Helvetica"/>
                <a:cs typeface="Helvetica"/>
              </a:defRPr>
            </a:pPr>
            <a:endParaRPr lang="en-US"/>
          </a:p>
        </c:txPr>
        <c:crossAx val="641249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Helvetica"/>
          <a:ea typeface="Helvetica"/>
          <a:cs typeface="Helvetica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Atlantic capesize index</a:t>
            </a:r>
          </a:p>
        </c:rich>
      </c:tx>
      <c:layout>
        <c:manualLayout>
          <c:xMode val="edge"/>
          <c:yMode val="edge"/>
          <c:x val="0.28571428571432378"/>
          <c:y val="1.144164759725400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265306122448967"/>
          <c:y val="3.6613272311218713E-2"/>
          <c:w val="0.77551020408163251"/>
          <c:h val="0.8009153318077803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PAM!$G$39:$G$83</c:f>
              <c:numCache>
                <c:formatCode>mmm\-yy</c:formatCode>
                <c:ptCount val="45"/>
                <c:pt idx="0">
                  <c:v>37263</c:v>
                </c:pt>
                <c:pt idx="1">
                  <c:v>37270</c:v>
                </c:pt>
                <c:pt idx="2">
                  <c:v>37277</c:v>
                </c:pt>
                <c:pt idx="3">
                  <c:v>37284</c:v>
                </c:pt>
                <c:pt idx="4">
                  <c:v>37291</c:v>
                </c:pt>
                <c:pt idx="5">
                  <c:v>37298</c:v>
                </c:pt>
                <c:pt idx="6">
                  <c:v>37305</c:v>
                </c:pt>
                <c:pt idx="7">
                  <c:v>37312</c:v>
                </c:pt>
                <c:pt idx="8">
                  <c:v>37319</c:v>
                </c:pt>
                <c:pt idx="9">
                  <c:v>37326</c:v>
                </c:pt>
                <c:pt idx="10">
                  <c:v>37333</c:v>
                </c:pt>
                <c:pt idx="11">
                  <c:v>37340</c:v>
                </c:pt>
                <c:pt idx="12">
                  <c:v>37347</c:v>
                </c:pt>
                <c:pt idx="13">
                  <c:v>37354</c:v>
                </c:pt>
                <c:pt idx="14">
                  <c:v>37361</c:v>
                </c:pt>
                <c:pt idx="15">
                  <c:v>37368</c:v>
                </c:pt>
                <c:pt idx="16">
                  <c:v>37375</c:v>
                </c:pt>
                <c:pt idx="17">
                  <c:v>37382</c:v>
                </c:pt>
                <c:pt idx="18">
                  <c:v>37389</c:v>
                </c:pt>
                <c:pt idx="19">
                  <c:v>37396</c:v>
                </c:pt>
                <c:pt idx="20">
                  <c:v>37403</c:v>
                </c:pt>
                <c:pt idx="21">
                  <c:v>37410</c:v>
                </c:pt>
                <c:pt idx="22">
                  <c:v>37417</c:v>
                </c:pt>
                <c:pt idx="23">
                  <c:v>37424</c:v>
                </c:pt>
                <c:pt idx="24">
                  <c:v>37431</c:v>
                </c:pt>
                <c:pt idx="25">
                  <c:v>37438</c:v>
                </c:pt>
                <c:pt idx="26">
                  <c:v>37445</c:v>
                </c:pt>
                <c:pt idx="27">
                  <c:v>37452</c:v>
                </c:pt>
                <c:pt idx="28">
                  <c:v>37459</c:v>
                </c:pt>
                <c:pt idx="29">
                  <c:v>37466</c:v>
                </c:pt>
                <c:pt idx="30">
                  <c:v>37473</c:v>
                </c:pt>
                <c:pt idx="31">
                  <c:v>37480</c:v>
                </c:pt>
                <c:pt idx="32" formatCode="d\-mmm\-yy">
                  <c:v>37487</c:v>
                </c:pt>
                <c:pt idx="33" formatCode="d\-mmm\-yy">
                  <c:v>37494</c:v>
                </c:pt>
                <c:pt idx="34" formatCode="d\-mmm\-yy">
                  <c:v>37501</c:v>
                </c:pt>
                <c:pt idx="35" formatCode="d\-mmm\-yy">
                  <c:v>37508</c:v>
                </c:pt>
                <c:pt idx="36" formatCode="d\-mmm\-yy">
                  <c:v>37515</c:v>
                </c:pt>
                <c:pt idx="37" formatCode="d\-mmm\-yy">
                  <c:v>37522</c:v>
                </c:pt>
                <c:pt idx="38" formatCode="d\-mmm\-yy">
                  <c:v>37529</c:v>
                </c:pt>
                <c:pt idx="39" formatCode="d\-mmm\-yy">
                  <c:v>37536</c:v>
                </c:pt>
                <c:pt idx="40" formatCode="d\-mmm\-yy">
                  <c:v>37543</c:v>
                </c:pt>
                <c:pt idx="41" formatCode="d\-mmm\-yy">
                  <c:v>37550</c:v>
                </c:pt>
                <c:pt idx="42" formatCode="d\-mmm\-yy">
                  <c:v>37557</c:v>
                </c:pt>
                <c:pt idx="43" formatCode="d\-mmm\-yy">
                  <c:v>37564</c:v>
                </c:pt>
                <c:pt idx="44" formatCode="d\-mmm\-yy">
                  <c:v>37571</c:v>
                </c:pt>
              </c:numCache>
            </c:numRef>
          </c:cat>
          <c:val>
            <c:numRef>
              <c:f>PAM!$H$39:$H$83</c:f>
              <c:numCache>
                <c:formatCode>General</c:formatCode>
                <c:ptCount val="45"/>
                <c:pt idx="0">
                  <c:v>2878</c:v>
                </c:pt>
                <c:pt idx="1">
                  <c:v>3092</c:v>
                </c:pt>
                <c:pt idx="2">
                  <c:v>3032</c:v>
                </c:pt>
                <c:pt idx="3">
                  <c:v>2942</c:v>
                </c:pt>
                <c:pt idx="4">
                  <c:v>2882</c:v>
                </c:pt>
                <c:pt idx="5">
                  <c:v>2979</c:v>
                </c:pt>
                <c:pt idx="6">
                  <c:v>3121</c:v>
                </c:pt>
                <c:pt idx="7">
                  <c:v>3319</c:v>
                </c:pt>
                <c:pt idx="8">
                  <c:v>3414</c:v>
                </c:pt>
                <c:pt idx="9">
                  <c:v>3309</c:v>
                </c:pt>
                <c:pt idx="10">
                  <c:v>3219</c:v>
                </c:pt>
                <c:pt idx="11">
                  <c:v>3376</c:v>
                </c:pt>
                <c:pt idx="12">
                  <c:v>3529</c:v>
                </c:pt>
                <c:pt idx="13">
                  <c:v>3382</c:v>
                </c:pt>
                <c:pt idx="14">
                  <c:v>3362</c:v>
                </c:pt>
                <c:pt idx="15">
                  <c:v>3146</c:v>
                </c:pt>
                <c:pt idx="16">
                  <c:v>2986</c:v>
                </c:pt>
                <c:pt idx="17">
                  <c:v>2954</c:v>
                </c:pt>
                <c:pt idx="18">
                  <c:v>3058</c:v>
                </c:pt>
                <c:pt idx="19">
                  <c:v>3041</c:v>
                </c:pt>
                <c:pt idx="20">
                  <c:v>3082</c:v>
                </c:pt>
                <c:pt idx="21">
                  <c:v>3160</c:v>
                </c:pt>
                <c:pt idx="22">
                  <c:v>3132</c:v>
                </c:pt>
                <c:pt idx="23">
                  <c:v>3084</c:v>
                </c:pt>
                <c:pt idx="24">
                  <c:v>3255</c:v>
                </c:pt>
                <c:pt idx="25">
                  <c:v>3236</c:v>
                </c:pt>
                <c:pt idx="26">
                  <c:v>3234</c:v>
                </c:pt>
                <c:pt idx="27">
                  <c:v>3180</c:v>
                </c:pt>
                <c:pt idx="28">
                  <c:v>3072</c:v>
                </c:pt>
                <c:pt idx="29">
                  <c:v>3006</c:v>
                </c:pt>
                <c:pt idx="30">
                  <c:v>3080</c:v>
                </c:pt>
                <c:pt idx="31">
                  <c:v>3305</c:v>
                </c:pt>
                <c:pt idx="32">
                  <c:v>3239</c:v>
                </c:pt>
                <c:pt idx="33">
                  <c:v>3333</c:v>
                </c:pt>
                <c:pt idx="34">
                  <c:v>3437</c:v>
                </c:pt>
                <c:pt idx="35">
                  <c:v>3594</c:v>
                </c:pt>
                <c:pt idx="36">
                  <c:v>4075</c:v>
                </c:pt>
                <c:pt idx="37">
                  <c:v>4444</c:v>
                </c:pt>
                <c:pt idx="38">
                  <c:v>4630</c:v>
                </c:pt>
                <c:pt idx="39">
                  <c:v>4507</c:v>
                </c:pt>
                <c:pt idx="40">
                  <c:v>4307</c:v>
                </c:pt>
                <c:pt idx="41">
                  <c:v>4351</c:v>
                </c:pt>
                <c:pt idx="42">
                  <c:v>4467</c:v>
                </c:pt>
                <c:pt idx="43">
                  <c:v>4603</c:v>
                </c:pt>
                <c:pt idx="44">
                  <c:v>4547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13B-49D1-9986-90479188D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50456"/>
        <c:axId val="641250848"/>
      </c:lineChart>
      <c:dateAx>
        <c:axId val="641250456"/>
        <c:scaling>
          <c:orientation val="minMax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1250848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641250848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1250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Pacific capesize index</a:t>
            </a:r>
          </a:p>
        </c:rich>
      </c:tx>
      <c:layout>
        <c:manualLayout>
          <c:xMode val="edge"/>
          <c:yMode val="edge"/>
          <c:x val="0.31457827362378338"/>
          <c:y val="1.14678899082568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647080861224301"/>
          <c:y val="3.6697288804125892E-2"/>
          <c:w val="0.77749457707423064"/>
          <c:h val="0.80504677314046968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PAM!$G$39:$G$83</c:f>
              <c:numCache>
                <c:formatCode>mmm\-yy</c:formatCode>
                <c:ptCount val="45"/>
                <c:pt idx="0">
                  <c:v>37263</c:v>
                </c:pt>
                <c:pt idx="1">
                  <c:v>37270</c:v>
                </c:pt>
                <c:pt idx="2">
                  <c:v>37277</c:v>
                </c:pt>
                <c:pt idx="3">
                  <c:v>37284</c:v>
                </c:pt>
                <c:pt idx="4">
                  <c:v>37291</c:v>
                </c:pt>
                <c:pt idx="5">
                  <c:v>37298</c:v>
                </c:pt>
                <c:pt idx="6">
                  <c:v>37305</c:v>
                </c:pt>
                <c:pt idx="7">
                  <c:v>37312</c:v>
                </c:pt>
                <c:pt idx="8">
                  <c:v>37319</c:v>
                </c:pt>
                <c:pt idx="9">
                  <c:v>37326</c:v>
                </c:pt>
                <c:pt idx="10">
                  <c:v>37333</c:v>
                </c:pt>
                <c:pt idx="11">
                  <c:v>37340</c:v>
                </c:pt>
                <c:pt idx="12">
                  <c:v>37347</c:v>
                </c:pt>
                <c:pt idx="13">
                  <c:v>37354</c:v>
                </c:pt>
                <c:pt idx="14">
                  <c:v>37361</c:v>
                </c:pt>
                <c:pt idx="15">
                  <c:v>37368</c:v>
                </c:pt>
                <c:pt idx="16">
                  <c:v>37375</c:v>
                </c:pt>
                <c:pt idx="17">
                  <c:v>37382</c:v>
                </c:pt>
                <c:pt idx="18">
                  <c:v>37389</c:v>
                </c:pt>
                <c:pt idx="19">
                  <c:v>37396</c:v>
                </c:pt>
                <c:pt idx="20">
                  <c:v>37403</c:v>
                </c:pt>
                <c:pt idx="21">
                  <c:v>37410</c:v>
                </c:pt>
                <c:pt idx="22">
                  <c:v>37417</c:v>
                </c:pt>
                <c:pt idx="23">
                  <c:v>37424</c:v>
                </c:pt>
                <c:pt idx="24">
                  <c:v>37431</c:v>
                </c:pt>
                <c:pt idx="25">
                  <c:v>37438</c:v>
                </c:pt>
                <c:pt idx="26">
                  <c:v>37445</c:v>
                </c:pt>
                <c:pt idx="27">
                  <c:v>37452</c:v>
                </c:pt>
                <c:pt idx="28">
                  <c:v>37459</c:v>
                </c:pt>
                <c:pt idx="29">
                  <c:v>37466</c:v>
                </c:pt>
                <c:pt idx="30">
                  <c:v>37473</c:v>
                </c:pt>
                <c:pt idx="31">
                  <c:v>37480</c:v>
                </c:pt>
                <c:pt idx="32" formatCode="d\-mmm\-yy">
                  <c:v>37487</c:v>
                </c:pt>
                <c:pt idx="33" formatCode="d\-mmm\-yy">
                  <c:v>37494</c:v>
                </c:pt>
                <c:pt idx="34" formatCode="d\-mmm\-yy">
                  <c:v>37501</c:v>
                </c:pt>
                <c:pt idx="35" formatCode="d\-mmm\-yy">
                  <c:v>37508</c:v>
                </c:pt>
                <c:pt idx="36" formatCode="d\-mmm\-yy">
                  <c:v>37515</c:v>
                </c:pt>
                <c:pt idx="37" formatCode="d\-mmm\-yy">
                  <c:v>37522</c:v>
                </c:pt>
                <c:pt idx="38" formatCode="d\-mmm\-yy">
                  <c:v>37529</c:v>
                </c:pt>
                <c:pt idx="39" formatCode="d\-mmm\-yy">
                  <c:v>37536</c:v>
                </c:pt>
                <c:pt idx="40" formatCode="d\-mmm\-yy">
                  <c:v>37543</c:v>
                </c:pt>
                <c:pt idx="41" formatCode="d\-mmm\-yy">
                  <c:v>37550</c:v>
                </c:pt>
                <c:pt idx="42" formatCode="d\-mmm\-yy">
                  <c:v>37557</c:v>
                </c:pt>
                <c:pt idx="43" formatCode="d\-mmm\-yy">
                  <c:v>37564</c:v>
                </c:pt>
                <c:pt idx="44" formatCode="d\-mmm\-yy">
                  <c:v>37571</c:v>
                </c:pt>
              </c:numCache>
            </c:numRef>
          </c:cat>
          <c:val>
            <c:numRef>
              <c:f>PAM!$I$39:$I$83</c:f>
              <c:numCache>
                <c:formatCode>General</c:formatCode>
                <c:ptCount val="45"/>
                <c:pt idx="0">
                  <c:v>2452</c:v>
                </c:pt>
                <c:pt idx="1">
                  <c:v>2505</c:v>
                </c:pt>
                <c:pt idx="2">
                  <c:v>2511</c:v>
                </c:pt>
                <c:pt idx="3">
                  <c:v>2502</c:v>
                </c:pt>
                <c:pt idx="4">
                  <c:v>2588</c:v>
                </c:pt>
                <c:pt idx="5">
                  <c:v>2695</c:v>
                </c:pt>
                <c:pt idx="6">
                  <c:v>2778</c:v>
                </c:pt>
                <c:pt idx="7">
                  <c:v>3180</c:v>
                </c:pt>
                <c:pt idx="8">
                  <c:v>3270</c:v>
                </c:pt>
                <c:pt idx="9">
                  <c:v>3211</c:v>
                </c:pt>
                <c:pt idx="10">
                  <c:v>3471</c:v>
                </c:pt>
                <c:pt idx="11">
                  <c:v>3535</c:v>
                </c:pt>
                <c:pt idx="12">
                  <c:v>3516</c:v>
                </c:pt>
                <c:pt idx="13">
                  <c:v>3461</c:v>
                </c:pt>
                <c:pt idx="14">
                  <c:v>3454</c:v>
                </c:pt>
                <c:pt idx="15">
                  <c:v>3271</c:v>
                </c:pt>
                <c:pt idx="16">
                  <c:v>3051</c:v>
                </c:pt>
                <c:pt idx="17">
                  <c:v>3065</c:v>
                </c:pt>
                <c:pt idx="18">
                  <c:v>3070</c:v>
                </c:pt>
                <c:pt idx="19">
                  <c:v>2978</c:v>
                </c:pt>
                <c:pt idx="20">
                  <c:v>3010</c:v>
                </c:pt>
                <c:pt idx="21">
                  <c:v>3126</c:v>
                </c:pt>
                <c:pt idx="22">
                  <c:v>3091</c:v>
                </c:pt>
                <c:pt idx="23">
                  <c:v>2910</c:v>
                </c:pt>
                <c:pt idx="24">
                  <c:v>2908</c:v>
                </c:pt>
                <c:pt idx="25">
                  <c:v>2894</c:v>
                </c:pt>
                <c:pt idx="26">
                  <c:v>2927</c:v>
                </c:pt>
                <c:pt idx="27">
                  <c:v>2862</c:v>
                </c:pt>
                <c:pt idx="28">
                  <c:v>2784</c:v>
                </c:pt>
                <c:pt idx="29">
                  <c:v>2775</c:v>
                </c:pt>
                <c:pt idx="30">
                  <c:v>2823</c:v>
                </c:pt>
                <c:pt idx="31">
                  <c:v>2945</c:v>
                </c:pt>
                <c:pt idx="32">
                  <c:v>2976</c:v>
                </c:pt>
                <c:pt idx="33">
                  <c:v>2908</c:v>
                </c:pt>
                <c:pt idx="34">
                  <c:v>3018</c:v>
                </c:pt>
                <c:pt idx="35">
                  <c:v>3098</c:v>
                </c:pt>
                <c:pt idx="36">
                  <c:v>3382</c:v>
                </c:pt>
                <c:pt idx="37">
                  <c:v>3671</c:v>
                </c:pt>
                <c:pt idx="38">
                  <c:v>4363</c:v>
                </c:pt>
                <c:pt idx="39">
                  <c:v>4315</c:v>
                </c:pt>
                <c:pt idx="40">
                  <c:v>4146</c:v>
                </c:pt>
                <c:pt idx="41">
                  <c:v>4194</c:v>
                </c:pt>
                <c:pt idx="42">
                  <c:v>4445</c:v>
                </c:pt>
                <c:pt idx="43">
                  <c:v>4441</c:v>
                </c:pt>
                <c:pt idx="44">
                  <c:v>4432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A29-40C1-845D-A64988B94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51632"/>
        <c:axId val="641252024"/>
      </c:lineChart>
      <c:dateAx>
        <c:axId val="641251632"/>
        <c:scaling>
          <c:orientation val="minMax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125202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641252024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1251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Pacific and Atlantic capesize freight rates
(indexed values Jan 2002=100)</a:t>
            </a:r>
          </a:p>
        </c:rich>
      </c:tx>
      <c:layout>
        <c:manualLayout>
          <c:xMode val="edge"/>
          <c:yMode val="edge"/>
          <c:x val="0.16071428571430912"/>
          <c:y val="1.144164759725400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938775510204078E-2"/>
          <c:y val="0.11441647597254009"/>
          <c:w val="0.84693877551020413"/>
          <c:h val="0.72768878718535468"/>
        </c:manualLayout>
      </c:layout>
      <c:lineChart>
        <c:grouping val="standard"/>
        <c:varyColors val="0"/>
        <c:ser>
          <c:idx val="0"/>
          <c:order val="0"/>
          <c:tx>
            <c:strRef>
              <c:f>PAM!$C$53</c:f>
              <c:strCache>
                <c:ptCount val="1"/>
                <c:pt idx="0">
                  <c:v>Atlantic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PAM!$B$54:$B$64</c:f>
              <c:numCache>
                <c:formatCode>mmm\-yy</c:formatCode>
                <c:ptCount val="11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</c:numCache>
            </c:numRef>
          </c:cat>
          <c:val>
            <c:numRef>
              <c:f>PAM!$C$54:$C$64</c:f>
              <c:numCache>
                <c:formatCode>General</c:formatCode>
                <c:ptCount val="11"/>
                <c:pt idx="0">
                  <c:v>100</c:v>
                </c:pt>
                <c:pt idx="1">
                  <c:v>102.98894842598794</c:v>
                </c:pt>
                <c:pt idx="2">
                  <c:v>111.50368385800401</c:v>
                </c:pt>
                <c:pt idx="3">
                  <c:v>109.87943737441391</c:v>
                </c:pt>
                <c:pt idx="4">
                  <c:v>101.59912926992631</c:v>
                </c:pt>
                <c:pt idx="5">
                  <c:v>105.751841929002</c:v>
                </c:pt>
                <c:pt idx="6">
                  <c:v>105.34494306764901</c:v>
                </c:pt>
                <c:pt idx="7">
                  <c:v>108.4812458137977</c:v>
                </c:pt>
                <c:pt idx="8">
                  <c:v>135.16409912926991</c:v>
                </c:pt>
                <c:pt idx="9">
                  <c:v>147.62223710649698</c:v>
                </c:pt>
                <c:pt idx="10">
                  <c:v>153.21500334896183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44-495F-9B59-5ACE0CD20236}"/>
            </c:ext>
          </c:extLst>
        </c:ser>
        <c:ser>
          <c:idx val="1"/>
          <c:order val="1"/>
          <c:tx>
            <c:strRef>
              <c:f>PAM!$E$53</c:f>
              <c:strCache>
                <c:ptCount val="1"/>
                <c:pt idx="0">
                  <c:v>Pacific</c:v>
                </c:pt>
              </c:strCache>
            </c:strRef>
          </c:tx>
          <c:spPr>
            <a:ln w="25400">
              <a:solidFill>
                <a:srgbClr val="C0C0C0"/>
              </a:solidFill>
              <a:prstDash val="solid"/>
            </a:ln>
          </c:spPr>
          <c:marker>
            <c:symbol val="none"/>
          </c:marker>
          <c:cat>
            <c:numRef>
              <c:f>PAM!$B$54:$B$64</c:f>
              <c:numCache>
                <c:formatCode>mmm\-yy</c:formatCode>
                <c:ptCount val="11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</c:numCache>
            </c:numRef>
          </c:cat>
          <c:val>
            <c:numRef>
              <c:f>PAM!$E$54:$E$64</c:f>
              <c:numCache>
                <c:formatCode>General</c:formatCode>
                <c:ptCount val="11"/>
                <c:pt idx="0">
                  <c:v>100</c:v>
                </c:pt>
                <c:pt idx="1">
                  <c:v>112.74824473420261</c:v>
                </c:pt>
                <c:pt idx="2">
                  <c:v>135.27582748244734</c:v>
                </c:pt>
                <c:pt idx="3">
                  <c:v>134.42728184553661</c:v>
                </c:pt>
                <c:pt idx="4">
                  <c:v>121.59478435305918</c:v>
                </c:pt>
                <c:pt idx="5">
                  <c:v>120.7121364092277</c:v>
                </c:pt>
                <c:pt idx="6">
                  <c:v>114.2788365095286</c:v>
                </c:pt>
                <c:pt idx="7">
                  <c:v>116.87061183550654</c:v>
                </c:pt>
                <c:pt idx="8">
                  <c:v>140.67803410230695</c:v>
                </c:pt>
                <c:pt idx="9">
                  <c:v>171.51454363089272</c:v>
                </c:pt>
                <c:pt idx="10">
                  <c:v>177.99398194583753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444-495F-9B59-5ACE0CD20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252808"/>
        <c:axId val="652175632"/>
      </c:lineChart>
      <c:dateAx>
        <c:axId val="641252808"/>
        <c:scaling>
          <c:orientation val="minMax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2175632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652175632"/>
        <c:scaling>
          <c:orientation val="minMax"/>
          <c:min val="9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412528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285714285716358"/>
          <c:y val="0.16018306636154817"/>
          <c:w val="0.24489795918366741"/>
          <c:h val="9.1533180778037265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3933054393309606"/>
          <c:y val="0.19111194059001993"/>
          <c:w val="0.17991631799165222"/>
          <c:h val="3.1111246142561402E-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2B3A67"/>
              </a:solidFill>
              <a:prstDash val="solid"/>
            </a:ln>
          </c:spPr>
          <c:marker>
            <c:symbol val="none"/>
          </c:marker>
          <c:cat>
            <c:numRef>
              <c:f>'New Monthly Handysize'!$A$5:$A$22</c:f>
              <c:numCache>
                <c:formatCode>mmm\-yy</c:formatCode>
                <c:ptCount val="18"/>
                <c:pt idx="0">
                  <c:v>39387</c:v>
                </c:pt>
                <c:pt idx="1">
                  <c:v>39417</c:v>
                </c:pt>
                <c:pt idx="2">
                  <c:v>39448</c:v>
                </c:pt>
                <c:pt idx="3">
                  <c:v>39479</c:v>
                </c:pt>
                <c:pt idx="4">
                  <c:v>39508</c:v>
                </c:pt>
                <c:pt idx="5">
                  <c:v>39539</c:v>
                </c:pt>
                <c:pt idx="6">
                  <c:v>39569</c:v>
                </c:pt>
                <c:pt idx="7">
                  <c:v>39600</c:v>
                </c:pt>
                <c:pt idx="8">
                  <c:v>39630</c:v>
                </c:pt>
                <c:pt idx="9">
                  <c:v>39661</c:v>
                </c:pt>
                <c:pt idx="10">
                  <c:v>39692</c:v>
                </c:pt>
                <c:pt idx="11">
                  <c:v>39722</c:v>
                </c:pt>
                <c:pt idx="12">
                  <c:v>39753</c:v>
                </c:pt>
                <c:pt idx="13">
                  <c:v>39783</c:v>
                </c:pt>
                <c:pt idx="14">
                  <c:v>39814</c:v>
                </c:pt>
                <c:pt idx="15">
                  <c:v>39845</c:v>
                </c:pt>
                <c:pt idx="16">
                  <c:v>39873</c:v>
                </c:pt>
                <c:pt idx="17">
                  <c:v>39904</c:v>
                </c:pt>
              </c:numCache>
            </c:numRef>
          </c:cat>
          <c:val>
            <c:numRef>
              <c:f>'New Monthly Handysize'!$C$5:$C$22</c:f>
              <c:numCache>
                <c:formatCode>General</c:formatCode>
                <c:ptCount val="18"/>
                <c:pt idx="0">
                  <c:v>61200</c:v>
                </c:pt>
                <c:pt idx="1">
                  <c:v>61250</c:v>
                </c:pt>
                <c:pt idx="2">
                  <c:v>52000</c:v>
                </c:pt>
                <c:pt idx="3">
                  <c:v>50000</c:v>
                </c:pt>
                <c:pt idx="4">
                  <c:v>54000</c:v>
                </c:pt>
                <c:pt idx="5">
                  <c:v>54000</c:v>
                </c:pt>
                <c:pt idx="6">
                  <c:v>79000</c:v>
                </c:pt>
                <c:pt idx="7" formatCode="0">
                  <c:v>74000</c:v>
                </c:pt>
                <c:pt idx="8" formatCode="0">
                  <c:v>60000</c:v>
                </c:pt>
                <c:pt idx="9" formatCode="0">
                  <c:v>58500</c:v>
                </c:pt>
                <c:pt idx="10" formatCode="0">
                  <c:v>32500</c:v>
                </c:pt>
                <c:pt idx="11" formatCode="0">
                  <c:v>7500</c:v>
                </c:pt>
                <c:pt idx="12" formatCode="0">
                  <c:v>7250</c:v>
                </c:pt>
                <c:pt idx="13" formatCode="0">
                  <c:v>6250</c:v>
                </c:pt>
                <c:pt idx="14" formatCode="0">
                  <c:v>5250</c:v>
                </c:pt>
                <c:pt idx="15" formatCode="0">
                  <c:v>19875</c:v>
                </c:pt>
                <c:pt idx="16" formatCode="0">
                  <c:v>26750</c:v>
                </c:pt>
                <c:pt idx="17" formatCode="0">
                  <c:v>21523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7-4387-A154-D63D7C680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176416"/>
        <c:axId val="652176808"/>
      </c:lineChart>
      <c:dateAx>
        <c:axId val="652176416"/>
        <c:scaling>
          <c:orientation val="minMax"/>
          <c:max val="39904"/>
          <c:min val="39479"/>
        </c:scaling>
        <c:delete val="0"/>
        <c:axPos val="b"/>
        <c:numFmt formatCode="mmm\ 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2176808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652176808"/>
        <c:scaling>
          <c:orientation val="minMax"/>
          <c:max val="90000"/>
          <c:min val="0"/>
        </c:scaling>
        <c:delete val="0"/>
        <c:axPos val="l"/>
        <c:numFmt formatCode="#,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52176416"/>
        <c:crosses val="autoZero"/>
        <c:crossBetween val="midCat"/>
        <c:majorUnit val="15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3840769903335"/>
          <c:y val="0.11158573928259002"/>
          <c:w val="0.86863648293963269"/>
          <c:h val="0.76982174103238465"/>
        </c:manualLayout>
      </c:layout>
      <c:lineChart>
        <c:grouping val="standard"/>
        <c:varyColors val="0"/>
        <c:ser>
          <c:idx val="0"/>
          <c:order val="0"/>
          <c:tx>
            <c:strRef>
              <c:f>'FFA Contract Prices'!$B$3</c:f>
              <c:strCache>
                <c:ptCount val="1"/>
                <c:pt idx="0">
                  <c:v>SPOT ($/day)</c:v>
                </c:pt>
              </c:strCache>
            </c:strRef>
          </c:tx>
          <c:marker>
            <c:symbol val="none"/>
          </c:marker>
          <c:cat>
            <c:numRef>
              <c:f>'FFA Contract Prices'!$A$4:$A$228</c:f>
              <c:numCache>
                <c:formatCode>m/d/yyyy</c:formatCode>
                <c:ptCount val="225"/>
                <c:pt idx="0">
                  <c:v>40955</c:v>
                </c:pt>
                <c:pt idx="1">
                  <c:v>40956</c:v>
                </c:pt>
                <c:pt idx="2">
                  <c:v>40959</c:v>
                </c:pt>
                <c:pt idx="3">
                  <c:v>40960</c:v>
                </c:pt>
                <c:pt idx="4">
                  <c:v>40961</c:v>
                </c:pt>
                <c:pt idx="5">
                  <c:v>40962</c:v>
                </c:pt>
                <c:pt idx="6">
                  <c:v>40963</c:v>
                </c:pt>
                <c:pt idx="7">
                  <c:v>40966</c:v>
                </c:pt>
                <c:pt idx="8">
                  <c:v>40967</c:v>
                </c:pt>
                <c:pt idx="9">
                  <c:v>40968</c:v>
                </c:pt>
                <c:pt idx="10">
                  <c:v>40969</c:v>
                </c:pt>
                <c:pt idx="11">
                  <c:v>40970</c:v>
                </c:pt>
                <c:pt idx="12">
                  <c:v>40973</c:v>
                </c:pt>
                <c:pt idx="13">
                  <c:v>40974</c:v>
                </c:pt>
                <c:pt idx="14">
                  <c:v>40975</c:v>
                </c:pt>
                <c:pt idx="15">
                  <c:v>40976</c:v>
                </c:pt>
                <c:pt idx="16">
                  <c:v>40977</c:v>
                </c:pt>
                <c:pt idx="17">
                  <c:v>40980</c:v>
                </c:pt>
                <c:pt idx="18">
                  <c:v>40981</c:v>
                </c:pt>
                <c:pt idx="19">
                  <c:v>40982</c:v>
                </c:pt>
                <c:pt idx="20">
                  <c:v>40983</c:v>
                </c:pt>
                <c:pt idx="21">
                  <c:v>40984</c:v>
                </c:pt>
                <c:pt idx="22">
                  <c:v>40987</c:v>
                </c:pt>
                <c:pt idx="23">
                  <c:v>40988</c:v>
                </c:pt>
                <c:pt idx="24">
                  <c:v>40989</c:v>
                </c:pt>
                <c:pt idx="25">
                  <c:v>40990</c:v>
                </c:pt>
                <c:pt idx="26">
                  <c:v>40991</c:v>
                </c:pt>
                <c:pt idx="27">
                  <c:v>40994</c:v>
                </c:pt>
                <c:pt idx="28">
                  <c:v>40995</c:v>
                </c:pt>
                <c:pt idx="29">
                  <c:v>40996</c:v>
                </c:pt>
                <c:pt idx="30">
                  <c:v>40997</c:v>
                </c:pt>
                <c:pt idx="31">
                  <c:v>40998</c:v>
                </c:pt>
                <c:pt idx="32">
                  <c:v>41001</c:v>
                </c:pt>
                <c:pt idx="33">
                  <c:v>41002</c:v>
                </c:pt>
                <c:pt idx="34">
                  <c:v>41003</c:v>
                </c:pt>
                <c:pt idx="35">
                  <c:v>41004</c:v>
                </c:pt>
                <c:pt idx="36">
                  <c:v>41005</c:v>
                </c:pt>
                <c:pt idx="37">
                  <c:v>41010</c:v>
                </c:pt>
                <c:pt idx="38">
                  <c:v>41011</c:v>
                </c:pt>
                <c:pt idx="39">
                  <c:v>41012</c:v>
                </c:pt>
                <c:pt idx="40">
                  <c:v>41015</c:v>
                </c:pt>
                <c:pt idx="41">
                  <c:v>41016</c:v>
                </c:pt>
                <c:pt idx="42">
                  <c:v>41017</c:v>
                </c:pt>
                <c:pt idx="43">
                  <c:v>41018</c:v>
                </c:pt>
                <c:pt idx="44">
                  <c:v>41019</c:v>
                </c:pt>
                <c:pt idx="45">
                  <c:v>41022</c:v>
                </c:pt>
                <c:pt idx="46">
                  <c:v>41023</c:v>
                </c:pt>
                <c:pt idx="47">
                  <c:v>41024</c:v>
                </c:pt>
                <c:pt idx="48">
                  <c:v>41025</c:v>
                </c:pt>
                <c:pt idx="49">
                  <c:v>41026</c:v>
                </c:pt>
                <c:pt idx="50">
                  <c:v>41029</c:v>
                </c:pt>
                <c:pt idx="51">
                  <c:v>41030</c:v>
                </c:pt>
                <c:pt idx="52">
                  <c:v>41031</c:v>
                </c:pt>
                <c:pt idx="53">
                  <c:v>41032</c:v>
                </c:pt>
                <c:pt idx="54">
                  <c:v>41033</c:v>
                </c:pt>
                <c:pt idx="55">
                  <c:v>41037</c:v>
                </c:pt>
                <c:pt idx="56">
                  <c:v>41038</c:v>
                </c:pt>
                <c:pt idx="57">
                  <c:v>41039</c:v>
                </c:pt>
                <c:pt idx="58">
                  <c:v>41040</c:v>
                </c:pt>
                <c:pt idx="59">
                  <c:v>41043</c:v>
                </c:pt>
                <c:pt idx="60">
                  <c:v>41044</c:v>
                </c:pt>
                <c:pt idx="61">
                  <c:v>41045</c:v>
                </c:pt>
                <c:pt idx="62">
                  <c:v>41046</c:v>
                </c:pt>
                <c:pt idx="63">
                  <c:v>41047</c:v>
                </c:pt>
                <c:pt idx="64">
                  <c:v>41050</c:v>
                </c:pt>
                <c:pt idx="65">
                  <c:v>41051</c:v>
                </c:pt>
                <c:pt idx="66">
                  <c:v>41052</c:v>
                </c:pt>
                <c:pt idx="67">
                  <c:v>41053</c:v>
                </c:pt>
                <c:pt idx="68">
                  <c:v>41054</c:v>
                </c:pt>
                <c:pt idx="69">
                  <c:v>41057</c:v>
                </c:pt>
                <c:pt idx="70">
                  <c:v>41058</c:v>
                </c:pt>
                <c:pt idx="71">
                  <c:v>41059</c:v>
                </c:pt>
                <c:pt idx="72">
                  <c:v>41060</c:v>
                </c:pt>
                <c:pt idx="73">
                  <c:v>41066</c:v>
                </c:pt>
                <c:pt idx="74">
                  <c:v>41067</c:v>
                </c:pt>
                <c:pt idx="75">
                  <c:v>41068</c:v>
                </c:pt>
                <c:pt idx="76">
                  <c:v>41071</c:v>
                </c:pt>
                <c:pt idx="77">
                  <c:v>41072</c:v>
                </c:pt>
                <c:pt idx="78">
                  <c:v>41073</c:v>
                </c:pt>
                <c:pt idx="79">
                  <c:v>41074</c:v>
                </c:pt>
                <c:pt idx="80">
                  <c:v>41075</c:v>
                </c:pt>
                <c:pt idx="81">
                  <c:v>41078</c:v>
                </c:pt>
                <c:pt idx="82">
                  <c:v>41079</c:v>
                </c:pt>
                <c:pt idx="83">
                  <c:v>41080</c:v>
                </c:pt>
                <c:pt idx="84">
                  <c:v>41081</c:v>
                </c:pt>
                <c:pt idx="85">
                  <c:v>41082</c:v>
                </c:pt>
                <c:pt idx="86">
                  <c:v>41085</c:v>
                </c:pt>
                <c:pt idx="87">
                  <c:v>41086</c:v>
                </c:pt>
                <c:pt idx="88">
                  <c:v>41087</c:v>
                </c:pt>
                <c:pt idx="89">
                  <c:v>41088</c:v>
                </c:pt>
                <c:pt idx="90">
                  <c:v>41089</c:v>
                </c:pt>
                <c:pt idx="91">
                  <c:v>41092</c:v>
                </c:pt>
                <c:pt idx="92">
                  <c:v>41093</c:v>
                </c:pt>
                <c:pt idx="93">
                  <c:v>41094</c:v>
                </c:pt>
                <c:pt idx="94">
                  <c:v>41095</c:v>
                </c:pt>
                <c:pt idx="95">
                  <c:v>41096</c:v>
                </c:pt>
                <c:pt idx="96">
                  <c:v>41099</c:v>
                </c:pt>
                <c:pt idx="97">
                  <c:v>41100</c:v>
                </c:pt>
                <c:pt idx="98">
                  <c:v>41101</c:v>
                </c:pt>
                <c:pt idx="99">
                  <c:v>41102</c:v>
                </c:pt>
                <c:pt idx="100">
                  <c:v>41103</c:v>
                </c:pt>
                <c:pt idx="101">
                  <c:v>41106</c:v>
                </c:pt>
                <c:pt idx="102">
                  <c:v>41107</c:v>
                </c:pt>
                <c:pt idx="103">
                  <c:v>41108</c:v>
                </c:pt>
                <c:pt idx="104">
                  <c:v>41109</c:v>
                </c:pt>
                <c:pt idx="105">
                  <c:v>41110</c:v>
                </c:pt>
                <c:pt idx="106">
                  <c:v>41113</c:v>
                </c:pt>
                <c:pt idx="107">
                  <c:v>41114</c:v>
                </c:pt>
                <c:pt idx="108">
                  <c:v>41115</c:v>
                </c:pt>
                <c:pt idx="109">
                  <c:v>41116</c:v>
                </c:pt>
                <c:pt idx="110">
                  <c:v>41117</c:v>
                </c:pt>
                <c:pt idx="111">
                  <c:v>41120</c:v>
                </c:pt>
                <c:pt idx="112">
                  <c:v>41121</c:v>
                </c:pt>
                <c:pt idx="113">
                  <c:v>41122</c:v>
                </c:pt>
                <c:pt idx="114">
                  <c:v>41123</c:v>
                </c:pt>
                <c:pt idx="115">
                  <c:v>41124</c:v>
                </c:pt>
                <c:pt idx="116">
                  <c:v>41127</c:v>
                </c:pt>
                <c:pt idx="117">
                  <c:v>41128</c:v>
                </c:pt>
                <c:pt idx="118">
                  <c:v>41129</c:v>
                </c:pt>
                <c:pt idx="119">
                  <c:v>41130</c:v>
                </c:pt>
                <c:pt idx="120">
                  <c:v>41131</c:v>
                </c:pt>
                <c:pt idx="121">
                  <c:v>41134</c:v>
                </c:pt>
                <c:pt idx="122">
                  <c:v>41135</c:v>
                </c:pt>
                <c:pt idx="123">
                  <c:v>41136</c:v>
                </c:pt>
                <c:pt idx="124">
                  <c:v>41137</c:v>
                </c:pt>
                <c:pt idx="125">
                  <c:v>41138</c:v>
                </c:pt>
                <c:pt idx="126">
                  <c:v>41141</c:v>
                </c:pt>
                <c:pt idx="127">
                  <c:v>41142</c:v>
                </c:pt>
                <c:pt idx="128">
                  <c:v>41143</c:v>
                </c:pt>
                <c:pt idx="129">
                  <c:v>41144</c:v>
                </c:pt>
                <c:pt idx="130">
                  <c:v>41145</c:v>
                </c:pt>
                <c:pt idx="131">
                  <c:v>41149</c:v>
                </c:pt>
                <c:pt idx="132">
                  <c:v>41150</c:v>
                </c:pt>
                <c:pt idx="133">
                  <c:v>41151</c:v>
                </c:pt>
                <c:pt idx="134">
                  <c:v>41152</c:v>
                </c:pt>
                <c:pt idx="135">
                  <c:v>41155</c:v>
                </c:pt>
                <c:pt idx="136">
                  <c:v>41156</c:v>
                </c:pt>
                <c:pt idx="137">
                  <c:v>41157</c:v>
                </c:pt>
                <c:pt idx="138">
                  <c:v>41158</c:v>
                </c:pt>
                <c:pt idx="139">
                  <c:v>41159</c:v>
                </c:pt>
                <c:pt idx="140">
                  <c:v>41162</c:v>
                </c:pt>
                <c:pt idx="141">
                  <c:v>41163</c:v>
                </c:pt>
                <c:pt idx="142">
                  <c:v>41164</c:v>
                </c:pt>
                <c:pt idx="143">
                  <c:v>41165</c:v>
                </c:pt>
                <c:pt idx="144">
                  <c:v>41168</c:v>
                </c:pt>
                <c:pt idx="145">
                  <c:v>41169</c:v>
                </c:pt>
                <c:pt idx="146">
                  <c:v>41170</c:v>
                </c:pt>
                <c:pt idx="147">
                  <c:v>41171</c:v>
                </c:pt>
                <c:pt idx="148">
                  <c:v>41172</c:v>
                </c:pt>
                <c:pt idx="149">
                  <c:v>41173</c:v>
                </c:pt>
                <c:pt idx="150">
                  <c:v>41176</c:v>
                </c:pt>
                <c:pt idx="151">
                  <c:v>41177</c:v>
                </c:pt>
                <c:pt idx="152">
                  <c:v>41178</c:v>
                </c:pt>
                <c:pt idx="153">
                  <c:v>41179</c:v>
                </c:pt>
                <c:pt idx="154">
                  <c:v>41183</c:v>
                </c:pt>
                <c:pt idx="155">
                  <c:v>41184</c:v>
                </c:pt>
                <c:pt idx="156">
                  <c:v>41185</c:v>
                </c:pt>
                <c:pt idx="157">
                  <c:v>41186</c:v>
                </c:pt>
                <c:pt idx="158">
                  <c:v>41190</c:v>
                </c:pt>
                <c:pt idx="159">
                  <c:v>41191</c:v>
                </c:pt>
                <c:pt idx="160">
                  <c:v>41192</c:v>
                </c:pt>
                <c:pt idx="161">
                  <c:v>41193</c:v>
                </c:pt>
                <c:pt idx="162">
                  <c:v>41194</c:v>
                </c:pt>
                <c:pt idx="163">
                  <c:v>41197</c:v>
                </c:pt>
                <c:pt idx="164">
                  <c:v>41198</c:v>
                </c:pt>
                <c:pt idx="165">
                  <c:v>41199</c:v>
                </c:pt>
                <c:pt idx="166">
                  <c:v>41200</c:v>
                </c:pt>
                <c:pt idx="167">
                  <c:v>41201</c:v>
                </c:pt>
                <c:pt idx="168">
                  <c:v>41204</c:v>
                </c:pt>
                <c:pt idx="169">
                  <c:v>41205</c:v>
                </c:pt>
                <c:pt idx="170">
                  <c:v>41206</c:v>
                </c:pt>
                <c:pt idx="171">
                  <c:v>41207</c:v>
                </c:pt>
                <c:pt idx="172">
                  <c:v>41208</c:v>
                </c:pt>
                <c:pt idx="173">
                  <c:v>41211</c:v>
                </c:pt>
                <c:pt idx="174">
                  <c:v>41212</c:v>
                </c:pt>
                <c:pt idx="175">
                  <c:v>41213</c:v>
                </c:pt>
                <c:pt idx="176">
                  <c:v>41183</c:v>
                </c:pt>
                <c:pt idx="177">
                  <c:v>41215</c:v>
                </c:pt>
                <c:pt idx="178">
                  <c:v>41218</c:v>
                </c:pt>
                <c:pt idx="179">
                  <c:v>41219</c:v>
                </c:pt>
                <c:pt idx="180">
                  <c:v>41220</c:v>
                </c:pt>
                <c:pt idx="181">
                  <c:v>41221</c:v>
                </c:pt>
                <c:pt idx="182">
                  <c:v>41222</c:v>
                </c:pt>
                <c:pt idx="183">
                  <c:v>41225</c:v>
                </c:pt>
                <c:pt idx="184">
                  <c:v>41226</c:v>
                </c:pt>
                <c:pt idx="185">
                  <c:v>41227</c:v>
                </c:pt>
                <c:pt idx="186">
                  <c:v>41228</c:v>
                </c:pt>
                <c:pt idx="187">
                  <c:v>41229</c:v>
                </c:pt>
                <c:pt idx="188">
                  <c:v>41232</c:v>
                </c:pt>
                <c:pt idx="189">
                  <c:v>41233</c:v>
                </c:pt>
                <c:pt idx="190">
                  <c:v>41234</c:v>
                </c:pt>
                <c:pt idx="191">
                  <c:v>41235</c:v>
                </c:pt>
                <c:pt idx="192">
                  <c:v>41236</c:v>
                </c:pt>
                <c:pt idx="193">
                  <c:v>41239</c:v>
                </c:pt>
                <c:pt idx="194">
                  <c:v>41240</c:v>
                </c:pt>
                <c:pt idx="195">
                  <c:v>41241</c:v>
                </c:pt>
                <c:pt idx="196">
                  <c:v>41242</c:v>
                </c:pt>
                <c:pt idx="197">
                  <c:v>41243</c:v>
                </c:pt>
                <c:pt idx="198">
                  <c:v>41246</c:v>
                </c:pt>
                <c:pt idx="199">
                  <c:v>41247</c:v>
                </c:pt>
                <c:pt idx="200">
                  <c:v>41248</c:v>
                </c:pt>
                <c:pt idx="201">
                  <c:v>41249</c:v>
                </c:pt>
                <c:pt idx="202">
                  <c:v>41250</c:v>
                </c:pt>
                <c:pt idx="203">
                  <c:v>41253</c:v>
                </c:pt>
                <c:pt idx="204">
                  <c:v>41254</c:v>
                </c:pt>
                <c:pt idx="205">
                  <c:v>41255</c:v>
                </c:pt>
                <c:pt idx="206">
                  <c:v>41256</c:v>
                </c:pt>
                <c:pt idx="207">
                  <c:v>41257</c:v>
                </c:pt>
                <c:pt idx="208">
                  <c:v>41260</c:v>
                </c:pt>
                <c:pt idx="209">
                  <c:v>41261</c:v>
                </c:pt>
                <c:pt idx="210">
                  <c:v>41262</c:v>
                </c:pt>
                <c:pt idx="211">
                  <c:v>41263</c:v>
                </c:pt>
                <c:pt idx="212">
                  <c:v>41264</c:v>
                </c:pt>
                <c:pt idx="213">
                  <c:v>41267</c:v>
                </c:pt>
                <c:pt idx="214">
                  <c:v>41276</c:v>
                </c:pt>
                <c:pt idx="215">
                  <c:v>41277</c:v>
                </c:pt>
                <c:pt idx="216">
                  <c:v>41278</c:v>
                </c:pt>
                <c:pt idx="217">
                  <c:v>41281</c:v>
                </c:pt>
                <c:pt idx="218">
                  <c:v>41282</c:v>
                </c:pt>
                <c:pt idx="219">
                  <c:v>41283</c:v>
                </c:pt>
                <c:pt idx="220">
                  <c:v>41284</c:v>
                </c:pt>
                <c:pt idx="221">
                  <c:v>41285</c:v>
                </c:pt>
                <c:pt idx="222">
                  <c:v>41288</c:v>
                </c:pt>
                <c:pt idx="223">
                  <c:v>41289</c:v>
                </c:pt>
                <c:pt idx="224">
                  <c:v>41290</c:v>
                </c:pt>
              </c:numCache>
            </c:numRef>
          </c:cat>
          <c:val>
            <c:numRef>
              <c:f>'FFA Contract Prices'!$B$4:$B$228</c:f>
              <c:numCache>
                <c:formatCode>General</c:formatCode>
                <c:ptCount val="225"/>
                <c:pt idx="0">
                  <c:v>5316</c:v>
                </c:pt>
                <c:pt idx="1">
                  <c:v>5286</c:v>
                </c:pt>
                <c:pt idx="2">
                  <c:v>5243</c:v>
                </c:pt>
                <c:pt idx="3">
                  <c:v>5158</c:v>
                </c:pt>
                <c:pt idx="4">
                  <c:v>5278</c:v>
                </c:pt>
                <c:pt idx="5">
                  <c:v>5379</c:v>
                </c:pt>
                <c:pt idx="6">
                  <c:v>5699</c:v>
                </c:pt>
                <c:pt idx="7">
                  <c:v>5921</c:v>
                </c:pt>
                <c:pt idx="8">
                  <c:v>5980</c:v>
                </c:pt>
                <c:pt idx="9">
                  <c:v>6010</c:v>
                </c:pt>
                <c:pt idx="10">
                  <c:v>5976</c:v>
                </c:pt>
                <c:pt idx="11">
                  <c:v>5979</c:v>
                </c:pt>
                <c:pt idx="12">
                  <c:v>5962</c:v>
                </c:pt>
                <c:pt idx="13">
                  <c:v>5853</c:v>
                </c:pt>
                <c:pt idx="14">
                  <c:v>5859</c:v>
                </c:pt>
                <c:pt idx="15">
                  <c:v>5822</c:v>
                </c:pt>
                <c:pt idx="16">
                  <c:v>5786</c:v>
                </c:pt>
                <c:pt idx="17">
                  <c:v>5718</c:v>
                </c:pt>
                <c:pt idx="18">
                  <c:v>5572</c:v>
                </c:pt>
                <c:pt idx="19">
                  <c:v>5531</c:v>
                </c:pt>
                <c:pt idx="20">
                  <c:v>5474</c:v>
                </c:pt>
                <c:pt idx="21">
                  <c:v>5392</c:v>
                </c:pt>
                <c:pt idx="22">
                  <c:v>5188</c:v>
                </c:pt>
                <c:pt idx="23">
                  <c:v>4881</c:v>
                </c:pt>
                <c:pt idx="24">
                  <c:v>4886</c:v>
                </c:pt>
                <c:pt idx="25">
                  <c:v>4708</c:v>
                </c:pt>
                <c:pt idx="26">
                  <c:v>4708</c:v>
                </c:pt>
                <c:pt idx="27">
                  <c:v>4708</c:v>
                </c:pt>
                <c:pt idx="28">
                  <c:v>4473</c:v>
                </c:pt>
                <c:pt idx="29">
                  <c:v>4590</c:v>
                </c:pt>
                <c:pt idx="30">
                  <c:v>4940</c:v>
                </c:pt>
                <c:pt idx="31">
                  <c:v>5118</c:v>
                </c:pt>
                <c:pt idx="32">
                  <c:v>5369</c:v>
                </c:pt>
                <c:pt idx="33">
                  <c:v>5656</c:v>
                </c:pt>
                <c:pt idx="34">
                  <c:v>5852</c:v>
                </c:pt>
                <c:pt idx="35">
                  <c:v>6205</c:v>
                </c:pt>
                <c:pt idx="36">
                  <c:v>6423</c:v>
                </c:pt>
                <c:pt idx="37">
                  <c:v>6861</c:v>
                </c:pt>
                <c:pt idx="38">
                  <c:v>7080</c:v>
                </c:pt>
                <c:pt idx="39">
                  <c:v>6992</c:v>
                </c:pt>
                <c:pt idx="40">
                  <c:v>6741</c:v>
                </c:pt>
                <c:pt idx="41">
                  <c:v>6721</c:v>
                </c:pt>
                <c:pt idx="42">
                  <c:v>6611</c:v>
                </c:pt>
                <c:pt idx="43">
                  <c:v>6627</c:v>
                </c:pt>
                <c:pt idx="44">
                  <c:v>6627</c:v>
                </c:pt>
                <c:pt idx="45">
                  <c:v>6627</c:v>
                </c:pt>
                <c:pt idx="46">
                  <c:v>6627</c:v>
                </c:pt>
                <c:pt idx="47">
                  <c:v>6509</c:v>
                </c:pt>
                <c:pt idx="48">
                  <c:v>6417</c:v>
                </c:pt>
                <c:pt idx="49">
                  <c:v>6478</c:v>
                </c:pt>
                <c:pt idx="50">
                  <c:v>6458</c:v>
                </c:pt>
                <c:pt idx="51">
                  <c:v>6425</c:v>
                </c:pt>
                <c:pt idx="52">
                  <c:v>6464</c:v>
                </c:pt>
                <c:pt idx="53">
                  <c:v>7069</c:v>
                </c:pt>
                <c:pt idx="54">
                  <c:v>7848</c:v>
                </c:pt>
                <c:pt idx="55">
                  <c:v>8763</c:v>
                </c:pt>
                <c:pt idx="56">
                  <c:v>8854</c:v>
                </c:pt>
                <c:pt idx="57">
                  <c:v>8769</c:v>
                </c:pt>
                <c:pt idx="58">
                  <c:v>8660</c:v>
                </c:pt>
                <c:pt idx="59">
                  <c:v>8595</c:v>
                </c:pt>
                <c:pt idx="60">
                  <c:v>8593</c:v>
                </c:pt>
                <c:pt idx="61">
                  <c:v>8921</c:v>
                </c:pt>
                <c:pt idx="62">
                  <c:v>8983</c:v>
                </c:pt>
                <c:pt idx="63">
                  <c:v>8905</c:v>
                </c:pt>
                <c:pt idx="64">
                  <c:v>8841</c:v>
                </c:pt>
                <c:pt idx="65">
                  <c:v>8526</c:v>
                </c:pt>
                <c:pt idx="66">
                  <c:v>7927</c:v>
                </c:pt>
                <c:pt idx="67">
                  <c:v>6847</c:v>
                </c:pt>
                <c:pt idx="68">
                  <c:v>6426</c:v>
                </c:pt>
                <c:pt idx="69">
                  <c:v>6111</c:v>
                </c:pt>
                <c:pt idx="70">
                  <c:v>5736</c:v>
                </c:pt>
                <c:pt idx="71">
                  <c:v>5292</c:v>
                </c:pt>
                <c:pt idx="72">
                  <c:v>5036</c:v>
                </c:pt>
                <c:pt idx="73">
                  <c:v>5036</c:v>
                </c:pt>
                <c:pt idx="74">
                  <c:v>4383</c:v>
                </c:pt>
                <c:pt idx="75">
                  <c:v>4255</c:v>
                </c:pt>
                <c:pt idx="76">
                  <c:v>4227</c:v>
                </c:pt>
                <c:pt idx="77">
                  <c:v>4135</c:v>
                </c:pt>
                <c:pt idx="78">
                  <c:v>3988</c:v>
                </c:pt>
                <c:pt idx="79">
                  <c:v>3657</c:v>
                </c:pt>
                <c:pt idx="80">
                  <c:v>3471</c:v>
                </c:pt>
                <c:pt idx="81">
                  <c:v>3377</c:v>
                </c:pt>
                <c:pt idx="82">
                  <c:v>3420</c:v>
                </c:pt>
                <c:pt idx="83">
                  <c:v>3486</c:v>
                </c:pt>
                <c:pt idx="84">
                  <c:v>3550</c:v>
                </c:pt>
                <c:pt idx="85">
                  <c:v>3570</c:v>
                </c:pt>
                <c:pt idx="86">
                  <c:v>3591</c:v>
                </c:pt>
                <c:pt idx="87">
                  <c:v>3656</c:v>
                </c:pt>
                <c:pt idx="88">
                  <c:v>3826</c:v>
                </c:pt>
                <c:pt idx="89">
                  <c:v>3879</c:v>
                </c:pt>
                <c:pt idx="90">
                  <c:v>3988</c:v>
                </c:pt>
                <c:pt idx="91">
                  <c:v>4166</c:v>
                </c:pt>
                <c:pt idx="92">
                  <c:v>5709</c:v>
                </c:pt>
                <c:pt idx="93">
                  <c:v>6722</c:v>
                </c:pt>
                <c:pt idx="94">
                  <c:v>7569</c:v>
                </c:pt>
                <c:pt idx="95">
                  <c:v>7904</c:v>
                </c:pt>
                <c:pt idx="96">
                  <c:v>7983</c:v>
                </c:pt>
                <c:pt idx="97">
                  <c:v>7863</c:v>
                </c:pt>
                <c:pt idx="98">
                  <c:v>7321</c:v>
                </c:pt>
                <c:pt idx="99">
                  <c:v>6472</c:v>
                </c:pt>
                <c:pt idx="100">
                  <c:v>6070</c:v>
                </c:pt>
                <c:pt idx="101">
                  <c:v>5903</c:v>
                </c:pt>
                <c:pt idx="102">
                  <c:v>5808</c:v>
                </c:pt>
                <c:pt idx="103">
                  <c:v>5542</c:v>
                </c:pt>
                <c:pt idx="104">
                  <c:v>5383</c:v>
                </c:pt>
                <c:pt idx="105">
                  <c:v>5342</c:v>
                </c:pt>
                <c:pt idx="106">
                  <c:v>5323</c:v>
                </c:pt>
                <c:pt idx="107">
                  <c:v>5159</c:v>
                </c:pt>
                <c:pt idx="108">
                  <c:v>4969</c:v>
                </c:pt>
                <c:pt idx="109">
                  <c:v>4875</c:v>
                </c:pt>
                <c:pt idx="110">
                  <c:v>4740</c:v>
                </c:pt>
                <c:pt idx="111">
                  <c:v>4642</c:v>
                </c:pt>
                <c:pt idx="112">
                  <c:v>4550</c:v>
                </c:pt>
                <c:pt idx="113">
                  <c:v>4358</c:v>
                </c:pt>
                <c:pt idx="114">
                  <c:v>4255</c:v>
                </c:pt>
                <c:pt idx="115">
                  <c:v>4346</c:v>
                </c:pt>
                <c:pt idx="116">
                  <c:v>4417</c:v>
                </c:pt>
                <c:pt idx="117">
                  <c:v>4596</c:v>
                </c:pt>
                <c:pt idx="118">
                  <c:v>4210</c:v>
                </c:pt>
                <c:pt idx="119">
                  <c:v>4067</c:v>
                </c:pt>
                <c:pt idx="120">
                  <c:v>3852</c:v>
                </c:pt>
                <c:pt idx="121">
                  <c:v>3763</c:v>
                </c:pt>
                <c:pt idx="122">
                  <c:v>3590</c:v>
                </c:pt>
                <c:pt idx="123">
                  <c:v>3018</c:v>
                </c:pt>
                <c:pt idx="124">
                  <c:v>2877</c:v>
                </c:pt>
                <c:pt idx="125">
                  <c:v>2779</c:v>
                </c:pt>
                <c:pt idx="126">
                  <c:v>2683</c:v>
                </c:pt>
                <c:pt idx="127">
                  <c:v>2644</c:v>
                </c:pt>
                <c:pt idx="128">
                  <c:v>2719</c:v>
                </c:pt>
                <c:pt idx="129">
                  <c:v>2801</c:v>
                </c:pt>
                <c:pt idx="130">
                  <c:v>2927</c:v>
                </c:pt>
                <c:pt idx="131">
                  <c:v>3275</c:v>
                </c:pt>
                <c:pt idx="132">
                  <c:v>3296</c:v>
                </c:pt>
                <c:pt idx="133">
                  <c:v>3250</c:v>
                </c:pt>
                <c:pt idx="134">
                  <c:v>3308</c:v>
                </c:pt>
                <c:pt idx="135">
                  <c:v>3356</c:v>
                </c:pt>
                <c:pt idx="136">
                  <c:v>3465</c:v>
                </c:pt>
                <c:pt idx="137">
                  <c:v>3497</c:v>
                </c:pt>
                <c:pt idx="138">
                  <c:v>3466</c:v>
                </c:pt>
                <c:pt idx="139">
                  <c:v>3452</c:v>
                </c:pt>
                <c:pt idx="140">
                  <c:v>3485</c:v>
                </c:pt>
                <c:pt idx="141">
                  <c:v>3465</c:v>
                </c:pt>
                <c:pt idx="142">
                  <c:v>3490</c:v>
                </c:pt>
                <c:pt idx="143">
                  <c:v>3592</c:v>
                </c:pt>
                <c:pt idx="144">
                  <c:v>3660</c:v>
                </c:pt>
                <c:pt idx="145">
                  <c:v>3779</c:v>
                </c:pt>
                <c:pt idx="146">
                  <c:v>5006</c:v>
                </c:pt>
                <c:pt idx="147">
                  <c:v>5896</c:v>
                </c:pt>
                <c:pt idx="148">
                  <c:v>6973</c:v>
                </c:pt>
                <c:pt idx="149">
                  <c:v>7664</c:v>
                </c:pt>
                <c:pt idx="150">
                  <c:v>7619</c:v>
                </c:pt>
                <c:pt idx="151">
                  <c:v>7504</c:v>
                </c:pt>
                <c:pt idx="152">
                  <c:v>7292</c:v>
                </c:pt>
                <c:pt idx="153">
                  <c:v>7210</c:v>
                </c:pt>
                <c:pt idx="154">
                  <c:v>8426</c:v>
                </c:pt>
                <c:pt idx="155">
                  <c:v>8542</c:v>
                </c:pt>
                <c:pt idx="156">
                  <c:v>9114</c:v>
                </c:pt>
                <c:pt idx="157">
                  <c:v>10518</c:v>
                </c:pt>
                <c:pt idx="158">
                  <c:v>11172</c:v>
                </c:pt>
                <c:pt idx="159">
                  <c:v>10414</c:v>
                </c:pt>
                <c:pt idx="160">
                  <c:v>9854</c:v>
                </c:pt>
                <c:pt idx="161">
                  <c:v>10371</c:v>
                </c:pt>
                <c:pt idx="162">
                  <c:v>11074</c:v>
                </c:pt>
                <c:pt idx="163">
                  <c:v>11556</c:v>
                </c:pt>
                <c:pt idx="164">
                  <c:v>12965</c:v>
                </c:pt>
                <c:pt idx="165">
                  <c:v>13663</c:v>
                </c:pt>
                <c:pt idx="166">
                  <c:v>13430</c:v>
                </c:pt>
                <c:pt idx="167">
                  <c:v>14380</c:v>
                </c:pt>
                <c:pt idx="168">
                  <c:v>15599</c:v>
                </c:pt>
                <c:pt idx="169">
                  <c:v>18388</c:v>
                </c:pt>
                <c:pt idx="170">
                  <c:v>17848</c:v>
                </c:pt>
                <c:pt idx="171">
                  <c:v>16769</c:v>
                </c:pt>
                <c:pt idx="172">
                  <c:v>16842</c:v>
                </c:pt>
                <c:pt idx="173">
                  <c:v>16934</c:v>
                </c:pt>
                <c:pt idx="174">
                  <c:v>16890</c:v>
                </c:pt>
                <c:pt idx="175">
                  <c:v>16492</c:v>
                </c:pt>
                <c:pt idx="176">
                  <c:v>15812</c:v>
                </c:pt>
                <c:pt idx="177">
                  <c:v>15409</c:v>
                </c:pt>
                <c:pt idx="178">
                  <c:v>15074</c:v>
                </c:pt>
                <c:pt idx="179">
                  <c:v>14421</c:v>
                </c:pt>
                <c:pt idx="180">
                  <c:v>13545</c:v>
                </c:pt>
                <c:pt idx="181">
                  <c:v>13685</c:v>
                </c:pt>
                <c:pt idx="182">
                  <c:v>14554</c:v>
                </c:pt>
                <c:pt idx="183">
                  <c:v>15422</c:v>
                </c:pt>
                <c:pt idx="184">
                  <c:v>16030</c:v>
                </c:pt>
                <c:pt idx="185">
                  <c:v>16625</c:v>
                </c:pt>
                <c:pt idx="186">
                  <c:v>16438</c:v>
                </c:pt>
                <c:pt idx="187">
                  <c:v>16411</c:v>
                </c:pt>
                <c:pt idx="188">
                  <c:v>16734</c:v>
                </c:pt>
                <c:pt idx="189">
                  <c:v>16809</c:v>
                </c:pt>
                <c:pt idx="190">
                  <c:v>16629</c:v>
                </c:pt>
                <c:pt idx="191">
                  <c:v>16541</c:v>
                </c:pt>
                <c:pt idx="192">
                  <c:v>16412</c:v>
                </c:pt>
                <c:pt idx="193">
                  <c:v>16357</c:v>
                </c:pt>
                <c:pt idx="194">
                  <c:v>16291</c:v>
                </c:pt>
                <c:pt idx="195">
                  <c:v>16506</c:v>
                </c:pt>
                <c:pt idx="196">
                  <c:v>16233</c:v>
                </c:pt>
                <c:pt idx="197">
                  <c:v>15869</c:v>
                </c:pt>
                <c:pt idx="198">
                  <c:v>15532</c:v>
                </c:pt>
                <c:pt idx="199">
                  <c:v>14820</c:v>
                </c:pt>
                <c:pt idx="200">
                  <c:v>13852</c:v>
                </c:pt>
                <c:pt idx="201">
                  <c:v>12827</c:v>
                </c:pt>
                <c:pt idx="202">
                  <c:v>12006</c:v>
                </c:pt>
                <c:pt idx="203">
                  <c:v>11209</c:v>
                </c:pt>
                <c:pt idx="204">
                  <c:v>10023</c:v>
                </c:pt>
                <c:pt idx="205">
                  <c:v>7624</c:v>
                </c:pt>
                <c:pt idx="206">
                  <c:v>6893</c:v>
                </c:pt>
                <c:pt idx="207">
                  <c:v>6633</c:v>
                </c:pt>
                <c:pt idx="208">
                  <c:v>6239</c:v>
                </c:pt>
                <c:pt idx="209">
                  <c:v>5617</c:v>
                </c:pt>
                <c:pt idx="210">
                  <c:v>5032</c:v>
                </c:pt>
                <c:pt idx="211">
                  <c:v>4861</c:v>
                </c:pt>
                <c:pt idx="212">
                  <c:v>4814</c:v>
                </c:pt>
                <c:pt idx="213">
                  <c:v>4895</c:v>
                </c:pt>
                <c:pt idx="214">
                  <c:v>4864</c:v>
                </c:pt>
                <c:pt idx="215">
                  <c:v>4973</c:v>
                </c:pt>
                <c:pt idx="216">
                  <c:v>5249</c:v>
                </c:pt>
                <c:pt idx="217">
                  <c:v>5488</c:v>
                </c:pt>
                <c:pt idx="218">
                  <c:v>6157</c:v>
                </c:pt>
                <c:pt idx="219">
                  <c:v>6182</c:v>
                </c:pt>
                <c:pt idx="220">
                  <c:v>6123</c:v>
                </c:pt>
                <c:pt idx="221">
                  <c:v>6213</c:v>
                </c:pt>
                <c:pt idx="222">
                  <c:v>6242</c:v>
                </c:pt>
                <c:pt idx="223">
                  <c:v>6353</c:v>
                </c:pt>
                <c:pt idx="224">
                  <c:v>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0-4CD5-8D70-D895AADA4EB2}"/>
            </c:ext>
          </c:extLst>
        </c:ser>
        <c:ser>
          <c:idx val="2"/>
          <c:order val="1"/>
          <c:tx>
            <c:strRef>
              <c:f>'FFA Contract Prices'!$D$3</c:f>
              <c:strCache>
                <c:ptCount val="1"/>
                <c:pt idx="0">
                  <c:v>+1 Q ($/day)</c:v>
                </c:pt>
              </c:strCache>
            </c:strRef>
          </c:tx>
          <c:marker>
            <c:symbol val="none"/>
          </c:marker>
          <c:cat>
            <c:numRef>
              <c:f>'FFA Contract Prices'!$A$4:$A$228</c:f>
              <c:numCache>
                <c:formatCode>m/d/yyyy</c:formatCode>
                <c:ptCount val="225"/>
                <c:pt idx="0">
                  <c:v>40955</c:v>
                </c:pt>
                <c:pt idx="1">
                  <c:v>40956</c:v>
                </c:pt>
                <c:pt idx="2">
                  <c:v>40959</c:v>
                </c:pt>
                <c:pt idx="3">
                  <c:v>40960</c:v>
                </c:pt>
                <c:pt idx="4">
                  <c:v>40961</c:v>
                </c:pt>
                <c:pt idx="5">
                  <c:v>40962</c:v>
                </c:pt>
                <c:pt idx="6">
                  <c:v>40963</c:v>
                </c:pt>
                <c:pt idx="7">
                  <c:v>40966</c:v>
                </c:pt>
                <c:pt idx="8">
                  <c:v>40967</c:v>
                </c:pt>
                <c:pt idx="9">
                  <c:v>40968</c:v>
                </c:pt>
                <c:pt idx="10">
                  <c:v>40969</c:v>
                </c:pt>
                <c:pt idx="11">
                  <c:v>40970</c:v>
                </c:pt>
                <c:pt idx="12">
                  <c:v>40973</c:v>
                </c:pt>
                <c:pt idx="13">
                  <c:v>40974</c:v>
                </c:pt>
                <c:pt idx="14">
                  <c:v>40975</c:v>
                </c:pt>
                <c:pt idx="15">
                  <c:v>40976</c:v>
                </c:pt>
                <c:pt idx="16">
                  <c:v>40977</c:v>
                </c:pt>
                <c:pt idx="17">
                  <c:v>40980</c:v>
                </c:pt>
                <c:pt idx="18">
                  <c:v>40981</c:v>
                </c:pt>
                <c:pt idx="19">
                  <c:v>40982</c:v>
                </c:pt>
                <c:pt idx="20">
                  <c:v>40983</c:v>
                </c:pt>
                <c:pt idx="21">
                  <c:v>40984</c:v>
                </c:pt>
                <c:pt idx="22">
                  <c:v>40987</c:v>
                </c:pt>
                <c:pt idx="23">
                  <c:v>40988</c:v>
                </c:pt>
                <c:pt idx="24">
                  <c:v>40989</c:v>
                </c:pt>
                <c:pt idx="25">
                  <c:v>40990</c:v>
                </c:pt>
                <c:pt idx="26">
                  <c:v>40991</c:v>
                </c:pt>
                <c:pt idx="27">
                  <c:v>40994</c:v>
                </c:pt>
                <c:pt idx="28">
                  <c:v>40995</c:v>
                </c:pt>
                <c:pt idx="29">
                  <c:v>40996</c:v>
                </c:pt>
                <c:pt idx="30">
                  <c:v>40997</c:v>
                </c:pt>
                <c:pt idx="31">
                  <c:v>40998</c:v>
                </c:pt>
                <c:pt idx="32">
                  <c:v>41001</c:v>
                </c:pt>
                <c:pt idx="33">
                  <c:v>41002</c:v>
                </c:pt>
                <c:pt idx="34">
                  <c:v>41003</c:v>
                </c:pt>
                <c:pt idx="35">
                  <c:v>41004</c:v>
                </c:pt>
                <c:pt idx="36">
                  <c:v>41005</c:v>
                </c:pt>
                <c:pt idx="37">
                  <c:v>41010</c:v>
                </c:pt>
                <c:pt idx="38">
                  <c:v>41011</c:v>
                </c:pt>
                <c:pt idx="39">
                  <c:v>41012</c:v>
                </c:pt>
                <c:pt idx="40">
                  <c:v>41015</c:v>
                </c:pt>
                <c:pt idx="41">
                  <c:v>41016</c:v>
                </c:pt>
                <c:pt idx="42">
                  <c:v>41017</c:v>
                </c:pt>
                <c:pt idx="43">
                  <c:v>41018</c:v>
                </c:pt>
                <c:pt idx="44">
                  <c:v>41019</c:v>
                </c:pt>
                <c:pt idx="45">
                  <c:v>41022</c:v>
                </c:pt>
                <c:pt idx="46">
                  <c:v>41023</c:v>
                </c:pt>
                <c:pt idx="47">
                  <c:v>41024</c:v>
                </c:pt>
                <c:pt idx="48">
                  <c:v>41025</c:v>
                </c:pt>
                <c:pt idx="49">
                  <c:v>41026</c:v>
                </c:pt>
                <c:pt idx="50">
                  <c:v>41029</c:v>
                </c:pt>
                <c:pt idx="51">
                  <c:v>41030</c:v>
                </c:pt>
                <c:pt idx="52">
                  <c:v>41031</c:v>
                </c:pt>
                <c:pt idx="53">
                  <c:v>41032</c:v>
                </c:pt>
                <c:pt idx="54">
                  <c:v>41033</c:v>
                </c:pt>
                <c:pt idx="55">
                  <c:v>41037</c:v>
                </c:pt>
                <c:pt idx="56">
                  <c:v>41038</c:v>
                </c:pt>
                <c:pt idx="57">
                  <c:v>41039</c:v>
                </c:pt>
                <c:pt idx="58">
                  <c:v>41040</c:v>
                </c:pt>
                <c:pt idx="59">
                  <c:v>41043</c:v>
                </c:pt>
                <c:pt idx="60">
                  <c:v>41044</c:v>
                </c:pt>
                <c:pt idx="61">
                  <c:v>41045</c:v>
                </c:pt>
                <c:pt idx="62">
                  <c:v>41046</c:v>
                </c:pt>
                <c:pt idx="63">
                  <c:v>41047</c:v>
                </c:pt>
                <c:pt idx="64">
                  <c:v>41050</c:v>
                </c:pt>
                <c:pt idx="65">
                  <c:v>41051</c:v>
                </c:pt>
                <c:pt idx="66">
                  <c:v>41052</c:v>
                </c:pt>
                <c:pt idx="67">
                  <c:v>41053</c:v>
                </c:pt>
                <c:pt idx="68">
                  <c:v>41054</c:v>
                </c:pt>
                <c:pt idx="69">
                  <c:v>41057</c:v>
                </c:pt>
                <c:pt idx="70">
                  <c:v>41058</c:v>
                </c:pt>
                <c:pt idx="71">
                  <c:v>41059</c:v>
                </c:pt>
                <c:pt idx="72">
                  <c:v>41060</c:v>
                </c:pt>
                <c:pt idx="73">
                  <c:v>41066</c:v>
                </c:pt>
                <c:pt idx="74">
                  <c:v>41067</c:v>
                </c:pt>
                <c:pt idx="75">
                  <c:v>41068</c:v>
                </c:pt>
                <c:pt idx="76">
                  <c:v>41071</c:v>
                </c:pt>
                <c:pt idx="77">
                  <c:v>41072</c:v>
                </c:pt>
                <c:pt idx="78">
                  <c:v>41073</c:v>
                </c:pt>
                <c:pt idx="79">
                  <c:v>41074</c:v>
                </c:pt>
                <c:pt idx="80">
                  <c:v>41075</c:v>
                </c:pt>
                <c:pt idx="81">
                  <c:v>41078</c:v>
                </c:pt>
                <c:pt idx="82">
                  <c:v>41079</c:v>
                </c:pt>
                <c:pt idx="83">
                  <c:v>41080</c:v>
                </c:pt>
                <c:pt idx="84">
                  <c:v>41081</c:v>
                </c:pt>
                <c:pt idx="85">
                  <c:v>41082</c:v>
                </c:pt>
                <c:pt idx="86">
                  <c:v>41085</c:v>
                </c:pt>
                <c:pt idx="87">
                  <c:v>41086</c:v>
                </c:pt>
                <c:pt idx="88">
                  <c:v>41087</c:v>
                </c:pt>
                <c:pt idx="89">
                  <c:v>41088</c:v>
                </c:pt>
                <c:pt idx="90">
                  <c:v>41089</c:v>
                </c:pt>
                <c:pt idx="91">
                  <c:v>41092</c:v>
                </c:pt>
                <c:pt idx="92">
                  <c:v>41093</c:v>
                </c:pt>
                <c:pt idx="93">
                  <c:v>41094</c:v>
                </c:pt>
                <c:pt idx="94">
                  <c:v>41095</c:v>
                </c:pt>
                <c:pt idx="95">
                  <c:v>41096</c:v>
                </c:pt>
                <c:pt idx="96">
                  <c:v>41099</c:v>
                </c:pt>
                <c:pt idx="97">
                  <c:v>41100</c:v>
                </c:pt>
                <c:pt idx="98">
                  <c:v>41101</c:v>
                </c:pt>
                <c:pt idx="99">
                  <c:v>41102</c:v>
                </c:pt>
                <c:pt idx="100">
                  <c:v>41103</c:v>
                </c:pt>
                <c:pt idx="101">
                  <c:v>41106</c:v>
                </c:pt>
                <c:pt idx="102">
                  <c:v>41107</c:v>
                </c:pt>
                <c:pt idx="103">
                  <c:v>41108</c:v>
                </c:pt>
                <c:pt idx="104">
                  <c:v>41109</c:v>
                </c:pt>
                <c:pt idx="105">
                  <c:v>41110</c:v>
                </c:pt>
                <c:pt idx="106">
                  <c:v>41113</c:v>
                </c:pt>
                <c:pt idx="107">
                  <c:v>41114</c:v>
                </c:pt>
                <c:pt idx="108">
                  <c:v>41115</c:v>
                </c:pt>
                <c:pt idx="109">
                  <c:v>41116</c:v>
                </c:pt>
                <c:pt idx="110">
                  <c:v>41117</c:v>
                </c:pt>
                <c:pt idx="111">
                  <c:v>41120</c:v>
                </c:pt>
                <c:pt idx="112">
                  <c:v>41121</c:v>
                </c:pt>
                <c:pt idx="113">
                  <c:v>41122</c:v>
                </c:pt>
                <c:pt idx="114">
                  <c:v>41123</c:v>
                </c:pt>
                <c:pt idx="115">
                  <c:v>41124</c:v>
                </c:pt>
                <c:pt idx="116">
                  <c:v>41127</c:v>
                </c:pt>
                <c:pt idx="117">
                  <c:v>41128</c:v>
                </c:pt>
                <c:pt idx="118">
                  <c:v>41129</c:v>
                </c:pt>
                <c:pt idx="119">
                  <c:v>41130</c:v>
                </c:pt>
                <c:pt idx="120">
                  <c:v>41131</c:v>
                </c:pt>
                <c:pt idx="121">
                  <c:v>41134</c:v>
                </c:pt>
                <c:pt idx="122">
                  <c:v>41135</c:v>
                </c:pt>
                <c:pt idx="123">
                  <c:v>41136</c:v>
                </c:pt>
                <c:pt idx="124">
                  <c:v>41137</c:v>
                </c:pt>
                <c:pt idx="125">
                  <c:v>41138</c:v>
                </c:pt>
                <c:pt idx="126">
                  <c:v>41141</c:v>
                </c:pt>
                <c:pt idx="127">
                  <c:v>41142</c:v>
                </c:pt>
                <c:pt idx="128">
                  <c:v>41143</c:v>
                </c:pt>
                <c:pt idx="129">
                  <c:v>41144</c:v>
                </c:pt>
                <c:pt idx="130">
                  <c:v>41145</c:v>
                </c:pt>
                <c:pt idx="131">
                  <c:v>41149</c:v>
                </c:pt>
                <c:pt idx="132">
                  <c:v>41150</c:v>
                </c:pt>
                <c:pt idx="133">
                  <c:v>41151</c:v>
                </c:pt>
                <c:pt idx="134">
                  <c:v>41152</c:v>
                </c:pt>
                <c:pt idx="135">
                  <c:v>41155</c:v>
                </c:pt>
                <c:pt idx="136">
                  <c:v>41156</c:v>
                </c:pt>
                <c:pt idx="137">
                  <c:v>41157</c:v>
                </c:pt>
                <c:pt idx="138">
                  <c:v>41158</c:v>
                </c:pt>
                <c:pt idx="139">
                  <c:v>41159</c:v>
                </c:pt>
                <c:pt idx="140">
                  <c:v>41162</c:v>
                </c:pt>
                <c:pt idx="141">
                  <c:v>41163</c:v>
                </c:pt>
                <c:pt idx="142">
                  <c:v>41164</c:v>
                </c:pt>
                <c:pt idx="143">
                  <c:v>41165</c:v>
                </c:pt>
                <c:pt idx="144">
                  <c:v>41168</c:v>
                </c:pt>
                <c:pt idx="145">
                  <c:v>41169</c:v>
                </c:pt>
                <c:pt idx="146">
                  <c:v>41170</c:v>
                </c:pt>
                <c:pt idx="147">
                  <c:v>41171</c:v>
                </c:pt>
                <c:pt idx="148">
                  <c:v>41172</c:v>
                </c:pt>
                <c:pt idx="149">
                  <c:v>41173</c:v>
                </c:pt>
                <c:pt idx="150">
                  <c:v>41176</c:v>
                </c:pt>
                <c:pt idx="151">
                  <c:v>41177</c:v>
                </c:pt>
                <c:pt idx="152">
                  <c:v>41178</c:v>
                </c:pt>
                <c:pt idx="153">
                  <c:v>41179</c:v>
                </c:pt>
                <c:pt idx="154">
                  <c:v>41183</c:v>
                </c:pt>
                <c:pt idx="155">
                  <c:v>41184</c:v>
                </c:pt>
                <c:pt idx="156">
                  <c:v>41185</c:v>
                </c:pt>
                <c:pt idx="157">
                  <c:v>41186</c:v>
                </c:pt>
                <c:pt idx="158">
                  <c:v>41190</c:v>
                </c:pt>
                <c:pt idx="159">
                  <c:v>41191</c:v>
                </c:pt>
                <c:pt idx="160">
                  <c:v>41192</c:v>
                </c:pt>
                <c:pt idx="161">
                  <c:v>41193</c:v>
                </c:pt>
                <c:pt idx="162">
                  <c:v>41194</c:v>
                </c:pt>
                <c:pt idx="163">
                  <c:v>41197</c:v>
                </c:pt>
                <c:pt idx="164">
                  <c:v>41198</c:v>
                </c:pt>
                <c:pt idx="165">
                  <c:v>41199</c:v>
                </c:pt>
                <c:pt idx="166">
                  <c:v>41200</c:v>
                </c:pt>
                <c:pt idx="167">
                  <c:v>41201</c:v>
                </c:pt>
                <c:pt idx="168">
                  <c:v>41204</c:v>
                </c:pt>
                <c:pt idx="169">
                  <c:v>41205</c:v>
                </c:pt>
                <c:pt idx="170">
                  <c:v>41206</c:v>
                </c:pt>
                <c:pt idx="171">
                  <c:v>41207</c:v>
                </c:pt>
                <c:pt idx="172">
                  <c:v>41208</c:v>
                </c:pt>
                <c:pt idx="173">
                  <c:v>41211</c:v>
                </c:pt>
                <c:pt idx="174">
                  <c:v>41212</c:v>
                </c:pt>
                <c:pt idx="175">
                  <c:v>41213</c:v>
                </c:pt>
                <c:pt idx="176">
                  <c:v>41183</c:v>
                </c:pt>
                <c:pt idx="177">
                  <c:v>41215</c:v>
                </c:pt>
                <c:pt idx="178">
                  <c:v>41218</c:v>
                </c:pt>
                <c:pt idx="179">
                  <c:v>41219</c:v>
                </c:pt>
                <c:pt idx="180">
                  <c:v>41220</c:v>
                </c:pt>
                <c:pt idx="181">
                  <c:v>41221</c:v>
                </c:pt>
                <c:pt idx="182">
                  <c:v>41222</c:v>
                </c:pt>
                <c:pt idx="183">
                  <c:v>41225</c:v>
                </c:pt>
                <c:pt idx="184">
                  <c:v>41226</c:v>
                </c:pt>
                <c:pt idx="185">
                  <c:v>41227</c:v>
                </c:pt>
                <c:pt idx="186">
                  <c:v>41228</c:v>
                </c:pt>
                <c:pt idx="187">
                  <c:v>41229</c:v>
                </c:pt>
                <c:pt idx="188">
                  <c:v>41232</c:v>
                </c:pt>
                <c:pt idx="189">
                  <c:v>41233</c:v>
                </c:pt>
                <c:pt idx="190">
                  <c:v>41234</c:v>
                </c:pt>
                <c:pt idx="191">
                  <c:v>41235</c:v>
                </c:pt>
                <c:pt idx="192">
                  <c:v>41236</c:v>
                </c:pt>
                <c:pt idx="193">
                  <c:v>41239</c:v>
                </c:pt>
                <c:pt idx="194">
                  <c:v>41240</c:v>
                </c:pt>
                <c:pt idx="195">
                  <c:v>41241</c:v>
                </c:pt>
                <c:pt idx="196">
                  <c:v>41242</c:v>
                </c:pt>
                <c:pt idx="197">
                  <c:v>41243</c:v>
                </c:pt>
                <c:pt idx="198">
                  <c:v>41246</c:v>
                </c:pt>
                <c:pt idx="199">
                  <c:v>41247</c:v>
                </c:pt>
                <c:pt idx="200">
                  <c:v>41248</c:v>
                </c:pt>
                <c:pt idx="201">
                  <c:v>41249</c:v>
                </c:pt>
                <c:pt idx="202">
                  <c:v>41250</c:v>
                </c:pt>
                <c:pt idx="203">
                  <c:v>41253</c:v>
                </c:pt>
                <c:pt idx="204">
                  <c:v>41254</c:v>
                </c:pt>
                <c:pt idx="205">
                  <c:v>41255</c:v>
                </c:pt>
                <c:pt idx="206">
                  <c:v>41256</c:v>
                </c:pt>
                <c:pt idx="207">
                  <c:v>41257</c:v>
                </c:pt>
                <c:pt idx="208">
                  <c:v>41260</c:v>
                </c:pt>
                <c:pt idx="209">
                  <c:v>41261</c:v>
                </c:pt>
                <c:pt idx="210">
                  <c:v>41262</c:v>
                </c:pt>
                <c:pt idx="211">
                  <c:v>41263</c:v>
                </c:pt>
                <c:pt idx="212">
                  <c:v>41264</c:v>
                </c:pt>
                <c:pt idx="213">
                  <c:v>41267</c:v>
                </c:pt>
                <c:pt idx="214">
                  <c:v>41276</c:v>
                </c:pt>
                <c:pt idx="215">
                  <c:v>41277</c:v>
                </c:pt>
                <c:pt idx="216">
                  <c:v>41278</c:v>
                </c:pt>
                <c:pt idx="217">
                  <c:v>41281</c:v>
                </c:pt>
                <c:pt idx="218">
                  <c:v>41282</c:v>
                </c:pt>
                <c:pt idx="219">
                  <c:v>41283</c:v>
                </c:pt>
                <c:pt idx="220">
                  <c:v>41284</c:v>
                </c:pt>
                <c:pt idx="221">
                  <c:v>41285</c:v>
                </c:pt>
                <c:pt idx="222">
                  <c:v>41288</c:v>
                </c:pt>
                <c:pt idx="223">
                  <c:v>41289</c:v>
                </c:pt>
                <c:pt idx="224">
                  <c:v>41290</c:v>
                </c:pt>
              </c:numCache>
            </c:numRef>
          </c:cat>
          <c:val>
            <c:numRef>
              <c:f>'FFA Contract Prices'!$D$4:$D$228</c:f>
              <c:numCache>
                <c:formatCode>General</c:formatCode>
                <c:ptCount val="225"/>
                <c:pt idx="0">
                  <c:v>12438</c:v>
                </c:pt>
                <c:pt idx="1">
                  <c:v>12425</c:v>
                </c:pt>
                <c:pt idx="2">
                  <c:v>12083</c:v>
                </c:pt>
                <c:pt idx="3">
                  <c:v>12000</c:v>
                </c:pt>
                <c:pt idx="4">
                  <c:v>12338</c:v>
                </c:pt>
                <c:pt idx="5">
                  <c:v>12592</c:v>
                </c:pt>
                <c:pt idx="6">
                  <c:v>12642</c:v>
                </c:pt>
                <c:pt idx="7">
                  <c:v>12925</c:v>
                </c:pt>
                <c:pt idx="8">
                  <c:v>12310</c:v>
                </c:pt>
                <c:pt idx="9">
                  <c:v>11900</c:v>
                </c:pt>
                <c:pt idx="10">
                  <c:v>11871</c:v>
                </c:pt>
                <c:pt idx="11">
                  <c:v>11800</c:v>
                </c:pt>
                <c:pt idx="12">
                  <c:v>11725</c:v>
                </c:pt>
                <c:pt idx="13">
                  <c:v>11154</c:v>
                </c:pt>
                <c:pt idx="14">
                  <c:v>10879</c:v>
                </c:pt>
                <c:pt idx="15">
                  <c:v>10292</c:v>
                </c:pt>
                <c:pt idx="16">
                  <c:v>10180</c:v>
                </c:pt>
                <c:pt idx="17">
                  <c:v>8950</c:v>
                </c:pt>
                <c:pt idx="18">
                  <c:v>8767</c:v>
                </c:pt>
                <c:pt idx="19">
                  <c:v>8100</c:v>
                </c:pt>
                <c:pt idx="20">
                  <c:v>8292</c:v>
                </c:pt>
                <c:pt idx="21">
                  <c:v>8396</c:v>
                </c:pt>
                <c:pt idx="22">
                  <c:v>7975</c:v>
                </c:pt>
                <c:pt idx="23">
                  <c:v>7883</c:v>
                </c:pt>
                <c:pt idx="24">
                  <c:v>8363</c:v>
                </c:pt>
                <c:pt idx="25">
                  <c:v>8446</c:v>
                </c:pt>
                <c:pt idx="26">
                  <c:v>8446</c:v>
                </c:pt>
                <c:pt idx="27">
                  <c:v>8446</c:v>
                </c:pt>
                <c:pt idx="28">
                  <c:v>8858</c:v>
                </c:pt>
                <c:pt idx="29">
                  <c:v>9171</c:v>
                </c:pt>
                <c:pt idx="30">
                  <c:v>9267</c:v>
                </c:pt>
                <c:pt idx="31">
                  <c:v>9202</c:v>
                </c:pt>
                <c:pt idx="32">
                  <c:v>10950</c:v>
                </c:pt>
                <c:pt idx="33">
                  <c:v>11217</c:v>
                </c:pt>
                <c:pt idx="34">
                  <c:v>11342</c:v>
                </c:pt>
                <c:pt idx="35">
                  <c:v>12067</c:v>
                </c:pt>
                <c:pt idx="36">
                  <c:v>12492</c:v>
                </c:pt>
                <c:pt idx="37">
                  <c:v>12490</c:v>
                </c:pt>
                <c:pt idx="38">
                  <c:v>11892</c:v>
                </c:pt>
                <c:pt idx="39">
                  <c:v>11470</c:v>
                </c:pt>
                <c:pt idx="40">
                  <c:v>11342</c:v>
                </c:pt>
                <c:pt idx="41">
                  <c:v>11629</c:v>
                </c:pt>
                <c:pt idx="42">
                  <c:v>11442</c:v>
                </c:pt>
                <c:pt idx="43">
                  <c:v>11558</c:v>
                </c:pt>
                <c:pt idx="44">
                  <c:v>11558</c:v>
                </c:pt>
                <c:pt idx="45">
                  <c:v>11558</c:v>
                </c:pt>
                <c:pt idx="46">
                  <c:v>11558</c:v>
                </c:pt>
                <c:pt idx="47">
                  <c:v>11392</c:v>
                </c:pt>
                <c:pt idx="48">
                  <c:v>11100</c:v>
                </c:pt>
                <c:pt idx="49">
                  <c:v>11263</c:v>
                </c:pt>
                <c:pt idx="50">
                  <c:v>11029</c:v>
                </c:pt>
                <c:pt idx="51">
                  <c:v>10840</c:v>
                </c:pt>
                <c:pt idx="52">
                  <c:v>11170</c:v>
                </c:pt>
                <c:pt idx="53">
                  <c:v>11750</c:v>
                </c:pt>
                <c:pt idx="54">
                  <c:v>12358</c:v>
                </c:pt>
                <c:pt idx="55">
                  <c:v>11704</c:v>
                </c:pt>
                <c:pt idx="56">
                  <c:v>11575</c:v>
                </c:pt>
                <c:pt idx="57">
                  <c:v>11675</c:v>
                </c:pt>
                <c:pt idx="58">
                  <c:v>11650</c:v>
                </c:pt>
                <c:pt idx="59">
                  <c:v>11625</c:v>
                </c:pt>
                <c:pt idx="60">
                  <c:v>11396</c:v>
                </c:pt>
                <c:pt idx="61">
                  <c:v>11650</c:v>
                </c:pt>
                <c:pt idx="62">
                  <c:v>11583</c:v>
                </c:pt>
                <c:pt idx="63">
                  <c:v>11446</c:v>
                </c:pt>
                <c:pt idx="64">
                  <c:v>11113</c:v>
                </c:pt>
                <c:pt idx="65">
                  <c:v>10421</c:v>
                </c:pt>
                <c:pt idx="66">
                  <c:v>10113</c:v>
                </c:pt>
                <c:pt idx="67">
                  <c:v>9660</c:v>
                </c:pt>
                <c:pt idx="68">
                  <c:v>9342</c:v>
                </c:pt>
                <c:pt idx="69">
                  <c:v>9421</c:v>
                </c:pt>
                <c:pt idx="70">
                  <c:v>9033</c:v>
                </c:pt>
                <c:pt idx="71">
                  <c:v>8629</c:v>
                </c:pt>
                <c:pt idx="72">
                  <c:v>8575</c:v>
                </c:pt>
                <c:pt idx="73">
                  <c:v>8217</c:v>
                </c:pt>
                <c:pt idx="74">
                  <c:v>8321</c:v>
                </c:pt>
                <c:pt idx="75">
                  <c:v>8085</c:v>
                </c:pt>
                <c:pt idx="76">
                  <c:v>8338</c:v>
                </c:pt>
                <c:pt idx="77">
                  <c:v>8233</c:v>
                </c:pt>
                <c:pt idx="78">
                  <c:v>7908</c:v>
                </c:pt>
                <c:pt idx="79">
                  <c:v>7854</c:v>
                </c:pt>
                <c:pt idx="80">
                  <c:v>7620</c:v>
                </c:pt>
                <c:pt idx="81">
                  <c:v>7754</c:v>
                </c:pt>
                <c:pt idx="82">
                  <c:v>8292</c:v>
                </c:pt>
                <c:pt idx="83">
                  <c:v>7667</c:v>
                </c:pt>
                <c:pt idx="84">
                  <c:v>7467</c:v>
                </c:pt>
                <c:pt idx="85">
                  <c:v>7650</c:v>
                </c:pt>
                <c:pt idx="86">
                  <c:v>7729</c:v>
                </c:pt>
                <c:pt idx="87">
                  <c:v>7742</c:v>
                </c:pt>
                <c:pt idx="88">
                  <c:v>7745</c:v>
                </c:pt>
                <c:pt idx="89">
                  <c:v>7433</c:v>
                </c:pt>
                <c:pt idx="90">
                  <c:v>12294</c:v>
                </c:pt>
                <c:pt idx="91">
                  <c:v>12567</c:v>
                </c:pt>
                <c:pt idx="92">
                  <c:v>13500</c:v>
                </c:pt>
                <c:pt idx="93">
                  <c:v>13400</c:v>
                </c:pt>
                <c:pt idx="94">
                  <c:v>13325</c:v>
                </c:pt>
                <c:pt idx="95">
                  <c:v>13275</c:v>
                </c:pt>
                <c:pt idx="96">
                  <c:v>13321</c:v>
                </c:pt>
                <c:pt idx="97">
                  <c:v>12596</c:v>
                </c:pt>
                <c:pt idx="98">
                  <c:v>12050</c:v>
                </c:pt>
                <c:pt idx="99">
                  <c:v>11863</c:v>
                </c:pt>
                <c:pt idx="100">
                  <c:v>12008</c:v>
                </c:pt>
                <c:pt idx="101">
                  <c:v>12225</c:v>
                </c:pt>
                <c:pt idx="102">
                  <c:v>12033</c:v>
                </c:pt>
                <c:pt idx="103">
                  <c:v>11663</c:v>
                </c:pt>
                <c:pt idx="104">
                  <c:v>11558</c:v>
                </c:pt>
                <c:pt idx="105">
                  <c:v>11708</c:v>
                </c:pt>
                <c:pt idx="106">
                  <c:v>11704</c:v>
                </c:pt>
                <c:pt idx="107">
                  <c:v>11458</c:v>
                </c:pt>
                <c:pt idx="108">
                  <c:v>11192</c:v>
                </c:pt>
                <c:pt idx="109">
                  <c:v>11250</c:v>
                </c:pt>
                <c:pt idx="110">
                  <c:v>11290</c:v>
                </c:pt>
                <c:pt idx="111">
                  <c:v>11060</c:v>
                </c:pt>
                <c:pt idx="112">
                  <c:v>10300</c:v>
                </c:pt>
                <c:pt idx="113">
                  <c:v>10275</c:v>
                </c:pt>
                <c:pt idx="114">
                  <c:v>9971</c:v>
                </c:pt>
                <c:pt idx="115">
                  <c:v>10510</c:v>
                </c:pt>
                <c:pt idx="116">
                  <c:v>10608</c:v>
                </c:pt>
                <c:pt idx="117">
                  <c:v>10400</c:v>
                </c:pt>
                <c:pt idx="118">
                  <c:v>9996</c:v>
                </c:pt>
                <c:pt idx="119">
                  <c:v>10030</c:v>
                </c:pt>
                <c:pt idx="120">
                  <c:v>9967</c:v>
                </c:pt>
                <c:pt idx="121">
                  <c:v>9533</c:v>
                </c:pt>
                <c:pt idx="122">
                  <c:v>9650</c:v>
                </c:pt>
                <c:pt idx="123">
                  <c:v>9367</c:v>
                </c:pt>
                <c:pt idx="124">
                  <c:v>9510</c:v>
                </c:pt>
                <c:pt idx="125">
                  <c:v>9530</c:v>
                </c:pt>
                <c:pt idx="126">
                  <c:v>9271</c:v>
                </c:pt>
                <c:pt idx="127">
                  <c:v>9367</c:v>
                </c:pt>
                <c:pt idx="128">
                  <c:v>9017</c:v>
                </c:pt>
                <c:pt idx="129">
                  <c:v>8842</c:v>
                </c:pt>
                <c:pt idx="130">
                  <c:v>9030</c:v>
                </c:pt>
                <c:pt idx="131">
                  <c:v>9467</c:v>
                </c:pt>
                <c:pt idx="132">
                  <c:v>9158</c:v>
                </c:pt>
                <c:pt idx="133">
                  <c:v>8775</c:v>
                </c:pt>
                <c:pt idx="134">
                  <c:v>8800</c:v>
                </c:pt>
                <c:pt idx="135">
                  <c:v>8850</c:v>
                </c:pt>
                <c:pt idx="136">
                  <c:v>8520</c:v>
                </c:pt>
                <c:pt idx="137">
                  <c:v>7860</c:v>
                </c:pt>
                <c:pt idx="138">
                  <c:v>8040</c:v>
                </c:pt>
                <c:pt idx="139">
                  <c:v>8342</c:v>
                </c:pt>
                <c:pt idx="140">
                  <c:v>8629</c:v>
                </c:pt>
                <c:pt idx="141">
                  <c:v>8025</c:v>
                </c:pt>
                <c:pt idx="142">
                  <c:v>7683</c:v>
                </c:pt>
                <c:pt idx="143">
                  <c:v>7925</c:v>
                </c:pt>
                <c:pt idx="144">
                  <c:v>8385</c:v>
                </c:pt>
                <c:pt idx="145">
                  <c:v>9075</c:v>
                </c:pt>
                <c:pt idx="146">
                  <c:v>9833</c:v>
                </c:pt>
                <c:pt idx="147">
                  <c:v>10017</c:v>
                </c:pt>
                <c:pt idx="148">
                  <c:v>10108</c:v>
                </c:pt>
                <c:pt idx="149">
                  <c:v>10160</c:v>
                </c:pt>
                <c:pt idx="150">
                  <c:v>9325</c:v>
                </c:pt>
                <c:pt idx="151">
                  <c:v>9108</c:v>
                </c:pt>
                <c:pt idx="152">
                  <c:v>9750</c:v>
                </c:pt>
                <c:pt idx="153">
                  <c:v>10000</c:v>
                </c:pt>
                <c:pt idx="154">
                  <c:v>7663</c:v>
                </c:pt>
                <c:pt idx="155">
                  <c:v>7390</c:v>
                </c:pt>
                <c:pt idx="156">
                  <c:v>7433</c:v>
                </c:pt>
                <c:pt idx="157">
                  <c:v>8133</c:v>
                </c:pt>
                <c:pt idx="158">
                  <c:v>7680</c:v>
                </c:pt>
                <c:pt idx="159">
                  <c:v>7358</c:v>
                </c:pt>
                <c:pt idx="160">
                  <c:v>7410</c:v>
                </c:pt>
                <c:pt idx="161">
                  <c:v>7875</c:v>
                </c:pt>
                <c:pt idx="162">
                  <c:v>7990</c:v>
                </c:pt>
                <c:pt idx="163">
                  <c:v>8167</c:v>
                </c:pt>
                <c:pt idx="164">
                  <c:v>8513</c:v>
                </c:pt>
                <c:pt idx="165">
                  <c:v>7908</c:v>
                </c:pt>
                <c:pt idx="166">
                  <c:v>7713</c:v>
                </c:pt>
                <c:pt idx="167">
                  <c:v>8292</c:v>
                </c:pt>
                <c:pt idx="168">
                  <c:v>9008</c:v>
                </c:pt>
                <c:pt idx="169">
                  <c:v>8958</c:v>
                </c:pt>
                <c:pt idx="170">
                  <c:v>8080</c:v>
                </c:pt>
                <c:pt idx="171">
                  <c:v>8200</c:v>
                </c:pt>
                <c:pt idx="172">
                  <c:v>8367</c:v>
                </c:pt>
                <c:pt idx="173">
                  <c:v>8492</c:v>
                </c:pt>
                <c:pt idx="174">
                  <c:v>7942</c:v>
                </c:pt>
                <c:pt idx="175">
                  <c:v>7820</c:v>
                </c:pt>
                <c:pt idx="176">
                  <c:v>7658</c:v>
                </c:pt>
                <c:pt idx="177">
                  <c:v>7630</c:v>
                </c:pt>
                <c:pt idx="178">
                  <c:v>7442</c:v>
                </c:pt>
                <c:pt idx="179">
                  <c:v>7067</c:v>
                </c:pt>
                <c:pt idx="180">
                  <c:v>7283</c:v>
                </c:pt>
                <c:pt idx="181">
                  <c:v>8033</c:v>
                </c:pt>
                <c:pt idx="182">
                  <c:v>8500</c:v>
                </c:pt>
                <c:pt idx="183">
                  <c:v>8075</c:v>
                </c:pt>
                <c:pt idx="184">
                  <c:v>8467</c:v>
                </c:pt>
                <c:pt idx="185">
                  <c:v>8033</c:v>
                </c:pt>
                <c:pt idx="186">
                  <c:v>7800</c:v>
                </c:pt>
                <c:pt idx="187">
                  <c:v>8408</c:v>
                </c:pt>
                <c:pt idx="188">
                  <c:v>8363</c:v>
                </c:pt>
                <c:pt idx="189">
                  <c:v>8200</c:v>
                </c:pt>
                <c:pt idx="190">
                  <c:v>7870</c:v>
                </c:pt>
                <c:pt idx="191">
                  <c:v>7533</c:v>
                </c:pt>
                <c:pt idx="192">
                  <c:v>7687</c:v>
                </c:pt>
                <c:pt idx="193">
                  <c:v>7753</c:v>
                </c:pt>
                <c:pt idx="194">
                  <c:v>7636</c:v>
                </c:pt>
                <c:pt idx="195">
                  <c:v>7911</c:v>
                </c:pt>
                <c:pt idx="196">
                  <c:v>7756</c:v>
                </c:pt>
                <c:pt idx="197">
                  <c:v>7850</c:v>
                </c:pt>
                <c:pt idx="198">
                  <c:v>7753</c:v>
                </c:pt>
                <c:pt idx="199">
                  <c:v>7595</c:v>
                </c:pt>
                <c:pt idx="200">
                  <c:v>7037</c:v>
                </c:pt>
                <c:pt idx="201">
                  <c:v>7183</c:v>
                </c:pt>
                <c:pt idx="202">
                  <c:v>7139</c:v>
                </c:pt>
                <c:pt idx="203">
                  <c:v>6907</c:v>
                </c:pt>
                <c:pt idx="204">
                  <c:v>6667</c:v>
                </c:pt>
                <c:pt idx="205">
                  <c:v>6322</c:v>
                </c:pt>
                <c:pt idx="206">
                  <c:v>6414</c:v>
                </c:pt>
                <c:pt idx="207">
                  <c:v>6697</c:v>
                </c:pt>
                <c:pt idx="208">
                  <c:v>6592</c:v>
                </c:pt>
                <c:pt idx="209">
                  <c:v>6373</c:v>
                </c:pt>
                <c:pt idx="210">
                  <c:v>6228</c:v>
                </c:pt>
                <c:pt idx="211">
                  <c:v>6240</c:v>
                </c:pt>
                <c:pt idx="212">
                  <c:v>6460</c:v>
                </c:pt>
                <c:pt idx="213">
                  <c:v>7600</c:v>
                </c:pt>
                <c:pt idx="214">
                  <c:v>8033</c:v>
                </c:pt>
                <c:pt idx="215">
                  <c:v>8308</c:v>
                </c:pt>
                <c:pt idx="216">
                  <c:v>8550</c:v>
                </c:pt>
                <c:pt idx="217">
                  <c:v>9020</c:v>
                </c:pt>
                <c:pt idx="218">
                  <c:v>8517</c:v>
                </c:pt>
                <c:pt idx="219">
                  <c:v>8167</c:v>
                </c:pt>
                <c:pt idx="220">
                  <c:v>8325</c:v>
                </c:pt>
                <c:pt idx="221">
                  <c:v>8500</c:v>
                </c:pt>
                <c:pt idx="222">
                  <c:v>8400</c:v>
                </c:pt>
                <c:pt idx="223">
                  <c:v>8700</c:v>
                </c:pt>
                <c:pt idx="224">
                  <c:v>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0-4CD5-8D70-D895AADA4EB2}"/>
            </c:ext>
          </c:extLst>
        </c:ser>
        <c:ser>
          <c:idx val="3"/>
          <c:order val="2"/>
          <c:tx>
            <c:strRef>
              <c:f>'FFA Contract Prices'!$E$3</c:f>
              <c:strCache>
                <c:ptCount val="1"/>
                <c:pt idx="0">
                  <c:v>+2 Q ($/day)</c:v>
                </c:pt>
              </c:strCache>
            </c:strRef>
          </c:tx>
          <c:marker>
            <c:symbol val="none"/>
          </c:marker>
          <c:cat>
            <c:numRef>
              <c:f>'FFA Contract Prices'!$A$4:$A$228</c:f>
              <c:numCache>
                <c:formatCode>m/d/yyyy</c:formatCode>
                <c:ptCount val="225"/>
                <c:pt idx="0">
                  <c:v>40955</c:v>
                </c:pt>
                <c:pt idx="1">
                  <c:v>40956</c:v>
                </c:pt>
                <c:pt idx="2">
                  <c:v>40959</c:v>
                </c:pt>
                <c:pt idx="3">
                  <c:v>40960</c:v>
                </c:pt>
                <c:pt idx="4">
                  <c:v>40961</c:v>
                </c:pt>
                <c:pt idx="5">
                  <c:v>40962</c:v>
                </c:pt>
                <c:pt idx="6">
                  <c:v>40963</c:v>
                </c:pt>
                <c:pt idx="7">
                  <c:v>40966</c:v>
                </c:pt>
                <c:pt idx="8">
                  <c:v>40967</c:v>
                </c:pt>
                <c:pt idx="9">
                  <c:v>40968</c:v>
                </c:pt>
                <c:pt idx="10">
                  <c:v>40969</c:v>
                </c:pt>
                <c:pt idx="11">
                  <c:v>40970</c:v>
                </c:pt>
                <c:pt idx="12">
                  <c:v>40973</c:v>
                </c:pt>
                <c:pt idx="13">
                  <c:v>40974</c:v>
                </c:pt>
                <c:pt idx="14">
                  <c:v>40975</c:v>
                </c:pt>
                <c:pt idx="15">
                  <c:v>40976</c:v>
                </c:pt>
                <c:pt idx="16">
                  <c:v>40977</c:v>
                </c:pt>
                <c:pt idx="17">
                  <c:v>40980</c:v>
                </c:pt>
                <c:pt idx="18">
                  <c:v>40981</c:v>
                </c:pt>
                <c:pt idx="19">
                  <c:v>40982</c:v>
                </c:pt>
                <c:pt idx="20">
                  <c:v>40983</c:v>
                </c:pt>
                <c:pt idx="21">
                  <c:v>40984</c:v>
                </c:pt>
                <c:pt idx="22">
                  <c:v>40987</c:v>
                </c:pt>
                <c:pt idx="23">
                  <c:v>40988</c:v>
                </c:pt>
                <c:pt idx="24">
                  <c:v>40989</c:v>
                </c:pt>
                <c:pt idx="25">
                  <c:v>40990</c:v>
                </c:pt>
                <c:pt idx="26">
                  <c:v>40991</c:v>
                </c:pt>
                <c:pt idx="27">
                  <c:v>40994</c:v>
                </c:pt>
                <c:pt idx="28">
                  <c:v>40995</c:v>
                </c:pt>
                <c:pt idx="29">
                  <c:v>40996</c:v>
                </c:pt>
                <c:pt idx="30">
                  <c:v>40997</c:v>
                </c:pt>
                <c:pt idx="31">
                  <c:v>40998</c:v>
                </c:pt>
                <c:pt idx="32">
                  <c:v>41001</c:v>
                </c:pt>
                <c:pt idx="33">
                  <c:v>41002</c:v>
                </c:pt>
                <c:pt idx="34">
                  <c:v>41003</c:v>
                </c:pt>
                <c:pt idx="35">
                  <c:v>41004</c:v>
                </c:pt>
                <c:pt idx="36">
                  <c:v>41005</c:v>
                </c:pt>
                <c:pt idx="37">
                  <c:v>41010</c:v>
                </c:pt>
                <c:pt idx="38">
                  <c:v>41011</c:v>
                </c:pt>
                <c:pt idx="39">
                  <c:v>41012</c:v>
                </c:pt>
                <c:pt idx="40">
                  <c:v>41015</c:v>
                </c:pt>
                <c:pt idx="41">
                  <c:v>41016</c:v>
                </c:pt>
                <c:pt idx="42">
                  <c:v>41017</c:v>
                </c:pt>
                <c:pt idx="43">
                  <c:v>41018</c:v>
                </c:pt>
                <c:pt idx="44">
                  <c:v>41019</c:v>
                </c:pt>
                <c:pt idx="45">
                  <c:v>41022</c:v>
                </c:pt>
                <c:pt idx="46">
                  <c:v>41023</c:v>
                </c:pt>
                <c:pt idx="47">
                  <c:v>41024</c:v>
                </c:pt>
                <c:pt idx="48">
                  <c:v>41025</c:v>
                </c:pt>
                <c:pt idx="49">
                  <c:v>41026</c:v>
                </c:pt>
                <c:pt idx="50">
                  <c:v>41029</c:v>
                </c:pt>
                <c:pt idx="51">
                  <c:v>41030</c:v>
                </c:pt>
                <c:pt idx="52">
                  <c:v>41031</c:v>
                </c:pt>
                <c:pt idx="53">
                  <c:v>41032</c:v>
                </c:pt>
                <c:pt idx="54">
                  <c:v>41033</c:v>
                </c:pt>
                <c:pt idx="55">
                  <c:v>41037</c:v>
                </c:pt>
                <c:pt idx="56">
                  <c:v>41038</c:v>
                </c:pt>
                <c:pt idx="57">
                  <c:v>41039</c:v>
                </c:pt>
                <c:pt idx="58">
                  <c:v>41040</c:v>
                </c:pt>
                <c:pt idx="59">
                  <c:v>41043</c:v>
                </c:pt>
                <c:pt idx="60">
                  <c:v>41044</c:v>
                </c:pt>
                <c:pt idx="61">
                  <c:v>41045</c:v>
                </c:pt>
                <c:pt idx="62">
                  <c:v>41046</c:v>
                </c:pt>
                <c:pt idx="63">
                  <c:v>41047</c:v>
                </c:pt>
                <c:pt idx="64">
                  <c:v>41050</c:v>
                </c:pt>
                <c:pt idx="65">
                  <c:v>41051</c:v>
                </c:pt>
                <c:pt idx="66">
                  <c:v>41052</c:v>
                </c:pt>
                <c:pt idx="67">
                  <c:v>41053</c:v>
                </c:pt>
                <c:pt idx="68">
                  <c:v>41054</c:v>
                </c:pt>
                <c:pt idx="69">
                  <c:v>41057</c:v>
                </c:pt>
                <c:pt idx="70">
                  <c:v>41058</c:v>
                </c:pt>
                <c:pt idx="71">
                  <c:v>41059</c:v>
                </c:pt>
                <c:pt idx="72">
                  <c:v>41060</c:v>
                </c:pt>
                <c:pt idx="73">
                  <c:v>41066</c:v>
                </c:pt>
                <c:pt idx="74">
                  <c:v>41067</c:v>
                </c:pt>
                <c:pt idx="75">
                  <c:v>41068</c:v>
                </c:pt>
                <c:pt idx="76">
                  <c:v>41071</c:v>
                </c:pt>
                <c:pt idx="77">
                  <c:v>41072</c:v>
                </c:pt>
                <c:pt idx="78">
                  <c:v>41073</c:v>
                </c:pt>
                <c:pt idx="79">
                  <c:v>41074</c:v>
                </c:pt>
                <c:pt idx="80">
                  <c:v>41075</c:v>
                </c:pt>
                <c:pt idx="81">
                  <c:v>41078</c:v>
                </c:pt>
                <c:pt idx="82">
                  <c:v>41079</c:v>
                </c:pt>
                <c:pt idx="83">
                  <c:v>41080</c:v>
                </c:pt>
                <c:pt idx="84">
                  <c:v>41081</c:v>
                </c:pt>
                <c:pt idx="85">
                  <c:v>41082</c:v>
                </c:pt>
                <c:pt idx="86">
                  <c:v>41085</c:v>
                </c:pt>
                <c:pt idx="87">
                  <c:v>41086</c:v>
                </c:pt>
                <c:pt idx="88">
                  <c:v>41087</c:v>
                </c:pt>
                <c:pt idx="89">
                  <c:v>41088</c:v>
                </c:pt>
                <c:pt idx="90">
                  <c:v>41089</c:v>
                </c:pt>
                <c:pt idx="91">
                  <c:v>41092</c:v>
                </c:pt>
                <c:pt idx="92">
                  <c:v>41093</c:v>
                </c:pt>
                <c:pt idx="93">
                  <c:v>41094</c:v>
                </c:pt>
                <c:pt idx="94">
                  <c:v>41095</c:v>
                </c:pt>
                <c:pt idx="95">
                  <c:v>41096</c:v>
                </c:pt>
                <c:pt idx="96">
                  <c:v>41099</c:v>
                </c:pt>
                <c:pt idx="97">
                  <c:v>41100</c:v>
                </c:pt>
                <c:pt idx="98">
                  <c:v>41101</c:v>
                </c:pt>
                <c:pt idx="99">
                  <c:v>41102</c:v>
                </c:pt>
                <c:pt idx="100">
                  <c:v>41103</c:v>
                </c:pt>
                <c:pt idx="101">
                  <c:v>41106</c:v>
                </c:pt>
                <c:pt idx="102">
                  <c:v>41107</c:v>
                </c:pt>
                <c:pt idx="103">
                  <c:v>41108</c:v>
                </c:pt>
                <c:pt idx="104">
                  <c:v>41109</c:v>
                </c:pt>
                <c:pt idx="105">
                  <c:v>41110</c:v>
                </c:pt>
                <c:pt idx="106">
                  <c:v>41113</c:v>
                </c:pt>
                <c:pt idx="107">
                  <c:v>41114</c:v>
                </c:pt>
                <c:pt idx="108">
                  <c:v>41115</c:v>
                </c:pt>
                <c:pt idx="109">
                  <c:v>41116</c:v>
                </c:pt>
                <c:pt idx="110">
                  <c:v>41117</c:v>
                </c:pt>
                <c:pt idx="111">
                  <c:v>41120</c:v>
                </c:pt>
                <c:pt idx="112">
                  <c:v>41121</c:v>
                </c:pt>
                <c:pt idx="113">
                  <c:v>41122</c:v>
                </c:pt>
                <c:pt idx="114">
                  <c:v>41123</c:v>
                </c:pt>
                <c:pt idx="115">
                  <c:v>41124</c:v>
                </c:pt>
                <c:pt idx="116">
                  <c:v>41127</c:v>
                </c:pt>
                <c:pt idx="117">
                  <c:v>41128</c:v>
                </c:pt>
                <c:pt idx="118">
                  <c:v>41129</c:v>
                </c:pt>
                <c:pt idx="119">
                  <c:v>41130</c:v>
                </c:pt>
                <c:pt idx="120">
                  <c:v>41131</c:v>
                </c:pt>
                <c:pt idx="121">
                  <c:v>41134</c:v>
                </c:pt>
                <c:pt idx="122">
                  <c:v>41135</c:v>
                </c:pt>
                <c:pt idx="123">
                  <c:v>41136</c:v>
                </c:pt>
                <c:pt idx="124">
                  <c:v>41137</c:v>
                </c:pt>
                <c:pt idx="125">
                  <c:v>41138</c:v>
                </c:pt>
                <c:pt idx="126">
                  <c:v>41141</c:v>
                </c:pt>
                <c:pt idx="127">
                  <c:v>41142</c:v>
                </c:pt>
                <c:pt idx="128">
                  <c:v>41143</c:v>
                </c:pt>
                <c:pt idx="129">
                  <c:v>41144</c:v>
                </c:pt>
                <c:pt idx="130">
                  <c:v>41145</c:v>
                </c:pt>
                <c:pt idx="131">
                  <c:v>41149</c:v>
                </c:pt>
                <c:pt idx="132">
                  <c:v>41150</c:v>
                </c:pt>
                <c:pt idx="133">
                  <c:v>41151</c:v>
                </c:pt>
                <c:pt idx="134">
                  <c:v>41152</c:v>
                </c:pt>
                <c:pt idx="135">
                  <c:v>41155</c:v>
                </c:pt>
                <c:pt idx="136">
                  <c:v>41156</c:v>
                </c:pt>
                <c:pt idx="137">
                  <c:v>41157</c:v>
                </c:pt>
                <c:pt idx="138">
                  <c:v>41158</c:v>
                </c:pt>
                <c:pt idx="139">
                  <c:v>41159</c:v>
                </c:pt>
                <c:pt idx="140">
                  <c:v>41162</c:v>
                </c:pt>
                <c:pt idx="141">
                  <c:v>41163</c:v>
                </c:pt>
                <c:pt idx="142">
                  <c:v>41164</c:v>
                </c:pt>
                <c:pt idx="143">
                  <c:v>41165</c:v>
                </c:pt>
                <c:pt idx="144">
                  <c:v>41168</c:v>
                </c:pt>
                <c:pt idx="145">
                  <c:v>41169</c:v>
                </c:pt>
                <c:pt idx="146">
                  <c:v>41170</c:v>
                </c:pt>
                <c:pt idx="147">
                  <c:v>41171</c:v>
                </c:pt>
                <c:pt idx="148">
                  <c:v>41172</c:v>
                </c:pt>
                <c:pt idx="149">
                  <c:v>41173</c:v>
                </c:pt>
                <c:pt idx="150">
                  <c:v>41176</c:v>
                </c:pt>
                <c:pt idx="151">
                  <c:v>41177</c:v>
                </c:pt>
                <c:pt idx="152">
                  <c:v>41178</c:v>
                </c:pt>
                <c:pt idx="153">
                  <c:v>41179</c:v>
                </c:pt>
                <c:pt idx="154">
                  <c:v>41183</c:v>
                </c:pt>
                <c:pt idx="155">
                  <c:v>41184</c:v>
                </c:pt>
                <c:pt idx="156">
                  <c:v>41185</c:v>
                </c:pt>
                <c:pt idx="157">
                  <c:v>41186</c:v>
                </c:pt>
                <c:pt idx="158">
                  <c:v>41190</c:v>
                </c:pt>
                <c:pt idx="159">
                  <c:v>41191</c:v>
                </c:pt>
                <c:pt idx="160">
                  <c:v>41192</c:v>
                </c:pt>
                <c:pt idx="161">
                  <c:v>41193</c:v>
                </c:pt>
                <c:pt idx="162">
                  <c:v>41194</c:v>
                </c:pt>
                <c:pt idx="163">
                  <c:v>41197</c:v>
                </c:pt>
                <c:pt idx="164">
                  <c:v>41198</c:v>
                </c:pt>
                <c:pt idx="165">
                  <c:v>41199</c:v>
                </c:pt>
                <c:pt idx="166">
                  <c:v>41200</c:v>
                </c:pt>
                <c:pt idx="167">
                  <c:v>41201</c:v>
                </c:pt>
                <c:pt idx="168">
                  <c:v>41204</c:v>
                </c:pt>
                <c:pt idx="169">
                  <c:v>41205</c:v>
                </c:pt>
                <c:pt idx="170">
                  <c:v>41206</c:v>
                </c:pt>
                <c:pt idx="171">
                  <c:v>41207</c:v>
                </c:pt>
                <c:pt idx="172">
                  <c:v>41208</c:v>
                </c:pt>
                <c:pt idx="173">
                  <c:v>41211</c:v>
                </c:pt>
                <c:pt idx="174">
                  <c:v>41212</c:v>
                </c:pt>
                <c:pt idx="175">
                  <c:v>41213</c:v>
                </c:pt>
                <c:pt idx="176">
                  <c:v>41183</c:v>
                </c:pt>
                <c:pt idx="177">
                  <c:v>41215</c:v>
                </c:pt>
                <c:pt idx="178">
                  <c:v>41218</c:v>
                </c:pt>
                <c:pt idx="179">
                  <c:v>41219</c:v>
                </c:pt>
                <c:pt idx="180">
                  <c:v>41220</c:v>
                </c:pt>
                <c:pt idx="181">
                  <c:v>41221</c:v>
                </c:pt>
                <c:pt idx="182">
                  <c:v>41222</c:v>
                </c:pt>
                <c:pt idx="183">
                  <c:v>41225</c:v>
                </c:pt>
                <c:pt idx="184">
                  <c:v>41226</c:v>
                </c:pt>
                <c:pt idx="185">
                  <c:v>41227</c:v>
                </c:pt>
                <c:pt idx="186">
                  <c:v>41228</c:v>
                </c:pt>
                <c:pt idx="187">
                  <c:v>41229</c:v>
                </c:pt>
                <c:pt idx="188">
                  <c:v>41232</c:v>
                </c:pt>
                <c:pt idx="189">
                  <c:v>41233</c:v>
                </c:pt>
                <c:pt idx="190">
                  <c:v>41234</c:v>
                </c:pt>
                <c:pt idx="191">
                  <c:v>41235</c:v>
                </c:pt>
                <c:pt idx="192">
                  <c:v>41236</c:v>
                </c:pt>
                <c:pt idx="193">
                  <c:v>41239</c:v>
                </c:pt>
                <c:pt idx="194">
                  <c:v>41240</c:v>
                </c:pt>
                <c:pt idx="195">
                  <c:v>41241</c:v>
                </c:pt>
                <c:pt idx="196">
                  <c:v>41242</c:v>
                </c:pt>
                <c:pt idx="197">
                  <c:v>41243</c:v>
                </c:pt>
                <c:pt idx="198">
                  <c:v>41246</c:v>
                </c:pt>
                <c:pt idx="199">
                  <c:v>41247</c:v>
                </c:pt>
                <c:pt idx="200">
                  <c:v>41248</c:v>
                </c:pt>
                <c:pt idx="201">
                  <c:v>41249</c:v>
                </c:pt>
                <c:pt idx="202">
                  <c:v>41250</c:v>
                </c:pt>
                <c:pt idx="203">
                  <c:v>41253</c:v>
                </c:pt>
                <c:pt idx="204">
                  <c:v>41254</c:v>
                </c:pt>
                <c:pt idx="205">
                  <c:v>41255</c:v>
                </c:pt>
                <c:pt idx="206">
                  <c:v>41256</c:v>
                </c:pt>
                <c:pt idx="207">
                  <c:v>41257</c:v>
                </c:pt>
                <c:pt idx="208">
                  <c:v>41260</c:v>
                </c:pt>
                <c:pt idx="209">
                  <c:v>41261</c:v>
                </c:pt>
                <c:pt idx="210">
                  <c:v>41262</c:v>
                </c:pt>
                <c:pt idx="211">
                  <c:v>41263</c:v>
                </c:pt>
                <c:pt idx="212">
                  <c:v>41264</c:v>
                </c:pt>
                <c:pt idx="213">
                  <c:v>41267</c:v>
                </c:pt>
                <c:pt idx="214">
                  <c:v>41276</c:v>
                </c:pt>
                <c:pt idx="215">
                  <c:v>41277</c:v>
                </c:pt>
                <c:pt idx="216">
                  <c:v>41278</c:v>
                </c:pt>
                <c:pt idx="217">
                  <c:v>41281</c:v>
                </c:pt>
                <c:pt idx="218">
                  <c:v>41282</c:v>
                </c:pt>
                <c:pt idx="219">
                  <c:v>41283</c:v>
                </c:pt>
                <c:pt idx="220">
                  <c:v>41284</c:v>
                </c:pt>
                <c:pt idx="221">
                  <c:v>41285</c:v>
                </c:pt>
                <c:pt idx="222">
                  <c:v>41288</c:v>
                </c:pt>
                <c:pt idx="223">
                  <c:v>41289</c:v>
                </c:pt>
                <c:pt idx="224">
                  <c:v>41290</c:v>
                </c:pt>
              </c:numCache>
            </c:numRef>
          </c:cat>
          <c:val>
            <c:numRef>
              <c:f>'FFA Contract Prices'!$E$4:$E$228</c:f>
              <c:numCache>
                <c:formatCode>General</c:formatCode>
                <c:ptCount val="225"/>
                <c:pt idx="0">
                  <c:v>13113</c:v>
                </c:pt>
                <c:pt idx="1">
                  <c:v>13213</c:v>
                </c:pt>
                <c:pt idx="2">
                  <c:v>13167</c:v>
                </c:pt>
                <c:pt idx="3">
                  <c:v>13058</c:v>
                </c:pt>
                <c:pt idx="4">
                  <c:v>13256</c:v>
                </c:pt>
                <c:pt idx="5">
                  <c:v>13554</c:v>
                </c:pt>
                <c:pt idx="6">
                  <c:v>13708</c:v>
                </c:pt>
                <c:pt idx="7">
                  <c:v>13825</c:v>
                </c:pt>
                <c:pt idx="8">
                  <c:v>13540</c:v>
                </c:pt>
                <c:pt idx="9">
                  <c:v>13242</c:v>
                </c:pt>
                <c:pt idx="10">
                  <c:v>13250</c:v>
                </c:pt>
                <c:pt idx="11">
                  <c:v>13300</c:v>
                </c:pt>
                <c:pt idx="12">
                  <c:v>13375</c:v>
                </c:pt>
                <c:pt idx="13">
                  <c:v>13117</c:v>
                </c:pt>
                <c:pt idx="14">
                  <c:v>12650</c:v>
                </c:pt>
                <c:pt idx="15">
                  <c:v>12208</c:v>
                </c:pt>
                <c:pt idx="16">
                  <c:v>12005</c:v>
                </c:pt>
                <c:pt idx="17">
                  <c:v>10800</c:v>
                </c:pt>
                <c:pt idx="18">
                  <c:v>10458</c:v>
                </c:pt>
                <c:pt idx="19">
                  <c:v>9958</c:v>
                </c:pt>
                <c:pt idx="20">
                  <c:v>10333</c:v>
                </c:pt>
                <c:pt idx="21">
                  <c:v>10504</c:v>
                </c:pt>
                <c:pt idx="22">
                  <c:v>10142</c:v>
                </c:pt>
                <c:pt idx="23">
                  <c:v>10083</c:v>
                </c:pt>
                <c:pt idx="24">
                  <c:v>10458</c:v>
                </c:pt>
                <c:pt idx="25">
                  <c:v>10533</c:v>
                </c:pt>
                <c:pt idx="26">
                  <c:v>10533</c:v>
                </c:pt>
                <c:pt idx="27">
                  <c:v>10533</c:v>
                </c:pt>
                <c:pt idx="28">
                  <c:v>10850</c:v>
                </c:pt>
                <c:pt idx="29">
                  <c:v>11279</c:v>
                </c:pt>
                <c:pt idx="30">
                  <c:v>11267</c:v>
                </c:pt>
                <c:pt idx="31">
                  <c:v>11290</c:v>
                </c:pt>
                <c:pt idx="32">
                  <c:v>14117</c:v>
                </c:pt>
                <c:pt idx="33">
                  <c:v>14333</c:v>
                </c:pt>
                <c:pt idx="34">
                  <c:v>14471</c:v>
                </c:pt>
                <c:pt idx="35">
                  <c:v>14996</c:v>
                </c:pt>
                <c:pt idx="36">
                  <c:v>15342</c:v>
                </c:pt>
                <c:pt idx="37">
                  <c:v>15365</c:v>
                </c:pt>
                <c:pt idx="38">
                  <c:v>14883</c:v>
                </c:pt>
                <c:pt idx="39">
                  <c:v>14385</c:v>
                </c:pt>
                <c:pt idx="40">
                  <c:v>14317</c:v>
                </c:pt>
                <c:pt idx="41">
                  <c:v>14492</c:v>
                </c:pt>
                <c:pt idx="42">
                  <c:v>14388</c:v>
                </c:pt>
                <c:pt idx="43">
                  <c:v>14525</c:v>
                </c:pt>
                <c:pt idx="44">
                  <c:v>14525</c:v>
                </c:pt>
                <c:pt idx="45">
                  <c:v>14525</c:v>
                </c:pt>
                <c:pt idx="46">
                  <c:v>14525</c:v>
                </c:pt>
                <c:pt idx="47">
                  <c:v>14458</c:v>
                </c:pt>
                <c:pt idx="48">
                  <c:v>14283</c:v>
                </c:pt>
                <c:pt idx="49">
                  <c:v>14267</c:v>
                </c:pt>
                <c:pt idx="50">
                  <c:v>14054</c:v>
                </c:pt>
                <c:pt idx="51">
                  <c:v>13890</c:v>
                </c:pt>
                <c:pt idx="52">
                  <c:v>14120</c:v>
                </c:pt>
                <c:pt idx="53">
                  <c:v>14675</c:v>
                </c:pt>
                <c:pt idx="54">
                  <c:v>15017</c:v>
                </c:pt>
                <c:pt idx="55">
                  <c:v>14658</c:v>
                </c:pt>
                <c:pt idx="56">
                  <c:v>14608</c:v>
                </c:pt>
                <c:pt idx="57">
                  <c:v>14692</c:v>
                </c:pt>
                <c:pt idx="58">
                  <c:v>14625</c:v>
                </c:pt>
                <c:pt idx="59">
                  <c:v>14600</c:v>
                </c:pt>
                <c:pt idx="60">
                  <c:v>14413</c:v>
                </c:pt>
                <c:pt idx="61">
                  <c:v>14596</c:v>
                </c:pt>
                <c:pt idx="62">
                  <c:v>14588</c:v>
                </c:pt>
                <c:pt idx="63">
                  <c:v>14500</c:v>
                </c:pt>
                <c:pt idx="64">
                  <c:v>14325</c:v>
                </c:pt>
                <c:pt idx="65">
                  <c:v>13617</c:v>
                </c:pt>
                <c:pt idx="66">
                  <c:v>13350</c:v>
                </c:pt>
                <c:pt idx="67">
                  <c:v>12880</c:v>
                </c:pt>
                <c:pt idx="68">
                  <c:v>12583</c:v>
                </c:pt>
                <c:pt idx="69">
                  <c:v>12717</c:v>
                </c:pt>
                <c:pt idx="70">
                  <c:v>12375</c:v>
                </c:pt>
                <c:pt idx="71">
                  <c:v>11879</c:v>
                </c:pt>
                <c:pt idx="72">
                  <c:v>11942</c:v>
                </c:pt>
                <c:pt idx="73">
                  <c:v>11896</c:v>
                </c:pt>
                <c:pt idx="74">
                  <c:v>12025</c:v>
                </c:pt>
                <c:pt idx="75">
                  <c:v>11815</c:v>
                </c:pt>
                <c:pt idx="76">
                  <c:v>12208</c:v>
                </c:pt>
                <c:pt idx="77">
                  <c:v>12058</c:v>
                </c:pt>
                <c:pt idx="78">
                  <c:v>11933</c:v>
                </c:pt>
                <c:pt idx="79">
                  <c:v>11933</c:v>
                </c:pt>
                <c:pt idx="80">
                  <c:v>11805</c:v>
                </c:pt>
                <c:pt idx="81">
                  <c:v>12025</c:v>
                </c:pt>
                <c:pt idx="82">
                  <c:v>12596</c:v>
                </c:pt>
                <c:pt idx="83">
                  <c:v>12125</c:v>
                </c:pt>
                <c:pt idx="84">
                  <c:v>11958</c:v>
                </c:pt>
                <c:pt idx="85">
                  <c:v>12075</c:v>
                </c:pt>
                <c:pt idx="86">
                  <c:v>12138</c:v>
                </c:pt>
                <c:pt idx="87">
                  <c:v>12196</c:v>
                </c:pt>
                <c:pt idx="88">
                  <c:v>12210</c:v>
                </c:pt>
                <c:pt idx="89">
                  <c:v>11983</c:v>
                </c:pt>
                <c:pt idx="90">
                  <c:v>9156</c:v>
                </c:pt>
                <c:pt idx="91">
                  <c:v>9342</c:v>
                </c:pt>
                <c:pt idx="92">
                  <c:v>9870</c:v>
                </c:pt>
                <c:pt idx="93">
                  <c:v>9775</c:v>
                </c:pt>
                <c:pt idx="94">
                  <c:v>9796</c:v>
                </c:pt>
                <c:pt idx="95">
                  <c:v>9708</c:v>
                </c:pt>
                <c:pt idx="96">
                  <c:v>9692</c:v>
                </c:pt>
                <c:pt idx="97">
                  <c:v>9329</c:v>
                </c:pt>
                <c:pt idx="98">
                  <c:v>8763</c:v>
                </c:pt>
                <c:pt idx="99">
                  <c:v>8533</c:v>
                </c:pt>
                <c:pt idx="100">
                  <c:v>8658</c:v>
                </c:pt>
                <c:pt idx="101">
                  <c:v>8825</c:v>
                </c:pt>
                <c:pt idx="102">
                  <c:v>8650</c:v>
                </c:pt>
                <c:pt idx="103">
                  <c:v>8500</c:v>
                </c:pt>
                <c:pt idx="104">
                  <c:v>8425</c:v>
                </c:pt>
                <c:pt idx="105">
                  <c:v>8525</c:v>
                </c:pt>
                <c:pt idx="106">
                  <c:v>8583</c:v>
                </c:pt>
                <c:pt idx="107">
                  <c:v>8358</c:v>
                </c:pt>
                <c:pt idx="108">
                  <c:v>8108</c:v>
                </c:pt>
                <c:pt idx="109">
                  <c:v>8158</c:v>
                </c:pt>
                <c:pt idx="110">
                  <c:v>8150</c:v>
                </c:pt>
                <c:pt idx="111">
                  <c:v>8070</c:v>
                </c:pt>
                <c:pt idx="112">
                  <c:v>7567</c:v>
                </c:pt>
                <c:pt idx="113">
                  <c:v>7546</c:v>
                </c:pt>
                <c:pt idx="114">
                  <c:v>7471</c:v>
                </c:pt>
                <c:pt idx="115">
                  <c:v>7770</c:v>
                </c:pt>
                <c:pt idx="116">
                  <c:v>7792</c:v>
                </c:pt>
                <c:pt idx="117">
                  <c:v>7717</c:v>
                </c:pt>
                <c:pt idx="118">
                  <c:v>7533</c:v>
                </c:pt>
                <c:pt idx="119">
                  <c:v>7524</c:v>
                </c:pt>
                <c:pt idx="120">
                  <c:v>7588</c:v>
                </c:pt>
                <c:pt idx="121">
                  <c:v>7467</c:v>
                </c:pt>
                <c:pt idx="122">
                  <c:v>7458</c:v>
                </c:pt>
                <c:pt idx="123">
                  <c:v>7367</c:v>
                </c:pt>
                <c:pt idx="124">
                  <c:v>7505</c:v>
                </c:pt>
                <c:pt idx="125">
                  <c:v>7540</c:v>
                </c:pt>
                <c:pt idx="126">
                  <c:v>7467</c:v>
                </c:pt>
                <c:pt idx="127">
                  <c:v>7483</c:v>
                </c:pt>
                <c:pt idx="128">
                  <c:v>7458</c:v>
                </c:pt>
                <c:pt idx="129">
                  <c:v>7342</c:v>
                </c:pt>
                <c:pt idx="130">
                  <c:v>7540</c:v>
                </c:pt>
                <c:pt idx="131">
                  <c:v>7650</c:v>
                </c:pt>
                <c:pt idx="132">
                  <c:v>7367</c:v>
                </c:pt>
                <c:pt idx="133">
                  <c:v>7229</c:v>
                </c:pt>
                <c:pt idx="134">
                  <c:v>7233</c:v>
                </c:pt>
                <c:pt idx="135">
                  <c:v>7305</c:v>
                </c:pt>
                <c:pt idx="136">
                  <c:v>7125</c:v>
                </c:pt>
                <c:pt idx="137">
                  <c:v>6790</c:v>
                </c:pt>
                <c:pt idx="138">
                  <c:v>7140</c:v>
                </c:pt>
                <c:pt idx="139">
                  <c:v>7317</c:v>
                </c:pt>
                <c:pt idx="140">
                  <c:v>7508</c:v>
                </c:pt>
                <c:pt idx="141">
                  <c:v>7138</c:v>
                </c:pt>
                <c:pt idx="142">
                  <c:v>6958</c:v>
                </c:pt>
                <c:pt idx="143">
                  <c:v>7025</c:v>
                </c:pt>
                <c:pt idx="144">
                  <c:v>7305</c:v>
                </c:pt>
                <c:pt idx="145">
                  <c:v>7750</c:v>
                </c:pt>
                <c:pt idx="146">
                  <c:v>7975</c:v>
                </c:pt>
                <c:pt idx="147">
                  <c:v>8025</c:v>
                </c:pt>
                <c:pt idx="148">
                  <c:v>7867</c:v>
                </c:pt>
                <c:pt idx="149">
                  <c:v>7775</c:v>
                </c:pt>
                <c:pt idx="150">
                  <c:v>7350</c:v>
                </c:pt>
                <c:pt idx="151">
                  <c:v>7204</c:v>
                </c:pt>
                <c:pt idx="152">
                  <c:v>6925</c:v>
                </c:pt>
                <c:pt idx="153">
                  <c:v>7613</c:v>
                </c:pt>
                <c:pt idx="154">
                  <c:v>9333</c:v>
                </c:pt>
                <c:pt idx="155">
                  <c:v>9170</c:v>
                </c:pt>
                <c:pt idx="156">
                  <c:v>9342</c:v>
                </c:pt>
                <c:pt idx="157">
                  <c:v>9958</c:v>
                </c:pt>
                <c:pt idx="158">
                  <c:v>9490</c:v>
                </c:pt>
                <c:pt idx="159">
                  <c:v>8892</c:v>
                </c:pt>
                <c:pt idx="160">
                  <c:v>8960</c:v>
                </c:pt>
                <c:pt idx="161">
                  <c:v>9375</c:v>
                </c:pt>
                <c:pt idx="162">
                  <c:v>9330</c:v>
                </c:pt>
                <c:pt idx="163">
                  <c:v>9417</c:v>
                </c:pt>
                <c:pt idx="164">
                  <c:v>9633</c:v>
                </c:pt>
                <c:pt idx="165">
                  <c:v>9142</c:v>
                </c:pt>
                <c:pt idx="166">
                  <c:v>8867</c:v>
                </c:pt>
                <c:pt idx="167">
                  <c:v>9350</c:v>
                </c:pt>
                <c:pt idx="168">
                  <c:v>9950</c:v>
                </c:pt>
                <c:pt idx="169">
                  <c:v>10033</c:v>
                </c:pt>
                <c:pt idx="170">
                  <c:v>9030</c:v>
                </c:pt>
                <c:pt idx="171">
                  <c:v>9142</c:v>
                </c:pt>
                <c:pt idx="172">
                  <c:v>9250</c:v>
                </c:pt>
                <c:pt idx="173">
                  <c:v>9325</c:v>
                </c:pt>
                <c:pt idx="174">
                  <c:v>8967</c:v>
                </c:pt>
                <c:pt idx="175">
                  <c:v>8890</c:v>
                </c:pt>
                <c:pt idx="176">
                  <c:v>8742</c:v>
                </c:pt>
                <c:pt idx="177">
                  <c:v>8710</c:v>
                </c:pt>
                <c:pt idx="178">
                  <c:v>8533</c:v>
                </c:pt>
                <c:pt idx="179">
                  <c:v>8083</c:v>
                </c:pt>
                <c:pt idx="180">
                  <c:v>8258</c:v>
                </c:pt>
                <c:pt idx="181">
                  <c:v>8717</c:v>
                </c:pt>
                <c:pt idx="182">
                  <c:v>9125</c:v>
                </c:pt>
                <c:pt idx="183">
                  <c:v>8767</c:v>
                </c:pt>
                <c:pt idx="184">
                  <c:v>9050</c:v>
                </c:pt>
                <c:pt idx="185">
                  <c:v>8825</c:v>
                </c:pt>
                <c:pt idx="186">
                  <c:v>8592</c:v>
                </c:pt>
                <c:pt idx="187">
                  <c:v>8892</c:v>
                </c:pt>
                <c:pt idx="188">
                  <c:v>8871</c:v>
                </c:pt>
                <c:pt idx="189">
                  <c:v>8733</c:v>
                </c:pt>
                <c:pt idx="190">
                  <c:v>8560</c:v>
                </c:pt>
                <c:pt idx="191">
                  <c:v>8225</c:v>
                </c:pt>
                <c:pt idx="192">
                  <c:v>8200</c:v>
                </c:pt>
                <c:pt idx="193">
                  <c:v>8183</c:v>
                </c:pt>
                <c:pt idx="194">
                  <c:v>8058</c:v>
                </c:pt>
                <c:pt idx="195">
                  <c:v>8225</c:v>
                </c:pt>
                <c:pt idx="196">
                  <c:v>8075</c:v>
                </c:pt>
                <c:pt idx="197">
                  <c:v>8110</c:v>
                </c:pt>
                <c:pt idx="198">
                  <c:v>7880</c:v>
                </c:pt>
                <c:pt idx="199">
                  <c:v>7858</c:v>
                </c:pt>
                <c:pt idx="200">
                  <c:v>7520</c:v>
                </c:pt>
                <c:pt idx="201">
                  <c:v>7575</c:v>
                </c:pt>
                <c:pt idx="202">
                  <c:v>7533</c:v>
                </c:pt>
                <c:pt idx="203">
                  <c:v>7380</c:v>
                </c:pt>
                <c:pt idx="204">
                  <c:v>7225</c:v>
                </c:pt>
                <c:pt idx="205">
                  <c:v>7083</c:v>
                </c:pt>
                <c:pt idx="206">
                  <c:v>7233</c:v>
                </c:pt>
                <c:pt idx="207">
                  <c:v>7525</c:v>
                </c:pt>
                <c:pt idx="208">
                  <c:v>7608</c:v>
                </c:pt>
                <c:pt idx="209">
                  <c:v>7520</c:v>
                </c:pt>
                <c:pt idx="210">
                  <c:v>7408</c:v>
                </c:pt>
                <c:pt idx="211">
                  <c:v>7471</c:v>
                </c:pt>
                <c:pt idx="212">
                  <c:v>7605</c:v>
                </c:pt>
                <c:pt idx="213">
                  <c:v>8750</c:v>
                </c:pt>
                <c:pt idx="214">
                  <c:v>9142</c:v>
                </c:pt>
                <c:pt idx="215">
                  <c:v>9250</c:v>
                </c:pt>
                <c:pt idx="216">
                  <c:v>9342</c:v>
                </c:pt>
                <c:pt idx="217">
                  <c:v>9690</c:v>
                </c:pt>
                <c:pt idx="218">
                  <c:v>9300</c:v>
                </c:pt>
                <c:pt idx="219">
                  <c:v>9125</c:v>
                </c:pt>
                <c:pt idx="220">
                  <c:v>9325</c:v>
                </c:pt>
                <c:pt idx="221">
                  <c:v>9575</c:v>
                </c:pt>
                <c:pt idx="222">
                  <c:v>9375</c:v>
                </c:pt>
                <c:pt idx="223">
                  <c:v>9750</c:v>
                </c:pt>
                <c:pt idx="224">
                  <c:v>9875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0-4CD5-8D70-D895AADA4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177592"/>
        <c:axId val="652177984"/>
      </c:lineChart>
      <c:dateAx>
        <c:axId val="652177592"/>
        <c:scaling>
          <c:orientation val="minMax"/>
        </c:scaling>
        <c:delete val="0"/>
        <c:axPos val="b"/>
        <c:numFmt formatCode="mmm\ yy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FagoCoRegularLf-Roman" pitchFamily="50" charset="0"/>
              </a:defRPr>
            </a:pPr>
            <a:endParaRPr lang="en-US"/>
          </a:p>
        </c:txPr>
        <c:crossAx val="652177984"/>
        <c:crosses val="autoZero"/>
        <c:auto val="1"/>
        <c:lblOffset val="100"/>
        <c:baseTimeUnit val="days"/>
        <c:majorUnit val="1"/>
        <c:majorTimeUnit val="months"/>
      </c:dateAx>
      <c:valAx>
        <c:axId val="652177984"/>
        <c:scaling>
          <c:orientation val="minMax"/>
          <c:min val="2500"/>
        </c:scaling>
        <c:delete val="0"/>
        <c:axPos val="l"/>
        <c:majorGridlines>
          <c:spPr>
            <a:ln>
              <a:solidFill>
                <a:srgbClr val="EEECE1">
                  <a:lumMod val="90000"/>
                  <a:alpha val="0"/>
                </a:srgb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noFill/>
        </c:spPr>
        <c:txPr>
          <a:bodyPr/>
          <a:lstStyle/>
          <a:p>
            <a:pPr>
              <a:defRPr sz="1200">
                <a:latin typeface="FagoCoRegularLf-Roman" pitchFamily="50" charset="0"/>
              </a:defRPr>
            </a:pPr>
            <a:endParaRPr lang="en-US"/>
          </a:p>
        </c:txPr>
        <c:crossAx val="652177592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9.3986001749781292E-2"/>
          <c:y val="2.6817949839605212E-2"/>
          <c:w val="0.88934733158355195"/>
          <c:h val="0.10377114319043459"/>
        </c:manualLayout>
      </c:layout>
      <c:overlay val="0"/>
      <c:spPr>
        <a:noFill/>
      </c:sp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image" Target="../media/image3.png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368</xdr:row>
      <xdr:rowOff>142875</xdr:rowOff>
    </xdr:from>
    <xdr:to>
      <xdr:col>3</xdr:col>
      <xdr:colOff>130175</xdr:colOff>
      <xdr:row>421</xdr:row>
      <xdr:rowOff>55561</xdr:rowOff>
    </xdr:to>
    <xdr:sp macro="" textlink="">
      <xdr:nvSpPr>
        <xdr:cNvPr id="16511981" name="Text Box 24">
          <a:extLst>
            <a:ext uri="{FF2B5EF4-FFF2-40B4-BE49-F238E27FC236}">
              <a16:creationId xmlns:a16="http://schemas.microsoft.com/office/drawing/2014/main" id="{00000000-0008-0000-0400-0000EDF3FB00}"/>
            </a:ext>
          </a:extLst>
        </xdr:cNvPr>
        <xdr:cNvSpPr txBox="1">
          <a:spLocks noChangeArrowheads="1"/>
        </xdr:cNvSpPr>
      </xdr:nvSpPr>
      <xdr:spPr bwMode="auto">
        <a:xfrm>
          <a:off x="3810000" y="598074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47625</xdr:colOff>
      <xdr:row>369</xdr:row>
      <xdr:rowOff>142875</xdr:rowOff>
    </xdr:from>
    <xdr:to>
      <xdr:col>3</xdr:col>
      <xdr:colOff>130175</xdr:colOff>
      <xdr:row>421</xdr:row>
      <xdr:rowOff>55561</xdr:rowOff>
    </xdr:to>
    <xdr:sp macro="" textlink="">
      <xdr:nvSpPr>
        <xdr:cNvPr id="16511982" name="Text Box 25">
          <a:extLst>
            <a:ext uri="{FF2B5EF4-FFF2-40B4-BE49-F238E27FC236}">
              <a16:creationId xmlns:a16="http://schemas.microsoft.com/office/drawing/2014/main" id="{00000000-0008-0000-0400-0000EEF3FB00}"/>
            </a:ext>
          </a:extLst>
        </xdr:cNvPr>
        <xdr:cNvSpPr txBox="1">
          <a:spLocks noChangeArrowheads="1"/>
        </xdr:cNvSpPr>
      </xdr:nvSpPr>
      <xdr:spPr bwMode="auto">
        <a:xfrm>
          <a:off x="3810000" y="5996940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47625</xdr:colOff>
      <xdr:row>370</xdr:row>
      <xdr:rowOff>142875</xdr:rowOff>
    </xdr:from>
    <xdr:to>
      <xdr:col>3</xdr:col>
      <xdr:colOff>130175</xdr:colOff>
      <xdr:row>421</xdr:row>
      <xdr:rowOff>55561</xdr:rowOff>
    </xdr:to>
    <xdr:sp macro="" textlink="">
      <xdr:nvSpPr>
        <xdr:cNvPr id="16511983" name="Text Box 26">
          <a:extLst>
            <a:ext uri="{FF2B5EF4-FFF2-40B4-BE49-F238E27FC236}">
              <a16:creationId xmlns:a16="http://schemas.microsoft.com/office/drawing/2014/main" id="{00000000-0008-0000-0400-0000EFF3FB00}"/>
            </a:ext>
          </a:extLst>
        </xdr:cNvPr>
        <xdr:cNvSpPr txBox="1">
          <a:spLocks noChangeArrowheads="1"/>
        </xdr:cNvSpPr>
      </xdr:nvSpPr>
      <xdr:spPr bwMode="auto">
        <a:xfrm>
          <a:off x="3810000" y="601313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47625</xdr:colOff>
      <xdr:row>371</xdr:row>
      <xdr:rowOff>142875</xdr:rowOff>
    </xdr:from>
    <xdr:to>
      <xdr:col>3</xdr:col>
      <xdr:colOff>130175</xdr:colOff>
      <xdr:row>421</xdr:row>
      <xdr:rowOff>55561</xdr:rowOff>
    </xdr:to>
    <xdr:sp macro="" textlink="">
      <xdr:nvSpPr>
        <xdr:cNvPr id="16511984" name="Text Box 27">
          <a:extLst>
            <a:ext uri="{FF2B5EF4-FFF2-40B4-BE49-F238E27FC236}">
              <a16:creationId xmlns:a16="http://schemas.microsoft.com/office/drawing/2014/main" id="{00000000-0008-0000-0400-0000F0F3FB00}"/>
            </a:ext>
          </a:extLst>
        </xdr:cNvPr>
        <xdr:cNvSpPr txBox="1">
          <a:spLocks noChangeArrowheads="1"/>
        </xdr:cNvSpPr>
      </xdr:nvSpPr>
      <xdr:spPr bwMode="auto">
        <a:xfrm>
          <a:off x="3810000" y="6029325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47625</xdr:colOff>
      <xdr:row>372</xdr:row>
      <xdr:rowOff>142875</xdr:rowOff>
    </xdr:from>
    <xdr:to>
      <xdr:col>3</xdr:col>
      <xdr:colOff>130175</xdr:colOff>
      <xdr:row>421</xdr:row>
      <xdr:rowOff>55561</xdr:rowOff>
    </xdr:to>
    <xdr:sp macro="" textlink="">
      <xdr:nvSpPr>
        <xdr:cNvPr id="16511985" name="Text Box 28">
          <a:extLst>
            <a:ext uri="{FF2B5EF4-FFF2-40B4-BE49-F238E27FC236}">
              <a16:creationId xmlns:a16="http://schemas.microsoft.com/office/drawing/2014/main" id="{00000000-0008-0000-0400-0000F1F3FB00}"/>
            </a:ext>
          </a:extLst>
        </xdr:cNvPr>
        <xdr:cNvSpPr txBox="1">
          <a:spLocks noChangeArrowheads="1"/>
        </xdr:cNvSpPr>
      </xdr:nvSpPr>
      <xdr:spPr bwMode="auto">
        <a:xfrm>
          <a:off x="3810000" y="6045517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47625</xdr:colOff>
      <xdr:row>373</xdr:row>
      <xdr:rowOff>142875</xdr:rowOff>
    </xdr:from>
    <xdr:to>
      <xdr:col>3</xdr:col>
      <xdr:colOff>130175</xdr:colOff>
      <xdr:row>421</xdr:row>
      <xdr:rowOff>55561</xdr:rowOff>
    </xdr:to>
    <xdr:sp macro="" textlink="">
      <xdr:nvSpPr>
        <xdr:cNvPr id="16511986" name="Text Box 29">
          <a:extLst>
            <a:ext uri="{FF2B5EF4-FFF2-40B4-BE49-F238E27FC236}">
              <a16:creationId xmlns:a16="http://schemas.microsoft.com/office/drawing/2014/main" id="{00000000-0008-0000-0400-0000F2F3FB00}"/>
            </a:ext>
          </a:extLst>
        </xdr:cNvPr>
        <xdr:cNvSpPr txBox="1">
          <a:spLocks noChangeArrowheads="1"/>
        </xdr:cNvSpPr>
      </xdr:nvSpPr>
      <xdr:spPr bwMode="auto">
        <a:xfrm>
          <a:off x="3810000" y="60617100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47625</xdr:colOff>
      <xdr:row>374</xdr:row>
      <xdr:rowOff>142875</xdr:rowOff>
    </xdr:from>
    <xdr:to>
      <xdr:col>3</xdr:col>
      <xdr:colOff>130175</xdr:colOff>
      <xdr:row>421</xdr:row>
      <xdr:rowOff>55561</xdr:rowOff>
    </xdr:to>
    <xdr:sp macro="" textlink="">
      <xdr:nvSpPr>
        <xdr:cNvPr id="16511987" name="Text Box 30">
          <a:extLst>
            <a:ext uri="{FF2B5EF4-FFF2-40B4-BE49-F238E27FC236}">
              <a16:creationId xmlns:a16="http://schemas.microsoft.com/office/drawing/2014/main" id="{00000000-0008-0000-0400-0000F3F3FB00}"/>
            </a:ext>
          </a:extLst>
        </xdr:cNvPr>
        <xdr:cNvSpPr txBox="1">
          <a:spLocks noChangeArrowheads="1"/>
        </xdr:cNvSpPr>
      </xdr:nvSpPr>
      <xdr:spPr bwMode="auto">
        <a:xfrm>
          <a:off x="3810000" y="60779025"/>
          <a:ext cx="76200" cy="200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20</xdr:col>
      <xdr:colOff>416832</xdr:colOff>
      <xdr:row>1114</xdr:row>
      <xdr:rowOff>12591</xdr:rowOff>
    </xdr:from>
    <xdr:to>
      <xdr:col>26</xdr:col>
      <xdr:colOff>101530</xdr:colOff>
      <xdr:row>1125</xdr:row>
      <xdr:rowOff>10608</xdr:rowOff>
    </xdr:to>
    <xdr:pic>
      <xdr:nvPicPr>
        <xdr:cNvPr id="9" name="Object 1" descr="image001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10368" y="115496412"/>
          <a:ext cx="3698805" cy="1794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699688</xdr:colOff>
      <xdr:row>806</xdr:row>
      <xdr:rowOff>41395</xdr:rowOff>
    </xdr:from>
    <xdr:to>
      <xdr:col>18</xdr:col>
      <xdr:colOff>564601</xdr:colOff>
      <xdr:row>823</xdr:row>
      <xdr:rowOff>112233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155614</xdr:colOff>
      <xdr:row>992</xdr:row>
      <xdr:rowOff>68360</xdr:rowOff>
    </xdr:from>
    <xdr:to>
      <xdr:col>60</xdr:col>
      <xdr:colOff>541182</xdr:colOff>
      <xdr:row>1004</xdr:row>
      <xdr:rowOff>55241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54</xdr:col>
      <xdr:colOff>584826</xdr:colOff>
      <xdr:row>1026</xdr:row>
      <xdr:rowOff>119867</xdr:rowOff>
    </xdr:from>
    <xdr:to>
      <xdr:col>62</xdr:col>
      <xdr:colOff>277518</xdr:colOff>
      <xdr:row>1041</xdr:row>
      <xdr:rowOff>56837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661654</xdr:colOff>
      <xdr:row>955</xdr:row>
      <xdr:rowOff>82628</xdr:rowOff>
    </xdr:from>
    <xdr:to>
      <xdr:col>36</xdr:col>
      <xdr:colOff>498592</xdr:colOff>
      <xdr:row>972</xdr:row>
      <xdr:rowOff>27125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393192</xdr:colOff>
      <xdr:row>1115</xdr:row>
      <xdr:rowOff>51458</xdr:rowOff>
    </xdr:from>
    <xdr:to>
      <xdr:col>14</xdr:col>
      <xdr:colOff>429871</xdr:colOff>
      <xdr:row>1125</xdr:row>
      <xdr:rowOff>79978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1601506" y="115429144"/>
          <a:ext cx="8124765" cy="1661377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400"/>
            <a:t>don't put any calculations below - will mess with the SRM Feed tab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136524</xdr:colOff>
      <xdr:row>122</xdr:row>
      <xdr:rowOff>19050</xdr:rowOff>
    </xdr:from>
    <xdr:to>
      <xdr:col>27</xdr:col>
      <xdr:colOff>488949</xdr:colOff>
      <xdr:row>139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B404A-F208-4028-9838-918A1B249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538817</xdr:colOff>
      <xdr:row>222</xdr:row>
      <xdr:rowOff>28388</xdr:rowOff>
    </xdr:from>
    <xdr:to>
      <xdr:col>13</xdr:col>
      <xdr:colOff>48560</xdr:colOff>
      <xdr:row>235</xdr:row>
      <xdr:rowOff>134470</xdr:rowOff>
    </xdr:to>
    <xdr:graphicFrame macro="">
      <xdr:nvGraphicFramePr>
        <xdr:cNvPr id="18542616" name="Chart 1">
          <a:extLst>
            <a:ext uri="{FF2B5EF4-FFF2-40B4-BE49-F238E27FC236}">
              <a16:creationId xmlns:a16="http://schemas.microsoft.com/office/drawing/2014/main" id="{00000000-0008-0000-0200-000018F01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179294</xdr:colOff>
      <xdr:row>220</xdr:row>
      <xdr:rowOff>93568</xdr:rowOff>
    </xdr:from>
    <xdr:to>
      <xdr:col>19</xdr:col>
      <xdr:colOff>428812</xdr:colOff>
      <xdr:row>236</xdr:row>
      <xdr:rowOff>22411</xdr:rowOff>
    </xdr:to>
    <xdr:graphicFrame macro="">
      <xdr:nvGraphicFramePr>
        <xdr:cNvPr id="18542617" name="Chart 1">
          <a:extLst>
            <a:ext uri="{FF2B5EF4-FFF2-40B4-BE49-F238E27FC236}">
              <a16:creationId xmlns:a16="http://schemas.microsoft.com/office/drawing/2014/main" id="{00000000-0008-0000-0200-000019F01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486211</xdr:colOff>
      <xdr:row>264</xdr:row>
      <xdr:rowOff>88402</xdr:rowOff>
    </xdr:from>
    <xdr:to>
      <xdr:col>15</xdr:col>
      <xdr:colOff>215279</xdr:colOff>
      <xdr:row>278</xdr:row>
      <xdr:rowOff>7719</xdr:rowOff>
    </xdr:to>
    <xdr:pic>
      <xdr:nvPicPr>
        <xdr:cNvPr id="4" name="Object 1" descr="image00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652" y="42020814"/>
          <a:ext cx="3438215" cy="2115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302560</xdr:colOff>
      <xdr:row>282</xdr:row>
      <xdr:rowOff>67235</xdr:rowOff>
    </xdr:from>
    <xdr:to>
      <xdr:col>14</xdr:col>
      <xdr:colOff>358589</xdr:colOff>
      <xdr:row>287</xdr:row>
      <xdr:rowOff>67235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658972" y="44823529"/>
          <a:ext cx="3765176" cy="78441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GB" sz="1100"/>
            <a:t>If for any reason this will not update</a:t>
          </a:r>
          <a:r>
            <a:rPr lang="en-GB" sz="1100" baseline="0"/>
            <a:t> via CEIC the Baltic indices can be found in the Howe Robinson Weekly Dry Cargo Report - sent to Brian Levich</a:t>
          </a:r>
          <a:endParaRPr lang="en-GB" sz="1100"/>
        </a:p>
      </xdr:txBody>
    </xdr:sp>
    <xdr:clientData/>
  </xdr:twoCellAnchor>
  <xdr:twoCellAnchor>
    <xdr:from>
      <xdr:col>12</xdr:col>
      <xdr:colOff>183469</xdr:colOff>
      <xdr:row>523</xdr:row>
      <xdr:rowOff>107631</xdr:rowOff>
    </xdr:from>
    <xdr:to>
      <xdr:col>23</xdr:col>
      <xdr:colOff>323169</xdr:colOff>
      <xdr:row>546</xdr:row>
      <xdr:rowOff>51025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658813</xdr:colOff>
      <xdr:row>581</xdr:row>
      <xdr:rowOff>146844</xdr:rowOff>
    </xdr:from>
    <xdr:to>
      <xdr:col>17</xdr:col>
      <xdr:colOff>313532</xdr:colOff>
      <xdr:row>589</xdr:row>
      <xdr:rowOff>35720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8707438" y="86169500"/>
          <a:ext cx="3286125" cy="1222376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Allen, Lee (MB - UK):</a:t>
          </a:r>
        </a:p>
        <a:p>
          <a:endParaRPr lang="en-GB" sz="1100"/>
        </a:p>
        <a:p>
          <a:r>
            <a:rPr lang="en-GB" sz="1100"/>
            <a:t>Please check BCI formula and ensure that the number produced matches the BCI reading on the same date in the 'Baltic Indices Daily' tab</a:t>
          </a:r>
          <a:r>
            <a:rPr lang="en-GB" sz="1100" baseline="0"/>
            <a:t> - column H.</a:t>
          </a:r>
          <a:endParaRPr lang="en-GB" sz="1100"/>
        </a:p>
      </xdr:txBody>
    </xdr:sp>
    <xdr:clientData/>
  </xdr:twoCellAnchor>
  <xdr:twoCellAnchor>
    <xdr:from>
      <xdr:col>12</xdr:col>
      <xdr:colOff>631031</xdr:colOff>
      <xdr:row>590</xdr:row>
      <xdr:rowOff>43656</xdr:rowOff>
    </xdr:from>
    <xdr:to>
      <xdr:col>17</xdr:col>
      <xdr:colOff>285750</xdr:colOff>
      <xdr:row>597</xdr:row>
      <xdr:rowOff>108743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8679656" y="87566500"/>
          <a:ext cx="3286125" cy="1231899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Allen, Lee (MB - UK):</a:t>
          </a:r>
        </a:p>
        <a:p>
          <a:endParaRPr lang="en-GB" sz="1100"/>
        </a:p>
        <a:p>
          <a:r>
            <a:rPr lang="en-GB" sz="1100"/>
            <a:t>BDI,</a:t>
          </a:r>
          <a:r>
            <a:rPr lang="en-GB" sz="1100" baseline="0"/>
            <a:t> BCI, BSI and BHI are all available from the </a:t>
          </a:r>
          <a:r>
            <a:rPr lang="en-GB" sz="1100" b="1" baseline="0"/>
            <a:t>"BDI-Report</a:t>
          </a:r>
          <a:r>
            <a:rPr lang="en-GB" sz="1100" baseline="0"/>
            <a:t>" sheet in case of CEIC manual update not working or not available</a:t>
          </a:r>
          <a:endParaRPr lang="en-GB" sz="1100"/>
        </a:p>
      </xdr:txBody>
    </xdr:sp>
    <xdr:clientData/>
  </xdr:twoCellAnchor>
  <xdr:twoCellAnchor>
    <xdr:from>
      <xdr:col>2</xdr:col>
      <xdr:colOff>544761</xdr:colOff>
      <xdr:row>777</xdr:row>
      <xdr:rowOff>11739</xdr:rowOff>
    </xdr:from>
    <xdr:to>
      <xdr:col>14</xdr:col>
      <xdr:colOff>362262</xdr:colOff>
      <xdr:row>787</xdr:row>
      <xdr:rowOff>100340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186690" y="116289310"/>
          <a:ext cx="8072501" cy="1721459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400"/>
            <a:t>don't put any calculations below - will mess with the SRM Feed tab</a:t>
          </a:r>
        </a:p>
      </xdr:txBody>
    </xdr:sp>
    <xdr:clientData/>
  </xdr:twoCellAnchor>
  <xdr:twoCellAnchor editAs="oneCell">
    <xdr:from>
      <xdr:col>16</xdr:col>
      <xdr:colOff>0</xdr:colOff>
      <xdr:row>775</xdr:row>
      <xdr:rowOff>0</xdr:rowOff>
    </xdr:from>
    <xdr:to>
      <xdr:col>31</xdr:col>
      <xdr:colOff>225534</xdr:colOff>
      <xdr:row>787</xdr:row>
      <xdr:rowOff>21524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058FBB-98C6-7AD8-475D-06C8FA26C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12286" y="115954629"/>
          <a:ext cx="13647619" cy="1980952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0.00096</cdr:x>
      <cdr:y>0.0064</cdr:y>
    </cdr:from>
    <cdr:to>
      <cdr:x>0.00096</cdr:x>
      <cdr:y>0.0064</cdr:y>
    </cdr:to>
    <cdr:pic>
      <cdr:nvPicPr>
        <cdr:cNvPr id="4" name="chart">
          <a:extLst xmlns:a="http://schemas.openxmlformats.org/drawingml/2006/main">
            <a:ext uri="{FF2B5EF4-FFF2-40B4-BE49-F238E27FC236}">
              <a16:creationId xmlns:a16="http://schemas.microsoft.com/office/drawing/2014/main" id="{A3C978C6-6C71-4109-BE25-2914DE737E2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0.00096</cdr:x>
      <cdr:y>0.0064</cdr:y>
    </cdr:from>
    <cdr:to>
      <cdr:x>0.00096</cdr:x>
      <cdr:y>0.0064</cdr:y>
    </cdr:to>
    <cdr:pic>
      <cdr:nvPicPr>
        <cdr:cNvPr id="5" name="chart">
          <a:extLst xmlns:a="http://schemas.openxmlformats.org/drawingml/2006/main">
            <a:ext uri="{FF2B5EF4-FFF2-40B4-BE49-F238E27FC236}">
              <a16:creationId xmlns:a16="http://schemas.microsoft.com/office/drawing/2014/main" id="{15AF74AF-280A-40BD-ACE8-325792CB254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0.00096</cdr:x>
      <cdr:y>0.0064</cdr:y>
    </cdr:from>
    <cdr:to>
      <cdr:x>0.00096</cdr:x>
      <cdr:y>0.0064</cdr:y>
    </cdr:to>
    <cdr:pic>
      <cdr:nvPicPr>
        <cdr:cNvPr id="6" name="chart">
          <a:extLst xmlns:a="http://schemas.openxmlformats.org/drawingml/2006/main">
            <a:ext uri="{FF2B5EF4-FFF2-40B4-BE49-F238E27FC236}">
              <a16:creationId xmlns:a16="http://schemas.microsoft.com/office/drawing/2014/main" id="{A8B0AD42-A331-4B9A-A9A4-6F470462E85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0.00096</cdr:x>
      <cdr:y>0.0064</cdr:y>
    </cdr:from>
    <cdr:to>
      <cdr:x>0.00096</cdr:x>
      <cdr:y>0.0064</cdr:y>
    </cdr:to>
    <cdr:pic>
      <cdr:nvPicPr>
        <cdr:cNvPr id="7" name="chart">
          <a:extLst xmlns:a="http://schemas.openxmlformats.org/drawingml/2006/main">
            <a:ext uri="{FF2B5EF4-FFF2-40B4-BE49-F238E27FC236}">
              <a16:creationId xmlns:a16="http://schemas.microsoft.com/office/drawing/2014/main" id="{24C9E82A-BFED-4351-8E15-9792A368869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0.00096</cdr:x>
      <cdr:y>0.0064</cdr:y>
    </cdr:from>
    <cdr:to>
      <cdr:x>0.00096</cdr:x>
      <cdr:y>0.0064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F289CAAA-FB5C-49AC-BF71-82DE2C4E0D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pic>
      <cdr:nvPicPr>
        <cdr:cNvPr id="4" name="chart">
          <a:extLst xmlns:a="http://schemas.openxmlformats.org/drawingml/2006/main">
            <a:ext uri="{FF2B5EF4-FFF2-40B4-BE49-F238E27FC236}">
              <a16:creationId xmlns:a16="http://schemas.microsoft.com/office/drawing/2014/main" id="{A816227F-8D04-49A4-AEA9-2126638DE59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</cdr:x>
      <cdr:y>0</cdr:y>
    </cdr:from>
    <cdr:to>
      <cdr:x>0</cdr:x>
      <cdr:y>0</cdr:y>
    </cdr:to>
    <cdr:pic>
      <cdr:nvPicPr>
        <cdr:cNvPr id="5" name="chart">
          <a:extLst xmlns:a="http://schemas.openxmlformats.org/drawingml/2006/main">
            <a:ext uri="{FF2B5EF4-FFF2-40B4-BE49-F238E27FC236}">
              <a16:creationId xmlns:a16="http://schemas.microsoft.com/office/drawing/2014/main" id="{9A9FEDC6-60D9-4C80-BFE1-8BF492F729D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</cdr:x>
      <cdr:y>0</cdr:y>
    </cdr:from>
    <cdr:to>
      <cdr:x>0</cdr:x>
      <cdr:y>0</cdr:y>
    </cdr:to>
    <cdr:pic>
      <cdr:nvPicPr>
        <cdr:cNvPr id="6" name="chart">
          <a:extLst xmlns:a="http://schemas.openxmlformats.org/drawingml/2006/main">
            <a:ext uri="{FF2B5EF4-FFF2-40B4-BE49-F238E27FC236}">
              <a16:creationId xmlns:a16="http://schemas.microsoft.com/office/drawing/2014/main" id="{1F7A150B-B677-4D76-B934-E6857038F70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</cdr:x>
      <cdr:y>0</cdr:y>
    </cdr:from>
    <cdr:to>
      <cdr:x>0</cdr:x>
      <cdr:y>0</cdr:y>
    </cdr:to>
    <cdr:pic>
      <cdr:nvPicPr>
        <cdr:cNvPr id="7" name="chart">
          <a:extLst xmlns:a="http://schemas.openxmlformats.org/drawingml/2006/main">
            <a:ext uri="{FF2B5EF4-FFF2-40B4-BE49-F238E27FC236}">
              <a16:creationId xmlns:a16="http://schemas.microsoft.com/office/drawing/2014/main" id="{73CB6B1E-BC65-410D-B38E-F6D6F02CEC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</cdr:x>
      <cdr:y>0</cdr:y>
    </cdr:from>
    <cdr:to>
      <cdr:x>0</cdr:x>
      <cdr:y>0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6E1710B1-2789-49A8-9E4C-6FC87B10FDB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24386" cy="24386"/>
        </a:xfrm>
        <a:prstGeom xmlns:a="http://schemas.openxmlformats.org/drawingml/2006/main" prst="rect">
          <a:avLst/>
        </a:prstGeom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452</xdr:row>
      <xdr:rowOff>130175</xdr:rowOff>
    </xdr:from>
    <xdr:to>
      <xdr:col>7</xdr:col>
      <xdr:colOff>330200</xdr:colOff>
      <xdr:row>478</xdr:row>
      <xdr:rowOff>63500</xdr:rowOff>
    </xdr:to>
    <xdr:graphicFrame macro="">
      <xdr:nvGraphicFramePr>
        <xdr:cNvPr id="15281600" name="Chart 1">
          <a:extLst>
            <a:ext uri="{FF2B5EF4-FFF2-40B4-BE49-F238E27FC236}">
              <a16:creationId xmlns:a16="http://schemas.microsoft.com/office/drawing/2014/main" id="{00000000-0008-0000-0700-0000C02DE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323850</xdr:colOff>
      <xdr:row>173</xdr:row>
      <xdr:rowOff>76200</xdr:rowOff>
    </xdr:from>
    <xdr:to>
      <xdr:col>12</xdr:col>
      <xdr:colOff>57150</xdr:colOff>
      <xdr:row>190</xdr:row>
      <xdr:rowOff>123825</xdr:rowOff>
    </xdr:to>
    <xdr:graphicFrame macro="">
      <xdr:nvGraphicFramePr>
        <xdr:cNvPr id="15281601" name="Chart 3">
          <a:extLst>
            <a:ext uri="{FF2B5EF4-FFF2-40B4-BE49-F238E27FC236}">
              <a16:creationId xmlns:a16="http://schemas.microsoft.com/office/drawing/2014/main" id="{00000000-0008-0000-0700-0000C12DE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95250</xdr:colOff>
      <xdr:row>350</xdr:row>
      <xdr:rowOff>85725</xdr:rowOff>
    </xdr:from>
    <xdr:to>
      <xdr:col>11</xdr:col>
      <xdr:colOff>476250</xdr:colOff>
      <xdr:row>364</xdr:row>
      <xdr:rowOff>0</xdr:rowOff>
    </xdr:to>
    <xdr:pic>
      <xdr:nvPicPr>
        <xdr:cNvPr id="4" name="Object 1" descr="image00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56835675"/>
          <a:ext cx="34290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0.01629</cdr:x>
      <cdr:y>0.94994</cdr:y>
    </cdr:from>
    <cdr:to>
      <cdr:x>0.3307</cdr:x>
      <cdr:y>0.98853</cdr:y>
    </cdr:to>
    <cdr:sp macro="" textlink="">
      <cdr:nvSpPr>
        <cdr:cNvPr id="4966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948173"/>
          <a:ext cx="919401" cy="1602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Source: JEHyde, MBR</a:t>
          </a:r>
        </a:p>
      </cdr:txBody>
    </cdr:sp>
  </cdr:relSizeAnchor>
  <cdr:relSizeAnchor xmlns:cdr="http://schemas.openxmlformats.org/drawingml/2006/chartDrawing">
    <cdr:from>
      <cdr:x>0.3486</cdr:x>
      <cdr:y>0.01147</cdr:y>
    </cdr:from>
    <cdr:to>
      <cdr:x>0.70364</cdr:x>
      <cdr:y>0.05177</cdr:y>
    </cdr:to>
    <cdr:sp macro="" textlink="">
      <cdr:nvSpPr>
        <cdr:cNvPr id="49664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2536" y="50800"/>
          <a:ext cx="1038215" cy="1673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The JEHMA Index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150</xdr:row>
      <xdr:rowOff>152400</xdr:rowOff>
    </xdr:from>
    <xdr:to>
      <xdr:col>5</xdr:col>
      <xdr:colOff>523875</xdr:colOff>
      <xdr:row>164</xdr:row>
      <xdr:rowOff>85725</xdr:rowOff>
    </xdr:to>
    <xdr:graphicFrame macro="">
      <xdr:nvGraphicFramePr>
        <xdr:cNvPr id="15189451" name="Chart 2">
          <a:extLst>
            <a:ext uri="{FF2B5EF4-FFF2-40B4-BE49-F238E27FC236}">
              <a16:creationId xmlns:a16="http://schemas.microsoft.com/office/drawing/2014/main" id="{00000000-0008-0000-0600-0000CBC5E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161925</xdr:colOff>
      <xdr:row>150</xdr:row>
      <xdr:rowOff>95250</xdr:rowOff>
    </xdr:from>
    <xdr:to>
      <xdr:col>9</xdr:col>
      <xdr:colOff>571500</xdr:colOff>
      <xdr:row>164</xdr:row>
      <xdr:rowOff>0</xdr:rowOff>
    </xdr:to>
    <xdr:graphicFrame macro="">
      <xdr:nvGraphicFramePr>
        <xdr:cNvPr id="15189452" name="Chart 11">
          <a:extLst>
            <a:ext uri="{FF2B5EF4-FFF2-40B4-BE49-F238E27FC236}">
              <a16:creationId xmlns:a16="http://schemas.microsoft.com/office/drawing/2014/main" id="{00000000-0008-0000-0600-0000CCC5E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136072</xdr:colOff>
      <xdr:row>421</xdr:row>
      <xdr:rowOff>87085</xdr:rowOff>
    </xdr:from>
    <xdr:to>
      <xdr:col>12</xdr:col>
      <xdr:colOff>498022</xdr:colOff>
      <xdr:row>435</xdr:row>
      <xdr:rowOff>1360</xdr:rowOff>
    </xdr:to>
    <xdr:pic>
      <xdr:nvPicPr>
        <xdr:cNvPr id="4" name="Object 1" descr="image00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1" y="68884799"/>
          <a:ext cx="3423557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1177416</xdr:colOff>
      <xdr:row>834</xdr:row>
      <xdr:rowOff>147320</xdr:rowOff>
    </xdr:from>
    <xdr:to>
      <xdr:col>4</xdr:col>
      <xdr:colOff>123491</xdr:colOff>
      <xdr:row>846</xdr:row>
      <xdr:rowOff>128270</xdr:rowOff>
    </xdr:to>
    <xdr:pic>
      <xdr:nvPicPr>
        <xdr:cNvPr id="2" name="Object 1" descr="image00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16" y="111221520"/>
          <a:ext cx="296562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127000</xdr:colOff>
      <xdr:row>640</xdr:row>
      <xdr:rowOff>38100</xdr:rowOff>
    </xdr:from>
    <xdr:to>
      <xdr:col>7</xdr:col>
      <xdr:colOff>1892300</xdr:colOff>
      <xdr:row>645</xdr:row>
      <xdr:rowOff>95250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9029700" y="79038450"/>
          <a:ext cx="1765300" cy="908050"/>
        </a:xfrm>
        <a:prstGeom prst="rect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GB" sz="2800">
              <a:solidFill>
                <a:srgbClr val="FF0000"/>
              </a:solidFill>
            </a:rPr>
            <a:t>Drag</a:t>
          </a:r>
          <a:r>
            <a:rPr lang="en-GB" sz="2800" baseline="0">
              <a:solidFill>
                <a:srgbClr val="FF0000"/>
              </a:solidFill>
            </a:rPr>
            <a:t> down</a:t>
          </a:r>
          <a:endParaRPr lang="en-GB" sz="28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206</xdr:row>
      <xdr:rowOff>66675</xdr:rowOff>
    </xdr:from>
    <xdr:to>
      <xdr:col>5</xdr:col>
      <xdr:colOff>428625</xdr:colOff>
      <xdr:row>219</xdr:row>
      <xdr:rowOff>142875</xdr:rowOff>
    </xdr:to>
    <xdr:graphicFrame macro="">
      <xdr:nvGraphicFramePr>
        <xdr:cNvPr id="15241443" name="Chart 3">
          <a:extLst>
            <a:ext uri="{FF2B5EF4-FFF2-40B4-BE49-F238E27FC236}">
              <a16:creationId xmlns:a16="http://schemas.microsoft.com/office/drawing/2014/main" id="{00000000-0008-0000-0800-0000E390E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0.00192</cdr:x>
      <cdr:y>0.00119</cdr:y>
    </cdr:from>
    <cdr:to>
      <cdr:x>0.00192</cdr:x>
      <cdr:y>0.00119</cdr:y>
    </cdr:to>
    <cdr:sp macro="" textlink="">
      <cdr:nvSpPr>
        <cdr:cNvPr id="829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-1013526" y="-636553"/>
          <a:ext cx="762448" cy="1901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CA" sz="900" b="0" i="0" strike="noStrike">
              <a:solidFill>
                <a:srgbClr val="000000"/>
              </a:solidFill>
              <a:latin typeface="Helvetica"/>
            </a:rPr>
            <a:t>Source: MBR</a:t>
          </a:r>
        </a:p>
      </cdr:txBody>
    </cdr:sp>
  </cdr:relSizeAnchor>
  <cdr:relSizeAnchor xmlns:cdr="http://schemas.openxmlformats.org/drawingml/2006/chartDrawing">
    <cdr:from>
      <cdr:x>0.38084</cdr:x>
      <cdr:y>0.26948</cdr:y>
    </cdr:from>
    <cdr:to>
      <cdr:x>0.8505</cdr:x>
      <cdr:y>0.26948</cdr:y>
    </cdr:to>
    <cdr:sp macro="" textlink="">
      <cdr:nvSpPr>
        <cdr:cNvPr id="473091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71673" y="593535"/>
          <a:ext cx="176034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6350" cap="rnd">
          <a:solidFill>
            <a:srgbClr val="000000"/>
          </a:solidFill>
          <a:prstDash val="sysDot"/>
          <a:round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0.37193</cdr:x>
      <cdr:y>0.45576</cdr:y>
    </cdr:from>
    <cdr:to>
      <cdr:x>0.84184</cdr:x>
      <cdr:y>0.45576</cdr:y>
    </cdr:to>
    <cdr:sp macro="" textlink="">
      <cdr:nvSpPr>
        <cdr:cNvPr id="473092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47266" y="1001633"/>
          <a:ext cx="1756172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6350" cap="rnd">
          <a:solidFill>
            <a:srgbClr val="000000"/>
          </a:solidFill>
          <a:prstDash val="sysDot"/>
          <a:round/>
          <a:headEnd/>
          <a:tailEnd/>
        </a:ln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GB"/>
        </a:p>
      </cdr:txBody>
    </cdr:sp>
  </cdr:relSizeAnchor>
  <cdr:relSizeAnchor xmlns:cdr="http://schemas.openxmlformats.org/drawingml/2006/chartDrawing">
    <cdr:from>
      <cdr:x>0.87598</cdr:x>
      <cdr:y>0.23624</cdr:y>
    </cdr:from>
    <cdr:to>
      <cdr:x>0.98101</cdr:x>
      <cdr:y>0.32185</cdr:y>
    </cdr:to>
    <cdr:sp macro="" textlink="">
      <cdr:nvSpPr>
        <cdr:cNvPr id="4730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6306" y="518620"/>
          <a:ext cx="235744" cy="1896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FagoCoRegularLf-Roman"/>
            </a:rPr>
            <a:t>$xx</a:t>
          </a:r>
        </a:p>
      </cdr:txBody>
    </cdr:sp>
  </cdr:relSizeAnchor>
  <cdr:relSizeAnchor xmlns:cdr="http://schemas.openxmlformats.org/drawingml/2006/chartDrawing">
    <cdr:from>
      <cdr:x>0.8505</cdr:x>
      <cdr:y>0.40754</cdr:y>
    </cdr:from>
    <cdr:to>
      <cdr:x>0.95553</cdr:x>
      <cdr:y>0.49735</cdr:y>
    </cdr:to>
    <cdr:sp macro="" textlink="">
      <cdr:nvSpPr>
        <cdr:cNvPr id="4730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32013" y="909955"/>
          <a:ext cx="237529" cy="1927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18288" rIns="27432" bIns="18288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FagoCoRegularLf-Roman"/>
            </a:rPr>
            <a:t>$xx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253870</xdr:colOff>
      <xdr:row>845</xdr:row>
      <xdr:rowOff>138955</xdr:rowOff>
    </xdr:from>
    <xdr:to>
      <xdr:col>11</xdr:col>
      <xdr:colOff>561235</xdr:colOff>
      <xdr:row>856</xdr:row>
      <xdr:rowOff>156166</xdr:rowOff>
    </xdr:to>
    <xdr:pic>
      <xdr:nvPicPr>
        <xdr:cNvPr id="2" name="Object 1" descr="image00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0466" y="137609700"/>
          <a:ext cx="3347258" cy="18006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6</xdr:row>
      <xdr:rowOff>9525</xdr:rowOff>
    </xdr:from>
    <xdr:to>
      <xdr:col>4</xdr:col>
      <xdr:colOff>323850</xdr:colOff>
      <xdr:row>19</xdr:row>
      <xdr:rowOff>114300</xdr:rowOff>
    </xdr:to>
    <xdr:graphicFrame macro="">
      <xdr:nvGraphicFramePr>
        <xdr:cNvPr id="17872151" name="Chart 3">
          <a:extLst>
            <a:ext uri="{FF2B5EF4-FFF2-40B4-BE49-F238E27FC236}">
              <a16:creationId xmlns:a16="http://schemas.microsoft.com/office/drawing/2014/main" id="{00000000-0008-0000-0A00-000017B51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7</xdr:col>
      <xdr:colOff>590550</xdr:colOff>
      <xdr:row>60</xdr:row>
      <xdr:rowOff>9525</xdr:rowOff>
    </xdr:to>
    <xdr:graphicFrame macro="">
      <xdr:nvGraphicFramePr>
        <xdr:cNvPr id="17872152" name="Chart 17">
          <a:extLst>
            <a:ext uri="{FF2B5EF4-FFF2-40B4-BE49-F238E27FC236}">
              <a16:creationId xmlns:a16="http://schemas.microsoft.com/office/drawing/2014/main" id="{00000000-0008-0000-0A00-000018B51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</xdr:col>
      <xdr:colOff>552450</xdr:colOff>
      <xdr:row>25</xdr:row>
      <xdr:rowOff>19050</xdr:rowOff>
    </xdr:to>
    <xdr:sp macro="" textlink="">
      <xdr:nvSpPr>
        <xdr:cNvPr id="73746" name="Text Box 18">
          <a:extLst>
            <a:ext uri="{FF2B5EF4-FFF2-40B4-BE49-F238E27FC236}">
              <a16:creationId xmlns:a16="http://schemas.microsoft.com/office/drawing/2014/main" id="{00000000-0008-0000-0A00-000012200100}"/>
            </a:ext>
          </a:extLst>
        </xdr:cNvPr>
        <xdr:cNvSpPr txBox="1">
          <a:spLocks noChangeArrowheads="1"/>
        </xdr:cNvSpPr>
      </xdr:nvSpPr>
      <xdr:spPr bwMode="auto">
        <a:xfrm>
          <a:off x="0" y="3924300"/>
          <a:ext cx="1162050" cy="14287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  <xdr:txBody>
        <a:bodyPr vertOverflow="clip" wrap="square" lIns="27432" tIns="18288" rIns="0" bIns="18288" anchor="ctr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FagoCoRegularLf-Roman"/>
            </a:rPr>
            <a:t>Source: Metal Bulletin Research</a:t>
          </a:r>
        </a:p>
      </xdr:txBody>
    </xdr:sp>
    <xdr:clientData/>
  </xdr:twoCellAnchor>
  <xdr:twoCellAnchor>
    <xdr:from>
      <xdr:col>1</xdr:col>
      <xdr:colOff>247650</xdr:colOff>
      <xdr:row>22</xdr:row>
      <xdr:rowOff>28575</xdr:rowOff>
    </xdr:from>
    <xdr:to>
      <xdr:col>4</xdr:col>
      <xdr:colOff>400050</xdr:colOff>
      <xdr:row>23</xdr:row>
      <xdr:rowOff>66675</xdr:rowOff>
    </xdr:to>
    <xdr:sp macro="" textlink="">
      <xdr:nvSpPr>
        <xdr:cNvPr id="73747" name="Text Box 1">
          <a:extLst>
            <a:ext uri="{FF2B5EF4-FFF2-40B4-BE49-F238E27FC236}">
              <a16:creationId xmlns:a16="http://schemas.microsoft.com/office/drawing/2014/main" id="{00000000-0008-0000-0A00-000013200100}"/>
            </a:ext>
          </a:extLst>
        </xdr:cNvPr>
        <xdr:cNvSpPr txBox="1">
          <a:spLocks noChangeArrowheads="1"/>
        </xdr:cNvSpPr>
      </xdr:nvSpPr>
      <xdr:spPr bwMode="auto">
        <a:xfrm>
          <a:off x="857250" y="3590925"/>
          <a:ext cx="1981200" cy="200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FagoCoRegularLf-Roman"/>
            </a:rPr>
            <a:t>Atlantic and Pacific Capesize freight indices</a:t>
          </a:r>
        </a:p>
      </xdr:txBody>
    </xdr:sp>
    <xdr:clientData fLocksWithSheet="0" fPrintsWithSheet="0"/>
  </xdr:twoCellAnchor>
  <xdr:twoCellAnchor>
    <xdr:from>
      <xdr:col>9</xdr:col>
      <xdr:colOff>66675</xdr:colOff>
      <xdr:row>5</xdr:row>
      <xdr:rowOff>142875</xdr:rowOff>
    </xdr:from>
    <xdr:to>
      <xdr:col>13</xdr:col>
      <xdr:colOff>285750</xdr:colOff>
      <xdr:row>20</xdr:row>
      <xdr:rowOff>133350</xdr:rowOff>
    </xdr:to>
    <xdr:graphicFrame macro="">
      <xdr:nvGraphicFramePr>
        <xdr:cNvPr id="17872155" name="Chart 20">
          <a:extLst>
            <a:ext uri="{FF2B5EF4-FFF2-40B4-BE49-F238E27FC236}">
              <a16:creationId xmlns:a16="http://schemas.microsoft.com/office/drawing/2014/main" id="{00000000-0008-0000-0A00-00001BB510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0.01786</cdr:x>
      <cdr:y>0.91362</cdr:y>
    </cdr:from>
    <cdr:to>
      <cdr:x>0.60703</cdr:x>
      <cdr:y>0.98039</cdr:y>
    </cdr:to>
    <cdr:sp macro="" textlink="">
      <cdr:nvSpPr>
        <cdr:cNvPr id="5642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222238"/>
          <a:ext cx="1570696" cy="1621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18288" rIns="0" bIns="18288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650" b="0" i="0" u="none" strike="noStrike" baseline="0">
              <a:solidFill>
                <a:srgbClr val="000000"/>
              </a:solidFill>
              <a:latin typeface="Arial"/>
              <a:cs typeface="Arial"/>
            </a:rPr>
            <a:t>Source: Metal Bulletin Research</a:t>
          </a:r>
        </a:p>
      </cdr:txBody>
    </cdr:sp>
  </cdr:relSizeAnchor>
  <cdr:relSizeAnchor xmlns:cdr="http://schemas.openxmlformats.org/drawingml/2006/chartDrawing">
    <cdr:from>
      <cdr:x>0.01786</cdr:x>
      <cdr:y>0.2036</cdr:y>
    </cdr:from>
    <cdr:to>
      <cdr:x>0.07282</cdr:x>
      <cdr:y>0.64172</cdr:y>
    </cdr:to>
    <cdr:sp macro="" textlink="">
      <cdr:nvSpPr>
        <cdr:cNvPr id="5642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497689"/>
          <a:ext cx="147233" cy="10641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vert="vert270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$/tonne</a:t>
          </a:r>
        </a:p>
      </cdr:txBody>
    </cdr:sp>
  </cdr:relSizeAnchor>
  <cdr:relSizeAnchor xmlns:cdr="http://schemas.openxmlformats.org/drawingml/2006/chartDrawing">
    <cdr:from>
      <cdr:x>0.01786</cdr:x>
      <cdr:y>0.01961</cdr:y>
    </cdr:from>
    <cdr:to>
      <cdr:x>0.78205</cdr:x>
      <cdr:y>0.10992</cdr:y>
    </cdr:to>
    <cdr:sp macro="" textlink="">
      <cdr:nvSpPr>
        <cdr:cNvPr id="56422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0800"/>
          <a:ext cx="2038112" cy="21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875" b="1" i="0" u="none" strike="noStrike" baseline="0">
              <a:solidFill>
                <a:srgbClr val="000000"/>
              </a:solidFill>
              <a:latin typeface="Arial"/>
              <a:cs typeface="Arial"/>
            </a:rPr>
            <a:t>Freight rates from Richards Bay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40820</xdr:colOff>
      <xdr:row>1339</xdr:row>
      <xdr:rowOff>81642</xdr:rowOff>
    </xdr:from>
    <xdr:to>
      <xdr:col>10</xdr:col>
      <xdr:colOff>571498</xdr:colOff>
      <xdr:row>1352</xdr:row>
      <xdr:rowOff>157843</xdr:rowOff>
    </xdr:to>
    <xdr:pic>
      <xdr:nvPicPr>
        <xdr:cNvPr id="2" name="Object 1" descr="image00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6641" y="219537642"/>
          <a:ext cx="3429000" cy="21989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19050</xdr:colOff>
      <xdr:row>13</xdr:row>
      <xdr:rowOff>38100</xdr:rowOff>
    </xdr:from>
    <xdr:to>
      <xdr:col>21</xdr:col>
      <xdr:colOff>95250</xdr:colOff>
      <xdr:row>38</xdr:row>
      <xdr:rowOff>123825</xdr:rowOff>
    </xdr:to>
    <xdr:graphicFrame macro="">
      <xdr:nvGraphicFramePr>
        <xdr:cNvPr id="15269089" name="Chart 1">
          <a:extLst>
            <a:ext uri="{FF2B5EF4-FFF2-40B4-BE49-F238E27FC236}">
              <a16:creationId xmlns:a16="http://schemas.microsoft.com/office/drawing/2014/main" id="{00000000-0008-0000-0D00-0000E1FCE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0.01272</cdr:x>
      <cdr:y>0.01149</cdr:y>
    </cdr:from>
    <cdr:to>
      <cdr:x>0.95177</cdr:x>
      <cdr:y>0.05644</cdr:y>
    </cdr:to>
    <cdr:sp macro="" textlink="">
      <cdr:nvSpPr>
        <cdr:cNvPr id="110593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0800"/>
          <a:ext cx="3648075" cy="1811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CA" sz="1000" b="1" i="0" strike="noStrike">
              <a:solidFill>
                <a:srgbClr val="000000"/>
              </a:solidFill>
              <a:latin typeface="Helvetica"/>
            </a:rPr>
            <a:t>Average monthly changes in capesize freight rates</a:t>
          </a:r>
        </a:p>
      </cdr:txBody>
    </cdr:sp>
  </cdr:relSizeAnchor>
  <cdr:relSizeAnchor xmlns:cdr="http://schemas.openxmlformats.org/drawingml/2006/chartDrawing">
    <cdr:from>
      <cdr:x>0.01272</cdr:x>
      <cdr:y>0.95602</cdr:y>
    </cdr:from>
    <cdr:to>
      <cdr:x>0.26295</cdr:x>
      <cdr:y>0.99119</cdr:y>
    </cdr:to>
    <cdr:sp macro="" textlink="">
      <cdr:nvSpPr>
        <cdr:cNvPr id="110594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967361"/>
          <a:ext cx="943027" cy="1426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CA" sz="800" b="0" i="0" strike="noStrike">
              <a:solidFill>
                <a:srgbClr val="000000"/>
              </a:solidFill>
              <a:latin typeface="Helvetica"/>
            </a:rPr>
            <a:t>Source: SSY, MBR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13</xdr:col>
      <xdr:colOff>76200</xdr:colOff>
      <xdr:row>26</xdr:row>
      <xdr:rowOff>114300</xdr:rowOff>
    </xdr:to>
    <xdr:graphicFrame macro="">
      <xdr:nvGraphicFramePr>
        <xdr:cNvPr id="15771201" name="Chart 1">
          <a:extLst>
            <a:ext uri="{FF2B5EF4-FFF2-40B4-BE49-F238E27FC236}">
              <a16:creationId xmlns:a16="http://schemas.microsoft.com/office/drawing/2014/main" id="{00000000-0008-0000-1000-000041A6F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190500</xdr:colOff>
      <xdr:row>0</xdr:row>
      <xdr:rowOff>152400</xdr:rowOff>
    </xdr:from>
    <xdr:to>
      <xdr:col>19</xdr:col>
      <xdr:colOff>257175</xdr:colOff>
      <xdr:row>26</xdr:row>
      <xdr:rowOff>95250</xdr:rowOff>
    </xdr:to>
    <xdr:graphicFrame macro="">
      <xdr:nvGraphicFramePr>
        <xdr:cNvPr id="15771202" name="Chart 2">
          <a:extLst>
            <a:ext uri="{FF2B5EF4-FFF2-40B4-BE49-F238E27FC236}">
              <a16:creationId xmlns:a16="http://schemas.microsoft.com/office/drawing/2014/main" id="{00000000-0008-0000-1000-000042A6F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18</xdr:col>
      <xdr:colOff>76200</xdr:colOff>
      <xdr:row>62</xdr:row>
      <xdr:rowOff>114300</xdr:rowOff>
    </xdr:to>
    <xdr:graphicFrame macro="">
      <xdr:nvGraphicFramePr>
        <xdr:cNvPr id="15771203" name="Chart 3">
          <a:extLst>
            <a:ext uri="{FF2B5EF4-FFF2-40B4-BE49-F238E27FC236}">
              <a16:creationId xmlns:a16="http://schemas.microsoft.com/office/drawing/2014/main" id="{00000000-0008-0000-1000-000043A6F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0.01272</cdr:x>
      <cdr:y>0.94388</cdr:y>
    </cdr:from>
    <cdr:to>
      <cdr:x>0.18888</cdr:x>
      <cdr:y>0.98248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949144"/>
          <a:ext cx="676718" cy="152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0" bIns="22860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CA" sz="800" b="0" i="0" strike="noStrike">
              <a:solidFill>
                <a:srgbClr val="000000"/>
              </a:solidFill>
              <a:latin typeface="Arial"/>
              <a:cs typeface="Arial"/>
            </a:rPr>
            <a:t>Source: SSY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0.01276</cdr:x>
      <cdr:y>0.94386</cdr:y>
    </cdr:from>
    <cdr:to>
      <cdr:x>0.19086</cdr:x>
      <cdr:y>0.97659</cdr:y>
    </cdr:to>
    <cdr:sp macro="" textlink="">
      <cdr:nvSpPr>
        <cdr:cNvPr id="112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3939019"/>
          <a:ext cx="675861" cy="1332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CA" sz="800" b="0" i="0" strike="noStrike">
              <a:solidFill>
                <a:srgbClr val="000000"/>
              </a:solidFill>
              <a:latin typeface="Arial"/>
              <a:cs typeface="Arial"/>
            </a:rPr>
            <a:t>Source: SSY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0.01272</cdr:x>
      <cdr:y>0.96751</cdr:y>
    </cdr:from>
    <cdr:to>
      <cdr:x>0.19132</cdr:x>
      <cdr:y>1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4102021"/>
          <a:ext cx="676718" cy="1335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CA" sz="800" b="0" i="0" strike="noStrike">
              <a:solidFill>
                <a:srgbClr val="000000"/>
              </a:solidFill>
              <a:latin typeface="Arial"/>
              <a:cs typeface="Arial"/>
            </a:rPr>
            <a:t>Source: SSY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26</xdr:row>
      <xdr:rowOff>142875</xdr:rowOff>
    </xdr:from>
    <xdr:to>
      <xdr:col>5</xdr:col>
      <xdr:colOff>142875</xdr:colOff>
      <xdr:row>43</xdr:row>
      <xdr:rowOff>0</xdr:rowOff>
    </xdr:to>
    <xdr:graphicFrame macro="">
      <xdr:nvGraphicFramePr>
        <xdr:cNvPr id="15340764" name="Chart 1">
          <a:extLst>
            <a:ext uri="{FF2B5EF4-FFF2-40B4-BE49-F238E27FC236}">
              <a16:creationId xmlns:a16="http://schemas.microsoft.com/office/drawing/2014/main" id="{00000000-0008-0000-1100-0000DC14E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0.01507</cdr:x>
      <cdr:y>0.02047</cdr:y>
    </cdr:from>
    <cdr:to>
      <cdr:x>0.55006</cdr:x>
      <cdr:y>0.0206</cdr:y>
    </cdr:to>
    <cdr:sp macro="" textlink="">
      <cdr:nvSpPr>
        <cdr:cNvPr id="567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13486"/>
          <a:ext cx="211150" cy="9765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vert="vert270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875" b="0" i="0" u="none" strike="noStrike" baseline="0">
              <a:solidFill>
                <a:srgbClr val="000000"/>
              </a:solidFill>
              <a:latin typeface="Arial"/>
              <a:cs typeface="Arial"/>
            </a:rPr>
            <a:t>'000 $/day</a:t>
          </a:r>
        </a:p>
      </cdr:txBody>
    </cdr:sp>
  </cdr:relSizeAnchor>
  <cdr:relSizeAnchor xmlns:cdr="http://schemas.openxmlformats.org/drawingml/2006/chartDrawing">
    <cdr:from>
      <cdr:x>0.01507</cdr:x>
      <cdr:y>0.02261</cdr:y>
    </cdr:from>
    <cdr:to>
      <cdr:x>0.55101</cdr:x>
      <cdr:y>0.98216</cdr:y>
    </cdr:to>
    <cdr:sp macro="" textlink="">
      <cdr:nvSpPr>
        <cdr:cNvPr id="56729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2316683"/>
          <a:ext cx="1095908" cy="1725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18288" rIns="0" bIns="18288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675" b="0" i="0" u="none" strike="noStrike" baseline="0">
              <a:solidFill>
                <a:srgbClr val="000000"/>
              </a:solidFill>
              <a:latin typeface="Arial"/>
              <a:cs typeface="Arial"/>
            </a:rPr>
            <a:t>Source: JEHyde, MBR</a:t>
          </a:r>
        </a:p>
      </cdr:txBody>
    </cdr:sp>
  </cdr:relSizeAnchor>
  <cdr:relSizeAnchor xmlns:cdr="http://schemas.openxmlformats.org/drawingml/2006/chartDrawing">
    <cdr:from>
      <cdr:x>0.55058</cdr:x>
      <cdr:y>0.0188</cdr:y>
    </cdr:from>
    <cdr:to>
      <cdr:x>0.55068</cdr:x>
      <cdr:y>0.02062</cdr:y>
    </cdr:to>
    <cdr:sp macro="" textlink="">
      <cdr:nvSpPr>
        <cdr:cNvPr id="56729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8016" y="50800"/>
          <a:ext cx="2135467" cy="379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Freight rates from </a:t>
          </a:r>
        </a:p>
        <a:p xmlns:a="http://schemas.openxmlformats.org/drawingml/2006/main">
          <a:pPr algn="ctr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Turkey to China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0</xdr:row>
      <xdr:rowOff>12700</xdr:rowOff>
    </xdr:from>
    <xdr:to>
      <xdr:col>16</xdr:col>
      <xdr:colOff>317500</xdr:colOff>
      <xdr:row>0</xdr:row>
      <xdr:rowOff>1028700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1206500" y="12700"/>
          <a:ext cx="8991600" cy="10160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GB" sz="1400" b="1">
              <a:solidFill>
                <a:srgbClr val="FF0000"/>
              </a:solidFill>
            </a:rPr>
            <a:t>These numbers</a:t>
          </a:r>
          <a:r>
            <a:rPr lang="en-GB" sz="1400" b="1" baseline="0">
              <a:solidFill>
                <a:srgbClr val="FF0000"/>
              </a:solidFill>
            </a:rPr>
            <a:t> come from the Daily ICAP report forwarded by Raju Deswani</a:t>
          </a:r>
        </a:p>
        <a:p>
          <a:pPr algn="ctr"/>
          <a:endParaRPr lang="en-GB" sz="1400" b="1" baseline="0">
            <a:solidFill>
              <a:srgbClr val="FF0000"/>
            </a:solidFill>
          </a:endParaRPr>
        </a:p>
        <a:p>
          <a:pPr algn="ctr"/>
          <a:r>
            <a:rPr lang="en-GB" sz="1400" b="1" baseline="0">
              <a:solidFill>
                <a:srgbClr val="FF0000"/>
              </a:solidFill>
            </a:rPr>
            <a:t>C Staunton started collecting these on 20/02/2012</a:t>
          </a:r>
          <a:endParaRPr lang="en-GB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523875</xdr:colOff>
      <xdr:row>188</xdr:row>
      <xdr:rowOff>133350</xdr:rowOff>
    </xdr:from>
    <xdr:to>
      <xdr:col>24</xdr:col>
      <xdr:colOff>219075</xdr:colOff>
      <xdr:row>205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95250</xdr:colOff>
      <xdr:row>234</xdr:row>
      <xdr:rowOff>0</xdr:rowOff>
    </xdr:from>
    <xdr:to>
      <xdr:col>6</xdr:col>
      <xdr:colOff>409575</xdr:colOff>
      <xdr:row>247</xdr:row>
      <xdr:rowOff>76200</xdr:rowOff>
    </xdr:to>
    <xdr:pic>
      <xdr:nvPicPr>
        <xdr:cNvPr id="4" name="Object 1" descr="image001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8776275"/>
          <a:ext cx="34290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.2.25\RAID\MBR\PRICES\STAI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page indicators"/>
      <sheetName val="Backpage"/>
      <sheetName val="Page 1 - outlook"/>
      <sheetName val="Page 2"/>
      <sheetName val="Page 3"/>
      <sheetName val="ASIA PRICE CHARTS"/>
      <sheetName val="316"/>
      <sheetName val="India "/>
      <sheetName val="Coil"/>
      <sheetName val="Plate"/>
      <sheetName val="HRbars"/>
      <sheetName val="CFbars"/>
      <sheetName val="Series"/>
      <sheetName val="Surcharge table"/>
      <sheetName val="Alloy Surcharge"/>
      <sheetName val="Data"/>
      <sheetName val="Alloy Surcharge Charts"/>
      <sheetName val="MB pr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 t="str">
            <v>Stainless steel sheet prices</v>
          </cell>
          <cell r="AH1" t="str">
            <v>$/tonnne</v>
          </cell>
          <cell r="AI1">
            <v>0</v>
          </cell>
          <cell r="AJ1" t="str">
            <v>$/lb</v>
          </cell>
        </row>
        <row r="2">
          <cell r="D2" t="str">
            <v>DM until Jan 99</v>
          </cell>
          <cell r="J2" t="str">
            <v>REMEMBER TO PULL DOWN CELLS BG AND BH AS WELL!</v>
          </cell>
          <cell r="AH2" t="str">
            <v>$/lb</v>
          </cell>
          <cell r="AI2">
            <v>1.1217999999999999</v>
          </cell>
          <cell r="AJ2" t="str">
            <v>$/tonne</v>
          </cell>
          <cell r="AK2">
            <v>2473.1456562377998</v>
          </cell>
        </row>
        <row r="5">
          <cell r="BG5" t="str">
            <v>EUROPEAN PRICES CONVERTED INTO DOLLARS</v>
          </cell>
        </row>
        <row r="8">
          <cell r="A8">
            <v>1</v>
          </cell>
          <cell r="B8">
            <v>2</v>
          </cell>
          <cell r="C8">
            <v>3</v>
          </cell>
          <cell r="D8">
            <v>4</v>
          </cell>
          <cell r="E8">
            <v>5</v>
          </cell>
          <cell r="F8">
            <v>6</v>
          </cell>
          <cell r="G8">
            <v>7</v>
          </cell>
          <cell r="H8">
            <v>8</v>
          </cell>
          <cell r="I8">
            <v>9</v>
          </cell>
          <cell r="J8">
            <v>10</v>
          </cell>
          <cell r="K8">
            <v>11</v>
          </cell>
          <cell r="L8">
            <v>12</v>
          </cell>
          <cell r="M8">
            <v>13</v>
          </cell>
          <cell r="N8">
            <v>14</v>
          </cell>
          <cell r="O8">
            <v>15</v>
          </cell>
          <cell r="P8">
            <v>16</v>
          </cell>
          <cell r="Q8">
            <v>17</v>
          </cell>
          <cell r="R8">
            <v>18</v>
          </cell>
          <cell r="S8">
            <v>19</v>
          </cell>
          <cell r="T8">
            <v>20</v>
          </cell>
          <cell r="U8">
            <v>21</v>
          </cell>
          <cell r="V8">
            <v>22</v>
          </cell>
          <cell r="W8">
            <v>23</v>
          </cell>
          <cell r="X8">
            <v>24</v>
          </cell>
          <cell r="Y8">
            <v>25</v>
          </cell>
          <cell r="Z8">
            <v>26</v>
          </cell>
          <cell r="AA8">
            <v>27</v>
          </cell>
          <cell r="AB8">
            <v>28</v>
          </cell>
          <cell r="AC8">
            <v>29</v>
          </cell>
          <cell r="AD8">
            <v>30</v>
          </cell>
          <cell r="AE8">
            <v>31</v>
          </cell>
          <cell r="AF8">
            <v>32</v>
          </cell>
          <cell r="AG8">
            <v>33</v>
          </cell>
          <cell r="AH8">
            <v>34</v>
          </cell>
          <cell r="AI8">
            <v>35</v>
          </cell>
          <cell r="AJ8">
            <v>36</v>
          </cell>
          <cell r="AK8">
            <v>37</v>
          </cell>
          <cell r="AL8">
            <v>38</v>
          </cell>
          <cell r="AM8">
            <v>39</v>
          </cell>
          <cell r="AN8">
            <v>40</v>
          </cell>
          <cell r="AO8">
            <v>41</v>
          </cell>
          <cell r="AP8">
            <v>42</v>
          </cell>
          <cell r="AQ8">
            <v>43</v>
          </cell>
          <cell r="AR8">
            <v>44</v>
          </cell>
          <cell r="AS8">
            <v>45</v>
          </cell>
          <cell r="AT8">
            <v>46</v>
          </cell>
          <cell r="AU8">
            <v>47</v>
          </cell>
          <cell r="AV8">
            <v>48</v>
          </cell>
          <cell r="AW8">
            <v>49</v>
          </cell>
          <cell r="AX8">
            <v>50</v>
          </cell>
          <cell r="AY8">
            <v>51</v>
          </cell>
          <cell r="AZ8">
            <v>52</v>
          </cell>
          <cell r="BA8">
            <v>53</v>
          </cell>
          <cell r="BB8">
            <v>54</v>
          </cell>
          <cell r="BC8">
            <v>55</v>
          </cell>
          <cell r="BD8">
            <v>56</v>
          </cell>
          <cell r="BE8">
            <v>57</v>
          </cell>
          <cell r="BF8">
            <v>58</v>
          </cell>
          <cell r="BG8">
            <v>59</v>
          </cell>
          <cell r="BH8">
            <v>60</v>
          </cell>
          <cell r="BI8">
            <v>61</v>
          </cell>
          <cell r="BJ8">
            <v>62</v>
          </cell>
          <cell r="BK8">
            <v>63</v>
          </cell>
          <cell r="BL8">
            <v>64</v>
          </cell>
          <cell r="BM8">
            <v>65</v>
          </cell>
          <cell r="BN8">
            <v>66</v>
          </cell>
        </row>
        <row r="9">
          <cell r="D9" t="str">
            <v xml:space="preserve">then e after that </v>
          </cell>
          <cell r="F9" t="str">
            <v>http://www.outokumpu.com/pages/Page____6001.aspx?epslanguage=EN</v>
          </cell>
          <cell r="AH9" t="str">
            <v>http://www.alleghenyludlum.com/ludlum/pages/SurchargeCalculator/SurchargeFront.asp?type=Stainless%20Steel</v>
          </cell>
          <cell r="AL9" t="str">
            <v>http://www.northamericanstainless.com/NAS_App/Surcharge1?language=E&amp;type=F</v>
          </cell>
          <cell r="AN9" t="str">
            <v>http://www.nirosta.de/Alloy-Surcharge.14.0.html?&amp;no_cache=1&amp;L=1</v>
          </cell>
          <cell r="AQ9" t="str">
            <v>http://www.arcelormittal.com/stainlesseurope/price-policy.html</v>
          </cell>
          <cell r="BK9" t="str">
            <v>long products surcharges</v>
          </cell>
        </row>
        <row r="10">
          <cell r="B10" t="str">
            <v>Alloy Surcharges</v>
          </cell>
          <cell r="H10" t="str">
            <v>Flat products prices</v>
          </cell>
          <cell r="Q10" t="str">
            <v>Series for charts</v>
          </cell>
          <cell r="Z10" t="str">
            <v>Raw Materials prices</v>
          </cell>
          <cell r="AH10" t="str">
            <v>Allegheny Ludlum</v>
          </cell>
          <cell r="AL10" t="str">
            <v xml:space="preserve">NAS </v>
          </cell>
          <cell r="AN10" t="str">
            <v>TKS (AST)  (Euro/tonne)</v>
          </cell>
          <cell r="AQ10" t="str">
            <v>U&amp;A (Arcelor Mittal)   (Euro/tonne)</v>
          </cell>
          <cell r="AT10" t="str">
            <v>TKN</v>
          </cell>
          <cell r="AU10" t="str">
            <v>German alloy surcharges, source: Focus Rostfrei</v>
          </cell>
        </row>
        <row r="11">
          <cell r="A11" t="str">
            <v>Date</v>
          </cell>
          <cell r="B11" t="str">
            <v>United States ($/mt)</v>
          </cell>
          <cell r="D11" t="str">
            <v>Europe (€/t)</v>
          </cell>
          <cell r="F11" t="str">
            <v>Outokumpu (€/t)</v>
          </cell>
          <cell r="H11" t="str">
            <v>€/tonne</v>
          </cell>
          <cell r="I11" t="str">
            <v>$/tonne</v>
          </cell>
          <cell r="K11" t="str">
            <v>€/tonne</v>
          </cell>
          <cell r="L11" t="str">
            <v>$/tonne</v>
          </cell>
          <cell r="N11" t="str">
            <v>Indexed (Dec 96 = 100)</v>
          </cell>
          <cell r="Q11" t="str">
            <v>€/tonne</v>
          </cell>
          <cell r="R11" t="str">
            <v>$/tonne</v>
          </cell>
          <cell r="T11" t="str">
            <v>€/tonne</v>
          </cell>
          <cell r="U11" t="str">
            <v>$/tonne</v>
          </cell>
          <cell r="W11" t="str">
            <v>Indexed (Dec 96 = 100)</v>
          </cell>
          <cell r="Z11" t="str">
            <v>Nickel</v>
          </cell>
          <cell r="AB11" t="str">
            <v>Chrome</v>
          </cell>
          <cell r="AF11" t="str">
            <v>Moly Oxide</v>
          </cell>
          <cell r="AH11" t="str">
            <v>Alloy extra (linked to columns B&amp;C)</v>
          </cell>
          <cell r="AU11" t="str">
            <v>Sheet</v>
          </cell>
          <cell r="AX11" t="str">
            <v>Bar</v>
          </cell>
          <cell r="BA11" t="str">
            <v>Wire rod</v>
          </cell>
          <cell r="BD11" t="str">
            <v>Welded tube</v>
          </cell>
          <cell r="BG11" t="str">
            <v>EU Flat</v>
          </cell>
          <cell r="BH11" t="str">
            <v>EU surcharge</v>
          </cell>
          <cell r="BJ11" t="str">
            <v>US transaction</v>
          </cell>
          <cell r="BK11" t="str">
            <v>EU 304</v>
          </cell>
          <cell r="BL11" t="str">
            <v>EU 316</v>
          </cell>
          <cell r="BM11" t="str">
            <v>USA 304</v>
          </cell>
          <cell r="BN11" t="str">
            <v>USA 316</v>
          </cell>
        </row>
        <row r="12">
          <cell r="B12">
            <v>304</v>
          </cell>
          <cell r="C12">
            <v>316</v>
          </cell>
          <cell r="D12">
            <v>304</v>
          </cell>
          <cell r="E12">
            <v>316</v>
          </cell>
          <cell r="F12">
            <v>304</v>
          </cell>
          <cell r="G12">
            <v>316</v>
          </cell>
          <cell r="H12" t="str">
            <v>EUFlat</v>
          </cell>
          <cell r="I12" t="str">
            <v>USFlat</v>
          </cell>
          <cell r="J12" t="str">
            <v>FEFlat</v>
          </cell>
          <cell r="K12" t="str">
            <v>EUFlat</v>
          </cell>
          <cell r="L12" t="str">
            <v>USFlat</v>
          </cell>
          <cell r="M12" t="str">
            <v>FEFlat</v>
          </cell>
          <cell r="N12" t="str">
            <v>EUFlatIndex</v>
          </cell>
          <cell r="O12" t="str">
            <v>USFlatIndex</v>
          </cell>
          <cell r="P12" t="str">
            <v>FEFlatIndex</v>
          </cell>
          <cell r="Q12" t="str">
            <v>EUBar</v>
          </cell>
          <cell r="R12" t="str">
            <v>USBar</v>
          </cell>
          <cell r="S12" t="str">
            <v>FEBar</v>
          </cell>
          <cell r="T12" t="str">
            <v>EUBar</v>
          </cell>
          <cell r="U12" t="str">
            <v>USBar</v>
          </cell>
          <cell r="V12" t="str">
            <v>FEBar</v>
          </cell>
          <cell r="W12" t="str">
            <v>EUBarIndex</v>
          </cell>
          <cell r="X12" t="str">
            <v>USBarIndex</v>
          </cell>
          <cell r="Y12" t="str">
            <v>FEBarIndex</v>
          </cell>
          <cell r="Z12" t="str">
            <v>EUNi</v>
          </cell>
          <cell r="AA12" t="str">
            <v>USNi</v>
          </cell>
          <cell r="AB12" t="str">
            <v>EUChCr (contract)</v>
          </cell>
          <cell r="AC12" t="str">
            <v>EUFeCr (spot)</v>
          </cell>
          <cell r="AD12" t="str">
            <v>USChCr</v>
          </cell>
          <cell r="AE12" t="str">
            <v>USFeCr</v>
          </cell>
          <cell r="AF12" t="str">
            <v>EUMoly</v>
          </cell>
          <cell r="AG12" t="str">
            <v>USMoly</v>
          </cell>
          <cell r="AH12">
            <v>304</v>
          </cell>
          <cell r="AI12">
            <v>316</v>
          </cell>
          <cell r="AJ12">
            <v>430</v>
          </cell>
          <cell r="AK12">
            <v>409</v>
          </cell>
          <cell r="AL12">
            <v>304</v>
          </cell>
          <cell r="AM12">
            <v>316</v>
          </cell>
          <cell r="AN12" t="str">
            <v>430 (4016)</v>
          </cell>
          <cell r="AO12" t="str">
            <v>304 (4301)</v>
          </cell>
          <cell r="AP12" t="str">
            <v>316 (4401)</v>
          </cell>
          <cell r="AQ12">
            <v>430</v>
          </cell>
          <cell r="AR12">
            <v>304</v>
          </cell>
          <cell r="AS12">
            <v>316</v>
          </cell>
          <cell r="AT12">
            <v>430</v>
          </cell>
          <cell r="AU12">
            <v>430</v>
          </cell>
          <cell r="AV12">
            <v>304</v>
          </cell>
          <cell r="AW12">
            <v>316</v>
          </cell>
          <cell r="AX12">
            <v>430</v>
          </cell>
          <cell r="AY12">
            <v>304</v>
          </cell>
          <cell r="AZ12">
            <v>316</v>
          </cell>
          <cell r="BA12">
            <v>430</v>
          </cell>
          <cell r="BB12">
            <v>304</v>
          </cell>
          <cell r="BC12">
            <v>316</v>
          </cell>
          <cell r="BD12">
            <v>430</v>
          </cell>
          <cell r="BE12">
            <v>304</v>
          </cell>
          <cell r="BF12">
            <v>316</v>
          </cell>
          <cell r="BG12" t="str">
            <v>$/tonne</v>
          </cell>
          <cell r="BH12" t="str">
            <v>$/tonne</v>
          </cell>
          <cell r="BK12" t="str">
            <v>c/d bars</v>
          </cell>
        </row>
        <row r="13">
          <cell r="A13">
            <v>34213</v>
          </cell>
          <cell r="H13">
            <v>1469.9641584391281</v>
          </cell>
          <cell r="J13">
            <v>1510</v>
          </cell>
          <cell r="K13">
            <v>1188.7536237812083</v>
          </cell>
          <cell r="L13">
            <v>2094.75</v>
          </cell>
          <cell r="M13">
            <v>1200</v>
          </cell>
          <cell r="N13">
            <v>121.05263157894734</v>
          </cell>
          <cell r="O13">
            <v>0</v>
          </cell>
          <cell r="P13">
            <v>93.498452012383908</v>
          </cell>
          <cell r="Q13">
            <v>1457.1818614092228</v>
          </cell>
          <cell r="R13">
            <v>2590.4050000000002</v>
          </cell>
          <cell r="S13">
            <v>1800</v>
          </cell>
          <cell r="T13">
            <v>1559.4402376484663</v>
          </cell>
          <cell r="U13">
            <v>2701.125</v>
          </cell>
          <cell r="V13">
            <v>1850</v>
          </cell>
          <cell r="W13">
            <v>99.130434782608717</v>
          </cell>
          <cell r="X13">
            <v>91.085271317829481</v>
          </cell>
          <cell r="Y13">
            <v>98.630136986301366</v>
          </cell>
          <cell r="Z13">
            <v>1.9752294788582552</v>
          </cell>
          <cell r="AA13">
            <v>2.05375</v>
          </cell>
          <cell r="AB13">
            <v>0.41500000000000004</v>
          </cell>
          <cell r="AC13">
            <v>0.38500000000000001</v>
          </cell>
          <cell r="AD13">
            <v>0.41499999999999998</v>
          </cell>
          <cell r="AE13">
            <v>0.38500000000000001</v>
          </cell>
          <cell r="AF13">
            <v>2.4406249999999998</v>
          </cell>
          <cell r="AG13">
            <v>2.7593750000000004</v>
          </cell>
          <cell r="BG13">
            <v>0</v>
          </cell>
          <cell r="BI13">
            <v>0</v>
          </cell>
          <cell r="BJ13">
            <v>0</v>
          </cell>
        </row>
        <row r="14">
          <cell r="A14">
            <v>34243</v>
          </cell>
          <cell r="H14">
            <v>1406.0526732896008</v>
          </cell>
          <cell r="J14">
            <v>1475</v>
          </cell>
          <cell r="K14">
            <v>1175.9713267513025</v>
          </cell>
          <cell r="L14">
            <v>2094.75</v>
          </cell>
          <cell r="M14">
            <v>1200</v>
          </cell>
          <cell r="N14">
            <v>115.78947368421051</v>
          </cell>
          <cell r="O14">
            <v>0</v>
          </cell>
          <cell r="P14">
            <v>91.331269349845201</v>
          </cell>
          <cell r="Q14">
            <v>1444.3995643793173</v>
          </cell>
          <cell r="R14">
            <v>2590.4050000000002</v>
          </cell>
          <cell r="S14">
            <v>1550</v>
          </cell>
          <cell r="T14">
            <v>1636.134019827899</v>
          </cell>
          <cell r="U14">
            <v>2701.125</v>
          </cell>
          <cell r="V14">
            <v>1600</v>
          </cell>
          <cell r="W14">
            <v>98.260869565217405</v>
          </cell>
          <cell r="X14">
            <v>91.085271317829481</v>
          </cell>
          <cell r="Y14">
            <v>84.93150684931507</v>
          </cell>
          <cell r="Z14">
            <v>2.0190251551949818</v>
          </cell>
          <cell r="AA14">
            <v>2.0524999999999998</v>
          </cell>
          <cell r="AB14">
            <v>0.41500000000000004</v>
          </cell>
          <cell r="AC14">
            <v>0.37</v>
          </cell>
          <cell r="AD14">
            <v>0.41374999999999995</v>
          </cell>
          <cell r="AE14">
            <v>0.38124999999999998</v>
          </cell>
          <cell r="AF14">
            <v>2.5575000000000001</v>
          </cell>
          <cell r="AG14">
            <v>2.7625000000000002</v>
          </cell>
          <cell r="BG14" t="e">
            <v>#REF!</v>
          </cell>
          <cell r="BI14" t="e">
            <v>#REF!</v>
          </cell>
          <cell r="BJ14">
            <v>0</v>
          </cell>
        </row>
        <row r="15">
          <cell r="A15">
            <v>34274</v>
          </cell>
          <cell r="H15">
            <v>1354.9234851699791</v>
          </cell>
          <cell r="J15">
            <v>1390</v>
          </cell>
          <cell r="K15">
            <v>1099.2775445718696</v>
          </cell>
          <cell r="L15">
            <v>2061.6750000000002</v>
          </cell>
          <cell r="M15">
            <v>1250</v>
          </cell>
          <cell r="N15">
            <v>111.57894736842104</v>
          </cell>
          <cell r="O15">
            <v>0</v>
          </cell>
          <cell r="P15">
            <v>86.068111455108351</v>
          </cell>
          <cell r="Q15">
            <v>1444.3995643793173</v>
          </cell>
          <cell r="R15">
            <v>2590.4050000000002</v>
          </cell>
          <cell r="S15">
            <v>1550</v>
          </cell>
          <cell r="T15">
            <v>1636.134019827899</v>
          </cell>
          <cell r="U15">
            <v>2701.125</v>
          </cell>
          <cell r="V15">
            <v>1600</v>
          </cell>
          <cell r="W15">
            <v>98.260869565217405</v>
          </cell>
          <cell r="X15">
            <v>91.085271317829481</v>
          </cell>
          <cell r="Y15">
            <v>84.93150684931507</v>
          </cell>
          <cell r="Z15">
            <v>2.10293765927441</v>
          </cell>
          <cell r="AA15">
            <v>2.1655555555555557</v>
          </cell>
          <cell r="AB15">
            <v>0.41500000000000004</v>
          </cell>
          <cell r="AC15">
            <v>0.35599999999999998</v>
          </cell>
          <cell r="AD15">
            <v>0.41000000000000003</v>
          </cell>
          <cell r="AE15">
            <v>0.37</v>
          </cell>
          <cell r="AF15">
            <v>2.6555555555555554</v>
          </cell>
          <cell r="AG15">
            <v>2.8111111111111118</v>
          </cell>
          <cell r="BG15" t="e">
            <v>#REF!</v>
          </cell>
          <cell r="BI15" t="e">
            <v>#REF!</v>
          </cell>
          <cell r="BJ15">
            <v>0</v>
          </cell>
        </row>
        <row r="16">
          <cell r="A16">
            <v>34304</v>
          </cell>
          <cell r="H16">
            <v>1303.794297050357</v>
          </cell>
          <cell r="J16">
            <v>1435</v>
          </cell>
          <cell r="K16">
            <v>1099.2775445718696</v>
          </cell>
          <cell r="L16">
            <v>2061.6750000000002</v>
          </cell>
          <cell r="M16">
            <v>1250</v>
          </cell>
          <cell r="N16">
            <v>107.36842105263156</v>
          </cell>
          <cell r="O16">
            <v>0</v>
          </cell>
          <cell r="P16">
            <v>88.854489164086687</v>
          </cell>
          <cell r="Q16">
            <v>1406.0526732896008</v>
          </cell>
          <cell r="R16">
            <v>2645.5200000000004</v>
          </cell>
          <cell r="S16">
            <v>1550</v>
          </cell>
          <cell r="T16">
            <v>1712.8278020073319</v>
          </cell>
          <cell r="U16">
            <v>2756.25</v>
          </cell>
          <cell r="V16">
            <v>1600</v>
          </cell>
          <cell r="W16">
            <v>95.65217391304347</v>
          </cell>
          <cell r="X16">
            <v>93.023255813953512</v>
          </cell>
          <cell r="Y16">
            <v>84.93150684931507</v>
          </cell>
          <cell r="Z16">
            <v>2.3228919618287307</v>
          </cell>
          <cell r="AA16">
            <v>2.4081250000000001</v>
          </cell>
          <cell r="AB16">
            <v>0.41500000000000004</v>
          </cell>
          <cell r="AC16">
            <v>0.36000000000000004</v>
          </cell>
          <cell r="AD16">
            <v>0.41</v>
          </cell>
          <cell r="AE16">
            <v>0.36499999999999999</v>
          </cell>
          <cell r="AF16">
            <v>2.7187500000000004</v>
          </cell>
          <cell r="AG16">
            <v>2.8650000000000002</v>
          </cell>
          <cell r="BG16" t="e">
            <v>#REF!</v>
          </cell>
          <cell r="BI16" t="e">
            <v>#REF!</v>
          </cell>
          <cell r="BJ16">
            <v>0</v>
          </cell>
        </row>
        <row r="17">
          <cell r="A17">
            <v>34335</v>
          </cell>
          <cell r="H17">
            <v>1265.4474059606409</v>
          </cell>
          <cell r="I17">
            <v>2205</v>
          </cell>
          <cell r="J17">
            <v>1550</v>
          </cell>
          <cell r="K17">
            <v>1099.2775445718696</v>
          </cell>
          <cell r="L17">
            <v>2061.6750000000002</v>
          </cell>
          <cell r="M17">
            <v>1350</v>
          </cell>
          <cell r="N17">
            <v>104.21052631578947</v>
          </cell>
          <cell r="O17">
            <v>113.01485184291089</v>
          </cell>
          <cell r="P17">
            <v>95.975232198142407</v>
          </cell>
          <cell r="Q17">
            <v>1367.7057821998844</v>
          </cell>
          <cell r="R17">
            <v>2755.75</v>
          </cell>
          <cell r="S17">
            <v>1750</v>
          </cell>
          <cell r="T17">
            <v>1789.5215841867648</v>
          </cell>
          <cell r="U17">
            <v>2811.375</v>
          </cell>
          <cell r="V17">
            <v>1800</v>
          </cell>
          <cell r="W17">
            <v>93.043478260869563</v>
          </cell>
          <cell r="X17">
            <v>96.899224806201559</v>
          </cell>
          <cell r="Y17">
            <v>95.890410958904098</v>
          </cell>
          <cell r="Z17">
            <v>2.5309126372130999</v>
          </cell>
          <cell r="AA17">
            <v>2.6437499999999998</v>
          </cell>
          <cell r="AB17">
            <v>0.40875</v>
          </cell>
          <cell r="AC17">
            <v>0.35499999999999998</v>
          </cell>
          <cell r="AD17">
            <v>0.41000000000000003</v>
          </cell>
          <cell r="AE17">
            <v>0.35499999999999998</v>
          </cell>
          <cell r="AF17">
            <v>2.7468750000000002</v>
          </cell>
          <cell r="AG17">
            <v>2.8099999999999996</v>
          </cell>
          <cell r="BG17" t="e">
            <v>#REF!</v>
          </cell>
          <cell r="BI17" t="e">
            <v>#REF!</v>
          </cell>
          <cell r="BJ17">
            <v>2205</v>
          </cell>
        </row>
        <row r="18">
          <cell r="A18">
            <v>34366</v>
          </cell>
          <cell r="H18">
            <v>1342.1411881400736</v>
          </cell>
          <cell r="I18">
            <v>2260</v>
          </cell>
          <cell r="J18">
            <v>1600</v>
          </cell>
          <cell r="K18">
            <v>1124.8421386316807</v>
          </cell>
          <cell r="L18">
            <v>2061.6750000000002</v>
          </cell>
          <cell r="M18">
            <v>1350</v>
          </cell>
          <cell r="N18">
            <v>110.52631578947367</v>
          </cell>
          <cell r="O18">
            <v>115.83381640135084</v>
          </cell>
          <cell r="P18">
            <v>99.071207430340564</v>
          </cell>
          <cell r="Q18">
            <v>1482.7464554690337</v>
          </cell>
          <cell r="R18">
            <v>2755.75</v>
          </cell>
          <cell r="S18">
            <v>1715</v>
          </cell>
          <cell r="T18">
            <v>1789.5215841867648</v>
          </cell>
          <cell r="U18">
            <v>2921.625</v>
          </cell>
          <cell r="V18">
            <v>1765</v>
          </cell>
          <cell r="W18">
            <v>100.8695652173913</v>
          </cell>
          <cell r="X18">
            <v>96.899224806201559</v>
          </cell>
          <cell r="Y18">
            <v>93.972602739726028</v>
          </cell>
          <cell r="Z18">
            <v>2.6431779007529714</v>
          </cell>
          <cell r="AA18">
            <v>2.7737500000000002</v>
          </cell>
          <cell r="AB18">
            <v>0.40749999999999997</v>
          </cell>
          <cell r="AC18">
            <v>0.375</v>
          </cell>
          <cell r="AD18">
            <v>0.41000000000000003</v>
          </cell>
          <cell r="AE18">
            <v>0.35499999999999998</v>
          </cell>
          <cell r="AF18">
            <v>2.8</v>
          </cell>
          <cell r="AG18">
            <v>2.8000000000000003</v>
          </cell>
          <cell r="BG18" t="e">
            <v>#REF!</v>
          </cell>
          <cell r="BI18" t="e">
            <v>#REF!</v>
          </cell>
          <cell r="BJ18">
            <v>2260</v>
          </cell>
        </row>
        <row r="19">
          <cell r="A19">
            <v>34394</v>
          </cell>
          <cell r="D19">
            <v>170</v>
          </cell>
          <cell r="H19">
            <v>1444.3995643793173</v>
          </cell>
          <cell r="I19">
            <v>2260</v>
          </cell>
          <cell r="J19">
            <v>1675</v>
          </cell>
          <cell r="K19">
            <v>1278.2297029905462</v>
          </cell>
          <cell r="L19">
            <v>2061.6750000000002</v>
          </cell>
          <cell r="M19">
            <v>1425</v>
          </cell>
          <cell r="N19">
            <v>118.94736842105263</v>
          </cell>
          <cell r="O19">
            <v>115.83381640135084</v>
          </cell>
          <cell r="P19">
            <v>103.71517027863777</v>
          </cell>
          <cell r="Q19">
            <v>1482.7464554690337</v>
          </cell>
          <cell r="R19">
            <v>2755.75</v>
          </cell>
          <cell r="S19">
            <v>1715</v>
          </cell>
          <cell r="T19">
            <v>1789.5215841867648</v>
          </cell>
          <cell r="U19">
            <v>2921.625</v>
          </cell>
          <cell r="V19">
            <v>1765</v>
          </cell>
          <cell r="W19">
            <v>100.8695652173913</v>
          </cell>
          <cell r="X19">
            <v>96.899224806201559</v>
          </cell>
          <cell r="Y19">
            <v>93.972602739726028</v>
          </cell>
          <cell r="Z19">
            <v>2.5354693151473797</v>
          </cell>
          <cell r="AA19">
            <v>2.6261111111111108</v>
          </cell>
          <cell r="AB19">
            <v>0.40749999999999997</v>
          </cell>
          <cell r="AC19">
            <v>0.3775</v>
          </cell>
          <cell r="AD19">
            <v>0.40625</v>
          </cell>
          <cell r="AE19">
            <v>0.35499999999999998</v>
          </cell>
          <cell r="AF19">
            <v>2.844444444444445</v>
          </cell>
          <cell r="AG19">
            <v>2.8194444444444442</v>
          </cell>
          <cell r="BG19" t="e">
            <v>#REF!</v>
          </cell>
          <cell r="BH19" t="e">
            <v>#REF!</v>
          </cell>
          <cell r="BI19" t="e">
            <v>#REF!</v>
          </cell>
          <cell r="BJ19">
            <v>2260</v>
          </cell>
        </row>
        <row r="20">
          <cell r="A20">
            <v>34425</v>
          </cell>
          <cell r="D20">
            <v>250</v>
          </cell>
          <cell r="H20">
            <v>1482.7464554690334</v>
          </cell>
          <cell r="I20">
            <v>2260</v>
          </cell>
          <cell r="J20">
            <v>1675</v>
          </cell>
          <cell r="K20">
            <v>1329.3588911101681</v>
          </cell>
          <cell r="L20">
            <v>1984.5</v>
          </cell>
          <cell r="M20">
            <v>1475</v>
          </cell>
          <cell r="N20">
            <v>122.1052631578947</v>
          </cell>
          <cell r="O20">
            <v>115.83381640135084</v>
          </cell>
          <cell r="P20">
            <v>103.71517027863777</v>
          </cell>
          <cell r="Q20">
            <v>1508.3110495288445</v>
          </cell>
          <cell r="R20">
            <v>2755.75</v>
          </cell>
          <cell r="S20">
            <v>1715</v>
          </cell>
          <cell r="T20">
            <v>1840.6507723063864</v>
          </cell>
          <cell r="U20">
            <v>2921.625</v>
          </cell>
          <cell r="V20">
            <v>1765</v>
          </cell>
          <cell r="W20">
            <v>102.60869565217392</v>
          </cell>
          <cell r="X20">
            <v>96.899224806201559</v>
          </cell>
          <cell r="Y20">
            <v>93.972602739726028</v>
          </cell>
          <cell r="Z20">
            <v>2.4537689138022412</v>
          </cell>
          <cell r="AA20">
            <v>2.5457142857142858</v>
          </cell>
          <cell r="AB20">
            <v>0.40749999999999997</v>
          </cell>
          <cell r="AC20">
            <v>0.39666666666666667</v>
          </cell>
          <cell r="AD20">
            <v>0.39500000000000002</v>
          </cell>
          <cell r="AE20">
            <v>0.35499999999999998</v>
          </cell>
          <cell r="AF20">
            <v>3.0642857142857141</v>
          </cell>
          <cell r="AG20">
            <v>2.9428571428571431</v>
          </cell>
          <cell r="BG20" t="e">
            <v>#REF!</v>
          </cell>
          <cell r="BH20" t="e">
            <v>#REF!</v>
          </cell>
          <cell r="BI20" t="e">
            <v>#REF!</v>
          </cell>
          <cell r="BJ20">
            <v>2260</v>
          </cell>
        </row>
        <row r="21">
          <cell r="A21">
            <v>34455</v>
          </cell>
          <cell r="D21">
            <v>310</v>
          </cell>
          <cell r="H21">
            <v>1533.8756435886555</v>
          </cell>
          <cell r="I21">
            <v>2480</v>
          </cell>
          <cell r="J21">
            <v>1850</v>
          </cell>
          <cell r="K21">
            <v>1329.3588911101681</v>
          </cell>
          <cell r="L21">
            <v>2094.75</v>
          </cell>
          <cell r="M21">
            <v>1550</v>
          </cell>
          <cell r="N21">
            <v>126.31578947368421</v>
          </cell>
          <cell r="O21">
            <v>127.10967463511066</v>
          </cell>
          <cell r="P21">
            <v>114.55108359133126</v>
          </cell>
          <cell r="Q21">
            <v>1508.3110495288445</v>
          </cell>
          <cell r="R21">
            <v>2755.75</v>
          </cell>
          <cell r="S21">
            <v>1690</v>
          </cell>
          <cell r="T21">
            <v>1942.9091485456302</v>
          </cell>
          <cell r="U21">
            <v>2921.625</v>
          </cell>
          <cell r="V21">
            <v>1740</v>
          </cell>
          <cell r="W21">
            <v>102.60869565217392</v>
          </cell>
          <cell r="X21">
            <v>96.899224806201559</v>
          </cell>
          <cell r="Y21">
            <v>92.602739726027394</v>
          </cell>
          <cell r="Z21">
            <v>2.7618162024857118</v>
          </cell>
          <cell r="AA21">
            <v>2.7675000000000001</v>
          </cell>
          <cell r="AB21">
            <v>0.40749999999999997</v>
          </cell>
          <cell r="AC21">
            <v>0.40249999999999997</v>
          </cell>
          <cell r="AD21">
            <v>0.39500000000000002</v>
          </cell>
          <cell r="AE21">
            <v>0.36249999999999999</v>
          </cell>
          <cell r="AF21">
            <v>3.2312500000000002</v>
          </cell>
          <cell r="AG21">
            <v>3.0562499999999995</v>
          </cell>
          <cell r="BG21" t="e">
            <v>#REF!</v>
          </cell>
          <cell r="BH21" t="e">
            <v>#REF!</v>
          </cell>
          <cell r="BI21" t="e">
            <v>#REF!</v>
          </cell>
          <cell r="BJ21">
            <v>2480</v>
          </cell>
        </row>
        <row r="22">
          <cell r="A22">
            <v>34486</v>
          </cell>
          <cell r="D22">
            <v>300</v>
          </cell>
          <cell r="H22">
            <v>1572.2225346783719</v>
          </cell>
          <cell r="I22">
            <v>2480</v>
          </cell>
          <cell r="J22">
            <v>1950</v>
          </cell>
          <cell r="K22">
            <v>1395.8268356656765</v>
          </cell>
          <cell r="L22">
            <v>2138.85</v>
          </cell>
          <cell r="M22">
            <v>1600</v>
          </cell>
          <cell r="N22">
            <v>129.4736842105263</v>
          </cell>
          <cell r="O22">
            <v>127.10967463511066</v>
          </cell>
          <cell r="P22">
            <v>120.74303405572755</v>
          </cell>
          <cell r="Q22">
            <v>1572.2225346783719</v>
          </cell>
          <cell r="R22">
            <v>2865.98</v>
          </cell>
          <cell r="S22">
            <v>1900</v>
          </cell>
          <cell r="T22">
            <v>1994.038336665252</v>
          </cell>
          <cell r="U22">
            <v>3087</v>
          </cell>
          <cell r="V22">
            <v>1950</v>
          </cell>
          <cell r="W22">
            <v>106.95652173913044</v>
          </cell>
          <cell r="X22">
            <v>100.77519379844961</v>
          </cell>
          <cell r="Y22">
            <v>104.10958904109589</v>
          </cell>
          <cell r="Z22">
            <v>2.8504037013517194</v>
          </cell>
          <cell r="AA22">
            <v>2.9550000000000001</v>
          </cell>
          <cell r="AB22">
            <v>0.390625</v>
          </cell>
          <cell r="AC22">
            <v>0.4</v>
          </cell>
          <cell r="AD22">
            <v>0.39500000000000002</v>
          </cell>
          <cell r="AE22">
            <v>0.37375000000000003</v>
          </cell>
          <cell r="AF22">
            <v>3.3833333333333329</v>
          </cell>
          <cell r="AG22">
            <v>3.1361111111111115</v>
          </cell>
          <cell r="BG22" t="e">
            <v>#REF!</v>
          </cell>
          <cell r="BH22" t="e">
            <v>#REF!</v>
          </cell>
          <cell r="BI22" t="e">
            <v>#REF!</v>
          </cell>
          <cell r="BJ22">
            <v>2480</v>
          </cell>
        </row>
        <row r="23">
          <cell r="A23">
            <v>34516</v>
          </cell>
          <cell r="D23">
            <v>250</v>
          </cell>
          <cell r="H23">
            <v>1661.6986138877101</v>
          </cell>
          <cell r="I23">
            <v>2491</v>
          </cell>
          <cell r="J23">
            <v>2025</v>
          </cell>
          <cell r="K23">
            <v>1457.1818614092224</v>
          </cell>
          <cell r="L23">
            <v>2138.85</v>
          </cell>
          <cell r="M23">
            <v>1580</v>
          </cell>
          <cell r="N23">
            <v>136.84210526315786</v>
          </cell>
          <cell r="O23">
            <v>127.67346754679866</v>
          </cell>
          <cell r="P23">
            <v>125.38699690402477</v>
          </cell>
          <cell r="Q23">
            <v>1610.5694257680882</v>
          </cell>
          <cell r="R23">
            <v>2865.98</v>
          </cell>
          <cell r="S23">
            <v>1850</v>
          </cell>
          <cell r="T23">
            <v>1994.038336665252</v>
          </cell>
          <cell r="U23">
            <v>3087</v>
          </cell>
          <cell r="V23">
            <v>1900</v>
          </cell>
          <cell r="W23">
            <v>109.56521739130434</v>
          </cell>
          <cell r="X23">
            <v>100.77519379844961</v>
          </cell>
          <cell r="Y23">
            <v>101.36986301369863</v>
          </cell>
          <cell r="Z23">
            <v>2.82552066458444</v>
          </cell>
          <cell r="AA23">
            <v>2.9081250000000001</v>
          </cell>
          <cell r="AB23">
            <v>0.38249999999999995</v>
          </cell>
          <cell r="AC23">
            <v>0.39250000000000002</v>
          </cell>
          <cell r="AD23">
            <v>0.39500000000000002</v>
          </cell>
          <cell r="AE23">
            <v>0.3725</v>
          </cell>
          <cell r="AF23">
            <v>3.4874999999999998</v>
          </cell>
          <cell r="AG23">
            <v>3.2250000000000005</v>
          </cell>
          <cell r="BG23" t="e">
            <v>#REF!</v>
          </cell>
          <cell r="BH23" t="e">
            <v>#REF!</v>
          </cell>
          <cell r="BI23" t="e">
            <v>#REF!</v>
          </cell>
          <cell r="BJ23">
            <v>2491</v>
          </cell>
        </row>
        <row r="24">
          <cell r="A24">
            <v>34547</v>
          </cell>
          <cell r="D24">
            <v>290</v>
          </cell>
          <cell r="H24">
            <v>1815.0861782465756</v>
          </cell>
          <cell r="I24">
            <v>2513</v>
          </cell>
          <cell r="J24">
            <v>2025</v>
          </cell>
          <cell r="K24">
            <v>1533.8756435886553</v>
          </cell>
          <cell r="L24">
            <v>2138.85</v>
          </cell>
          <cell r="M24">
            <v>1700</v>
          </cell>
          <cell r="N24">
            <v>149.4736842105263</v>
          </cell>
          <cell r="O24">
            <v>128.80105337017466</v>
          </cell>
          <cell r="P24">
            <v>125.38699690402477</v>
          </cell>
          <cell r="Q24">
            <v>1610.5694257680882</v>
          </cell>
          <cell r="R24">
            <v>2865.98</v>
          </cell>
          <cell r="S24">
            <v>1850</v>
          </cell>
          <cell r="T24">
            <v>1994.038336665252</v>
          </cell>
          <cell r="U24">
            <v>3087</v>
          </cell>
          <cell r="V24">
            <v>1900</v>
          </cell>
          <cell r="W24">
            <v>109.56521739130434</v>
          </cell>
          <cell r="X24">
            <v>100.77519379844961</v>
          </cell>
          <cell r="Y24">
            <v>101.36986301369863</v>
          </cell>
          <cell r="Z24">
            <v>2.6587177224481047</v>
          </cell>
          <cell r="AA24">
            <v>2.7387499999999996</v>
          </cell>
          <cell r="AB24">
            <v>0.38</v>
          </cell>
          <cell r="AC24">
            <v>0.38500000000000001</v>
          </cell>
          <cell r="AD24">
            <v>0.39500000000000002</v>
          </cell>
          <cell r="AE24">
            <v>0.36499999999999999</v>
          </cell>
          <cell r="AF24">
            <v>3.5218750000000001</v>
          </cell>
          <cell r="AG24">
            <v>3.3</v>
          </cell>
          <cell r="BG24" t="e">
            <v>#REF!</v>
          </cell>
          <cell r="BH24" t="e">
            <v>#REF!</v>
          </cell>
          <cell r="BI24" t="e">
            <v>#REF!</v>
          </cell>
          <cell r="BJ24">
            <v>2513</v>
          </cell>
        </row>
        <row r="25">
          <cell r="A25">
            <v>34578</v>
          </cell>
          <cell r="D25">
            <v>330</v>
          </cell>
          <cell r="H25">
            <v>1866.2153663661973</v>
          </cell>
          <cell r="I25">
            <v>2513</v>
          </cell>
          <cell r="J25">
            <v>2050</v>
          </cell>
          <cell r="K25">
            <v>1559.4402376484663</v>
          </cell>
          <cell r="L25">
            <v>2116.7999999999997</v>
          </cell>
          <cell r="M25">
            <v>1625</v>
          </cell>
          <cell r="N25">
            <v>153.68421052631575</v>
          </cell>
          <cell r="O25">
            <v>128.80105337017466</v>
          </cell>
          <cell r="P25">
            <v>126.93498452012383</v>
          </cell>
          <cell r="Q25">
            <v>1636.134019827899</v>
          </cell>
          <cell r="R25">
            <v>2998.2559999999994</v>
          </cell>
          <cell r="S25">
            <v>1900</v>
          </cell>
          <cell r="T25">
            <v>1955.6914455755359</v>
          </cell>
          <cell r="U25">
            <v>3197.25</v>
          </cell>
          <cell r="V25">
            <v>1950</v>
          </cell>
          <cell r="W25">
            <v>111.30434782608695</v>
          </cell>
          <cell r="X25">
            <v>105.42635658914728</v>
          </cell>
          <cell r="Y25">
            <v>104.10958904109589</v>
          </cell>
          <cell r="Z25">
            <v>2.8879079280512645</v>
          </cell>
          <cell r="AA25">
            <v>2.9583333333333335</v>
          </cell>
          <cell r="AB25">
            <v>0.38</v>
          </cell>
          <cell r="AC25">
            <v>0.38500000000000001</v>
          </cell>
          <cell r="AD25">
            <v>0.39500000000000002</v>
          </cell>
          <cell r="AE25">
            <v>0.36499999999999999</v>
          </cell>
          <cell r="AF25">
            <v>3.75</v>
          </cell>
          <cell r="AG25">
            <v>3.3194444444444438</v>
          </cell>
          <cell r="BG25" t="e">
            <v>#REF!</v>
          </cell>
          <cell r="BH25" t="e">
            <v>#REF!</v>
          </cell>
          <cell r="BI25" t="e">
            <v>#REF!</v>
          </cell>
          <cell r="BJ25">
            <v>2513</v>
          </cell>
        </row>
        <row r="26">
          <cell r="A26">
            <v>34608</v>
          </cell>
          <cell r="D26">
            <v>310</v>
          </cell>
          <cell r="H26">
            <v>1904.5622574559141</v>
          </cell>
          <cell r="I26">
            <v>2513</v>
          </cell>
          <cell r="J26">
            <v>2225</v>
          </cell>
          <cell r="K26">
            <v>1636.134019827899</v>
          </cell>
          <cell r="L26">
            <v>2182.9499999999998</v>
          </cell>
          <cell r="M26">
            <v>1675</v>
          </cell>
          <cell r="N26">
            <v>156.84210526315789</v>
          </cell>
          <cell r="O26">
            <v>128.80105337017466</v>
          </cell>
          <cell r="P26">
            <v>137.77089783281733</v>
          </cell>
          <cell r="Q26">
            <v>1636.134019827899</v>
          </cell>
          <cell r="R26">
            <v>2998.2559999999994</v>
          </cell>
          <cell r="S26">
            <v>1900</v>
          </cell>
          <cell r="T26">
            <v>1968.473742605441</v>
          </cell>
          <cell r="U26">
            <v>3197.25</v>
          </cell>
          <cell r="V26">
            <v>1950</v>
          </cell>
          <cell r="W26">
            <v>111.30434782608695</v>
          </cell>
          <cell r="X26">
            <v>105.42635658914728</v>
          </cell>
          <cell r="Y26">
            <v>104.10958904109589</v>
          </cell>
          <cell r="Z26">
            <v>3.0619527135901992</v>
          </cell>
          <cell r="AA26">
            <v>3.1122222222222224</v>
          </cell>
          <cell r="AB26">
            <v>0.39500000000000002</v>
          </cell>
          <cell r="AC26">
            <v>0.39400000000000002</v>
          </cell>
          <cell r="AD26">
            <v>0.39500000000000002</v>
          </cell>
          <cell r="AE26">
            <v>0.375</v>
          </cell>
          <cell r="AF26">
            <v>4.7027777777777784</v>
          </cell>
          <cell r="AG26">
            <v>4.0916666666666668</v>
          </cell>
          <cell r="BG26" t="e">
            <v>#REF!</v>
          </cell>
          <cell r="BH26" t="e">
            <v>#REF!</v>
          </cell>
          <cell r="BI26" t="e">
            <v>#REF!</v>
          </cell>
          <cell r="BJ26">
            <v>2513</v>
          </cell>
        </row>
        <row r="27">
          <cell r="A27">
            <v>34639</v>
          </cell>
          <cell r="D27">
            <v>260</v>
          </cell>
          <cell r="H27">
            <v>1994.038336665252</v>
          </cell>
          <cell r="I27">
            <v>2557</v>
          </cell>
          <cell r="J27">
            <v>2350</v>
          </cell>
          <cell r="K27">
            <v>1738.3923960671427</v>
          </cell>
          <cell r="L27">
            <v>2271.15</v>
          </cell>
          <cell r="M27">
            <v>1875</v>
          </cell>
          <cell r="N27">
            <v>164.21052631578945</v>
          </cell>
          <cell r="O27">
            <v>131.05622501692659</v>
          </cell>
          <cell r="P27">
            <v>145.51083591331269</v>
          </cell>
          <cell r="Q27">
            <v>1712.8278020073319</v>
          </cell>
          <cell r="R27">
            <v>2998.2559999999994</v>
          </cell>
          <cell r="S27">
            <v>1975</v>
          </cell>
          <cell r="T27">
            <v>1994.038336665252</v>
          </cell>
          <cell r="U27">
            <v>3197.25</v>
          </cell>
          <cell r="V27">
            <v>2025</v>
          </cell>
          <cell r="W27">
            <v>116.52173913043478</v>
          </cell>
          <cell r="X27">
            <v>105.42635658914728</v>
          </cell>
          <cell r="Y27">
            <v>108.21917808219179</v>
          </cell>
          <cell r="Z27">
            <v>3.428574963093697</v>
          </cell>
          <cell r="AA27">
            <v>3.524375</v>
          </cell>
          <cell r="AB27">
            <v>0.39500000000000002</v>
          </cell>
          <cell r="AC27">
            <v>0.42125000000000001</v>
          </cell>
          <cell r="AD27">
            <v>0.39500000000000002</v>
          </cell>
          <cell r="AE27">
            <v>0.39</v>
          </cell>
          <cell r="AF27">
            <v>7.5437500000000002</v>
          </cell>
          <cell r="AG27">
            <v>6.5</v>
          </cell>
          <cell r="BG27" t="e">
            <v>#REF!</v>
          </cell>
          <cell r="BH27" t="e">
            <v>#REF!</v>
          </cell>
          <cell r="BI27" t="e">
            <v>#REF!</v>
          </cell>
          <cell r="BJ27">
            <v>2557</v>
          </cell>
        </row>
        <row r="28">
          <cell r="A28">
            <v>34669</v>
          </cell>
          <cell r="D28">
            <v>270</v>
          </cell>
          <cell r="H28">
            <v>1994.038336665252</v>
          </cell>
          <cell r="I28">
            <v>2557</v>
          </cell>
          <cell r="J28">
            <v>2350</v>
          </cell>
          <cell r="K28">
            <v>1738.3923960671427</v>
          </cell>
          <cell r="L28">
            <v>2271.15</v>
          </cell>
          <cell r="M28">
            <v>1875</v>
          </cell>
          <cell r="N28">
            <v>164.21052631578945</v>
          </cell>
          <cell r="O28">
            <v>131.05622501692659</v>
          </cell>
          <cell r="P28">
            <v>145.51083591331269</v>
          </cell>
          <cell r="Q28">
            <v>1763.9569901269535</v>
          </cell>
          <cell r="R28">
            <v>3108.4860000000003</v>
          </cell>
          <cell r="S28">
            <v>1975</v>
          </cell>
          <cell r="T28">
            <v>1994.038336665252</v>
          </cell>
          <cell r="U28">
            <v>3197.25</v>
          </cell>
          <cell r="V28">
            <v>2025</v>
          </cell>
          <cell r="W28">
            <v>120</v>
          </cell>
          <cell r="X28">
            <v>109.30232558139537</v>
          </cell>
          <cell r="Y28">
            <v>108.21917808219179</v>
          </cell>
          <cell r="Z28">
            <v>3.8827224893404702</v>
          </cell>
          <cell r="AA28">
            <v>3.9668749999999999</v>
          </cell>
          <cell r="AB28">
            <v>0.41750000000000004</v>
          </cell>
          <cell r="AC28">
            <v>0.44499999999999995</v>
          </cell>
          <cell r="AD28">
            <v>0.39500000000000002</v>
          </cell>
          <cell r="AE28">
            <v>0.44</v>
          </cell>
          <cell r="AF28">
            <v>14.078125</v>
          </cell>
          <cell r="AG28">
            <v>12.46875</v>
          </cell>
          <cell r="BG28" t="e">
            <v>#REF!</v>
          </cell>
          <cell r="BH28" t="e">
            <v>#REF!</v>
          </cell>
          <cell r="BI28" t="e">
            <v>#REF!</v>
          </cell>
          <cell r="BJ28">
            <v>2557</v>
          </cell>
        </row>
        <row r="29">
          <cell r="A29">
            <v>34700</v>
          </cell>
          <cell r="B29">
            <v>22</v>
          </cell>
          <cell r="D29">
            <v>330</v>
          </cell>
          <cell r="H29">
            <v>2096.296712904496</v>
          </cell>
          <cell r="I29">
            <v>2646</v>
          </cell>
          <cell r="J29">
            <v>2750</v>
          </cell>
          <cell r="K29">
            <v>1789.5215841867648</v>
          </cell>
          <cell r="L29">
            <v>2304.2249999999999</v>
          </cell>
          <cell r="M29">
            <v>2450</v>
          </cell>
          <cell r="N29">
            <v>172.63157894736841</v>
          </cell>
          <cell r="O29">
            <v>135.61782221149309</v>
          </cell>
          <cell r="P29">
            <v>170.27863777089783</v>
          </cell>
          <cell r="Q29">
            <v>1776.7392871568593</v>
          </cell>
          <cell r="R29">
            <v>3108.4860000000003</v>
          </cell>
          <cell r="S29">
            <v>2250</v>
          </cell>
          <cell r="T29">
            <v>2147.4259010241176</v>
          </cell>
          <cell r="U29">
            <v>3197.25</v>
          </cell>
          <cell r="V29">
            <v>2300</v>
          </cell>
          <cell r="W29">
            <v>120.86956521739131</v>
          </cell>
          <cell r="X29">
            <v>109.30232558139537</v>
          </cell>
          <cell r="Y29">
            <v>123.28767123287672</v>
          </cell>
          <cell r="Z29">
            <v>4.3526954463178722</v>
          </cell>
          <cell r="AA29">
            <v>4.5387500000000003</v>
          </cell>
          <cell r="AB29">
            <v>0.42499999999999999</v>
          </cell>
          <cell r="AC29">
            <v>0.51249999999999996</v>
          </cell>
          <cell r="AD29">
            <v>0.39500000000000002</v>
          </cell>
          <cell r="AE29">
            <v>0.47249999999999998</v>
          </cell>
          <cell r="AF29">
            <v>15.984375</v>
          </cell>
          <cell r="AG29">
            <v>16.21875</v>
          </cell>
          <cell r="AI29">
            <v>0.1128</v>
          </cell>
          <cell r="BG29" t="e">
            <v>#REF!</v>
          </cell>
          <cell r="BH29" t="e">
            <v>#REF!</v>
          </cell>
          <cell r="BI29" t="e">
            <v>#REF!</v>
          </cell>
          <cell r="BJ29">
            <v>2668</v>
          </cell>
        </row>
        <row r="30">
          <cell r="A30">
            <v>34731</v>
          </cell>
          <cell r="B30">
            <v>88</v>
          </cell>
          <cell r="C30">
            <v>248.67887999999999</v>
          </cell>
          <cell r="D30">
            <v>435</v>
          </cell>
          <cell r="H30">
            <v>2147.4259010241176</v>
          </cell>
          <cell r="I30">
            <v>2646</v>
          </cell>
          <cell r="J30">
            <v>2925</v>
          </cell>
          <cell r="K30">
            <v>1789.5215841867648</v>
          </cell>
          <cell r="L30">
            <v>2425.5</v>
          </cell>
          <cell r="M30">
            <v>2975</v>
          </cell>
          <cell r="N30">
            <v>176.84210526315786</v>
          </cell>
          <cell r="O30">
            <v>135.61782221149309</v>
          </cell>
          <cell r="P30">
            <v>181.11455108359132</v>
          </cell>
          <cell r="Q30">
            <v>1776.7392871568593</v>
          </cell>
          <cell r="R30">
            <v>3141.5549999999994</v>
          </cell>
          <cell r="S30">
            <v>2250</v>
          </cell>
          <cell r="T30">
            <v>2121.8613069643066</v>
          </cell>
          <cell r="U30">
            <v>3362.625</v>
          </cell>
          <cell r="V30">
            <v>2300</v>
          </cell>
          <cell r="W30">
            <v>120.86956521739131</v>
          </cell>
          <cell r="X30">
            <v>110.46511627906976</v>
          </cell>
          <cell r="Y30">
            <v>123.28767123287672</v>
          </cell>
          <cell r="Z30">
            <v>3.8595436813934505</v>
          </cell>
          <cell r="AA30">
            <v>4.1868750000000006</v>
          </cell>
          <cell r="AB30">
            <v>0.48</v>
          </cell>
          <cell r="AC30">
            <v>0.58250000000000002</v>
          </cell>
          <cell r="AD30">
            <v>0.43250000000000005</v>
          </cell>
          <cell r="AE30">
            <v>0.59624999999999995</v>
          </cell>
          <cell r="AF30">
            <v>15.65625</v>
          </cell>
          <cell r="AG30">
            <v>15.015625</v>
          </cell>
          <cell r="AI30">
            <v>0.31740000000000002</v>
          </cell>
          <cell r="BG30" t="e">
            <v>#REF!</v>
          </cell>
          <cell r="BH30" t="e">
            <v>#REF!</v>
          </cell>
          <cell r="BI30" t="e">
            <v>#REF!</v>
          </cell>
          <cell r="BJ30">
            <v>2734</v>
          </cell>
        </row>
        <row r="31">
          <cell r="A31">
            <v>34759</v>
          </cell>
          <cell r="B31">
            <v>198</v>
          </cell>
          <cell r="C31">
            <v>699.74004000000002</v>
          </cell>
          <cell r="D31">
            <v>600</v>
          </cell>
          <cell r="H31">
            <v>2096.296712904496</v>
          </cell>
          <cell r="I31">
            <v>2750</v>
          </cell>
          <cell r="J31">
            <v>2925</v>
          </cell>
          <cell r="K31">
            <v>1942.9091485456302</v>
          </cell>
          <cell r="L31">
            <v>2480.625</v>
          </cell>
          <cell r="M31">
            <v>2875</v>
          </cell>
          <cell r="N31">
            <v>172.63157894736841</v>
          </cell>
          <cell r="O31">
            <v>140.94822792199773</v>
          </cell>
          <cell r="P31">
            <v>181.11455108359132</v>
          </cell>
          <cell r="Q31">
            <v>1891.7799604260085</v>
          </cell>
          <cell r="R31">
            <v>3141.5549999999994</v>
          </cell>
          <cell r="S31">
            <v>2250</v>
          </cell>
          <cell r="T31">
            <v>2121.8613069643066</v>
          </cell>
          <cell r="U31">
            <v>3362.625</v>
          </cell>
          <cell r="V31">
            <v>2300</v>
          </cell>
          <cell r="W31">
            <v>128.69565217391306</v>
          </cell>
          <cell r="X31">
            <v>110.46511627906976</v>
          </cell>
          <cell r="Y31">
            <v>123.28767123287672</v>
          </cell>
          <cell r="Z31">
            <v>3.4181691246366297</v>
          </cell>
          <cell r="AA31">
            <v>3.6716666666666669</v>
          </cell>
          <cell r="AB31">
            <v>0.54500000000000004</v>
          </cell>
          <cell r="AC31">
            <v>0.745</v>
          </cell>
          <cell r="AD31">
            <v>0.48375000000000001</v>
          </cell>
          <cell r="AE31">
            <v>0.73375000000000001</v>
          </cell>
          <cell r="AF31">
            <v>13.458333333333334</v>
          </cell>
          <cell r="AG31">
            <v>13.027777777777779</v>
          </cell>
          <cell r="AH31">
            <v>9.1899999999999996E-2</v>
          </cell>
          <cell r="AI31">
            <v>0.4264</v>
          </cell>
          <cell r="BG31" t="e">
            <v>#REF!</v>
          </cell>
          <cell r="BH31" t="e">
            <v>#REF!</v>
          </cell>
          <cell r="BI31" t="e">
            <v>#REF!</v>
          </cell>
          <cell r="BJ31">
            <v>2948</v>
          </cell>
        </row>
        <row r="32">
          <cell r="A32">
            <v>34790</v>
          </cell>
          <cell r="B32">
            <v>202.60273999999998</v>
          </cell>
          <cell r="C32">
            <v>940.04143999999997</v>
          </cell>
          <cell r="D32">
            <v>770</v>
          </cell>
          <cell r="H32">
            <v>2045.1675247848739</v>
          </cell>
          <cell r="I32">
            <v>2850</v>
          </cell>
          <cell r="J32">
            <v>3025</v>
          </cell>
          <cell r="K32">
            <v>2019.6029307250631</v>
          </cell>
          <cell r="L32">
            <v>2634.9749999999995</v>
          </cell>
          <cell r="M32">
            <v>2875</v>
          </cell>
          <cell r="N32">
            <v>168.4210526315789</v>
          </cell>
          <cell r="O32">
            <v>146.07361802825218</v>
          </cell>
          <cell r="P32">
            <v>187.30650154798764</v>
          </cell>
          <cell r="Q32">
            <v>1942.9091485456302</v>
          </cell>
          <cell r="R32">
            <v>3141.5549999999994</v>
          </cell>
          <cell r="S32">
            <v>2450</v>
          </cell>
          <cell r="T32">
            <v>2172.9904950839286</v>
          </cell>
          <cell r="U32">
            <v>3362.625</v>
          </cell>
          <cell r="V32">
            <v>2500</v>
          </cell>
          <cell r="W32">
            <v>132.17391304347825</v>
          </cell>
          <cell r="X32">
            <v>110.46511627906976</v>
          </cell>
          <cell r="Y32">
            <v>134.24657534246575</v>
          </cell>
          <cell r="Z32">
            <v>3.356693580090115</v>
          </cell>
          <cell r="AA32">
            <v>3.6349999999999993</v>
          </cell>
          <cell r="AB32">
            <v>0.54500000000000004</v>
          </cell>
          <cell r="AC32">
            <v>0.77500000000000002</v>
          </cell>
          <cell r="AD32">
            <v>0.60000000000000009</v>
          </cell>
          <cell r="AE32">
            <v>0.77666666666666673</v>
          </cell>
          <cell r="AF32">
            <v>10.357142857142858</v>
          </cell>
          <cell r="AG32">
            <v>9.6749999999999989</v>
          </cell>
          <cell r="AH32">
            <v>7.8600000000000003E-2</v>
          </cell>
          <cell r="AI32">
            <v>0.38690000000000002</v>
          </cell>
          <cell r="BG32" t="e">
            <v>#REF!</v>
          </cell>
          <cell r="BH32" t="e">
            <v>#REF!</v>
          </cell>
          <cell r="BI32" t="e">
            <v>#REF!</v>
          </cell>
          <cell r="BJ32">
            <v>3052.6027399999998</v>
          </cell>
        </row>
        <row r="33">
          <cell r="A33">
            <v>34820</v>
          </cell>
          <cell r="B33">
            <v>173.28156000000001</v>
          </cell>
          <cell r="C33">
            <v>852.95974000000001</v>
          </cell>
          <cell r="D33">
            <v>740</v>
          </cell>
          <cell r="H33">
            <v>2045.1675247848739</v>
          </cell>
          <cell r="I33">
            <v>2866</v>
          </cell>
          <cell r="J33">
            <v>2925</v>
          </cell>
          <cell r="K33">
            <v>2019.6029307250631</v>
          </cell>
          <cell r="L33">
            <v>2634.9749999999995</v>
          </cell>
          <cell r="M33">
            <v>2875</v>
          </cell>
          <cell r="N33">
            <v>168.4210526315789</v>
          </cell>
          <cell r="O33">
            <v>146.8936804452529</v>
          </cell>
          <cell r="P33">
            <v>181.11455108359132</v>
          </cell>
          <cell r="Q33">
            <v>1942.9091485456302</v>
          </cell>
          <cell r="R33">
            <v>3141.5549999999994</v>
          </cell>
          <cell r="S33">
            <v>2500</v>
          </cell>
          <cell r="T33">
            <v>2121.8613069643066</v>
          </cell>
          <cell r="U33">
            <v>3362.625</v>
          </cell>
          <cell r="V33">
            <v>2550</v>
          </cell>
          <cell r="W33">
            <v>132.17391304347825</v>
          </cell>
          <cell r="X33">
            <v>110.46511627906976</v>
          </cell>
          <cell r="Y33">
            <v>136.98630136986301</v>
          </cell>
          <cell r="Z33">
            <v>3.2820120700008211</v>
          </cell>
          <cell r="AA33">
            <v>3.5166666666666671</v>
          </cell>
          <cell r="AB33">
            <v>0.54500000000000004</v>
          </cell>
          <cell r="AC33">
            <v>0.77500000000000002</v>
          </cell>
          <cell r="AD33">
            <v>0.60000000000000009</v>
          </cell>
          <cell r="AE33">
            <v>0.79399999999999993</v>
          </cell>
          <cell r="AF33">
            <v>7.9250000000000007</v>
          </cell>
          <cell r="AG33">
            <v>9.2194444444444432</v>
          </cell>
          <cell r="AH33">
            <v>6.0299999999999999E-2</v>
          </cell>
          <cell r="AI33">
            <v>0.28129999999999999</v>
          </cell>
          <cell r="BG33" t="e">
            <v>#REF!</v>
          </cell>
          <cell r="BH33" t="e">
            <v>#REF!</v>
          </cell>
          <cell r="BI33" t="e">
            <v>#REF!</v>
          </cell>
          <cell r="BJ33">
            <v>3039.2815599999999</v>
          </cell>
        </row>
        <row r="34">
          <cell r="A34">
            <v>34851</v>
          </cell>
          <cell r="B34">
            <v>132.93737999999999</v>
          </cell>
          <cell r="C34">
            <v>620.15397999999993</v>
          </cell>
          <cell r="D34">
            <v>530</v>
          </cell>
          <cell r="H34">
            <v>2045.1675247848739</v>
          </cell>
          <cell r="I34">
            <v>2821</v>
          </cell>
          <cell r="J34">
            <v>2925</v>
          </cell>
          <cell r="K34">
            <v>2019.6029307250631</v>
          </cell>
          <cell r="L34">
            <v>2557.7999999999997</v>
          </cell>
          <cell r="M34">
            <v>2800</v>
          </cell>
          <cell r="N34">
            <v>168.4210526315789</v>
          </cell>
          <cell r="O34">
            <v>144.58725489743838</v>
          </cell>
          <cell r="P34">
            <v>181.11455108359132</v>
          </cell>
          <cell r="Q34">
            <v>1942.9091485456302</v>
          </cell>
          <cell r="R34">
            <v>3295.877</v>
          </cell>
          <cell r="S34">
            <v>2500</v>
          </cell>
          <cell r="T34">
            <v>2121.8613069643066</v>
          </cell>
          <cell r="U34">
            <v>3539.0250000000001</v>
          </cell>
          <cell r="V34">
            <v>2550</v>
          </cell>
          <cell r="W34">
            <v>132.17391304347825</v>
          </cell>
          <cell r="X34">
            <v>115.89147286821706</v>
          </cell>
          <cell r="Y34">
            <v>136.98630136986301</v>
          </cell>
          <cell r="Z34">
            <v>3.5717672964792628</v>
          </cell>
          <cell r="AA34">
            <v>3.7605555555555554</v>
          </cell>
          <cell r="AB34">
            <v>0.63750000000000007</v>
          </cell>
          <cell r="AC34">
            <v>0.77499999999999991</v>
          </cell>
          <cell r="AD34">
            <v>0.66500000000000004</v>
          </cell>
          <cell r="AE34">
            <v>0.82250000000000001</v>
          </cell>
          <cell r="AF34">
            <v>6.6611111111111114</v>
          </cell>
          <cell r="AG34">
            <v>6.9722222222222223</v>
          </cell>
          <cell r="AH34">
            <v>7.2700000000000001E-2</v>
          </cell>
          <cell r="AI34">
            <v>0.21890000000000001</v>
          </cell>
          <cell r="BG34" t="e">
            <v>#REF!</v>
          </cell>
          <cell r="BH34" t="e">
            <v>#REF!</v>
          </cell>
          <cell r="BI34" t="e">
            <v>#REF!</v>
          </cell>
          <cell r="BJ34">
            <v>2953.9373799999998</v>
          </cell>
        </row>
        <row r="35">
          <cell r="A35">
            <v>34881</v>
          </cell>
          <cell r="B35">
            <v>160.27441999999999</v>
          </cell>
          <cell r="C35">
            <v>482.58694000000003</v>
          </cell>
          <cell r="D35">
            <v>390</v>
          </cell>
          <cell r="H35">
            <v>2019.6029307250631</v>
          </cell>
          <cell r="I35">
            <v>2755</v>
          </cell>
          <cell r="J35">
            <v>2700</v>
          </cell>
          <cell r="K35">
            <v>2019.6029307250631</v>
          </cell>
          <cell r="L35">
            <v>2557.7999999999997</v>
          </cell>
          <cell r="M35">
            <v>2725</v>
          </cell>
          <cell r="N35">
            <v>166.31578947368419</v>
          </cell>
          <cell r="O35">
            <v>141.20449742731046</v>
          </cell>
          <cell r="P35">
            <v>167.1826625386997</v>
          </cell>
          <cell r="Q35">
            <v>1942.9091485456302</v>
          </cell>
          <cell r="R35">
            <v>3251.7849999999999</v>
          </cell>
          <cell r="S35">
            <v>2500</v>
          </cell>
          <cell r="T35">
            <v>2096.296712904496</v>
          </cell>
          <cell r="U35">
            <v>3539.0250000000001</v>
          </cell>
          <cell r="V35">
            <v>2550</v>
          </cell>
          <cell r="W35">
            <v>132.17391304347825</v>
          </cell>
          <cell r="X35">
            <v>114.34108527131784</v>
          </cell>
          <cell r="Y35">
            <v>136.98630136986301</v>
          </cell>
          <cell r="Z35">
            <v>3.9003944134126476</v>
          </cell>
          <cell r="AA35">
            <v>4.1116666666666664</v>
          </cell>
          <cell r="AB35">
            <v>0.745</v>
          </cell>
          <cell r="AC35">
            <v>0.8</v>
          </cell>
          <cell r="AD35">
            <v>0.73</v>
          </cell>
          <cell r="AE35">
            <v>0.82999999999999985</v>
          </cell>
          <cell r="AF35">
            <v>5.0750000000000002</v>
          </cell>
          <cell r="AG35">
            <v>6.2055555555555548</v>
          </cell>
          <cell r="AH35">
            <v>7.7399999999999997E-2</v>
          </cell>
          <cell r="AI35">
            <v>0.19270000000000001</v>
          </cell>
          <cell r="BG35" t="e">
            <v>#REF!</v>
          </cell>
          <cell r="BH35" t="e">
            <v>#REF!</v>
          </cell>
          <cell r="BI35" t="e">
            <v>#REF!</v>
          </cell>
          <cell r="BJ35">
            <v>2915.2744200000002</v>
          </cell>
        </row>
        <row r="36">
          <cell r="A36">
            <v>34912</v>
          </cell>
          <cell r="B36">
            <v>170.63603999999998</v>
          </cell>
          <cell r="C36">
            <v>424.82641999999998</v>
          </cell>
          <cell r="D36">
            <v>460</v>
          </cell>
          <cell r="H36">
            <v>2019.6029307250631</v>
          </cell>
          <cell r="I36">
            <v>2777</v>
          </cell>
          <cell r="J36">
            <v>2725</v>
          </cell>
          <cell r="K36">
            <v>1968.4737426054412</v>
          </cell>
          <cell r="L36">
            <v>2557.7999999999997</v>
          </cell>
          <cell r="M36">
            <v>2550</v>
          </cell>
          <cell r="N36">
            <v>166.31578947368419</v>
          </cell>
          <cell r="O36">
            <v>142.33208325068642</v>
          </cell>
          <cell r="P36">
            <v>168.73065015479875</v>
          </cell>
          <cell r="Q36">
            <v>1942.9091485456302</v>
          </cell>
          <cell r="R36">
            <v>3251.7849999999999</v>
          </cell>
          <cell r="S36">
            <v>2500</v>
          </cell>
          <cell r="T36">
            <v>2096.296712904496</v>
          </cell>
          <cell r="U36">
            <v>3539.0250000000001</v>
          </cell>
          <cell r="V36">
            <v>2550</v>
          </cell>
          <cell r="W36">
            <v>132.17391304347825</v>
          </cell>
          <cell r="X36">
            <v>114.34108527131784</v>
          </cell>
          <cell r="Y36">
            <v>136.98630136986301</v>
          </cell>
          <cell r="Z36">
            <v>4.0585181397573669</v>
          </cell>
          <cell r="AA36">
            <v>4.2878571428571428</v>
          </cell>
          <cell r="AB36">
            <v>0.745</v>
          </cell>
          <cell r="AC36">
            <v>0.8</v>
          </cell>
          <cell r="AD36">
            <v>0.73</v>
          </cell>
          <cell r="AE36">
            <v>0.83</v>
          </cell>
          <cell r="AF36">
            <v>4.5428571428571427</v>
          </cell>
          <cell r="AG36">
            <v>4.9000000000000004</v>
          </cell>
          <cell r="AH36">
            <v>8.48E-2</v>
          </cell>
          <cell r="AI36">
            <v>0.16769999999999999</v>
          </cell>
          <cell r="BG36" t="e">
            <v>#REF!</v>
          </cell>
          <cell r="BH36" t="e">
            <v>#REF!</v>
          </cell>
          <cell r="BI36" t="e">
            <v>#REF!</v>
          </cell>
          <cell r="BJ36">
            <v>2947.6360399999999</v>
          </cell>
        </row>
        <row r="37">
          <cell r="A37">
            <v>34943</v>
          </cell>
          <cell r="B37">
            <v>186.95007999999999</v>
          </cell>
          <cell r="C37">
            <v>369.71141999999998</v>
          </cell>
          <cell r="D37">
            <v>520</v>
          </cell>
          <cell r="H37">
            <v>1942.9091485456302</v>
          </cell>
          <cell r="I37">
            <v>2755</v>
          </cell>
          <cell r="J37">
            <v>2750</v>
          </cell>
          <cell r="K37">
            <v>1917.3445544858193</v>
          </cell>
          <cell r="L37">
            <v>2513.7000000000003</v>
          </cell>
          <cell r="M37">
            <v>2550</v>
          </cell>
          <cell r="N37">
            <v>159.99999999999997</v>
          </cell>
          <cell r="O37">
            <v>141.20449742731046</v>
          </cell>
          <cell r="P37">
            <v>170.27863777089783</v>
          </cell>
          <cell r="Q37">
            <v>1942.9091485456302</v>
          </cell>
          <cell r="R37">
            <v>3251.7849999999999</v>
          </cell>
          <cell r="S37">
            <v>2600</v>
          </cell>
          <cell r="T37">
            <v>2096.296712904496</v>
          </cell>
          <cell r="U37">
            <v>3539.0250000000001</v>
          </cell>
          <cell r="V37">
            <v>2650</v>
          </cell>
          <cell r="W37">
            <v>132.17391304347825</v>
          </cell>
          <cell r="X37">
            <v>114.34108527131784</v>
          </cell>
          <cell r="Y37">
            <v>142.46575342465752</v>
          </cell>
          <cell r="Z37">
            <v>3.8138437811847954</v>
          </cell>
          <cell r="AA37">
            <v>4.0668750000000005</v>
          </cell>
          <cell r="AB37">
            <v>0.745</v>
          </cell>
          <cell r="AC37">
            <v>0.8</v>
          </cell>
          <cell r="AD37">
            <v>0.73</v>
          </cell>
          <cell r="AE37">
            <v>0.83</v>
          </cell>
          <cell r="AF37">
            <v>4.2593750000000004</v>
          </cell>
          <cell r="AG37">
            <v>4.7125000000000004</v>
          </cell>
          <cell r="AH37">
            <v>0.1142</v>
          </cell>
          <cell r="AI37">
            <v>0.17369999999999999</v>
          </cell>
          <cell r="BG37" t="e">
            <v>#REF!</v>
          </cell>
          <cell r="BH37" t="e">
            <v>#REF!</v>
          </cell>
          <cell r="BI37" t="e">
            <v>#REF!</v>
          </cell>
          <cell r="BJ37">
            <v>2941.9500800000001</v>
          </cell>
        </row>
        <row r="38">
          <cell r="A38">
            <v>34973</v>
          </cell>
          <cell r="B38">
            <v>251.76531999999997</v>
          </cell>
          <cell r="C38">
            <v>382.93901999999997</v>
          </cell>
          <cell r="D38">
            <v>620</v>
          </cell>
          <cell r="H38">
            <v>1815.0861782465756</v>
          </cell>
          <cell r="I38">
            <v>2668</v>
          </cell>
          <cell r="J38">
            <v>2250</v>
          </cell>
          <cell r="K38">
            <v>1738.3923960671427</v>
          </cell>
          <cell r="L38">
            <v>2513.7000000000003</v>
          </cell>
          <cell r="M38">
            <v>2150</v>
          </cell>
          <cell r="N38">
            <v>149.4736842105263</v>
          </cell>
          <cell r="O38">
            <v>136.74540803486906</v>
          </cell>
          <cell r="P38">
            <v>139.31888544891643</v>
          </cell>
          <cell r="Q38">
            <v>1891.7799604260085</v>
          </cell>
          <cell r="R38">
            <v>3251.7849999999999</v>
          </cell>
          <cell r="S38">
            <v>2500</v>
          </cell>
          <cell r="T38">
            <v>2096.296712904496</v>
          </cell>
          <cell r="U38">
            <v>3516.9750000000004</v>
          </cell>
          <cell r="V38">
            <v>2550</v>
          </cell>
          <cell r="W38">
            <v>128.69565217391306</v>
          </cell>
          <cell r="X38">
            <v>114.34108527131784</v>
          </cell>
          <cell r="Y38">
            <v>136.98630136986301</v>
          </cell>
          <cell r="Z38">
            <v>3.6581775296281331</v>
          </cell>
          <cell r="AA38">
            <v>3.862222222222222</v>
          </cell>
          <cell r="AB38">
            <v>0.73899999999999999</v>
          </cell>
          <cell r="AC38">
            <v>0.75399999999999989</v>
          </cell>
          <cell r="AD38">
            <v>0.73399999999999999</v>
          </cell>
          <cell r="AE38">
            <v>0.80499999999999994</v>
          </cell>
          <cell r="AF38">
            <v>4.6027777777777779</v>
          </cell>
          <cell r="AG38">
            <v>4.9833333333333334</v>
          </cell>
          <cell r="AH38">
            <v>0.12759999999999999</v>
          </cell>
          <cell r="AI38">
            <v>0.17219999999999999</v>
          </cell>
          <cell r="BG38" t="e">
            <v>#REF!</v>
          </cell>
          <cell r="BH38" t="e">
            <v>#REF!</v>
          </cell>
          <cell r="BI38" t="e">
            <v>#REF!</v>
          </cell>
          <cell r="BJ38">
            <v>2919.76532</v>
          </cell>
        </row>
        <row r="39">
          <cell r="A39">
            <v>35004</v>
          </cell>
          <cell r="B39">
            <v>281.30695999999995</v>
          </cell>
          <cell r="C39">
            <v>379.63211999999999</v>
          </cell>
          <cell r="D39">
            <v>650</v>
          </cell>
          <cell r="H39">
            <v>1738.3923960671427</v>
          </cell>
          <cell r="I39">
            <v>2630</v>
          </cell>
          <cell r="J39">
            <v>2150</v>
          </cell>
          <cell r="K39">
            <v>1661.6986138877101</v>
          </cell>
          <cell r="L39">
            <v>2513.7000000000003</v>
          </cell>
          <cell r="M39">
            <v>2100</v>
          </cell>
          <cell r="N39">
            <v>143.15789473684208</v>
          </cell>
          <cell r="O39">
            <v>134.79775979449235</v>
          </cell>
          <cell r="P39">
            <v>133.12693498452012</v>
          </cell>
          <cell r="Q39">
            <v>1891.7799604260085</v>
          </cell>
          <cell r="R39">
            <v>3251.7849999999999</v>
          </cell>
          <cell r="S39">
            <v>2475</v>
          </cell>
          <cell r="T39">
            <v>2019.6029307250631</v>
          </cell>
          <cell r="U39">
            <v>3516.9750000000004</v>
          </cell>
          <cell r="V39">
            <v>2525</v>
          </cell>
          <cell r="W39">
            <v>128.69565217391306</v>
          </cell>
          <cell r="X39">
            <v>114.34108527131784</v>
          </cell>
          <cell r="Y39">
            <v>135.61643835616439</v>
          </cell>
          <cell r="Z39">
            <v>3.8596776986961148</v>
          </cell>
          <cell r="AA39">
            <v>4.0966666666666676</v>
          </cell>
          <cell r="AB39">
            <v>0.74750000000000005</v>
          </cell>
          <cell r="AC39">
            <v>0.68625000000000003</v>
          </cell>
          <cell r="AD39">
            <v>0.73</v>
          </cell>
          <cell r="AE39">
            <v>0.83</v>
          </cell>
          <cell r="AF39">
            <v>4.5361111111111105</v>
          </cell>
          <cell r="AG39">
            <v>4.8611111111111116</v>
          </cell>
          <cell r="AH39">
            <v>0.10009999999999999</v>
          </cell>
          <cell r="AI39">
            <v>0.1313</v>
          </cell>
          <cell r="BG39" t="e">
            <v>#REF!</v>
          </cell>
          <cell r="BH39" t="e">
            <v>#REF!</v>
          </cell>
          <cell r="BI39" t="e">
            <v>#REF!</v>
          </cell>
          <cell r="BJ39">
            <v>2911.3069599999999</v>
          </cell>
        </row>
        <row r="40">
          <cell r="A40">
            <v>35034</v>
          </cell>
          <cell r="B40">
            <v>220.68045999999998</v>
          </cell>
          <cell r="C40">
            <v>289.46397999999999</v>
          </cell>
          <cell r="D40">
            <v>800</v>
          </cell>
          <cell r="H40">
            <v>1636.134019827899</v>
          </cell>
          <cell r="I40">
            <v>2600</v>
          </cell>
          <cell r="J40">
            <v>2075</v>
          </cell>
          <cell r="K40">
            <v>1585.0048317082774</v>
          </cell>
          <cell r="L40">
            <v>2513.7000000000003</v>
          </cell>
          <cell r="M40">
            <v>2075</v>
          </cell>
          <cell r="N40">
            <v>134.73684210526312</v>
          </cell>
          <cell r="O40">
            <v>133.26014276261603</v>
          </cell>
          <cell r="P40">
            <v>128.48297213622291</v>
          </cell>
          <cell r="Q40">
            <v>1891.7799604260085</v>
          </cell>
          <cell r="R40">
            <v>3251.7849999999999</v>
          </cell>
          <cell r="S40">
            <v>2475</v>
          </cell>
          <cell r="T40">
            <v>2019.6029307250631</v>
          </cell>
          <cell r="U40">
            <v>3516.9750000000004</v>
          </cell>
          <cell r="V40">
            <v>2525</v>
          </cell>
          <cell r="W40">
            <v>128.69565217391306</v>
          </cell>
          <cell r="X40">
            <v>114.34108527131784</v>
          </cell>
          <cell r="Y40">
            <v>135.61643835616439</v>
          </cell>
          <cell r="Z40">
            <v>3.671485936104891</v>
          </cell>
          <cell r="AA40">
            <v>3.95</v>
          </cell>
          <cell r="AB40">
            <v>0.76000000000000012</v>
          </cell>
          <cell r="AC40">
            <v>0.66</v>
          </cell>
          <cell r="AD40">
            <v>0.73</v>
          </cell>
          <cell r="AE40">
            <v>0.74333333333333318</v>
          </cell>
          <cell r="AF40">
            <v>4.4178571428571427</v>
          </cell>
          <cell r="AG40">
            <v>4.7214285714285706</v>
          </cell>
          <cell r="AH40">
            <v>8.14E-2</v>
          </cell>
          <cell r="AI40">
            <v>0.114</v>
          </cell>
          <cell r="BG40" t="e">
            <v>#REF!</v>
          </cell>
          <cell r="BH40" t="e">
            <v>#REF!</v>
          </cell>
          <cell r="BI40" t="e">
            <v>#REF!</v>
          </cell>
          <cell r="BJ40">
            <v>2820.68046</v>
          </cell>
        </row>
        <row r="41">
          <cell r="A41">
            <v>35065</v>
          </cell>
          <cell r="B41">
            <v>179.45444000000001</v>
          </cell>
          <cell r="C41">
            <v>251.3244</v>
          </cell>
          <cell r="D41">
            <v>800</v>
          </cell>
          <cell r="H41">
            <v>1533.8756435886555</v>
          </cell>
          <cell r="I41">
            <v>2336.8760000000002</v>
          </cell>
          <cell r="J41">
            <v>1825</v>
          </cell>
          <cell r="K41">
            <v>1521.09334655875</v>
          </cell>
          <cell r="L41">
            <v>2293.2000000000003</v>
          </cell>
          <cell r="M41">
            <v>1825</v>
          </cell>
          <cell r="N41">
            <v>126.31578947368421</v>
          </cell>
          <cell r="O41">
            <v>119.77401129943503</v>
          </cell>
          <cell r="P41">
            <v>113.0030959752322</v>
          </cell>
          <cell r="Q41">
            <v>1815.0861782465756</v>
          </cell>
          <cell r="R41">
            <v>3141.5549999999998</v>
          </cell>
          <cell r="S41">
            <v>2100</v>
          </cell>
          <cell r="T41">
            <v>1840.6507723063864</v>
          </cell>
          <cell r="U41">
            <v>3417.75</v>
          </cell>
          <cell r="V41">
            <v>2150</v>
          </cell>
          <cell r="W41">
            <v>123.47826086956522</v>
          </cell>
          <cell r="X41">
            <v>110.46511627906976</v>
          </cell>
          <cell r="Y41">
            <v>115.06849315068493</v>
          </cell>
          <cell r="Z41">
            <v>3.5678292495855777</v>
          </cell>
          <cell r="AA41">
            <v>3.7099999999999995</v>
          </cell>
          <cell r="AB41">
            <v>0.6925</v>
          </cell>
          <cell r="AC41">
            <v>0.60499999999999998</v>
          </cell>
          <cell r="AD41">
            <v>0.73</v>
          </cell>
          <cell r="AE41">
            <v>0.64499999999999991</v>
          </cell>
          <cell r="AF41">
            <v>4.3687500000000004</v>
          </cell>
          <cell r="AG41">
            <v>4.3875000000000002</v>
          </cell>
          <cell r="AH41">
            <v>9.2700000000000005E-2</v>
          </cell>
          <cell r="AI41">
            <v>0.13159999999999999</v>
          </cell>
          <cell r="BG41" t="e">
            <v>#REF!</v>
          </cell>
          <cell r="BH41" t="e">
            <v>#REF!</v>
          </cell>
          <cell r="BI41" t="e">
            <v>#REF!</v>
          </cell>
          <cell r="BJ41">
            <v>2516.3304400000002</v>
          </cell>
        </row>
        <row r="42">
          <cell r="A42">
            <v>35096</v>
          </cell>
          <cell r="B42">
            <v>204.36642000000001</v>
          </cell>
          <cell r="C42">
            <v>290.12536</v>
          </cell>
          <cell r="D42">
            <v>710</v>
          </cell>
          <cell r="F42">
            <v>277</v>
          </cell>
          <cell r="G42">
            <v>447</v>
          </cell>
          <cell r="H42">
            <v>1457.1818614092228</v>
          </cell>
          <cell r="I42">
            <v>2336.8760000000002</v>
          </cell>
          <cell r="J42">
            <v>1800</v>
          </cell>
          <cell r="K42">
            <v>1431.6172673494116</v>
          </cell>
          <cell r="L42">
            <v>2293.2000000000003</v>
          </cell>
          <cell r="M42">
            <v>1750</v>
          </cell>
          <cell r="N42">
            <v>120</v>
          </cell>
          <cell r="O42">
            <v>119.77401129943503</v>
          </cell>
          <cell r="P42">
            <v>111.45510835913312</v>
          </cell>
          <cell r="Q42">
            <v>1661.6986138877101</v>
          </cell>
          <cell r="R42">
            <v>3141.5549999999998</v>
          </cell>
          <cell r="S42">
            <v>2100</v>
          </cell>
          <cell r="T42">
            <v>1840.6507723063864</v>
          </cell>
          <cell r="U42">
            <v>3417.75</v>
          </cell>
          <cell r="V42">
            <v>2150</v>
          </cell>
          <cell r="W42">
            <v>113.04347826086956</v>
          </cell>
          <cell r="X42">
            <v>110.46511627906976</v>
          </cell>
          <cell r="Y42">
            <v>115.06849315068493</v>
          </cell>
          <cell r="Z42">
            <v>3.7279627445643957</v>
          </cell>
          <cell r="AA42">
            <v>3.9322222222222223</v>
          </cell>
          <cell r="AB42">
            <v>0.625</v>
          </cell>
          <cell r="AC42">
            <v>0.57499999999999996</v>
          </cell>
          <cell r="AD42">
            <v>0.57250000000000001</v>
          </cell>
          <cell r="AE42">
            <v>0.59</v>
          </cell>
          <cell r="AF42">
            <v>4.1833333333333336</v>
          </cell>
          <cell r="AG42">
            <v>4.2277777777777779</v>
          </cell>
          <cell r="AH42">
            <v>6.2399999999999997E-2</v>
          </cell>
          <cell r="AI42">
            <v>9.6699999999999994E-2</v>
          </cell>
          <cell r="BG42" t="e">
            <v>#REF!</v>
          </cell>
          <cell r="BH42" t="e">
            <v>#REF!</v>
          </cell>
          <cell r="BI42" t="e">
            <v>#REF!</v>
          </cell>
          <cell r="BJ42">
            <v>2541.24242</v>
          </cell>
        </row>
        <row r="43">
          <cell r="A43">
            <v>35125</v>
          </cell>
          <cell r="B43">
            <v>137.56703999999999</v>
          </cell>
          <cell r="C43">
            <v>213.18481999999997</v>
          </cell>
          <cell r="D43">
            <v>680</v>
          </cell>
          <cell r="F43">
            <v>288</v>
          </cell>
          <cell r="G43">
            <v>453</v>
          </cell>
          <cell r="H43">
            <v>1431.6172673494116</v>
          </cell>
          <cell r="I43">
            <v>2336.8760000000002</v>
          </cell>
          <cell r="J43">
            <v>1825</v>
          </cell>
          <cell r="K43">
            <v>1278.2297029905462</v>
          </cell>
          <cell r="L43">
            <v>2149.875</v>
          </cell>
          <cell r="M43">
            <v>1725</v>
          </cell>
          <cell r="N43">
            <v>117.89473684210523</v>
          </cell>
          <cell r="O43">
            <v>119.77401129943503</v>
          </cell>
          <cell r="P43">
            <v>113.0030959752322</v>
          </cell>
          <cell r="Q43">
            <v>1661.6986138877101</v>
          </cell>
          <cell r="R43">
            <v>3141.5549999999998</v>
          </cell>
          <cell r="S43">
            <v>2050</v>
          </cell>
          <cell r="T43">
            <v>1815.0861782465756</v>
          </cell>
          <cell r="U43">
            <v>3417.75</v>
          </cell>
          <cell r="V43">
            <v>2100</v>
          </cell>
          <cell r="W43">
            <v>113.04347826086956</v>
          </cell>
          <cell r="X43">
            <v>110.46511627906976</v>
          </cell>
          <cell r="Y43">
            <v>112.32876712328768</v>
          </cell>
          <cell r="Z43">
            <v>3.6397921229636734</v>
          </cell>
          <cell r="AA43">
            <v>3.7912500000000002</v>
          </cell>
          <cell r="AB43">
            <v>0.625</v>
          </cell>
          <cell r="AC43">
            <v>0.55125000000000002</v>
          </cell>
          <cell r="AD43">
            <v>0.56499999999999995</v>
          </cell>
          <cell r="AE43">
            <v>0.57000000000000006</v>
          </cell>
          <cell r="AF43">
            <v>3.9781250000000004</v>
          </cell>
          <cell r="AG43">
            <v>4.0562500000000004</v>
          </cell>
          <cell r="AH43">
            <v>3.7900000000000003E-2</v>
          </cell>
          <cell r="AI43">
            <v>6.7299999999999999E-2</v>
          </cell>
          <cell r="BG43" t="e">
            <v>#REF!</v>
          </cell>
          <cell r="BH43" t="e">
            <v>#REF!</v>
          </cell>
          <cell r="BI43" t="e">
            <v>#REF!</v>
          </cell>
          <cell r="BJ43">
            <v>2474.4430400000001</v>
          </cell>
        </row>
        <row r="44">
          <cell r="A44">
            <v>35156</v>
          </cell>
          <cell r="B44">
            <v>83.55434000000001</v>
          </cell>
          <cell r="C44">
            <v>148.36957999999998</v>
          </cell>
          <cell r="D44">
            <v>680</v>
          </cell>
          <cell r="F44">
            <v>270</v>
          </cell>
          <cell r="G44">
            <v>412</v>
          </cell>
          <cell r="H44">
            <v>1457.1818614092224</v>
          </cell>
          <cell r="I44">
            <v>2237.6690000000003</v>
          </cell>
          <cell r="J44">
            <v>1900</v>
          </cell>
          <cell r="K44">
            <v>1278.2297029905462</v>
          </cell>
          <cell r="L44">
            <v>2094.75</v>
          </cell>
          <cell r="M44">
            <v>1800</v>
          </cell>
          <cell r="N44">
            <v>119.99999999999996</v>
          </cell>
          <cell r="O44">
            <v>114.68926553672318</v>
          </cell>
          <cell r="P44">
            <v>117.64705882352942</v>
          </cell>
          <cell r="Q44">
            <v>1661.6986138877101</v>
          </cell>
          <cell r="R44">
            <v>2998.2559999999994</v>
          </cell>
          <cell r="S44">
            <v>1875</v>
          </cell>
          <cell r="T44">
            <v>1815.0861782465756</v>
          </cell>
          <cell r="U44">
            <v>3417.75</v>
          </cell>
          <cell r="V44">
            <v>1925</v>
          </cell>
          <cell r="W44">
            <v>113.04347826086956</v>
          </cell>
          <cell r="X44">
            <v>105.42635658914728</v>
          </cell>
          <cell r="Y44">
            <v>102.73972602739727</v>
          </cell>
          <cell r="Z44">
            <v>3.6498911367141433</v>
          </cell>
          <cell r="AA44">
            <v>3.8374999999999999</v>
          </cell>
          <cell r="AB44">
            <v>0.625</v>
          </cell>
          <cell r="AC44">
            <v>0.49374999999999991</v>
          </cell>
          <cell r="AD44">
            <v>0.52750000000000008</v>
          </cell>
          <cell r="AE44">
            <v>0.49625000000000002</v>
          </cell>
          <cell r="AF44">
            <v>3.6781249999999996</v>
          </cell>
          <cell r="AG44">
            <v>3.8843750000000004</v>
          </cell>
          <cell r="AH44">
            <v>4.5699999999999998E-2</v>
          </cell>
          <cell r="AI44">
            <v>7.51E-2</v>
          </cell>
          <cell r="BG44" t="e">
            <v>#REF!</v>
          </cell>
          <cell r="BH44" t="e">
            <v>#REF!</v>
          </cell>
          <cell r="BI44" t="e">
            <v>#REF!</v>
          </cell>
          <cell r="BJ44">
            <v>2321.2233400000005</v>
          </cell>
        </row>
        <row r="45">
          <cell r="A45">
            <v>35186</v>
          </cell>
          <cell r="B45">
            <v>100.75021999999998</v>
          </cell>
          <cell r="C45">
            <v>165.56546</v>
          </cell>
          <cell r="D45">
            <v>660</v>
          </cell>
          <cell r="F45">
            <v>259</v>
          </cell>
          <cell r="G45">
            <v>390</v>
          </cell>
          <cell r="H45">
            <v>1278.2297029905462</v>
          </cell>
          <cell r="I45">
            <v>2248.692</v>
          </cell>
          <cell r="J45">
            <v>1850</v>
          </cell>
          <cell r="K45">
            <v>1201.5359208111136</v>
          </cell>
          <cell r="L45">
            <v>2094.75</v>
          </cell>
          <cell r="M45">
            <v>1775</v>
          </cell>
          <cell r="N45">
            <v>105.26315789473684</v>
          </cell>
          <cell r="O45">
            <v>115.2542372881356</v>
          </cell>
          <cell r="P45">
            <v>114.55108359133126</v>
          </cell>
          <cell r="Q45">
            <v>1585.0048317082774</v>
          </cell>
          <cell r="R45">
            <v>2998.2559999999994</v>
          </cell>
          <cell r="S45">
            <v>1875</v>
          </cell>
          <cell r="T45">
            <v>1763.9569901269538</v>
          </cell>
          <cell r="U45">
            <v>3417.75</v>
          </cell>
          <cell r="V45">
            <v>1925</v>
          </cell>
          <cell r="W45">
            <v>107.82608695652173</v>
          </cell>
          <cell r="X45">
            <v>105.42635658914728</v>
          </cell>
          <cell r="Y45">
            <v>102.73972602739727</v>
          </cell>
          <cell r="Z45">
            <v>3.6422113070938256</v>
          </cell>
          <cell r="AA45">
            <v>3.7922222222222217</v>
          </cell>
          <cell r="AB45">
            <v>0.52875000000000005</v>
          </cell>
          <cell r="AC45">
            <v>0.41249999999999998</v>
          </cell>
          <cell r="AD45">
            <v>0.47375</v>
          </cell>
          <cell r="AE45">
            <v>0.42249999999999999</v>
          </cell>
          <cell r="AF45">
            <v>3.0555555555555554</v>
          </cell>
          <cell r="AG45">
            <v>3.494444444444444</v>
          </cell>
          <cell r="AH45">
            <v>3.2000000000000001E-2</v>
          </cell>
          <cell r="AI45">
            <v>5.5100000000000003E-2</v>
          </cell>
          <cell r="BG45" t="e">
            <v>#REF!</v>
          </cell>
          <cell r="BH45" t="e">
            <v>#REF!</v>
          </cell>
          <cell r="BI45" t="e">
            <v>#REF!</v>
          </cell>
          <cell r="BJ45">
            <v>2349.4422199999999</v>
          </cell>
        </row>
        <row r="46">
          <cell r="A46">
            <v>35217</v>
          </cell>
          <cell r="B46">
            <v>70.547200000000004</v>
          </cell>
          <cell r="C46">
            <v>121.47346</v>
          </cell>
          <cell r="D46">
            <v>650</v>
          </cell>
          <cell r="F46">
            <v>256</v>
          </cell>
          <cell r="G46">
            <v>378</v>
          </cell>
          <cell r="H46">
            <v>1175.9713267513025</v>
          </cell>
          <cell r="I46">
            <v>2204.6</v>
          </cell>
          <cell r="J46">
            <v>1850</v>
          </cell>
          <cell r="K46">
            <v>1083.9387881359833</v>
          </cell>
          <cell r="L46">
            <v>2094.75</v>
          </cell>
          <cell r="M46">
            <v>1775</v>
          </cell>
          <cell r="N46">
            <v>96.84210526315789</v>
          </cell>
          <cell r="O46">
            <v>112.99435028248588</v>
          </cell>
          <cell r="P46">
            <v>114.55108359133126</v>
          </cell>
          <cell r="Q46">
            <v>1585.0048317082774</v>
          </cell>
          <cell r="R46">
            <v>2998.2559999999994</v>
          </cell>
          <cell r="S46">
            <v>1875</v>
          </cell>
          <cell r="T46">
            <v>1687.2632079475211</v>
          </cell>
          <cell r="U46">
            <v>3417.75</v>
          </cell>
          <cell r="V46">
            <v>1925</v>
          </cell>
          <cell r="W46">
            <v>107.82608695652173</v>
          </cell>
          <cell r="X46">
            <v>105.42635658914728</v>
          </cell>
          <cell r="Y46">
            <v>102.73972602739727</v>
          </cell>
          <cell r="Z46">
            <v>3.498117572348725</v>
          </cell>
          <cell r="AA46">
            <v>3.66</v>
          </cell>
          <cell r="AB46">
            <v>0.49</v>
          </cell>
          <cell r="AC46">
            <v>0.40375</v>
          </cell>
          <cell r="AD46">
            <v>0.45999999999999996</v>
          </cell>
          <cell r="AE46">
            <v>0.41749999999999998</v>
          </cell>
          <cell r="AF46">
            <v>3.3687499999999995</v>
          </cell>
          <cell r="AG46">
            <v>3.4312499999999999</v>
          </cell>
          <cell r="AH46">
            <v>1.7600000000000001E-2</v>
          </cell>
          <cell r="AI46">
            <v>3.5000000000000003E-2</v>
          </cell>
          <cell r="BG46" t="e">
            <v>#REF!</v>
          </cell>
          <cell r="BH46" t="e">
            <v>#REF!</v>
          </cell>
          <cell r="BI46" t="e">
            <v>#REF!</v>
          </cell>
          <cell r="BJ46">
            <v>2275.1471999999999</v>
          </cell>
        </row>
        <row r="47">
          <cell r="A47">
            <v>35247</v>
          </cell>
          <cell r="B47">
            <v>38.800960000000003</v>
          </cell>
          <cell r="C47">
            <v>77.161000000000001</v>
          </cell>
          <cell r="D47">
            <v>630</v>
          </cell>
          <cell r="F47">
            <v>254</v>
          </cell>
          <cell r="G47">
            <v>365</v>
          </cell>
          <cell r="H47">
            <v>1124.8421386316807</v>
          </cell>
          <cell r="I47">
            <v>2160.5079999999998</v>
          </cell>
          <cell r="J47">
            <v>1700</v>
          </cell>
          <cell r="K47">
            <v>1022.5837623924369</v>
          </cell>
          <cell r="L47">
            <v>1940.4</v>
          </cell>
          <cell r="M47">
            <v>1700</v>
          </cell>
          <cell r="N47">
            <v>92.631578947368411</v>
          </cell>
          <cell r="O47">
            <v>110.73446327683615</v>
          </cell>
          <cell r="P47">
            <v>105.26315789473684</v>
          </cell>
          <cell r="Q47">
            <v>1508.3110495288445</v>
          </cell>
          <cell r="R47">
            <v>2976.21</v>
          </cell>
          <cell r="S47">
            <v>1875</v>
          </cell>
          <cell r="T47">
            <v>1687.2632079475211</v>
          </cell>
          <cell r="U47">
            <v>3384.6750000000002</v>
          </cell>
          <cell r="V47">
            <v>1925</v>
          </cell>
          <cell r="W47">
            <v>102.60869565217392</v>
          </cell>
          <cell r="X47">
            <v>104.65116279069768</v>
          </cell>
          <cell r="Y47">
            <v>102.73972602739727</v>
          </cell>
          <cell r="Z47">
            <v>3.268856817168845</v>
          </cell>
          <cell r="AA47">
            <v>3.4155555555555557</v>
          </cell>
          <cell r="AB47">
            <v>0.46399999999999997</v>
          </cell>
          <cell r="AC47">
            <v>0.40400000000000003</v>
          </cell>
          <cell r="AD47">
            <v>0.45999999999999996</v>
          </cell>
          <cell r="AE47">
            <v>0.41450000000000004</v>
          </cell>
          <cell r="AF47">
            <v>3.3944444444444444</v>
          </cell>
          <cell r="AG47">
            <v>3.4138888888888883</v>
          </cell>
          <cell r="AH47">
            <v>1.3599999999999999E-2</v>
          </cell>
          <cell r="AI47">
            <v>2.0400000000000001E-2</v>
          </cell>
          <cell r="BG47" t="e">
            <v>#REF!</v>
          </cell>
          <cell r="BH47" t="e">
            <v>#REF!</v>
          </cell>
          <cell r="BI47" t="e">
            <v>#REF!</v>
          </cell>
          <cell r="BJ47">
            <v>2199.3089599999998</v>
          </cell>
        </row>
        <row r="48">
          <cell r="A48">
            <v>35278</v>
          </cell>
          <cell r="B48">
            <v>29.982559999999996</v>
          </cell>
          <cell r="C48">
            <v>44.973840000000003</v>
          </cell>
          <cell r="D48">
            <v>600</v>
          </cell>
          <cell r="F48">
            <v>243</v>
          </cell>
          <cell r="G48">
            <v>345</v>
          </cell>
          <cell r="H48">
            <v>1137.6244356615862</v>
          </cell>
          <cell r="I48">
            <v>2182.5540000000001</v>
          </cell>
          <cell r="J48">
            <v>1685</v>
          </cell>
          <cell r="K48">
            <v>1022.5837623924369</v>
          </cell>
          <cell r="L48">
            <v>1940.4</v>
          </cell>
          <cell r="M48">
            <v>1600</v>
          </cell>
          <cell r="N48">
            <v>93.68421052631578</v>
          </cell>
          <cell r="O48">
            <v>111.86440677966102</v>
          </cell>
          <cell r="P48">
            <v>104.3343653250774</v>
          </cell>
          <cell r="Q48">
            <v>1508.3110495288445</v>
          </cell>
          <cell r="R48">
            <v>2976.21</v>
          </cell>
          <cell r="S48">
            <v>1875</v>
          </cell>
          <cell r="T48">
            <v>1687.2632079475211</v>
          </cell>
          <cell r="U48">
            <v>3384.6750000000002</v>
          </cell>
          <cell r="V48">
            <v>1925</v>
          </cell>
          <cell r="W48">
            <v>102.60869565217392</v>
          </cell>
          <cell r="X48">
            <v>104.65116279069768</v>
          </cell>
          <cell r="Y48">
            <v>102.73972602739727</v>
          </cell>
          <cell r="Z48">
            <v>3.2009262019241151</v>
          </cell>
          <cell r="AA48">
            <v>3.2949999999999995</v>
          </cell>
          <cell r="AB48">
            <v>0.42499999999999999</v>
          </cell>
          <cell r="AC48">
            <v>0.40000000000000008</v>
          </cell>
          <cell r="AD48">
            <v>0.4549999999999999</v>
          </cell>
          <cell r="AE48">
            <v>0.41166666666666663</v>
          </cell>
          <cell r="AF48">
            <v>3.1964285714285716</v>
          </cell>
          <cell r="AG48">
            <v>3.339285714285714</v>
          </cell>
          <cell r="AH48">
            <v>0</v>
          </cell>
          <cell r="AI48">
            <v>6.0000000000000001E-3</v>
          </cell>
          <cell r="BG48" t="e">
            <v>#REF!</v>
          </cell>
          <cell r="BH48" t="e">
            <v>#REF!</v>
          </cell>
          <cell r="BI48" t="e">
            <v>#REF!</v>
          </cell>
          <cell r="BJ48">
            <v>2212.53656</v>
          </cell>
        </row>
        <row r="49">
          <cell r="A49">
            <v>35309</v>
          </cell>
          <cell r="B49">
            <v>0</v>
          </cell>
          <cell r="C49">
            <v>13.227599999999999</v>
          </cell>
          <cell r="D49">
            <v>600</v>
          </cell>
          <cell r="F49">
            <v>214</v>
          </cell>
          <cell r="G49">
            <v>310</v>
          </cell>
          <cell r="H49">
            <v>1175.9713267513025</v>
          </cell>
          <cell r="I49">
            <v>2182.5540000000001</v>
          </cell>
          <cell r="J49">
            <v>1725</v>
          </cell>
          <cell r="K49">
            <v>1073.7129505120588</v>
          </cell>
          <cell r="L49">
            <v>1808.1000000000001</v>
          </cell>
          <cell r="M49">
            <v>1625</v>
          </cell>
          <cell r="N49">
            <v>96.84210526315789</v>
          </cell>
          <cell r="O49">
            <v>111.86440677966102</v>
          </cell>
          <cell r="P49">
            <v>106.8111455108359</v>
          </cell>
          <cell r="Q49">
            <v>1431.6172673494118</v>
          </cell>
          <cell r="R49">
            <v>2976.21</v>
          </cell>
          <cell r="S49">
            <v>1875</v>
          </cell>
          <cell r="T49">
            <v>1687.2632079475211</v>
          </cell>
          <cell r="U49">
            <v>3384.6750000000002</v>
          </cell>
          <cell r="V49">
            <v>1925</v>
          </cell>
          <cell r="W49">
            <v>97.391304347826093</v>
          </cell>
          <cell r="X49">
            <v>104.65116279069768</v>
          </cell>
          <cell r="Y49">
            <v>102.73972602739727</v>
          </cell>
          <cell r="Z49">
            <v>3.3206326166500348</v>
          </cell>
          <cell r="AA49">
            <v>3.4361111111111113</v>
          </cell>
          <cell r="AB49">
            <v>0.42499999999999999</v>
          </cell>
          <cell r="AC49">
            <v>0.39400000000000002</v>
          </cell>
          <cell r="AD49">
            <v>0.44499999999999995</v>
          </cell>
          <cell r="AE49">
            <v>0.41000000000000003</v>
          </cell>
          <cell r="AF49">
            <v>3.8055555555555554</v>
          </cell>
          <cell r="AG49">
            <v>3.6638888888888883</v>
          </cell>
          <cell r="AH49">
            <v>0</v>
          </cell>
          <cell r="AI49">
            <v>7.1999999999999998E-3</v>
          </cell>
          <cell r="BG49" t="e">
            <v>#REF!</v>
          </cell>
          <cell r="BH49" t="e">
            <v>#REF!</v>
          </cell>
          <cell r="BI49" t="e">
            <v>#REF!</v>
          </cell>
          <cell r="BJ49">
            <v>2182.5540000000001</v>
          </cell>
        </row>
        <row r="50">
          <cell r="A50">
            <v>35339</v>
          </cell>
          <cell r="B50">
            <v>0</v>
          </cell>
          <cell r="C50">
            <v>15.873119999999998</v>
          </cell>
          <cell r="D50">
            <v>490</v>
          </cell>
          <cell r="F50">
            <v>179</v>
          </cell>
          <cell r="G50">
            <v>270</v>
          </cell>
          <cell r="H50">
            <v>1252.6651089307354</v>
          </cell>
          <cell r="I50">
            <v>2006.1859999999999</v>
          </cell>
          <cell r="J50">
            <v>1675</v>
          </cell>
          <cell r="K50">
            <v>1073.7129505120588</v>
          </cell>
          <cell r="L50">
            <v>1819.125</v>
          </cell>
          <cell r="M50">
            <v>1665</v>
          </cell>
          <cell r="N50">
            <v>103.1578947368421</v>
          </cell>
          <cell r="O50">
            <v>102.82485875706216</v>
          </cell>
          <cell r="P50">
            <v>103.71517027863777</v>
          </cell>
          <cell r="Q50">
            <v>1482.7464554690334</v>
          </cell>
          <cell r="R50">
            <v>2843.9339999999997</v>
          </cell>
          <cell r="S50">
            <v>1825</v>
          </cell>
          <cell r="T50">
            <v>1687.2632079475211</v>
          </cell>
          <cell r="U50">
            <v>2921.6250000000005</v>
          </cell>
          <cell r="V50">
            <v>1875</v>
          </cell>
          <cell r="W50">
            <v>100.8695652173913</v>
          </cell>
          <cell r="X50">
            <v>100</v>
          </cell>
          <cell r="Y50">
            <v>100</v>
          </cell>
          <cell r="Z50">
            <v>3.1906409128738726</v>
          </cell>
          <cell r="AA50">
            <v>3.3000000000000003</v>
          </cell>
          <cell r="AB50">
            <v>0.41499999999999998</v>
          </cell>
          <cell r="AC50">
            <v>0.38500000000000001</v>
          </cell>
          <cell r="AD50">
            <v>0.4</v>
          </cell>
          <cell r="AE50">
            <v>0.4</v>
          </cell>
          <cell r="AF50">
            <v>4.7111111111111121</v>
          </cell>
          <cell r="AG50">
            <v>4.8194444444444446</v>
          </cell>
          <cell r="AH50">
            <v>0</v>
          </cell>
          <cell r="AI50">
            <v>5.3E-3</v>
          </cell>
          <cell r="BG50" t="e">
            <v>#REF!</v>
          </cell>
          <cell r="BH50" t="e">
            <v>#REF!</v>
          </cell>
          <cell r="BI50" t="e">
            <v>#REF!</v>
          </cell>
          <cell r="BJ50">
            <v>2006.1859999999999</v>
          </cell>
        </row>
        <row r="51">
          <cell r="A51">
            <v>35370</v>
          </cell>
          <cell r="B51">
            <v>0</v>
          </cell>
          <cell r="C51">
            <v>11.684379999999999</v>
          </cell>
          <cell r="D51">
            <v>390</v>
          </cell>
          <cell r="F51">
            <v>147</v>
          </cell>
          <cell r="G51">
            <v>228</v>
          </cell>
          <cell r="H51">
            <v>1252.6651089307354</v>
          </cell>
          <cell r="I51">
            <v>1951.0709999999999</v>
          </cell>
          <cell r="J51">
            <v>1650</v>
          </cell>
          <cell r="K51">
            <v>1073.7129505120588</v>
          </cell>
          <cell r="L51">
            <v>1819.125</v>
          </cell>
          <cell r="M51">
            <v>1525</v>
          </cell>
          <cell r="N51">
            <v>103.1578947368421</v>
          </cell>
          <cell r="O51">
            <v>100</v>
          </cell>
          <cell r="P51">
            <v>102.16718266253871</v>
          </cell>
          <cell r="Q51">
            <v>1482.7464554690334</v>
          </cell>
          <cell r="R51">
            <v>2843.9339999999997</v>
          </cell>
          <cell r="S51">
            <v>1825</v>
          </cell>
          <cell r="T51">
            <v>1687.2632079475211</v>
          </cell>
          <cell r="U51">
            <v>2921.6250000000005</v>
          </cell>
          <cell r="V51">
            <v>1875</v>
          </cell>
          <cell r="W51">
            <v>100.8695652173913</v>
          </cell>
          <cell r="X51">
            <v>100</v>
          </cell>
          <cell r="Y51">
            <v>100</v>
          </cell>
          <cell r="Z51">
            <v>3.1505337324987153</v>
          </cell>
          <cell r="AA51">
            <v>3.2968750000000004</v>
          </cell>
          <cell r="AB51">
            <v>0.41499999999999998</v>
          </cell>
          <cell r="AC51">
            <v>0.39250000000000002</v>
          </cell>
          <cell r="AD51">
            <v>0.40075</v>
          </cell>
          <cell r="AE51">
            <v>0.40062500000000001</v>
          </cell>
          <cell r="AF51">
            <v>3.8937499999999998</v>
          </cell>
          <cell r="AG51">
            <v>4.078125</v>
          </cell>
          <cell r="AH51">
            <v>0</v>
          </cell>
          <cell r="AI51">
            <v>1.61E-2</v>
          </cell>
          <cell r="BG51" t="e">
            <v>#REF!</v>
          </cell>
          <cell r="BH51" t="e">
            <v>#REF!</v>
          </cell>
          <cell r="BI51" t="e">
            <v>#REF!</v>
          </cell>
          <cell r="BJ51">
            <v>1951.0709999999999</v>
          </cell>
        </row>
        <row r="52">
          <cell r="A52">
            <v>35400</v>
          </cell>
          <cell r="B52">
            <v>0</v>
          </cell>
          <cell r="C52">
            <v>35.494059999999998</v>
          </cell>
          <cell r="D52">
            <v>470</v>
          </cell>
          <cell r="F52">
            <v>149</v>
          </cell>
          <cell r="G52">
            <v>238</v>
          </cell>
          <cell r="H52">
            <v>1214.3182178410191</v>
          </cell>
          <cell r="I52">
            <v>1951.0709999999999</v>
          </cell>
          <cell r="J52">
            <v>1615</v>
          </cell>
          <cell r="K52">
            <v>1073.7129505120588</v>
          </cell>
          <cell r="L52">
            <v>1819.125</v>
          </cell>
          <cell r="M52">
            <v>1500</v>
          </cell>
          <cell r="N52">
            <v>100</v>
          </cell>
          <cell r="O52">
            <v>100</v>
          </cell>
          <cell r="P52">
            <v>100</v>
          </cell>
          <cell r="Q52">
            <v>1469.9641584391281</v>
          </cell>
          <cell r="R52">
            <v>2843.9339999999997</v>
          </cell>
          <cell r="S52">
            <v>1825</v>
          </cell>
          <cell r="T52">
            <v>1661.6986138877101</v>
          </cell>
          <cell r="U52">
            <v>2921.6250000000005</v>
          </cell>
          <cell r="V52">
            <v>1875</v>
          </cell>
          <cell r="W52">
            <v>100</v>
          </cell>
          <cell r="X52">
            <v>100</v>
          </cell>
          <cell r="Y52">
            <v>100</v>
          </cell>
          <cell r="Z52">
            <v>2.9863240497142338</v>
          </cell>
          <cell r="AA52">
            <v>3.1343749999999999</v>
          </cell>
          <cell r="AB52">
            <v>0.41499999999999998</v>
          </cell>
          <cell r="AC52">
            <v>0.40875000000000006</v>
          </cell>
          <cell r="AD52">
            <v>0.40787499999999999</v>
          </cell>
          <cell r="AE52">
            <v>0.40850000000000009</v>
          </cell>
          <cell r="AF52">
            <v>4.3468749999999998</v>
          </cell>
          <cell r="AG52">
            <v>4.3187500000000005</v>
          </cell>
          <cell r="AH52">
            <v>0</v>
          </cell>
          <cell r="AI52">
            <v>4.1300000000000003E-2</v>
          </cell>
          <cell r="BG52" t="e">
            <v>#REF!</v>
          </cell>
          <cell r="BH52" t="e">
            <v>#REF!</v>
          </cell>
          <cell r="BI52" t="e">
            <v>#REF!</v>
          </cell>
          <cell r="BJ52">
            <v>1951.0709999999999</v>
          </cell>
        </row>
        <row r="53">
          <cell r="A53">
            <v>35431</v>
          </cell>
          <cell r="B53">
            <v>0</v>
          </cell>
          <cell r="C53">
            <v>91.049980000000005</v>
          </cell>
          <cell r="D53">
            <v>339</v>
          </cell>
          <cell r="F53">
            <v>148</v>
          </cell>
          <cell r="G53">
            <v>261</v>
          </cell>
          <cell r="H53">
            <v>1239.8828119008299</v>
          </cell>
          <cell r="I53">
            <v>1984.1399999999999</v>
          </cell>
          <cell r="J53">
            <v>1600</v>
          </cell>
          <cell r="K53">
            <v>1073.7129505120588</v>
          </cell>
          <cell r="L53">
            <v>1752.9749999999999</v>
          </cell>
          <cell r="M53">
            <v>1450</v>
          </cell>
          <cell r="N53">
            <v>102.10526315789473</v>
          </cell>
          <cell r="O53">
            <v>101.69491525423729</v>
          </cell>
          <cell r="P53">
            <v>99.071207430340564</v>
          </cell>
          <cell r="Q53">
            <v>1469.9641584391281</v>
          </cell>
          <cell r="R53">
            <v>2700.6350000000002</v>
          </cell>
          <cell r="S53">
            <v>1812.5</v>
          </cell>
          <cell r="T53">
            <v>1661.6986138877101</v>
          </cell>
          <cell r="U53">
            <v>2921.6250000000005</v>
          </cell>
          <cell r="V53">
            <v>1862.5</v>
          </cell>
          <cell r="W53">
            <v>100</v>
          </cell>
          <cell r="X53">
            <v>94.961240310077528</v>
          </cell>
          <cell r="Y53">
            <v>99.315068493150676</v>
          </cell>
          <cell r="Z53">
            <v>3.2087247325839359</v>
          </cell>
          <cell r="AA53">
            <v>3.318569043137078</v>
          </cell>
          <cell r="AB53">
            <v>0.41499999999999998</v>
          </cell>
          <cell r="AC53">
            <v>0.43125000000000002</v>
          </cell>
          <cell r="AD53">
            <v>0.43124999999999997</v>
          </cell>
          <cell r="AE53">
            <v>0.43100000000000005</v>
          </cell>
          <cell r="AF53">
            <v>4.4062500000000009</v>
          </cell>
          <cell r="AG53">
            <v>4.4656249999999993</v>
          </cell>
          <cell r="AH53">
            <v>0</v>
          </cell>
          <cell r="AI53">
            <v>2.2599999999999999E-2</v>
          </cell>
          <cell r="BG53" t="e">
            <v>#REF!</v>
          </cell>
          <cell r="BH53" t="e">
            <v>#REF!</v>
          </cell>
          <cell r="BI53" t="e">
            <v>#REF!</v>
          </cell>
          <cell r="BJ53">
            <v>1984.1399999999999</v>
          </cell>
        </row>
        <row r="54">
          <cell r="A54">
            <v>35462</v>
          </cell>
          <cell r="B54">
            <v>0</v>
          </cell>
          <cell r="C54">
            <v>49.823959999999992</v>
          </cell>
          <cell r="D54">
            <v>300</v>
          </cell>
          <cell r="F54">
            <v>132</v>
          </cell>
          <cell r="G54">
            <v>236</v>
          </cell>
          <cell r="H54">
            <v>1278.2297029905462</v>
          </cell>
          <cell r="I54">
            <v>2061.3009999999999</v>
          </cell>
          <cell r="J54">
            <v>1700</v>
          </cell>
          <cell r="K54">
            <v>1073.7129505120588</v>
          </cell>
          <cell r="L54">
            <v>1819.125</v>
          </cell>
          <cell r="M54">
            <v>1525</v>
          </cell>
          <cell r="N54">
            <v>105.26315789473684</v>
          </cell>
          <cell r="O54">
            <v>105.64971751412429</v>
          </cell>
          <cell r="P54">
            <v>105.26315789473684</v>
          </cell>
          <cell r="Q54">
            <v>1431.6172673494116</v>
          </cell>
          <cell r="R54">
            <v>2921.0950000000003</v>
          </cell>
          <cell r="S54">
            <v>1812.5</v>
          </cell>
          <cell r="T54">
            <v>1482.7464554690337</v>
          </cell>
          <cell r="U54">
            <v>2921.6250000000005</v>
          </cell>
          <cell r="V54">
            <v>1862.5</v>
          </cell>
          <cell r="W54">
            <v>97.391304347826079</v>
          </cell>
          <cell r="X54">
            <v>102.71317829457367</v>
          </cell>
          <cell r="Y54">
            <v>99.315068493150676</v>
          </cell>
          <cell r="Z54">
            <v>3.5096162569173548</v>
          </cell>
          <cell r="AA54">
            <v>3.6236863830173278</v>
          </cell>
          <cell r="AB54">
            <v>0.41499999999999998</v>
          </cell>
          <cell r="AC54">
            <v>0.46749999999999992</v>
          </cell>
          <cell r="AD54">
            <v>0.49074999999999996</v>
          </cell>
          <cell r="AE54">
            <v>0.48187499999999994</v>
          </cell>
          <cell r="AF54">
            <v>4.7312500000000002</v>
          </cell>
          <cell r="AG54">
            <v>4.7781250000000011</v>
          </cell>
          <cell r="AH54">
            <v>0</v>
          </cell>
          <cell r="AI54">
            <v>3.1399999999999997E-2</v>
          </cell>
          <cell r="BG54" t="e">
            <v>#REF!</v>
          </cell>
          <cell r="BH54" t="e">
            <v>#REF!</v>
          </cell>
          <cell r="BI54" t="e">
            <v>#REF!</v>
          </cell>
          <cell r="BJ54">
            <v>2061.3009999999999</v>
          </cell>
        </row>
        <row r="55">
          <cell r="A55">
            <v>35490</v>
          </cell>
          <cell r="B55">
            <v>0</v>
          </cell>
          <cell r="C55">
            <v>69.224439999999987</v>
          </cell>
          <cell r="D55">
            <v>300</v>
          </cell>
          <cell r="F55">
            <v>-24</v>
          </cell>
          <cell r="G55">
            <v>-42</v>
          </cell>
          <cell r="H55">
            <v>1329.3588911101681</v>
          </cell>
          <cell r="I55">
            <v>2138.462</v>
          </cell>
          <cell r="J55">
            <v>1700</v>
          </cell>
          <cell r="K55">
            <v>1201.5359208111133</v>
          </cell>
          <cell r="L55">
            <v>1896.3</v>
          </cell>
          <cell r="M55">
            <v>1500</v>
          </cell>
          <cell r="N55">
            <v>109.4736842105263</v>
          </cell>
          <cell r="O55">
            <v>109.60451977401131</v>
          </cell>
          <cell r="P55">
            <v>105.26315789473684</v>
          </cell>
          <cell r="Q55">
            <v>1521.09334655875</v>
          </cell>
          <cell r="R55">
            <v>2888.0259999999998</v>
          </cell>
          <cell r="S55">
            <v>1812.5</v>
          </cell>
          <cell r="T55">
            <v>1661.6986138877101</v>
          </cell>
          <cell r="U55">
            <v>2910.6000000000004</v>
          </cell>
          <cell r="V55">
            <v>1862.5</v>
          </cell>
          <cell r="W55">
            <v>103.47826086956522</v>
          </cell>
          <cell r="X55">
            <v>101.55038759689923</v>
          </cell>
          <cell r="Y55">
            <v>99.315068493150676</v>
          </cell>
          <cell r="Z55">
            <v>3.582748034015002</v>
          </cell>
          <cell r="AA55">
            <v>3.7033969314161301</v>
          </cell>
          <cell r="AB55">
            <v>0.41499999999999998</v>
          </cell>
          <cell r="AC55">
            <v>0.49249999999999994</v>
          </cell>
          <cell r="AD55">
            <v>0.50237500000000002</v>
          </cell>
          <cell r="AE55">
            <v>0.51</v>
          </cell>
          <cell r="AF55">
            <v>4.4750000000000005</v>
          </cell>
          <cell r="AG55">
            <v>4.7718749999999996</v>
          </cell>
          <cell r="AH55">
            <v>8.0000000000000004E-4</v>
          </cell>
          <cell r="AI55">
            <v>3.4799999999999998E-2</v>
          </cell>
          <cell r="BG55" t="e">
            <v>#REF!</v>
          </cell>
          <cell r="BH55" t="e">
            <v>#REF!</v>
          </cell>
          <cell r="BI55" t="e">
            <v>#REF!</v>
          </cell>
          <cell r="BJ55">
            <v>2138.462</v>
          </cell>
        </row>
        <row r="56">
          <cell r="A56">
            <v>35521</v>
          </cell>
          <cell r="B56">
            <v>1.7636799999999999</v>
          </cell>
          <cell r="C56">
            <v>76.720079999999996</v>
          </cell>
          <cell r="D56">
            <v>340</v>
          </cell>
          <cell r="E56">
            <v>530</v>
          </cell>
          <cell r="F56">
            <v>-20</v>
          </cell>
          <cell r="G56">
            <v>-29</v>
          </cell>
          <cell r="H56">
            <v>1444.3995643793173</v>
          </cell>
          <cell r="I56">
            <v>2138.462</v>
          </cell>
          <cell r="J56">
            <v>1725</v>
          </cell>
          <cell r="K56">
            <v>1227.1005148709244</v>
          </cell>
          <cell r="L56">
            <v>1896.3</v>
          </cell>
          <cell r="M56">
            <v>1450</v>
          </cell>
          <cell r="N56">
            <v>118.94736842105263</v>
          </cell>
          <cell r="O56">
            <v>109.60451977401131</v>
          </cell>
          <cell r="P56">
            <v>106.8111455108359</v>
          </cell>
          <cell r="Q56">
            <v>1521.09334655875</v>
          </cell>
          <cell r="R56">
            <v>2888.0259999999998</v>
          </cell>
          <cell r="S56">
            <v>1825</v>
          </cell>
          <cell r="T56">
            <v>1661.6986138877101</v>
          </cell>
          <cell r="U56">
            <v>2921.6250000000005</v>
          </cell>
          <cell r="V56">
            <v>1875</v>
          </cell>
          <cell r="W56">
            <v>103.47826086956522</v>
          </cell>
          <cell r="X56">
            <v>101.55038759689923</v>
          </cell>
          <cell r="Y56">
            <v>100</v>
          </cell>
          <cell r="Z56">
            <v>3.3193817884918313</v>
          </cell>
          <cell r="AA56">
            <v>3.4084272090175092</v>
          </cell>
          <cell r="AB56">
            <v>0.47499999999999998</v>
          </cell>
          <cell r="AC56">
            <v>0.51</v>
          </cell>
          <cell r="AD56">
            <v>0.49</v>
          </cell>
          <cell r="AE56">
            <v>0.52687499999999998</v>
          </cell>
          <cell r="AF56">
            <v>4.6156249999999996</v>
          </cell>
          <cell r="AG56">
            <v>4.7687499999999998</v>
          </cell>
          <cell r="AH56">
            <v>9.1999999999999998E-3</v>
          </cell>
          <cell r="AI56">
            <v>4.9799999999999997E-2</v>
          </cell>
          <cell r="BG56" t="e">
            <v>#REF!</v>
          </cell>
          <cell r="BH56" t="e">
            <v>#REF!</v>
          </cell>
          <cell r="BI56" t="e">
            <v>#REF!</v>
          </cell>
          <cell r="BJ56">
            <v>2140.22568</v>
          </cell>
        </row>
        <row r="57">
          <cell r="A57">
            <v>35551</v>
          </cell>
          <cell r="B57">
            <v>20.282319999999999</v>
          </cell>
          <cell r="C57">
            <v>109.78907999999998</v>
          </cell>
          <cell r="D57">
            <v>460</v>
          </cell>
          <cell r="E57">
            <v>610</v>
          </cell>
          <cell r="F57">
            <v>11</v>
          </cell>
          <cell r="G57">
            <v>16</v>
          </cell>
          <cell r="H57">
            <v>1444.3995643793173</v>
          </cell>
          <cell r="I57">
            <v>2193.5769999999998</v>
          </cell>
          <cell r="J57">
            <v>1755</v>
          </cell>
          <cell r="K57">
            <v>1227.1005148709244</v>
          </cell>
          <cell r="L57">
            <v>1896.3</v>
          </cell>
          <cell r="M57">
            <v>1425</v>
          </cell>
          <cell r="N57">
            <v>118.94736842105263</v>
          </cell>
          <cell r="O57">
            <v>112.42937853107344</v>
          </cell>
          <cell r="P57">
            <v>108.66873065015479</v>
          </cell>
          <cell r="Q57">
            <v>1521.09334655875</v>
          </cell>
          <cell r="R57">
            <v>2899.049</v>
          </cell>
          <cell r="S57">
            <v>1825</v>
          </cell>
          <cell r="T57">
            <v>1661.6986138877101</v>
          </cell>
          <cell r="U57">
            <v>2899.5749999999998</v>
          </cell>
          <cell r="V57">
            <v>1875</v>
          </cell>
          <cell r="W57">
            <v>103.47826086956522</v>
          </cell>
          <cell r="X57">
            <v>101.93798449612403</v>
          </cell>
          <cell r="Y57">
            <v>100</v>
          </cell>
          <cell r="Z57">
            <v>3.3952417672140069</v>
          </cell>
          <cell r="AA57">
            <v>3.5176890743596725</v>
          </cell>
          <cell r="AB57">
            <v>0.47499999999999998</v>
          </cell>
          <cell r="AC57">
            <v>0.51500000000000001</v>
          </cell>
          <cell r="AD57">
            <v>0.49</v>
          </cell>
          <cell r="AE57">
            <v>0.55249999999999999</v>
          </cell>
          <cell r="AF57">
            <v>4.5583333333333336</v>
          </cell>
          <cell r="AG57">
            <v>4.708333333333333</v>
          </cell>
          <cell r="AH57">
            <v>0.02</v>
          </cell>
          <cell r="AI57">
            <v>5.6899999999999999E-2</v>
          </cell>
          <cell r="BG57" t="e">
            <v>#REF!</v>
          </cell>
          <cell r="BH57" t="e">
            <v>#REF!</v>
          </cell>
          <cell r="BI57" t="e">
            <v>#REF!</v>
          </cell>
          <cell r="BJ57">
            <v>2213.8593199999996</v>
          </cell>
        </row>
        <row r="58">
          <cell r="A58">
            <v>35582</v>
          </cell>
          <cell r="B58">
            <v>44.091999999999999</v>
          </cell>
          <cell r="C58">
            <v>125.44174</v>
          </cell>
          <cell r="D58">
            <v>560</v>
          </cell>
          <cell r="E58">
            <v>950</v>
          </cell>
          <cell r="F58">
            <v>58</v>
          </cell>
          <cell r="G58">
            <v>82</v>
          </cell>
          <cell r="H58">
            <v>1444.3995643793173</v>
          </cell>
          <cell r="I58">
            <v>2215.6229999999996</v>
          </cell>
          <cell r="J58">
            <v>1700</v>
          </cell>
          <cell r="K58">
            <v>1227.1005148709244</v>
          </cell>
          <cell r="L58">
            <v>1896.3</v>
          </cell>
          <cell r="M58">
            <v>1375</v>
          </cell>
          <cell r="N58">
            <v>118.94736842105263</v>
          </cell>
          <cell r="O58">
            <v>113.5593220338983</v>
          </cell>
          <cell r="P58">
            <v>105.26315789473684</v>
          </cell>
          <cell r="Q58">
            <v>1367.7057821998844</v>
          </cell>
          <cell r="R58">
            <v>2656.5430000000001</v>
          </cell>
          <cell r="S58">
            <v>1825</v>
          </cell>
          <cell r="T58">
            <v>1661.6986138877101</v>
          </cell>
          <cell r="U58">
            <v>2767.2749999999996</v>
          </cell>
          <cell r="V58">
            <v>1875</v>
          </cell>
          <cell r="W58">
            <v>93.043478260869563</v>
          </cell>
          <cell r="X58">
            <v>93.410852713178301</v>
          </cell>
          <cell r="Y58">
            <v>100</v>
          </cell>
          <cell r="Z58">
            <v>3.2046413775525635</v>
          </cell>
          <cell r="AA58">
            <v>3.3171580634431037</v>
          </cell>
          <cell r="AB58">
            <v>0.47499999999999998</v>
          </cell>
          <cell r="AC58">
            <v>0.52000000000000013</v>
          </cell>
          <cell r="AD58">
            <v>0.49000000000000005</v>
          </cell>
          <cell r="AE58">
            <v>0.54700000000000004</v>
          </cell>
          <cell r="AF58">
            <v>4.5888888888888877</v>
          </cell>
          <cell r="AG58">
            <v>4.7555555555555555</v>
          </cell>
          <cell r="AH58">
            <v>1.7000000000000001E-2</v>
          </cell>
          <cell r="AI58">
            <v>5.1799999999999999E-2</v>
          </cell>
          <cell r="BG58" t="e">
            <v>#REF!</v>
          </cell>
          <cell r="BH58" t="e">
            <v>#REF!</v>
          </cell>
          <cell r="BI58" t="e">
            <v>#REF!</v>
          </cell>
          <cell r="BJ58">
            <v>2259.7149999999997</v>
          </cell>
        </row>
        <row r="59">
          <cell r="A59">
            <v>35612</v>
          </cell>
          <cell r="B59">
            <v>37.478200000000001</v>
          </cell>
          <cell r="C59">
            <v>114.19828</v>
          </cell>
          <cell r="D59">
            <v>560</v>
          </cell>
          <cell r="E59">
            <v>950</v>
          </cell>
          <cell r="F59">
            <v>58</v>
          </cell>
          <cell r="G59">
            <v>80</v>
          </cell>
          <cell r="H59">
            <v>1444.3995643793173</v>
          </cell>
          <cell r="I59">
            <v>2215.6229999999996</v>
          </cell>
          <cell r="J59">
            <v>1625</v>
          </cell>
          <cell r="K59">
            <v>1227.1005148709244</v>
          </cell>
          <cell r="L59">
            <v>1896.3</v>
          </cell>
          <cell r="M59">
            <v>1350</v>
          </cell>
          <cell r="N59">
            <v>118.94736842105263</v>
          </cell>
          <cell r="O59">
            <v>113.5593220338983</v>
          </cell>
          <cell r="P59">
            <v>100.61919504643964</v>
          </cell>
          <cell r="Q59">
            <v>1367.7057821998844</v>
          </cell>
          <cell r="R59">
            <v>2656.5430000000001</v>
          </cell>
          <cell r="S59">
            <v>1825</v>
          </cell>
          <cell r="T59">
            <v>1661.6986138877101</v>
          </cell>
          <cell r="U59">
            <v>2855.4749999999999</v>
          </cell>
          <cell r="V59">
            <v>1875</v>
          </cell>
          <cell r="W59">
            <v>93.043478260869563</v>
          </cell>
          <cell r="X59">
            <v>93.410852713178301</v>
          </cell>
          <cell r="Y59">
            <v>100</v>
          </cell>
          <cell r="Z59">
            <v>3.101814782529809</v>
          </cell>
          <cell r="AA59">
            <v>3.2135461711371169</v>
          </cell>
          <cell r="AB59">
            <v>0.47499999999999998</v>
          </cell>
          <cell r="AC59">
            <v>0.48624999999999996</v>
          </cell>
          <cell r="AD59">
            <v>0.48624999999999996</v>
          </cell>
          <cell r="AE59">
            <v>0.50624999999999998</v>
          </cell>
          <cell r="AF59">
            <v>4.4972222222222218</v>
          </cell>
          <cell r="AG59">
            <v>4.75</v>
          </cell>
          <cell r="AH59">
            <v>2.1600000000000001E-2</v>
          </cell>
          <cell r="AI59">
            <v>5.5E-2</v>
          </cell>
          <cell r="BG59" t="e">
            <v>#REF!</v>
          </cell>
          <cell r="BH59" t="e">
            <v>#REF!</v>
          </cell>
          <cell r="BI59" t="e">
            <v>#REF!</v>
          </cell>
          <cell r="BJ59">
            <v>2253.1011999999996</v>
          </cell>
        </row>
        <row r="60">
          <cell r="A60">
            <v>35643</v>
          </cell>
          <cell r="B60">
            <v>47.61936</v>
          </cell>
          <cell r="C60">
            <v>121.253</v>
          </cell>
          <cell r="D60">
            <v>560</v>
          </cell>
          <cell r="E60">
            <v>950</v>
          </cell>
          <cell r="F60">
            <v>51</v>
          </cell>
          <cell r="G60">
            <v>72</v>
          </cell>
          <cell r="H60">
            <v>1393.2703762596955</v>
          </cell>
          <cell r="I60">
            <v>2193.5769999999998</v>
          </cell>
          <cell r="J60">
            <v>1625</v>
          </cell>
          <cell r="K60">
            <v>1227.1005148709246</v>
          </cell>
          <cell r="L60">
            <v>1874.25</v>
          </cell>
          <cell r="M60">
            <v>1375</v>
          </cell>
          <cell r="N60">
            <v>114.73684210526316</v>
          </cell>
          <cell r="O60">
            <v>112.42937853107344</v>
          </cell>
          <cell r="P60">
            <v>100.61919504643964</v>
          </cell>
          <cell r="Q60">
            <v>1367.7057821998844</v>
          </cell>
          <cell r="R60">
            <v>2656.5430000000001</v>
          </cell>
          <cell r="S60">
            <v>1800</v>
          </cell>
          <cell r="T60">
            <v>1815.0861782465756</v>
          </cell>
          <cell r="U60">
            <v>2855.4749999999999</v>
          </cell>
          <cell r="V60">
            <v>1875</v>
          </cell>
          <cell r="W60">
            <v>93.043478260869563</v>
          </cell>
          <cell r="X60">
            <v>93.410852713178301</v>
          </cell>
          <cell r="Y60">
            <v>98.630136986301366</v>
          </cell>
          <cell r="Z60">
            <v>3.0676993558922252</v>
          </cell>
          <cell r="AA60">
            <v>3.1625498200731799</v>
          </cell>
          <cell r="AB60">
            <v>0.47499999999999992</v>
          </cell>
          <cell r="AC60">
            <v>0.46833333333333327</v>
          </cell>
          <cell r="AD60">
            <v>0.48249999999999998</v>
          </cell>
          <cell r="AE60">
            <v>0.50249999999999995</v>
          </cell>
          <cell r="AF60">
            <v>4.4083333333333323</v>
          </cell>
          <cell r="AG60">
            <v>4.7208333333333323</v>
          </cell>
          <cell r="AH60">
            <v>1.8800000000000001E-2</v>
          </cell>
          <cell r="AI60">
            <v>5.3900000000000003E-2</v>
          </cell>
          <cell r="BG60" t="e">
            <v>#REF!</v>
          </cell>
          <cell r="BH60" t="e">
            <v>#REF!</v>
          </cell>
          <cell r="BI60" t="e">
            <v>#REF!</v>
          </cell>
          <cell r="BJ60">
            <v>2241.1963599999999</v>
          </cell>
        </row>
        <row r="61">
          <cell r="A61">
            <v>35674</v>
          </cell>
          <cell r="B61">
            <v>41.446480000000001</v>
          </cell>
          <cell r="C61">
            <v>118.82794</v>
          </cell>
          <cell r="D61">
            <v>550</v>
          </cell>
          <cell r="E61">
            <v>930</v>
          </cell>
          <cell r="F61">
            <v>44</v>
          </cell>
          <cell r="G61">
            <v>62</v>
          </cell>
          <cell r="H61">
            <v>1418.8349703195063</v>
          </cell>
          <cell r="I61">
            <v>2193.5769999999998</v>
          </cell>
          <cell r="J61">
            <v>1590</v>
          </cell>
          <cell r="K61">
            <v>1252.6651089307354</v>
          </cell>
          <cell r="L61">
            <v>1819.125</v>
          </cell>
          <cell r="M61">
            <v>1325</v>
          </cell>
          <cell r="N61">
            <v>116.84210526315788</v>
          </cell>
          <cell r="O61">
            <v>112.42937853107344</v>
          </cell>
          <cell r="P61">
            <v>98.452012383900936</v>
          </cell>
          <cell r="Q61">
            <v>1393.2703762596952</v>
          </cell>
          <cell r="R61">
            <v>2656.5430000000001</v>
          </cell>
          <cell r="S61">
            <v>1675</v>
          </cell>
          <cell r="T61">
            <v>1917.3445544858193</v>
          </cell>
          <cell r="U61">
            <v>2855.4749999999999</v>
          </cell>
          <cell r="V61">
            <v>1775</v>
          </cell>
          <cell r="W61">
            <v>94.782608695652158</v>
          </cell>
          <cell r="X61">
            <v>93.410852713178301</v>
          </cell>
          <cell r="Y61">
            <v>91.780821917808225</v>
          </cell>
          <cell r="Z61">
            <v>2.95137027537463</v>
          </cell>
          <cell r="AA61">
            <v>3.0705339340973925</v>
          </cell>
          <cell r="AB61">
            <v>0.47499999999999998</v>
          </cell>
          <cell r="AC61">
            <v>0.46199999999999991</v>
          </cell>
          <cell r="AD61">
            <v>0.48099999999999998</v>
          </cell>
          <cell r="AE61">
            <v>0.4835000000000001</v>
          </cell>
          <cell r="AF61">
            <v>4.3583333333333334</v>
          </cell>
          <cell r="AG61">
            <v>4.5444444444444452</v>
          </cell>
          <cell r="AH61">
            <v>1.2800000000000001E-2</v>
          </cell>
          <cell r="AI61">
            <v>4.7600000000000003E-2</v>
          </cell>
          <cell r="BG61" t="e">
            <v>#REF!</v>
          </cell>
          <cell r="BH61" t="e">
            <v>#REF!</v>
          </cell>
          <cell r="BI61" t="e">
            <v>#REF!</v>
          </cell>
          <cell r="BJ61">
            <v>2235.0234799999998</v>
          </cell>
        </row>
        <row r="62">
          <cell r="A62">
            <v>35704</v>
          </cell>
          <cell r="B62">
            <v>28.218879999999999</v>
          </cell>
          <cell r="C62">
            <v>104.93896000000001</v>
          </cell>
          <cell r="D62">
            <v>530</v>
          </cell>
          <cell r="E62">
            <v>910</v>
          </cell>
          <cell r="F62">
            <v>25</v>
          </cell>
          <cell r="G62">
            <v>38</v>
          </cell>
          <cell r="H62">
            <v>1444.3995643793173</v>
          </cell>
          <cell r="I62">
            <v>2061.3009999999999</v>
          </cell>
          <cell r="J62">
            <v>1575</v>
          </cell>
          <cell r="K62">
            <v>1252.6651089307354</v>
          </cell>
          <cell r="L62">
            <v>1786.0500000000002</v>
          </cell>
          <cell r="M62">
            <v>1300</v>
          </cell>
          <cell r="N62">
            <v>118.94736842105263</v>
          </cell>
          <cell r="O62">
            <v>105.64971751412429</v>
          </cell>
          <cell r="P62">
            <v>97.523219814241486</v>
          </cell>
          <cell r="Q62">
            <v>1418.8349703195063</v>
          </cell>
          <cell r="R62">
            <v>2656.5430000000001</v>
          </cell>
          <cell r="S62">
            <v>1700</v>
          </cell>
          <cell r="T62">
            <v>1891.7799604260085</v>
          </cell>
          <cell r="U62">
            <v>2855.4749999999999</v>
          </cell>
          <cell r="V62">
            <v>1725</v>
          </cell>
          <cell r="W62">
            <v>96.521739130434781</v>
          </cell>
          <cell r="X62">
            <v>93.410852713178301</v>
          </cell>
          <cell r="Y62">
            <v>93.150684931506845</v>
          </cell>
          <cell r="Z62">
            <v>2.895428136426208</v>
          </cell>
          <cell r="AA62">
            <v>2.9952721582146422</v>
          </cell>
          <cell r="AB62">
            <v>0.47499999999999998</v>
          </cell>
          <cell r="AC62">
            <v>0.44749999999999995</v>
          </cell>
          <cell r="AD62">
            <v>0.47249999999999992</v>
          </cell>
          <cell r="AE62">
            <v>0.453125</v>
          </cell>
          <cell r="AF62">
            <v>3.9944444444444449</v>
          </cell>
          <cell r="AG62">
            <v>4.2861111111111114</v>
          </cell>
          <cell r="AH62">
            <v>9.4999999999999998E-3</v>
          </cell>
          <cell r="AI62">
            <v>4.2200000000000001E-2</v>
          </cell>
          <cell r="BG62" t="e">
            <v>#REF!</v>
          </cell>
          <cell r="BH62" t="e">
            <v>#REF!</v>
          </cell>
          <cell r="BI62" t="e">
            <v>#REF!</v>
          </cell>
          <cell r="BJ62">
            <v>2089.5198799999998</v>
          </cell>
        </row>
        <row r="63">
          <cell r="A63">
            <v>35735</v>
          </cell>
          <cell r="B63">
            <v>20.9437</v>
          </cell>
          <cell r="C63">
            <v>93.034120000000001</v>
          </cell>
          <cell r="D63">
            <v>560</v>
          </cell>
          <cell r="E63">
            <v>950</v>
          </cell>
          <cell r="F63">
            <v>23</v>
          </cell>
          <cell r="G63">
            <v>35</v>
          </cell>
          <cell r="H63">
            <v>1444.3995643793173</v>
          </cell>
          <cell r="I63">
            <v>2061.3009999999999</v>
          </cell>
          <cell r="J63">
            <v>1575</v>
          </cell>
          <cell r="K63">
            <v>1252.6651089307354</v>
          </cell>
          <cell r="L63">
            <v>1786.0500000000002</v>
          </cell>
          <cell r="M63">
            <v>1275</v>
          </cell>
          <cell r="N63">
            <v>118.94736842105263</v>
          </cell>
          <cell r="O63">
            <v>105.64971751412429</v>
          </cell>
          <cell r="P63">
            <v>97.523219814241486</v>
          </cell>
          <cell r="Q63">
            <v>1418.8349703195063</v>
          </cell>
          <cell r="R63">
            <v>2656.5430000000001</v>
          </cell>
          <cell r="S63">
            <v>1650</v>
          </cell>
          <cell r="T63">
            <v>1891.7799604260085</v>
          </cell>
          <cell r="U63">
            <v>2833.4250000000002</v>
          </cell>
          <cell r="V63">
            <v>1725</v>
          </cell>
          <cell r="W63">
            <v>96.521739130434781</v>
          </cell>
          <cell r="X63">
            <v>93.410852713178301</v>
          </cell>
          <cell r="Y63">
            <v>90.410958904109577</v>
          </cell>
          <cell r="Z63">
            <v>2.7861063231425205</v>
          </cell>
          <cell r="AA63">
            <v>2.8859942279778648</v>
          </cell>
          <cell r="AB63">
            <v>0.47499999999999998</v>
          </cell>
          <cell r="AC63">
            <v>0.44</v>
          </cell>
          <cell r="AD63">
            <v>0.46062499999999995</v>
          </cell>
          <cell r="AE63">
            <v>0.45050000000000001</v>
          </cell>
          <cell r="AF63">
            <v>3.5968750000000003</v>
          </cell>
          <cell r="AG63">
            <v>3.9968750000000002</v>
          </cell>
          <cell r="AH63">
            <v>5.0000000000000001E-3</v>
          </cell>
          <cell r="AI63">
            <v>3.5000000000000003E-2</v>
          </cell>
          <cell r="BG63" t="e">
            <v>#REF!</v>
          </cell>
          <cell r="BH63" t="e">
            <v>#REF!</v>
          </cell>
          <cell r="BI63" t="e">
            <v>#REF!</v>
          </cell>
          <cell r="BJ63">
            <v>2082.2446999999997</v>
          </cell>
        </row>
        <row r="64">
          <cell r="A64">
            <v>35765</v>
          </cell>
          <cell r="B64">
            <v>11.023</v>
          </cell>
          <cell r="C64">
            <v>77.161000000000001</v>
          </cell>
          <cell r="D64">
            <v>530</v>
          </cell>
          <cell r="E64">
            <v>910</v>
          </cell>
          <cell r="F64">
            <v>18</v>
          </cell>
          <cell r="G64">
            <v>28</v>
          </cell>
          <cell r="H64">
            <v>1469.9641584391281</v>
          </cell>
          <cell r="I64">
            <v>2017.2090000000001</v>
          </cell>
          <cell r="J64">
            <v>1570</v>
          </cell>
          <cell r="K64">
            <v>1278.2297029905462</v>
          </cell>
          <cell r="L64">
            <v>1719.9</v>
          </cell>
          <cell r="M64">
            <v>1250</v>
          </cell>
          <cell r="N64">
            <v>121.05263157894734</v>
          </cell>
          <cell r="O64">
            <v>103.38983050847459</v>
          </cell>
          <cell r="P64">
            <v>97.213622291021679</v>
          </cell>
          <cell r="Q64">
            <v>1418.8349703195063</v>
          </cell>
          <cell r="R64">
            <v>2634.4969999999994</v>
          </cell>
          <cell r="S64">
            <v>1600</v>
          </cell>
          <cell r="T64">
            <v>1891.7799604260085</v>
          </cell>
          <cell r="U64">
            <v>2811.375</v>
          </cell>
          <cell r="V64">
            <v>1700</v>
          </cell>
          <cell r="W64">
            <v>96.521739130434781</v>
          </cell>
          <cell r="X64">
            <v>92.635658914728666</v>
          </cell>
          <cell r="Y64">
            <v>87.671232876712324</v>
          </cell>
          <cell r="Z64">
            <v>2.6982542994517957</v>
          </cell>
          <cell r="AA64">
            <v>2.7999333212374129</v>
          </cell>
          <cell r="AB64">
            <v>0.47499999999999998</v>
          </cell>
          <cell r="AC64">
            <v>0.4425</v>
          </cell>
          <cell r="AD64">
            <v>0.45250000000000001</v>
          </cell>
          <cell r="AE64">
            <v>0.44456249999999997</v>
          </cell>
          <cell r="AF64">
            <v>3.8656249999999996</v>
          </cell>
          <cell r="AG64">
            <v>3.9749999999999996</v>
          </cell>
          <cell r="AH64">
            <v>1.1000000000000001E-3</v>
          </cell>
          <cell r="AI64">
            <v>2.4500000000000001E-2</v>
          </cell>
          <cell r="BG64" t="e">
            <v>#REF!</v>
          </cell>
          <cell r="BH64" t="e">
            <v>#REF!</v>
          </cell>
          <cell r="BI64" t="e">
            <v>#REF!</v>
          </cell>
          <cell r="BJ64">
            <v>2028.232</v>
          </cell>
        </row>
        <row r="65">
          <cell r="A65">
            <v>35796</v>
          </cell>
          <cell r="B65">
            <v>2.4250600000000002</v>
          </cell>
          <cell r="C65">
            <v>54.012700000000002</v>
          </cell>
          <cell r="D65">
            <v>470</v>
          </cell>
          <cell r="E65">
            <v>790</v>
          </cell>
          <cell r="F65">
            <v>0</v>
          </cell>
          <cell r="G65">
            <v>-6</v>
          </cell>
          <cell r="H65">
            <v>1444.3995643793173</v>
          </cell>
          <cell r="I65">
            <v>1906.9789999999998</v>
          </cell>
          <cell r="J65">
            <v>1500</v>
          </cell>
          <cell r="K65">
            <v>1239.8828119008299</v>
          </cell>
          <cell r="L65">
            <v>1664.7750000000001</v>
          </cell>
          <cell r="M65">
            <v>1125</v>
          </cell>
          <cell r="N65">
            <v>118.94736842105263</v>
          </cell>
          <cell r="O65">
            <v>97.740112994350284</v>
          </cell>
          <cell r="P65">
            <v>92.879256965944265</v>
          </cell>
          <cell r="Q65">
            <v>1418.8349703195063</v>
          </cell>
          <cell r="R65">
            <v>2511.0428667335004</v>
          </cell>
          <cell r="S65">
            <v>1550</v>
          </cell>
          <cell r="T65">
            <v>1891.7799604260085</v>
          </cell>
          <cell r="U65">
            <v>2789.3250000000003</v>
          </cell>
          <cell r="V65">
            <v>1650</v>
          </cell>
          <cell r="W65">
            <v>96.521739130434781</v>
          </cell>
          <cell r="X65">
            <v>88.294695542635679</v>
          </cell>
          <cell r="Y65">
            <v>84.93150684931507</v>
          </cell>
          <cell r="Z65">
            <v>2.4922888505851399</v>
          </cell>
          <cell r="AA65">
            <v>2.6106145672684384</v>
          </cell>
          <cell r="AB65">
            <v>0.47499999999999992</v>
          </cell>
          <cell r="AC65">
            <v>0.45</v>
          </cell>
          <cell r="AD65">
            <v>0.45166666666666666</v>
          </cell>
          <cell r="AE65">
            <v>0.44874999999999998</v>
          </cell>
          <cell r="AF65">
            <v>3.7687499999999998</v>
          </cell>
          <cell r="AG65">
            <v>3.9562500000000007</v>
          </cell>
          <cell r="AH65">
            <v>0</v>
          </cell>
          <cell r="AI65">
            <v>1.4999999999999999E-2</v>
          </cell>
          <cell r="BG65" t="e">
            <v>#REF!</v>
          </cell>
          <cell r="BH65" t="e">
            <v>#REF!</v>
          </cell>
          <cell r="BI65" t="e">
            <v>#REF!</v>
          </cell>
          <cell r="BJ65">
            <v>1909.4040599999998</v>
          </cell>
        </row>
        <row r="66">
          <cell r="A66">
            <v>35827</v>
          </cell>
          <cell r="B66">
            <v>0</v>
          </cell>
          <cell r="C66">
            <v>33.068999999999996</v>
          </cell>
          <cell r="D66">
            <v>410</v>
          </cell>
          <cell r="E66">
            <v>730</v>
          </cell>
          <cell r="F66">
            <v>-19</v>
          </cell>
          <cell r="G66">
            <v>-45</v>
          </cell>
          <cell r="H66">
            <v>1406.0526732896008</v>
          </cell>
          <cell r="I66">
            <v>1884.933</v>
          </cell>
          <cell r="J66">
            <v>1450</v>
          </cell>
          <cell r="K66">
            <v>1201.5359208111136</v>
          </cell>
          <cell r="L66">
            <v>1642.7249999999999</v>
          </cell>
          <cell r="M66">
            <v>1100</v>
          </cell>
          <cell r="N66">
            <v>115.78947368421051</v>
          </cell>
          <cell r="O66">
            <v>96.610169491525426</v>
          </cell>
          <cell r="P66">
            <v>89.783281733746136</v>
          </cell>
          <cell r="Q66">
            <v>1418.8349703195063</v>
          </cell>
          <cell r="R66">
            <v>2481.2676548750001</v>
          </cell>
          <cell r="S66">
            <v>1500</v>
          </cell>
          <cell r="T66">
            <v>1866.2153663661973</v>
          </cell>
          <cell r="U66">
            <v>2756.25</v>
          </cell>
          <cell r="V66">
            <v>1650</v>
          </cell>
          <cell r="W66">
            <v>96.521739130434781</v>
          </cell>
          <cell r="X66">
            <v>87.247722868217053</v>
          </cell>
          <cell r="Y66">
            <v>82.191780821917803</v>
          </cell>
          <cell r="Z66">
            <v>2.4446611630227708</v>
          </cell>
          <cell r="AA66">
            <v>2.5612858908645562</v>
          </cell>
          <cell r="AB66">
            <v>0.47499999999999998</v>
          </cell>
          <cell r="AC66">
            <v>0.45</v>
          </cell>
          <cell r="AD66">
            <v>0.45624999999999999</v>
          </cell>
          <cell r="AE66">
            <v>0.45874999999999999</v>
          </cell>
          <cell r="AF66">
            <v>3.8137499999999993</v>
          </cell>
          <cell r="AG66">
            <v>4.0374999999999996</v>
          </cell>
          <cell r="AH66">
            <v>1E-4</v>
          </cell>
          <cell r="AI66">
            <v>1.8100000000000002E-2</v>
          </cell>
          <cell r="BG66" t="e">
            <v>#REF!</v>
          </cell>
          <cell r="BH66" t="e">
            <v>#REF!</v>
          </cell>
          <cell r="BI66" t="e">
            <v>#REF!</v>
          </cell>
          <cell r="BJ66">
            <v>1884.933</v>
          </cell>
        </row>
        <row r="67">
          <cell r="A67">
            <v>35855</v>
          </cell>
          <cell r="B67">
            <v>0.22045999999999999</v>
          </cell>
          <cell r="C67">
            <v>39.903260000000003</v>
          </cell>
          <cell r="D67">
            <v>390</v>
          </cell>
          <cell r="E67">
            <v>650</v>
          </cell>
          <cell r="F67">
            <v>-30</v>
          </cell>
          <cell r="G67">
            <v>-59</v>
          </cell>
          <cell r="H67">
            <v>1380.4880792297899</v>
          </cell>
          <cell r="I67">
            <v>1829.818</v>
          </cell>
          <cell r="J67">
            <v>1425</v>
          </cell>
          <cell r="K67">
            <v>1175.9713267513025</v>
          </cell>
          <cell r="L67">
            <v>1598.625</v>
          </cell>
          <cell r="M67">
            <v>1087.5</v>
          </cell>
          <cell r="N67">
            <v>113.68421052631577</v>
          </cell>
          <cell r="O67">
            <v>93.78531073446328</v>
          </cell>
          <cell r="P67">
            <v>88.235294117647058</v>
          </cell>
          <cell r="Q67">
            <v>1418.8349703195063</v>
          </cell>
          <cell r="R67">
            <v>2461.417513636</v>
          </cell>
          <cell r="S67">
            <v>1487.5</v>
          </cell>
          <cell r="T67">
            <v>1840.6507723063864</v>
          </cell>
          <cell r="U67">
            <v>2734.2</v>
          </cell>
          <cell r="V67">
            <v>1625</v>
          </cell>
          <cell r="W67">
            <v>96.521739130434781</v>
          </cell>
          <cell r="X67">
            <v>86.549741085271322</v>
          </cell>
          <cell r="Y67">
            <v>81.506849315068493</v>
          </cell>
          <cell r="Z67">
            <v>2.4489084806149126</v>
          </cell>
          <cell r="AA67">
            <v>2.5435880028627009</v>
          </cell>
          <cell r="AB67">
            <v>0.47599999999999998</v>
          </cell>
          <cell r="AC67">
            <v>0.47699999999999998</v>
          </cell>
          <cell r="AD67">
            <v>0.48399999999999999</v>
          </cell>
          <cell r="AE67">
            <v>0.48199999999999993</v>
          </cell>
          <cell r="AF67">
            <v>4.3166666666666673</v>
          </cell>
          <cell r="AG67">
            <v>4.4249999999999998</v>
          </cell>
          <cell r="AH67">
            <v>3.2000000000000002E-3</v>
          </cell>
          <cell r="AI67">
            <v>2.1499999999999998E-2</v>
          </cell>
          <cell r="BG67" t="e">
            <v>#REF!</v>
          </cell>
          <cell r="BH67" t="e">
            <v>#REF!</v>
          </cell>
          <cell r="BI67" t="e">
            <v>#REF!</v>
          </cell>
          <cell r="BJ67">
            <v>1830.03846</v>
          </cell>
        </row>
        <row r="68">
          <cell r="A68">
            <v>35886</v>
          </cell>
          <cell r="B68">
            <v>7.0547199999999997</v>
          </cell>
          <cell r="C68">
            <v>47.398899999999998</v>
          </cell>
          <cell r="D68">
            <v>370</v>
          </cell>
          <cell r="E68">
            <v>640</v>
          </cell>
          <cell r="F68">
            <v>-37</v>
          </cell>
          <cell r="G68">
            <v>-64</v>
          </cell>
          <cell r="H68">
            <v>1354.9234851699791</v>
          </cell>
          <cell r="I68">
            <v>1796.7489999999998</v>
          </cell>
          <cell r="J68">
            <v>1295</v>
          </cell>
          <cell r="K68">
            <v>1150.4067326914917</v>
          </cell>
          <cell r="L68">
            <v>1576.5749999999998</v>
          </cell>
          <cell r="M68">
            <v>1087.5</v>
          </cell>
          <cell r="N68">
            <v>111.57894736842104</v>
          </cell>
          <cell r="O68">
            <v>92.090395480225979</v>
          </cell>
          <cell r="P68">
            <v>80.185758513931887</v>
          </cell>
          <cell r="Q68">
            <v>1418.8349703195063</v>
          </cell>
          <cell r="R68">
            <v>2421.7172311580002</v>
          </cell>
          <cell r="S68">
            <v>1450</v>
          </cell>
          <cell r="T68">
            <v>1815.0861782465756</v>
          </cell>
          <cell r="U68">
            <v>2690.1</v>
          </cell>
          <cell r="V68">
            <v>1600</v>
          </cell>
          <cell r="W68">
            <v>96.521739130434781</v>
          </cell>
          <cell r="X68">
            <v>85.153777519379858</v>
          </cell>
          <cell r="Y68">
            <v>79.452054794520549</v>
          </cell>
          <cell r="Z68">
            <v>2.4479497414496962</v>
          </cell>
          <cell r="AA68">
            <v>2.5487024857116936</v>
          </cell>
          <cell r="AB68">
            <v>0.47333333333333333</v>
          </cell>
          <cell r="AC68">
            <v>0.47166666666666668</v>
          </cell>
          <cell r="AD68">
            <v>0.48</v>
          </cell>
          <cell r="AE68">
            <v>0.47916666666666669</v>
          </cell>
          <cell r="AF68">
            <v>4.3518749999999997</v>
          </cell>
          <cell r="AG68">
            <v>4.4718749999999998</v>
          </cell>
          <cell r="AH68">
            <v>5.0000000000000001E-3</v>
          </cell>
          <cell r="AI68">
            <v>0.02</v>
          </cell>
          <cell r="BG68" t="e">
            <v>#REF!</v>
          </cell>
          <cell r="BH68" t="e">
            <v>#REF!</v>
          </cell>
          <cell r="BI68" t="e">
            <v>#REF!</v>
          </cell>
          <cell r="BJ68">
            <v>1803.8037199999999</v>
          </cell>
        </row>
        <row r="69">
          <cell r="A69">
            <v>35916</v>
          </cell>
          <cell r="B69">
            <v>11.023</v>
          </cell>
          <cell r="C69">
            <v>44.091999999999999</v>
          </cell>
          <cell r="D69">
            <v>340</v>
          </cell>
          <cell r="E69">
            <v>610</v>
          </cell>
          <cell r="F69">
            <v>-48</v>
          </cell>
          <cell r="G69">
            <v>-75</v>
          </cell>
          <cell r="H69">
            <v>1354.9234851699791</v>
          </cell>
          <cell r="I69">
            <v>1763.68</v>
          </cell>
          <cell r="J69">
            <v>1265</v>
          </cell>
          <cell r="K69">
            <v>1150.4067326914917</v>
          </cell>
          <cell r="L69">
            <v>1554.5249999999999</v>
          </cell>
          <cell r="M69">
            <v>1087.5</v>
          </cell>
          <cell r="N69">
            <v>111.57894736842104</v>
          </cell>
          <cell r="O69">
            <v>90.395480225988706</v>
          </cell>
          <cell r="P69">
            <v>78.328173374613002</v>
          </cell>
          <cell r="Q69">
            <v>1418.8349703195063</v>
          </cell>
          <cell r="R69">
            <v>2401.8670899190001</v>
          </cell>
          <cell r="S69">
            <v>1440</v>
          </cell>
          <cell r="T69">
            <v>1789.5215841867648</v>
          </cell>
          <cell r="U69">
            <v>2668.0499999999997</v>
          </cell>
          <cell r="V69">
            <v>1550</v>
          </cell>
          <cell r="W69">
            <v>96.521739130434781</v>
          </cell>
          <cell r="X69">
            <v>84.455795736434126</v>
          </cell>
          <cell r="Y69">
            <v>78.904109589041099</v>
          </cell>
          <cell r="Z69">
            <v>2.2784894741616815</v>
          </cell>
          <cell r="AA69">
            <v>2.3969280141522269</v>
          </cell>
          <cell r="AB69">
            <v>0.47</v>
          </cell>
          <cell r="AC69">
            <v>0.45874999999999999</v>
          </cell>
          <cell r="AD69">
            <v>0.47</v>
          </cell>
          <cell r="AE69">
            <v>0.47</v>
          </cell>
          <cell r="AF69">
            <v>4.0593750000000002</v>
          </cell>
          <cell r="AG69">
            <v>4.1218750000000002</v>
          </cell>
          <cell r="AH69">
            <v>5.0000000000000001E-3</v>
          </cell>
          <cell r="AI69">
            <v>3.5000000000000003E-2</v>
          </cell>
          <cell r="BG69" t="e">
            <v>#REF!</v>
          </cell>
          <cell r="BH69" t="e">
            <v>#REF!</v>
          </cell>
          <cell r="BI69" t="e">
            <v>#REF!</v>
          </cell>
          <cell r="BJ69">
            <v>1774.703</v>
          </cell>
        </row>
        <row r="70">
          <cell r="A70">
            <v>35947</v>
          </cell>
          <cell r="B70">
            <v>11.023</v>
          </cell>
          <cell r="C70">
            <v>77.161000000000001</v>
          </cell>
          <cell r="D70">
            <v>330</v>
          </cell>
          <cell r="E70">
            <v>600</v>
          </cell>
          <cell r="F70">
            <v>-53</v>
          </cell>
          <cell r="G70">
            <v>-75</v>
          </cell>
          <cell r="H70">
            <v>1303.794297050357</v>
          </cell>
          <cell r="I70">
            <v>1752.6569999999997</v>
          </cell>
          <cell r="J70">
            <v>1265</v>
          </cell>
          <cell r="K70">
            <v>1099.2775445718696</v>
          </cell>
          <cell r="L70">
            <v>1532.4750000000001</v>
          </cell>
          <cell r="M70">
            <v>1062.5</v>
          </cell>
          <cell r="N70">
            <v>107.36842105263156</v>
          </cell>
          <cell r="O70">
            <v>89.830508474576263</v>
          </cell>
          <cell r="P70">
            <v>78.328173374613002</v>
          </cell>
          <cell r="Q70">
            <v>1418.8349703195063</v>
          </cell>
          <cell r="R70">
            <v>2382.01694868</v>
          </cell>
          <cell r="S70">
            <v>1440</v>
          </cell>
          <cell r="T70">
            <v>1738.3923960671427</v>
          </cell>
          <cell r="U70">
            <v>2646</v>
          </cell>
          <cell r="V70">
            <v>1550</v>
          </cell>
          <cell r="W70">
            <v>96.521739130434781</v>
          </cell>
          <cell r="X70">
            <v>83.75781395348838</v>
          </cell>
          <cell r="Y70">
            <v>78.904109589041099</v>
          </cell>
          <cell r="Z70">
            <v>2.0314961279308559</v>
          </cell>
          <cell r="AA70">
            <v>2.1468510790569213</v>
          </cell>
          <cell r="AB70">
            <v>0.46999999999999992</v>
          </cell>
          <cell r="AC70">
            <v>0.45350000000000001</v>
          </cell>
          <cell r="AD70">
            <v>0.46999999999999992</v>
          </cell>
          <cell r="AE70">
            <v>0.45400000000000001</v>
          </cell>
          <cell r="AF70">
            <v>4.0633333333333335</v>
          </cell>
          <cell r="AG70">
            <v>4.0833333333333339</v>
          </cell>
          <cell r="AH70">
            <v>6.0000000000000001E-3</v>
          </cell>
          <cell r="AI70">
            <v>3.49E-2</v>
          </cell>
          <cell r="BG70" t="e">
            <v>#REF!</v>
          </cell>
          <cell r="BH70" t="e">
            <v>#REF!</v>
          </cell>
          <cell r="BI70" t="e">
            <v>#REF!</v>
          </cell>
          <cell r="BJ70">
            <v>1763.6799999999996</v>
          </cell>
        </row>
        <row r="71">
          <cell r="A71">
            <v>35977</v>
          </cell>
          <cell r="B71">
            <v>13.227599999999999</v>
          </cell>
          <cell r="C71">
            <v>76.940539999999999</v>
          </cell>
          <cell r="D71">
            <v>330</v>
          </cell>
          <cell r="E71">
            <v>600</v>
          </cell>
          <cell r="F71">
            <v>-58</v>
          </cell>
          <cell r="G71">
            <v>-75</v>
          </cell>
          <cell r="H71">
            <v>1291.0120000204518</v>
          </cell>
          <cell r="I71">
            <v>1697.5419999999999</v>
          </cell>
          <cell r="J71">
            <v>1100</v>
          </cell>
          <cell r="K71">
            <v>1086.4952475419643</v>
          </cell>
          <cell r="L71">
            <v>1510.4250000000002</v>
          </cell>
          <cell r="M71">
            <v>1025</v>
          </cell>
          <cell r="N71">
            <v>106.31578947368421</v>
          </cell>
          <cell r="O71">
            <v>87.005649717514117</v>
          </cell>
          <cell r="P71">
            <v>68.111455108359138</v>
          </cell>
          <cell r="Q71">
            <v>1418.8349703195063</v>
          </cell>
          <cell r="R71">
            <v>2352.2417368215001</v>
          </cell>
          <cell r="S71">
            <v>1390</v>
          </cell>
          <cell r="T71">
            <v>1712.8278020073319</v>
          </cell>
          <cell r="U71">
            <v>2612.9250000000002</v>
          </cell>
          <cell r="V71">
            <v>1550</v>
          </cell>
          <cell r="W71">
            <v>96.521739130434781</v>
          </cell>
          <cell r="X71">
            <v>82.710841279069783</v>
          </cell>
          <cell r="Y71">
            <v>76.164383561643831</v>
          </cell>
          <cell r="Z71">
            <v>1.9635820754233244</v>
          </cell>
          <cell r="AA71">
            <v>2.0550611788986664</v>
          </cell>
          <cell r="AB71">
            <v>0.47</v>
          </cell>
          <cell r="AC71">
            <v>0.42749999999999999</v>
          </cell>
          <cell r="AD71">
            <v>0.45125000000000004</v>
          </cell>
          <cell r="AE71">
            <v>0.43312499999999998</v>
          </cell>
          <cell r="AF71">
            <v>3.7406250000000001</v>
          </cell>
          <cell r="AG71">
            <v>4.0250000000000004</v>
          </cell>
          <cell r="AH71">
            <v>5.0000000000000001E-3</v>
          </cell>
          <cell r="AI71">
            <v>2.75E-2</v>
          </cell>
          <cell r="BG71" t="e">
            <v>#REF!</v>
          </cell>
          <cell r="BH71" t="e">
            <v>#REF!</v>
          </cell>
          <cell r="BI71" t="e">
            <v>#REF!</v>
          </cell>
          <cell r="BJ71">
            <v>1710.7695999999999</v>
          </cell>
        </row>
        <row r="72">
          <cell r="A72">
            <v>36008</v>
          </cell>
          <cell r="B72">
            <v>11.023</v>
          </cell>
          <cell r="C72">
            <v>60.6265</v>
          </cell>
          <cell r="D72">
            <v>280</v>
          </cell>
          <cell r="E72">
            <v>570</v>
          </cell>
          <cell r="F72">
            <v>-71</v>
          </cell>
          <cell r="G72">
            <v>-96</v>
          </cell>
          <cell r="H72">
            <v>1252.6651089307354</v>
          </cell>
          <cell r="I72">
            <v>1631.404</v>
          </cell>
          <cell r="J72">
            <v>1070</v>
          </cell>
          <cell r="K72">
            <v>1048.148356452248</v>
          </cell>
          <cell r="L72">
            <v>1477.35</v>
          </cell>
          <cell r="M72">
            <v>990</v>
          </cell>
          <cell r="N72">
            <v>103.1578947368421</v>
          </cell>
          <cell r="O72">
            <v>83.615819209039557</v>
          </cell>
          <cell r="P72">
            <v>66.253869969040252</v>
          </cell>
          <cell r="Q72">
            <v>1418.8349703195063</v>
          </cell>
          <cell r="R72">
            <v>2332.3915955825</v>
          </cell>
          <cell r="S72">
            <v>1350</v>
          </cell>
          <cell r="T72">
            <v>1687.2632079475211</v>
          </cell>
          <cell r="U72">
            <v>2590.8749999999995</v>
          </cell>
          <cell r="V72">
            <v>1500</v>
          </cell>
          <cell r="W72">
            <v>96.521739130434781</v>
          </cell>
          <cell r="X72">
            <v>82.012859496124037</v>
          </cell>
          <cell r="Y72">
            <v>73.972602739726028</v>
          </cell>
          <cell r="Z72">
            <v>1.8524902476639753</v>
          </cell>
          <cell r="AA72">
            <v>1.9513528855250708</v>
          </cell>
          <cell r="AB72">
            <v>0.45750000000000002</v>
          </cell>
          <cell r="AC72">
            <v>0.42374999999999996</v>
          </cell>
          <cell r="AD72">
            <v>0.44687500000000002</v>
          </cell>
          <cell r="AE72">
            <v>0.42625000000000002</v>
          </cell>
          <cell r="AF72">
            <v>3.350714285714286</v>
          </cell>
          <cell r="AG72">
            <v>3.6178571428571429</v>
          </cell>
          <cell r="AH72">
            <v>1E-4</v>
          </cell>
          <cell r="AI72">
            <v>2.3800000000000002E-2</v>
          </cell>
          <cell r="BG72" t="e">
            <v>#REF!</v>
          </cell>
          <cell r="BH72" t="e">
            <v>#REF!</v>
          </cell>
          <cell r="BI72" t="e">
            <v>#REF!</v>
          </cell>
          <cell r="BJ72">
            <v>1642.4269999999999</v>
          </cell>
        </row>
        <row r="73">
          <cell r="A73">
            <v>36039</v>
          </cell>
          <cell r="B73">
            <v>0.22045999999999999</v>
          </cell>
          <cell r="C73">
            <v>52.469480000000004</v>
          </cell>
          <cell r="D73">
            <v>220</v>
          </cell>
          <cell r="E73">
            <v>550</v>
          </cell>
          <cell r="F73">
            <v>0</v>
          </cell>
          <cell r="G73">
            <v>0</v>
          </cell>
          <cell r="H73">
            <v>1188.7536237812083</v>
          </cell>
          <cell r="I73">
            <v>1598.3349999999998</v>
          </cell>
          <cell r="J73">
            <v>1035</v>
          </cell>
          <cell r="K73">
            <v>984.2368713027206</v>
          </cell>
          <cell r="L73">
            <v>1433.25</v>
          </cell>
          <cell r="M73">
            <v>1015</v>
          </cell>
          <cell r="N73">
            <v>97.894736842105274</v>
          </cell>
          <cell r="O73">
            <v>81.920903954802242</v>
          </cell>
          <cell r="P73">
            <v>64.086687306501545</v>
          </cell>
          <cell r="Q73">
            <v>1418.8349703195063</v>
          </cell>
          <cell r="R73">
            <v>2243.0659600070003</v>
          </cell>
          <cell r="S73">
            <v>1112.5</v>
          </cell>
          <cell r="T73">
            <v>1648.9163168578048</v>
          </cell>
          <cell r="U73">
            <v>2491.6499999999996</v>
          </cell>
          <cell r="V73">
            <v>1462.5</v>
          </cell>
          <cell r="W73">
            <v>96.521739130434781</v>
          </cell>
          <cell r="X73">
            <v>78.87194147286823</v>
          </cell>
          <cell r="Y73">
            <v>60.958904109589042</v>
          </cell>
          <cell r="Z73">
            <v>1.862325055874906</v>
          </cell>
          <cell r="AA73">
            <v>1.9297738818833348</v>
          </cell>
          <cell r="AB73">
            <v>0.45750000000000002</v>
          </cell>
          <cell r="AC73">
            <v>0.41250000000000009</v>
          </cell>
          <cell r="AD73">
            <v>0.44750000000000001</v>
          </cell>
          <cell r="AE73">
            <v>0.426875</v>
          </cell>
          <cell r="AF73">
            <v>3.0199999999999996</v>
          </cell>
          <cell r="AG73">
            <v>3.1312500000000001</v>
          </cell>
          <cell r="AH73">
            <v>0</v>
          </cell>
          <cell r="AI73">
            <v>1.8100000000000002E-2</v>
          </cell>
          <cell r="BG73" t="e">
            <v>#REF!</v>
          </cell>
          <cell r="BH73" t="e">
            <v>#REF!</v>
          </cell>
          <cell r="BI73" t="e">
            <v>#REF!</v>
          </cell>
          <cell r="BJ73">
            <v>1598.5554599999998</v>
          </cell>
        </row>
        <row r="74">
          <cell r="A74">
            <v>36069</v>
          </cell>
          <cell r="B74">
            <v>0</v>
          </cell>
          <cell r="C74">
            <v>39.903260000000003</v>
          </cell>
          <cell r="D74">
            <v>160</v>
          </cell>
          <cell r="E74">
            <v>450</v>
          </cell>
          <cell r="F74">
            <v>-20</v>
          </cell>
          <cell r="G74">
            <v>-27</v>
          </cell>
          <cell r="H74">
            <v>1163.189029721397</v>
          </cell>
          <cell r="I74">
            <v>1631.404</v>
          </cell>
          <cell r="J74">
            <v>1050</v>
          </cell>
          <cell r="K74">
            <v>958.67227724290967</v>
          </cell>
          <cell r="L74">
            <v>1411.2</v>
          </cell>
          <cell r="M74">
            <v>1015</v>
          </cell>
          <cell r="N74">
            <v>95.789473684210506</v>
          </cell>
          <cell r="O74">
            <v>83.615819209039557</v>
          </cell>
          <cell r="P74">
            <v>65.015479876160981</v>
          </cell>
          <cell r="Q74">
            <v>1418.8349703195063</v>
          </cell>
          <cell r="R74">
            <v>2213.2907481484999</v>
          </cell>
          <cell r="S74">
            <v>1125</v>
          </cell>
          <cell r="T74">
            <v>1623.3517227979939</v>
          </cell>
          <cell r="U74">
            <v>2458.5749999999998</v>
          </cell>
          <cell r="V74">
            <v>1475</v>
          </cell>
          <cell r="W74">
            <v>96.521739130434781</v>
          </cell>
          <cell r="X74">
            <v>77.824968798449618</v>
          </cell>
          <cell r="Y74">
            <v>61.643835616438359</v>
          </cell>
          <cell r="Z74">
            <v>1.7576884695636397</v>
          </cell>
          <cell r="AA74">
            <v>1.8326710816777043</v>
          </cell>
          <cell r="AB74">
            <v>0.41187499999999999</v>
          </cell>
          <cell r="AC74">
            <v>0.38874999999999998</v>
          </cell>
          <cell r="AD74">
            <v>0.42875000000000008</v>
          </cell>
          <cell r="AE74">
            <v>0.42656249999999996</v>
          </cell>
          <cell r="AF74">
            <v>2.5500000000000003</v>
          </cell>
          <cell r="AG74">
            <v>2.7638888888888893</v>
          </cell>
          <cell r="AH74">
            <v>0</v>
          </cell>
          <cell r="AI74">
            <v>7.1999999999999998E-3</v>
          </cell>
          <cell r="BG74" t="e">
            <v>#REF!</v>
          </cell>
          <cell r="BH74" t="e">
            <v>#REF!</v>
          </cell>
          <cell r="BI74" t="e">
            <v>#REF!</v>
          </cell>
          <cell r="BJ74">
            <v>1631.404</v>
          </cell>
        </row>
        <row r="75">
          <cell r="A75">
            <v>36100</v>
          </cell>
          <cell r="B75">
            <v>0</v>
          </cell>
          <cell r="C75">
            <v>15.873119999999998</v>
          </cell>
          <cell r="D75">
            <v>130</v>
          </cell>
          <cell r="E75">
            <v>420</v>
          </cell>
          <cell r="F75">
            <v>-37</v>
          </cell>
          <cell r="G75">
            <v>-87</v>
          </cell>
          <cell r="H75">
            <v>1124.8421386316804</v>
          </cell>
          <cell r="I75">
            <v>1631.404</v>
          </cell>
          <cell r="J75">
            <v>1100</v>
          </cell>
          <cell r="K75">
            <v>920.32538615319322</v>
          </cell>
          <cell r="L75">
            <v>1411.2</v>
          </cell>
          <cell r="M75">
            <v>1050</v>
          </cell>
          <cell r="N75">
            <v>92.631578947368382</v>
          </cell>
          <cell r="O75">
            <v>83.615819209039557</v>
          </cell>
          <cell r="P75">
            <v>68.111455108359138</v>
          </cell>
          <cell r="Q75">
            <v>1316.5765940802628</v>
          </cell>
          <cell r="R75">
            <v>2213.2907481484999</v>
          </cell>
          <cell r="S75">
            <v>1125</v>
          </cell>
          <cell r="T75">
            <v>1546.657940618561</v>
          </cell>
          <cell r="U75">
            <v>2458.5749999999998</v>
          </cell>
          <cell r="V75">
            <v>1475</v>
          </cell>
          <cell r="W75">
            <v>89.565217391304358</v>
          </cell>
          <cell r="X75">
            <v>77.824968798449618</v>
          </cell>
          <cell r="Y75">
            <v>61.643835616438359</v>
          </cell>
          <cell r="Z75">
            <v>1.8757316952000795</v>
          </cell>
          <cell r="AA75">
            <v>1.9534987954479019</v>
          </cell>
          <cell r="AB75">
            <v>0.38700000000000001</v>
          </cell>
          <cell r="AC75">
            <v>0.36899999999999999</v>
          </cell>
          <cell r="AD75">
            <v>0.41000000000000003</v>
          </cell>
          <cell r="AE75">
            <v>0.40899999999999997</v>
          </cell>
          <cell r="AF75">
            <v>2.1988888888888889</v>
          </cell>
          <cell r="AG75">
            <v>2.3944444444444439</v>
          </cell>
          <cell r="AH75">
            <v>0</v>
          </cell>
          <cell r="AI75">
            <v>3.5000000000000001E-3</v>
          </cell>
          <cell r="AN75" t="str">
            <v>Alloy variables</v>
          </cell>
          <cell r="BG75">
            <v>1307.1790493038757</v>
          </cell>
          <cell r="BH75">
            <v>151.07299999999998</v>
          </cell>
          <cell r="BI75">
            <v>1458.2520493038755</v>
          </cell>
          <cell r="BJ75">
            <v>1631.404</v>
          </cell>
        </row>
        <row r="76">
          <cell r="A76">
            <v>36130</v>
          </cell>
          <cell r="B76">
            <v>0</v>
          </cell>
          <cell r="C76">
            <v>7.7161</v>
          </cell>
          <cell r="D76">
            <v>50</v>
          </cell>
          <cell r="E76">
            <v>200</v>
          </cell>
          <cell r="F76">
            <v>0</v>
          </cell>
          <cell r="G76">
            <v>0</v>
          </cell>
          <cell r="H76">
            <v>1124.8421386316804</v>
          </cell>
          <cell r="I76">
            <v>1653.4499999999998</v>
          </cell>
          <cell r="J76">
            <v>1150</v>
          </cell>
          <cell r="K76">
            <v>920.32538615319322</v>
          </cell>
          <cell r="L76">
            <v>1411.2</v>
          </cell>
          <cell r="M76">
            <v>1100</v>
          </cell>
          <cell r="N76">
            <v>92.631578947368382</v>
          </cell>
          <cell r="O76">
            <v>84.745762711864401</v>
          </cell>
          <cell r="P76">
            <v>71.207430340557281</v>
          </cell>
          <cell r="Q76">
            <v>1316.5765940802628</v>
          </cell>
          <cell r="R76">
            <v>2183.51553629</v>
          </cell>
          <cell r="S76">
            <v>1250</v>
          </cell>
          <cell r="T76">
            <v>1546.657940618561</v>
          </cell>
          <cell r="U76">
            <v>2425.5</v>
          </cell>
          <cell r="V76">
            <v>1525</v>
          </cell>
          <cell r="W76">
            <v>89.565217391304358</v>
          </cell>
          <cell r="X76">
            <v>76.777996124031006</v>
          </cell>
          <cell r="Y76">
            <v>68.493150684931507</v>
          </cell>
          <cell r="Z76">
            <v>1.7604964511432806</v>
          </cell>
          <cell r="AA76">
            <v>1.8425014174907013</v>
          </cell>
          <cell r="AB76">
            <v>0.37166666666666665</v>
          </cell>
          <cell r="AC76">
            <v>0.35833333333333334</v>
          </cell>
          <cell r="AD76">
            <v>0.38500000000000001</v>
          </cell>
          <cell r="AE76">
            <v>0.39500000000000002</v>
          </cell>
          <cell r="AF76">
            <v>2.6124999999999998</v>
          </cell>
          <cell r="AG76">
            <v>2.7531249999999998</v>
          </cell>
          <cell r="AH76">
            <v>0</v>
          </cell>
          <cell r="AI76">
            <v>2E-3</v>
          </cell>
          <cell r="BG76">
            <v>1305.9772442820747</v>
          </cell>
          <cell r="BH76">
            <v>58.051578947368419</v>
          </cell>
          <cell r="BI76">
            <v>1364.0288232294431</v>
          </cell>
          <cell r="BJ76">
            <v>1653.4499999999998</v>
          </cell>
        </row>
        <row r="77">
          <cell r="A77">
            <v>36161</v>
          </cell>
          <cell r="B77">
            <v>0</v>
          </cell>
          <cell r="C77">
            <v>4.4092000000000002</v>
          </cell>
          <cell r="D77">
            <v>20</v>
          </cell>
          <cell r="E77">
            <v>80</v>
          </cell>
          <cell r="F77">
            <v>0</v>
          </cell>
          <cell r="G77">
            <v>0</v>
          </cell>
          <cell r="H77">
            <v>1150.4067326914917</v>
          </cell>
          <cell r="I77">
            <v>1730.6110000000001</v>
          </cell>
          <cell r="J77">
            <v>1100</v>
          </cell>
          <cell r="K77">
            <v>945.88998021300426</v>
          </cell>
          <cell r="L77">
            <v>1455.3000000000002</v>
          </cell>
          <cell r="M77">
            <v>1050</v>
          </cell>
          <cell r="N77">
            <v>94.73684210526315</v>
          </cell>
          <cell r="O77">
            <v>88.700564971751419</v>
          </cell>
          <cell r="P77">
            <v>68.111455108359138</v>
          </cell>
          <cell r="Q77">
            <v>1316.5765940802628</v>
          </cell>
          <cell r="R77">
            <v>2104.1149713340001</v>
          </cell>
          <cell r="S77">
            <v>1250</v>
          </cell>
          <cell r="T77">
            <v>1546.657940618561</v>
          </cell>
          <cell r="U77">
            <v>2337.3000000000002</v>
          </cell>
          <cell r="V77">
            <v>1525</v>
          </cell>
          <cell r="W77">
            <v>89.565217391304358</v>
          </cell>
          <cell r="X77">
            <v>73.986068992248065</v>
          </cell>
          <cell r="Y77">
            <v>68.493150684931507</v>
          </cell>
          <cell r="Z77">
            <v>1.9377664882518371</v>
          </cell>
          <cell r="AA77">
            <v>2.0606437189772038</v>
          </cell>
          <cell r="AB77">
            <v>0.34499999999999997</v>
          </cell>
          <cell r="AC77">
            <v>0.34166666666666662</v>
          </cell>
          <cell r="AD77">
            <v>0.36000000000000004</v>
          </cell>
          <cell r="AE77">
            <v>0.36333333333333329</v>
          </cell>
          <cell r="AF77">
            <v>2.6750000000000003</v>
          </cell>
          <cell r="AG77">
            <v>2.8178571428571431</v>
          </cell>
          <cell r="AH77">
            <v>0</v>
          </cell>
          <cell r="AI77">
            <v>2E-3</v>
          </cell>
          <cell r="AO77" t="str">
            <v>304 grade</v>
          </cell>
          <cell r="AP77" t="str">
            <v>316 grade</v>
          </cell>
          <cell r="BG77">
            <v>1334.2014643399477</v>
          </cell>
          <cell r="BH77">
            <v>23.1953</v>
          </cell>
          <cell r="BI77">
            <v>1357.3967643399478</v>
          </cell>
          <cell r="BJ77">
            <v>1730.6110000000001</v>
          </cell>
        </row>
        <row r="78">
          <cell r="A78">
            <v>36192</v>
          </cell>
          <cell r="B78">
            <v>0</v>
          </cell>
          <cell r="C78">
            <v>4.4092000000000002</v>
          </cell>
          <cell r="D78">
            <v>20</v>
          </cell>
          <cell r="E78">
            <v>80</v>
          </cell>
          <cell r="F78">
            <v>0</v>
          </cell>
          <cell r="G78">
            <v>0</v>
          </cell>
          <cell r="H78">
            <v>1150.4067326914917</v>
          </cell>
          <cell r="I78">
            <v>1730.6110000000001</v>
          </cell>
          <cell r="J78">
            <v>1175</v>
          </cell>
          <cell r="K78">
            <v>945.88998021300426</v>
          </cell>
          <cell r="L78">
            <v>1477.35</v>
          </cell>
          <cell r="M78">
            <v>1200</v>
          </cell>
          <cell r="N78">
            <v>94.73684210526315</v>
          </cell>
          <cell r="O78">
            <v>88.700564971751419</v>
          </cell>
          <cell r="P78">
            <v>72.755417956656345</v>
          </cell>
          <cell r="Q78">
            <v>1316.5765940802628</v>
          </cell>
          <cell r="R78">
            <v>2064.4146888559999</v>
          </cell>
          <cell r="S78">
            <v>1325</v>
          </cell>
          <cell r="T78">
            <v>1546.657940618561</v>
          </cell>
          <cell r="U78">
            <v>2293.2000000000003</v>
          </cell>
          <cell r="V78">
            <v>1512.5</v>
          </cell>
          <cell r="W78">
            <v>89.565217391304358</v>
          </cell>
          <cell r="X78">
            <v>72.590105426356587</v>
          </cell>
          <cell r="Y78">
            <v>72.602739726027394</v>
          </cell>
          <cell r="Z78">
            <v>2.0999274244760953</v>
          </cell>
          <cell r="AA78">
            <v>2.1865847546040103</v>
          </cell>
          <cell r="AB78">
            <v>0.34499999999999997</v>
          </cell>
          <cell r="AC78">
            <v>0.33499999999999996</v>
          </cell>
          <cell r="AD78">
            <v>0.34187499999999998</v>
          </cell>
          <cell r="AE78">
            <v>0.35187500000000005</v>
          </cell>
          <cell r="AF78">
            <v>2.9393749999999996</v>
          </cell>
          <cell r="AG78">
            <v>2.84375</v>
          </cell>
          <cell r="AH78">
            <v>0</v>
          </cell>
          <cell r="AI78">
            <v>0</v>
          </cell>
          <cell r="AN78" t="str">
            <v>Germany</v>
          </cell>
          <cell r="AO78" t="str">
            <v>DM530/t</v>
          </cell>
          <cell r="AP78" t="str">
            <v>DM910/t</v>
          </cell>
          <cell r="BG78">
            <v>1288.4210284124899</v>
          </cell>
          <cell r="BH78">
            <v>22.3994</v>
          </cell>
          <cell r="BI78">
            <v>1310.8204284124899</v>
          </cell>
          <cell r="BJ78">
            <v>1730.6110000000001</v>
          </cell>
        </row>
        <row r="79">
          <cell r="A79">
            <v>36220</v>
          </cell>
          <cell r="B79">
            <v>0</v>
          </cell>
          <cell r="C79">
            <v>0</v>
          </cell>
          <cell r="D79">
            <v>30</v>
          </cell>
          <cell r="E79">
            <v>60</v>
          </cell>
          <cell r="F79">
            <v>0</v>
          </cell>
          <cell r="G79">
            <v>0</v>
          </cell>
          <cell r="H79">
            <v>1175.9713267513025</v>
          </cell>
          <cell r="I79">
            <v>1730.6110000000001</v>
          </cell>
          <cell r="J79">
            <v>1100</v>
          </cell>
          <cell r="K79">
            <v>971.45457427281508</v>
          </cell>
          <cell r="L79">
            <v>1521.4499999999998</v>
          </cell>
          <cell r="M79">
            <v>1200</v>
          </cell>
          <cell r="N79">
            <v>96.84210526315789</v>
          </cell>
          <cell r="O79">
            <v>88.700564971751419</v>
          </cell>
          <cell r="P79">
            <v>68.111455108359138</v>
          </cell>
          <cell r="Q79">
            <v>1291.0120000204518</v>
          </cell>
          <cell r="R79">
            <v>2064.4146888559999</v>
          </cell>
          <cell r="S79">
            <v>1375</v>
          </cell>
          <cell r="T79">
            <v>1521.0933465587502</v>
          </cell>
          <cell r="U79">
            <v>2293.2000000000003</v>
          </cell>
          <cell r="V79">
            <v>1550</v>
          </cell>
          <cell r="W79">
            <v>87.826086956521749</v>
          </cell>
          <cell r="X79">
            <v>72.590105426356587</v>
          </cell>
          <cell r="Y79">
            <v>75.342465753424662</v>
          </cell>
          <cell r="Z79">
            <v>2.2746904693348693</v>
          </cell>
          <cell r="AA79">
            <v>2.3720886378985351</v>
          </cell>
          <cell r="AB79">
            <v>0.34499999999999997</v>
          </cell>
          <cell r="AC79">
            <v>0.33999999999999997</v>
          </cell>
          <cell r="AD79">
            <v>0.34250000000000003</v>
          </cell>
          <cell r="AE79">
            <v>0.33500000000000002</v>
          </cell>
          <cell r="AF79">
            <v>2.9516666666666662</v>
          </cell>
          <cell r="AG79">
            <v>2.8249999999999997</v>
          </cell>
          <cell r="AH79">
            <v>0</v>
          </cell>
          <cell r="AI79">
            <v>0</v>
          </cell>
          <cell r="AN79" t="str">
            <v>UK</v>
          </cell>
          <cell r="AO79" t="str">
            <v>£18/t</v>
          </cell>
          <cell r="AP79" t="str">
            <v>£28/t</v>
          </cell>
          <cell r="BG79">
            <v>1279.973208305425</v>
          </cell>
          <cell r="BH79">
            <v>32.653173913043474</v>
          </cell>
          <cell r="BI79">
            <v>1312.6263822184685</v>
          </cell>
          <cell r="BJ79">
            <v>1730.6110000000001</v>
          </cell>
        </row>
        <row r="80">
          <cell r="A80">
            <v>36251</v>
          </cell>
          <cell r="B80">
            <v>0</v>
          </cell>
          <cell r="C80">
            <v>0</v>
          </cell>
          <cell r="D80">
            <v>10</v>
          </cell>
          <cell r="E80">
            <v>68</v>
          </cell>
          <cell r="F80">
            <v>26</v>
          </cell>
          <cell r="G80">
            <v>54</v>
          </cell>
          <cell r="H80">
            <v>1188.7536237812083</v>
          </cell>
          <cell r="I80">
            <v>1730.6110000000001</v>
          </cell>
          <cell r="J80">
            <v>1130</v>
          </cell>
          <cell r="K80">
            <v>997.01916833262601</v>
          </cell>
          <cell r="L80">
            <v>1587.6</v>
          </cell>
          <cell r="M80">
            <v>1200</v>
          </cell>
          <cell r="N80">
            <v>97.894736842105274</v>
          </cell>
          <cell r="O80">
            <v>88.700564971751419</v>
          </cell>
          <cell r="P80">
            <v>69.969040247678009</v>
          </cell>
          <cell r="Q80">
            <v>1291.0120000204518</v>
          </cell>
          <cell r="R80">
            <v>2143.8152538120003</v>
          </cell>
          <cell r="S80">
            <v>1375</v>
          </cell>
          <cell r="T80">
            <v>1521.0933465587502</v>
          </cell>
          <cell r="U80">
            <v>2381.4</v>
          </cell>
          <cell r="V80">
            <v>1550</v>
          </cell>
          <cell r="W80">
            <v>87.826086956521749</v>
          </cell>
          <cell r="X80">
            <v>75.382032558139556</v>
          </cell>
          <cell r="Y80">
            <v>75.342465753424662</v>
          </cell>
          <cell r="Z80">
            <v>2.3158396080921708</v>
          </cell>
          <cell r="AA80">
            <v>2.4110123151592124</v>
          </cell>
          <cell r="AB80">
            <v>0.34499999999999997</v>
          </cell>
          <cell r="AC80">
            <v>0.33499999999999996</v>
          </cell>
          <cell r="AD80">
            <v>0.34250000000000003</v>
          </cell>
          <cell r="AE80">
            <v>0.32083333333333336</v>
          </cell>
          <cell r="AF80">
            <v>2.671875</v>
          </cell>
          <cell r="AG80">
            <v>2.6718750000000004</v>
          </cell>
          <cell r="AH80">
            <v>0</v>
          </cell>
          <cell r="AI80">
            <v>0</v>
          </cell>
          <cell r="AN80" t="str">
            <v>USA</v>
          </cell>
          <cell r="AO80" t="str">
            <v>0.5c/lb</v>
          </cell>
          <cell r="AP80" t="str">
            <v>3.5c/lb</v>
          </cell>
          <cell r="BG80">
            <v>1272.1814852444822</v>
          </cell>
          <cell r="BH80">
            <v>10.701809523809526</v>
          </cell>
          <cell r="BI80">
            <v>1282.8832947682918</v>
          </cell>
          <cell r="BJ80">
            <v>1730.6110000000001</v>
          </cell>
        </row>
        <row r="81">
          <cell r="A81">
            <v>36281</v>
          </cell>
          <cell r="B81">
            <v>0</v>
          </cell>
          <cell r="C81">
            <v>0</v>
          </cell>
          <cell r="D81">
            <v>10</v>
          </cell>
          <cell r="F81">
            <v>56</v>
          </cell>
          <cell r="G81">
            <v>97</v>
          </cell>
          <cell r="H81">
            <v>1201.5359208111133</v>
          </cell>
          <cell r="I81">
            <v>1730.6110000000001</v>
          </cell>
          <cell r="J81">
            <v>1130</v>
          </cell>
          <cell r="K81">
            <v>997.01916833262601</v>
          </cell>
          <cell r="L81">
            <v>1587.6</v>
          </cell>
          <cell r="M81">
            <v>1150</v>
          </cell>
          <cell r="N81">
            <v>98.947368421052602</v>
          </cell>
          <cell r="O81">
            <v>88.700564971751419</v>
          </cell>
          <cell r="P81">
            <v>69.969040247678009</v>
          </cell>
          <cell r="Q81">
            <v>1291.0120000204518</v>
          </cell>
          <cell r="R81">
            <v>2143.8152538120003</v>
          </cell>
          <cell r="S81">
            <v>1375</v>
          </cell>
          <cell r="T81">
            <v>1521.0933465587502</v>
          </cell>
          <cell r="U81">
            <v>2381.4</v>
          </cell>
          <cell r="V81">
            <v>1550</v>
          </cell>
          <cell r="W81">
            <v>87.826086956521749</v>
          </cell>
          <cell r="X81">
            <v>75.382032558139556</v>
          </cell>
          <cell r="Y81">
            <v>75.342465753424662</v>
          </cell>
          <cell r="Z81">
            <v>2.4507369757970174</v>
          </cell>
          <cell r="AA81">
            <v>2.5366534745532068</v>
          </cell>
          <cell r="AB81">
            <v>0.34499999999999997</v>
          </cell>
          <cell r="AC81">
            <v>0.32999999999999996</v>
          </cell>
          <cell r="AD81">
            <v>0.34499999999999997</v>
          </cell>
          <cell r="AE81">
            <v>0.34218749999999998</v>
          </cell>
          <cell r="AF81">
            <v>2.7018750000000002</v>
          </cell>
          <cell r="AG81">
            <v>2.5999999999999996</v>
          </cell>
          <cell r="AH81">
            <v>0</v>
          </cell>
          <cell r="AI81">
            <v>0</v>
          </cell>
          <cell r="BG81">
            <v>1276.6376374614306</v>
          </cell>
          <cell r="BH81">
            <v>10.625047619047617</v>
          </cell>
          <cell r="BI81">
            <v>1287.2626850804781</v>
          </cell>
          <cell r="BJ81">
            <v>1730.6110000000001</v>
          </cell>
        </row>
        <row r="82">
          <cell r="A82">
            <v>36312</v>
          </cell>
          <cell r="B82">
            <v>0</v>
          </cell>
          <cell r="C82">
            <v>0</v>
          </cell>
          <cell r="D82">
            <v>15</v>
          </cell>
          <cell r="F82">
            <v>71</v>
          </cell>
          <cell r="G82">
            <v>127</v>
          </cell>
          <cell r="H82">
            <v>1201.5359208111133</v>
          </cell>
          <cell r="I82">
            <v>1730.6110000000001</v>
          </cell>
          <cell r="J82">
            <v>1155</v>
          </cell>
          <cell r="K82">
            <v>997.01916833262601</v>
          </cell>
          <cell r="L82">
            <v>1587.6</v>
          </cell>
          <cell r="M82">
            <v>1150</v>
          </cell>
          <cell r="N82">
            <v>98.947368421052602</v>
          </cell>
          <cell r="O82">
            <v>88.700564971751419</v>
          </cell>
          <cell r="P82">
            <v>71.517027863777088</v>
          </cell>
          <cell r="Q82">
            <v>1291.0120000204518</v>
          </cell>
          <cell r="R82">
            <v>2143.8152538120003</v>
          </cell>
          <cell r="S82">
            <v>1375</v>
          </cell>
          <cell r="T82">
            <v>1521.0933465587502</v>
          </cell>
          <cell r="U82">
            <v>2381.4</v>
          </cell>
          <cell r="V82">
            <v>1550</v>
          </cell>
          <cell r="W82">
            <v>87.826086956521749</v>
          </cell>
          <cell r="X82">
            <v>75.382032558139556</v>
          </cell>
          <cell r="Y82">
            <v>75.342465753424662</v>
          </cell>
          <cell r="Z82">
            <v>2.3578798050357519</v>
          </cell>
          <cell r="AA82">
            <v>2.453872017599565</v>
          </cell>
          <cell r="AB82">
            <v>0.34499999999999997</v>
          </cell>
          <cell r="AC82">
            <v>0.35124999999999995</v>
          </cell>
          <cell r="AD82">
            <v>0.34499999999999997</v>
          </cell>
          <cell r="AE82">
            <v>0.35499999999999998</v>
          </cell>
          <cell r="AF82">
            <v>2.7725</v>
          </cell>
          <cell r="AG82">
            <v>2.7406249999999996</v>
          </cell>
          <cell r="AH82">
            <v>0</v>
          </cell>
          <cell r="AI82">
            <v>0</v>
          </cell>
          <cell r="AN82" t="str">
            <v>Average ER August : £/DM - 0 $/DM - 0</v>
          </cell>
          <cell r="BG82">
            <v>1246.6426715837454</v>
          </cell>
          <cell r="BH82">
            <v>15.56311363636364</v>
          </cell>
          <cell r="BI82">
            <v>1262.205785220109</v>
          </cell>
          <cell r="BJ82">
            <v>1730.6110000000001</v>
          </cell>
        </row>
        <row r="83">
          <cell r="A83">
            <v>36342</v>
          </cell>
          <cell r="B83">
            <v>0</v>
          </cell>
          <cell r="C83">
            <v>0</v>
          </cell>
          <cell r="D83">
            <v>20</v>
          </cell>
          <cell r="F83">
            <v>80</v>
          </cell>
          <cell r="H83">
            <v>1201.5359208111133</v>
          </cell>
          <cell r="I83">
            <v>1796.7489999999998</v>
          </cell>
          <cell r="J83">
            <v>1175</v>
          </cell>
          <cell r="K83">
            <v>997.01916833262601</v>
          </cell>
          <cell r="L83">
            <v>1642.7249999999999</v>
          </cell>
          <cell r="M83">
            <v>1175</v>
          </cell>
          <cell r="N83">
            <v>98.947368421052602</v>
          </cell>
          <cell r="O83">
            <v>92.090395480225979</v>
          </cell>
          <cell r="P83">
            <v>72.755417956656345</v>
          </cell>
          <cell r="Q83">
            <v>1291.0120000204518</v>
          </cell>
          <cell r="R83">
            <v>2143.8152538120003</v>
          </cell>
          <cell r="S83">
            <v>1387.5</v>
          </cell>
          <cell r="T83">
            <v>1521.0933465587502</v>
          </cell>
          <cell r="U83">
            <v>2381.4</v>
          </cell>
          <cell r="V83">
            <v>1575</v>
          </cell>
          <cell r="W83">
            <v>87.826086956521749</v>
          </cell>
          <cell r="X83">
            <v>75.382032558139556</v>
          </cell>
          <cell r="Y83">
            <v>76.027397260273972</v>
          </cell>
          <cell r="Z83">
            <v>2.5872555730579858</v>
          </cell>
          <cell r="AA83">
            <v>2.6878283790458339</v>
          </cell>
          <cell r="AB83">
            <v>0.375</v>
          </cell>
          <cell r="AC83">
            <v>0.36750000000000005</v>
          </cell>
          <cell r="AD83">
            <v>0.34562499999999996</v>
          </cell>
          <cell r="AE83">
            <v>0.35624999999999996</v>
          </cell>
          <cell r="AF83">
            <v>2.6244444444444444</v>
          </cell>
          <cell r="AG83">
            <v>2.7027777777777775</v>
          </cell>
          <cell r="AH83">
            <v>0</v>
          </cell>
          <cell r="AI83">
            <v>0</v>
          </cell>
          <cell r="AO83" t="str">
            <v xml:space="preserve">     $/£ - 0.54</v>
          </cell>
          <cell r="BG83">
            <v>1244.6382912067556</v>
          </cell>
          <cell r="BH83">
            <v>20.717454545454544</v>
          </cell>
          <cell r="BI83">
            <v>1265.3557457522102</v>
          </cell>
          <cell r="BJ83">
            <v>1796.7489999999998</v>
          </cell>
        </row>
        <row r="84">
          <cell r="A84">
            <v>36373</v>
          </cell>
          <cell r="B84">
            <v>0</v>
          </cell>
          <cell r="C84">
            <v>0</v>
          </cell>
          <cell r="D84">
            <v>28</v>
          </cell>
          <cell r="H84">
            <v>1201.5359208111133</v>
          </cell>
          <cell r="I84">
            <v>1840.8409999999999</v>
          </cell>
          <cell r="J84">
            <v>1175</v>
          </cell>
          <cell r="K84">
            <v>1022.5837623924369</v>
          </cell>
          <cell r="L84">
            <v>1686.825</v>
          </cell>
          <cell r="M84">
            <v>1175</v>
          </cell>
          <cell r="N84">
            <v>98.947368421052602</v>
          </cell>
          <cell r="O84">
            <v>94.350282485875709</v>
          </cell>
          <cell r="P84">
            <v>72.755417956656345</v>
          </cell>
          <cell r="Q84">
            <v>1291.0120000204518</v>
          </cell>
          <cell r="R84">
            <v>2143.8152538120003</v>
          </cell>
          <cell r="S84">
            <v>1387.5</v>
          </cell>
          <cell r="T84">
            <v>1521.0933465587502</v>
          </cell>
          <cell r="U84">
            <v>2381.4</v>
          </cell>
          <cell r="V84">
            <v>1572.5</v>
          </cell>
          <cell r="W84">
            <v>87.826086956521749</v>
          </cell>
          <cell r="X84">
            <v>75.382032558139556</v>
          </cell>
          <cell r="Y84">
            <v>76.027397260273972</v>
          </cell>
          <cell r="Z84">
            <v>2.9264568024433761</v>
          </cell>
          <cell r="AA84">
            <v>3.0546990059745207</v>
          </cell>
          <cell r="AB84">
            <v>0.375</v>
          </cell>
          <cell r="AC84">
            <v>0.36999999999999994</v>
          </cell>
          <cell r="AD84">
            <v>0.36000000000000004</v>
          </cell>
          <cell r="AE84">
            <v>0.36249999999999999</v>
          </cell>
          <cell r="AF84">
            <v>2.7464285714285714</v>
          </cell>
          <cell r="AG84">
            <v>2.7321428571428572</v>
          </cell>
          <cell r="AH84">
            <v>0</v>
          </cell>
          <cell r="AI84">
            <v>0</v>
          </cell>
          <cell r="BG84">
            <v>1274.2834592893137</v>
          </cell>
          <cell r="BH84">
            <v>29.69527272727273</v>
          </cell>
          <cell r="BI84">
            <v>1303.9787320165865</v>
          </cell>
          <cell r="BJ84">
            <v>1840.8409999999999</v>
          </cell>
        </row>
        <row r="85">
          <cell r="A85">
            <v>36404</v>
          </cell>
          <cell r="B85">
            <v>0</v>
          </cell>
          <cell r="C85">
            <v>0</v>
          </cell>
          <cell r="D85">
            <v>76.693782179432773</v>
          </cell>
          <cell r="F85">
            <v>92</v>
          </cell>
          <cell r="G85">
            <v>148</v>
          </cell>
          <cell r="H85">
            <v>1227.1005148709246</v>
          </cell>
          <cell r="I85">
            <v>1929.0249999999999</v>
          </cell>
          <cell r="J85">
            <v>1325</v>
          </cell>
          <cell r="K85">
            <v>1048.148356452248</v>
          </cell>
          <cell r="L85">
            <v>1697.8500000000001</v>
          </cell>
          <cell r="M85">
            <v>1225</v>
          </cell>
          <cell r="N85">
            <v>101.05263157894737</v>
          </cell>
          <cell r="O85">
            <v>98.870056497175142</v>
          </cell>
          <cell r="P85">
            <v>82.043343653250773</v>
          </cell>
          <cell r="Q85">
            <v>1291.0120000204518</v>
          </cell>
          <cell r="R85">
            <v>2143.8152538120003</v>
          </cell>
          <cell r="S85">
            <v>1387.5</v>
          </cell>
          <cell r="T85">
            <v>1521.0933465587502</v>
          </cell>
          <cell r="U85">
            <v>2381.4</v>
          </cell>
          <cell r="V85">
            <v>1575</v>
          </cell>
          <cell r="W85">
            <v>87.826086956521749</v>
          </cell>
          <cell r="X85">
            <v>75.382032558139556</v>
          </cell>
          <cell r="Y85">
            <v>76.027397260273972</v>
          </cell>
          <cell r="Z85">
            <v>3.1894056229536591</v>
          </cell>
          <cell r="AA85">
            <v>3.2950071063533821</v>
          </cell>
          <cell r="AB85">
            <v>0.375</v>
          </cell>
          <cell r="AC85">
            <v>0.37</v>
          </cell>
          <cell r="AD85">
            <v>0.36</v>
          </cell>
          <cell r="AE85">
            <v>0.385625</v>
          </cell>
          <cell r="AF85">
            <v>2.7861111111111114</v>
          </cell>
          <cell r="AG85">
            <v>2.9000000000000004</v>
          </cell>
          <cell r="BG85">
            <v>1289.7216852366332</v>
          </cell>
          <cell r="BH85">
            <v>80.607605327289562</v>
          </cell>
          <cell r="BI85">
            <v>1370.3292905639228</v>
          </cell>
          <cell r="BJ85">
            <v>1929.0249999999999</v>
          </cell>
        </row>
        <row r="86">
          <cell r="A86">
            <v>36434</v>
          </cell>
          <cell r="D86">
            <v>81.806700991394962</v>
          </cell>
          <cell r="F86">
            <v>148</v>
          </cell>
          <cell r="G86">
            <v>225</v>
          </cell>
          <cell r="H86">
            <v>1265.4474059606409</v>
          </cell>
          <cell r="I86">
            <v>1973.117</v>
          </cell>
          <cell r="J86">
            <v>1500</v>
          </cell>
          <cell r="K86">
            <v>1073.7129505120588</v>
          </cell>
          <cell r="L86">
            <v>1708.875</v>
          </cell>
          <cell r="M86">
            <v>1237.5</v>
          </cell>
          <cell r="N86">
            <v>104.21052631578947</v>
          </cell>
          <cell r="O86">
            <v>101.12994350282487</v>
          </cell>
          <cell r="P86">
            <v>92.879256965944265</v>
          </cell>
          <cell r="Q86">
            <v>1291.0120000204518</v>
          </cell>
          <cell r="R86">
            <v>2183.51553629</v>
          </cell>
          <cell r="S86">
            <v>1387.5</v>
          </cell>
          <cell r="T86">
            <v>1546.657940618561</v>
          </cell>
          <cell r="U86">
            <v>2425.5</v>
          </cell>
          <cell r="V86">
            <v>1575</v>
          </cell>
          <cell r="W86">
            <v>87.826086956521749</v>
          </cell>
          <cell r="X86">
            <v>76.777996124031006</v>
          </cell>
          <cell r="Y86">
            <v>76.027397260273972</v>
          </cell>
          <cell r="Z86">
            <v>3.3224902044642586</v>
          </cell>
          <cell r="AA86">
            <v>3.4245442483897306</v>
          </cell>
          <cell r="AB86">
            <v>0.38124999999999998</v>
          </cell>
          <cell r="AC86">
            <v>0.38374999999999998</v>
          </cell>
          <cell r="AD86">
            <v>0.36</v>
          </cell>
          <cell r="AE86">
            <v>0.38750000000000001</v>
          </cell>
          <cell r="AF86">
            <v>2.6968749999999999</v>
          </cell>
          <cell r="AG86">
            <v>2.8250000000000002</v>
          </cell>
          <cell r="BG86">
            <v>1353.968464977602</v>
          </cell>
          <cell r="BH86">
            <v>87.529274503602551</v>
          </cell>
          <cell r="BI86">
            <v>1441.4977394812045</v>
          </cell>
          <cell r="BJ86">
            <v>1973.117</v>
          </cell>
        </row>
        <row r="87">
          <cell r="A87">
            <v>36465</v>
          </cell>
          <cell r="D87">
            <v>107.37129505120589</v>
          </cell>
          <cell r="H87">
            <v>1303.794297050357</v>
          </cell>
          <cell r="I87">
            <v>2028.232</v>
          </cell>
          <cell r="J87">
            <v>1725</v>
          </cell>
          <cell r="K87">
            <v>1124.8421386316804</v>
          </cell>
          <cell r="L87">
            <v>1719.9</v>
          </cell>
          <cell r="M87">
            <v>1275</v>
          </cell>
          <cell r="N87">
            <v>107.36842105263156</v>
          </cell>
          <cell r="O87">
            <v>103.954802259887</v>
          </cell>
          <cell r="P87">
            <v>106.8111455108359</v>
          </cell>
          <cell r="Q87">
            <v>1291.0120000204518</v>
          </cell>
          <cell r="R87">
            <v>2223.2158187680002</v>
          </cell>
          <cell r="S87">
            <v>1450</v>
          </cell>
          <cell r="T87">
            <v>1546.657940618561</v>
          </cell>
          <cell r="U87">
            <v>2469.6000000000004</v>
          </cell>
          <cell r="V87">
            <v>1650</v>
          </cell>
          <cell r="W87">
            <v>87.826086956521749</v>
          </cell>
          <cell r="X87">
            <v>78.173959689922484</v>
          </cell>
          <cell r="Y87">
            <v>79.452054794520549</v>
          </cell>
          <cell r="Z87">
            <v>3.6073334268018113</v>
          </cell>
          <cell r="AA87">
            <v>3.7173795195903514</v>
          </cell>
          <cell r="AB87">
            <v>0.4</v>
          </cell>
          <cell r="AC87">
            <v>0.38400000000000001</v>
          </cell>
          <cell r="AD87">
            <v>0.36</v>
          </cell>
          <cell r="AE87">
            <v>0.38750000000000001</v>
          </cell>
          <cell r="AF87">
            <v>2.6399999999999997</v>
          </cell>
          <cell r="AG87">
            <v>2.7277777777777774</v>
          </cell>
          <cell r="BG87">
            <v>1346.1142746650689</v>
          </cell>
          <cell r="BH87">
            <v>110.8564696782998</v>
          </cell>
          <cell r="BI87">
            <v>1456.9707443433688</v>
          </cell>
          <cell r="BJ87">
            <v>2028.232</v>
          </cell>
        </row>
        <row r="88">
          <cell r="A88">
            <v>36495</v>
          </cell>
          <cell r="D88">
            <v>275</v>
          </cell>
          <cell r="H88">
            <v>1329.3588911101679</v>
          </cell>
          <cell r="I88">
            <v>2028.232</v>
          </cell>
          <cell r="J88">
            <v>1737.5</v>
          </cell>
          <cell r="K88">
            <v>1150.4067326914917</v>
          </cell>
          <cell r="L88">
            <v>1730.9250000000002</v>
          </cell>
          <cell r="M88">
            <v>1312.5</v>
          </cell>
          <cell r="N88">
            <v>109.47368421052627</v>
          </cell>
          <cell r="O88">
            <v>103.954802259887</v>
          </cell>
          <cell r="P88">
            <v>107.58513931888545</v>
          </cell>
          <cell r="Q88">
            <v>1291.0120000204518</v>
          </cell>
          <cell r="R88">
            <v>2223.2158187680002</v>
          </cell>
          <cell r="S88">
            <v>1550</v>
          </cell>
          <cell r="T88">
            <v>1546.657940618561</v>
          </cell>
          <cell r="U88">
            <v>2469.6000000000004</v>
          </cell>
          <cell r="V88">
            <v>1725</v>
          </cell>
          <cell r="W88">
            <v>87.826086956521749</v>
          </cell>
          <cell r="X88">
            <v>78.173959689922484</v>
          </cell>
          <cell r="Y88">
            <v>84.93150684931507</v>
          </cell>
          <cell r="Z88">
            <v>3.6683525356073665</v>
          </cell>
          <cell r="AA88">
            <v>3.8041228567540601</v>
          </cell>
          <cell r="AB88">
            <v>0.4</v>
          </cell>
          <cell r="AC88">
            <v>0.38750000000000007</v>
          </cell>
          <cell r="AD88">
            <v>0.36</v>
          </cell>
          <cell r="AE88">
            <v>0.39249999999999996</v>
          </cell>
          <cell r="AF88">
            <v>2.5937499999999996</v>
          </cell>
          <cell r="AG88">
            <v>2.6999999999999997</v>
          </cell>
          <cell r="BG88">
            <v>1347.2568958168422</v>
          </cell>
          <cell r="BH88">
            <v>278.70250000000004</v>
          </cell>
          <cell r="BI88">
            <v>1625.9593958168423</v>
          </cell>
          <cell r="BJ88">
            <v>2028.232</v>
          </cell>
        </row>
        <row r="89">
          <cell r="A89">
            <v>36526</v>
          </cell>
          <cell r="D89">
            <v>516</v>
          </cell>
          <cell r="H89">
            <v>1354.9234851699791</v>
          </cell>
          <cell r="I89">
            <v>2028.232</v>
          </cell>
          <cell r="J89">
            <v>1600</v>
          </cell>
          <cell r="K89">
            <v>1175.9713267513025</v>
          </cell>
          <cell r="L89">
            <v>1730.9250000000002</v>
          </cell>
          <cell r="M89">
            <v>1225</v>
          </cell>
          <cell r="N89">
            <v>111.57894736842104</v>
          </cell>
          <cell r="O89">
            <v>103.954802259887</v>
          </cell>
          <cell r="P89">
            <v>99.071207430340564</v>
          </cell>
          <cell r="Q89">
            <v>1316.5765940802628</v>
          </cell>
          <cell r="R89">
            <v>2223.2158187680002</v>
          </cell>
          <cell r="S89">
            <v>1650</v>
          </cell>
          <cell r="T89">
            <v>1572.2225346783719</v>
          </cell>
          <cell r="U89">
            <v>2469.6000000000004</v>
          </cell>
          <cell r="V89">
            <v>1875</v>
          </cell>
          <cell r="W89">
            <v>89.565217391304358</v>
          </cell>
          <cell r="X89">
            <v>78.173959689922484</v>
          </cell>
          <cell r="Y89">
            <v>90.410958904109577</v>
          </cell>
          <cell r="Z89">
            <v>3.7710922616347635</v>
          </cell>
          <cell r="AA89">
            <v>3.9066462170008167</v>
          </cell>
          <cell r="AB89">
            <v>0.4</v>
          </cell>
          <cell r="AC89">
            <v>0.39124999999999999</v>
          </cell>
          <cell r="AD89">
            <v>0.36</v>
          </cell>
          <cell r="AE89">
            <v>0.38750000000000001</v>
          </cell>
          <cell r="AF89">
            <v>2.53125</v>
          </cell>
          <cell r="AG89">
            <v>2.6749999999999998</v>
          </cell>
          <cell r="BG89">
            <v>1374.5875486199679</v>
          </cell>
          <cell r="BH89">
            <v>523.48873043478272</v>
          </cell>
          <cell r="BI89">
            <v>1898.0762790547506</v>
          </cell>
          <cell r="BJ89">
            <v>2028.232</v>
          </cell>
        </row>
        <row r="90">
          <cell r="A90">
            <v>36557</v>
          </cell>
          <cell r="B90">
            <v>364.42037999999997</v>
          </cell>
          <cell r="C90">
            <v>446.65195999999997</v>
          </cell>
          <cell r="D90">
            <v>352.79139802539078</v>
          </cell>
          <cell r="E90">
            <v>730.80049209092817</v>
          </cell>
          <cell r="H90">
            <v>1380.4880792297899</v>
          </cell>
          <cell r="I90">
            <v>2061.3009999999999</v>
          </cell>
          <cell r="J90">
            <v>1700</v>
          </cell>
          <cell r="K90">
            <v>1201.5359208111136</v>
          </cell>
          <cell r="L90">
            <v>1752.9750000000001</v>
          </cell>
          <cell r="M90">
            <v>1275</v>
          </cell>
          <cell r="N90">
            <v>113.68421052631577</v>
          </cell>
          <cell r="O90">
            <v>105.64971751412429</v>
          </cell>
          <cell r="P90">
            <v>105.26315789473684</v>
          </cell>
          <cell r="Q90">
            <v>1316.5765940802628</v>
          </cell>
          <cell r="R90">
            <v>2223.2158187680002</v>
          </cell>
          <cell r="S90">
            <v>1750</v>
          </cell>
          <cell r="T90">
            <v>1572.2225346783719</v>
          </cell>
          <cell r="U90">
            <v>2469.6000000000004</v>
          </cell>
          <cell r="V90">
            <v>1975</v>
          </cell>
          <cell r="W90">
            <v>89.565217391304358</v>
          </cell>
          <cell r="X90">
            <v>78.173959689922484</v>
          </cell>
          <cell r="Y90">
            <v>95.890410958904098</v>
          </cell>
          <cell r="Z90">
            <v>4.3806672628227563</v>
          </cell>
          <cell r="AA90">
            <v>4.5232285902204481</v>
          </cell>
          <cell r="AB90">
            <v>0.42249999999999999</v>
          </cell>
          <cell r="AC90">
            <v>0.39500000000000002</v>
          </cell>
          <cell r="AD90">
            <v>0.36</v>
          </cell>
          <cell r="AE90">
            <v>0.39374999999999999</v>
          </cell>
          <cell r="AF90">
            <v>2.5343750000000003</v>
          </cell>
          <cell r="AG90">
            <v>2.6500000000000004</v>
          </cell>
          <cell r="AH90">
            <v>0.1653</v>
          </cell>
          <cell r="AI90">
            <v>0.2026</v>
          </cell>
          <cell r="BG90">
            <v>1402.3358036141224</v>
          </cell>
          <cell r="BH90">
            <v>358.37470536805353</v>
          </cell>
          <cell r="BI90">
            <v>1760.710508982176</v>
          </cell>
          <cell r="BJ90">
            <v>2425.72138</v>
          </cell>
        </row>
        <row r="91">
          <cell r="A91">
            <v>36586</v>
          </cell>
          <cell r="B91">
            <v>397.04846000000003</v>
          </cell>
          <cell r="C91">
            <v>460.98185999999998</v>
          </cell>
          <cell r="D91">
            <v>409.03350495697481</v>
          </cell>
          <cell r="E91">
            <v>745.13039209092813</v>
          </cell>
          <cell r="H91">
            <v>1431.6172673494116</v>
          </cell>
          <cell r="I91">
            <v>2160.5079999999998</v>
          </cell>
          <cell r="J91">
            <v>1875</v>
          </cell>
          <cell r="K91">
            <v>1227.1005148709246</v>
          </cell>
          <cell r="L91">
            <v>1841.175</v>
          </cell>
          <cell r="M91">
            <v>1750</v>
          </cell>
          <cell r="N91">
            <v>117.89473684210523</v>
          </cell>
          <cell r="O91">
            <v>110.73446327683615</v>
          </cell>
          <cell r="P91">
            <v>116.09907120743034</v>
          </cell>
          <cell r="Q91">
            <v>1316.5765940802628</v>
          </cell>
          <cell r="R91">
            <v>2302.6163837239997</v>
          </cell>
          <cell r="S91">
            <v>1850</v>
          </cell>
          <cell r="T91">
            <v>1572.2225346783719</v>
          </cell>
          <cell r="U91">
            <v>2557.7999999999997</v>
          </cell>
          <cell r="V91">
            <v>2075</v>
          </cell>
          <cell r="W91">
            <v>89.565217391304358</v>
          </cell>
          <cell r="X91">
            <v>80.965886821705425</v>
          </cell>
          <cell r="Y91">
            <v>101.36986301369863</v>
          </cell>
          <cell r="Z91">
            <v>4.6649495718438523</v>
          </cell>
          <cell r="AA91">
            <v>4.7929832068301623</v>
          </cell>
          <cell r="AB91">
            <v>0.43</v>
          </cell>
          <cell r="AC91">
            <v>0.39500000000000002</v>
          </cell>
          <cell r="AD91">
            <v>0.36</v>
          </cell>
          <cell r="AE91">
            <v>0.39749999999999996</v>
          </cell>
          <cell r="AF91">
            <v>2.5500000000000003</v>
          </cell>
          <cell r="AG91">
            <v>2.6500000000000004</v>
          </cell>
          <cell r="AH91">
            <v>0.18010000000000001</v>
          </cell>
          <cell r="AI91">
            <v>0.20910000000000001</v>
          </cell>
          <cell r="BG91">
            <v>1456.3593483829502</v>
          </cell>
          <cell r="BH91">
            <v>416.1026709665573</v>
          </cell>
          <cell r="BI91">
            <v>1872.4620193495075</v>
          </cell>
          <cell r="BJ91">
            <v>2557.5564599999998</v>
          </cell>
        </row>
        <row r="92">
          <cell r="A92">
            <v>36617</v>
          </cell>
          <cell r="B92">
            <v>394.18247999999994</v>
          </cell>
          <cell r="C92">
            <v>485.67337999999995</v>
          </cell>
          <cell r="D92">
            <v>439.71101782874791</v>
          </cell>
          <cell r="E92">
            <v>769.82191209092809</v>
          </cell>
          <cell r="H92">
            <v>1431.6172673494116</v>
          </cell>
          <cell r="I92">
            <v>2270.7379999999998</v>
          </cell>
          <cell r="J92">
            <v>1925</v>
          </cell>
          <cell r="K92">
            <v>1227.1005148709246</v>
          </cell>
          <cell r="L92">
            <v>1918.35</v>
          </cell>
          <cell r="M92">
            <v>1825</v>
          </cell>
          <cell r="N92">
            <v>117.89473684210523</v>
          </cell>
          <cell r="O92">
            <v>116.38418079096044</v>
          </cell>
          <cell r="P92">
            <v>119.19504643962848</v>
          </cell>
          <cell r="Q92">
            <v>1316.5765940802628</v>
          </cell>
          <cell r="R92">
            <v>2322.4665249630002</v>
          </cell>
          <cell r="S92">
            <v>1875</v>
          </cell>
          <cell r="T92">
            <v>1572.2225346783719</v>
          </cell>
          <cell r="U92">
            <v>2579.85</v>
          </cell>
          <cell r="V92">
            <v>2125</v>
          </cell>
          <cell r="W92">
            <v>89.565217391304358</v>
          </cell>
          <cell r="X92">
            <v>81.663868604651185</v>
          </cell>
          <cell r="Y92">
            <v>102.73972602739727</v>
          </cell>
          <cell r="Z92">
            <v>4.4141290433134763</v>
          </cell>
          <cell r="AA92">
            <v>4.524517712963803</v>
          </cell>
          <cell r="AB92">
            <v>0.43</v>
          </cell>
          <cell r="AC92">
            <v>0.41166666666666663</v>
          </cell>
          <cell r="AD92">
            <v>0.36000000000000004</v>
          </cell>
          <cell r="AE92">
            <v>0.40583333333333332</v>
          </cell>
          <cell r="AF92">
            <v>2.5571428571428569</v>
          </cell>
          <cell r="AG92">
            <v>2.6500000000000008</v>
          </cell>
          <cell r="AH92">
            <v>0.17879999999999999</v>
          </cell>
          <cell r="AI92">
            <v>0.2203</v>
          </cell>
          <cell r="BG92">
            <v>1456.751487025746</v>
          </cell>
          <cell r="BH92">
            <v>447.43081387219354</v>
          </cell>
          <cell r="BI92">
            <v>1904.1823008979395</v>
          </cell>
          <cell r="BJ92">
            <v>2664.9204799999998</v>
          </cell>
        </row>
        <row r="93">
          <cell r="A93">
            <v>36647</v>
          </cell>
          <cell r="B93">
            <v>529.98583999999994</v>
          </cell>
          <cell r="C93">
            <v>652.78205999999989</v>
          </cell>
          <cell r="D93">
            <v>526.63063763210505</v>
          </cell>
          <cell r="E93">
            <v>936.93059209092803</v>
          </cell>
          <cell r="F93">
            <v>340</v>
          </cell>
          <cell r="H93">
            <v>1482.7464554690337</v>
          </cell>
          <cell r="I93">
            <v>2160.5079999999998</v>
          </cell>
          <cell r="J93">
            <v>1975</v>
          </cell>
          <cell r="K93">
            <v>1252.6651089307354</v>
          </cell>
          <cell r="L93">
            <v>1918.35</v>
          </cell>
          <cell r="M93">
            <v>1825</v>
          </cell>
          <cell r="N93">
            <v>122.10526315789471</v>
          </cell>
          <cell r="O93">
            <v>110.73446327683615</v>
          </cell>
          <cell r="P93">
            <v>122.29102167182661</v>
          </cell>
          <cell r="Q93">
            <v>1342.1411881400736</v>
          </cell>
          <cell r="R93">
            <v>2322.4665249630002</v>
          </cell>
          <cell r="S93">
            <v>1875</v>
          </cell>
          <cell r="T93">
            <v>1610.5694257680882</v>
          </cell>
          <cell r="U93">
            <v>2579.85</v>
          </cell>
          <cell r="V93">
            <v>2125</v>
          </cell>
          <cell r="W93">
            <v>91.304347826086968</v>
          </cell>
          <cell r="X93">
            <v>81.663868604651185</v>
          </cell>
          <cell r="Y93">
            <v>102.73972602739727</v>
          </cell>
          <cell r="Z93">
            <v>4.5968818444551003</v>
          </cell>
          <cell r="AA93">
            <v>4.7652176257723751</v>
          </cell>
          <cell r="AB93">
            <v>0.43</v>
          </cell>
          <cell r="AC93">
            <v>0.42000000000000004</v>
          </cell>
          <cell r="AD93">
            <v>0.36</v>
          </cell>
          <cell r="AE93">
            <v>0.41000000000000003</v>
          </cell>
          <cell r="AF93">
            <v>2.6361111111111111</v>
          </cell>
          <cell r="AG93">
            <v>2.6833333333333331</v>
          </cell>
          <cell r="AH93">
            <v>0.2404</v>
          </cell>
          <cell r="AI93">
            <v>0.29609999999999997</v>
          </cell>
          <cell r="BG93">
            <v>1509.0168546257137</v>
          </cell>
          <cell r="BH93">
            <v>535.96115871189136</v>
          </cell>
          <cell r="BI93">
            <v>2044.978013337605</v>
          </cell>
          <cell r="BJ93">
            <v>2690.4938399999996</v>
          </cell>
        </row>
        <row r="94">
          <cell r="A94">
            <v>36678</v>
          </cell>
          <cell r="B94">
            <v>593.25785999999994</v>
          </cell>
          <cell r="C94">
            <v>731.04535999999996</v>
          </cell>
          <cell r="D94">
            <v>639.11485149527311</v>
          </cell>
          <cell r="E94">
            <v>1015.1938920909281</v>
          </cell>
          <cell r="F94">
            <v>385</v>
          </cell>
          <cell r="H94">
            <v>1546.657940618561</v>
          </cell>
          <cell r="I94">
            <v>2028.232</v>
          </cell>
          <cell r="J94">
            <v>1650</v>
          </cell>
          <cell r="K94">
            <v>1252.6651089307354</v>
          </cell>
          <cell r="L94">
            <v>1741.95</v>
          </cell>
          <cell r="M94">
            <v>1675</v>
          </cell>
          <cell r="N94">
            <v>127.36842105263158</v>
          </cell>
          <cell r="O94">
            <v>103.954802259887</v>
          </cell>
          <cell r="P94">
            <v>102.16718266253871</v>
          </cell>
          <cell r="Q94">
            <v>1342.1411881400736</v>
          </cell>
          <cell r="R94">
            <v>2322.4665249630002</v>
          </cell>
          <cell r="S94">
            <v>1775</v>
          </cell>
          <cell r="T94">
            <v>1610.5694257680882</v>
          </cell>
          <cell r="U94">
            <v>2579.85</v>
          </cell>
          <cell r="V94">
            <v>2075</v>
          </cell>
          <cell r="W94">
            <v>91.304347826086968</v>
          </cell>
          <cell r="X94">
            <v>81.663868604651185</v>
          </cell>
          <cell r="Y94">
            <v>97.260273972602747</v>
          </cell>
          <cell r="Z94">
            <v>3.8172251408212583</v>
          </cell>
          <cell r="AA94">
            <v>3.9835025754231057</v>
          </cell>
          <cell r="AB94">
            <v>0.43</v>
          </cell>
          <cell r="AC94">
            <v>0.42</v>
          </cell>
          <cell r="AD94">
            <v>0.36</v>
          </cell>
          <cell r="AE94">
            <v>0.41000000000000003</v>
          </cell>
          <cell r="AF94">
            <v>2.9249999999999994</v>
          </cell>
          <cell r="AG94">
            <v>2.9</v>
          </cell>
          <cell r="AH94">
            <v>0.26910000000000001</v>
          </cell>
          <cell r="AI94">
            <v>0.33160000000000001</v>
          </cell>
          <cell r="BG94">
            <v>1493.4786850936259</v>
          </cell>
          <cell r="BH94">
            <v>617.13995251802714</v>
          </cell>
          <cell r="BI94">
            <v>2110.618637611653</v>
          </cell>
          <cell r="BJ94">
            <v>2621.4898599999997</v>
          </cell>
        </row>
        <row r="95">
          <cell r="A95">
            <v>36708</v>
          </cell>
          <cell r="B95">
            <v>540.56791999999996</v>
          </cell>
          <cell r="C95">
            <v>665.12782000000004</v>
          </cell>
          <cell r="D95">
            <v>659.56652674312181</v>
          </cell>
          <cell r="E95">
            <v>949.27635209092819</v>
          </cell>
          <cell r="H95">
            <v>1577.3354534903344</v>
          </cell>
          <cell r="I95">
            <v>1895.9559999999999</v>
          </cell>
          <cell r="J95">
            <v>1625</v>
          </cell>
          <cell r="K95">
            <v>1252.6651089307354</v>
          </cell>
          <cell r="L95">
            <v>1675.8</v>
          </cell>
          <cell r="M95">
            <v>1600</v>
          </cell>
          <cell r="N95">
            <v>129.89473684210529</v>
          </cell>
          <cell r="O95">
            <v>97.175141242937855</v>
          </cell>
          <cell r="P95">
            <v>100.61919504643964</v>
          </cell>
          <cell r="Q95">
            <v>1342.1411881400736</v>
          </cell>
          <cell r="R95">
            <v>2322.4665249630002</v>
          </cell>
          <cell r="S95">
            <v>1775</v>
          </cell>
          <cell r="T95">
            <v>1610.5694257680882</v>
          </cell>
          <cell r="U95">
            <v>2579.85</v>
          </cell>
          <cell r="V95">
            <v>2075</v>
          </cell>
          <cell r="W95">
            <v>91.304347826086968</v>
          </cell>
          <cell r="X95">
            <v>81.663868604651185</v>
          </cell>
          <cell r="Y95">
            <v>97.260273972602747</v>
          </cell>
          <cell r="Z95">
            <v>3.7049156957530363</v>
          </cell>
          <cell r="AA95">
            <v>3.8549718265848179</v>
          </cell>
          <cell r="AB95">
            <v>0.43</v>
          </cell>
          <cell r="AC95">
            <v>0.42000000000000004</v>
          </cell>
          <cell r="AD95">
            <v>0.36</v>
          </cell>
          <cell r="AE95">
            <v>0.41000000000000003</v>
          </cell>
          <cell r="AF95">
            <v>2.880555555555556</v>
          </cell>
          <cell r="AG95">
            <v>2.9416666666666669</v>
          </cell>
          <cell r="AH95">
            <v>0.2452</v>
          </cell>
          <cell r="AI95">
            <v>0.30170000000000002</v>
          </cell>
          <cell r="BG95">
            <v>1527.9911427203119</v>
          </cell>
          <cell r="BH95">
            <v>638.9330872315079</v>
          </cell>
          <cell r="BI95">
            <v>2166.9242299518201</v>
          </cell>
          <cell r="BJ95">
            <v>2436.5239199999996</v>
          </cell>
        </row>
        <row r="96">
          <cell r="A96">
            <v>36739</v>
          </cell>
          <cell r="B96">
            <v>579.8098</v>
          </cell>
          <cell r="C96">
            <v>713.84947999999997</v>
          </cell>
          <cell r="D96">
            <v>700.46987723881932</v>
          </cell>
          <cell r="E96">
            <v>997.99801209092811</v>
          </cell>
          <cell r="H96">
            <v>1577.3354534903344</v>
          </cell>
          <cell r="I96">
            <v>1851.8639999999998</v>
          </cell>
          <cell r="J96">
            <v>1565</v>
          </cell>
          <cell r="K96">
            <v>1252.6651089307354</v>
          </cell>
          <cell r="L96">
            <v>1631.7</v>
          </cell>
          <cell r="M96">
            <v>1575</v>
          </cell>
          <cell r="N96">
            <v>129.89473684210529</v>
          </cell>
          <cell r="O96">
            <v>94.915254237288124</v>
          </cell>
          <cell r="P96">
            <v>96.904024767801857</v>
          </cell>
          <cell r="Q96">
            <v>1342.1411881400736</v>
          </cell>
          <cell r="R96">
            <v>2252.9910306264997</v>
          </cell>
          <cell r="S96">
            <v>1775</v>
          </cell>
          <cell r="T96">
            <v>1610.5694257680882</v>
          </cell>
          <cell r="U96">
            <v>2502.6750000000002</v>
          </cell>
          <cell r="V96">
            <v>2075</v>
          </cell>
          <cell r="W96">
            <v>91.304347826086968</v>
          </cell>
          <cell r="X96">
            <v>79.220932364341081</v>
          </cell>
          <cell r="Y96">
            <v>97.260273972602747</v>
          </cell>
          <cell r="Z96">
            <v>3.6335183459378322</v>
          </cell>
          <cell r="AA96">
            <v>3.8026865255763922</v>
          </cell>
          <cell r="AB96">
            <v>0.43333333333333335</v>
          </cell>
          <cell r="AC96">
            <v>0.42</v>
          </cell>
          <cell r="AD96">
            <v>0.36000000000000004</v>
          </cell>
          <cell r="AE96">
            <v>0.41</v>
          </cell>
          <cell r="AF96">
            <v>2.7035714285714292</v>
          </cell>
          <cell r="AG96">
            <v>2.7964285714285717</v>
          </cell>
          <cell r="AH96">
            <v>0.26300000000000001</v>
          </cell>
          <cell r="AI96">
            <v>0.32379999999999998</v>
          </cell>
          <cell r="BG96">
            <v>1427.9976345778337</v>
          </cell>
          <cell r="BH96">
            <v>634.15129963424044</v>
          </cell>
          <cell r="BI96">
            <v>2062.148934212074</v>
          </cell>
          <cell r="BJ96">
            <v>2431.6737999999996</v>
          </cell>
        </row>
        <row r="97">
          <cell r="A97">
            <v>36770</v>
          </cell>
          <cell r="B97">
            <v>413.14204000000001</v>
          </cell>
          <cell r="C97">
            <v>505.95569999999998</v>
          </cell>
          <cell r="D97">
            <v>623.77609505938653</v>
          </cell>
          <cell r="E97">
            <v>790.10423209092812</v>
          </cell>
          <cell r="H97">
            <v>1577.3354534903344</v>
          </cell>
          <cell r="I97">
            <v>1829.818</v>
          </cell>
          <cell r="J97">
            <v>1525</v>
          </cell>
          <cell r="K97">
            <v>1252.6651089307354</v>
          </cell>
          <cell r="L97">
            <v>1609.6499999999999</v>
          </cell>
          <cell r="M97">
            <v>1550</v>
          </cell>
          <cell r="N97">
            <v>129.89473684210529</v>
          </cell>
          <cell r="O97">
            <v>93.78531073446328</v>
          </cell>
          <cell r="P97">
            <v>94.427244582043343</v>
          </cell>
          <cell r="Q97">
            <v>1342.1411881400736</v>
          </cell>
          <cell r="R97">
            <v>2233.1408893875</v>
          </cell>
          <cell r="S97">
            <v>1725</v>
          </cell>
          <cell r="T97">
            <v>1610.5694257680882</v>
          </cell>
          <cell r="U97">
            <v>2480.625</v>
          </cell>
          <cell r="V97">
            <v>2000</v>
          </cell>
          <cell r="W97">
            <v>91.304347826086968</v>
          </cell>
          <cell r="X97">
            <v>78.522950581395349</v>
          </cell>
          <cell r="Y97">
            <v>94.520547945205479</v>
          </cell>
          <cell r="Z97">
            <v>3.9200502844701339</v>
          </cell>
          <cell r="AA97">
            <v>4.0899033838338017</v>
          </cell>
          <cell r="AB97">
            <v>0.44</v>
          </cell>
          <cell r="AC97">
            <v>0.42</v>
          </cell>
          <cell r="AD97">
            <v>0.35250000000000004</v>
          </cell>
          <cell r="AE97">
            <v>0.40249999999999997</v>
          </cell>
          <cell r="AF97">
            <v>2.6412500000000003</v>
          </cell>
          <cell r="AG97">
            <v>2.7750000000000004</v>
          </cell>
          <cell r="AH97">
            <v>0.18740000000000001</v>
          </cell>
          <cell r="AI97">
            <v>0.22950000000000001</v>
          </cell>
          <cell r="BG97">
            <v>1374.775536777347</v>
          </cell>
          <cell r="BH97">
            <v>543.67136300433162</v>
          </cell>
          <cell r="BI97">
            <v>1918.4468997816787</v>
          </cell>
          <cell r="BJ97">
            <v>2242.9600399999999</v>
          </cell>
        </row>
        <row r="98">
          <cell r="A98">
            <v>36800</v>
          </cell>
          <cell r="B98">
            <v>389.55282</v>
          </cell>
          <cell r="C98">
            <v>476.41405999999995</v>
          </cell>
          <cell r="D98">
            <v>514.87092436459204</v>
          </cell>
          <cell r="E98">
            <v>760.56259209092809</v>
          </cell>
          <cell r="H98">
            <v>1577.3354534903344</v>
          </cell>
          <cell r="I98">
            <v>1807.7720000000002</v>
          </cell>
          <cell r="J98">
            <v>1350</v>
          </cell>
          <cell r="K98">
            <v>1252.6651089307354</v>
          </cell>
          <cell r="L98">
            <v>1587.6</v>
          </cell>
          <cell r="M98">
            <v>1475</v>
          </cell>
          <cell r="N98">
            <v>129.89473684210529</v>
          </cell>
          <cell r="O98">
            <v>92.655367231638436</v>
          </cell>
          <cell r="P98">
            <v>83.591331269349851</v>
          </cell>
          <cell r="Q98">
            <v>1342.1411881400736</v>
          </cell>
          <cell r="R98">
            <v>2183.51553629</v>
          </cell>
          <cell r="S98">
            <v>1600</v>
          </cell>
          <cell r="T98">
            <v>1610.5694257680882</v>
          </cell>
          <cell r="U98">
            <v>2425.5</v>
          </cell>
          <cell r="V98">
            <v>1750</v>
          </cell>
          <cell r="W98">
            <v>91.304347826086968</v>
          </cell>
          <cell r="X98">
            <v>76.777996124031006</v>
          </cell>
          <cell r="Y98">
            <v>87.671232876712324</v>
          </cell>
          <cell r="Z98">
            <v>3.4849653204456796</v>
          </cell>
          <cell r="AA98">
            <v>3.711968863084258</v>
          </cell>
          <cell r="AB98">
            <v>0.44000000000000006</v>
          </cell>
          <cell r="AC98">
            <v>0.42000000000000004</v>
          </cell>
          <cell r="AD98">
            <v>0.35</v>
          </cell>
          <cell r="AE98">
            <v>0.4</v>
          </cell>
          <cell r="AF98">
            <v>2.5305555555555554</v>
          </cell>
          <cell r="AG98">
            <v>2.7055555555555557</v>
          </cell>
          <cell r="AH98">
            <v>0.1767</v>
          </cell>
          <cell r="AI98">
            <v>0.21609999999999999</v>
          </cell>
          <cell r="BG98">
            <v>1347.8761632471314</v>
          </cell>
          <cell r="BH98">
            <v>439.97124680384474</v>
          </cell>
          <cell r="BI98">
            <v>1787.8474100509761</v>
          </cell>
          <cell r="BJ98">
            <v>2197.3248200000003</v>
          </cell>
        </row>
        <row r="99">
          <cell r="A99">
            <v>36831</v>
          </cell>
          <cell r="B99">
            <v>372.13648000000001</v>
          </cell>
          <cell r="C99">
            <v>455.69081999999997</v>
          </cell>
          <cell r="D99">
            <v>525.09676198851639</v>
          </cell>
          <cell r="E99">
            <v>739.83935209092817</v>
          </cell>
          <cell r="H99">
            <v>1549.2144000245421</v>
          </cell>
          <cell r="I99">
            <v>1785.7260000000001</v>
          </cell>
          <cell r="J99">
            <v>1350</v>
          </cell>
          <cell r="K99">
            <v>1227.1005148709246</v>
          </cell>
          <cell r="L99">
            <v>1543.5</v>
          </cell>
          <cell r="M99">
            <v>1475</v>
          </cell>
          <cell r="N99">
            <v>127.57894736842104</v>
          </cell>
          <cell r="O99">
            <v>91.525423728813564</v>
          </cell>
          <cell r="P99">
            <v>83.591331269349851</v>
          </cell>
          <cell r="Q99">
            <v>1342.1411881400736</v>
          </cell>
          <cell r="R99">
            <v>2163.6653950509999</v>
          </cell>
          <cell r="S99">
            <v>1600</v>
          </cell>
          <cell r="T99">
            <v>1610.5694257680882</v>
          </cell>
          <cell r="U99">
            <v>2403.4500000000003</v>
          </cell>
          <cell r="V99">
            <v>1750</v>
          </cell>
          <cell r="W99">
            <v>91.304347826086968</v>
          </cell>
          <cell r="X99">
            <v>76.080014341085274</v>
          </cell>
          <cell r="Y99">
            <v>87.671232876712324</v>
          </cell>
          <cell r="Z99">
            <v>3.3312577833125778</v>
          </cell>
          <cell r="AA99">
            <v>3.5091101938371292</v>
          </cell>
          <cell r="AB99">
            <v>0.44</v>
          </cell>
          <cell r="AC99">
            <v>0.36499999999999999</v>
          </cell>
          <cell r="AD99">
            <v>0.35</v>
          </cell>
          <cell r="AE99">
            <v>0.4</v>
          </cell>
          <cell r="AF99">
            <v>2.4061111111111111</v>
          </cell>
          <cell r="AG99">
            <v>2.5666666666666669</v>
          </cell>
          <cell r="AH99">
            <v>0.16880000000000001</v>
          </cell>
          <cell r="AI99">
            <v>0.20669999999999999</v>
          </cell>
          <cell r="BG99">
            <v>1325.3317935700866</v>
          </cell>
          <cell r="BH99">
            <v>449.2131194707851</v>
          </cell>
          <cell r="BI99">
            <v>1774.5449130408717</v>
          </cell>
          <cell r="BJ99">
            <v>2157.8624800000002</v>
          </cell>
        </row>
        <row r="100">
          <cell r="A100">
            <v>36861</v>
          </cell>
          <cell r="B100">
            <v>429.23561999999998</v>
          </cell>
          <cell r="C100">
            <v>528.22216000000003</v>
          </cell>
          <cell r="D100">
            <v>590.03083090043617</v>
          </cell>
          <cell r="E100">
            <v>825.22509625069665</v>
          </cell>
          <cell r="H100">
            <v>1549.2144000245421</v>
          </cell>
          <cell r="I100">
            <v>1763.68</v>
          </cell>
          <cell r="J100">
            <v>1275</v>
          </cell>
          <cell r="K100">
            <v>1227.1005148709246</v>
          </cell>
          <cell r="L100">
            <v>1477.3500000000001</v>
          </cell>
          <cell r="M100">
            <v>1450</v>
          </cell>
          <cell r="N100">
            <v>127.57894736842104</v>
          </cell>
          <cell r="O100">
            <v>90.395480225988706</v>
          </cell>
          <cell r="P100">
            <v>78.94736842105263</v>
          </cell>
          <cell r="Q100">
            <v>1342.1411881400736</v>
          </cell>
          <cell r="R100">
            <v>2123.9651125730002</v>
          </cell>
          <cell r="S100">
            <v>1590</v>
          </cell>
          <cell r="T100">
            <v>1610.5694257680882</v>
          </cell>
          <cell r="U100">
            <v>2359.3500000000004</v>
          </cell>
          <cell r="V100">
            <v>1745</v>
          </cell>
          <cell r="W100">
            <v>91.304347826086968</v>
          </cell>
          <cell r="X100">
            <v>74.684050775193811</v>
          </cell>
          <cell r="Y100">
            <v>87.123287671232873</v>
          </cell>
          <cell r="Z100">
            <v>3.3197333804437612</v>
          </cell>
          <cell r="AA100">
            <v>3.5066262101320618</v>
          </cell>
          <cell r="AB100">
            <v>0.44</v>
          </cell>
          <cell r="AC100">
            <v>0.34499999999999997</v>
          </cell>
          <cell r="AD100">
            <v>0.34999999999999992</v>
          </cell>
          <cell r="AE100">
            <v>0.38500000000000001</v>
          </cell>
          <cell r="AF100">
            <v>2.3464285714285711</v>
          </cell>
          <cell r="AG100">
            <v>2.5</v>
          </cell>
          <cell r="AH100">
            <v>0.19470000000000001</v>
          </cell>
          <cell r="AI100">
            <v>0.23960000000000001</v>
          </cell>
          <cell r="BG100">
            <v>1392.8134602700643</v>
          </cell>
          <cell r="BH100">
            <v>530.46426836688261</v>
          </cell>
          <cell r="BI100">
            <v>1923.2777286369469</v>
          </cell>
          <cell r="BJ100">
            <v>2192.9156200000002</v>
          </cell>
        </row>
        <row r="101">
          <cell r="A101">
            <v>36892</v>
          </cell>
          <cell r="B101">
            <v>333.33551999999997</v>
          </cell>
          <cell r="C101">
            <v>409.83514000000002</v>
          </cell>
          <cell r="D101">
            <v>600</v>
          </cell>
          <cell r="E101">
            <v>840</v>
          </cell>
          <cell r="H101">
            <v>1362.5928633879223</v>
          </cell>
          <cell r="I101">
            <v>1609.3579999999999</v>
          </cell>
          <cell r="J101">
            <v>1175</v>
          </cell>
          <cell r="K101">
            <v>1099.2775445718696</v>
          </cell>
          <cell r="L101">
            <v>1433.25</v>
          </cell>
          <cell r="M101">
            <v>1425</v>
          </cell>
          <cell r="N101">
            <v>112.21052631578947</v>
          </cell>
          <cell r="O101">
            <v>82.485875706214699</v>
          </cell>
          <cell r="P101">
            <v>72.755417956656345</v>
          </cell>
          <cell r="Q101">
            <v>1188.7536237812083</v>
          </cell>
          <cell r="R101">
            <v>2024.2773444280001</v>
          </cell>
          <cell r="S101">
            <v>1550</v>
          </cell>
          <cell r="T101">
            <v>1406.0526732896008</v>
          </cell>
          <cell r="U101">
            <v>2249.1</v>
          </cell>
          <cell r="V101">
            <v>1700</v>
          </cell>
          <cell r="W101">
            <v>80.869565217391326</v>
          </cell>
          <cell r="X101">
            <v>71.178773643410864</v>
          </cell>
          <cell r="Y101">
            <v>84.93150684931507</v>
          </cell>
          <cell r="Z101">
            <v>3.1747668098933635</v>
          </cell>
          <cell r="AA101">
            <v>3.3522412228975775</v>
          </cell>
          <cell r="AB101">
            <v>0.44</v>
          </cell>
          <cell r="AC101">
            <v>0.33999999999999997</v>
          </cell>
          <cell r="AD101">
            <v>0.35</v>
          </cell>
          <cell r="AE101">
            <v>0.36375000000000002</v>
          </cell>
          <cell r="AF101">
            <v>2.3124999999999996</v>
          </cell>
          <cell r="AG101">
            <v>2.3312499999999998</v>
          </cell>
          <cell r="AH101">
            <v>0.1512</v>
          </cell>
          <cell r="AI101">
            <v>0.18590000000000001</v>
          </cell>
          <cell r="BG101">
            <v>1277.4493902379506</v>
          </cell>
          <cell r="BH101">
            <v>562.50818181818181</v>
          </cell>
          <cell r="BI101">
            <v>1839.9575720561324</v>
          </cell>
          <cell r="BJ101">
            <v>1942.6935199999998</v>
          </cell>
        </row>
        <row r="102">
          <cell r="A102">
            <v>36923</v>
          </cell>
          <cell r="B102">
            <v>299.16421999999994</v>
          </cell>
          <cell r="C102">
            <v>367.50681999999995</v>
          </cell>
          <cell r="D102">
            <v>534.99997443540587</v>
          </cell>
          <cell r="E102">
            <v>750</v>
          </cell>
          <cell r="F102">
            <v>311</v>
          </cell>
          <cell r="G102">
            <v>429</v>
          </cell>
          <cell r="H102">
            <v>1311.4636752683004</v>
          </cell>
          <cell r="I102">
            <v>1587.3119999999999</v>
          </cell>
          <cell r="J102">
            <v>1175</v>
          </cell>
          <cell r="K102">
            <v>1099.2775445718696</v>
          </cell>
          <cell r="L102">
            <v>1411.2</v>
          </cell>
          <cell r="M102">
            <v>1425</v>
          </cell>
          <cell r="N102">
            <v>107.99999999999999</v>
          </cell>
          <cell r="O102">
            <v>81.355932203389827</v>
          </cell>
          <cell r="P102">
            <v>72.755417956656345</v>
          </cell>
          <cell r="Q102">
            <v>1188.7536237812083</v>
          </cell>
          <cell r="R102">
            <v>2024.2773444280001</v>
          </cell>
          <cell r="S102">
            <v>1537.5</v>
          </cell>
          <cell r="T102">
            <v>1406.0526732896008</v>
          </cell>
          <cell r="U102">
            <v>2249.1</v>
          </cell>
          <cell r="V102">
            <v>1700</v>
          </cell>
          <cell r="W102">
            <v>80.869565217391326</v>
          </cell>
          <cell r="X102">
            <v>71.178773643410864</v>
          </cell>
          <cell r="Y102">
            <v>84.246575342465761</v>
          </cell>
          <cell r="Z102">
            <v>2.9610813753061778</v>
          </cell>
          <cell r="AA102">
            <v>3.0939730563367505</v>
          </cell>
          <cell r="AB102">
            <v>0.40250000000000008</v>
          </cell>
          <cell r="AC102">
            <v>0.33499999999999996</v>
          </cell>
          <cell r="AD102">
            <v>0.35</v>
          </cell>
          <cell r="AE102">
            <v>0.36</v>
          </cell>
          <cell r="AF102">
            <v>2.3600000000000003</v>
          </cell>
          <cell r="AG102">
            <v>2.3718750000000002</v>
          </cell>
          <cell r="AH102">
            <v>0.13569999999999999</v>
          </cell>
          <cell r="AI102">
            <v>0.16669999999999999</v>
          </cell>
          <cell r="BG102">
            <v>1207.5695229135458</v>
          </cell>
          <cell r="BH102">
            <v>492.61727646063304</v>
          </cell>
          <cell r="BI102">
            <v>1700.1867993741789</v>
          </cell>
          <cell r="BJ102">
            <v>1886.4762199999998</v>
          </cell>
        </row>
        <row r="103">
          <cell r="A103">
            <v>36951</v>
          </cell>
          <cell r="B103">
            <v>294.3141</v>
          </cell>
          <cell r="C103">
            <v>362.43623999999994</v>
          </cell>
          <cell r="D103">
            <v>494.93054099793949</v>
          </cell>
          <cell r="E103">
            <v>685.13112080293274</v>
          </cell>
          <cell r="F103">
            <v>296</v>
          </cell>
          <cell r="G103">
            <v>403</v>
          </cell>
          <cell r="H103">
            <v>1326.8024317041868</v>
          </cell>
          <cell r="I103">
            <v>1576.2889999999998</v>
          </cell>
          <cell r="J103">
            <v>1125</v>
          </cell>
          <cell r="K103">
            <v>1099.2775445718696</v>
          </cell>
          <cell r="L103">
            <v>1389.15</v>
          </cell>
          <cell r="M103">
            <v>1375</v>
          </cell>
          <cell r="N103">
            <v>109.26315789473682</v>
          </cell>
          <cell r="O103">
            <v>80.790960451977384</v>
          </cell>
          <cell r="P103">
            <v>69.659442724458216</v>
          </cell>
          <cell r="Q103">
            <v>1188.7536237812083</v>
          </cell>
          <cell r="R103">
            <v>2024.2773444280001</v>
          </cell>
          <cell r="S103">
            <v>1500</v>
          </cell>
          <cell r="T103">
            <v>1406.0526732896008</v>
          </cell>
          <cell r="U103">
            <v>2249.1</v>
          </cell>
          <cell r="V103">
            <v>1650</v>
          </cell>
          <cell r="W103">
            <v>80.869565217391326</v>
          </cell>
          <cell r="X103">
            <v>71.178773643410864</v>
          </cell>
          <cell r="Y103">
            <v>82.191780821917803</v>
          </cell>
          <cell r="Z103">
            <v>2.7840548275094226</v>
          </cell>
          <cell r="AA103">
            <v>2.9231496769381189</v>
          </cell>
          <cell r="AB103">
            <v>0.39</v>
          </cell>
          <cell r="AC103">
            <v>0.34250000000000003</v>
          </cell>
          <cell r="AD103">
            <v>0.35</v>
          </cell>
          <cell r="AE103">
            <v>0.35624999999999996</v>
          </cell>
          <cell r="AF103">
            <v>2.3272222222222227</v>
          </cell>
          <cell r="AG103">
            <v>2.4000000000000004</v>
          </cell>
          <cell r="AH103">
            <v>0.13350000000000001</v>
          </cell>
          <cell r="AI103">
            <v>0.16439999999999999</v>
          </cell>
          <cell r="BG103">
            <v>1206.8052135968312</v>
          </cell>
          <cell r="BH103">
            <v>450.16857293323034</v>
          </cell>
          <cell r="BI103">
            <v>1656.9737865300615</v>
          </cell>
          <cell r="BJ103">
            <v>1870.6030999999998</v>
          </cell>
        </row>
        <row r="104">
          <cell r="A104">
            <v>36982</v>
          </cell>
          <cell r="B104">
            <v>250.66301999999999</v>
          </cell>
          <cell r="C104">
            <v>312.61228</v>
          </cell>
          <cell r="D104">
            <v>434.59809901678574</v>
          </cell>
          <cell r="E104">
            <v>598.21150099957561</v>
          </cell>
          <cell r="F104">
            <v>265</v>
          </cell>
          <cell r="G104">
            <v>360</v>
          </cell>
          <cell r="H104">
            <v>1339.5847287340926</v>
          </cell>
          <cell r="I104">
            <v>1521.1739999999998</v>
          </cell>
          <cell r="J104">
            <v>1125</v>
          </cell>
          <cell r="K104">
            <v>1099.2775445718696</v>
          </cell>
          <cell r="L104">
            <v>1367.1</v>
          </cell>
          <cell r="M104">
            <v>1375</v>
          </cell>
          <cell r="N104">
            <v>110.31578947368421</v>
          </cell>
          <cell r="O104">
            <v>77.966101694915253</v>
          </cell>
          <cell r="P104">
            <v>69.659442724458216</v>
          </cell>
          <cell r="Q104">
            <v>1239.8828119008299</v>
          </cell>
          <cell r="R104">
            <v>2191.8619093839998</v>
          </cell>
          <cell r="S104">
            <v>1487.5</v>
          </cell>
          <cell r="T104">
            <v>1431.6172673494116</v>
          </cell>
          <cell r="U104">
            <v>2436.5250000000001</v>
          </cell>
          <cell r="V104">
            <v>1625</v>
          </cell>
          <cell r="W104">
            <v>84.34782608695653</v>
          </cell>
          <cell r="X104">
            <v>77.071475968992246</v>
          </cell>
          <cell r="Y104">
            <v>81.506849315068493</v>
          </cell>
          <cell r="Z104">
            <v>2.8729403114062939</v>
          </cell>
          <cell r="AA104">
            <v>2.9941817109679767</v>
          </cell>
          <cell r="AB104">
            <v>0.39</v>
          </cell>
          <cell r="AC104">
            <v>0.35</v>
          </cell>
          <cell r="AD104">
            <v>0.35</v>
          </cell>
          <cell r="AE104">
            <v>0.33</v>
          </cell>
          <cell r="AF104">
            <v>2.3537499999999998</v>
          </cell>
          <cell r="AG104">
            <v>2.4000000000000004</v>
          </cell>
          <cell r="AH104">
            <v>0.1137</v>
          </cell>
          <cell r="AI104">
            <v>0.14180000000000001</v>
          </cell>
          <cell r="BG104">
            <v>1196.2193942100173</v>
          </cell>
          <cell r="BH104">
            <v>388.08644468645593</v>
          </cell>
          <cell r="BI104">
            <v>1584.3058388964732</v>
          </cell>
          <cell r="BJ104">
            <v>1771.8370199999997</v>
          </cell>
        </row>
        <row r="105">
          <cell r="A105">
            <v>37012</v>
          </cell>
          <cell r="B105">
            <v>203.48457999999997</v>
          </cell>
          <cell r="C105">
            <v>254.19037999999998</v>
          </cell>
          <cell r="D105">
            <v>383.46891089716388</v>
          </cell>
          <cell r="E105">
            <v>531.74355644406728</v>
          </cell>
          <cell r="H105">
            <v>1354.9234851699789</v>
          </cell>
          <cell r="I105">
            <v>1455.0360000000001</v>
          </cell>
          <cell r="J105">
            <v>1125</v>
          </cell>
          <cell r="K105">
            <v>1124.8421386316804</v>
          </cell>
          <cell r="L105">
            <v>1345.05</v>
          </cell>
          <cell r="M105">
            <v>1375</v>
          </cell>
          <cell r="N105">
            <v>111.57894736842103</v>
          </cell>
          <cell r="O105">
            <v>74.576271186440678</v>
          </cell>
          <cell r="P105">
            <v>69.659442724458216</v>
          </cell>
          <cell r="Q105">
            <v>1239.8828119008299</v>
          </cell>
          <cell r="R105">
            <v>2244.7810506229994</v>
          </cell>
          <cell r="S105">
            <v>1487.5</v>
          </cell>
          <cell r="T105">
            <v>1431.6172673494116</v>
          </cell>
          <cell r="U105">
            <v>2491.6499999999996</v>
          </cell>
          <cell r="V105">
            <v>1600</v>
          </cell>
          <cell r="W105">
            <v>84.34782608695653</v>
          </cell>
          <cell r="X105">
            <v>78.932248449612388</v>
          </cell>
          <cell r="Y105">
            <v>81.506849315068493</v>
          </cell>
          <cell r="Z105">
            <v>3.2045549781193436</v>
          </cell>
          <cell r="AA105">
            <v>3.3710602263449161</v>
          </cell>
          <cell r="AB105">
            <v>0.36</v>
          </cell>
          <cell r="AC105">
            <v>0.32</v>
          </cell>
          <cell r="AD105">
            <v>0.35</v>
          </cell>
          <cell r="AE105">
            <v>0.32</v>
          </cell>
          <cell r="AF105">
            <v>2.4583333333333335</v>
          </cell>
          <cell r="AG105">
            <v>2.4333333333333331</v>
          </cell>
          <cell r="AH105">
            <v>9.2299999999999993E-2</v>
          </cell>
          <cell r="AI105">
            <v>0.1153</v>
          </cell>
          <cell r="BG105">
            <v>1191.7810195306192</v>
          </cell>
          <cell r="BH105">
            <v>337.29651496149603</v>
          </cell>
          <cell r="BI105">
            <v>1529.0775344921153</v>
          </cell>
          <cell r="BJ105">
            <v>1658.5205800000001</v>
          </cell>
        </row>
        <row r="106">
          <cell r="A106">
            <v>37043</v>
          </cell>
          <cell r="B106">
            <v>166.00638000000001</v>
          </cell>
          <cell r="C106">
            <v>207.45285999999999</v>
          </cell>
          <cell r="D106">
            <v>354.83656555017564</v>
          </cell>
          <cell r="E106">
            <v>494.93054099793949</v>
          </cell>
          <cell r="H106">
            <v>1380.4880792297899</v>
          </cell>
          <cell r="I106">
            <v>1455.0360000000001</v>
          </cell>
          <cell r="J106">
            <v>1125</v>
          </cell>
          <cell r="K106">
            <v>1211.761758435038</v>
          </cell>
          <cell r="L106">
            <v>1345.05</v>
          </cell>
          <cell r="M106">
            <v>1325</v>
          </cell>
          <cell r="N106">
            <v>113.68421052631577</v>
          </cell>
          <cell r="O106">
            <v>74.576271186440678</v>
          </cell>
          <cell r="P106">
            <v>69.659442724458216</v>
          </cell>
          <cell r="Q106">
            <v>1265.4474059606409</v>
          </cell>
          <cell r="R106">
            <v>2244.7810506229994</v>
          </cell>
          <cell r="S106">
            <v>1462.5</v>
          </cell>
          <cell r="T106">
            <v>1457.1818614092224</v>
          </cell>
          <cell r="U106">
            <v>2491.6499999999996</v>
          </cell>
          <cell r="V106">
            <v>1600</v>
          </cell>
          <cell r="W106">
            <v>86.08695652173914</v>
          </cell>
          <cell r="X106">
            <v>78.932248449612388</v>
          </cell>
          <cell r="Y106">
            <v>80.136986301369859</v>
          </cell>
          <cell r="Z106">
            <v>3.0140442278698654</v>
          </cell>
          <cell r="AA106">
            <v>3.1405697178626508</v>
          </cell>
          <cell r="AB106">
            <v>0.33999999999999997</v>
          </cell>
          <cell r="AC106">
            <v>0.30000000000000004</v>
          </cell>
          <cell r="AD106">
            <v>0.3175</v>
          </cell>
          <cell r="AE106">
            <v>0.3175</v>
          </cell>
          <cell r="AF106">
            <v>2.5781249999999996</v>
          </cell>
          <cell r="AG106">
            <v>2.5625</v>
          </cell>
          <cell r="AH106">
            <v>7.5300000000000006E-2</v>
          </cell>
          <cell r="AI106">
            <v>9.4100000000000003E-2</v>
          </cell>
          <cell r="BG106">
            <v>1177.3656927530219</v>
          </cell>
          <cell r="BH106">
            <v>302.62658917429525</v>
          </cell>
          <cell r="BI106">
            <v>1479.9922819273172</v>
          </cell>
          <cell r="BJ106">
            <v>1621.0423800000001</v>
          </cell>
        </row>
        <row r="107">
          <cell r="A107">
            <v>37073</v>
          </cell>
          <cell r="B107">
            <v>184.74547999999999</v>
          </cell>
          <cell r="C107">
            <v>231.04208</v>
          </cell>
          <cell r="D107">
            <v>359.94948436213781</v>
          </cell>
          <cell r="E107">
            <v>505</v>
          </cell>
          <cell r="H107">
            <v>1380.4880792297899</v>
          </cell>
          <cell r="I107">
            <v>1477.0820000000001</v>
          </cell>
          <cell r="J107">
            <v>1125</v>
          </cell>
          <cell r="K107">
            <v>1211.761758435038</v>
          </cell>
          <cell r="L107">
            <v>1345.05</v>
          </cell>
          <cell r="M107">
            <v>1325</v>
          </cell>
          <cell r="N107">
            <v>113.68421052631577</v>
          </cell>
          <cell r="O107">
            <v>75.706214689265551</v>
          </cell>
          <cell r="P107">
            <v>69.659442724458216</v>
          </cell>
          <cell r="Q107">
            <v>1265.4474059606409</v>
          </cell>
          <cell r="R107">
            <v>2244.7810506229994</v>
          </cell>
          <cell r="S107">
            <v>1450</v>
          </cell>
          <cell r="T107">
            <v>1457.1818614092224</v>
          </cell>
          <cell r="U107">
            <v>2491.6499999999996</v>
          </cell>
          <cell r="V107">
            <v>1600</v>
          </cell>
          <cell r="W107">
            <v>86.08695652173914</v>
          </cell>
          <cell r="X107">
            <v>78.932248449612388</v>
          </cell>
          <cell r="Y107">
            <v>79.452054794520549</v>
          </cell>
          <cell r="Z107">
            <v>2.6944694151897273</v>
          </cell>
          <cell r="AA107">
            <v>2.8304227524267436</v>
          </cell>
          <cell r="AB107">
            <v>0.33999999999999997</v>
          </cell>
          <cell r="AC107">
            <v>0.29875000000000007</v>
          </cell>
          <cell r="AD107">
            <v>0.3075</v>
          </cell>
          <cell r="AE107">
            <v>0.3075</v>
          </cell>
          <cell r="AF107">
            <v>2.4743750000000007</v>
          </cell>
          <cell r="AG107">
            <v>2.625</v>
          </cell>
          <cell r="AH107">
            <v>8.3799999999999999E-2</v>
          </cell>
          <cell r="AI107">
            <v>0.1048</v>
          </cell>
          <cell r="BG107">
            <v>1185.7357234524472</v>
          </cell>
          <cell r="BH107">
            <v>309.16961085574917</v>
          </cell>
          <cell r="BI107">
            <v>1494.9053343081964</v>
          </cell>
          <cell r="BJ107">
            <v>1661.8274800000002</v>
          </cell>
        </row>
        <row r="108">
          <cell r="A108">
            <v>37104</v>
          </cell>
          <cell r="B108">
            <v>255.07221999999999</v>
          </cell>
          <cell r="C108">
            <v>318.78516000000002</v>
          </cell>
          <cell r="D108">
            <v>410.05608871936721</v>
          </cell>
          <cell r="E108">
            <v>575.20336634574585</v>
          </cell>
          <cell r="H108">
            <v>1380.4880792297899</v>
          </cell>
          <cell r="I108">
            <v>1477.0820000000001</v>
          </cell>
          <cell r="J108">
            <v>1125</v>
          </cell>
          <cell r="K108">
            <v>1211.761758435038</v>
          </cell>
          <cell r="L108">
            <v>1323</v>
          </cell>
          <cell r="M108">
            <v>1300</v>
          </cell>
          <cell r="N108">
            <v>113.68421052631577</v>
          </cell>
          <cell r="O108">
            <v>75.706214689265551</v>
          </cell>
          <cell r="P108">
            <v>69.659442724458216</v>
          </cell>
          <cell r="Q108">
            <v>1265.4474059606409</v>
          </cell>
          <cell r="R108">
            <v>2244.7810506229994</v>
          </cell>
          <cell r="S108">
            <v>1400</v>
          </cell>
          <cell r="T108">
            <v>1457.1818614092224</v>
          </cell>
          <cell r="U108">
            <v>2491.6499999999996</v>
          </cell>
          <cell r="V108">
            <v>1562.5</v>
          </cell>
          <cell r="W108">
            <v>86.08695652173914</v>
          </cell>
          <cell r="X108">
            <v>78.932248449612388</v>
          </cell>
          <cell r="Y108">
            <v>76.712328767123282</v>
          </cell>
          <cell r="Z108">
            <v>2.5059173793638099</v>
          </cell>
          <cell r="AA108">
            <v>2.6212011249206206</v>
          </cell>
          <cell r="AB108">
            <v>0.33</v>
          </cell>
          <cell r="AC108">
            <v>0.29000000000000004</v>
          </cell>
          <cell r="AD108">
            <v>0.3</v>
          </cell>
          <cell r="AE108">
            <v>0.3</v>
          </cell>
          <cell r="AF108">
            <v>2.375</v>
          </cell>
          <cell r="AG108">
            <v>2.4718749999999998</v>
          </cell>
          <cell r="AH108">
            <v>0.1157</v>
          </cell>
          <cell r="AI108">
            <v>0.14460000000000001</v>
          </cell>
          <cell r="BG108">
            <v>1243.0034707826701</v>
          </cell>
          <cell r="BH108">
            <v>369.21806798803749</v>
          </cell>
          <cell r="BI108">
            <v>1612.2215387707076</v>
          </cell>
          <cell r="BJ108">
            <v>1732.1542200000001</v>
          </cell>
        </row>
        <row r="109">
          <cell r="A109">
            <v>37135</v>
          </cell>
          <cell r="B109">
            <v>214.50757999999999</v>
          </cell>
          <cell r="C109">
            <v>268.29982000000001</v>
          </cell>
          <cell r="D109">
            <v>419.77063446209536</v>
          </cell>
          <cell r="E109">
            <v>609.97121426708861</v>
          </cell>
          <cell r="H109">
            <v>1380.4880792297899</v>
          </cell>
          <cell r="I109">
            <v>1543.2199999999998</v>
          </cell>
          <cell r="J109">
            <v>1175</v>
          </cell>
          <cell r="K109">
            <v>1211.761758435038</v>
          </cell>
          <cell r="L109">
            <v>1311.9749999999999</v>
          </cell>
          <cell r="M109">
            <v>1275</v>
          </cell>
          <cell r="N109">
            <v>113.68421052631577</v>
          </cell>
          <cell r="O109">
            <v>79.096045197740111</v>
          </cell>
          <cell r="P109">
            <v>72.755417956656345</v>
          </cell>
          <cell r="Q109">
            <v>1265.4474059606409</v>
          </cell>
          <cell r="R109">
            <v>2181.9368387645</v>
          </cell>
          <cell r="S109">
            <v>1387.5</v>
          </cell>
          <cell r="T109">
            <v>1457.1818614092224</v>
          </cell>
          <cell r="U109">
            <v>2425.5</v>
          </cell>
          <cell r="V109">
            <v>1550</v>
          </cell>
          <cell r="W109">
            <v>86.08695652173914</v>
          </cell>
          <cell r="X109">
            <v>76.72248507751938</v>
          </cell>
          <cell r="Y109">
            <v>76.027397260273972</v>
          </cell>
          <cell r="Z109">
            <v>2.281706432005806</v>
          </cell>
          <cell r="AA109">
            <v>2.3910006350358342</v>
          </cell>
          <cell r="AB109">
            <v>0.33</v>
          </cell>
          <cell r="AC109">
            <v>0.29000000000000004</v>
          </cell>
          <cell r="AD109">
            <v>0.3</v>
          </cell>
          <cell r="AE109">
            <v>0.3</v>
          </cell>
          <cell r="AF109">
            <v>2.375</v>
          </cell>
          <cell r="AG109">
            <v>2.4499999999999997</v>
          </cell>
          <cell r="AH109">
            <v>9.7299999999999998E-2</v>
          </cell>
          <cell r="AI109">
            <v>0.1217</v>
          </cell>
          <cell r="BG109">
            <v>1257.134566910212</v>
          </cell>
          <cell r="BH109">
            <v>382.26202941973486</v>
          </cell>
          <cell r="BI109">
            <v>1639.396596329947</v>
          </cell>
          <cell r="BJ109">
            <v>1757.7275799999998</v>
          </cell>
        </row>
        <row r="110">
          <cell r="A110">
            <v>37165</v>
          </cell>
          <cell r="B110">
            <v>146.82635999999999</v>
          </cell>
          <cell r="C110">
            <v>183.64318</v>
          </cell>
          <cell r="D110">
            <v>365.06240317409998</v>
          </cell>
          <cell r="E110">
            <v>540</v>
          </cell>
          <cell r="H110">
            <v>1380.4880792297899</v>
          </cell>
          <cell r="I110">
            <v>1543.2199999999998</v>
          </cell>
          <cell r="J110">
            <v>1175</v>
          </cell>
          <cell r="K110">
            <v>1211.761758435038</v>
          </cell>
          <cell r="L110">
            <v>1311.9749999999999</v>
          </cell>
          <cell r="M110">
            <v>1287.5</v>
          </cell>
          <cell r="N110">
            <v>113.68421052631577</v>
          </cell>
          <cell r="O110">
            <v>79.096045197740111</v>
          </cell>
          <cell r="P110">
            <v>72.755417956656345</v>
          </cell>
          <cell r="Q110">
            <v>1265.4474059606409</v>
          </cell>
          <cell r="R110">
            <v>2181.9368387645</v>
          </cell>
          <cell r="S110">
            <v>1362.5</v>
          </cell>
          <cell r="T110">
            <v>1457.1818614092224</v>
          </cell>
          <cell r="U110">
            <v>2425.5</v>
          </cell>
          <cell r="V110">
            <v>1550</v>
          </cell>
          <cell r="W110">
            <v>86.08695652173914</v>
          </cell>
          <cell r="X110">
            <v>76.72248507751938</v>
          </cell>
          <cell r="Y110">
            <v>74.657534246575338</v>
          </cell>
          <cell r="Z110">
            <v>2.1901833715275174</v>
          </cell>
          <cell r="AA110">
            <v>2.3405011239126274</v>
          </cell>
          <cell r="AB110">
            <v>0.33</v>
          </cell>
          <cell r="AC110">
            <v>0.29000000000000004</v>
          </cell>
          <cell r="AD110">
            <v>0.3</v>
          </cell>
          <cell r="AE110">
            <v>0.28800000000000009</v>
          </cell>
          <cell r="AF110">
            <v>2.3683333333333332</v>
          </cell>
          <cell r="AG110">
            <v>2.3805555555555551</v>
          </cell>
          <cell r="AH110">
            <v>6.6600000000000006E-2</v>
          </cell>
          <cell r="AI110">
            <v>8.3299999999999999E-2</v>
          </cell>
          <cell r="BG110">
            <v>1250.8722528342796</v>
          </cell>
          <cell r="BH110">
            <v>330.78621797173167</v>
          </cell>
          <cell r="BI110">
            <v>1581.6584708060113</v>
          </cell>
          <cell r="BJ110">
            <v>1690.0463599999998</v>
          </cell>
        </row>
        <row r="111">
          <cell r="A111">
            <v>37196</v>
          </cell>
          <cell r="B111">
            <v>107.14355999999999</v>
          </cell>
          <cell r="C111">
            <v>133.81922</v>
          </cell>
          <cell r="D111">
            <v>285</v>
          </cell>
          <cell r="E111">
            <v>430</v>
          </cell>
          <cell r="H111">
            <v>1380.4880792297899</v>
          </cell>
          <cell r="I111">
            <v>1410.944</v>
          </cell>
          <cell r="J111">
            <v>1162.5</v>
          </cell>
          <cell r="K111">
            <v>1211.761758435038</v>
          </cell>
          <cell r="L111">
            <v>1190.7</v>
          </cell>
          <cell r="M111">
            <v>1287.5</v>
          </cell>
          <cell r="N111">
            <v>113.68421052631577</v>
          </cell>
          <cell r="O111">
            <v>72.316384180790962</v>
          </cell>
          <cell r="P111">
            <v>71.981424148606806</v>
          </cell>
          <cell r="Q111">
            <v>1265.4474059606409</v>
          </cell>
          <cell r="R111">
            <v>2202.8849093839999</v>
          </cell>
          <cell r="S111">
            <v>1350</v>
          </cell>
          <cell r="T111">
            <v>1457.1818614092224</v>
          </cell>
          <cell r="U111">
            <v>2447.5500000000002</v>
          </cell>
          <cell r="V111">
            <v>1500</v>
          </cell>
          <cell r="W111">
            <v>86.08695652173914</v>
          </cell>
          <cell r="X111">
            <v>77.459072868217064</v>
          </cell>
          <cell r="Y111">
            <v>73.972602739726028</v>
          </cell>
          <cell r="Z111">
            <v>2.3050976058324331</v>
          </cell>
          <cell r="AA111">
            <v>2.4059117804187204</v>
          </cell>
          <cell r="AB111">
            <v>0.32374999999999998</v>
          </cell>
          <cell r="AC111">
            <v>0.29000000000000004</v>
          </cell>
          <cell r="AD111">
            <v>0.3</v>
          </cell>
          <cell r="AE111">
            <v>0.28500000000000003</v>
          </cell>
          <cell r="AF111">
            <v>2.3249999999999997</v>
          </cell>
          <cell r="AG111">
            <v>2.3583333333333334</v>
          </cell>
          <cell r="AH111">
            <v>4.8599999999999997E-2</v>
          </cell>
          <cell r="AI111">
            <v>6.0699999999999997E-2</v>
          </cell>
          <cell r="BG111">
            <v>1226.3503102379693</v>
          </cell>
          <cell r="BH111">
            <v>253.17845454545457</v>
          </cell>
          <cell r="BI111">
            <v>1479.5287647834239</v>
          </cell>
          <cell r="BJ111">
            <v>1518.0875599999999</v>
          </cell>
        </row>
        <row r="112">
          <cell r="A112">
            <v>37226</v>
          </cell>
          <cell r="B112">
            <v>59.744659999999996</v>
          </cell>
          <cell r="C112">
            <v>74.515479999999997</v>
          </cell>
          <cell r="D112">
            <v>224.96842772633613</v>
          </cell>
          <cell r="E112">
            <v>340.00910099548531</v>
          </cell>
          <cell r="H112">
            <v>1380.4880792297899</v>
          </cell>
          <cell r="I112">
            <v>1410.944</v>
          </cell>
          <cell r="J112">
            <v>1137.5</v>
          </cell>
          <cell r="K112">
            <v>1211.761758435038</v>
          </cell>
          <cell r="L112">
            <v>1190.7</v>
          </cell>
          <cell r="M112">
            <v>1287.5</v>
          </cell>
          <cell r="N112">
            <v>113.68421052631577</v>
          </cell>
          <cell r="O112">
            <v>72.316384180790962</v>
          </cell>
          <cell r="P112">
            <v>70.433436532507741</v>
          </cell>
          <cell r="Q112">
            <v>1265.4474059606409</v>
          </cell>
          <cell r="R112">
            <v>2202.8849093839999</v>
          </cell>
          <cell r="S112">
            <v>1325</v>
          </cell>
          <cell r="T112">
            <v>1457.1818614092224</v>
          </cell>
          <cell r="U112">
            <v>2447.5500000000002</v>
          </cell>
          <cell r="V112">
            <v>1475</v>
          </cell>
          <cell r="W112">
            <v>86.08695652173914</v>
          </cell>
          <cell r="X112">
            <v>77.459072868217064</v>
          </cell>
          <cell r="Y112">
            <v>72.602739726027394</v>
          </cell>
          <cell r="Z112">
            <v>2.3895224423798367</v>
          </cell>
          <cell r="AA112">
            <v>2.4869866037678792</v>
          </cell>
          <cell r="AB112">
            <v>0.30499999999999999</v>
          </cell>
          <cell r="AC112">
            <v>0.29000000000000004</v>
          </cell>
          <cell r="AD112">
            <v>0.3</v>
          </cell>
          <cell r="AE112">
            <v>0.28800000000000003</v>
          </cell>
          <cell r="AF112">
            <v>2.3962500000000002</v>
          </cell>
          <cell r="AG112">
            <v>2.4399999999999995</v>
          </cell>
          <cell r="AH112">
            <v>2.7099999999999999E-2</v>
          </cell>
          <cell r="AI112">
            <v>3.3799999999999997E-2</v>
          </cell>
          <cell r="BG112">
            <v>1231.7223243759479</v>
          </cell>
          <cell r="BH112">
            <v>200.72511952793224</v>
          </cell>
          <cell r="BI112">
            <v>1432.4474439038802</v>
          </cell>
          <cell r="BJ112">
            <v>1470.68866</v>
          </cell>
        </row>
        <row r="113">
          <cell r="A113">
            <v>37257</v>
          </cell>
          <cell r="B113">
            <v>40.123719999999999</v>
          </cell>
          <cell r="C113">
            <v>50.264879999999998</v>
          </cell>
          <cell r="D113">
            <v>190.20057980499328</v>
          </cell>
          <cell r="E113">
            <v>289.90249663825591</v>
          </cell>
          <cell r="H113">
            <v>1380.4880792297899</v>
          </cell>
          <cell r="I113">
            <v>1455.0360000000001</v>
          </cell>
          <cell r="J113">
            <v>1162.5</v>
          </cell>
          <cell r="K113">
            <v>1240</v>
          </cell>
          <cell r="L113">
            <v>1190.7</v>
          </cell>
          <cell r="M113">
            <v>1250</v>
          </cell>
          <cell r="N113">
            <v>113.68421052631577</v>
          </cell>
          <cell r="O113">
            <v>74.576271186440678</v>
          </cell>
          <cell r="P113">
            <v>71.981424148606806</v>
          </cell>
          <cell r="Q113">
            <v>1265.4474059606409</v>
          </cell>
          <cell r="R113">
            <v>2213.907909384</v>
          </cell>
          <cell r="S113">
            <v>1350</v>
          </cell>
          <cell r="T113">
            <v>1457.1818614092224</v>
          </cell>
          <cell r="U113">
            <v>2458.5750000000003</v>
          </cell>
          <cell r="V113">
            <v>1487.5</v>
          </cell>
          <cell r="W113">
            <v>86.08695652173914</v>
          </cell>
          <cell r="X113">
            <v>77.846669767441867</v>
          </cell>
          <cell r="Y113">
            <v>73.972602739726028</v>
          </cell>
          <cell r="Z113">
            <v>2.7430249148474677</v>
          </cell>
          <cell r="AA113">
            <v>2.8666851129456594</v>
          </cell>
          <cell r="AB113">
            <v>0.29875000000000002</v>
          </cell>
          <cell r="AC113">
            <v>0.29000000000000004</v>
          </cell>
          <cell r="AD113">
            <v>0.3</v>
          </cell>
          <cell r="AE113">
            <v>0.29000000000000004</v>
          </cell>
          <cell r="AF113">
            <v>2.694375</v>
          </cell>
          <cell r="AG113">
            <v>2.6025</v>
          </cell>
          <cell r="AH113">
            <v>1.8200000000000001E-2</v>
          </cell>
          <cell r="AI113">
            <v>2.2800000000000001E-2</v>
          </cell>
          <cell r="BG113">
            <v>1219.1152977136419</v>
          </cell>
          <cell r="BH113">
            <v>167.96699657387956</v>
          </cell>
          <cell r="BI113">
            <v>1387.0822942875216</v>
          </cell>
          <cell r="BJ113">
            <v>1495.1597200000001</v>
          </cell>
        </row>
        <row r="114">
          <cell r="A114">
            <v>37288</v>
          </cell>
          <cell r="B114">
            <v>64.59478</v>
          </cell>
          <cell r="C114">
            <v>80.688360000000003</v>
          </cell>
          <cell r="D114">
            <v>195</v>
          </cell>
          <cell r="E114">
            <v>300</v>
          </cell>
          <cell r="H114">
            <v>1350</v>
          </cell>
          <cell r="I114">
            <v>1455.0360000000001</v>
          </cell>
          <cell r="J114">
            <v>1162.5</v>
          </cell>
          <cell r="K114">
            <v>1270</v>
          </cell>
          <cell r="L114">
            <v>1190.7</v>
          </cell>
          <cell r="M114">
            <v>1250</v>
          </cell>
          <cell r="N114">
            <v>111.17349473684209</v>
          </cell>
          <cell r="O114">
            <v>74.576271186440678</v>
          </cell>
          <cell r="P114">
            <v>71.981424148606806</v>
          </cell>
          <cell r="Q114">
            <v>1262.5</v>
          </cell>
          <cell r="R114">
            <v>2213.907909384</v>
          </cell>
          <cell r="S114">
            <v>1450</v>
          </cell>
          <cell r="T114">
            <v>1455</v>
          </cell>
          <cell r="U114">
            <v>2458.5750000000003</v>
          </cell>
          <cell r="V114">
            <v>1487.5</v>
          </cell>
          <cell r="W114">
            <v>85.88644782608695</v>
          </cell>
          <cell r="X114">
            <v>77.846669767441867</v>
          </cell>
          <cell r="Y114">
            <v>79.452054794520549</v>
          </cell>
          <cell r="Z114">
            <v>2.7363240497142338</v>
          </cell>
          <cell r="AA114">
            <v>2.8268656445613716</v>
          </cell>
          <cell r="AB114">
            <v>0.28000000000000003</v>
          </cell>
          <cell r="AC114">
            <v>0.29125000000000001</v>
          </cell>
          <cell r="AD114">
            <v>0.3</v>
          </cell>
          <cell r="AE114">
            <v>0.29000000000000004</v>
          </cell>
          <cell r="AF114">
            <v>2.8287499999999994</v>
          </cell>
          <cell r="AG114">
            <v>2.75</v>
          </cell>
          <cell r="AH114">
            <v>2.93E-2</v>
          </cell>
          <cell r="AI114">
            <v>3.6600000000000001E-2</v>
          </cell>
          <cell r="BG114">
            <v>1174.9657500000001</v>
          </cell>
          <cell r="BH114">
            <v>169.717275</v>
          </cell>
          <cell r="BI114">
            <v>1344.683025</v>
          </cell>
          <cell r="BJ114">
            <v>1519.63078</v>
          </cell>
        </row>
        <row r="115">
          <cell r="A115">
            <v>37316</v>
          </cell>
          <cell r="B115">
            <v>82.231579999999994</v>
          </cell>
          <cell r="C115">
            <v>102.95482</v>
          </cell>
          <cell r="D115">
            <v>220</v>
          </cell>
          <cell r="E115">
            <v>335</v>
          </cell>
          <cell r="H115">
            <v>1375</v>
          </cell>
          <cell r="I115">
            <v>1444.0129999999999</v>
          </cell>
          <cell r="J115">
            <v>1225</v>
          </cell>
          <cell r="K115">
            <v>1285.0000000000002</v>
          </cell>
          <cell r="L115">
            <v>1190.7</v>
          </cell>
          <cell r="M115">
            <v>1287.5</v>
          </cell>
          <cell r="N115">
            <v>113.23226315789472</v>
          </cell>
          <cell r="O115">
            <v>74.011299435028249</v>
          </cell>
          <cell r="P115">
            <v>75.851393188854487</v>
          </cell>
          <cell r="Q115">
            <v>1262.5</v>
          </cell>
          <cell r="R115">
            <v>2286.6771918620002</v>
          </cell>
          <cell r="S115">
            <v>1450</v>
          </cell>
          <cell r="T115">
            <v>1455</v>
          </cell>
          <cell r="U115">
            <v>2535.75</v>
          </cell>
          <cell r="V115">
            <v>1512.5</v>
          </cell>
          <cell r="W115">
            <v>85.88644782608695</v>
          </cell>
          <cell r="X115">
            <v>80.405424031007769</v>
          </cell>
          <cell r="Y115">
            <v>79.452054794520549</v>
          </cell>
          <cell r="Z115">
            <v>2.9669781366234234</v>
          </cell>
          <cell r="AA115">
            <v>3.0506994466116302</v>
          </cell>
          <cell r="AB115">
            <v>0.28000000000000003</v>
          </cell>
          <cell r="AC115">
            <v>0.30625000000000002</v>
          </cell>
          <cell r="AD115">
            <v>0.3</v>
          </cell>
          <cell r="AE115">
            <v>0.29000000000000004</v>
          </cell>
          <cell r="AF115">
            <v>2.8087500000000007</v>
          </cell>
          <cell r="AG115">
            <v>2.8512499999999994</v>
          </cell>
          <cell r="AH115">
            <v>3.73E-2</v>
          </cell>
          <cell r="AI115">
            <v>4.6699999999999998E-2</v>
          </cell>
          <cell r="BG115">
            <v>1205.5449999999996</v>
          </cell>
          <cell r="BH115">
            <v>192.88719999999995</v>
          </cell>
          <cell r="BI115">
            <v>1398.4321999999995</v>
          </cell>
          <cell r="BJ115">
            <v>1526.2445799999998</v>
          </cell>
        </row>
        <row r="116">
          <cell r="A116">
            <v>37347</v>
          </cell>
          <cell r="B116">
            <v>157.18798000000001</v>
          </cell>
          <cell r="C116">
            <v>196.65031999999999</v>
          </cell>
          <cell r="D116">
            <v>270</v>
          </cell>
          <cell r="E116">
            <v>410</v>
          </cell>
          <cell r="H116">
            <v>1424.9999999999998</v>
          </cell>
          <cell r="I116">
            <v>1455.0360000000001</v>
          </cell>
          <cell r="J116">
            <v>1287.5</v>
          </cell>
          <cell r="K116">
            <v>1290</v>
          </cell>
          <cell r="L116">
            <v>1220.4675</v>
          </cell>
          <cell r="M116">
            <v>1287.5</v>
          </cell>
          <cell r="N116">
            <v>117.34979999999997</v>
          </cell>
          <cell r="O116">
            <v>74.576271186440678</v>
          </cell>
          <cell r="P116">
            <v>79.721362229102169</v>
          </cell>
          <cell r="Q116">
            <v>1262.5</v>
          </cell>
          <cell r="R116">
            <v>2243.6831212424995</v>
          </cell>
          <cell r="S116">
            <v>1275</v>
          </cell>
          <cell r="T116">
            <v>1455</v>
          </cell>
          <cell r="U116">
            <v>2491.6499999999996</v>
          </cell>
          <cell r="V116">
            <v>1375</v>
          </cell>
          <cell r="W116">
            <v>85.88644782608695</v>
          </cell>
          <cell r="X116">
            <v>78.89364244186045</v>
          </cell>
          <cell r="Y116">
            <v>69.863013698630141</v>
          </cell>
          <cell r="Z116">
            <v>3.1390426078804921</v>
          </cell>
          <cell r="AA116">
            <v>3.2264682935679945</v>
          </cell>
          <cell r="AB116">
            <v>0.27</v>
          </cell>
          <cell r="AC116">
            <v>0.31</v>
          </cell>
          <cell r="AD116">
            <v>0.3</v>
          </cell>
          <cell r="AE116">
            <v>0.29000000000000004</v>
          </cell>
          <cell r="AF116">
            <v>2.7649999999999997</v>
          </cell>
          <cell r="AG116">
            <v>2.8849999999999998</v>
          </cell>
          <cell r="AH116">
            <v>7.1300000000000002E-2</v>
          </cell>
          <cell r="AI116">
            <v>8.9200000000000002E-2</v>
          </cell>
          <cell r="BG116">
            <v>1263.0969285714282</v>
          </cell>
          <cell r="BH116">
            <v>239.32362857142854</v>
          </cell>
          <cell r="BI116">
            <v>1502.4205571428568</v>
          </cell>
          <cell r="BJ116">
            <v>1612.22398</v>
          </cell>
        </row>
        <row r="117">
          <cell r="A117">
            <v>37377</v>
          </cell>
          <cell r="B117">
            <v>155.86521999999999</v>
          </cell>
          <cell r="C117">
            <v>194.66618</v>
          </cell>
          <cell r="D117">
            <v>310</v>
          </cell>
          <cell r="E117">
            <v>485</v>
          </cell>
          <cell r="H117">
            <v>1450.0000000000002</v>
          </cell>
          <cell r="I117">
            <v>1410.944</v>
          </cell>
          <cell r="J117">
            <v>1362.5</v>
          </cell>
          <cell r="K117">
            <v>1312.5</v>
          </cell>
          <cell r="L117">
            <v>1234.8000000000002</v>
          </cell>
          <cell r="M117">
            <v>1287.5</v>
          </cell>
          <cell r="N117">
            <v>119.40856842105264</v>
          </cell>
          <cell r="O117">
            <v>72.316384180790962</v>
          </cell>
          <cell r="P117">
            <v>84.365325077399376</v>
          </cell>
          <cell r="Q117">
            <v>1262.5</v>
          </cell>
          <cell r="R117">
            <v>2172.0117681450001</v>
          </cell>
          <cell r="S117">
            <v>1275</v>
          </cell>
          <cell r="T117">
            <v>1455</v>
          </cell>
          <cell r="U117">
            <v>2414.4750000000004</v>
          </cell>
          <cell r="V117">
            <v>1375</v>
          </cell>
          <cell r="W117">
            <v>85.88644782608695</v>
          </cell>
          <cell r="X117">
            <v>76.373494186046514</v>
          </cell>
          <cell r="Y117">
            <v>69.863013698630141</v>
          </cell>
          <cell r="Z117">
            <v>3.0682745993913558</v>
          </cell>
          <cell r="AA117">
            <v>3.1443798320683021</v>
          </cell>
          <cell r="AB117">
            <v>0.27</v>
          </cell>
          <cell r="AC117">
            <v>0.3125</v>
          </cell>
          <cell r="AD117">
            <v>0.3</v>
          </cell>
          <cell r="AE117">
            <v>0.31</v>
          </cell>
          <cell r="AF117">
            <v>3.2566666666666664</v>
          </cell>
          <cell r="AG117">
            <v>3.005555555555556</v>
          </cell>
          <cell r="AH117">
            <v>7.0699999999999999E-2</v>
          </cell>
          <cell r="AI117">
            <v>8.8300000000000003E-2</v>
          </cell>
          <cell r="BG117">
            <v>1329.8353478260872</v>
          </cell>
          <cell r="BH117">
            <v>284.30962608695654</v>
          </cell>
          <cell r="BI117">
            <v>1614.1449739130437</v>
          </cell>
          <cell r="BJ117">
            <v>1566.8092199999999</v>
          </cell>
        </row>
        <row r="118">
          <cell r="A118">
            <v>37408</v>
          </cell>
          <cell r="B118">
            <v>204.58687999999998</v>
          </cell>
          <cell r="C118">
            <v>255.7336</v>
          </cell>
          <cell r="D118">
            <v>340</v>
          </cell>
          <cell r="E118">
            <v>525</v>
          </cell>
          <cell r="H118">
            <v>1450.0000000000002</v>
          </cell>
          <cell r="I118">
            <v>1410.944</v>
          </cell>
          <cell r="J118">
            <v>1490</v>
          </cell>
          <cell r="K118">
            <v>1312.5</v>
          </cell>
          <cell r="L118">
            <v>1234.8000000000002</v>
          </cell>
          <cell r="M118">
            <v>1437.5</v>
          </cell>
          <cell r="N118">
            <v>119.40856842105264</v>
          </cell>
          <cell r="O118">
            <v>72.316384180790962</v>
          </cell>
          <cell r="P118">
            <v>92.260061919504636</v>
          </cell>
          <cell r="Q118">
            <v>1262.5</v>
          </cell>
          <cell r="R118">
            <v>2172.0117681450001</v>
          </cell>
          <cell r="S118">
            <v>1452.5</v>
          </cell>
          <cell r="T118">
            <v>1455</v>
          </cell>
          <cell r="U118">
            <v>2414.4750000000004</v>
          </cell>
          <cell r="V118">
            <v>1450</v>
          </cell>
          <cell r="W118">
            <v>85.88644782608695</v>
          </cell>
          <cell r="X118">
            <v>76.373494186046514</v>
          </cell>
          <cell r="Y118">
            <v>79.589041095890408</v>
          </cell>
          <cell r="Z118">
            <v>3.2309968046609616</v>
          </cell>
          <cell r="AA118">
            <v>3.2840184160391912</v>
          </cell>
          <cell r="AB118">
            <v>0.28500000000000003</v>
          </cell>
          <cell r="AC118">
            <v>0.315</v>
          </cell>
          <cell r="AD118">
            <v>0.3</v>
          </cell>
          <cell r="AE118">
            <v>0.33249999999999996</v>
          </cell>
          <cell r="AF118">
            <v>6.9124999999999996</v>
          </cell>
          <cell r="AG118">
            <v>7.2312499999999993</v>
          </cell>
          <cell r="AH118">
            <v>9.2799999999999994E-2</v>
          </cell>
          <cell r="AI118">
            <v>0.11600000000000001</v>
          </cell>
          <cell r="BG118">
            <v>1386.3522500000001</v>
          </cell>
          <cell r="BH118">
            <v>325.07569999999998</v>
          </cell>
          <cell r="BI118">
            <v>1711.4279500000002</v>
          </cell>
          <cell r="BJ118">
            <v>1615.53088</v>
          </cell>
        </row>
        <row r="119">
          <cell r="A119">
            <v>37438</v>
          </cell>
          <cell r="B119">
            <v>244.93106</v>
          </cell>
          <cell r="C119">
            <v>306.21893999999998</v>
          </cell>
          <cell r="D119">
            <v>375</v>
          </cell>
          <cell r="E119">
            <v>570</v>
          </cell>
          <cell r="H119">
            <v>1450.0000000000002</v>
          </cell>
          <cell r="I119">
            <v>1432.99</v>
          </cell>
          <cell r="J119">
            <v>1500</v>
          </cell>
          <cell r="K119">
            <v>1312.5</v>
          </cell>
          <cell r="L119">
            <v>1234.8000000000002</v>
          </cell>
          <cell r="M119">
            <v>1450</v>
          </cell>
          <cell r="N119">
            <v>119.40856842105264</v>
          </cell>
          <cell r="O119">
            <v>73.44632768361582</v>
          </cell>
          <cell r="P119">
            <v>92.879256965944265</v>
          </cell>
          <cell r="Q119">
            <v>1262.5</v>
          </cell>
          <cell r="R119">
            <v>2172.0117681450001</v>
          </cell>
          <cell r="S119">
            <v>1452.5</v>
          </cell>
          <cell r="T119">
            <v>1455</v>
          </cell>
          <cell r="U119">
            <v>2414.4750000000004</v>
          </cell>
          <cell r="V119">
            <v>1450</v>
          </cell>
          <cell r="W119">
            <v>85.88644782608695</v>
          </cell>
          <cell r="X119">
            <v>76.373494186046514</v>
          </cell>
          <cell r="Y119">
            <v>79.589041095890408</v>
          </cell>
          <cell r="Z119">
            <v>3.2415423876558505</v>
          </cell>
          <cell r="AA119">
            <v>3.3285906236455087</v>
          </cell>
          <cell r="AB119">
            <v>0.3</v>
          </cell>
          <cell r="AC119">
            <v>0.315</v>
          </cell>
          <cell r="AD119">
            <v>0.3</v>
          </cell>
          <cell r="AE119">
            <v>0.34099999999999991</v>
          </cell>
          <cell r="AF119">
            <v>5.6687500000000002</v>
          </cell>
          <cell r="AG119">
            <v>6.046875</v>
          </cell>
          <cell r="AH119">
            <v>0.1111</v>
          </cell>
          <cell r="AI119">
            <v>0.1389</v>
          </cell>
          <cell r="BG119">
            <v>1439.0115217391303</v>
          </cell>
          <cell r="BH119">
            <v>372.15815217391298</v>
          </cell>
          <cell r="BI119">
            <v>1811.1696739130434</v>
          </cell>
          <cell r="BJ119">
            <v>1677.9210600000001</v>
          </cell>
        </row>
        <row r="120">
          <cell r="A120">
            <v>37469</v>
          </cell>
          <cell r="B120">
            <v>226.19195999999999</v>
          </cell>
          <cell r="C120">
            <v>298.06191999999999</v>
          </cell>
          <cell r="D120">
            <v>375</v>
          </cell>
          <cell r="E120">
            <v>580</v>
          </cell>
          <cell r="H120">
            <v>1450.0000000000002</v>
          </cell>
          <cell r="I120">
            <v>1444.0129999999999</v>
          </cell>
          <cell r="J120">
            <v>1500</v>
          </cell>
          <cell r="K120">
            <v>1312.5</v>
          </cell>
          <cell r="L120">
            <v>1234.8000000000002</v>
          </cell>
          <cell r="M120">
            <v>1450</v>
          </cell>
          <cell r="N120">
            <v>119.40856842105264</v>
          </cell>
          <cell r="O120">
            <v>74.011299435028249</v>
          </cell>
          <cell r="P120">
            <v>92.879256965944265</v>
          </cell>
          <cell r="Q120">
            <v>1262.5</v>
          </cell>
          <cell r="R120">
            <v>2172.0117681450001</v>
          </cell>
          <cell r="S120">
            <v>1452.5</v>
          </cell>
          <cell r="T120">
            <v>1455</v>
          </cell>
          <cell r="U120">
            <v>2414.4750000000004</v>
          </cell>
          <cell r="V120">
            <v>1450</v>
          </cell>
          <cell r="W120">
            <v>85.88644782608695</v>
          </cell>
          <cell r="X120">
            <v>76.373494186046514</v>
          </cell>
          <cell r="Y120">
            <v>79.589041095890408</v>
          </cell>
          <cell r="Z120">
            <v>3.0482800032831783</v>
          </cell>
          <cell r="AA120">
            <v>3.1025796062777831</v>
          </cell>
          <cell r="AB120">
            <v>0.3</v>
          </cell>
          <cell r="AC120">
            <v>0.315</v>
          </cell>
          <cell r="AD120">
            <v>0.3</v>
          </cell>
          <cell r="AE120">
            <v>0.34166666666666662</v>
          </cell>
          <cell r="AF120">
            <v>4.8000000000000007</v>
          </cell>
          <cell r="AG120">
            <v>4.78125</v>
          </cell>
          <cell r="AH120">
            <v>0.1026</v>
          </cell>
          <cell r="AI120">
            <v>0.13519999999999999</v>
          </cell>
          <cell r="BG120">
            <v>1417.8495454545459</v>
          </cell>
          <cell r="BH120">
            <v>366.68522727272733</v>
          </cell>
          <cell r="BI120">
            <v>1784.5347727272733</v>
          </cell>
          <cell r="BJ120">
            <v>1670.20496</v>
          </cell>
        </row>
        <row r="121">
          <cell r="A121">
            <v>37500</v>
          </cell>
          <cell r="B121">
            <v>260.58371999999997</v>
          </cell>
          <cell r="C121">
            <v>501.54649999999998</v>
          </cell>
          <cell r="D121">
            <v>370</v>
          </cell>
          <cell r="E121">
            <v>685</v>
          </cell>
          <cell r="H121">
            <v>1450.0000000000002</v>
          </cell>
          <cell r="I121">
            <v>1444.0129999999999</v>
          </cell>
          <cell r="J121">
            <v>1475</v>
          </cell>
          <cell r="K121">
            <v>1312.5</v>
          </cell>
          <cell r="L121">
            <v>1234.8000000000002</v>
          </cell>
          <cell r="M121">
            <v>1450</v>
          </cell>
          <cell r="N121">
            <v>119.40856842105264</v>
          </cell>
          <cell r="O121">
            <v>74.011299435028249</v>
          </cell>
          <cell r="P121">
            <v>91.331269349845201</v>
          </cell>
          <cell r="Q121">
            <v>1262.5</v>
          </cell>
          <cell r="R121">
            <v>2172.0117681450001</v>
          </cell>
          <cell r="S121">
            <v>1452.5</v>
          </cell>
          <cell r="T121">
            <v>1455</v>
          </cell>
          <cell r="U121">
            <v>2414.4750000000004</v>
          </cell>
          <cell r="V121">
            <v>1450</v>
          </cell>
          <cell r="W121">
            <v>85.88644782608695</v>
          </cell>
          <cell r="X121">
            <v>76.373494186046514</v>
          </cell>
          <cell r="Y121">
            <v>79.589041095890408</v>
          </cell>
          <cell r="Z121">
            <v>3.0136122307037669</v>
          </cell>
          <cell r="AA121">
            <v>3.0687803280010488</v>
          </cell>
          <cell r="AB121">
            <v>0.312</v>
          </cell>
          <cell r="AC121">
            <v>0.315</v>
          </cell>
          <cell r="AD121">
            <v>0.3</v>
          </cell>
          <cell r="AE121">
            <v>0.34599999999999997</v>
          </cell>
          <cell r="AF121">
            <v>4.7638888888888893</v>
          </cell>
          <cell r="AG121">
            <v>4.7722222222222221</v>
          </cell>
          <cell r="AH121">
            <v>0.1182</v>
          </cell>
          <cell r="AI121">
            <v>0.22750000000000001</v>
          </cell>
          <cell r="BG121">
            <v>1422.2428571428572</v>
          </cell>
          <cell r="BH121">
            <v>362.91714285714284</v>
          </cell>
          <cell r="BI121">
            <v>1785.16</v>
          </cell>
          <cell r="BJ121">
            <v>1704.59672</v>
          </cell>
        </row>
        <row r="122">
          <cell r="A122">
            <v>37530</v>
          </cell>
          <cell r="B122">
            <v>262.78832</v>
          </cell>
          <cell r="C122">
            <v>418.43307999999996</v>
          </cell>
          <cell r="D122">
            <v>370</v>
          </cell>
          <cell r="E122">
            <v>700</v>
          </cell>
          <cell r="H122">
            <v>1450.0000000000002</v>
          </cell>
          <cell r="I122">
            <v>1432.99</v>
          </cell>
          <cell r="J122">
            <v>1400</v>
          </cell>
          <cell r="K122">
            <v>1312.5</v>
          </cell>
          <cell r="L122">
            <v>1212.75</v>
          </cell>
          <cell r="M122">
            <v>1375</v>
          </cell>
          <cell r="N122">
            <v>119.40856842105264</v>
          </cell>
          <cell r="O122">
            <v>73.44632768361582</v>
          </cell>
          <cell r="P122">
            <v>86.687306501547994</v>
          </cell>
          <cell r="Q122">
            <v>1262.5</v>
          </cell>
          <cell r="R122">
            <v>2149.4849999999997</v>
          </cell>
          <cell r="S122">
            <v>1427.5</v>
          </cell>
          <cell r="T122">
            <v>1455</v>
          </cell>
          <cell r="U122">
            <v>2381.4</v>
          </cell>
          <cell r="V122">
            <v>1425</v>
          </cell>
          <cell r="W122">
            <v>85.88644782608695</v>
          </cell>
          <cell r="X122">
            <v>75.581395348837205</v>
          </cell>
          <cell r="Y122">
            <v>78.219178082191775</v>
          </cell>
          <cell r="Z122">
            <v>3.0881082637489201</v>
          </cell>
          <cell r="AA122">
            <v>3.1625237130444424</v>
          </cell>
          <cell r="AB122">
            <v>0.33</v>
          </cell>
          <cell r="AC122">
            <v>0.32500000000000001</v>
          </cell>
          <cell r="AD122">
            <v>0.3</v>
          </cell>
          <cell r="AE122">
            <v>0.35</v>
          </cell>
          <cell r="AF122">
            <v>4.0638888888888891</v>
          </cell>
          <cell r="AG122">
            <v>4.7</v>
          </cell>
          <cell r="AH122">
            <v>0.1192</v>
          </cell>
          <cell r="AI122">
            <v>0.1898</v>
          </cell>
          <cell r="BG122">
            <v>1423.1939130434785</v>
          </cell>
          <cell r="BH122">
            <v>363.15982608695651</v>
          </cell>
          <cell r="BI122">
            <v>1786.3537391304349</v>
          </cell>
          <cell r="BJ122">
            <v>1695.7783199999999</v>
          </cell>
        </row>
        <row r="123">
          <cell r="A123">
            <v>37561</v>
          </cell>
          <cell r="B123">
            <v>221.78275999999997</v>
          </cell>
          <cell r="C123">
            <v>341.93345999999997</v>
          </cell>
          <cell r="D123">
            <v>320</v>
          </cell>
          <cell r="E123">
            <v>580</v>
          </cell>
          <cell r="H123">
            <v>1450.0000000000002</v>
          </cell>
          <cell r="I123">
            <v>1410.944</v>
          </cell>
          <cell r="J123">
            <v>1400</v>
          </cell>
          <cell r="K123">
            <v>1300</v>
          </cell>
          <cell r="L123">
            <v>1212.75</v>
          </cell>
          <cell r="M123">
            <v>1375</v>
          </cell>
          <cell r="N123">
            <v>119.40856842105264</v>
          </cell>
          <cell r="O123">
            <v>72.316384180790962</v>
          </cell>
          <cell r="P123">
            <v>86.687306501547994</v>
          </cell>
          <cell r="Q123">
            <v>1262.5</v>
          </cell>
          <cell r="R123">
            <v>2138.462</v>
          </cell>
          <cell r="S123">
            <v>1427.5</v>
          </cell>
          <cell r="T123">
            <v>1455</v>
          </cell>
          <cell r="U123">
            <v>2359.3500000000004</v>
          </cell>
          <cell r="V123">
            <v>1425</v>
          </cell>
          <cell r="W123">
            <v>85.88644782608695</v>
          </cell>
          <cell r="X123">
            <v>75.193798449612416</v>
          </cell>
          <cell r="Y123">
            <v>78.219178082191775</v>
          </cell>
          <cell r="Z123">
            <v>3.3191422264269947</v>
          </cell>
          <cell r="AA123">
            <v>3.4176047242130094</v>
          </cell>
          <cell r="AB123">
            <v>0.33</v>
          </cell>
          <cell r="AC123">
            <v>0.32500000000000001</v>
          </cell>
          <cell r="AD123">
            <v>0.3</v>
          </cell>
          <cell r="AE123">
            <v>0.35499999999999998</v>
          </cell>
          <cell r="AF123">
            <v>3.1343749999999999</v>
          </cell>
          <cell r="AG123">
            <v>4.203125</v>
          </cell>
          <cell r="AH123">
            <v>0.10059999999999999</v>
          </cell>
          <cell r="AI123">
            <v>0.15509999999999999</v>
          </cell>
          <cell r="BG123">
            <v>1452.7135714285716</v>
          </cell>
          <cell r="BH123">
            <v>320.59885714285713</v>
          </cell>
          <cell r="BI123">
            <v>1773.3124285714289</v>
          </cell>
          <cell r="BJ123">
            <v>1632.72676</v>
          </cell>
        </row>
        <row r="124">
          <cell r="A124">
            <v>37591</v>
          </cell>
          <cell r="B124">
            <v>214.50757999999999</v>
          </cell>
          <cell r="C124">
            <v>268.07936000000001</v>
          </cell>
          <cell r="D124">
            <v>300</v>
          </cell>
          <cell r="E124">
            <v>545</v>
          </cell>
          <cell r="H124">
            <v>1450.0000000000002</v>
          </cell>
          <cell r="I124">
            <v>1410.944</v>
          </cell>
          <cell r="J124">
            <v>1375</v>
          </cell>
          <cell r="K124">
            <v>1290</v>
          </cell>
          <cell r="L124">
            <v>1212.75</v>
          </cell>
          <cell r="M124">
            <v>1350</v>
          </cell>
          <cell r="N124">
            <v>119.40856842105264</v>
          </cell>
          <cell r="O124">
            <v>72.316384180790962</v>
          </cell>
          <cell r="P124">
            <v>85.139318885448915</v>
          </cell>
          <cell r="Q124">
            <v>1262.5</v>
          </cell>
          <cell r="R124">
            <v>2138.462</v>
          </cell>
          <cell r="S124">
            <v>1427.5</v>
          </cell>
          <cell r="T124">
            <v>1455</v>
          </cell>
          <cell r="U124">
            <v>2359.3500000000004</v>
          </cell>
          <cell r="V124">
            <v>1425</v>
          </cell>
          <cell r="W124">
            <v>85.88644782608695</v>
          </cell>
          <cell r="X124">
            <v>75.193798449612416</v>
          </cell>
          <cell r="Y124">
            <v>78.219178082191775</v>
          </cell>
          <cell r="Z124">
            <v>3.2643467964113313</v>
          </cell>
          <cell r="AA124">
            <v>3.3772130998820651</v>
          </cell>
          <cell r="AB124">
            <v>0.33</v>
          </cell>
          <cell r="AC124">
            <v>0.32500000000000001</v>
          </cell>
          <cell r="AD124">
            <v>0.3</v>
          </cell>
          <cell r="AE124">
            <v>0.35499999999999998</v>
          </cell>
          <cell r="AF124">
            <v>3.3999999999999995</v>
          </cell>
          <cell r="AG124">
            <v>3.46875</v>
          </cell>
          <cell r="AH124">
            <v>9.7299999999999998E-2</v>
          </cell>
          <cell r="AI124">
            <v>0.1216</v>
          </cell>
          <cell r="BG124">
            <v>1477.9270000000004</v>
          </cell>
          <cell r="BH124">
            <v>305.77800000000002</v>
          </cell>
          <cell r="BI124">
            <v>1783.7050000000004</v>
          </cell>
          <cell r="BJ124">
            <v>1625.4515799999999</v>
          </cell>
        </row>
        <row r="125">
          <cell r="A125">
            <v>37622</v>
          </cell>
          <cell r="B125">
            <v>230.38069999999999</v>
          </cell>
          <cell r="C125">
            <v>313.27366000000001</v>
          </cell>
          <cell r="D125">
            <v>310</v>
          </cell>
          <cell r="E125">
            <v>535</v>
          </cell>
          <cell r="H125">
            <v>1430</v>
          </cell>
          <cell r="I125">
            <v>1410.944</v>
          </cell>
          <cell r="J125">
            <v>1405</v>
          </cell>
          <cell r="K125">
            <v>1290</v>
          </cell>
          <cell r="L125">
            <v>1212.75</v>
          </cell>
          <cell r="M125">
            <v>1350</v>
          </cell>
          <cell r="N125">
            <v>117.76155368421051</v>
          </cell>
          <cell r="O125">
            <v>72.316384180790962</v>
          </cell>
          <cell r="P125">
            <v>86.996904024767801</v>
          </cell>
          <cell r="Q125">
            <v>1262.5</v>
          </cell>
          <cell r="R125">
            <v>2138.462</v>
          </cell>
          <cell r="S125">
            <v>1427.5</v>
          </cell>
          <cell r="T125">
            <v>1455</v>
          </cell>
          <cell r="U125">
            <v>2359.3500000000004</v>
          </cell>
          <cell r="V125">
            <v>1425</v>
          </cell>
          <cell r="W125">
            <v>85.88644782608695</v>
          </cell>
          <cell r="X125">
            <v>75.193798449612416</v>
          </cell>
          <cell r="Y125">
            <v>78.219178082191775</v>
          </cell>
          <cell r="Z125">
            <v>3.6423841059602649</v>
          </cell>
          <cell r="AA125">
            <v>3.7897028939490158</v>
          </cell>
          <cell r="AB125">
            <v>0.33</v>
          </cell>
          <cell r="AC125">
            <v>0.32500000000000001</v>
          </cell>
          <cell r="AD125">
            <v>0.3</v>
          </cell>
          <cell r="AE125">
            <v>0.35499999999999998</v>
          </cell>
          <cell r="AF125">
            <v>3.7749999999999999</v>
          </cell>
          <cell r="AG125">
            <v>3.625</v>
          </cell>
          <cell r="AH125">
            <v>0.1045</v>
          </cell>
          <cell r="AI125">
            <v>0.1421</v>
          </cell>
          <cell r="BG125">
            <v>1519.1279999999997</v>
          </cell>
          <cell r="BH125">
            <v>329.32145454545451</v>
          </cell>
          <cell r="BI125">
            <v>1848.4494545454543</v>
          </cell>
          <cell r="BJ125">
            <v>1641.3246999999999</v>
          </cell>
        </row>
        <row r="126">
          <cell r="A126">
            <v>37653</v>
          </cell>
          <cell r="B126">
            <v>279.10235999999998</v>
          </cell>
          <cell r="C126">
            <v>348.98818</v>
          </cell>
          <cell r="D126">
            <v>330</v>
          </cell>
          <cell r="E126">
            <v>520</v>
          </cell>
          <cell r="H126">
            <v>1450</v>
          </cell>
          <cell r="I126">
            <v>1410.944</v>
          </cell>
          <cell r="J126">
            <v>1445</v>
          </cell>
          <cell r="K126">
            <v>1310</v>
          </cell>
          <cell r="L126">
            <v>1212.75</v>
          </cell>
          <cell r="M126">
            <v>1390.5</v>
          </cell>
          <cell r="N126">
            <v>119.40856842105261</v>
          </cell>
          <cell r="O126">
            <v>72.316384180790962</v>
          </cell>
          <cell r="P126">
            <v>89.473684210526315</v>
          </cell>
          <cell r="Q126">
            <v>1262.5</v>
          </cell>
          <cell r="R126">
            <v>2138.462</v>
          </cell>
          <cell r="S126">
            <v>1497.5</v>
          </cell>
          <cell r="T126">
            <v>1450</v>
          </cell>
          <cell r="U126">
            <v>2359.3500000000004</v>
          </cell>
          <cell r="V126">
            <v>1518.3333333333333</v>
          </cell>
          <cell r="W126">
            <v>85.88644782608695</v>
          </cell>
          <cell r="X126">
            <v>75.193798449612416</v>
          </cell>
          <cell r="Y126">
            <v>82.054794520547944</v>
          </cell>
          <cell r="Z126">
            <v>3.9129547310169648</v>
          </cell>
          <cell r="AA126">
            <v>4.052957339199855</v>
          </cell>
          <cell r="AB126">
            <v>0.33</v>
          </cell>
          <cell r="AC126">
            <v>0.35249999999999998</v>
          </cell>
          <cell r="AD126">
            <v>0.3</v>
          </cell>
          <cell r="AE126">
            <v>0.35875000000000001</v>
          </cell>
          <cell r="AF126">
            <v>4.0625</v>
          </cell>
          <cell r="AG126">
            <v>3.6843750000000002</v>
          </cell>
          <cell r="AH126">
            <v>0.12659999999999999</v>
          </cell>
          <cell r="AI126">
            <v>0.1583</v>
          </cell>
          <cell r="BG126">
            <v>1562.8317499999996</v>
          </cell>
          <cell r="BH126">
            <v>355.67894999999993</v>
          </cell>
          <cell r="BI126">
            <v>1918.5106999999996</v>
          </cell>
          <cell r="BJ126">
            <v>1690.0463599999998</v>
          </cell>
        </row>
        <row r="127">
          <cell r="A127">
            <v>37681</v>
          </cell>
          <cell r="B127">
            <v>267.63844</v>
          </cell>
          <cell r="C127">
            <v>343.03575999999998</v>
          </cell>
          <cell r="D127">
            <v>335</v>
          </cell>
          <cell r="E127">
            <v>505</v>
          </cell>
          <cell r="H127">
            <v>1455</v>
          </cell>
          <cell r="I127">
            <v>1388.8979999999999</v>
          </cell>
          <cell r="J127">
            <v>1475</v>
          </cell>
          <cell r="K127">
            <v>1310</v>
          </cell>
          <cell r="L127">
            <v>1212.75</v>
          </cell>
          <cell r="M127">
            <v>1390.5</v>
          </cell>
          <cell r="N127">
            <v>119.82032210526314</v>
          </cell>
          <cell r="O127">
            <v>71.186440677966104</v>
          </cell>
          <cell r="P127">
            <v>91.331269349845201</v>
          </cell>
          <cell r="Q127">
            <v>1257.4999999999998</v>
          </cell>
          <cell r="R127">
            <v>2138.462</v>
          </cell>
          <cell r="S127">
            <v>1517.5</v>
          </cell>
          <cell r="T127">
            <v>1444.9999999999998</v>
          </cell>
          <cell r="U127">
            <v>2359.3500000000004</v>
          </cell>
          <cell r="V127">
            <v>1535</v>
          </cell>
          <cell r="W127">
            <v>85.546303478260853</v>
          </cell>
          <cell r="X127">
            <v>75.193798449612416</v>
          </cell>
          <cell r="Y127">
            <v>83.150684931506845</v>
          </cell>
          <cell r="Z127">
            <v>3.8022230574167435</v>
          </cell>
          <cell r="AA127">
            <v>3.9189272430372859</v>
          </cell>
          <cell r="AB127">
            <v>0.38599999999999995</v>
          </cell>
          <cell r="AC127">
            <v>0.40000000000000008</v>
          </cell>
          <cell r="AD127">
            <v>0.3</v>
          </cell>
          <cell r="AE127">
            <v>0.37950000000000006</v>
          </cell>
          <cell r="AF127">
            <v>4.6861111111111109</v>
          </cell>
          <cell r="AG127">
            <v>4.5888888888888886</v>
          </cell>
          <cell r="AH127">
            <v>0.12139999999999999</v>
          </cell>
          <cell r="AI127">
            <v>0.15559999999999999</v>
          </cell>
          <cell r="BG127">
            <v>1572.1344285714281</v>
          </cell>
          <cell r="BH127">
            <v>361.96909523809512</v>
          </cell>
          <cell r="BI127">
            <v>1934.1035238095233</v>
          </cell>
          <cell r="BJ127">
            <v>1656.5364399999999</v>
          </cell>
        </row>
        <row r="128">
          <cell r="A128">
            <v>37712</v>
          </cell>
          <cell r="B128">
            <v>347.66541999999998</v>
          </cell>
          <cell r="C128">
            <v>463.18646000000001</v>
          </cell>
          <cell r="D128">
            <v>350</v>
          </cell>
          <cell r="E128">
            <v>540</v>
          </cell>
          <cell r="H128">
            <v>1447.5</v>
          </cell>
          <cell r="I128">
            <v>1388.8979999999999</v>
          </cell>
          <cell r="J128">
            <v>1430</v>
          </cell>
          <cell r="K128">
            <v>1305.0000000000002</v>
          </cell>
          <cell r="L128">
            <v>1187.2822500000002</v>
          </cell>
          <cell r="M128">
            <v>1320</v>
          </cell>
          <cell r="N128">
            <v>119.20269157894737</v>
          </cell>
          <cell r="O128">
            <v>71.186440677966104</v>
          </cell>
          <cell r="P128">
            <v>88.544891640866879</v>
          </cell>
          <cell r="Q128">
            <v>1250</v>
          </cell>
          <cell r="R128">
            <v>2138.462</v>
          </cell>
          <cell r="S128">
            <v>1442.5</v>
          </cell>
          <cell r="T128">
            <v>1435</v>
          </cell>
          <cell r="U128">
            <v>2193.9749999999999</v>
          </cell>
          <cell r="V128">
            <v>1457.5</v>
          </cell>
          <cell r="W128">
            <v>85.036086956521743</v>
          </cell>
          <cell r="X128">
            <v>75.193798449612416</v>
          </cell>
          <cell r="Y128">
            <v>79.041095890410958</v>
          </cell>
          <cell r="Z128">
            <v>3.5896534518733558</v>
          </cell>
          <cell r="AA128">
            <v>3.7749369500136085</v>
          </cell>
          <cell r="AB128">
            <v>0.40000000000000008</v>
          </cell>
          <cell r="AC128">
            <v>0.4200000000000001</v>
          </cell>
          <cell r="AD128">
            <v>0.3</v>
          </cell>
          <cell r="AE128">
            <v>0.40416666666666662</v>
          </cell>
          <cell r="AF128">
            <v>5.0214285714285714</v>
          </cell>
          <cell r="AG128">
            <v>5.1999999999999984</v>
          </cell>
          <cell r="AH128">
            <v>0.15770000000000001</v>
          </cell>
          <cell r="AI128">
            <v>0.21010000000000001</v>
          </cell>
          <cell r="BG128">
            <v>1571.6086500000001</v>
          </cell>
          <cell r="BH128">
            <v>380.00900000000007</v>
          </cell>
          <cell r="BI128">
            <v>1951.6176500000001</v>
          </cell>
          <cell r="BJ128">
            <v>1736.56342</v>
          </cell>
        </row>
        <row r="129">
          <cell r="A129">
            <v>37742</v>
          </cell>
          <cell r="B129">
            <v>412.48065999999994</v>
          </cell>
          <cell r="C129">
            <v>556.66149999999993</v>
          </cell>
          <cell r="D129">
            <v>390</v>
          </cell>
          <cell r="E129">
            <v>605</v>
          </cell>
          <cell r="H129">
            <v>1424.9999999999998</v>
          </cell>
          <cell r="I129">
            <v>1383.3864999999998</v>
          </cell>
          <cell r="J129">
            <v>1400</v>
          </cell>
          <cell r="K129">
            <v>1298.4750000000001</v>
          </cell>
          <cell r="L129">
            <v>1190.7</v>
          </cell>
          <cell r="M129">
            <v>1300</v>
          </cell>
          <cell r="N129">
            <v>117.34979999999997</v>
          </cell>
          <cell r="O129">
            <v>70.903954802259889</v>
          </cell>
          <cell r="P129">
            <v>86.687306501547994</v>
          </cell>
          <cell r="Q129">
            <v>1237.5</v>
          </cell>
          <cell r="R129">
            <v>2116.4159999999997</v>
          </cell>
          <cell r="S129">
            <v>1442.5</v>
          </cell>
          <cell r="T129">
            <v>1420.6499999999999</v>
          </cell>
          <cell r="U129">
            <v>2193.9749999999999</v>
          </cell>
          <cell r="V129">
            <v>1457.5</v>
          </cell>
          <cell r="W129">
            <v>84.185726086956521</v>
          </cell>
          <cell r="X129">
            <v>74.418604651162795</v>
          </cell>
          <cell r="Y129">
            <v>79.041095890410958</v>
          </cell>
          <cell r="Z129">
            <v>3.8004950687523493</v>
          </cell>
          <cell r="AA129">
            <v>3.9569112562621589</v>
          </cell>
          <cell r="AB129">
            <v>0.40000000000000008</v>
          </cell>
          <cell r="AC129">
            <v>0.43</v>
          </cell>
          <cell r="AD129">
            <v>0.3</v>
          </cell>
          <cell r="AE129">
            <v>0.40250000000000002</v>
          </cell>
          <cell r="AF129">
            <v>5.3875000000000002</v>
          </cell>
          <cell r="AG129">
            <v>5.1999999999999993</v>
          </cell>
          <cell r="AH129">
            <v>0.18709999999999999</v>
          </cell>
          <cell r="AI129">
            <v>0.2525</v>
          </cell>
          <cell r="BG129">
            <v>1648.8824999999997</v>
          </cell>
          <cell r="BH129">
            <v>451.2731052631579</v>
          </cell>
          <cell r="BI129">
            <v>2100.1556052631577</v>
          </cell>
          <cell r="BJ129">
            <v>1795.8671599999998</v>
          </cell>
        </row>
        <row r="130">
          <cell r="A130">
            <v>37773</v>
          </cell>
          <cell r="B130">
            <v>400.13489999999996</v>
          </cell>
          <cell r="C130">
            <v>574.95967999999993</v>
          </cell>
          <cell r="D130">
            <v>395</v>
          </cell>
          <cell r="E130">
            <v>630</v>
          </cell>
          <cell r="H130">
            <v>1400</v>
          </cell>
          <cell r="I130">
            <v>1383.3864999999998</v>
          </cell>
          <cell r="J130">
            <v>1375</v>
          </cell>
          <cell r="K130">
            <v>1260</v>
          </cell>
          <cell r="L130">
            <v>1190.7</v>
          </cell>
          <cell r="M130">
            <v>1280</v>
          </cell>
          <cell r="N130">
            <v>115.29103157894735</v>
          </cell>
          <cell r="O130">
            <v>70.903954802259889</v>
          </cell>
          <cell r="P130">
            <v>85.139318885448915</v>
          </cell>
          <cell r="Q130">
            <v>1230</v>
          </cell>
          <cell r="R130">
            <v>2094.37</v>
          </cell>
          <cell r="S130">
            <v>1442.5</v>
          </cell>
          <cell r="T130">
            <v>1420</v>
          </cell>
          <cell r="U130">
            <v>2116.7999999999997</v>
          </cell>
          <cell r="V130">
            <v>1457.5</v>
          </cell>
          <cell r="W130">
            <v>83.675509565217382</v>
          </cell>
          <cell r="X130">
            <v>73.643410852713174</v>
          </cell>
          <cell r="Y130">
            <v>79.041095890410958</v>
          </cell>
          <cell r="Z130">
            <v>4.0269695830795351</v>
          </cell>
          <cell r="AA130">
            <v>4.1905137238299712</v>
          </cell>
          <cell r="AB130">
            <v>0.4</v>
          </cell>
          <cell r="AC130">
            <v>0.45599999999999996</v>
          </cell>
          <cell r="AD130">
            <v>0.3</v>
          </cell>
          <cell r="AE130">
            <v>0.433</v>
          </cell>
          <cell r="AF130">
            <v>5.6333333333333337</v>
          </cell>
          <cell r="AG130">
            <v>5.7</v>
          </cell>
          <cell r="AH130">
            <v>0.18149999999999999</v>
          </cell>
          <cell r="AI130">
            <v>0.26079999999999998</v>
          </cell>
          <cell r="BG130">
            <v>1632.8800000000003</v>
          </cell>
          <cell r="BH130">
            <v>460.70542857142863</v>
          </cell>
          <cell r="BI130">
            <v>2093.585428571429</v>
          </cell>
          <cell r="BJ130">
            <v>1783.5213999999999</v>
          </cell>
        </row>
        <row r="131">
          <cell r="A131">
            <v>37803</v>
          </cell>
          <cell r="B131">
            <v>358.2475</v>
          </cell>
          <cell r="C131">
            <v>524.03341999999998</v>
          </cell>
          <cell r="D131">
            <v>365</v>
          </cell>
          <cell r="E131">
            <v>610</v>
          </cell>
          <cell r="H131">
            <v>1350</v>
          </cell>
          <cell r="I131">
            <v>1372.3635000000002</v>
          </cell>
          <cell r="J131">
            <v>1455</v>
          </cell>
          <cell r="K131">
            <v>1250</v>
          </cell>
          <cell r="L131">
            <v>1179.6750000000002</v>
          </cell>
          <cell r="M131">
            <v>1335</v>
          </cell>
          <cell r="N131">
            <v>111.17349473684209</v>
          </cell>
          <cell r="O131">
            <v>70.338983050847474</v>
          </cell>
          <cell r="P131">
            <v>90.092879256965944</v>
          </cell>
          <cell r="Q131">
            <v>1230</v>
          </cell>
          <cell r="R131">
            <v>2050.2779999999998</v>
          </cell>
          <cell r="S131">
            <v>1482.5</v>
          </cell>
          <cell r="T131">
            <v>1415</v>
          </cell>
          <cell r="U131">
            <v>2083.7250000000004</v>
          </cell>
          <cell r="V131">
            <v>1502.5</v>
          </cell>
          <cell r="W131">
            <v>83.675509565217382</v>
          </cell>
          <cell r="X131">
            <v>72.093023255813947</v>
          </cell>
          <cell r="Y131">
            <v>81.232876712328775</v>
          </cell>
          <cell r="Z131">
            <v>3.992245463043675</v>
          </cell>
          <cell r="AA131">
            <v>4.2531084500085683</v>
          </cell>
          <cell r="AB131">
            <v>0.40000000000000008</v>
          </cell>
          <cell r="AC131">
            <v>0.45999999999999996</v>
          </cell>
          <cell r="AD131">
            <v>0.3</v>
          </cell>
          <cell r="AE131">
            <v>0.45999999999999996</v>
          </cell>
          <cell r="AF131">
            <v>5.4</v>
          </cell>
          <cell r="AG131">
            <v>5.9062500000000009</v>
          </cell>
          <cell r="AH131">
            <v>0.16250000000000001</v>
          </cell>
          <cell r="AI131">
            <v>0.23769999999999999</v>
          </cell>
          <cell r="BG131">
            <v>1535.7717391304348</v>
          </cell>
          <cell r="BH131">
            <v>415.22717391304343</v>
          </cell>
          <cell r="BI131">
            <v>1950.9989130434783</v>
          </cell>
          <cell r="BJ131">
            <v>1730.6110000000001</v>
          </cell>
        </row>
        <row r="132">
          <cell r="A132">
            <v>37834</v>
          </cell>
          <cell r="B132">
            <v>408.07145999999995</v>
          </cell>
          <cell r="C132">
            <v>618.16983999999991</v>
          </cell>
          <cell r="D132">
            <v>350</v>
          </cell>
          <cell r="E132">
            <v>595</v>
          </cell>
          <cell r="H132">
            <v>1340</v>
          </cell>
          <cell r="I132">
            <v>1372.3635000000002</v>
          </cell>
          <cell r="J132">
            <v>1525</v>
          </cell>
          <cell r="K132">
            <v>1230</v>
          </cell>
          <cell r="L132">
            <v>1179.6750000000002</v>
          </cell>
          <cell r="M132">
            <v>1395</v>
          </cell>
          <cell r="N132">
            <v>110.34998736842103</v>
          </cell>
          <cell r="O132">
            <v>70.338983050847474</v>
          </cell>
          <cell r="P132">
            <v>94.427244582043343</v>
          </cell>
          <cell r="Q132">
            <v>1200</v>
          </cell>
          <cell r="R132">
            <v>2050.2779999999998</v>
          </cell>
          <cell r="S132">
            <v>1532.5</v>
          </cell>
          <cell r="T132">
            <v>1375</v>
          </cell>
          <cell r="U132">
            <v>2072.6999999999998</v>
          </cell>
          <cell r="V132">
            <v>1547.5</v>
          </cell>
          <cell r="W132">
            <v>81.63464347826087</v>
          </cell>
          <cell r="X132">
            <v>72.093023255813947</v>
          </cell>
          <cell r="Y132">
            <v>83.972602739726028</v>
          </cell>
          <cell r="Z132">
            <v>4.243400163294929</v>
          </cell>
          <cell r="AA132">
            <v>4.5064644055934995</v>
          </cell>
          <cell r="AB132">
            <v>0.46500000000000002</v>
          </cell>
          <cell r="AC132">
            <v>0.47499999999999992</v>
          </cell>
          <cell r="AD132">
            <v>0.3</v>
          </cell>
          <cell r="AE132">
            <v>0.47</v>
          </cell>
          <cell r="AF132">
            <v>5.7928571428571436</v>
          </cell>
          <cell r="AG132">
            <v>5.6000000000000005</v>
          </cell>
          <cell r="AH132">
            <v>0.18509999999999999</v>
          </cell>
          <cell r="AI132">
            <v>0.28039999999999998</v>
          </cell>
          <cell r="BG132">
            <v>1498.2328421052632</v>
          </cell>
          <cell r="BH132">
            <v>391.32947368421054</v>
          </cell>
          <cell r="BI132">
            <v>1889.5623157894738</v>
          </cell>
          <cell r="BJ132">
            <v>1780.43496</v>
          </cell>
        </row>
        <row r="133">
          <cell r="A133">
            <v>37865</v>
          </cell>
          <cell r="B133">
            <v>475.97314</v>
          </cell>
          <cell r="C133">
            <v>705.03107999999986</v>
          </cell>
          <cell r="D133">
            <v>370</v>
          </cell>
          <cell r="E133">
            <v>625</v>
          </cell>
          <cell r="H133">
            <v>1350</v>
          </cell>
          <cell r="I133">
            <v>1372.3635000000002</v>
          </cell>
          <cell r="J133">
            <v>1600</v>
          </cell>
          <cell r="K133">
            <v>1230</v>
          </cell>
          <cell r="L133">
            <v>1179.6750000000002</v>
          </cell>
          <cell r="M133">
            <v>1395</v>
          </cell>
          <cell r="N133">
            <v>111.17349473684209</v>
          </cell>
          <cell r="O133">
            <v>70.338983050847474</v>
          </cell>
          <cell r="P133">
            <v>99.071207430340564</v>
          </cell>
          <cell r="Q133">
            <v>1200</v>
          </cell>
          <cell r="R133">
            <v>2050.2779999999998</v>
          </cell>
          <cell r="S133">
            <v>1582.5</v>
          </cell>
          <cell r="T133">
            <v>1375</v>
          </cell>
          <cell r="U133">
            <v>2072.6999999999998</v>
          </cell>
          <cell r="V133">
            <v>1587.5</v>
          </cell>
          <cell r="W133">
            <v>81.63464347826087</v>
          </cell>
          <cell r="X133">
            <v>72.093023255813947</v>
          </cell>
          <cell r="Y133">
            <v>86.712328767123296</v>
          </cell>
          <cell r="Z133">
            <v>4.5217437919061796</v>
          </cell>
          <cell r="AA133">
            <v>4.8067384357958609</v>
          </cell>
          <cell r="AB133">
            <v>0.46499999999999997</v>
          </cell>
          <cell r="AC133">
            <v>0.47499999999999998</v>
          </cell>
          <cell r="AD133">
            <v>0.3</v>
          </cell>
          <cell r="AE133">
            <v>0.46999999999999992</v>
          </cell>
          <cell r="AF133">
            <v>6.1166666666666663</v>
          </cell>
          <cell r="AG133">
            <v>5.6000000000000005</v>
          </cell>
          <cell r="AH133">
            <v>0.21590000000000001</v>
          </cell>
          <cell r="AI133">
            <v>0.31979999999999997</v>
          </cell>
          <cell r="BG133">
            <v>1518.3787499999999</v>
          </cell>
          <cell r="BH133">
            <v>416.14825000000002</v>
          </cell>
          <cell r="BI133">
            <v>1934.5269999999998</v>
          </cell>
          <cell r="BJ133">
            <v>1848.3366400000002</v>
          </cell>
        </row>
        <row r="134">
          <cell r="A134">
            <v>37895</v>
          </cell>
          <cell r="B134">
            <v>475.31175999999999</v>
          </cell>
          <cell r="C134">
            <v>685.41013999999996</v>
          </cell>
          <cell r="D134">
            <v>395</v>
          </cell>
          <cell r="E134">
            <v>655</v>
          </cell>
          <cell r="H134">
            <v>1330</v>
          </cell>
          <cell r="I134">
            <v>1355.829</v>
          </cell>
          <cell r="J134">
            <v>1632.5</v>
          </cell>
          <cell r="K134">
            <v>1210</v>
          </cell>
          <cell r="L134">
            <v>1146.6000000000001</v>
          </cell>
          <cell r="M134">
            <v>1425</v>
          </cell>
          <cell r="N134">
            <v>109.52647999999998</v>
          </cell>
          <cell r="O134">
            <v>69.491525423728817</v>
          </cell>
          <cell r="P134">
            <v>101.08359133126935</v>
          </cell>
          <cell r="Q134">
            <v>1190</v>
          </cell>
          <cell r="R134">
            <v>2006.1859999999999</v>
          </cell>
          <cell r="S134">
            <v>1592.5</v>
          </cell>
          <cell r="T134">
            <v>1345.0000000000002</v>
          </cell>
          <cell r="U134">
            <v>2061.6750000000002</v>
          </cell>
          <cell r="V134">
            <v>1597.5</v>
          </cell>
          <cell r="W134">
            <v>80.954354782608689</v>
          </cell>
          <cell r="X134">
            <v>70.542635658914733</v>
          </cell>
          <cell r="Y134">
            <v>87.260273972602747</v>
          </cell>
          <cell r="Z134">
            <v>5.0129373760003784</v>
          </cell>
          <cell r="AA134">
            <v>5.319555071718729</v>
          </cell>
          <cell r="AB134">
            <v>0.48750000000000004</v>
          </cell>
          <cell r="AC134">
            <v>0.47499999999999998</v>
          </cell>
          <cell r="AD134">
            <v>0.48</v>
          </cell>
          <cell r="AE134">
            <v>0.47</v>
          </cell>
          <cell r="AF134">
            <v>6.083333333333333</v>
          </cell>
          <cell r="AG134">
            <v>6.0333333333333332</v>
          </cell>
          <cell r="AH134">
            <v>0.21560000000000001</v>
          </cell>
          <cell r="AI134">
            <v>0.31090000000000001</v>
          </cell>
          <cell r="BG134">
            <v>1557.2305000000001</v>
          </cell>
          <cell r="BH134">
            <v>462.48575000000005</v>
          </cell>
          <cell r="BI134">
            <v>2019.7162500000002</v>
          </cell>
          <cell r="BJ134">
            <v>1831.14076</v>
          </cell>
        </row>
        <row r="135">
          <cell r="A135">
            <v>37926</v>
          </cell>
          <cell r="B135">
            <v>531.96997999999996</v>
          </cell>
          <cell r="C135">
            <v>783.07392000000004</v>
          </cell>
          <cell r="D135">
            <v>440</v>
          </cell>
          <cell r="E135">
            <v>720</v>
          </cell>
          <cell r="H135">
            <v>1330</v>
          </cell>
          <cell r="I135">
            <v>1355.829</v>
          </cell>
          <cell r="J135">
            <v>1668.9047499999999</v>
          </cell>
          <cell r="K135">
            <v>1214.9999999999998</v>
          </cell>
          <cell r="L135">
            <v>1146.6000000000001</v>
          </cell>
          <cell r="M135">
            <v>1456.7775000000001</v>
          </cell>
          <cell r="N135">
            <v>109.52647999999998</v>
          </cell>
          <cell r="O135">
            <v>69.491525423728817</v>
          </cell>
          <cell r="P135">
            <v>103.33775541795664</v>
          </cell>
          <cell r="Q135">
            <v>1190</v>
          </cell>
          <cell r="R135">
            <v>2006.1859999999999</v>
          </cell>
          <cell r="S135">
            <v>1610</v>
          </cell>
          <cell r="T135">
            <v>1345.0000000000002</v>
          </cell>
          <cell r="U135">
            <v>2061.6750000000002</v>
          </cell>
          <cell r="V135">
            <v>1620</v>
          </cell>
          <cell r="W135">
            <v>80.954354782608689</v>
          </cell>
          <cell r="X135">
            <v>70.542635658914733</v>
          </cell>
          <cell r="Y135">
            <v>88.219178082191789</v>
          </cell>
          <cell r="Z135">
            <v>5.4843282228068588</v>
          </cell>
          <cell r="AA135">
            <v>5.7507600585140173</v>
          </cell>
          <cell r="AB135">
            <v>0.495</v>
          </cell>
          <cell r="AC135">
            <v>0.48249999999999998</v>
          </cell>
          <cell r="AD135">
            <v>0.48</v>
          </cell>
          <cell r="AE135">
            <v>0.47</v>
          </cell>
          <cell r="AF135">
            <v>5.9593750000000005</v>
          </cell>
          <cell r="AG135">
            <v>6.25</v>
          </cell>
          <cell r="AH135">
            <v>0.24129999999999999</v>
          </cell>
          <cell r="AI135">
            <v>0.35520000000000002</v>
          </cell>
          <cell r="BG135">
            <v>1557.8090499999998</v>
          </cell>
          <cell r="BH135">
            <v>515.36539999999991</v>
          </cell>
          <cell r="BI135">
            <v>2073.1744499999995</v>
          </cell>
          <cell r="BJ135">
            <v>1887.79898</v>
          </cell>
        </row>
        <row r="136">
          <cell r="A136">
            <v>37956</v>
          </cell>
          <cell r="B136">
            <v>590.83280000000002</v>
          </cell>
          <cell r="C136">
            <v>875.22620000000006</v>
          </cell>
          <cell r="D136">
            <v>500</v>
          </cell>
          <cell r="E136">
            <v>825</v>
          </cell>
          <cell r="H136">
            <v>1350</v>
          </cell>
          <cell r="I136">
            <v>1410.944</v>
          </cell>
          <cell r="J136">
            <v>1742.5</v>
          </cell>
          <cell r="K136">
            <v>1230</v>
          </cell>
          <cell r="L136">
            <v>1212.75</v>
          </cell>
          <cell r="M136">
            <v>1560</v>
          </cell>
          <cell r="N136">
            <v>111.17349473684209</v>
          </cell>
          <cell r="O136">
            <v>72.316384180790962</v>
          </cell>
          <cell r="P136">
            <v>107.89473684210526</v>
          </cell>
          <cell r="Q136">
            <v>1200</v>
          </cell>
          <cell r="R136">
            <v>2116.4159999999997</v>
          </cell>
          <cell r="S136">
            <v>1670</v>
          </cell>
          <cell r="T136">
            <v>1370</v>
          </cell>
          <cell r="U136">
            <v>2205</v>
          </cell>
          <cell r="V136">
            <v>1670</v>
          </cell>
          <cell r="W136">
            <v>81.63464347826087</v>
          </cell>
          <cell r="X136">
            <v>74.418604651162795</v>
          </cell>
          <cell r="Y136">
            <v>91.506849315068493</v>
          </cell>
          <cell r="Z136">
            <v>6.4272538372148276</v>
          </cell>
          <cell r="AA136">
            <v>6.5320476503674145</v>
          </cell>
          <cell r="AB136">
            <v>0.53700000000000003</v>
          </cell>
          <cell r="AC136">
            <v>0.55199999999999994</v>
          </cell>
          <cell r="AD136">
            <v>0.54</v>
          </cell>
          <cell r="AE136">
            <v>0.48199999999999993</v>
          </cell>
          <cell r="AF136">
            <v>6.5750000000000011</v>
          </cell>
          <cell r="AG136">
            <v>6.25</v>
          </cell>
          <cell r="AH136">
            <v>0.26800000000000002</v>
          </cell>
          <cell r="AI136">
            <v>0.39700000000000002</v>
          </cell>
          <cell r="BG136">
            <v>1659.907741935484</v>
          </cell>
          <cell r="BH136">
            <v>614.78064516129041</v>
          </cell>
          <cell r="BI136">
            <v>2274.6883870967745</v>
          </cell>
          <cell r="BJ136">
            <v>2001.7768000000001</v>
          </cell>
        </row>
        <row r="137">
          <cell r="A137">
            <v>37987</v>
          </cell>
          <cell r="B137">
            <v>698.41728000000001</v>
          </cell>
          <cell r="C137">
            <v>997.80196000000001</v>
          </cell>
          <cell r="D137">
            <v>540</v>
          </cell>
          <cell r="E137">
            <v>885</v>
          </cell>
          <cell r="H137">
            <v>1350</v>
          </cell>
          <cell r="I137">
            <v>1455.0360000000001</v>
          </cell>
          <cell r="J137">
            <v>2012.5</v>
          </cell>
          <cell r="K137">
            <v>1230</v>
          </cell>
          <cell r="L137">
            <v>1256.8500000000001</v>
          </cell>
          <cell r="M137">
            <v>1749.044117647059</v>
          </cell>
          <cell r="N137">
            <v>111.17349473684209</v>
          </cell>
          <cell r="O137">
            <v>74.576271186440678</v>
          </cell>
          <cell r="P137">
            <v>124.61300309597523</v>
          </cell>
          <cell r="Q137">
            <v>1200</v>
          </cell>
          <cell r="R137">
            <v>2182.5540000000001</v>
          </cell>
          <cell r="S137">
            <v>1764</v>
          </cell>
          <cell r="T137">
            <v>1370</v>
          </cell>
          <cell r="U137">
            <v>2293.2000000000003</v>
          </cell>
          <cell r="V137">
            <v>1764</v>
          </cell>
          <cell r="W137">
            <v>81.63464347826087</v>
          </cell>
          <cell r="X137">
            <v>76.744186046511643</v>
          </cell>
          <cell r="Y137">
            <v>96.657534246575338</v>
          </cell>
          <cell r="Z137">
            <v>6.9568823628517</v>
          </cell>
          <cell r="AA137">
            <v>7.1695580830989751</v>
          </cell>
          <cell r="AB137">
            <v>0.56499999999999995</v>
          </cell>
          <cell r="AC137">
            <v>0.59625000000000006</v>
          </cell>
          <cell r="AD137">
            <v>0.55000000000000004</v>
          </cell>
          <cell r="AE137">
            <v>0.48499999999999999</v>
          </cell>
          <cell r="AF137">
            <v>7.4875000000000007</v>
          </cell>
          <cell r="AG137">
            <v>7.4374999999999991</v>
          </cell>
          <cell r="AH137">
            <v>0.31680000000000003</v>
          </cell>
          <cell r="AI137">
            <v>0.4526</v>
          </cell>
          <cell r="BG137">
            <v>1700.8475806451609</v>
          </cell>
          <cell r="BH137">
            <v>680.33903225806444</v>
          </cell>
          <cell r="BI137">
            <v>2381.1866129032251</v>
          </cell>
          <cell r="BJ137">
            <v>2153.4532800000002</v>
          </cell>
        </row>
        <row r="138">
          <cell r="A138">
            <v>38018</v>
          </cell>
          <cell r="B138">
            <v>799.38795999999991</v>
          </cell>
          <cell r="C138">
            <v>1126.33014</v>
          </cell>
          <cell r="D138">
            <v>615</v>
          </cell>
          <cell r="E138">
            <v>975</v>
          </cell>
          <cell r="H138">
            <v>1380</v>
          </cell>
          <cell r="I138">
            <v>1499.1279999999997</v>
          </cell>
          <cell r="J138">
            <v>2200</v>
          </cell>
          <cell r="K138">
            <v>1275</v>
          </cell>
          <cell r="L138">
            <v>1300.9499999999998</v>
          </cell>
          <cell r="M138">
            <v>1825</v>
          </cell>
          <cell r="N138">
            <v>113.64401684210526</v>
          </cell>
          <cell r="O138">
            <v>76.83615819209038</v>
          </cell>
          <cell r="P138">
            <v>136.22291021671828</v>
          </cell>
          <cell r="Q138">
            <v>1220</v>
          </cell>
          <cell r="R138">
            <v>2314.83</v>
          </cell>
          <cell r="S138">
            <v>1858</v>
          </cell>
          <cell r="T138">
            <v>1390.0000000000002</v>
          </cell>
          <cell r="U138">
            <v>2491.6499999999996</v>
          </cell>
          <cell r="V138">
            <v>1858</v>
          </cell>
          <cell r="W138">
            <v>82.995220869565216</v>
          </cell>
          <cell r="X138">
            <v>81.395348837209298</v>
          </cell>
          <cell r="Y138">
            <v>101.80821917808218</v>
          </cell>
          <cell r="Z138">
            <v>6.8731289122743355</v>
          </cell>
          <cell r="AA138">
            <v>7.1873807039825826</v>
          </cell>
          <cell r="AB138">
            <v>0.56499999999999995</v>
          </cell>
          <cell r="AC138">
            <v>0.6</v>
          </cell>
          <cell r="AD138">
            <v>0.56000000000000005</v>
          </cell>
          <cell r="AE138">
            <v>0.5787500000000001</v>
          </cell>
          <cell r="AF138">
            <v>7.4874999999999998</v>
          </cell>
          <cell r="AG138">
            <v>8.15</v>
          </cell>
          <cell r="AH138">
            <v>0.36259999999999998</v>
          </cell>
          <cell r="AI138">
            <v>0.51090000000000002</v>
          </cell>
          <cell r="AO138">
            <v>615</v>
          </cell>
          <cell r="AP138">
            <v>975</v>
          </cell>
          <cell r="AT138">
            <v>50</v>
          </cell>
          <cell r="BG138">
            <v>1741.1317241379309</v>
          </cell>
          <cell r="BH138">
            <v>775.93913793103445</v>
          </cell>
          <cell r="BI138">
            <v>2517.0708620689652</v>
          </cell>
          <cell r="BJ138">
            <v>2298.5159599999997</v>
          </cell>
        </row>
        <row r="139">
          <cell r="A139">
            <v>38047</v>
          </cell>
          <cell r="B139">
            <v>1091.4974599999998</v>
          </cell>
          <cell r="C139">
            <v>1531.7560799999999</v>
          </cell>
          <cell r="D139">
            <v>750</v>
          </cell>
          <cell r="E139">
            <v>1175</v>
          </cell>
          <cell r="H139">
            <v>1390</v>
          </cell>
          <cell r="I139">
            <v>1554.2429999999999</v>
          </cell>
          <cell r="J139">
            <v>2205</v>
          </cell>
          <cell r="K139">
            <v>1310</v>
          </cell>
          <cell r="L139">
            <v>1345.05</v>
          </cell>
          <cell r="M139">
            <v>1829.7558139534883</v>
          </cell>
          <cell r="N139">
            <v>114.46752421052631</v>
          </cell>
          <cell r="O139">
            <v>79.66101694915254</v>
          </cell>
          <cell r="P139">
            <v>136.53250773993807</v>
          </cell>
          <cell r="Q139">
            <v>1244.3999999999999</v>
          </cell>
          <cell r="R139">
            <v>2502.221</v>
          </cell>
          <cell r="S139">
            <v>2140</v>
          </cell>
          <cell r="T139">
            <v>1417.8000000000002</v>
          </cell>
          <cell r="U139">
            <v>2694.3323838896949</v>
          </cell>
          <cell r="V139">
            <v>2046</v>
          </cell>
          <cell r="W139">
            <v>84.655125286956519</v>
          </cell>
          <cell r="X139">
            <v>87.984496124031025</v>
          </cell>
          <cell r="Y139">
            <v>117.26027397260275</v>
          </cell>
          <cell r="Z139">
            <v>6.2245344714016939</v>
          </cell>
          <cell r="AA139">
            <v>6.4977962240567688</v>
          </cell>
          <cell r="AB139">
            <v>0.56499999999999995</v>
          </cell>
          <cell r="AC139">
            <v>0.70699999999999996</v>
          </cell>
          <cell r="AD139">
            <v>0.56000000000000005</v>
          </cell>
          <cell r="AE139">
            <v>0.63100000000000001</v>
          </cell>
          <cell r="AF139">
            <v>9.0166666666666675</v>
          </cell>
          <cell r="AG139">
            <v>8.6611111111111097</v>
          </cell>
          <cell r="AH139">
            <v>0.49509999999999998</v>
          </cell>
          <cell r="AI139">
            <v>0.69479999999999997</v>
          </cell>
          <cell r="AO139">
            <v>750</v>
          </cell>
          <cell r="AP139">
            <v>1175</v>
          </cell>
          <cell r="AT139">
            <v>60</v>
          </cell>
          <cell r="BG139">
            <v>1706.32364516129</v>
          </cell>
          <cell r="BH139">
            <v>920.67822580645145</v>
          </cell>
          <cell r="BI139">
            <v>2627.0018709677415</v>
          </cell>
          <cell r="BJ139">
            <v>2645.74046</v>
          </cell>
        </row>
        <row r="140">
          <cell r="A140">
            <v>38078</v>
          </cell>
          <cell r="B140">
            <v>1216.2778199999998</v>
          </cell>
          <cell r="C140">
            <v>1716.5015599999999</v>
          </cell>
          <cell r="D140">
            <v>810</v>
          </cell>
          <cell r="E140">
            <v>1275</v>
          </cell>
          <cell r="H140">
            <v>1445.6</v>
          </cell>
          <cell r="I140">
            <v>1587.3119999999999</v>
          </cell>
          <cell r="J140">
            <v>2173.5</v>
          </cell>
          <cell r="K140">
            <v>1388.6000000000001</v>
          </cell>
          <cell r="L140">
            <v>1389.15</v>
          </cell>
          <cell r="M140">
            <v>1803.841860465116</v>
          </cell>
          <cell r="N140">
            <v>119.04622517894734</v>
          </cell>
          <cell r="O140">
            <v>81.355932203389827</v>
          </cell>
          <cell r="P140">
            <v>134.58204334365325</v>
          </cell>
          <cell r="Q140">
            <v>1269.288</v>
          </cell>
          <cell r="R140">
            <v>2590.4049999999993</v>
          </cell>
          <cell r="S140">
            <v>2140</v>
          </cell>
          <cell r="T140">
            <v>1446.1560000000002</v>
          </cell>
          <cell r="U140">
            <v>2789.236992017416</v>
          </cell>
          <cell r="V140">
            <v>2046</v>
          </cell>
          <cell r="W140">
            <v>86.348227792695653</v>
          </cell>
          <cell r="X140">
            <v>91.085271317829438</v>
          </cell>
          <cell r="Y140">
            <v>117.26027397260275</v>
          </cell>
          <cell r="Z140">
            <v>5.8301959539145427</v>
          </cell>
          <cell r="AA140">
            <v>6.1804613585734884</v>
          </cell>
          <cell r="AB140">
            <v>0.68500000000000005</v>
          </cell>
          <cell r="AC140">
            <v>0.74</v>
          </cell>
          <cell r="AD140">
            <v>0.68</v>
          </cell>
          <cell r="AE140">
            <v>0.70750000000000002</v>
          </cell>
          <cell r="AF140">
            <v>14.666666666666666</v>
          </cell>
          <cell r="AG140">
            <v>12.016666666666667</v>
          </cell>
          <cell r="AH140">
            <v>0.55169999999999997</v>
          </cell>
          <cell r="AI140">
            <v>0.77859999999999996</v>
          </cell>
          <cell r="AO140">
            <v>810</v>
          </cell>
          <cell r="AP140">
            <v>1275</v>
          </cell>
          <cell r="AT140">
            <v>60</v>
          </cell>
          <cell r="BG140">
            <v>1736.8498506666667</v>
          </cell>
          <cell r="BH140">
            <v>973.1934</v>
          </cell>
          <cell r="BI140">
            <v>2710.0432506666666</v>
          </cell>
          <cell r="BJ140">
            <v>2803.5898199999997</v>
          </cell>
        </row>
        <row r="141">
          <cell r="A141">
            <v>38108</v>
          </cell>
          <cell r="B141">
            <v>1250.22866</v>
          </cell>
          <cell r="C141">
            <v>1718.4857</v>
          </cell>
          <cell r="D141">
            <v>840</v>
          </cell>
          <cell r="E141">
            <v>1325</v>
          </cell>
          <cell r="H141">
            <v>1475</v>
          </cell>
          <cell r="I141">
            <v>1609.3579999999999</v>
          </cell>
          <cell r="J141">
            <v>2105.6965704320869</v>
          </cell>
          <cell r="K141">
            <v>1438.6000000000001</v>
          </cell>
          <cell r="L141">
            <v>1411.2</v>
          </cell>
          <cell r="M141">
            <v>1735.2976050650466</v>
          </cell>
          <cell r="N141">
            <v>121.46733684210524</v>
          </cell>
          <cell r="O141">
            <v>82.485875706214699</v>
          </cell>
          <cell r="P141">
            <v>130.38368857164625</v>
          </cell>
          <cell r="Q141">
            <v>1294.6737599999997</v>
          </cell>
          <cell r="R141">
            <v>2612.451</v>
          </cell>
          <cell r="S141">
            <v>2140</v>
          </cell>
          <cell r="T141">
            <v>1475.0791200000001</v>
          </cell>
          <cell r="U141">
            <v>2800.35</v>
          </cell>
          <cell r="V141">
            <v>2046</v>
          </cell>
          <cell r="W141">
            <v>88.07519234854955</v>
          </cell>
          <cell r="X141">
            <v>91.860465116279073</v>
          </cell>
          <cell r="Y141">
            <v>117.26027397260275</v>
          </cell>
          <cell r="Z141">
            <v>5.0455506906611536</v>
          </cell>
          <cell r="AA141">
            <v>5.3434827179533713</v>
          </cell>
          <cell r="AB141">
            <v>0.68500000000000005</v>
          </cell>
          <cell r="AC141">
            <v>0.74</v>
          </cell>
          <cell r="AD141">
            <v>0.68</v>
          </cell>
          <cell r="AE141">
            <v>0.72</v>
          </cell>
          <cell r="AF141">
            <v>13.155555555555557</v>
          </cell>
          <cell r="AG141">
            <v>13.777777777777779</v>
          </cell>
          <cell r="AH141">
            <v>0.56710000000000005</v>
          </cell>
          <cell r="AI141">
            <v>0.77949999999999997</v>
          </cell>
          <cell r="AO141">
            <v>840</v>
          </cell>
          <cell r="AP141">
            <v>1325</v>
          </cell>
          <cell r="AT141">
            <v>65</v>
          </cell>
          <cell r="BG141">
            <v>1770.4282258064513</v>
          </cell>
          <cell r="BH141">
            <v>1008.2438709677417</v>
          </cell>
          <cell r="BI141">
            <v>2778.6720967741931</v>
          </cell>
          <cell r="BJ141">
            <v>2859.5866599999999</v>
          </cell>
        </row>
        <row r="142">
          <cell r="A142">
            <v>38139</v>
          </cell>
          <cell r="B142">
            <v>1172.8471999999999</v>
          </cell>
          <cell r="C142">
            <v>1697.3215399999999</v>
          </cell>
          <cell r="D142">
            <v>870</v>
          </cell>
          <cell r="E142">
            <v>1365</v>
          </cell>
          <cell r="H142">
            <v>1487.4999999999998</v>
          </cell>
          <cell r="I142">
            <v>1649.5919499999995</v>
          </cell>
          <cell r="J142">
            <v>2086.0355380284259</v>
          </cell>
          <cell r="K142">
            <v>1488.6000000000001</v>
          </cell>
          <cell r="L142">
            <v>1453.5360000000001</v>
          </cell>
          <cell r="M142">
            <v>1701.272161828477</v>
          </cell>
          <cell r="N142">
            <v>122.49672105263154</v>
          </cell>
          <cell r="O142">
            <v>84.548022598870034</v>
          </cell>
          <cell r="P142">
            <v>129.16628718442266</v>
          </cell>
          <cell r="Q142">
            <v>1320.5672351999999</v>
          </cell>
          <cell r="R142">
            <v>2678.5889999999995</v>
          </cell>
          <cell r="S142">
            <v>2118.8118811881186</v>
          </cell>
          <cell r="T142">
            <v>1504.5807024000003</v>
          </cell>
          <cell r="U142">
            <v>2866.5</v>
          </cell>
          <cell r="V142">
            <v>2025.7425742574258</v>
          </cell>
          <cell r="W142">
            <v>89.836696195520545</v>
          </cell>
          <cell r="X142">
            <v>94.186046511627893</v>
          </cell>
          <cell r="Y142">
            <v>116.0992811609928</v>
          </cell>
          <cell r="Z142">
            <v>6.1414975299580217</v>
          </cell>
          <cell r="AA142">
            <v>6.3895132903928156</v>
          </cell>
          <cell r="AB142">
            <v>0.68500000000000005</v>
          </cell>
          <cell r="AC142">
            <v>0.74</v>
          </cell>
          <cell r="AD142">
            <v>0.68</v>
          </cell>
          <cell r="AE142">
            <v>0.72</v>
          </cell>
          <cell r="AF142">
            <v>15.762500000000001</v>
          </cell>
          <cell r="AG142">
            <v>14.875</v>
          </cell>
          <cell r="AH142">
            <v>0.53200000000000003</v>
          </cell>
          <cell r="AI142">
            <v>0.76990000000000003</v>
          </cell>
          <cell r="AK142">
            <v>234.12852000000001</v>
          </cell>
          <cell r="AO142">
            <v>870</v>
          </cell>
          <cell r="AP142">
            <v>1365</v>
          </cell>
          <cell r="AT142">
            <v>155</v>
          </cell>
          <cell r="BG142">
            <v>1805.6861666666664</v>
          </cell>
          <cell r="BH142">
            <v>1056.0988</v>
          </cell>
          <cell r="BI142">
            <v>2861.7849666666662</v>
          </cell>
          <cell r="BJ142">
            <v>2822.4391499999992</v>
          </cell>
        </row>
        <row r="143">
          <cell r="A143">
            <v>38169</v>
          </cell>
          <cell r="B143">
            <v>1076.7266399999999</v>
          </cell>
          <cell r="C143">
            <v>1841.9432999999999</v>
          </cell>
          <cell r="D143">
            <v>830</v>
          </cell>
          <cell r="E143">
            <v>1495</v>
          </cell>
          <cell r="H143">
            <v>1475</v>
          </cell>
          <cell r="I143">
            <v>1682.5837889999998</v>
          </cell>
          <cell r="J143">
            <v>2135</v>
          </cell>
          <cell r="K143">
            <v>1500</v>
          </cell>
          <cell r="L143">
            <v>1482.6067200000002</v>
          </cell>
          <cell r="M143">
            <v>1803.3484915381857</v>
          </cell>
          <cell r="N143">
            <v>121.46733684210524</v>
          </cell>
          <cell r="O143">
            <v>86.238983050847452</v>
          </cell>
          <cell r="P143">
            <v>132.19814241486068</v>
          </cell>
          <cell r="Q143">
            <v>1333.7729075519999</v>
          </cell>
          <cell r="R143">
            <v>2766.7729999999997</v>
          </cell>
          <cell r="S143">
            <v>2245.9405940594061</v>
          </cell>
          <cell r="T143">
            <v>1519.6265094240005</v>
          </cell>
          <cell r="U143">
            <v>2976.75</v>
          </cell>
          <cell r="V143">
            <v>2147.2871287128714</v>
          </cell>
          <cell r="W143">
            <v>90.735063157475764</v>
          </cell>
          <cell r="X143">
            <v>97.286821705426348</v>
          </cell>
          <cell r="Y143">
            <v>123.0652380306524</v>
          </cell>
          <cell r="Z143">
            <v>6.818284908414638</v>
          </cell>
          <cell r="AA143">
            <v>7.1022591147802068</v>
          </cell>
          <cell r="AB143">
            <v>0.73</v>
          </cell>
          <cell r="AC143">
            <v>0.75</v>
          </cell>
          <cell r="AD143">
            <v>0.68</v>
          </cell>
          <cell r="AE143">
            <v>0.72250000000000003</v>
          </cell>
          <cell r="AF143">
            <v>14.855555555555554</v>
          </cell>
          <cell r="AG143">
            <v>16.305555555555557</v>
          </cell>
          <cell r="AH143">
            <v>0.4884</v>
          </cell>
          <cell r="AI143">
            <v>0.83550000000000002</v>
          </cell>
          <cell r="AK143">
            <v>208.99607999999998</v>
          </cell>
          <cell r="AO143">
            <v>830</v>
          </cell>
          <cell r="AP143">
            <v>1495</v>
          </cell>
          <cell r="AT143">
            <v>175</v>
          </cell>
          <cell r="BG143">
            <v>1810.9669354838711</v>
          </cell>
          <cell r="BH143">
            <v>1019.0525806451614</v>
          </cell>
          <cell r="BI143">
            <v>2830.0195161290326</v>
          </cell>
          <cell r="BJ143">
            <v>2759.3104289999997</v>
          </cell>
        </row>
        <row r="144">
          <cell r="A144">
            <v>38200</v>
          </cell>
          <cell r="B144">
            <v>897.49266</v>
          </cell>
          <cell r="C144">
            <v>1550.4951800000001</v>
          </cell>
          <cell r="D144">
            <v>755</v>
          </cell>
          <cell r="E144">
            <v>1505</v>
          </cell>
          <cell r="H144">
            <v>1475</v>
          </cell>
          <cell r="I144">
            <v>1697.5419999999999</v>
          </cell>
          <cell r="J144">
            <v>2250</v>
          </cell>
          <cell r="K144">
            <v>1515.0000000000002</v>
          </cell>
          <cell r="L144">
            <v>1521.4499999999998</v>
          </cell>
          <cell r="M144">
            <v>1825</v>
          </cell>
          <cell r="N144">
            <v>121.46733684210524</v>
          </cell>
          <cell r="O144">
            <v>87.005649717514117</v>
          </cell>
          <cell r="P144">
            <v>139.31888544891643</v>
          </cell>
          <cell r="Q144">
            <v>1359.9999999999998</v>
          </cell>
          <cell r="R144">
            <v>2810.8649999999998</v>
          </cell>
          <cell r="S144">
            <v>2275</v>
          </cell>
          <cell r="T144">
            <v>1540</v>
          </cell>
          <cell r="U144">
            <v>3087</v>
          </cell>
          <cell r="V144">
            <v>2325</v>
          </cell>
          <cell r="W144">
            <v>92.519262608695641</v>
          </cell>
          <cell r="X144">
            <v>98.837209302325576</v>
          </cell>
          <cell r="Y144">
            <v>124.65753424657535</v>
          </cell>
          <cell r="Z144">
            <v>6.2079072761282692</v>
          </cell>
          <cell r="AA144">
            <v>6.4558833550051933</v>
          </cell>
          <cell r="AB144">
            <v>0.73</v>
          </cell>
          <cell r="AC144">
            <v>0.75</v>
          </cell>
          <cell r="AD144">
            <v>0.68</v>
          </cell>
          <cell r="AE144">
            <v>0.73</v>
          </cell>
          <cell r="AF144">
            <v>17.416666666666668</v>
          </cell>
          <cell r="AG144">
            <v>16.527777777777779</v>
          </cell>
          <cell r="AH144">
            <v>0.40710000000000002</v>
          </cell>
          <cell r="AI144">
            <v>0.70330000000000004</v>
          </cell>
          <cell r="AK144">
            <v>192.24112</v>
          </cell>
          <cell r="AO144">
            <v>755</v>
          </cell>
          <cell r="AP144">
            <v>1505</v>
          </cell>
          <cell r="AT144">
            <v>190</v>
          </cell>
          <cell r="BG144">
            <v>1799.6665322580645</v>
          </cell>
          <cell r="BH144">
            <v>921.18524193548387</v>
          </cell>
          <cell r="BI144">
            <v>2720.8517741935484</v>
          </cell>
          <cell r="BJ144">
            <v>2595.0346599999998</v>
          </cell>
        </row>
        <row r="145">
          <cell r="A145">
            <v>38231</v>
          </cell>
          <cell r="B145">
            <v>1139.11682</v>
          </cell>
          <cell r="C145">
            <v>1981.0535599999998</v>
          </cell>
          <cell r="D145">
            <v>780</v>
          </cell>
          <cell r="E145">
            <v>1635</v>
          </cell>
          <cell r="H145">
            <v>1462.5</v>
          </cell>
          <cell r="I145">
            <v>1697.5419999999999</v>
          </cell>
          <cell r="J145">
            <v>2500</v>
          </cell>
          <cell r="K145">
            <v>1515.0000000000002</v>
          </cell>
          <cell r="L145">
            <v>1521.4499999999998</v>
          </cell>
          <cell r="M145">
            <v>1825</v>
          </cell>
          <cell r="N145">
            <v>120.43795263157892</v>
          </cell>
          <cell r="O145">
            <v>87.005649717514117</v>
          </cell>
          <cell r="P145">
            <v>154.79876160990713</v>
          </cell>
          <cell r="Q145">
            <v>1359.9999999999998</v>
          </cell>
          <cell r="R145">
            <v>3035.7342000000003</v>
          </cell>
          <cell r="S145">
            <v>2275</v>
          </cell>
          <cell r="T145">
            <v>1540</v>
          </cell>
          <cell r="U145">
            <v>3333.96</v>
          </cell>
          <cell r="V145">
            <v>2575</v>
          </cell>
          <cell r="W145">
            <v>92.519262608695641</v>
          </cell>
          <cell r="X145">
            <v>106.74418604651166</v>
          </cell>
          <cell r="Y145">
            <v>124.65753424657535</v>
          </cell>
          <cell r="Z145">
            <v>6.0225314012849172</v>
          </cell>
          <cell r="AA145">
            <v>6.2865978207182964</v>
          </cell>
          <cell r="AB145">
            <v>0.73</v>
          </cell>
          <cell r="AC145">
            <v>0.75</v>
          </cell>
          <cell r="AD145">
            <v>0.68</v>
          </cell>
          <cell r="AE145">
            <v>0.73</v>
          </cell>
          <cell r="AF145">
            <v>18.25</v>
          </cell>
          <cell r="AG145">
            <v>18.166666666666668</v>
          </cell>
          <cell r="AH145">
            <v>0.51670000000000005</v>
          </cell>
          <cell r="AI145">
            <v>0.89859999999999995</v>
          </cell>
          <cell r="AK145">
            <v>202.82319999999999</v>
          </cell>
          <cell r="AN145">
            <v>189</v>
          </cell>
          <cell r="AO145">
            <v>780</v>
          </cell>
          <cell r="AP145">
            <v>1635</v>
          </cell>
          <cell r="AT145">
            <v>185</v>
          </cell>
          <cell r="BG145">
            <v>1785.4882499999997</v>
          </cell>
          <cell r="BH145">
            <v>952.26039999999978</v>
          </cell>
          <cell r="BI145">
            <v>2737.7486499999995</v>
          </cell>
          <cell r="BJ145">
            <v>2836.6588199999997</v>
          </cell>
        </row>
        <row r="146">
          <cell r="A146">
            <v>38261</v>
          </cell>
          <cell r="B146">
            <v>1337.0898999999999</v>
          </cell>
          <cell r="C146">
            <v>2172.6333</v>
          </cell>
          <cell r="D146">
            <v>910</v>
          </cell>
          <cell r="E146">
            <v>1845</v>
          </cell>
          <cell r="H146">
            <v>1410</v>
          </cell>
          <cell r="I146">
            <v>1787.5778639999999</v>
          </cell>
          <cell r="J146">
            <v>2550</v>
          </cell>
          <cell r="K146">
            <v>1275</v>
          </cell>
          <cell r="L146">
            <v>1643.1660000000002</v>
          </cell>
          <cell r="M146">
            <v>2350</v>
          </cell>
          <cell r="N146">
            <v>116.1145389473684</v>
          </cell>
          <cell r="O146">
            <v>91.620338983050843</v>
          </cell>
          <cell r="P146">
            <v>157.89473684210526</v>
          </cell>
          <cell r="Q146">
            <v>1340</v>
          </cell>
          <cell r="R146">
            <v>3113.9974999999999</v>
          </cell>
          <cell r="S146">
            <v>2275</v>
          </cell>
          <cell r="T146">
            <v>1424.9999999999998</v>
          </cell>
          <cell r="U146">
            <v>3428.7750000000005</v>
          </cell>
          <cell r="V146">
            <v>2700</v>
          </cell>
          <cell r="W146">
            <v>91.158685217391294</v>
          </cell>
          <cell r="X146">
            <v>109.49612403100777</v>
          </cell>
          <cell r="Y146">
            <v>124.65753424657535</v>
          </cell>
          <cell r="Z146">
            <v>6.5366571195292966</v>
          </cell>
          <cell r="AA146">
            <v>6.7879372423316902</v>
          </cell>
          <cell r="AB146">
            <v>0.73</v>
          </cell>
          <cell r="AC146">
            <v>0.74600000000000011</v>
          </cell>
          <cell r="AD146">
            <v>0.68</v>
          </cell>
          <cell r="AE146">
            <v>0.72499999999999987</v>
          </cell>
          <cell r="AF146">
            <v>21.244444444444444</v>
          </cell>
          <cell r="AG146">
            <v>19.5</v>
          </cell>
          <cell r="AH146">
            <v>0.60650000000000004</v>
          </cell>
          <cell r="AI146">
            <v>0.98550000000000004</v>
          </cell>
          <cell r="AK146">
            <v>276.89775999999995</v>
          </cell>
          <cell r="AO146">
            <v>910</v>
          </cell>
          <cell r="AP146">
            <v>1845</v>
          </cell>
          <cell r="AT146">
            <v>185</v>
          </cell>
          <cell r="BG146">
            <v>1764.0419032258062</v>
          </cell>
          <cell r="BH146">
            <v>1138.4951290322579</v>
          </cell>
          <cell r="BI146">
            <v>2902.5370322580638</v>
          </cell>
          <cell r="BJ146">
            <v>3124.6677639999998</v>
          </cell>
        </row>
        <row r="147">
          <cell r="A147">
            <v>38292</v>
          </cell>
          <cell r="B147">
            <v>1238.1033599999998</v>
          </cell>
          <cell r="C147">
            <v>2187.1836599999997</v>
          </cell>
          <cell r="D147">
            <v>935</v>
          </cell>
          <cell r="E147">
            <v>1830</v>
          </cell>
          <cell r="H147">
            <v>1390</v>
          </cell>
          <cell r="I147">
            <v>1785.7260000000001</v>
          </cell>
          <cell r="J147">
            <v>2550</v>
          </cell>
          <cell r="K147">
            <v>1214.9999999999998</v>
          </cell>
          <cell r="L147">
            <v>1642.7249999999999</v>
          </cell>
          <cell r="M147">
            <v>2450</v>
          </cell>
          <cell r="N147">
            <v>114.46752421052631</v>
          </cell>
          <cell r="O147">
            <v>91.525423728813564</v>
          </cell>
          <cell r="P147">
            <v>157.89473684210526</v>
          </cell>
          <cell r="Q147">
            <v>1340</v>
          </cell>
          <cell r="R147">
            <v>3362.0149999999999</v>
          </cell>
          <cell r="S147">
            <v>2325</v>
          </cell>
          <cell r="T147">
            <v>1424.9999999999998</v>
          </cell>
          <cell r="U147">
            <v>3605.1750000000002</v>
          </cell>
          <cell r="V147">
            <v>2925</v>
          </cell>
          <cell r="W147">
            <v>91.158685217391294</v>
          </cell>
          <cell r="X147">
            <v>118.2170542635659</v>
          </cell>
          <cell r="Y147">
            <v>127.39726027397261</v>
          </cell>
          <cell r="Z147">
            <v>6.3745845463617385</v>
          </cell>
          <cell r="AA147">
            <v>6.6463560850040828</v>
          </cell>
          <cell r="AB147">
            <v>0.73</v>
          </cell>
          <cell r="AC147">
            <v>0.7337499999999999</v>
          </cell>
          <cell r="AD147">
            <v>0</v>
          </cell>
          <cell r="AE147">
            <v>0.70799999999999996</v>
          </cell>
          <cell r="AF147">
            <v>25.46875</v>
          </cell>
          <cell r="AG147">
            <v>22.25</v>
          </cell>
          <cell r="AH147">
            <v>0.56159999999999999</v>
          </cell>
          <cell r="AI147">
            <v>0.99209999999999998</v>
          </cell>
          <cell r="AK147">
            <v>312.39182</v>
          </cell>
          <cell r="AO147">
            <v>935</v>
          </cell>
          <cell r="AP147">
            <v>1830</v>
          </cell>
          <cell r="AT147">
            <v>215</v>
          </cell>
          <cell r="BG147">
            <v>1807.8757000000003</v>
          </cell>
          <cell r="BH147">
            <v>1216.0890500000003</v>
          </cell>
          <cell r="BI147">
            <v>3023.9647500000005</v>
          </cell>
          <cell r="BJ147">
            <v>3023.8293599999997</v>
          </cell>
        </row>
        <row r="148">
          <cell r="A148">
            <v>38322</v>
          </cell>
          <cell r="B148">
            <v>1183.8702000000001</v>
          </cell>
          <cell r="C148">
            <v>2170.2082399999999</v>
          </cell>
          <cell r="D148">
            <v>915</v>
          </cell>
          <cell r="E148">
            <v>1875</v>
          </cell>
          <cell r="H148">
            <v>1390</v>
          </cell>
          <cell r="I148">
            <v>1785.7260000000001</v>
          </cell>
          <cell r="J148">
            <v>2600</v>
          </cell>
          <cell r="K148">
            <v>1214.9999999999998</v>
          </cell>
          <cell r="L148">
            <v>1642.7249999999999</v>
          </cell>
          <cell r="M148">
            <v>2700</v>
          </cell>
          <cell r="N148">
            <v>114.46752421052631</v>
          </cell>
          <cell r="O148">
            <v>91.525423728813564</v>
          </cell>
          <cell r="P148">
            <v>160.99071207430339</v>
          </cell>
          <cell r="Q148">
            <v>1340</v>
          </cell>
          <cell r="R148">
            <v>3196.6699999999996</v>
          </cell>
          <cell r="S148">
            <v>3025</v>
          </cell>
          <cell r="T148">
            <v>1540</v>
          </cell>
          <cell r="U148">
            <v>2932.6499999999996</v>
          </cell>
          <cell r="V148">
            <v>3200</v>
          </cell>
          <cell r="W148">
            <v>91.158685217391294</v>
          </cell>
          <cell r="X148">
            <v>112.40310077519379</v>
          </cell>
          <cell r="Y148">
            <v>165.75342465753425</v>
          </cell>
          <cell r="Z148">
            <v>6.2509989934466033</v>
          </cell>
          <cell r="AA148">
            <v>6.5538750793794804</v>
          </cell>
          <cell r="AB148">
            <v>0.73</v>
          </cell>
          <cell r="AC148">
            <v>0.71499999999999997</v>
          </cell>
          <cell r="AE148">
            <v>0.69</v>
          </cell>
          <cell r="AF148">
            <v>31.175000000000001</v>
          </cell>
          <cell r="AG148">
            <v>25.35</v>
          </cell>
          <cell r="AH148">
            <v>0.53700000000000003</v>
          </cell>
          <cell r="AI148">
            <v>0.98440000000000005</v>
          </cell>
          <cell r="AK148">
            <v>297.18007999999998</v>
          </cell>
          <cell r="AN148">
            <v>249</v>
          </cell>
          <cell r="AO148">
            <v>915</v>
          </cell>
          <cell r="AP148">
            <v>1875</v>
          </cell>
          <cell r="AQ148">
            <v>246</v>
          </cell>
          <cell r="AR148">
            <v>902</v>
          </cell>
          <cell r="AS148">
            <v>1864</v>
          </cell>
          <cell r="AT148">
            <v>250</v>
          </cell>
          <cell r="BG148">
            <v>1862.438580645161</v>
          </cell>
          <cell r="BH148">
            <v>1225.9937419354835</v>
          </cell>
          <cell r="BI148">
            <v>3088.4323225806447</v>
          </cell>
          <cell r="BJ148">
            <v>2969.5962</v>
          </cell>
        </row>
        <row r="149">
          <cell r="A149">
            <v>38353</v>
          </cell>
          <cell r="B149">
            <v>1313.2802199999999</v>
          </cell>
          <cell r="C149">
            <v>2483.2614400000002</v>
          </cell>
          <cell r="D149">
            <v>925</v>
          </cell>
          <cell r="E149">
            <v>2005</v>
          </cell>
          <cell r="H149">
            <v>1375</v>
          </cell>
          <cell r="I149">
            <v>1377.875</v>
          </cell>
          <cell r="J149">
            <v>2625</v>
          </cell>
          <cell r="K149">
            <v>1214.9999999999998</v>
          </cell>
          <cell r="L149">
            <v>1664.7750000000001</v>
          </cell>
          <cell r="M149">
            <v>2800</v>
          </cell>
          <cell r="N149">
            <v>113.23226315789472</v>
          </cell>
          <cell r="O149">
            <v>70.621468926553675</v>
          </cell>
          <cell r="P149">
            <v>162.53869969040247</v>
          </cell>
          <cell r="Q149">
            <v>1340</v>
          </cell>
          <cell r="R149">
            <v>1906.9789999999998</v>
          </cell>
          <cell r="S149">
            <v>3075</v>
          </cell>
          <cell r="T149">
            <v>1530</v>
          </cell>
          <cell r="U149">
            <v>1951.425</v>
          </cell>
          <cell r="V149">
            <v>3425</v>
          </cell>
          <cell r="W149">
            <v>91.158685217391294</v>
          </cell>
          <cell r="X149">
            <v>67.054263565891475</v>
          </cell>
          <cell r="Y149">
            <v>168.49315068493152</v>
          </cell>
          <cell r="Z149">
            <v>6.5794248389730567</v>
          </cell>
          <cell r="AA149">
            <v>6.8844756418397903</v>
          </cell>
          <cell r="AB149">
            <v>0.73</v>
          </cell>
          <cell r="AC149">
            <v>0.71499999999999997</v>
          </cell>
          <cell r="AE149">
            <v>0.69599999999999995</v>
          </cell>
          <cell r="AF149">
            <v>32.75</v>
          </cell>
          <cell r="AG149">
            <v>33</v>
          </cell>
          <cell r="AH149">
            <v>0.59570000000000001</v>
          </cell>
          <cell r="AI149">
            <v>1.1264000000000001</v>
          </cell>
          <cell r="AK149">
            <v>329.14677999999998</v>
          </cell>
          <cell r="AO149">
            <v>925</v>
          </cell>
          <cell r="AP149">
            <v>2005</v>
          </cell>
          <cell r="AQ149">
            <v>249</v>
          </cell>
          <cell r="AR149">
            <v>920</v>
          </cell>
          <cell r="AS149">
            <v>2013</v>
          </cell>
          <cell r="AT149">
            <v>255</v>
          </cell>
          <cell r="AU149">
            <v>269</v>
          </cell>
          <cell r="AV149">
            <v>925</v>
          </cell>
          <cell r="AW149">
            <v>2185</v>
          </cell>
          <cell r="AX149">
            <v>310</v>
          </cell>
          <cell r="AY149">
            <v>1110</v>
          </cell>
          <cell r="AZ149">
            <v>2625</v>
          </cell>
          <cell r="BA149">
            <v>300</v>
          </cell>
          <cell r="BB149">
            <v>1065</v>
          </cell>
          <cell r="BC149">
            <v>2515</v>
          </cell>
          <cell r="BD149">
            <v>300</v>
          </cell>
          <cell r="BE149">
            <v>1065</v>
          </cell>
          <cell r="BF149">
            <v>2515</v>
          </cell>
          <cell r="BG149">
            <v>1807.7551724137927</v>
          </cell>
          <cell r="BH149">
            <v>1216.1262068965514</v>
          </cell>
          <cell r="BI149">
            <v>3023.8813793103441</v>
          </cell>
          <cell r="BJ149">
            <v>2691.1552199999996</v>
          </cell>
        </row>
        <row r="150">
          <cell r="A150">
            <v>38384</v>
          </cell>
          <cell r="B150">
            <v>1292</v>
          </cell>
          <cell r="C150">
            <v>2611</v>
          </cell>
          <cell r="D150">
            <v>912</v>
          </cell>
          <cell r="E150">
            <v>2179</v>
          </cell>
          <cell r="H150">
            <v>1325.0000000000002</v>
          </cell>
          <cell r="I150">
            <v>1333.7829999999999</v>
          </cell>
          <cell r="J150">
            <v>2675</v>
          </cell>
          <cell r="K150">
            <v>1210</v>
          </cell>
          <cell r="L150">
            <v>1664.7750000000001</v>
          </cell>
          <cell r="M150">
            <v>2825</v>
          </cell>
          <cell r="N150">
            <v>109.11472631578947</v>
          </cell>
          <cell r="O150">
            <v>68.361581920903959</v>
          </cell>
          <cell r="P150">
            <v>165.63467492260062</v>
          </cell>
          <cell r="Q150">
            <v>1335</v>
          </cell>
          <cell r="R150">
            <v>1906.9789999999998</v>
          </cell>
          <cell r="S150">
            <v>3100</v>
          </cell>
          <cell r="T150">
            <v>1530</v>
          </cell>
          <cell r="U150">
            <v>1984.5</v>
          </cell>
          <cell r="V150">
            <v>3650</v>
          </cell>
          <cell r="W150">
            <v>90.818540869565226</v>
          </cell>
          <cell r="X150">
            <v>67.054263565891475</v>
          </cell>
          <cell r="Y150">
            <v>169.86301369863014</v>
          </cell>
          <cell r="Z150">
            <v>6.9624875260818291</v>
          </cell>
          <cell r="AA150">
            <v>7.2910895400526172</v>
          </cell>
          <cell r="AB150">
            <v>0.73</v>
          </cell>
          <cell r="AC150">
            <v>0.71499999999999997</v>
          </cell>
          <cell r="AE150">
            <v>0.73</v>
          </cell>
          <cell r="AF150">
            <v>29.3125</v>
          </cell>
          <cell r="AG150">
            <v>30.75</v>
          </cell>
          <cell r="AH150">
            <v>1292</v>
          </cell>
          <cell r="AI150">
            <v>2611</v>
          </cell>
          <cell r="AK150">
            <v>345.68127999999996</v>
          </cell>
          <cell r="AO150">
            <v>925</v>
          </cell>
          <cell r="AP150">
            <v>2185</v>
          </cell>
          <cell r="AQ150">
            <v>247</v>
          </cell>
          <cell r="AR150">
            <v>912</v>
          </cell>
          <cell r="AS150">
            <v>2179</v>
          </cell>
          <cell r="AT150">
            <v>260</v>
          </cell>
          <cell r="AU150">
            <v>240</v>
          </cell>
          <cell r="AV150">
            <v>850</v>
          </cell>
          <cell r="AW150">
            <v>2280</v>
          </cell>
          <cell r="AX150">
            <v>290</v>
          </cell>
          <cell r="AY150">
            <v>1020</v>
          </cell>
          <cell r="AZ150">
            <v>2735</v>
          </cell>
          <cell r="BA150">
            <v>275</v>
          </cell>
          <cell r="BB150">
            <v>980</v>
          </cell>
          <cell r="BC150">
            <v>2625</v>
          </cell>
          <cell r="BD150">
            <v>275</v>
          </cell>
          <cell r="BE150">
            <v>980</v>
          </cell>
          <cell r="BF150">
            <v>2620</v>
          </cell>
          <cell r="BG150">
            <v>1723.7398214285715</v>
          </cell>
          <cell r="BH150">
            <v>1186.4533714285712</v>
          </cell>
          <cell r="BI150">
            <v>2910.193192857143</v>
          </cell>
          <cell r="BJ150">
            <v>2625.7829999999999</v>
          </cell>
        </row>
        <row r="151">
          <cell r="A151">
            <v>38412</v>
          </cell>
          <cell r="B151">
            <v>1250</v>
          </cell>
          <cell r="C151">
            <v>2895</v>
          </cell>
          <cell r="D151">
            <v>837</v>
          </cell>
          <cell r="E151">
            <v>2250</v>
          </cell>
          <cell r="H151">
            <v>1290</v>
          </cell>
          <cell r="I151">
            <v>1333.7829999999999</v>
          </cell>
          <cell r="J151">
            <v>2700</v>
          </cell>
          <cell r="K151">
            <v>1205</v>
          </cell>
          <cell r="L151">
            <v>1664.7750000000001</v>
          </cell>
          <cell r="M151">
            <v>2825</v>
          </cell>
          <cell r="N151">
            <v>106.23245052631577</v>
          </cell>
          <cell r="O151">
            <v>68.361581920903959</v>
          </cell>
          <cell r="P151">
            <v>167.1826625386997</v>
          </cell>
          <cell r="Q151">
            <v>1310</v>
          </cell>
          <cell r="R151">
            <v>1906.9789999999998</v>
          </cell>
          <cell r="S151">
            <v>3125</v>
          </cell>
          <cell r="T151">
            <v>1475</v>
          </cell>
          <cell r="U151">
            <v>1984.5</v>
          </cell>
          <cell r="V151">
            <v>3700</v>
          </cell>
          <cell r="W151">
            <v>89.117819130434782</v>
          </cell>
          <cell r="X151">
            <v>67.054263565891475</v>
          </cell>
          <cell r="Y151">
            <v>171.23287671232876</v>
          </cell>
          <cell r="Z151">
            <v>7.3437358250929883</v>
          </cell>
          <cell r="AA151">
            <v>7.6180603687239818</v>
          </cell>
          <cell r="AB151">
            <v>0.73</v>
          </cell>
          <cell r="AC151">
            <v>0.73</v>
          </cell>
          <cell r="AE151">
            <v>0.73750000000000004</v>
          </cell>
          <cell r="AF151">
            <v>34.055555555555557</v>
          </cell>
          <cell r="AG151">
            <v>32.055555555555557</v>
          </cell>
          <cell r="AH151">
            <v>1250</v>
          </cell>
          <cell r="AI151">
            <v>2895</v>
          </cell>
          <cell r="AK151">
            <v>323.41481999999996</v>
          </cell>
          <cell r="AO151">
            <v>850</v>
          </cell>
          <cell r="AP151">
            <v>2270</v>
          </cell>
          <cell r="AQ151">
            <v>228</v>
          </cell>
          <cell r="AR151">
            <v>837</v>
          </cell>
          <cell r="AS151">
            <v>2250</v>
          </cell>
          <cell r="AT151">
            <v>240</v>
          </cell>
          <cell r="AU151">
            <v>230</v>
          </cell>
          <cell r="AV151">
            <v>850</v>
          </cell>
          <cell r="AW151">
            <v>2440</v>
          </cell>
          <cell r="AX151">
            <v>275</v>
          </cell>
          <cell r="AY151">
            <v>1030</v>
          </cell>
          <cell r="AZ151">
            <v>2955</v>
          </cell>
          <cell r="BA151">
            <v>265</v>
          </cell>
          <cell r="BB151">
            <v>985</v>
          </cell>
          <cell r="BC151">
            <v>2830</v>
          </cell>
          <cell r="BD151">
            <v>265</v>
          </cell>
          <cell r="BE151">
            <v>980</v>
          </cell>
          <cell r="BF151">
            <v>2805</v>
          </cell>
          <cell r="BG151">
            <v>1703.7279677419353</v>
          </cell>
          <cell r="BH151">
            <v>1105.4420999999998</v>
          </cell>
          <cell r="BI151">
            <v>2809.1700677419349</v>
          </cell>
          <cell r="BJ151">
            <v>2583.7829999999999</v>
          </cell>
        </row>
        <row r="152">
          <cell r="A152">
            <v>38443</v>
          </cell>
          <cell r="B152">
            <v>1293</v>
          </cell>
          <cell r="C152">
            <v>2998</v>
          </cell>
          <cell r="D152">
            <v>842</v>
          </cell>
          <cell r="E152">
            <v>2389</v>
          </cell>
          <cell r="H152">
            <v>1275</v>
          </cell>
          <cell r="I152">
            <v>1355.829</v>
          </cell>
          <cell r="J152">
            <v>2675</v>
          </cell>
          <cell r="K152">
            <v>1205</v>
          </cell>
          <cell r="L152">
            <v>1708.875</v>
          </cell>
          <cell r="M152">
            <v>2825</v>
          </cell>
          <cell r="N152">
            <v>104.99718947368419</v>
          </cell>
          <cell r="O152">
            <v>69.491525423728817</v>
          </cell>
          <cell r="P152">
            <v>165.63467492260062</v>
          </cell>
          <cell r="Q152">
            <v>1290</v>
          </cell>
          <cell r="R152">
            <v>1951.0709999999999</v>
          </cell>
          <cell r="S152">
            <v>3075</v>
          </cell>
          <cell r="T152">
            <v>1460</v>
          </cell>
          <cell r="U152">
            <v>2017.575</v>
          </cell>
          <cell r="V152">
            <v>3650</v>
          </cell>
          <cell r="W152">
            <v>87.757241739130436</v>
          </cell>
          <cell r="X152">
            <v>68.604651162790702</v>
          </cell>
          <cell r="Y152">
            <v>168.49315068493152</v>
          </cell>
          <cell r="Z152">
            <v>7.3219199682050089</v>
          </cell>
          <cell r="AA152">
            <v>7.6465593657705613</v>
          </cell>
          <cell r="AB152">
            <v>0.78</v>
          </cell>
          <cell r="AC152">
            <v>0.78500000000000003</v>
          </cell>
          <cell r="AE152">
            <v>0.75</v>
          </cell>
          <cell r="AF152">
            <v>33.111111111111114</v>
          </cell>
          <cell r="AG152">
            <v>35.5</v>
          </cell>
          <cell r="AH152">
            <v>1293</v>
          </cell>
          <cell r="AI152">
            <v>2998</v>
          </cell>
          <cell r="AK152">
            <v>287.92075999999997</v>
          </cell>
          <cell r="AO152">
            <v>850</v>
          </cell>
          <cell r="AP152">
            <v>2405</v>
          </cell>
          <cell r="AQ152">
            <v>217</v>
          </cell>
          <cell r="AR152">
            <v>842</v>
          </cell>
          <cell r="AS152">
            <v>2389</v>
          </cell>
          <cell r="AT152">
            <v>230</v>
          </cell>
          <cell r="AU152">
            <v>225</v>
          </cell>
          <cell r="AV152">
            <v>920</v>
          </cell>
          <cell r="AW152">
            <v>2445</v>
          </cell>
          <cell r="AX152">
            <v>275</v>
          </cell>
          <cell r="AY152">
            <v>1110</v>
          </cell>
          <cell r="AZ152">
            <v>2965</v>
          </cell>
          <cell r="BA152">
            <v>260</v>
          </cell>
          <cell r="BB152">
            <v>1065</v>
          </cell>
          <cell r="BC152">
            <v>2840</v>
          </cell>
          <cell r="BD152">
            <v>260</v>
          </cell>
          <cell r="BE152">
            <v>1060</v>
          </cell>
          <cell r="BF152">
            <v>2810</v>
          </cell>
          <cell r="BG152">
            <v>1650.5257500000005</v>
          </cell>
          <cell r="BH152">
            <v>1089.9942600000004</v>
          </cell>
          <cell r="BI152">
            <v>2740.5200100000011</v>
          </cell>
          <cell r="BJ152">
            <v>2648.8289999999997</v>
          </cell>
        </row>
        <row r="153">
          <cell r="A153">
            <v>38473</v>
          </cell>
          <cell r="B153">
            <v>1334</v>
          </cell>
          <cell r="C153">
            <v>2848</v>
          </cell>
          <cell r="D153">
            <v>915</v>
          </cell>
          <cell r="E153">
            <v>2377</v>
          </cell>
          <cell r="H153">
            <v>1220</v>
          </cell>
          <cell r="I153">
            <v>1410.9439999999997</v>
          </cell>
          <cell r="J153">
            <v>2550</v>
          </cell>
          <cell r="K153">
            <v>1200</v>
          </cell>
          <cell r="L153">
            <v>1708.875</v>
          </cell>
          <cell r="M153">
            <v>2775</v>
          </cell>
          <cell r="N153">
            <v>100.46789894736841</v>
          </cell>
          <cell r="O153">
            <v>72.316384180790948</v>
          </cell>
          <cell r="P153">
            <v>157.89473684210526</v>
          </cell>
          <cell r="Q153">
            <v>1265.0000000000002</v>
          </cell>
          <cell r="R153">
            <v>1984.1399999999999</v>
          </cell>
          <cell r="S153">
            <v>3150</v>
          </cell>
          <cell r="T153">
            <v>1460</v>
          </cell>
          <cell r="U153">
            <v>2050.6499999999996</v>
          </cell>
          <cell r="V153">
            <v>3650</v>
          </cell>
          <cell r="W153">
            <v>86.05652000000002</v>
          </cell>
          <cell r="X153">
            <v>69.767441860465112</v>
          </cell>
          <cell r="Y153">
            <v>172.60273972602741</v>
          </cell>
          <cell r="Z153">
            <v>7.6800780186881976</v>
          </cell>
          <cell r="AA153">
            <v>8.0392946566270531</v>
          </cell>
          <cell r="AB153">
            <v>0.78</v>
          </cell>
          <cell r="AC153">
            <v>0.78500000000000003</v>
          </cell>
          <cell r="AE153">
            <v>0.7619999999999999</v>
          </cell>
          <cell r="AF153">
            <v>36.518749999999997</v>
          </cell>
          <cell r="AG153">
            <v>35.6875</v>
          </cell>
          <cell r="AH153">
            <v>1334</v>
          </cell>
          <cell r="AI153">
            <v>2848</v>
          </cell>
          <cell r="AK153">
            <v>232.80575999999999</v>
          </cell>
          <cell r="AO153">
            <v>920</v>
          </cell>
          <cell r="AP153">
            <v>2395</v>
          </cell>
          <cell r="AQ153">
            <v>228</v>
          </cell>
          <cell r="AR153">
            <v>915</v>
          </cell>
          <cell r="AS153">
            <v>2377</v>
          </cell>
          <cell r="AT153">
            <v>225</v>
          </cell>
          <cell r="AU153">
            <v>220</v>
          </cell>
          <cell r="AV153">
            <v>965</v>
          </cell>
          <cell r="AW153">
            <v>2445</v>
          </cell>
          <cell r="AX153">
            <v>265</v>
          </cell>
          <cell r="AY153">
            <v>1170</v>
          </cell>
          <cell r="AZ153">
            <v>2965</v>
          </cell>
          <cell r="BA153">
            <v>255</v>
          </cell>
          <cell r="BB153">
            <v>1120</v>
          </cell>
          <cell r="BC153">
            <v>2840</v>
          </cell>
          <cell r="BD153">
            <v>255</v>
          </cell>
          <cell r="BE153">
            <v>1110</v>
          </cell>
          <cell r="BF153">
            <v>2810</v>
          </cell>
          <cell r="BG153">
            <v>1551.4464516129033</v>
          </cell>
          <cell r="BH153">
            <v>1163.5848387096776</v>
          </cell>
          <cell r="BI153">
            <v>2715.0312903225808</v>
          </cell>
          <cell r="BJ153">
            <v>2744.9439999999995</v>
          </cell>
        </row>
        <row r="154">
          <cell r="A154">
            <v>38504</v>
          </cell>
          <cell r="B154">
            <v>1391.9844399999999</v>
          </cell>
          <cell r="C154">
            <v>3298</v>
          </cell>
          <cell r="D154">
            <v>965</v>
          </cell>
          <cell r="E154">
            <v>2400</v>
          </cell>
          <cell r="H154">
            <v>1200</v>
          </cell>
          <cell r="I154">
            <v>1377.875</v>
          </cell>
          <cell r="J154">
            <v>2450</v>
          </cell>
          <cell r="K154">
            <v>1180</v>
          </cell>
          <cell r="L154">
            <v>1708.875</v>
          </cell>
          <cell r="M154">
            <v>2750</v>
          </cell>
          <cell r="N154">
            <v>98.820884210526302</v>
          </cell>
          <cell r="O154">
            <v>70.621468926553675</v>
          </cell>
          <cell r="P154">
            <v>151.70278637770897</v>
          </cell>
          <cell r="Q154">
            <v>1250</v>
          </cell>
          <cell r="R154">
            <v>1984.1399999999999</v>
          </cell>
          <cell r="S154">
            <v>3150</v>
          </cell>
          <cell r="T154">
            <v>1440</v>
          </cell>
          <cell r="U154">
            <v>2050.6499999999996</v>
          </cell>
          <cell r="V154">
            <v>3650</v>
          </cell>
          <cell r="W154">
            <v>85.036086956521743</v>
          </cell>
          <cell r="X154">
            <v>69.767441860465112</v>
          </cell>
          <cell r="Y154">
            <v>172.60273972602741</v>
          </cell>
          <cell r="Z154">
            <v>7.3299217338952438</v>
          </cell>
          <cell r="AA154">
            <v>7.7683349461227538</v>
          </cell>
          <cell r="AB154">
            <v>0.78</v>
          </cell>
          <cell r="AC154">
            <v>0.77374999999999994</v>
          </cell>
          <cell r="AE154">
            <v>0.74749999999999994</v>
          </cell>
          <cell r="AF154">
            <v>37.222222222222221</v>
          </cell>
          <cell r="AG154">
            <v>37.722222222222221</v>
          </cell>
          <cell r="AH154">
            <v>1391.9844399999999</v>
          </cell>
          <cell r="AI154">
            <v>3246.7144199999998</v>
          </cell>
          <cell r="AJ154">
            <v>250.44256000000001</v>
          </cell>
          <cell r="AK154">
            <v>324.29666000000003</v>
          </cell>
          <cell r="AO154">
            <v>965</v>
          </cell>
          <cell r="AP154">
            <v>2400</v>
          </cell>
          <cell r="AQ154">
            <v>214</v>
          </cell>
          <cell r="AR154">
            <v>962</v>
          </cell>
          <cell r="AS154">
            <v>2393</v>
          </cell>
          <cell r="AT154">
            <v>220</v>
          </cell>
          <cell r="AU154">
            <v>210</v>
          </cell>
          <cell r="AV154">
            <v>985</v>
          </cell>
          <cell r="AW154">
            <v>2560</v>
          </cell>
          <cell r="AX154">
            <v>250</v>
          </cell>
          <cell r="AY154">
            <v>1195</v>
          </cell>
          <cell r="AZ154">
            <v>3105</v>
          </cell>
          <cell r="BA154">
            <v>240</v>
          </cell>
          <cell r="BB154">
            <v>1145</v>
          </cell>
          <cell r="BC154">
            <v>2975</v>
          </cell>
          <cell r="BD154">
            <v>240</v>
          </cell>
          <cell r="BE154">
            <v>1135</v>
          </cell>
          <cell r="BF154">
            <v>2945</v>
          </cell>
          <cell r="BG154">
            <v>1461.1157142857146</v>
          </cell>
          <cell r="BH154">
            <v>1174.9805535714288</v>
          </cell>
          <cell r="BI154">
            <v>2636.0962678571432</v>
          </cell>
          <cell r="BJ154">
            <v>2769.8594400000002</v>
          </cell>
        </row>
        <row r="155">
          <cell r="A155">
            <v>38534</v>
          </cell>
          <cell r="B155">
            <v>1417.33734</v>
          </cell>
          <cell r="C155">
            <v>3260</v>
          </cell>
          <cell r="D155">
            <v>985</v>
          </cell>
          <cell r="E155">
            <v>2505</v>
          </cell>
          <cell r="H155">
            <v>1180</v>
          </cell>
          <cell r="I155">
            <v>1311.7369999999999</v>
          </cell>
          <cell r="J155">
            <v>2350</v>
          </cell>
          <cell r="K155">
            <v>1170</v>
          </cell>
          <cell r="L155">
            <v>1697.8500000000001</v>
          </cell>
          <cell r="M155">
            <v>2725</v>
          </cell>
          <cell r="N155">
            <v>97.173869473684192</v>
          </cell>
          <cell r="O155">
            <v>67.231638418079086</v>
          </cell>
          <cell r="P155">
            <v>145.51083591331269</v>
          </cell>
          <cell r="Q155">
            <v>1250</v>
          </cell>
          <cell r="R155">
            <v>1984.1399999999999</v>
          </cell>
          <cell r="S155">
            <v>3150</v>
          </cell>
          <cell r="T155">
            <v>1440</v>
          </cell>
          <cell r="U155">
            <v>2072.6999999999998</v>
          </cell>
          <cell r="V155">
            <v>3640</v>
          </cell>
          <cell r="W155">
            <v>85.036086956521743</v>
          </cell>
          <cell r="X155">
            <v>69.767441860465112</v>
          </cell>
          <cell r="Y155">
            <v>172.60273972602741</v>
          </cell>
          <cell r="Z155">
            <v>6.6137686136778946</v>
          </cell>
          <cell r="AA155">
            <v>7.005465793744392</v>
          </cell>
          <cell r="AB155">
            <v>0.75</v>
          </cell>
          <cell r="AC155">
            <v>0.72499999999999987</v>
          </cell>
          <cell r="AE155">
            <v>0.71250000000000002</v>
          </cell>
          <cell r="AF155">
            <v>31.083333333333332</v>
          </cell>
          <cell r="AG155">
            <v>32.888888888888886</v>
          </cell>
          <cell r="AH155">
            <v>1417.33734</v>
          </cell>
          <cell r="AI155">
            <v>3208.7952999999998</v>
          </cell>
          <cell r="AJ155">
            <v>282.40925999999996</v>
          </cell>
          <cell r="AK155">
            <v>351.85415999999998</v>
          </cell>
          <cell r="AO155">
            <v>985</v>
          </cell>
          <cell r="AP155">
            <v>2505</v>
          </cell>
          <cell r="AT155">
            <v>210</v>
          </cell>
          <cell r="BG155">
            <v>1421.1996129032257</v>
          </cell>
          <cell r="BH155">
            <v>1186.3403548387096</v>
          </cell>
          <cell r="BI155">
            <v>2607.5399677419355</v>
          </cell>
          <cell r="BJ155">
            <v>2729.0743400000001</v>
          </cell>
        </row>
        <row r="156">
          <cell r="A156">
            <v>38565</v>
          </cell>
          <cell r="B156">
            <v>1451</v>
          </cell>
          <cell r="C156">
            <v>3480</v>
          </cell>
          <cell r="D156">
            <v>1020</v>
          </cell>
          <cell r="E156">
            <v>2660</v>
          </cell>
          <cell r="H156">
            <v>1140.0000000000002</v>
          </cell>
          <cell r="I156">
            <v>1399.921</v>
          </cell>
          <cell r="J156">
            <v>2337.5</v>
          </cell>
          <cell r="K156">
            <v>1130</v>
          </cell>
          <cell r="L156">
            <v>1697.8500000000001</v>
          </cell>
          <cell r="M156">
            <v>2625</v>
          </cell>
          <cell r="N156">
            <v>93.879840000000002</v>
          </cell>
          <cell r="O156">
            <v>71.751412429378533</v>
          </cell>
          <cell r="P156">
            <v>144.73684210526315</v>
          </cell>
          <cell r="Q156">
            <v>1220</v>
          </cell>
          <cell r="R156">
            <v>1929.0249999999999</v>
          </cell>
          <cell r="S156">
            <v>3115</v>
          </cell>
          <cell r="T156">
            <v>1424.9999999999998</v>
          </cell>
          <cell r="U156">
            <v>2083.7250000000004</v>
          </cell>
          <cell r="V156">
            <v>3630</v>
          </cell>
          <cell r="W156">
            <v>82.995220869565216</v>
          </cell>
          <cell r="X156">
            <v>67.829457364341081</v>
          </cell>
          <cell r="Y156">
            <v>170.68493150684932</v>
          </cell>
          <cell r="Z156">
            <v>6.7552967761622389</v>
          </cell>
          <cell r="AA156">
            <v>7.093440987027126</v>
          </cell>
          <cell r="AB156">
            <v>0.73</v>
          </cell>
          <cell r="AC156">
            <v>0.71499999999999997</v>
          </cell>
          <cell r="AE156">
            <v>0.66500000000000004</v>
          </cell>
          <cell r="AF156">
            <v>29.833333333333332</v>
          </cell>
          <cell r="AG156">
            <v>30</v>
          </cell>
          <cell r="AH156">
            <v>1451</v>
          </cell>
          <cell r="AI156">
            <v>3480</v>
          </cell>
          <cell r="AJ156">
            <v>234</v>
          </cell>
          <cell r="AK156">
            <v>268</v>
          </cell>
          <cell r="AO156">
            <v>1020</v>
          </cell>
          <cell r="AP156">
            <v>2660</v>
          </cell>
          <cell r="AQ156">
            <v>190</v>
          </cell>
          <cell r="AR156">
            <v>1022</v>
          </cell>
          <cell r="AS156">
            <v>2675</v>
          </cell>
          <cell r="AT156">
            <v>190</v>
          </cell>
          <cell r="BG156">
            <v>1401.8800645161286</v>
          </cell>
          <cell r="BH156">
            <v>1254.3137419354832</v>
          </cell>
          <cell r="BI156">
            <v>2656.1938064516116</v>
          </cell>
          <cell r="BJ156">
            <v>2850.9210000000003</v>
          </cell>
        </row>
        <row r="157">
          <cell r="A157">
            <v>38596</v>
          </cell>
          <cell r="B157">
            <v>1322</v>
          </cell>
          <cell r="C157">
            <v>3319</v>
          </cell>
          <cell r="D157">
            <v>1035</v>
          </cell>
          <cell r="E157">
            <v>2865</v>
          </cell>
          <cell r="H157">
            <v>1080</v>
          </cell>
          <cell r="I157">
            <v>1366.8519999999999</v>
          </cell>
          <cell r="J157">
            <v>2295</v>
          </cell>
          <cell r="K157">
            <v>1125</v>
          </cell>
          <cell r="L157">
            <v>1664.7750000000001</v>
          </cell>
          <cell r="M157">
            <v>2625</v>
          </cell>
          <cell r="N157">
            <v>88.938795789473673</v>
          </cell>
          <cell r="O157">
            <v>70.056497175141246</v>
          </cell>
          <cell r="P157">
            <v>142.10526315789474</v>
          </cell>
          <cell r="Q157">
            <v>1210</v>
          </cell>
          <cell r="R157">
            <v>1906.9789999999998</v>
          </cell>
          <cell r="S157">
            <v>3115</v>
          </cell>
          <cell r="T157">
            <v>1415</v>
          </cell>
          <cell r="U157">
            <v>2116.7999999999997</v>
          </cell>
          <cell r="V157">
            <v>3575</v>
          </cell>
          <cell r="W157">
            <v>82.31493217391305</v>
          </cell>
          <cell r="X157">
            <v>67.054263565891475</v>
          </cell>
          <cell r="Y157">
            <v>170.68493150684932</v>
          </cell>
          <cell r="Z157">
            <v>6.4538609353995362</v>
          </cell>
          <cell r="AA157">
            <v>6.852532381787575</v>
          </cell>
          <cell r="AB157">
            <v>0.73</v>
          </cell>
          <cell r="AC157">
            <v>0.66799999999999993</v>
          </cell>
          <cell r="AE157">
            <v>0.63874999999999993</v>
          </cell>
          <cell r="AF157">
            <v>34.277777777777779</v>
          </cell>
          <cell r="AG157">
            <v>31.666666666666668</v>
          </cell>
          <cell r="AH157">
            <v>1322</v>
          </cell>
          <cell r="AI157">
            <v>3319</v>
          </cell>
          <cell r="AJ157">
            <v>174</v>
          </cell>
          <cell r="AK157">
            <v>183</v>
          </cell>
          <cell r="AO157">
            <v>1035</v>
          </cell>
          <cell r="AP157">
            <v>2865</v>
          </cell>
          <cell r="AQ157">
            <v>170</v>
          </cell>
          <cell r="AR157">
            <v>1040</v>
          </cell>
          <cell r="AS157">
            <v>2876</v>
          </cell>
          <cell r="AT157">
            <v>165</v>
          </cell>
          <cell r="BG157">
            <v>1325.79</v>
          </cell>
          <cell r="BH157">
            <v>1270.5487499999999</v>
          </cell>
          <cell r="BI157">
            <v>2596.3387499999999</v>
          </cell>
          <cell r="BJ157">
            <v>2688.8519999999999</v>
          </cell>
        </row>
        <row r="158">
          <cell r="A158">
            <v>38626</v>
          </cell>
          <cell r="B158">
            <v>1166</v>
          </cell>
          <cell r="C158">
            <v>2787</v>
          </cell>
          <cell r="D158">
            <v>980</v>
          </cell>
          <cell r="E158">
            <v>2745</v>
          </cell>
          <cell r="H158">
            <v>1060</v>
          </cell>
          <cell r="I158">
            <v>1366.8519999999999</v>
          </cell>
          <cell r="J158">
            <v>2225</v>
          </cell>
          <cell r="K158">
            <v>1125</v>
          </cell>
          <cell r="L158">
            <v>1664.7750000000001</v>
          </cell>
          <cell r="M158">
            <v>2600</v>
          </cell>
          <cell r="N158">
            <v>87.291781052631563</v>
          </cell>
          <cell r="O158">
            <v>70.056497175141246</v>
          </cell>
          <cell r="P158">
            <v>137.77089783281733</v>
          </cell>
          <cell r="Q158">
            <v>1210</v>
          </cell>
          <cell r="R158">
            <v>1906.9789999999998</v>
          </cell>
          <cell r="S158">
            <v>3115</v>
          </cell>
          <cell r="T158">
            <v>1415</v>
          </cell>
          <cell r="U158">
            <v>2127.8250000000003</v>
          </cell>
          <cell r="V158">
            <v>3575</v>
          </cell>
          <cell r="W158">
            <v>82.31493217391305</v>
          </cell>
          <cell r="X158">
            <v>67.054263565891475</v>
          </cell>
          <cell r="Y158">
            <v>170.68493150684932</v>
          </cell>
          <cell r="Z158">
            <v>5.6258990941019427</v>
          </cell>
          <cell r="AA158">
            <v>5.9867173183343922</v>
          </cell>
          <cell r="AB158">
            <v>0.70499999999999985</v>
          </cell>
          <cell r="AC158">
            <v>0.625</v>
          </cell>
          <cell r="AE158">
            <v>0.6</v>
          </cell>
          <cell r="AF158">
            <v>32.6875</v>
          </cell>
          <cell r="AG158">
            <v>32.125</v>
          </cell>
          <cell r="AH158">
            <v>1166</v>
          </cell>
          <cell r="AI158">
            <v>2787</v>
          </cell>
          <cell r="AJ158">
            <v>175</v>
          </cell>
          <cell r="AK158">
            <v>182</v>
          </cell>
          <cell r="AO158">
            <v>980</v>
          </cell>
          <cell r="AP158">
            <v>2745</v>
          </cell>
          <cell r="AQ158">
            <v>179</v>
          </cell>
          <cell r="AR158">
            <v>990</v>
          </cell>
          <cell r="AS158">
            <v>2734</v>
          </cell>
          <cell r="AT158">
            <v>165</v>
          </cell>
          <cell r="BG158">
            <v>1275.9390967741936</v>
          </cell>
          <cell r="BH158">
            <v>1179.6418064516129</v>
          </cell>
          <cell r="BI158">
            <v>2455.5809032258067</v>
          </cell>
          <cell r="BJ158">
            <v>2532.8519999999999</v>
          </cell>
        </row>
        <row r="159">
          <cell r="A159">
            <v>38657</v>
          </cell>
          <cell r="B159">
            <v>1216</v>
          </cell>
          <cell r="C159">
            <v>2795</v>
          </cell>
          <cell r="D159">
            <v>955</v>
          </cell>
          <cell r="E159">
            <v>2520</v>
          </cell>
          <cell r="H159">
            <v>1060</v>
          </cell>
          <cell r="I159">
            <v>1377.875</v>
          </cell>
          <cell r="J159">
            <v>2200</v>
          </cell>
          <cell r="K159">
            <v>1125</v>
          </cell>
          <cell r="L159">
            <v>1631.7</v>
          </cell>
          <cell r="M159">
            <v>2625</v>
          </cell>
          <cell r="N159">
            <v>87.291781052631563</v>
          </cell>
          <cell r="O159">
            <v>70.621468926553675</v>
          </cell>
          <cell r="P159">
            <v>136.22291021671828</v>
          </cell>
          <cell r="Q159">
            <v>1210</v>
          </cell>
          <cell r="R159">
            <v>1873.91</v>
          </cell>
          <cell r="S159">
            <v>3115</v>
          </cell>
          <cell r="T159">
            <v>1415</v>
          </cell>
          <cell r="U159">
            <v>2149.875</v>
          </cell>
          <cell r="V159">
            <v>3575</v>
          </cell>
          <cell r="W159">
            <v>82.31493217391305</v>
          </cell>
          <cell r="X159">
            <v>65.891472868217065</v>
          </cell>
          <cell r="Y159">
            <v>170.68493150684932</v>
          </cell>
          <cell r="Z159">
            <v>5.495637221347101</v>
          </cell>
          <cell r="AA159">
            <v>5.8464570544417223</v>
          </cell>
          <cell r="AB159">
            <v>0.67999999999999994</v>
          </cell>
          <cell r="AC159">
            <v>0.59749999999999992</v>
          </cell>
          <cell r="AE159">
            <v>0.57125000000000004</v>
          </cell>
          <cell r="AF159">
            <v>31.166666666666668</v>
          </cell>
          <cell r="AG159">
            <v>31.166666666666668</v>
          </cell>
          <cell r="AH159">
            <v>1216</v>
          </cell>
          <cell r="AI159">
            <v>2795</v>
          </cell>
          <cell r="AJ159">
            <v>205</v>
          </cell>
          <cell r="AK159">
            <v>228</v>
          </cell>
          <cell r="AO159">
            <v>955</v>
          </cell>
          <cell r="AP159">
            <v>2520</v>
          </cell>
          <cell r="AQ159">
            <v>190</v>
          </cell>
          <cell r="AR159">
            <v>950</v>
          </cell>
          <cell r="AS159">
            <v>2498</v>
          </cell>
          <cell r="AT159">
            <v>195</v>
          </cell>
          <cell r="BG159">
            <v>1250.0595823132021</v>
          </cell>
          <cell r="BH159">
            <v>1126.2329255746301</v>
          </cell>
          <cell r="BI159">
            <v>2376.2925078878325</v>
          </cell>
          <cell r="BJ159">
            <v>2593.875</v>
          </cell>
        </row>
        <row r="160">
          <cell r="A160">
            <v>38687</v>
          </cell>
          <cell r="B160">
            <v>1223</v>
          </cell>
          <cell r="C160">
            <v>2997</v>
          </cell>
          <cell r="D160">
            <v>950</v>
          </cell>
          <cell r="E160">
            <v>2520</v>
          </cell>
          <cell r="H160">
            <v>1075.0000000000002</v>
          </cell>
          <cell r="I160">
            <v>1399.921</v>
          </cell>
          <cell r="J160">
            <v>2100</v>
          </cell>
          <cell r="K160">
            <v>1140.0000000000002</v>
          </cell>
          <cell r="L160">
            <v>1675.8</v>
          </cell>
          <cell r="M160">
            <v>1950</v>
          </cell>
          <cell r="N160">
            <v>88.527042105263163</v>
          </cell>
          <cell r="O160">
            <v>71.751412429378533</v>
          </cell>
          <cell r="P160">
            <v>130.03095975232196</v>
          </cell>
          <cell r="Q160">
            <v>669.99999999999989</v>
          </cell>
          <cell r="R160">
            <v>1873.91</v>
          </cell>
          <cell r="S160">
            <v>2975</v>
          </cell>
          <cell r="T160">
            <v>875</v>
          </cell>
          <cell r="U160">
            <v>2160.9</v>
          </cell>
          <cell r="V160">
            <v>3450</v>
          </cell>
          <cell r="W160">
            <v>45.579342608695647</v>
          </cell>
          <cell r="X160">
            <v>65.891472868217065</v>
          </cell>
          <cell r="Y160">
            <v>163.01369863013699</v>
          </cell>
          <cell r="Z160">
            <v>6.1041685566542689</v>
          </cell>
          <cell r="AA160">
            <v>6.4424441319664938</v>
          </cell>
          <cell r="AB160">
            <v>0.67199999999999993</v>
          </cell>
          <cell r="AC160">
            <v>0.56699999999999995</v>
          </cell>
          <cell r="AE160">
            <v>0.54749999999999999</v>
          </cell>
          <cell r="AF160">
            <v>29.194444444444443</v>
          </cell>
          <cell r="AG160">
            <v>29.666666666666668</v>
          </cell>
          <cell r="AH160">
            <v>1223</v>
          </cell>
          <cell r="AI160">
            <v>2997</v>
          </cell>
          <cell r="AJ160">
            <v>300</v>
          </cell>
          <cell r="AK160">
            <v>355</v>
          </cell>
          <cell r="AO160">
            <v>950</v>
          </cell>
          <cell r="AP160">
            <v>2520</v>
          </cell>
          <cell r="AQ160">
            <v>212</v>
          </cell>
          <cell r="AR160">
            <v>933</v>
          </cell>
          <cell r="AS160">
            <v>2513</v>
          </cell>
          <cell r="AT160">
            <v>217</v>
          </cell>
          <cell r="BG160">
            <v>1274.5546774193547</v>
          </cell>
          <cell r="BH160">
            <v>1126.35064516129</v>
          </cell>
          <cell r="BI160">
            <v>2400.9053225806447</v>
          </cell>
          <cell r="BJ160">
            <v>2622.9210000000003</v>
          </cell>
        </row>
        <row r="161">
          <cell r="A161">
            <v>38718</v>
          </cell>
          <cell r="B161">
            <v>1057</v>
          </cell>
          <cell r="C161">
            <v>2726</v>
          </cell>
          <cell r="D161">
            <v>865</v>
          </cell>
          <cell r="E161">
            <v>2470</v>
          </cell>
          <cell r="H161">
            <v>1125</v>
          </cell>
          <cell r="I161">
            <v>1421.9669999999999</v>
          </cell>
          <cell r="J161">
            <v>2312.5</v>
          </cell>
          <cell r="K161">
            <v>1174.9999999999998</v>
          </cell>
          <cell r="L161">
            <v>1708.8749999999998</v>
          </cell>
          <cell r="M161">
            <v>2175</v>
          </cell>
          <cell r="N161">
            <v>92.644578947368402</v>
          </cell>
          <cell r="O161">
            <v>72.881355932203391</v>
          </cell>
          <cell r="P161">
            <v>143.1888544891641</v>
          </cell>
          <cell r="Q161">
            <v>679.99999999999989</v>
          </cell>
          <cell r="R161">
            <v>1873.91</v>
          </cell>
          <cell r="S161">
            <v>3160</v>
          </cell>
          <cell r="T161">
            <v>885</v>
          </cell>
          <cell r="U161">
            <v>2171.9250000000002</v>
          </cell>
          <cell r="V161">
            <v>3585</v>
          </cell>
          <cell r="W161">
            <v>46.25963130434782</v>
          </cell>
          <cell r="X161">
            <v>65.891472868217065</v>
          </cell>
          <cell r="Y161">
            <v>173.15068493150685</v>
          </cell>
          <cell r="Z161">
            <v>6.6022126894847579</v>
          </cell>
          <cell r="AA161">
            <v>6.9668211920529792</v>
          </cell>
          <cell r="AB161">
            <v>0.63</v>
          </cell>
          <cell r="AC161">
            <v>0.54500000000000004</v>
          </cell>
          <cell r="AE161">
            <v>0.55199999999999994</v>
          </cell>
          <cell r="AF161">
            <v>23.125</v>
          </cell>
          <cell r="AG161">
            <v>24.21875</v>
          </cell>
          <cell r="AH161">
            <v>1057</v>
          </cell>
          <cell r="AI161">
            <v>2726</v>
          </cell>
          <cell r="AJ161">
            <v>286</v>
          </cell>
          <cell r="AK161">
            <v>334</v>
          </cell>
          <cell r="AN161">
            <v>180</v>
          </cell>
          <cell r="AO161">
            <v>865</v>
          </cell>
          <cell r="AP161">
            <v>2470</v>
          </cell>
          <cell r="AQ161">
            <v>190</v>
          </cell>
          <cell r="AR161">
            <v>840</v>
          </cell>
          <cell r="AS161">
            <v>2433</v>
          </cell>
          <cell r="AT161">
            <v>195</v>
          </cell>
          <cell r="BG161">
            <v>1360.5387096774191</v>
          </cell>
          <cell r="BH161">
            <v>1046.1030967741933</v>
          </cell>
          <cell r="BI161">
            <v>2406.6418064516124</v>
          </cell>
          <cell r="BJ161">
            <v>2478.9669999999996</v>
          </cell>
        </row>
        <row r="162">
          <cell r="A162">
            <v>38749</v>
          </cell>
          <cell r="B162">
            <v>1057</v>
          </cell>
          <cell r="C162">
            <v>2659.63</v>
          </cell>
          <cell r="D162">
            <v>790</v>
          </cell>
          <cell r="E162">
            <v>2290</v>
          </cell>
          <cell r="H162">
            <v>1175</v>
          </cell>
          <cell r="I162">
            <v>1444.0129999999999</v>
          </cell>
          <cell r="J162">
            <v>2471.875</v>
          </cell>
          <cell r="K162">
            <v>1225</v>
          </cell>
          <cell r="L162">
            <v>1730.9249999999997</v>
          </cell>
          <cell r="M162">
            <v>2300</v>
          </cell>
          <cell r="N162">
            <v>96.762115789473668</v>
          </cell>
          <cell r="O162">
            <v>74.011299435028249</v>
          </cell>
          <cell r="P162">
            <v>153.05727554179566</v>
          </cell>
          <cell r="Q162">
            <v>700</v>
          </cell>
          <cell r="R162">
            <v>1906.9789999999998</v>
          </cell>
          <cell r="S162">
            <v>3250</v>
          </cell>
          <cell r="T162">
            <v>929.99999999999989</v>
          </cell>
          <cell r="U162">
            <v>2182.9499999999998</v>
          </cell>
          <cell r="V162">
            <v>3675</v>
          </cell>
          <cell r="W162">
            <v>47.620208695652174</v>
          </cell>
          <cell r="X162">
            <v>67.054263565891475</v>
          </cell>
          <cell r="Y162">
            <v>178.08219178082192</v>
          </cell>
          <cell r="Z162">
            <v>6.7943164292842244</v>
          </cell>
          <cell r="AA162">
            <v>7.0756563548943134</v>
          </cell>
          <cell r="AB162">
            <v>0.63</v>
          </cell>
          <cell r="AC162">
            <v>0.56000000000000005</v>
          </cell>
          <cell r="AE162">
            <v>0.58624999999999994</v>
          </cell>
          <cell r="AF162">
            <v>23.875</v>
          </cell>
          <cell r="AG162">
            <v>23.875</v>
          </cell>
          <cell r="AH162">
            <v>1057</v>
          </cell>
          <cell r="AI162">
            <v>2659</v>
          </cell>
          <cell r="AJ162">
            <v>319</v>
          </cell>
          <cell r="AK162">
            <v>365</v>
          </cell>
          <cell r="AL162">
            <v>1055.1320000000001</v>
          </cell>
          <cell r="AM162">
            <v>2473.1460000000002</v>
          </cell>
          <cell r="AN162">
            <v>175</v>
          </cell>
          <cell r="AO162">
            <v>790</v>
          </cell>
          <cell r="AP162">
            <v>2290</v>
          </cell>
          <cell r="AQ162">
            <v>176</v>
          </cell>
          <cell r="AR162">
            <v>772</v>
          </cell>
          <cell r="AS162">
            <v>2264</v>
          </cell>
          <cell r="AT162">
            <v>180</v>
          </cell>
          <cell r="BG162">
            <v>1403.7724999999998</v>
          </cell>
          <cell r="BH162">
            <v>943.81299999999987</v>
          </cell>
          <cell r="BI162">
            <v>2347.5854999999997</v>
          </cell>
          <cell r="BJ162">
            <v>2501.0129999999999</v>
          </cell>
        </row>
        <row r="163">
          <cell r="A163">
            <v>38777</v>
          </cell>
          <cell r="B163">
            <v>1128</v>
          </cell>
          <cell r="C163">
            <v>2468</v>
          </cell>
          <cell r="D163">
            <v>830</v>
          </cell>
          <cell r="E163">
            <v>2225</v>
          </cell>
          <cell r="H163">
            <v>1260</v>
          </cell>
          <cell r="I163">
            <v>1477.0820000000001</v>
          </cell>
          <cell r="J163">
            <v>2515.625</v>
          </cell>
          <cell r="K163">
            <v>1300</v>
          </cell>
          <cell r="L163">
            <v>1786.0500000000002</v>
          </cell>
          <cell r="M163">
            <v>2335</v>
          </cell>
          <cell r="N163">
            <v>103.7619284210526</v>
          </cell>
          <cell r="O163">
            <v>75.706214689265551</v>
          </cell>
          <cell r="P163">
            <v>155.76625386996906</v>
          </cell>
          <cell r="Q163">
            <v>780</v>
          </cell>
          <cell r="R163">
            <v>1984.1399999999999</v>
          </cell>
          <cell r="S163">
            <v>3275</v>
          </cell>
          <cell r="T163">
            <v>1065</v>
          </cell>
          <cell r="U163">
            <v>2205</v>
          </cell>
          <cell r="V163">
            <v>3725</v>
          </cell>
          <cell r="W163">
            <v>53.06251826086956</v>
          </cell>
          <cell r="X163">
            <v>69.767441860465112</v>
          </cell>
          <cell r="Y163">
            <v>179.45205479452056</v>
          </cell>
          <cell r="Z163">
            <v>6.7574123670270465</v>
          </cell>
          <cell r="AA163">
            <v>7.0122348725392367</v>
          </cell>
          <cell r="AB163">
            <v>0.63</v>
          </cell>
          <cell r="AC163">
            <v>0.58499999999999996</v>
          </cell>
          <cell r="AE163">
            <v>0.59875</v>
          </cell>
          <cell r="AF163">
            <v>23.125</v>
          </cell>
          <cell r="AG163">
            <v>23.175000000000001</v>
          </cell>
          <cell r="AH163">
            <v>1128</v>
          </cell>
          <cell r="AI163">
            <v>2546</v>
          </cell>
          <cell r="AJ163">
            <v>266</v>
          </cell>
          <cell r="AK163">
            <v>312</v>
          </cell>
          <cell r="AN163">
            <v>169</v>
          </cell>
          <cell r="AO163">
            <v>830</v>
          </cell>
          <cell r="AP163">
            <v>2225</v>
          </cell>
          <cell r="AQ163">
            <v>177</v>
          </cell>
          <cell r="AR163">
            <v>821</v>
          </cell>
          <cell r="AS163">
            <v>2186</v>
          </cell>
          <cell r="AT163">
            <v>175</v>
          </cell>
          <cell r="BG163">
            <v>1514.8492258064516</v>
          </cell>
          <cell r="BH163">
            <v>997.87687096774198</v>
          </cell>
          <cell r="BI163">
            <v>2512.7260967741936</v>
          </cell>
          <cell r="BJ163">
            <v>2605.0820000000003</v>
          </cell>
        </row>
        <row r="164">
          <cell r="A164">
            <v>38808</v>
          </cell>
          <cell r="B164">
            <v>1222.2302399999999</v>
          </cell>
          <cell r="C164">
            <v>2436.0830000000001</v>
          </cell>
          <cell r="D164">
            <v>912</v>
          </cell>
          <cell r="E164">
            <v>2138</v>
          </cell>
          <cell r="H164">
            <v>1285.0000000000002</v>
          </cell>
          <cell r="I164">
            <v>1488.105</v>
          </cell>
          <cell r="J164">
            <v>2633.75</v>
          </cell>
          <cell r="K164">
            <v>1320</v>
          </cell>
          <cell r="L164">
            <v>1797.0749999999998</v>
          </cell>
          <cell r="M164">
            <v>2450</v>
          </cell>
          <cell r="N164">
            <v>105.82069684210526</v>
          </cell>
          <cell r="O164">
            <v>76.27118644067798</v>
          </cell>
          <cell r="P164">
            <v>163.08049535603715</v>
          </cell>
          <cell r="Q164">
            <v>780</v>
          </cell>
          <cell r="R164">
            <v>2017.2090000000001</v>
          </cell>
          <cell r="S164">
            <v>3375</v>
          </cell>
          <cell r="T164">
            <v>1065</v>
          </cell>
          <cell r="U164">
            <v>2205</v>
          </cell>
          <cell r="V164">
            <v>3862.5</v>
          </cell>
          <cell r="W164">
            <v>53.06251826086956</v>
          </cell>
          <cell r="X164">
            <v>70.930232558139537</v>
          </cell>
          <cell r="Y164">
            <v>184.93150684931507</v>
          </cell>
          <cell r="Z164">
            <v>8.1385386111867106</v>
          </cell>
          <cell r="AA164">
            <v>8.4153128118479543</v>
          </cell>
          <cell r="AB164">
            <v>0.7</v>
          </cell>
          <cell r="AC164">
            <v>0.60499999999999998</v>
          </cell>
          <cell r="AE164">
            <v>0.62375000000000003</v>
          </cell>
          <cell r="AF164">
            <v>23.46875</v>
          </cell>
          <cell r="AG164">
            <v>22.9375</v>
          </cell>
          <cell r="AH164">
            <v>1222.2302399999999</v>
          </cell>
          <cell r="AI164">
            <v>2436.0830000000001</v>
          </cell>
          <cell r="AJ164">
            <v>172.62017999999998</v>
          </cell>
          <cell r="AK164">
            <v>210.98021999999997</v>
          </cell>
          <cell r="AN164">
            <v>161</v>
          </cell>
          <cell r="AO164">
            <v>974</v>
          </cell>
          <cell r="AP164">
            <v>2138</v>
          </cell>
          <cell r="AQ164">
            <v>160</v>
          </cell>
          <cell r="AR164">
            <v>883</v>
          </cell>
          <cell r="AS164">
            <v>2096</v>
          </cell>
          <cell r="AT164">
            <v>170</v>
          </cell>
          <cell r="BG164">
            <v>1573.7909000000004</v>
          </cell>
          <cell r="BH164">
            <v>1116.96288</v>
          </cell>
          <cell r="BI164">
            <v>2690.7537800000005</v>
          </cell>
          <cell r="BJ164">
            <v>2710.3352399999999</v>
          </cell>
        </row>
        <row r="165">
          <cell r="A165">
            <v>38838</v>
          </cell>
          <cell r="B165">
            <v>1264.5585599999999</v>
          </cell>
          <cell r="C165">
            <v>2547.6357599999997</v>
          </cell>
          <cell r="D165">
            <v>958</v>
          </cell>
          <cell r="E165">
            <v>2136</v>
          </cell>
          <cell r="H165">
            <v>1350</v>
          </cell>
          <cell r="I165">
            <v>1532.1970000000001</v>
          </cell>
          <cell r="J165">
            <v>2975</v>
          </cell>
          <cell r="K165">
            <v>1400</v>
          </cell>
          <cell r="L165">
            <v>1802.5875000000001</v>
          </cell>
          <cell r="M165">
            <v>2725</v>
          </cell>
          <cell r="N165">
            <v>111.17349473684209</v>
          </cell>
          <cell r="O165">
            <v>78.531073446327696</v>
          </cell>
          <cell r="P165">
            <v>184.21052631578948</v>
          </cell>
          <cell r="Q165">
            <v>780</v>
          </cell>
          <cell r="R165">
            <v>2017.2090000000001</v>
          </cell>
          <cell r="S165">
            <v>3650</v>
          </cell>
          <cell r="T165">
            <v>1065</v>
          </cell>
          <cell r="U165">
            <v>2216.0249999999996</v>
          </cell>
          <cell r="V165">
            <v>4050</v>
          </cell>
          <cell r="X165">
            <v>70.930232558139537</v>
          </cell>
          <cell r="Y165">
            <v>200</v>
          </cell>
          <cell r="Z165">
            <v>9.6231688720121991</v>
          </cell>
          <cell r="AA165">
            <v>9.954727539387342</v>
          </cell>
          <cell r="AB165">
            <v>0.7</v>
          </cell>
          <cell r="AC165">
            <v>0.6087499999999999</v>
          </cell>
          <cell r="AE165">
            <v>0.63300000000000001</v>
          </cell>
          <cell r="AF165">
            <v>26.194444444444443</v>
          </cell>
          <cell r="AG165">
            <v>24.583333333333332</v>
          </cell>
          <cell r="AH165">
            <v>1264.5585599999999</v>
          </cell>
          <cell r="AI165">
            <v>2547.6357599999997</v>
          </cell>
          <cell r="AJ165">
            <v>217.59401999999997</v>
          </cell>
          <cell r="AK165">
            <v>246.69474</v>
          </cell>
          <cell r="AN165">
            <v>178</v>
          </cell>
          <cell r="AO165">
            <v>1024</v>
          </cell>
          <cell r="AP165">
            <v>2136</v>
          </cell>
          <cell r="AQ165">
            <v>153</v>
          </cell>
          <cell r="AR165">
            <v>930</v>
          </cell>
          <cell r="AS165">
            <v>2119</v>
          </cell>
          <cell r="AT165">
            <v>163</v>
          </cell>
          <cell r="BG165">
            <v>1723.3620967741931</v>
          </cell>
          <cell r="BH165">
            <v>1222.9488064516127</v>
          </cell>
          <cell r="BI165">
            <v>2946.3109032258058</v>
          </cell>
          <cell r="BJ165">
            <v>2796.7555600000001</v>
          </cell>
        </row>
        <row r="166">
          <cell r="A166">
            <v>38869</v>
          </cell>
          <cell r="B166">
            <v>1245.5989999999999</v>
          </cell>
          <cell r="C166">
            <v>2526.4715999999999</v>
          </cell>
          <cell r="D166">
            <v>984</v>
          </cell>
          <cell r="E166">
            <v>2174</v>
          </cell>
          <cell r="H166">
            <v>1425</v>
          </cell>
          <cell r="I166">
            <v>1554.2430000000002</v>
          </cell>
          <cell r="J166">
            <v>3037.5</v>
          </cell>
          <cell r="K166">
            <v>1450</v>
          </cell>
          <cell r="L166">
            <v>1813.6125</v>
          </cell>
          <cell r="M166">
            <v>2800</v>
          </cell>
          <cell r="N166">
            <v>117.34979999999999</v>
          </cell>
          <cell r="O166">
            <v>79.661016949152554</v>
          </cell>
          <cell r="P166">
            <v>188.08049535603715</v>
          </cell>
          <cell r="Q166">
            <v>790</v>
          </cell>
          <cell r="R166">
            <v>2050.2779999999998</v>
          </cell>
          <cell r="S166">
            <v>3650</v>
          </cell>
          <cell r="T166">
            <v>1070</v>
          </cell>
          <cell r="U166">
            <v>2238.0750000000003</v>
          </cell>
          <cell r="V166">
            <v>4075</v>
          </cell>
          <cell r="X166">
            <v>72.093023255813947</v>
          </cell>
          <cell r="Y166">
            <v>200</v>
          </cell>
          <cell r="Z166">
            <v>9.414200061029419</v>
          </cell>
          <cell r="AA166">
            <v>9.7721197596943785</v>
          </cell>
          <cell r="AB166">
            <v>0.71</v>
          </cell>
          <cell r="AC166">
            <v>0.63600000000000001</v>
          </cell>
          <cell r="AE166">
            <v>0.64875000000000005</v>
          </cell>
          <cell r="AF166">
            <v>25.294444444444448</v>
          </cell>
          <cell r="AG166">
            <v>26.222222222222221</v>
          </cell>
          <cell r="AH166">
            <v>1245.5989999999999</v>
          </cell>
          <cell r="AI166">
            <v>2526.4715999999999</v>
          </cell>
          <cell r="AJ166">
            <v>240</v>
          </cell>
          <cell r="AK166">
            <v>255</v>
          </cell>
          <cell r="AN166">
            <v>193</v>
          </cell>
          <cell r="AO166">
            <v>1118</v>
          </cell>
          <cell r="AP166">
            <v>2310</v>
          </cell>
          <cell r="BG166">
            <v>1806.0639999999996</v>
          </cell>
          <cell r="BH166">
            <v>1247.1347199999998</v>
          </cell>
          <cell r="BI166">
            <v>3053.1987199999994</v>
          </cell>
          <cell r="BJ166">
            <v>2799.8420000000001</v>
          </cell>
        </row>
        <row r="167">
          <cell r="A167">
            <v>38899</v>
          </cell>
          <cell r="B167">
            <v>1564</v>
          </cell>
          <cell r="C167">
            <v>2926</v>
          </cell>
          <cell r="D167">
            <v>1118</v>
          </cell>
          <cell r="E167">
            <v>2310</v>
          </cell>
          <cell r="H167">
            <v>1470</v>
          </cell>
          <cell r="I167">
            <v>1609.3579999999999</v>
          </cell>
          <cell r="J167">
            <v>3243.75</v>
          </cell>
          <cell r="K167">
            <v>1490</v>
          </cell>
          <cell r="L167">
            <v>1830.15</v>
          </cell>
          <cell r="M167">
            <v>2925</v>
          </cell>
          <cell r="O167">
            <v>82.485875706214699</v>
          </cell>
          <cell r="P167">
            <v>200.85139318885447</v>
          </cell>
          <cell r="Q167">
            <v>810</v>
          </cell>
          <cell r="R167">
            <v>2050.2779999999998</v>
          </cell>
          <cell r="S167">
            <v>3700</v>
          </cell>
          <cell r="T167">
            <v>1090</v>
          </cell>
          <cell r="U167">
            <v>2260.125</v>
          </cell>
          <cell r="V167">
            <v>4100</v>
          </cell>
          <cell r="X167">
            <v>72.093023255813947</v>
          </cell>
          <cell r="Y167">
            <v>202.73972602739727</v>
          </cell>
          <cell r="Z167">
            <v>12.059416890225201</v>
          </cell>
          <cell r="AA167">
            <v>12.504955490791982</v>
          </cell>
          <cell r="AB167">
            <v>0.75</v>
          </cell>
          <cell r="AC167">
            <v>0.66</v>
          </cell>
          <cell r="AE167">
            <v>0.66500000000000004</v>
          </cell>
          <cell r="AF167">
            <v>25.056249999999999</v>
          </cell>
          <cell r="AG167">
            <v>26</v>
          </cell>
          <cell r="AH167">
            <v>1564</v>
          </cell>
          <cell r="AI167">
            <v>2926</v>
          </cell>
          <cell r="AJ167">
            <v>265</v>
          </cell>
          <cell r="AK167">
            <v>271</v>
          </cell>
          <cell r="AN167">
            <v>201</v>
          </cell>
          <cell r="AO167">
            <v>1308</v>
          </cell>
          <cell r="AP167">
            <v>2564</v>
          </cell>
          <cell r="BG167">
            <v>1867.8578709677424</v>
          </cell>
          <cell r="BH167">
            <v>1420.5885032258068</v>
          </cell>
          <cell r="BI167">
            <v>3288.4463741935492</v>
          </cell>
          <cell r="BJ167">
            <v>3173.3580000000002</v>
          </cell>
        </row>
        <row r="168">
          <cell r="A168">
            <v>38930</v>
          </cell>
          <cell r="B168">
            <v>1861.5642399999999</v>
          </cell>
          <cell r="C168">
            <v>3406.98884</v>
          </cell>
          <cell r="D168">
            <v>1308</v>
          </cell>
          <cell r="E168">
            <v>2564</v>
          </cell>
          <cell r="H168">
            <v>1595</v>
          </cell>
          <cell r="I168">
            <v>1686.519</v>
          </cell>
          <cell r="J168">
            <v>3375</v>
          </cell>
          <cell r="K168">
            <v>1589.9999999999998</v>
          </cell>
          <cell r="L168">
            <v>1830.15</v>
          </cell>
          <cell r="M168">
            <v>3200</v>
          </cell>
          <cell r="O168">
            <v>86.440677966101703</v>
          </cell>
          <cell r="P168">
            <v>208.97832817337462</v>
          </cell>
          <cell r="Q168">
            <v>845</v>
          </cell>
          <cell r="R168">
            <v>2061.3009999999999</v>
          </cell>
          <cell r="S168">
            <v>3850</v>
          </cell>
          <cell r="T168">
            <v>1135</v>
          </cell>
          <cell r="U168">
            <v>2271.15</v>
          </cell>
          <cell r="V168">
            <v>4175</v>
          </cell>
          <cell r="X168">
            <v>72.480620155038764</v>
          </cell>
          <cell r="Y168">
            <v>210.95890410958904</v>
          </cell>
          <cell r="Z168">
            <v>13.945221973889307</v>
          </cell>
          <cell r="AA168">
            <v>14.389933321237411</v>
          </cell>
          <cell r="AB168">
            <v>0.75</v>
          </cell>
          <cell r="AC168">
            <v>0.66</v>
          </cell>
          <cell r="AE168">
            <v>0.66500000000000004</v>
          </cell>
          <cell r="AF168">
            <v>26.783333333333335</v>
          </cell>
          <cell r="AG168">
            <v>25.361111111111111</v>
          </cell>
          <cell r="AH168">
            <v>1861.5642399999999</v>
          </cell>
          <cell r="AI168">
            <v>3406.98884</v>
          </cell>
          <cell r="AJ168">
            <v>296.07778000000002</v>
          </cell>
          <cell r="AN168">
            <v>217</v>
          </cell>
          <cell r="AO168">
            <v>1385</v>
          </cell>
          <cell r="AP168">
            <v>2694</v>
          </cell>
          <cell r="BG168">
            <v>2042.4643870967734</v>
          </cell>
          <cell r="BH168">
            <v>1674.9488516129027</v>
          </cell>
          <cell r="BI168">
            <v>3717.4132387096761</v>
          </cell>
          <cell r="BJ168">
            <v>3548.0832399999999</v>
          </cell>
        </row>
        <row r="169">
          <cell r="A169">
            <v>38961</v>
          </cell>
          <cell r="B169">
            <v>2414.0369999999998</v>
          </cell>
          <cell r="C169">
            <v>4071.8961999999997</v>
          </cell>
          <cell r="D169">
            <v>1385</v>
          </cell>
          <cell r="E169">
            <v>2694</v>
          </cell>
          <cell r="H169">
            <v>1595</v>
          </cell>
          <cell r="I169">
            <v>1719.588</v>
          </cell>
          <cell r="J169">
            <v>3768.75</v>
          </cell>
          <cell r="K169">
            <v>1600</v>
          </cell>
          <cell r="L169">
            <v>1858.8149999999998</v>
          </cell>
          <cell r="M169">
            <v>3750</v>
          </cell>
          <cell r="O169">
            <v>88.135593220338976</v>
          </cell>
          <cell r="P169">
            <v>233.35913312693498</v>
          </cell>
          <cell r="Q169">
            <v>845</v>
          </cell>
          <cell r="R169">
            <v>2116.4159999999997</v>
          </cell>
          <cell r="S169">
            <v>3850</v>
          </cell>
          <cell r="T169">
            <v>1135</v>
          </cell>
          <cell r="U169">
            <v>2271.15</v>
          </cell>
          <cell r="V169">
            <v>4175</v>
          </cell>
          <cell r="X169">
            <v>74.418604651162795</v>
          </cell>
          <cell r="Y169">
            <v>210.95890410958904</v>
          </cell>
          <cell r="Z169">
            <v>13.693372535112536</v>
          </cell>
          <cell r="AA169">
            <v>14.138186972693459</v>
          </cell>
          <cell r="AB169">
            <v>0.75</v>
          </cell>
          <cell r="AC169">
            <v>0.65</v>
          </cell>
          <cell r="AE169">
            <v>0.66874999999999996</v>
          </cell>
          <cell r="AF169">
            <v>27.555555555555557</v>
          </cell>
          <cell r="AG169">
            <v>26.944444444444443</v>
          </cell>
          <cell r="AH169">
            <v>2414.0369999999998</v>
          </cell>
          <cell r="AI169">
            <v>4071.8961999999997</v>
          </cell>
          <cell r="AJ169">
            <v>289.9049</v>
          </cell>
          <cell r="AN169">
            <v>235</v>
          </cell>
          <cell r="AO169">
            <v>1620</v>
          </cell>
          <cell r="AP169">
            <v>2999</v>
          </cell>
          <cell r="BG169">
            <v>2032.2639333333332</v>
          </cell>
          <cell r="BH169">
            <v>1764.6931333333332</v>
          </cell>
          <cell r="BI169">
            <v>3796.9570666666664</v>
          </cell>
          <cell r="BJ169">
            <v>4133.625</v>
          </cell>
        </row>
        <row r="170">
          <cell r="A170">
            <v>38991</v>
          </cell>
          <cell r="B170">
            <v>2771</v>
          </cell>
          <cell r="C170">
            <v>4647</v>
          </cell>
          <cell r="D170">
            <v>1949.5</v>
          </cell>
          <cell r="E170">
            <v>3444</v>
          </cell>
          <cell r="F170">
            <v>1928</v>
          </cell>
          <cell r="G170">
            <v>3419</v>
          </cell>
          <cell r="H170">
            <v>1665</v>
          </cell>
          <cell r="I170">
            <v>1763.68</v>
          </cell>
          <cell r="J170">
            <v>4050</v>
          </cell>
          <cell r="K170">
            <v>1825.0000000000002</v>
          </cell>
          <cell r="L170">
            <v>1880.865</v>
          </cell>
          <cell r="M170">
            <v>3925</v>
          </cell>
          <cell r="O170">
            <v>90.395480225988706</v>
          </cell>
          <cell r="P170">
            <v>250.77399380804954</v>
          </cell>
          <cell r="Q170">
            <v>940</v>
          </cell>
          <cell r="R170">
            <v>2127.4389999999999</v>
          </cell>
          <cell r="S170">
            <v>3915</v>
          </cell>
          <cell r="T170">
            <v>1240</v>
          </cell>
          <cell r="U170">
            <v>2282.1750000000002</v>
          </cell>
          <cell r="V170">
            <v>4185</v>
          </cell>
          <cell r="X170">
            <v>74.806201550387598</v>
          </cell>
          <cell r="Y170">
            <v>214.52054794520546</v>
          </cell>
          <cell r="Z170">
            <v>14.833962871021747</v>
          </cell>
          <cell r="AA170">
            <v>15.278529892043908</v>
          </cell>
          <cell r="AB170">
            <v>0.75624999999999998</v>
          </cell>
          <cell r="AC170">
            <v>0.65250000000000008</v>
          </cell>
          <cell r="AE170">
            <v>0.67</v>
          </cell>
          <cell r="AF170">
            <v>25.956249999999997</v>
          </cell>
          <cell r="AG170">
            <v>26.25</v>
          </cell>
          <cell r="AH170">
            <v>2771</v>
          </cell>
          <cell r="AI170">
            <v>4647</v>
          </cell>
          <cell r="AJ170">
            <v>240</v>
          </cell>
          <cell r="AK170">
            <v>250</v>
          </cell>
          <cell r="AN170">
            <v>235</v>
          </cell>
          <cell r="AO170">
            <v>1971</v>
          </cell>
          <cell r="AP170">
            <v>3469</v>
          </cell>
          <cell r="BG170">
            <v>2101.1924032258062</v>
          </cell>
          <cell r="BH170">
            <v>2460.2249790322576</v>
          </cell>
          <cell r="BI170">
            <v>4561.4173822580633</v>
          </cell>
          <cell r="BJ170">
            <v>4534.68</v>
          </cell>
        </row>
        <row r="171">
          <cell r="A171">
            <v>39022</v>
          </cell>
          <cell r="B171">
            <v>2708.5</v>
          </cell>
          <cell r="C171">
            <v>4584</v>
          </cell>
          <cell r="D171">
            <v>2056.3333333333335</v>
          </cell>
          <cell r="E171">
            <v>3650.3333333333335</v>
          </cell>
          <cell r="F171">
            <v>2040</v>
          </cell>
          <cell r="G171">
            <v>3613</v>
          </cell>
          <cell r="H171">
            <v>1730</v>
          </cell>
          <cell r="I171">
            <v>1785.7260000000001</v>
          </cell>
          <cell r="J171">
            <v>4192.5</v>
          </cell>
          <cell r="K171">
            <v>1924.9999999999998</v>
          </cell>
          <cell r="L171">
            <v>1880.865</v>
          </cell>
          <cell r="M171">
            <v>4100</v>
          </cell>
          <cell r="O171">
            <v>91.525423728813564</v>
          </cell>
          <cell r="P171">
            <v>259.59752321981426</v>
          </cell>
          <cell r="Q171">
            <v>990</v>
          </cell>
          <cell r="R171">
            <v>2127.4389999999999</v>
          </cell>
          <cell r="S171">
            <v>3975</v>
          </cell>
          <cell r="T171">
            <v>1300</v>
          </cell>
          <cell r="U171">
            <v>2304.2249999999999</v>
          </cell>
          <cell r="V171">
            <v>4200</v>
          </cell>
          <cell r="X171">
            <v>74.806201550387598</v>
          </cell>
          <cell r="Y171">
            <v>217.80821917808217</v>
          </cell>
          <cell r="Z171">
            <v>14.566752987554946</v>
          </cell>
          <cell r="AA171">
            <v>15.006916800225794</v>
          </cell>
          <cell r="AB171">
            <v>0.78</v>
          </cell>
          <cell r="AC171">
            <v>0.66500000000000004</v>
          </cell>
          <cell r="AE171">
            <v>0.64</v>
          </cell>
          <cell r="AF171">
            <v>25.511111111111109</v>
          </cell>
          <cell r="AG171">
            <v>25.5</v>
          </cell>
          <cell r="AH171">
            <v>2708</v>
          </cell>
          <cell r="AI171">
            <v>4584</v>
          </cell>
          <cell r="AJ171">
            <v>236</v>
          </cell>
          <cell r="AK171">
            <v>245</v>
          </cell>
          <cell r="AL171">
            <v>2709</v>
          </cell>
          <cell r="AM171">
            <v>4584</v>
          </cell>
          <cell r="AN171">
            <v>225</v>
          </cell>
          <cell r="AO171">
            <v>2065</v>
          </cell>
          <cell r="AP171">
            <v>3650</v>
          </cell>
          <cell r="AQ171">
            <v>214</v>
          </cell>
          <cell r="AR171">
            <v>2064</v>
          </cell>
          <cell r="AS171">
            <v>3688</v>
          </cell>
          <cell r="BG171">
            <v>2225.5296666666668</v>
          </cell>
          <cell r="BH171">
            <v>2645.335744444445</v>
          </cell>
          <cell r="BI171">
            <v>4870.8654111111118</v>
          </cell>
          <cell r="BJ171">
            <v>4494.2260000000006</v>
          </cell>
        </row>
        <row r="172">
          <cell r="A172">
            <v>39052</v>
          </cell>
          <cell r="B172">
            <v>2939</v>
          </cell>
          <cell r="C172">
            <v>4796.5</v>
          </cell>
          <cell r="D172">
            <v>2146.3333333333335</v>
          </cell>
          <cell r="E172">
            <v>3750.6666666666665</v>
          </cell>
          <cell r="F172">
            <v>2122</v>
          </cell>
          <cell r="G172">
            <v>3725</v>
          </cell>
          <cell r="H172">
            <v>1730</v>
          </cell>
          <cell r="I172">
            <v>1785.7260000000001</v>
          </cell>
          <cell r="J172">
            <v>4198.75</v>
          </cell>
          <cell r="K172">
            <v>1924.9999999999998</v>
          </cell>
          <cell r="L172">
            <v>1880.865</v>
          </cell>
          <cell r="M172">
            <v>4100</v>
          </cell>
          <cell r="O172">
            <v>91.525423728813564</v>
          </cell>
          <cell r="P172">
            <v>259.98452012383899</v>
          </cell>
          <cell r="Q172">
            <v>990</v>
          </cell>
          <cell r="R172">
            <v>2182.5540000000001</v>
          </cell>
          <cell r="S172">
            <v>4000</v>
          </cell>
          <cell r="T172">
            <v>1300</v>
          </cell>
          <cell r="U172">
            <v>2337.3000000000002</v>
          </cell>
          <cell r="V172">
            <v>4200</v>
          </cell>
          <cell r="X172">
            <v>76.744186046511643</v>
          </cell>
          <cell r="Y172">
            <v>219.17808219178082</v>
          </cell>
          <cell r="Z172">
            <v>15.680968501267687</v>
          </cell>
          <cell r="AA172">
            <v>16.085849133629683</v>
          </cell>
          <cell r="AB172">
            <v>0.78</v>
          </cell>
          <cell r="AC172">
            <v>0.66500000000000004</v>
          </cell>
          <cell r="AE172">
            <v>0.64</v>
          </cell>
          <cell r="AF172">
            <v>25.172222222222217</v>
          </cell>
          <cell r="AG172">
            <v>25.5</v>
          </cell>
          <cell r="AH172">
            <v>2947</v>
          </cell>
          <cell r="AI172">
            <v>4805</v>
          </cell>
          <cell r="AJ172">
            <v>226</v>
          </cell>
          <cell r="AK172">
            <v>230</v>
          </cell>
          <cell r="AL172">
            <v>2931</v>
          </cell>
          <cell r="AM172">
            <v>4788</v>
          </cell>
          <cell r="AN172">
            <v>233</v>
          </cell>
          <cell r="AO172">
            <v>2156</v>
          </cell>
          <cell r="AP172">
            <v>3714</v>
          </cell>
          <cell r="AQ172">
            <v>217</v>
          </cell>
          <cell r="AR172">
            <v>2161</v>
          </cell>
          <cell r="AS172">
            <v>3813</v>
          </cell>
          <cell r="BG172">
            <v>2284.0185483870964</v>
          </cell>
          <cell r="BH172">
            <v>2833.6792741935483</v>
          </cell>
          <cell r="BI172">
            <v>5117.6978225806452</v>
          </cell>
          <cell r="BJ172">
            <v>4724.7260000000006</v>
          </cell>
          <cell r="BM172">
            <v>2696</v>
          </cell>
          <cell r="BN172">
            <v>4561</v>
          </cell>
        </row>
        <row r="173">
          <cell r="A173">
            <v>39083</v>
          </cell>
          <cell r="B173">
            <v>2880.777071</v>
          </cell>
          <cell r="C173">
            <v>4720.9732279999998</v>
          </cell>
          <cell r="D173">
            <v>2210.6666666666665</v>
          </cell>
          <cell r="E173">
            <v>3825</v>
          </cell>
          <cell r="F173">
            <v>2186</v>
          </cell>
          <cell r="G173">
            <v>3791</v>
          </cell>
          <cell r="H173">
            <v>1762.5000000000002</v>
          </cell>
          <cell r="I173">
            <v>1785.7260000000001</v>
          </cell>
          <cell r="J173">
            <v>4331.25</v>
          </cell>
          <cell r="K173">
            <v>1940</v>
          </cell>
          <cell r="L173">
            <v>1880.865</v>
          </cell>
          <cell r="M173">
            <v>4175</v>
          </cell>
          <cell r="O173">
            <v>91.525423728813564</v>
          </cell>
          <cell r="P173">
            <v>268.1888544891641</v>
          </cell>
          <cell r="Q173">
            <v>1010</v>
          </cell>
          <cell r="R173">
            <v>2325.8529999999996</v>
          </cell>
          <cell r="S173">
            <v>4205</v>
          </cell>
          <cell r="T173">
            <v>1310</v>
          </cell>
          <cell r="U173">
            <v>2480.625</v>
          </cell>
          <cell r="V173">
            <v>4415</v>
          </cell>
          <cell r="X173">
            <v>81.782945736434101</v>
          </cell>
          <cell r="Y173">
            <v>230.41095890410958</v>
          </cell>
          <cell r="Z173">
            <v>16.697421919457661</v>
          </cell>
          <cell r="AA173">
            <v>17.13069339865131</v>
          </cell>
          <cell r="AB173">
            <v>0.78</v>
          </cell>
          <cell r="AC173">
            <v>0.6875</v>
          </cell>
          <cell r="AE173">
            <v>0.64</v>
          </cell>
          <cell r="AF173">
            <v>25.30833333333333</v>
          </cell>
          <cell r="AG173">
            <v>25.222222222222221</v>
          </cell>
          <cell r="AH173">
            <v>2897.0911419999998</v>
          </cell>
          <cell r="AI173">
            <v>4737.287456</v>
          </cell>
          <cell r="AJ173">
            <v>230.60329999999999</v>
          </cell>
          <cell r="AK173">
            <v>232.80789999999999</v>
          </cell>
          <cell r="AL173">
            <v>2864.4630000000002</v>
          </cell>
          <cell r="AM173">
            <v>4704.6589999999997</v>
          </cell>
          <cell r="AN173">
            <v>240</v>
          </cell>
          <cell r="AO173">
            <v>2229</v>
          </cell>
          <cell r="AP173">
            <v>3812</v>
          </cell>
          <cell r="AQ173">
            <v>225</v>
          </cell>
          <cell r="AR173">
            <v>2217</v>
          </cell>
          <cell r="AS173">
            <v>3872</v>
          </cell>
          <cell r="BG173">
            <v>2291.5797580645167</v>
          </cell>
          <cell r="BH173">
            <v>2874.2802752688176</v>
          </cell>
          <cell r="BI173">
            <v>5165.8600333333343</v>
          </cell>
          <cell r="BJ173">
            <v>4666.5030710000001</v>
          </cell>
          <cell r="BM173">
            <v>2629</v>
          </cell>
          <cell r="BN173">
            <v>4474</v>
          </cell>
        </row>
        <row r="174">
          <cell r="A174">
            <v>39114</v>
          </cell>
          <cell r="B174">
            <v>3126.1509999999998</v>
          </cell>
          <cell r="C174">
            <v>4983.9845000000005</v>
          </cell>
          <cell r="D174">
            <v>2227.3333333333335</v>
          </cell>
          <cell r="E174">
            <v>3830.6666666666665</v>
          </cell>
          <cell r="F174">
            <v>2199</v>
          </cell>
          <cell r="G174">
            <v>3791</v>
          </cell>
          <cell r="H174">
            <v>1750</v>
          </cell>
          <cell r="I174">
            <v>1708.5649999999998</v>
          </cell>
          <cell r="J174">
            <v>4431.25</v>
          </cell>
          <cell r="K174">
            <v>1924.9999999999998</v>
          </cell>
          <cell r="L174">
            <v>1852.2000000000003</v>
          </cell>
          <cell r="M174">
            <v>4200</v>
          </cell>
          <cell r="O174">
            <v>87.570621468926547</v>
          </cell>
          <cell r="P174">
            <v>274.38080495356036</v>
          </cell>
          <cell r="Q174">
            <v>1030</v>
          </cell>
          <cell r="R174">
            <v>2436.0830000000001</v>
          </cell>
          <cell r="S174">
            <v>4262.5</v>
          </cell>
          <cell r="T174">
            <v>1330</v>
          </cell>
          <cell r="U174">
            <v>2590.8749999999995</v>
          </cell>
          <cell r="V174">
            <v>4600</v>
          </cell>
          <cell r="X174">
            <v>85.658914728682177</v>
          </cell>
          <cell r="Y174">
            <v>233.56164383561642</v>
          </cell>
          <cell r="Z174">
            <v>18.682187244851676</v>
          </cell>
          <cell r="AA174">
            <v>19.181050644107781</v>
          </cell>
          <cell r="AB174">
            <v>0.77249999999999996</v>
          </cell>
          <cell r="AC174">
            <v>0.73750000000000004</v>
          </cell>
          <cell r="AE174">
            <v>0.67874999999999996</v>
          </cell>
          <cell r="AF174">
            <v>25.937500000000004</v>
          </cell>
          <cell r="AG174">
            <v>25.53125</v>
          </cell>
          <cell r="AH174">
            <v>3142.4650000000001</v>
          </cell>
          <cell r="AI174">
            <v>5000.299</v>
          </cell>
          <cell r="AJ174">
            <v>240.0831</v>
          </cell>
          <cell r="AK174">
            <v>239.86269999999999</v>
          </cell>
          <cell r="AL174">
            <v>3109.837</v>
          </cell>
          <cell r="AM174">
            <v>4967.67</v>
          </cell>
          <cell r="AN174">
            <v>235</v>
          </cell>
          <cell r="AO174">
            <v>2231</v>
          </cell>
          <cell r="AP174">
            <v>3811</v>
          </cell>
          <cell r="AQ174">
            <v>224</v>
          </cell>
          <cell r="AR174">
            <v>2252</v>
          </cell>
          <cell r="AS174">
            <v>3890</v>
          </cell>
          <cell r="BG174">
            <v>2286.8999999999996</v>
          </cell>
          <cell r="BH174">
            <v>2910.6791999999996</v>
          </cell>
          <cell r="BI174">
            <v>5197.5791999999992</v>
          </cell>
          <cell r="BJ174">
            <v>4834.7159999999994</v>
          </cell>
          <cell r="BM174">
            <v>2874</v>
          </cell>
          <cell r="BN174">
            <v>4752</v>
          </cell>
        </row>
        <row r="175">
          <cell r="A175">
            <v>39142</v>
          </cell>
          <cell r="B175">
            <v>3362</v>
          </cell>
          <cell r="C175">
            <v>5283</v>
          </cell>
          <cell r="D175">
            <v>2383</v>
          </cell>
          <cell r="E175">
            <v>4023.3333333333335</v>
          </cell>
          <cell r="F175">
            <v>2347</v>
          </cell>
          <cell r="G175">
            <v>3976</v>
          </cell>
          <cell r="H175">
            <v>1725</v>
          </cell>
          <cell r="I175">
            <v>1708.5649999999998</v>
          </cell>
          <cell r="J175">
            <v>4681.25</v>
          </cell>
          <cell r="K175">
            <v>1900</v>
          </cell>
          <cell r="L175">
            <v>1896.3</v>
          </cell>
          <cell r="M175">
            <v>4270</v>
          </cell>
          <cell r="O175">
            <v>87.570621468926547</v>
          </cell>
          <cell r="P175">
            <v>289.86068111455108</v>
          </cell>
          <cell r="Q175">
            <v>1040</v>
          </cell>
          <cell r="R175">
            <v>2414.0370000000003</v>
          </cell>
          <cell r="S175">
            <v>4390</v>
          </cell>
          <cell r="T175">
            <v>1339.9999999999998</v>
          </cell>
          <cell r="U175">
            <v>2612.9250000000002</v>
          </cell>
          <cell r="V175">
            <v>4725</v>
          </cell>
          <cell r="X175">
            <v>84.88372093023257</v>
          </cell>
          <cell r="Y175">
            <v>240.54794520547946</v>
          </cell>
          <cell r="Z175">
            <v>21.012779065260244</v>
          </cell>
          <cell r="AA175">
            <v>21.598539669579772</v>
          </cell>
          <cell r="AB175">
            <v>0.75</v>
          </cell>
          <cell r="AC175">
            <v>0.87200000000000011</v>
          </cell>
          <cell r="AE175">
            <v>0.72</v>
          </cell>
          <cell r="AF175">
            <v>28.81666666666667</v>
          </cell>
          <cell r="AG175">
            <v>27.875</v>
          </cell>
          <cell r="AH175">
            <v>3362</v>
          </cell>
          <cell r="AI175">
            <v>5283</v>
          </cell>
          <cell r="AJ175">
            <v>244</v>
          </cell>
          <cell r="AK175">
            <v>238</v>
          </cell>
          <cell r="AL175">
            <v>3362</v>
          </cell>
          <cell r="AM175">
            <v>5283</v>
          </cell>
          <cell r="AN175">
            <v>225</v>
          </cell>
          <cell r="AO175">
            <v>2370</v>
          </cell>
          <cell r="AP175">
            <v>3985</v>
          </cell>
          <cell r="AQ175">
            <v>227</v>
          </cell>
          <cell r="AR175">
            <v>2432</v>
          </cell>
          <cell r="AS175">
            <v>4109</v>
          </cell>
          <cell r="BG175">
            <v>2283.8499193548387</v>
          </cell>
          <cell r="BH175">
            <v>3155.022816129032</v>
          </cell>
          <cell r="BI175">
            <v>5438.8727354838702</v>
          </cell>
          <cell r="BJ175">
            <v>5070.5649999999996</v>
          </cell>
          <cell r="BM175">
            <v>3126</v>
          </cell>
          <cell r="BN175">
            <v>5082</v>
          </cell>
        </row>
        <row r="176">
          <cell r="A176">
            <v>39173</v>
          </cell>
          <cell r="B176">
            <v>3834.5</v>
          </cell>
          <cell r="C176">
            <v>5880.5</v>
          </cell>
          <cell r="D176">
            <v>2633</v>
          </cell>
          <cell r="E176">
            <v>4385.666666666667</v>
          </cell>
          <cell r="F176">
            <v>2595</v>
          </cell>
          <cell r="G176">
            <v>4324</v>
          </cell>
          <cell r="H176">
            <v>1600</v>
          </cell>
          <cell r="I176">
            <v>1708.5649999999998</v>
          </cell>
          <cell r="J176">
            <v>4955</v>
          </cell>
          <cell r="K176">
            <v>1880</v>
          </cell>
          <cell r="L176">
            <v>1896.3</v>
          </cell>
          <cell r="M176">
            <v>4400</v>
          </cell>
          <cell r="O176">
            <v>87.570621468926547</v>
          </cell>
          <cell r="P176">
            <v>306.8111455108359</v>
          </cell>
          <cell r="Q176">
            <v>1055</v>
          </cell>
          <cell r="R176">
            <v>2226.6459999999997</v>
          </cell>
          <cell r="S176">
            <v>4475</v>
          </cell>
          <cell r="T176">
            <v>1345</v>
          </cell>
          <cell r="U176">
            <v>2590.8749999999995</v>
          </cell>
          <cell r="V176">
            <v>4850</v>
          </cell>
          <cell r="X176">
            <v>78.294573643410843</v>
          </cell>
          <cell r="Y176">
            <v>245.20547945205479</v>
          </cell>
          <cell r="Z176">
            <v>22.800890005108936</v>
          </cell>
          <cell r="AA176">
            <v>23.550508028667334</v>
          </cell>
          <cell r="AB176">
            <v>0.78500000000000014</v>
          </cell>
          <cell r="AC176">
            <v>0.97499999999999998</v>
          </cell>
          <cell r="AE176">
            <v>0.80400000000000005</v>
          </cell>
          <cell r="AF176">
            <v>28.296875</v>
          </cell>
          <cell r="AG176">
            <v>28.5</v>
          </cell>
          <cell r="AH176">
            <v>3841</v>
          </cell>
          <cell r="AI176">
            <v>5887</v>
          </cell>
          <cell r="AJ176">
            <v>305</v>
          </cell>
          <cell r="AK176">
            <v>291</v>
          </cell>
          <cell r="AL176">
            <v>3828</v>
          </cell>
          <cell r="AM176">
            <v>5874</v>
          </cell>
          <cell r="AN176">
            <v>235</v>
          </cell>
          <cell r="AO176">
            <v>2617</v>
          </cell>
          <cell r="AP176">
            <v>4359</v>
          </cell>
          <cell r="AQ176">
            <v>235</v>
          </cell>
          <cell r="AR176">
            <v>2687</v>
          </cell>
          <cell r="AS176">
            <v>4474</v>
          </cell>
          <cell r="BG176">
            <v>2160.3146666666667</v>
          </cell>
          <cell r="BH176">
            <v>3555.0678233333333</v>
          </cell>
          <cell r="BI176">
            <v>5715.38249</v>
          </cell>
          <cell r="BJ176">
            <v>5543.0649999999996</v>
          </cell>
          <cell r="BK176">
            <v>3716</v>
          </cell>
          <cell r="BL176">
            <v>6206</v>
          </cell>
          <cell r="BM176">
            <v>3592</v>
          </cell>
          <cell r="BN176">
            <v>5701</v>
          </cell>
        </row>
        <row r="177">
          <cell r="A177">
            <v>39203</v>
          </cell>
          <cell r="B177">
            <v>4309</v>
          </cell>
          <cell r="C177">
            <v>6653.5</v>
          </cell>
          <cell r="D177">
            <v>2947</v>
          </cell>
          <cell r="E177">
            <v>4929.333333333333</v>
          </cell>
          <cell r="F177">
            <v>2907</v>
          </cell>
          <cell r="G177">
            <v>4863</v>
          </cell>
          <cell r="H177">
            <v>1480</v>
          </cell>
          <cell r="I177">
            <v>1653.4499999999998</v>
          </cell>
          <cell r="J177">
            <v>5268.75</v>
          </cell>
          <cell r="K177">
            <v>1645</v>
          </cell>
          <cell r="L177">
            <v>1852.2000000000003</v>
          </cell>
          <cell r="M177">
            <v>4700</v>
          </cell>
          <cell r="O177">
            <v>84.745762711864401</v>
          </cell>
          <cell r="P177">
            <v>326.23839009287929</v>
          </cell>
          <cell r="Q177">
            <v>975</v>
          </cell>
          <cell r="R177">
            <v>2182.5540000000001</v>
          </cell>
          <cell r="S177">
            <v>4825</v>
          </cell>
          <cell r="T177">
            <v>1137.5000000000002</v>
          </cell>
          <cell r="U177">
            <v>2546.7749999999996</v>
          </cell>
          <cell r="V177">
            <v>5175</v>
          </cell>
          <cell r="X177">
            <v>76.744186046511643</v>
          </cell>
          <cell r="Y177">
            <v>264.38356164383561</v>
          </cell>
          <cell r="Z177">
            <v>23.668260736209572</v>
          </cell>
          <cell r="AA177">
            <v>24.62006562036953</v>
          </cell>
          <cell r="AB177">
            <v>0.82000000000000006</v>
          </cell>
          <cell r="AC177">
            <v>1.03</v>
          </cell>
          <cell r="AE177">
            <v>0.93749999999999989</v>
          </cell>
          <cell r="AF177">
            <v>31.472222222222221</v>
          </cell>
          <cell r="AG177">
            <v>29.666666666666668</v>
          </cell>
          <cell r="AH177">
            <v>4437</v>
          </cell>
          <cell r="AI177">
            <v>6734</v>
          </cell>
          <cell r="AJ177">
            <v>411</v>
          </cell>
          <cell r="AK177">
            <v>388</v>
          </cell>
          <cell r="AL177">
            <v>4181</v>
          </cell>
          <cell r="AM177">
            <v>6573</v>
          </cell>
          <cell r="AN177">
            <v>244</v>
          </cell>
          <cell r="AO177">
            <v>2938</v>
          </cell>
          <cell r="AP177">
            <v>4910</v>
          </cell>
          <cell r="AQ177">
            <v>238</v>
          </cell>
          <cell r="AR177">
            <v>2996</v>
          </cell>
          <cell r="AS177">
            <v>5015</v>
          </cell>
          <cell r="BG177">
            <v>2001.6952258064514</v>
          </cell>
          <cell r="BH177">
            <v>3985.807993548387</v>
          </cell>
          <cell r="BI177">
            <v>5987.5032193548386</v>
          </cell>
          <cell r="BJ177">
            <v>5962.45</v>
          </cell>
          <cell r="BK177">
            <v>4146</v>
          </cell>
          <cell r="BL177">
            <v>6972</v>
          </cell>
          <cell r="BM177">
            <v>4181</v>
          </cell>
          <cell r="BN177">
            <v>6573</v>
          </cell>
        </row>
        <row r="178">
          <cell r="A178">
            <v>39234</v>
          </cell>
          <cell r="B178">
            <v>4860.8595000000005</v>
          </cell>
          <cell r="C178">
            <v>7249.0149999999994</v>
          </cell>
          <cell r="D178">
            <v>3202</v>
          </cell>
          <cell r="E178">
            <v>5324.666666666667</v>
          </cell>
          <cell r="F178">
            <v>3163</v>
          </cell>
          <cell r="G178">
            <v>5271</v>
          </cell>
          <cell r="H178">
            <v>1350</v>
          </cell>
          <cell r="I178">
            <v>1609.3579999999999</v>
          </cell>
          <cell r="J178">
            <v>5502.75</v>
          </cell>
          <cell r="K178">
            <v>1475</v>
          </cell>
          <cell r="L178">
            <v>1797.0749999999998</v>
          </cell>
          <cell r="M178">
            <v>4825</v>
          </cell>
          <cell r="O178">
            <v>82.485875706214699</v>
          </cell>
          <cell r="P178">
            <v>340.72755417956654</v>
          </cell>
          <cell r="Q178">
            <v>890</v>
          </cell>
          <cell r="R178">
            <v>1686.519</v>
          </cell>
          <cell r="S178">
            <v>4950</v>
          </cell>
          <cell r="T178">
            <v>1040</v>
          </cell>
          <cell r="U178">
            <v>2039.625</v>
          </cell>
          <cell r="V178">
            <v>5305</v>
          </cell>
          <cell r="X178">
            <v>59.302325581395351</v>
          </cell>
          <cell r="Y178">
            <v>271.23287671232879</v>
          </cell>
          <cell r="Z178">
            <v>18.923419862365705</v>
          </cell>
          <cell r="AA178">
            <v>19.864725372201558</v>
          </cell>
          <cell r="AB178">
            <v>0.85600000000000009</v>
          </cell>
          <cell r="AC178">
            <v>1.254</v>
          </cell>
          <cell r="AE178">
            <v>1.125</v>
          </cell>
          <cell r="AF178">
            <v>33.116666666666667</v>
          </cell>
          <cell r="AG178">
            <v>33.666666666666664</v>
          </cell>
          <cell r="AH178">
            <v>4871.7700000000004</v>
          </cell>
          <cell r="AI178">
            <v>7259.82</v>
          </cell>
          <cell r="AJ178">
            <v>457.24</v>
          </cell>
          <cell r="AK178">
            <v>410.28</v>
          </cell>
          <cell r="AL178">
            <v>4849.9489999999996</v>
          </cell>
          <cell r="AM178">
            <v>7238.21</v>
          </cell>
          <cell r="AN178">
            <v>245</v>
          </cell>
          <cell r="AO178">
            <v>3185</v>
          </cell>
          <cell r="AP178">
            <v>5300</v>
          </cell>
          <cell r="AQ178">
            <v>243</v>
          </cell>
          <cell r="AR178">
            <v>3258</v>
          </cell>
          <cell r="AS178">
            <v>5403</v>
          </cell>
          <cell r="BG178">
            <v>1811.8215</v>
          </cell>
          <cell r="BH178">
            <v>4297.3721800000003</v>
          </cell>
          <cell r="BI178">
            <v>6109.1936800000003</v>
          </cell>
          <cell r="BJ178">
            <v>6470.2175000000007</v>
          </cell>
          <cell r="BK178">
            <v>4509</v>
          </cell>
          <cell r="BL178">
            <v>7505</v>
          </cell>
          <cell r="BM178">
            <v>4614</v>
          </cell>
          <cell r="BN178">
            <v>7127</v>
          </cell>
        </row>
        <row r="179">
          <cell r="A179">
            <v>39264</v>
          </cell>
          <cell r="B179">
            <v>5024</v>
          </cell>
          <cell r="C179">
            <v>7647</v>
          </cell>
          <cell r="D179">
            <v>3372.3333333333335</v>
          </cell>
          <cell r="E179">
            <v>5519</v>
          </cell>
          <cell r="F179">
            <v>3326</v>
          </cell>
          <cell r="G179">
            <v>5468</v>
          </cell>
          <cell r="H179">
            <v>1250</v>
          </cell>
          <cell r="I179">
            <v>1554.2430000000002</v>
          </cell>
          <cell r="J179">
            <v>5322.5</v>
          </cell>
          <cell r="K179">
            <v>1400</v>
          </cell>
          <cell r="L179">
            <v>1764</v>
          </cell>
          <cell r="M179">
            <v>4725</v>
          </cell>
          <cell r="O179">
            <v>79.661016949152554</v>
          </cell>
          <cell r="P179">
            <v>329.56656346749224</v>
          </cell>
          <cell r="Q179">
            <v>870</v>
          </cell>
          <cell r="R179">
            <v>1543.2199999999998</v>
          </cell>
          <cell r="S179">
            <v>4875</v>
          </cell>
          <cell r="T179">
            <v>1010</v>
          </cell>
          <cell r="U179">
            <v>1852.2000000000003</v>
          </cell>
          <cell r="V179">
            <v>5175</v>
          </cell>
          <cell r="X179">
            <v>54.263565891472865</v>
          </cell>
          <cell r="Y179">
            <v>267.1232876712329</v>
          </cell>
          <cell r="Z179">
            <v>15.161789811386109</v>
          </cell>
          <cell r="AA179">
            <v>16.116309137712058</v>
          </cell>
          <cell r="AB179">
            <v>1</v>
          </cell>
          <cell r="AC179">
            <v>1.3250000000000002</v>
          </cell>
          <cell r="AE179">
            <v>1.25</v>
          </cell>
          <cell r="AF179">
            <v>32.037499999999994</v>
          </cell>
          <cell r="AG179">
            <v>32.3125</v>
          </cell>
          <cell r="AH179">
            <v>5035</v>
          </cell>
          <cell r="AI179">
            <v>7658</v>
          </cell>
          <cell r="AJ179">
            <v>425</v>
          </cell>
          <cell r="AK179">
            <v>356</v>
          </cell>
          <cell r="AL179">
            <v>5013</v>
          </cell>
          <cell r="AM179">
            <v>7636</v>
          </cell>
          <cell r="AN179">
            <v>252</v>
          </cell>
          <cell r="AO179">
            <v>3365</v>
          </cell>
          <cell r="AP179">
            <v>5480</v>
          </cell>
          <cell r="AQ179">
            <v>245</v>
          </cell>
          <cell r="AR179">
            <v>3426</v>
          </cell>
          <cell r="AS179">
            <v>5609</v>
          </cell>
          <cell r="BG179">
            <v>1713.7824074074074</v>
          </cell>
          <cell r="BH179">
            <v>4623.5564308641979</v>
          </cell>
          <cell r="BI179">
            <v>6337.3388382716057</v>
          </cell>
          <cell r="BJ179">
            <v>6578.2430000000004</v>
          </cell>
          <cell r="BK179">
            <v>4745</v>
          </cell>
          <cell r="BL179">
            <v>7800</v>
          </cell>
          <cell r="BM179">
            <v>4778</v>
          </cell>
          <cell r="BN179">
            <v>7538</v>
          </cell>
        </row>
        <row r="180">
          <cell r="A180">
            <v>39295</v>
          </cell>
          <cell r="B180">
            <v>4161.46</v>
          </cell>
          <cell r="C180">
            <v>6573.09</v>
          </cell>
          <cell r="D180">
            <v>3093.3333333333335</v>
          </cell>
          <cell r="E180">
            <v>5188.666666666667</v>
          </cell>
          <cell r="F180">
            <v>3062</v>
          </cell>
          <cell r="G180">
            <v>5148</v>
          </cell>
          <cell r="H180">
            <v>1150</v>
          </cell>
          <cell r="I180">
            <v>1554.2430000000002</v>
          </cell>
          <cell r="J180">
            <v>4912.5</v>
          </cell>
          <cell r="K180">
            <v>1385</v>
          </cell>
          <cell r="L180">
            <v>1764</v>
          </cell>
          <cell r="M180">
            <v>4350</v>
          </cell>
          <cell r="O180">
            <v>79.661016949152554</v>
          </cell>
          <cell r="P180">
            <v>304.17956656346752</v>
          </cell>
          <cell r="Q180">
            <v>850.00000000000011</v>
          </cell>
          <cell r="R180">
            <v>1477.0819999999999</v>
          </cell>
          <cell r="S180">
            <v>4100</v>
          </cell>
          <cell r="T180">
            <v>990</v>
          </cell>
          <cell r="U180">
            <v>1764</v>
          </cell>
          <cell r="V180">
            <v>4600</v>
          </cell>
          <cell r="X180">
            <v>51.937984496124031</v>
          </cell>
          <cell r="Y180">
            <v>224.65753424657535</v>
          </cell>
          <cell r="Z180">
            <v>12.542988627085515</v>
          </cell>
          <cell r="AA180">
            <v>13.420864918806137</v>
          </cell>
          <cell r="AB180">
            <v>1</v>
          </cell>
          <cell r="AC180">
            <v>1.375</v>
          </cell>
          <cell r="AE180">
            <v>1.25</v>
          </cell>
          <cell r="AF180">
            <v>31.879999999999995</v>
          </cell>
          <cell r="AG180">
            <v>31.55</v>
          </cell>
          <cell r="AH180">
            <v>4172.5</v>
          </cell>
          <cell r="AI180">
            <v>6583.9</v>
          </cell>
          <cell r="AJ180">
            <v>554</v>
          </cell>
          <cell r="AK180">
            <v>442</v>
          </cell>
          <cell r="AL180">
            <v>4150.42</v>
          </cell>
          <cell r="AM180">
            <v>6562.28</v>
          </cell>
          <cell r="AN180">
            <v>259</v>
          </cell>
          <cell r="AO180">
            <v>3089</v>
          </cell>
          <cell r="AP180">
            <v>5168</v>
          </cell>
          <cell r="AQ180">
            <v>253</v>
          </cell>
          <cell r="AR180">
            <v>3129</v>
          </cell>
          <cell r="AS180">
            <v>5250</v>
          </cell>
          <cell r="BG180">
            <v>1567.8766129032258</v>
          </cell>
          <cell r="BH180">
            <v>4217.3608602150534</v>
          </cell>
          <cell r="BI180">
            <v>5785.237473118279</v>
          </cell>
          <cell r="BJ180">
            <v>5715.7030000000004</v>
          </cell>
          <cell r="BK180">
            <v>4314</v>
          </cell>
          <cell r="BL180">
            <v>7270</v>
          </cell>
          <cell r="BM180">
            <v>3915</v>
          </cell>
          <cell r="BN180">
            <v>6411</v>
          </cell>
        </row>
        <row r="181">
          <cell r="A181">
            <v>39326</v>
          </cell>
          <cell r="B181">
            <v>3372.8519999999999</v>
          </cell>
          <cell r="C181">
            <v>5522.6895000000004</v>
          </cell>
          <cell r="D181">
            <v>2466.6666666666665</v>
          </cell>
          <cell r="E181">
            <v>4321.666666666667</v>
          </cell>
          <cell r="F181">
            <v>2449</v>
          </cell>
          <cell r="G181">
            <v>4296</v>
          </cell>
          <cell r="H181">
            <v>1100</v>
          </cell>
          <cell r="I181">
            <v>1543.2199999999998</v>
          </cell>
          <cell r="J181">
            <v>4462.5</v>
          </cell>
          <cell r="K181">
            <v>1385</v>
          </cell>
          <cell r="L181">
            <v>1764</v>
          </cell>
          <cell r="M181">
            <v>4100</v>
          </cell>
          <cell r="O181">
            <v>79.096045197740111</v>
          </cell>
          <cell r="P181">
            <v>276.31578947368422</v>
          </cell>
          <cell r="Q181">
            <v>850.00000000000011</v>
          </cell>
          <cell r="R181">
            <v>1477.0819999999999</v>
          </cell>
          <cell r="S181">
            <v>3975</v>
          </cell>
          <cell r="T181">
            <v>990</v>
          </cell>
          <cell r="U181">
            <v>1764</v>
          </cell>
          <cell r="V181">
            <v>4400</v>
          </cell>
          <cell r="X181">
            <v>51.937984496124031</v>
          </cell>
          <cell r="Y181">
            <v>217.80821917808217</v>
          </cell>
          <cell r="Z181">
            <v>13.398122108318969</v>
          </cell>
          <cell r="AA181">
            <v>14.129598906831173</v>
          </cell>
          <cell r="AB181">
            <v>1</v>
          </cell>
          <cell r="AC181">
            <v>1.3875</v>
          </cell>
          <cell r="AE181">
            <v>1.25</v>
          </cell>
          <cell r="AF181">
            <v>32.049999999999997</v>
          </cell>
          <cell r="AG181">
            <v>32</v>
          </cell>
          <cell r="AH181">
            <v>3379.4659999999999</v>
          </cell>
          <cell r="AI181">
            <v>5529.1930000000002</v>
          </cell>
          <cell r="AJ181">
            <v>554.90300000000002</v>
          </cell>
          <cell r="AK181">
            <v>431.88499999999999</v>
          </cell>
          <cell r="AL181">
            <v>3366.2379999999998</v>
          </cell>
          <cell r="AM181">
            <v>5516.1859999999997</v>
          </cell>
          <cell r="AN181">
            <v>274</v>
          </cell>
          <cell r="AO181">
            <v>2446</v>
          </cell>
          <cell r="AP181">
            <v>4286</v>
          </cell>
          <cell r="AQ181">
            <v>281</v>
          </cell>
          <cell r="AR181">
            <v>2505</v>
          </cell>
          <cell r="AS181">
            <v>4383</v>
          </cell>
          <cell r="BG181">
            <v>1528.549</v>
          </cell>
          <cell r="BH181">
            <v>3427.6553333333327</v>
          </cell>
          <cell r="BI181">
            <v>4956.2043333333331</v>
          </cell>
          <cell r="BJ181">
            <v>4916.0720000000001</v>
          </cell>
          <cell r="BK181">
            <v>3453</v>
          </cell>
          <cell r="BL181">
            <v>6057</v>
          </cell>
          <cell r="BM181">
            <v>3131</v>
          </cell>
          <cell r="BN181">
            <v>5316</v>
          </cell>
        </row>
        <row r="182">
          <cell r="A182">
            <v>39356</v>
          </cell>
          <cell r="B182">
            <v>2791.2725</v>
          </cell>
          <cell r="C182">
            <v>4814.8950000000004</v>
          </cell>
          <cell r="D182">
            <v>1997.3333333333333</v>
          </cell>
          <cell r="E182">
            <v>3665</v>
          </cell>
          <cell r="F182">
            <v>1976</v>
          </cell>
          <cell r="G182">
            <v>3626</v>
          </cell>
          <cell r="H182">
            <v>1050</v>
          </cell>
          <cell r="I182">
            <v>1543.2199999999998</v>
          </cell>
          <cell r="J182">
            <v>4631.25</v>
          </cell>
          <cell r="K182">
            <v>1335</v>
          </cell>
          <cell r="L182">
            <v>1653.75</v>
          </cell>
          <cell r="M182">
            <v>4150</v>
          </cell>
          <cell r="O182">
            <v>79.096045197740111</v>
          </cell>
          <cell r="P182">
            <v>286.76470588235293</v>
          </cell>
          <cell r="Q182">
            <v>850.00000000000011</v>
          </cell>
          <cell r="R182">
            <v>1543.2199999999998</v>
          </cell>
          <cell r="S182">
            <v>4100</v>
          </cell>
          <cell r="T182">
            <v>990</v>
          </cell>
          <cell r="U182">
            <v>1764</v>
          </cell>
          <cell r="V182">
            <v>4600</v>
          </cell>
          <cell r="X182">
            <v>54.263565891472865</v>
          </cell>
          <cell r="Y182">
            <v>224.65753424657535</v>
          </cell>
          <cell r="Z182">
            <v>14.086652808948879</v>
          </cell>
          <cell r="AA182">
            <v>14.736455592851311</v>
          </cell>
          <cell r="AB182">
            <v>1</v>
          </cell>
          <cell r="AC182">
            <v>1.45</v>
          </cell>
          <cell r="AE182">
            <v>1.33</v>
          </cell>
          <cell r="AF182">
            <v>31.858333333333331</v>
          </cell>
          <cell r="AG182">
            <v>32</v>
          </cell>
          <cell r="AH182">
            <v>2791.9340000000002</v>
          </cell>
          <cell r="AI182">
            <v>4815.777</v>
          </cell>
          <cell r="AJ182">
            <v>527.78599999999994</v>
          </cell>
          <cell r="AK182">
            <v>411.60300000000001</v>
          </cell>
          <cell r="AL182">
            <v>2790.6109999999999</v>
          </cell>
          <cell r="AM182">
            <v>4814.0129999999999</v>
          </cell>
          <cell r="AN182">
            <v>294</v>
          </cell>
          <cell r="AO182">
            <v>1985</v>
          </cell>
          <cell r="AP182">
            <v>3645</v>
          </cell>
          <cell r="AQ182">
            <v>294</v>
          </cell>
          <cell r="AR182">
            <v>2031</v>
          </cell>
          <cell r="AS182">
            <v>3724</v>
          </cell>
          <cell r="BG182">
            <v>1494.5496774193546</v>
          </cell>
          <cell r="BH182">
            <v>2842.96560860215</v>
          </cell>
          <cell r="BI182">
            <v>4337.5152860215048</v>
          </cell>
          <cell r="BJ182">
            <v>4334.4925000000003</v>
          </cell>
          <cell r="BK182">
            <v>2806</v>
          </cell>
          <cell r="BL182">
            <v>5149</v>
          </cell>
          <cell r="BM182">
            <v>2555</v>
          </cell>
          <cell r="BN182">
            <v>4439</v>
          </cell>
        </row>
        <row r="183">
          <cell r="A183">
            <v>39387</v>
          </cell>
          <cell r="B183">
            <v>3005.34</v>
          </cell>
          <cell r="C183">
            <v>5066.5499999999993</v>
          </cell>
          <cell r="D183">
            <v>1880.6666666666667</v>
          </cell>
          <cell r="E183">
            <v>3493.6666666666665</v>
          </cell>
          <cell r="F183">
            <v>1823</v>
          </cell>
          <cell r="G183">
            <v>3421</v>
          </cell>
          <cell r="H183">
            <v>975</v>
          </cell>
          <cell r="I183">
            <v>1598.335</v>
          </cell>
          <cell r="J183">
            <v>4550</v>
          </cell>
          <cell r="K183">
            <v>1290</v>
          </cell>
          <cell r="L183">
            <v>1730.9249999999997</v>
          </cell>
          <cell r="M183">
            <v>4250</v>
          </cell>
          <cell r="O183">
            <v>81.920903954802256</v>
          </cell>
          <cell r="P183">
            <v>281.73374613003097</v>
          </cell>
          <cell r="Q183">
            <v>850.00000000000011</v>
          </cell>
          <cell r="R183">
            <v>1609.3579999999999</v>
          </cell>
          <cell r="S183">
            <v>4200</v>
          </cell>
          <cell r="T183">
            <v>990</v>
          </cell>
          <cell r="U183">
            <v>1808.1000000000001</v>
          </cell>
          <cell r="V183">
            <v>4700</v>
          </cell>
          <cell r="X183">
            <v>56.589147286821706</v>
          </cell>
          <cell r="Y183">
            <v>230.13698630136986</v>
          </cell>
          <cell r="Z183">
            <v>13.884708007224562</v>
          </cell>
          <cell r="AA183">
            <v>14.534604916991741</v>
          </cell>
          <cell r="AB183">
            <v>1.0299999999999998</v>
          </cell>
          <cell r="AC183">
            <v>1.6060000000000003</v>
          </cell>
          <cell r="AE183">
            <v>1.35</v>
          </cell>
          <cell r="AF183">
            <v>33.188888888888883</v>
          </cell>
          <cell r="AG183">
            <v>32.805555555555557</v>
          </cell>
          <cell r="AH183">
            <v>3005.34</v>
          </cell>
          <cell r="AI183">
            <v>5066.4399999999996</v>
          </cell>
          <cell r="AJ183">
            <v>559.09</v>
          </cell>
          <cell r="AK183">
            <v>433.64</v>
          </cell>
          <cell r="AL183">
            <v>3005.34</v>
          </cell>
          <cell r="AM183">
            <v>5066.66</v>
          </cell>
          <cell r="AN183">
            <v>271</v>
          </cell>
          <cell r="AO183">
            <v>1923</v>
          </cell>
          <cell r="AP183">
            <v>3518</v>
          </cell>
          <cell r="AQ183">
            <v>287</v>
          </cell>
          <cell r="AR183">
            <v>1896</v>
          </cell>
          <cell r="AS183">
            <v>3542</v>
          </cell>
          <cell r="BG183">
            <v>1430.2665000000004</v>
          </cell>
          <cell r="BH183">
            <v>2758.8251600000008</v>
          </cell>
          <cell r="BI183">
            <v>4189.091660000001</v>
          </cell>
          <cell r="BJ183">
            <v>4603.6750000000002</v>
          </cell>
          <cell r="BK183">
            <v>2721</v>
          </cell>
          <cell r="BL183">
            <v>4998</v>
          </cell>
          <cell r="BM183">
            <v>2770</v>
          </cell>
          <cell r="BN183">
            <v>4842</v>
          </cell>
        </row>
        <row r="184">
          <cell r="A184">
            <v>39417</v>
          </cell>
          <cell r="B184">
            <v>3219.078</v>
          </cell>
          <cell r="C184">
            <v>5322.73</v>
          </cell>
          <cell r="D184">
            <v>1916.6666666666667</v>
          </cell>
          <cell r="E184">
            <v>3527.6666666666665</v>
          </cell>
          <cell r="F184">
            <v>1884</v>
          </cell>
          <cell r="G184">
            <v>3478</v>
          </cell>
          <cell r="H184">
            <v>1000</v>
          </cell>
          <cell r="I184">
            <v>1642.4269999999999</v>
          </cell>
          <cell r="J184">
            <v>4400</v>
          </cell>
          <cell r="K184">
            <v>1320</v>
          </cell>
          <cell r="L184">
            <v>1752.9749999999999</v>
          </cell>
          <cell r="M184">
            <v>4150</v>
          </cell>
          <cell r="O184">
            <v>84.180790960451972</v>
          </cell>
          <cell r="P184">
            <v>272.44582043343655</v>
          </cell>
          <cell r="Q184">
            <v>880</v>
          </cell>
          <cell r="R184">
            <v>1675.4959999999999</v>
          </cell>
          <cell r="S184">
            <v>4200</v>
          </cell>
          <cell r="T184">
            <v>1020</v>
          </cell>
          <cell r="U184">
            <v>1874.2500000000002</v>
          </cell>
          <cell r="V184">
            <v>4700</v>
          </cell>
          <cell r="X184">
            <v>58.914728682170548</v>
          </cell>
          <cell r="Y184">
            <v>230.13698630136986</v>
          </cell>
          <cell r="Z184">
            <v>11.7898686584616</v>
          </cell>
          <cell r="AA184">
            <v>12.346143858296289</v>
          </cell>
          <cell r="AB184">
            <v>1.05</v>
          </cell>
          <cell r="AC184">
            <v>1.8050000000000002</v>
          </cell>
          <cell r="AE184">
            <v>1.56</v>
          </cell>
          <cell r="AF184">
            <v>32.900000000000006</v>
          </cell>
          <cell r="AG184">
            <v>32.625</v>
          </cell>
          <cell r="AH184">
            <v>3222.4960000000001</v>
          </cell>
          <cell r="AI184">
            <v>5326.15</v>
          </cell>
          <cell r="AJ184">
            <v>621.70000000000005</v>
          </cell>
          <cell r="AK184">
            <v>477.74</v>
          </cell>
          <cell r="AL184">
            <v>3215.66</v>
          </cell>
          <cell r="AM184">
            <v>5319.31</v>
          </cell>
          <cell r="AN184">
            <v>269</v>
          </cell>
          <cell r="AO184">
            <v>1908</v>
          </cell>
          <cell r="AP184">
            <v>3508</v>
          </cell>
          <cell r="AQ184">
            <v>280</v>
          </cell>
          <cell r="AR184">
            <v>1958</v>
          </cell>
          <cell r="AS184">
            <v>3597</v>
          </cell>
          <cell r="BG184">
            <v>1456.2258064516127</v>
          </cell>
          <cell r="BH184">
            <v>2791.0994623655911</v>
          </cell>
          <cell r="BI184">
            <v>4247.3252688172033</v>
          </cell>
          <cell r="BJ184">
            <v>4861.5050000000001</v>
          </cell>
          <cell r="BK184">
            <v>2796</v>
          </cell>
          <cell r="BL184">
            <v>5064</v>
          </cell>
          <cell r="BM184">
            <v>2980</v>
          </cell>
          <cell r="BN184">
            <v>5109</v>
          </cell>
        </row>
        <row r="185">
          <cell r="A185">
            <v>39448</v>
          </cell>
          <cell r="B185">
            <v>3254.6800000000003</v>
          </cell>
          <cell r="C185">
            <v>5396.36</v>
          </cell>
          <cell r="D185">
            <v>1610.6666666666667</v>
          </cell>
          <cell r="E185">
            <v>3073.6666666666665</v>
          </cell>
          <cell r="F185">
            <v>1595</v>
          </cell>
          <cell r="G185">
            <v>3055</v>
          </cell>
          <cell r="H185">
            <v>1085</v>
          </cell>
          <cell r="I185">
            <v>1642.4269999999999</v>
          </cell>
          <cell r="J185">
            <v>4160.375</v>
          </cell>
          <cell r="K185">
            <v>1359.9999999999998</v>
          </cell>
          <cell r="L185">
            <v>1752.9749999999999</v>
          </cell>
          <cell r="M185">
            <v>3950</v>
          </cell>
          <cell r="O185">
            <v>84.180790960451972</v>
          </cell>
          <cell r="P185">
            <v>257.60835913312695</v>
          </cell>
          <cell r="Q185">
            <v>899.99999999999989</v>
          </cell>
          <cell r="R185">
            <v>1587.3119999999999</v>
          </cell>
          <cell r="S185">
            <v>3900</v>
          </cell>
          <cell r="T185">
            <v>1055.0000000000002</v>
          </cell>
          <cell r="U185">
            <v>1874.2500000000002</v>
          </cell>
          <cell r="V185">
            <v>4600</v>
          </cell>
          <cell r="X185">
            <v>55.813953488372093</v>
          </cell>
          <cell r="Y185">
            <v>213.69863013698631</v>
          </cell>
          <cell r="Z185">
            <v>12.559895425267831</v>
          </cell>
          <cell r="AA185">
            <v>13.085101605733469</v>
          </cell>
          <cell r="AB185">
            <v>1.21</v>
          </cell>
          <cell r="AC185">
            <v>1.8525</v>
          </cell>
          <cell r="AE185">
            <v>1.6149999999999998</v>
          </cell>
          <cell r="AF185">
            <v>33.499999999999993</v>
          </cell>
          <cell r="AG185">
            <v>32.736111111111114</v>
          </cell>
          <cell r="AH185">
            <v>3263.06</v>
          </cell>
          <cell r="AI185">
            <v>5405.07</v>
          </cell>
          <cell r="AJ185">
            <v>693.13</v>
          </cell>
          <cell r="AK185">
            <v>525.14</v>
          </cell>
          <cell r="AL185">
            <v>3246.3</v>
          </cell>
          <cell r="AM185">
            <v>5387.65</v>
          </cell>
          <cell r="AN185">
            <v>301</v>
          </cell>
          <cell r="AO185">
            <v>1635</v>
          </cell>
          <cell r="AP185">
            <v>3105</v>
          </cell>
          <cell r="AQ185">
            <v>280</v>
          </cell>
          <cell r="AR185">
            <v>1602</v>
          </cell>
          <cell r="AS185">
            <v>3061</v>
          </cell>
          <cell r="BG185">
            <v>1595.3105</v>
          </cell>
          <cell r="BH185">
            <v>2368.2151569892476</v>
          </cell>
          <cell r="BI185">
            <v>3963.5256569892476</v>
          </cell>
          <cell r="BJ185">
            <v>4897.107</v>
          </cell>
          <cell r="BK185">
            <v>2554</v>
          </cell>
          <cell r="BL185">
            <v>5064</v>
          </cell>
          <cell r="BM185">
            <v>3010.8</v>
          </cell>
          <cell r="BN185">
            <v>5179.97</v>
          </cell>
        </row>
        <row r="186">
          <cell r="A186">
            <v>39479</v>
          </cell>
          <cell r="B186">
            <v>2859.5050000000001</v>
          </cell>
          <cell r="C186">
            <v>4856.125</v>
          </cell>
          <cell r="D186">
            <v>1731</v>
          </cell>
          <cell r="E186">
            <v>3275.3333333333335</v>
          </cell>
          <cell r="F186">
            <v>1696</v>
          </cell>
          <cell r="G186">
            <v>3220</v>
          </cell>
          <cell r="H186">
            <v>1155</v>
          </cell>
          <cell r="I186">
            <v>1708.5649999999998</v>
          </cell>
          <cell r="J186">
            <v>4204.125</v>
          </cell>
          <cell r="K186">
            <v>1400</v>
          </cell>
          <cell r="L186">
            <v>1797.0749999999998</v>
          </cell>
          <cell r="M186">
            <v>4100</v>
          </cell>
          <cell r="O186">
            <v>87.570621468926547</v>
          </cell>
          <cell r="P186">
            <v>260.31733746130033</v>
          </cell>
          <cell r="Q186">
            <v>919.99999999999989</v>
          </cell>
          <cell r="R186">
            <v>1631.404</v>
          </cell>
          <cell r="S186">
            <v>3900</v>
          </cell>
          <cell r="T186">
            <v>1089.9999999999998</v>
          </cell>
          <cell r="U186">
            <v>1896.3000000000002</v>
          </cell>
          <cell r="V186">
            <v>4600</v>
          </cell>
          <cell r="X186">
            <v>57.36434108527132</v>
          </cell>
          <cell r="Y186">
            <v>213.69863013698631</v>
          </cell>
          <cell r="Z186">
            <v>12.680520815783449</v>
          </cell>
          <cell r="AA186">
            <v>13.205520815783451</v>
          </cell>
          <cell r="AB186">
            <v>1.21</v>
          </cell>
          <cell r="AC186">
            <v>2.2549999999999999</v>
          </cell>
          <cell r="AE186">
            <v>1.8</v>
          </cell>
          <cell r="AF186">
            <v>33.988888888888887</v>
          </cell>
          <cell r="AG186">
            <v>32.875</v>
          </cell>
          <cell r="AH186">
            <v>2867.77</v>
          </cell>
          <cell r="AI186">
            <v>4864.28</v>
          </cell>
          <cell r="AJ186">
            <v>741.86</v>
          </cell>
          <cell r="AK186">
            <v>565.49</v>
          </cell>
          <cell r="AL186">
            <v>2851.24</v>
          </cell>
          <cell r="AM186">
            <v>4847.97</v>
          </cell>
          <cell r="AN186">
            <v>315</v>
          </cell>
          <cell r="AO186">
            <v>1740</v>
          </cell>
          <cell r="AP186">
            <v>3276</v>
          </cell>
          <cell r="AQ186">
            <v>324</v>
          </cell>
          <cell r="AR186">
            <v>1757</v>
          </cell>
          <cell r="AS186">
            <v>3330</v>
          </cell>
          <cell r="BG186">
            <v>1697.85</v>
          </cell>
          <cell r="BH186">
            <v>2544.5700000000002</v>
          </cell>
          <cell r="BI186">
            <v>4242.42</v>
          </cell>
          <cell r="BJ186">
            <v>4568.07</v>
          </cell>
          <cell r="BK186">
            <v>2407</v>
          </cell>
          <cell r="BL186">
            <v>4535</v>
          </cell>
          <cell r="BM186">
            <v>2615.7800000000002</v>
          </cell>
          <cell r="BN186">
            <v>4614.05</v>
          </cell>
        </row>
        <row r="187">
          <cell r="A187">
            <v>39508</v>
          </cell>
          <cell r="B187">
            <v>3108.7350000000001</v>
          </cell>
          <cell r="C187">
            <v>5176.5550000000003</v>
          </cell>
          <cell r="D187">
            <v>1713.6666666666667</v>
          </cell>
          <cell r="E187">
            <v>3244</v>
          </cell>
          <cell r="F187">
            <v>1689</v>
          </cell>
          <cell r="G187">
            <v>3217</v>
          </cell>
          <cell r="H187">
            <v>1237.5</v>
          </cell>
          <cell r="I187">
            <v>1708.5649999999998</v>
          </cell>
          <cell r="J187">
            <v>4350</v>
          </cell>
          <cell r="K187">
            <v>1550</v>
          </cell>
          <cell r="L187">
            <v>1797.0749999999998</v>
          </cell>
          <cell r="M187">
            <v>4150</v>
          </cell>
          <cell r="O187">
            <v>87.570621468926547</v>
          </cell>
          <cell r="P187">
            <v>269.3498452012384</v>
          </cell>
          <cell r="Q187">
            <v>980</v>
          </cell>
          <cell r="R187">
            <v>1631.404</v>
          </cell>
          <cell r="S187">
            <v>4000</v>
          </cell>
          <cell r="T187">
            <v>1190</v>
          </cell>
          <cell r="U187">
            <v>1896.3000000000002</v>
          </cell>
          <cell r="V187">
            <v>4700</v>
          </cell>
          <cell r="X187">
            <v>57.36434108527132</v>
          </cell>
          <cell r="Y187">
            <v>219.17808219178082</v>
          </cell>
          <cell r="Z187">
            <v>14.163686454637912</v>
          </cell>
          <cell r="AA187">
            <v>15.045929379066912</v>
          </cell>
          <cell r="AB187">
            <v>1.21</v>
          </cell>
          <cell r="AC187">
            <v>2.6437499999999998</v>
          </cell>
          <cell r="AE187">
            <v>2.129</v>
          </cell>
          <cell r="AF187">
            <v>33.71875</v>
          </cell>
          <cell r="AG187">
            <v>33.046875</v>
          </cell>
          <cell r="AH187">
            <v>3116.67</v>
          </cell>
          <cell r="AI187">
            <v>5184.38</v>
          </cell>
          <cell r="AJ187">
            <v>835.11</v>
          </cell>
          <cell r="AK187">
            <v>656.32</v>
          </cell>
          <cell r="AL187">
            <v>3100.8</v>
          </cell>
          <cell r="AM187">
            <v>5168.7299999999996</v>
          </cell>
          <cell r="AN187">
            <v>360</v>
          </cell>
          <cell r="AO187">
            <v>1730</v>
          </cell>
          <cell r="AP187">
            <v>3265</v>
          </cell>
          <cell r="AQ187">
            <v>356</v>
          </cell>
          <cell r="AR187">
            <v>1722</v>
          </cell>
          <cell r="AS187">
            <v>3250</v>
          </cell>
          <cell r="BG187">
            <v>1881</v>
          </cell>
          <cell r="BH187">
            <v>2604.7733333333335</v>
          </cell>
          <cell r="BI187">
            <v>4485.7733333333335</v>
          </cell>
          <cell r="BJ187">
            <v>4817.3</v>
          </cell>
          <cell r="BK187">
            <v>2486</v>
          </cell>
          <cell r="BL187">
            <v>4664</v>
          </cell>
          <cell r="BM187">
            <v>2865.3</v>
          </cell>
          <cell r="BN187">
            <v>4946.51</v>
          </cell>
        </row>
        <row r="188">
          <cell r="A188">
            <v>39539</v>
          </cell>
          <cell r="B188">
            <v>3249.3999999999996</v>
          </cell>
          <cell r="C188">
            <v>5328.7000000000007</v>
          </cell>
          <cell r="D188">
            <v>1848.6666666666667</v>
          </cell>
          <cell r="E188">
            <v>3389.3333333333335</v>
          </cell>
          <cell r="F188">
            <v>1820</v>
          </cell>
          <cell r="G188">
            <v>3355</v>
          </cell>
          <cell r="H188">
            <v>1287.5</v>
          </cell>
          <cell r="I188">
            <v>1708.5649999999998</v>
          </cell>
          <cell r="J188">
            <v>4517.5</v>
          </cell>
          <cell r="K188">
            <v>1600</v>
          </cell>
          <cell r="L188">
            <v>1797.0749999999998</v>
          </cell>
          <cell r="M188">
            <v>4440.5</v>
          </cell>
          <cell r="O188">
            <v>87.570621468926547</v>
          </cell>
          <cell r="P188">
            <v>279.72136222910217</v>
          </cell>
          <cell r="Q188">
            <v>1000</v>
          </cell>
          <cell r="R188">
            <v>1631.404</v>
          </cell>
          <cell r="S188">
            <v>4220</v>
          </cell>
          <cell r="T188">
            <v>1220</v>
          </cell>
          <cell r="U188">
            <v>1896.3000000000002</v>
          </cell>
          <cell r="V188">
            <v>5027.5</v>
          </cell>
          <cell r="X188">
            <v>57.36434108527132</v>
          </cell>
          <cell r="Y188">
            <v>231.23287671232876</v>
          </cell>
          <cell r="Z188">
            <v>13.046481324173424</v>
          </cell>
          <cell r="AA188">
            <v>13.667016188373806</v>
          </cell>
          <cell r="AB188">
            <v>1.92</v>
          </cell>
          <cell r="AC188">
            <v>2.8</v>
          </cell>
          <cell r="AE188">
            <v>2.4350000000000001</v>
          </cell>
          <cell r="AF188">
            <v>33.377777777777773</v>
          </cell>
          <cell r="AG188">
            <v>32.875</v>
          </cell>
          <cell r="AH188">
            <v>3252.7</v>
          </cell>
          <cell r="AI188">
            <v>5332.1</v>
          </cell>
          <cell r="AJ188">
            <v>932.11</v>
          </cell>
          <cell r="AK188">
            <v>721.4</v>
          </cell>
          <cell r="AL188">
            <v>3246.1</v>
          </cell>
          <cell r="AM188">
            <v>5325.3</v>
          </cell>
          <cell r="AN188">
            <v>395</v>
          </cell>
          <cell r="AO188">
            <v>1887</v>
          </cell>
          <cell r="AP188">
            <v>3437</v>
          </cell>
          <cell r="AQ188">
            <v>345</v>
          </cell>
          <cell r="AR188">
            <v>1839</v>
          </cell>
          <cell r="AS188">
            <v>3376</v>
          </cell>
          <cell r="BG188">
            <v>2008.5</v>
          </cell>
          <cell r="BH188">
            <v>2883.92</v>
          </cell>
          <cell r="BI188">
            <v>4892.42</v>
          </cell>
          <cell r="BJ188">
            <v>4957.9649999999992</v>
          </cell>
          <cell r="BK188">
            <v>2592</v>
          </cell>
          <cell r="BL188">
            <v>4784</v>
          </cell>
          <cell r="BM188">
            <v>3010.6</v>
          </cell>
          <cell r="BN188">
            <v>5112.1000000000004</v>
          </cell>
        </row>
        <row r="189">
          <cell r="A189">
            <v>39569</v>
          </cell>
          <cell r="B189">
            <v>3727.1295</v>
          </cell>
          <cell r="C189">
            <v>5871.35</v>
          </cell>
          <cell r="D189">
            <v>1892</v>
          </cell>
          <cell r="E189">
            <v>3342</v>
          </cell>
          <cell r="F189">
            <v>1868</v>
          </cell>
          <cell r="G189">
            <v>3321</v>
          </cell>
          <cell r="H189">
            <v>1325.0000000000002</v>
          </cell>
          <cell r="I189">
            <v>1708.5649999999998</v>
          </cell>
          <cell r="J189">
            <v>4593.875</v>
          </cell>
          <cell r="K189">
            <v>1765.0000000000002</v>
          </cell>
          <cell r="L189">
            <v>1841.175</v>
          </cell>
          <cell r="M189">
            <v>4223</v>
          </cell>
          <cell r="O189">
            <v>87.570621468926547</v>
          </cell>
          <cell r="P189">
            <v>284.45046439628481</v>
          </cell>
          <cell r="Q189">
            <v>1100</v>
          </cell>
          <cell r="R189">
            <v>1631.404</v>
          </cell>
          <cell r="S189">
            <v>4051.5</v>
          </cell>
          <cell r="T189">
            <v>1345</v>
          </cell>
          <cell r="U189">
            <v>1896.3000000000002</v>
          </cell>
          <cell r="V189">
            <v>4787.5</v>
          </cell>
          <cell r="X189">
            <v>57.36434108527132</v>
          </cell>
          <cell r="Y189">
            <v>222.00000000000003</v>
          </cell>
          <cell r="Z189">
            <v>11.673092624512384</v>
          </cell>
          <cell r="AA189">
            <v>12.523346890844397</v>
          </cell>
          <cell r="AB189">
            <v>1.92</v>
          </cell>
          <cell r="AC189">
            <v>2.85</v>
          </cell>
          <cell r="AE189">
            <v>2.4849999999999999</v>
          </cell>
          <cell r="AF189">
            <v>33.294444444444451</v>
          </cell>
          <cell r="AG189">
            <v>32.875</v>
          </cell>
          <cell r="AH189">
            <v>3732.64</v>
          </cell>
          <cell r="AI189">
            <v>5876.9</v>
          </cell>
          <cell r="AJ189">
            <v>1084.5</v>
          </cell>
          <cell r="AK189">
            <v>833.1</v>
          </cell>
          <cell r="AL189">
            <v>3721.6190000000001</v>
          </cell>
          <cell r="AM189">
            <v>5865.8</v>
          </cell>
          <cell r="AN189">
            <v>539</v>
          </cell>
          <cell r="AO189">
            <v>1898</v>
          </cell>
          <cell r="AP189">
            <v>3366</v>
          </cell>
          <cell r="AQ189">
            <v>529</v>
          </cell>
          <cell r="AR189">
            <v>1910</v>
          </cell>
          <cell r="AS189">
            <v>3339</v>
          </cell>
          <cell r="BG189">
            <v>2067.0000000000005</v>
          </cell>
          <cell r="BH189">
            <v>2951.52</v>
          </cell>
          <cell r="BI189">
            <v>5018.5200000000004</v>
          </cell>
          <cell r="BJ189">
            <v>5435.6944999999996</v>
          </cell>
          <cell r="BK189">
            <v>2647</v>
          </cell>
          <cell r="BL189">
            <v>4782</v>
          </cell>
          <cell r="BM189">
            <v>3486.2</v>
          </cell>
          <cell r="BN189">
            <v>5681.75</v>
          </cell>
        </row>
        <row r="190">
          <cell r="A190">
            <v>39600</v>
          </cell>
          <cell r="B190">
            <v>3688.35</v>
          </cell>
          <cell r="C190">
            <v>5734.66</v>
          </cell>
          <cell r="D190">
            <v>1874.3333333333333</v>
          </cell>
          <cell r="E190">
            <v>3278.3333333333335</v>
          </cell>
          <cell r="F190">
            <v>1847</v>
          </cell>
          <cell r="G190">
            <v>3263</v>
          </cell>
          <cell r="H190">
            <v>1325.0000000000002</v>
          </cell>
          <cell r="I190">
            <v>1708.5649999999998</v>
          </cell>
          <cell r="J190">
            <v>4436.5</v>
          </cell>
          <cell r="K190">
            <v>1765.0000000000002</v>
          </cell>
          <cell r="L190">
            <v>1841.175</v>
          </cell>
          <cell r="M190">
            <v>4200</v>
          </cell>
          <cell r="O190">
            <v>87.570621468926547</v>
          </cell>
          <cell r="P190">
            <v>274.70588235294116</v>
          </cell>
          <cell r="Q190">
            <v>1150</v>
          </cell>
          <cell r="R190">
            <v>1631.404</v>
          </cell>
          <cell r="S190">
            <v>3855</v>
          </cell>
          <cell r="T190">
            <v>1345</v>
          </cell>
          <cell r="U190">
            <v>1896.3000000000002</v>
          </cell>
          <cell r="V190">
            <v>4548</v>
          </cell>
          <cell r="X190">
            <v>57.36434108527132</v>
          </cell>
          <cell r="Y190">
            <v>211.23287671232879</v>
          </cell>
          <cell r="Z190">
            <v>10.228180903133275</v>
          </cell>
          <cell r="AA190">
            <v>10.912546493695</v>
          </cell>
          <cell r="AB190">
            <v>1.92</v>
          </cell>
          <cell r="AC190">
            <v>2.7625000000000002</v>
          </cell>
          <cell r="AE190">
            <v>2.4729999999999999</v>
          </cell>
          <cell r="AF190">
            <v>33.518749999999997</v>
          </cell>
          <cell r="AG190">
            <v>32.875</v>
          </cell>
          <cell r="AH190">
            <v>3698.5</v>
          </cell>
          <cell r="AI190">
            <v>5743.7</v>
          </cell>
          <cell r="AJ190">
            <v>1294.0999999999999</v>
          </cell>
          <cell r="AK190">
            <v>1030.21</v>
          </cell>
          <cell r="AL190">
            <v>3678.2</v>
          </cell>
          <cell r="AM190">
            <v>5725.62</v>
          </cell>
          <cell r="AN190">
            <v>623</v>
          </cell>
          <cell r="AO190">
            <v>1879</v>
          </cell>
          <cell r="AP190">
            <v>3293</v>
          </cell>
          <cell r="AQ190">
            <v>636</v>
          </cell>
          <cell r="AR190">
            <v>1897</v>
          </cell>
          <cell r="AS190">
            <v>3279</v>
          </cell>
          <cell r="BG190">
            <v>2067.0000000000005</v>
          </cell>
          <cell r="BH190">
            <v>2923.96</v>
          </cell>
          <cell r="BI190">
            <v>4990.9600000000009</v>
          </cell>
          <cell r="BJ190">
            <v>5396.915</v>
          </cell>
          <cell r="BK190">
            <v>2691</v>
          </cell>
          <cell r="BL190">
            <v>4739</v>
          </cell>
          <cell r="BM190">
            <v>3444.9</v>
          </cell>
          <cell r="BN190">
            <v>5531.4</v>
          </cell>
        </row>
        <row r="191">
          <cell r="A191">
            <v>39630</v>
          </cell>
          <cell r="B191">
            <v>3506.8</v>
          </cell>
          <cell r="C191">
            <v>5466.8117000000002</v>
          </cell>
          <cell r="D191">
            <v>1656.6666666666667</v>
          </cell>
          <cell r="E191">
            <v>3002.3333333333335</v>
          </cell>
          <cell r="F191">
            <v>1636</v>
          </cell>
          <cell r="G191">
            <v>2983</v>
          </cell>
          <cell r="H191">
            <v>1225</v>
          </cell>
          <cell r="I191">
            <v>1664.473</v>
          </cell>
          <cell r="J191">
            <v>4216.25</v>
          </cell>
          <cell r="K191">
            <v>1750</v>
          </cell>
          <cell r="L191">
            <v>1841.175</v>
          </cell>
          <cell r="M191">
            <v>4025</v>
          </cell>
          <cell r="O191">
            <v>85.310734463276845</v>
          </cell>
          <cell r="P191">
            <v>261.06811145510835</v>
          </cell>
          <cell r="Q191">
            <v>1150</v>
          </cell>
          <cell r="R191">
            <v>1631.404</v>
          </cell>
          <cell r="S191">
            <v>3800</v>
          </cell>
          <cell r="T191">
            <v>1345</v>
          </cell>
          <cell r="U191">
            <v>1896.3000000000002</v>
          </cell>
          <cell r="V191">
            <v>4467.5</v>
          </cell>
          <cell r="X191">
            <v>57.36434108527132</v>
          </cell>
          <cell r="Y191">
            <v>208.21917808219177</v>
          </cell>
          <cell r="Z191">
            <v>9.144614620023745</v>
          </cell>
          <cell r="AA191">
            <v>10.975720715272105</v>
          </cell>
          <cell r="AB191">
            <v>2.0499999999999998</v>
          </cell>
          <cell r="AC191">
            <v>2.5249999999999999</v>
          </cell>
          <cell r="AE191">
            <v>2.3987499999999997</v>
          </cell>
          <cell r="AF191">
            <v>33.87777777777778</v>
          </cell>
          <cell r="AG191">
            <v>32.875</v>
          </cell>
          <cell r="AH191">
            <v>3516.6</v>
          </cell>
          <cell r="AI191">
            <v>5476.7233999999999</v>
          </cell>
          <cell r="AJ191">
            <v>1415.1</v>
          </cell>
          <cell r="AK191">
            <v>1199.8</v>
          </cell>
          <cell r="AL191">
            <v>3497</v>
          </cell>
          <cell r="AM191">
            <v>5456.9</v>
          </cell>
          <cell r="AN191">
            <v>671</v>
          </cell>
          <cell r="AO191">
            <v>1658</v>
          </cell>
          <cell r="AP191">
            <v>3012</v>
          </cell>
          <cell r="AQ191">
            <v>687</v>
          </cell>
          <cell r="AR191">
            <v>1676</v>
          </cell>
          <cell r="AS191">
            <v>3012</v>
          </cell>
          <cell r="AU191">
            <v>656</v>
          </cell>
          <cell r="BG191">
            <v>1923.25</v>
          </cell>
          <cell r="BH191">
            <v>2600.9666666666667</v>
          </cell>
          <cell r="BI191">
            <v>4524.2166666666672</v>
          </cell>
          <cell r="BJ191">
            <v>5171.2730000000001</v>
          </cell>
          <cell r="BK191">
            <v>2627</v>
          </cell>
          <cell r="BL191">
            <v>4598</v>
          </cell>
          <cell r="BM191">
            <v>3012.2</v>
          </cell>
          <cell r="BN191">
            <v>4934.38</v>
          </cell>
        </row>
        <row r="192">
          <cell r="A192">
            <v>39661</v>
          </cell>
          <cell r="B192">
            <v>3260.3625000000002</v>
          </cell>
          <cell r="C192">
            <v>5178.2620000000006</v>
          </cell>
          <cell r="D192">
            <v>1567.6666666666667</v>
          </cell>
          <cell r="E192">
            <v>2866.3333333333335</v>
          </cell>
          <cell r="F192">
            <v>1554</v>
          </cell>
          <cell r="G192">
            <v>2848</v>
          </cell>
          <cell r="H192">
            <v>1174.9999999999998</v>
          </cell>
          <cell r="I192">
            <v>1587.3119999999999</v>
          </cell>
          <cell r="J192">
            <v>4268.75</v>
          </cell>
          <cell r="K192">
            <v>1700</v>
          </cell>
          <cell r="L192">
            <v>1841.175</v>
          </cell>
          <cell r="M192">
            <v>4266.5</v>
          </cell>
          <cell r="O192">
            <v>81.355932203389827</v>
          </cell>
          <cell r="P192">
            <v>264.31888544891643</v>
          </cell>
          <cell r="Q192">
            <v>1100</v>
          </cell>
          <cell r="R192">
            <v>1631.404</v>
          </cell>
          <cell r="S192">
            <v>4015</v>
          </cell>
          <cell r="T192">
            <v>1295</v>
          </cell>
          <cell r="U192">
            <v>1896.3000000000002</v>
          </cell>
          <cell r="V192">
            <v>4721</v>
          </cell>
          <cell r="X192">
            <v>57.36434108527132</v>
          </cell>
          <cell r="Y192">
            <v>220.00000000000003</v>
          </cell>
          <cell r="Z192">
            <v>8.5855710786537252</v>
          </cell>
          <cell r="AA192">
            <v>9.3391055570675476</v>
          </cell>
          <cell r="AB192">
            <v>2.0499999999999998</v>
          </cell>
          <cell r="AC192">
            <v>2.4000000000000004</v>
          </cell>
          <cell r="AE192">
            <v>2.3525</v>
          </cell>
          <cell r="AF192">
            <v>34.019444444444439</v>
          </cell>
          <cell r="AG192">
            <v>33.166666666666664</v>
          </cell>
          <cell r="AH192">
            <v>3273.1</v>
          </cell>
          <cell r="AI192">
            <v>5191.1000000000004</v>
          </cell>
          <cell r="AJ192">
            <v>1382.87</v>
          </cell>
          <cell r="AK192">
            <v>1226.21</v>
          </cell>
          <cell r="AL192">
            <v>3247.625</v>
          </cell>
          <cell r="AM192">
            <v>5165.424</v>
          </cell>
          <cell r="AN192">
            <v>703</v>
          </cell>
          <cell r="AO192">
            <v>1583</v>
          </cell>
          <cell r="AP192">
            <v>2899</v>
          </cell>
          <cell r="AQ192">
            <v>698</v>
          </cell>
          <cell r="AR192">
            <v>1566</v>
          </cell>
          <cell r="AS192">
            <v>2852</v>
          </cell>
          <cell r="BG192">
            <v>1832.9999999999998</v>
          </cell>
          <cell r="BH192">
            <v>2445.5600000000004</v>
          </cell>
          <cell r="BI192">
            <v>4278.5600000000004</v>
          </cell>
          <cell r="BJ192">
            <v>4847.6745000000001</v>
          </cell>
          <cell r="BK192">
            <v>2627</v>
          </cell>
          <cell r="BL192">
            <v>4598</v>
          </cell>
          <cell r="BM192">
            <v>3012.2</v>
          </cell>
          <cell r="BN192">
            <v>4934.38</v>
          </cell>
        </row>
        <row r="193">
          <cell r="A193">
            <v>39692</v>
          </cell>
          <cell r="B193">
            <v>3108.2799999999997</v>
          </cell>
          <cell r="C193">
            <v>4985.75</v>
          </cell>
          <cell r="D193">
            <v>1381</v>
          </cell>
          <cell r="E193">
            <v>2787.3333333333335</v>
          </cell>
          <cell r="F193">
            <v>1142</v>
          </cell>
          <cell r="G193">
            <v>2745</v>
          </cell>
          <cell r="H193">
            <v>1150</v>
          </cell>
          <cell r="I193">
            <v>1587.3119999999999</v>
          </cell>
          <cell r="J193">
            <v>3850</v>
          </cell>
          <cell r="K193">
            <v>1650</v>
          </cell>
          <cell r="L193">
            <v>1841.175</v>
          </cell>
          <cell r="M193">
            <v>3882.5</v>
          </cell>
          <cell r="O193">
            <v>81.355932203389827</v>
          </cell>
          <cell r="P193">
            <v>238.39009287925697</v>
          </cell>
          <cell r="Q193">
            <v>1100</v>
          </cell>
          <cell r="R193">
            <v>1631.404</v>
          </cell>
          <cell r="S193">
            <v>3655</v>
          </cell>
          <cell r="T193">
            <v>1295</v>
          </cell>
          <cell r="U193">
            <v>1896.3000000000002</v>
          </cell>
          <cell r="V193">
            <v>4295</v>
          </cell>
          <cell r="X193">
            <v>57.36434108527132</v>
          </cell>
          <cell r="Y193">
            <v>200.27397260273975</v>
          </cell>
          <cell r="Z193">
            <v>8.0715528687949991</v>
          </cell>
          <cell r="AA193">
            <v>8.5999582690737562</v>
          </cell>
          <cell r="AB193">
            <v>2.0499999999999998</v>
          </cell>
          <cell r="AC193">
            <v>2.3562500000000002</v>
          </cell>
          <cell r="AE193">
            <v>2.218</v>
          </cell>
          <cell r="AF193">
            <v>33.403125000000003</v>
          </cell>
          <cell r="AG193">
            <v>33.75</v>
          </cell>
          <cell r="AH193">
            <v>3123.7</v>
          </cell>
          <cell r="AI193">
            <v>5001.3999999999996</v>
          </cell>
          <cell r="AJ193">
            <v>1575.64</v>
          </cell>
          <cell r="AK193">
            <v>1329.39</v>
          </cell>
          <cell r="AL193">
            <v>3092.86</v>
          </cell>
          <cell r="AM193">
            <v>4970.1000000000004</v>
          </cell>
          <cell r="AN193">
            <v>743</v>
          </cell>
          <cell r="AO193">
            <v>1504</v>
          </cell>
          <cell r="AP193">
            <v>2820</v>
          </cell>
          <cell r="AQ193">
            <v>735</v>
          </cell>
          <cell r="AR193">
            <v>1497</v>
          </cell>
          <cell r="AS193">
            <v>2797</v>
          </cell>
          <cell r="BG193">
            <v>1690.5</v>
          </cell>
          <cell r="BH193">
            <v>2030.07</v>
          </cell>
          <cell r="BI193">
            <v>3720.5699999999997</v>
          </cell>
          <cell r="BJ193">
            <v>4695.5919999999996</v>
          </cell>
          <cell r="BK193">
            <v>2274</v>
          </cell>
          <cell r="BL193">
            <v>4124</v>
          </cell>
          <cell r="BM193">
            <v>2857.4</v>
          </cell>
          <cell r="BN193">
            <v>4723.3999999999996</v>
          </cell>
        </row>
        <row r="194">
          <cell r="A194">
            <v>39722</v>
          </cell>
          <cell r="B194">
            <v>2846.9349999999999</v>
          </cell>
          <cell r="C194">
            <v>4713.0349999999999</v>
          </cell>
          <cell r="D194">
            <v>1554.3333333333333</v>
          </cell>
          <cell r="E194">
            <v>2954.6666666666665</v>
          </cell>
          <cell r="F194">
            <v>1545</v>
          </cell>
          <cell r="G194">
            <v>2946</v>
          </cell>
          <cell r="H194">
            <v>1109.9999999999998</v>
          </cell>
          <cell r="I194">
            <v>1576.2889999999998</v>
          </cell>
          <cell r="J194">
            <v>3790</v>
          </cell>
          <cell r="K194">
            <v>1620</v>
          </cell>
          <cell r="L194">
            <v>1819.125</v>
          </cell>
          <cell r="M194">
            <v>3430.5</v>
          </cell>
          <cell r="O194">
            <v>80.790960451977384</v>
          </cell>
          <cell r="P194">
            <v>234.6749226006192</v>
          </cell>
          <cell r="Q194">
            <v>1080</v>
          </cell>
          <cell r="R194">
            <v>1609.3579999999999</v>
          </cell>
          <cell r="S194">
            <v>3484.5</v>
          </cell>
          <cell r="T194">
            <v>1265.0000000000002</v>
          </cell>
          <cell r="U194">
            <v>1874.2500000000002</v>
          </cell>
          <cell r="V194">
            <v>4160</v>
          </cell>
          <cell r="X194">
            <v>56.589147286821706</v>
          </cell>
          <cell r="Y194">
            <v>190.93150684931507</v>
          </cell>
          <cell r="Z194">
            <v>5.5065692682099483</v>
          </cell>
          <cell r="AA194">
            <v>6.0877193141612986</v>
          </cell>
          <cell r="AB194">
            <v>1.85</v>
          </cell>
          <cell r="AC194">
            <v>1.9750000000000001</v>
          </cell>
          <cell r="AE194">
            <v>2.13</v>
          </cell>
          <cell r="AF194">
            <v>28.9575</v>
          </cell>
          <cell r="AG194">
            <v>32.75</v>
          </cell>
          <cell r="AH194">
            <v>2854.98</v>
          </cell>
          <cell r="AI194">
            <v>4720.97</v>
          </cell>
          <cell r="AJ194">
            <v>1430.79</v>
          </cell>
          <cell r="AK194">
            <v>1203.5</v>
          </cell>
          <cell r="AL194">
            <v>2838.89</v>
          </cell>
          <cell r="AM194">
            <v>4705.1000000000004</v>
          </cell>
          <cell r="AN194">
            <v>713</v>
          </cell>
          <cell r="AO194">
            <v>1560</v>
          </cell>
          <cell r="AP194">
            <v>2969</v>
          </cell>
          <cell r="AQ194">
            <v>719</v>
          </cell>
          <cell r="AR194">
            <v>1558</v>
          </cell>
          <cell r="AS194">
            <v>2949</v>
          </cell>
          <cell r="BG194">
            <v>1542.8999999999996</v>
          </cell>
          <cell r="BH194">
            <v>2160.5233333333331</v>
          </cell>
          <cell r="BI194">
            <v>3703.4233333333327</v>
          </cell>
          <cell r="BJ194">
            <v>4423.2240000000002</v>
          </cell>
          <cell r="BK194">
            <v>2267</v>
          </cell>
          <cell r="BL194">
            <v>4190</v>
          </cell>
          <cell r="BM194">
            <v>2603.4</v>
          </cell>
          <cell r="BN194">
            <v>4446.1000000000004</v>
          </cell>
        </row>
        <row r="195">
          <cell r="A195">
            <v>39753</v>
          </cell>
          <cell r="B195">
            <v>2468.27</v>
          </cell>
          <cell r="C195">
            <v>4271.05</v>
          </cell>
          <cell r="D195">
            <v>1218.3333333333333</v>
          </cell>
          <cell r="E195">
            <v>2469.6666666666665</v>
          </cell>
          <cell r="F195">
            <v>1214</v>
          </cell>
          <cell r="G195">
            <v>2467</v>
          </cell>
          <cell r="H195">
            <v>975</v>
          </cell>
          <cell r="I195">
            <v>1477.0820000000001</v>
          </cell>
          <cell r="J195">
            <v>2748.25</v>
          </cell>
          <cell r="K195">
            <v>1375</v>
          </cell>
          <cell r="L195">
            <v>1741.95</v>
          </cell>
          <cell r="M195">
            <v>2496</v>
          </cell>
          <cell r="O195">
            <v>75.706214689265551</v>
          </cell>
          <cell r="P195">
            <v>170.17027863777091</v>
          </cell>
          <cell r="Q195">
            <v>917.99999999999989</v>
          </cell>
          <cell r="R195">
            <v>1455.0360000000001</v>
          </cell>
          <cell r="S195">
            <v>2700</v>
          </cell>
          <cell r="T195">
            <v>1075.25</v>
          </cell>
          <cell r="U195">
            <v>1499.3999999999999</v>
          </cell>
          <cell r="V195">
            <v>3076</v>
          </cell>
          <cell r="X195">
            <v>51.162790697674424</v>
          </cell>
          <cell r="Y195">
            <v>147.94520547945206</v>
          </cell>
          <cell r="Z195">
            <v>4.8541231969518286</v>
          </cell>
          <cell r="AA195">
            <v>5.3346207928875984</v>
          </cell>
          <cell r="AB195">
            <v>1.85</v>
          </cell>
          <cell r="AC195">
            <v>1.51875</v>
          </cell>
          <cell r="AE195">
            <v>1.7262499999999998</v>
          </cell>
          <cell r="AF195">
            <v>12.453125</v>
          </cell>
          <cell r="AG195">
            <v>13.953125</v>
          </cell>
          <cell r="AH195">
            <v>2474.2399999999998</v>
          </cell>
          <cell r="AI195">
            <v>4277</v>
          </cell>
          <cell r="AJ195">
            <v>1138.2</v>
          </cell>
          <cell r="AK195">
            <v>912.7</v>
          </cell>
          <cell r="AL195">
            <v>2462.3000000000002</v>
          </cell>
          <cell r="AM195">
            <v>4265.1000000000004</v>
          </cell>
          <cell r="AN195">
            <v>645</v>
          </cell>
          <cell r="AO195">
            <v>1242</v>
          </cell>
          <cell r="AP195">
            <v>2524</v>
          </cell>
          <cell r="AQ195">
            <v>632</v>
          </cell>
          <cell r="AR195">
            <v>1199</v>
          </cell>
          <cell r="AS195">
            <v>2418</v>
          </cell>
          <cell r="BG195">
            <v>1199.25</v>
          </cell>
          <cell r="BH195">
            <v>1498.55</v>
          </cell>
          <cell r="BI195">
            <v>2697.8</v>
          </cell>
          <cell r="BJ195">
            <v>3945.3519999999999</v>
          </cell>
          <cell r="BK195">
            <v>2081</v>
          </cell>
          <cell r="BL195">
            <v>3976</v>
          </cell>
          <cell r="BM195">
            <v>2226.9</v>
          </cell>
          <cell r="BN195">
            <v>3995.2</v>
          </cell>
        </row>
        <row r="196">
          <cell r="A196">
            <v>39783</v>
          </cell>
          <cell r="B196">
            <v>1563.65</v>
          </cell>
          <cell r="C196">
            <v>2891.7</v>
          </cell>
          <cell r="D196">
            <v>1065</v>
          </cell>
          <cell r="E196">
            <v>1764.6666666666667</v>
          </cell>
          <cell r="F196">
            <v>1074</v>
          </cell>
          <cell r="G196">
            <v>1757</v>
          </cell>
          <cell r="H196">
            <v>975</v>
          </cell>
          <cell r="I196">
            <v>1477.0820000000001</v>
          </cell>
          <cell r="J196">
            <v>2581.25</v>
          </cell>
          <cell r="K196">
            <v>1375</v>
          </cell>
          <cell r="L196">
            <v>1741.95</v>
          </cell>
          <cell r="M196">
            <v>2422.5</v>
          </cell>
          <cell r="O196">
            <v>75.706214689265551</v>
          </cell>
          <cell r="P196">
            <v>159.82972136222909</v>
          </cell>
          <cell r="Q196">
            <v>917.99999999999989</v>
          </cell>
          <cell r="R196">
            <v>1455.0360000000001</v>
          </cell>
          <cell r="S196">
            <v>2775</v>
          </cell>
          <cell r="T196">
            <v>1075.25</v>
          </cell>
          <cell r="U196">
            <v>1499.3999999999999</v>
          </cell>
          <cell r="V196">
            <v>2950</v>
          </cell>
          <cell r="X196">
            <v>51.162790697674424</v>
          </cell>
          <cell r="Y196">
            <v>152.05479452054794</v>
          </cell>
          <cell r="Z196">
            <v>4.4068084913362968</v>
          </cell>
          <cell r="AA196">
            <v>4.9004906407813964</v>
          </cell>
          <cell r="AB196">
            <v>1.85</v>
          </cell>
          <cell r="AC196">
            <v>1.2562500000000001</v>
          </cell>
          <cell r="AE196">
            <v>1.3850000000000002</v>
          </cell>
          <cell r="AF196">
            <v>10.105555555555558</v>
          </cell>
          <cell r="AG196">
            <v>11.027777777777779</v>
          </cell>
          <cell r="AH196">
            <v>1574.8</v>
          </cell>
          <cell r="AI196">
            <v>2902.6</v>
          </cell>
          <cell r="AJ196">
            <v>768.3</v>
          </cell>
          <cell r="AK196">
            <v>570.1</v>
          </cell>
          <cell r="AL196">
            <v>1552.5</v>
          </cell>
          <cell r="AM196">
            <v>2880.8</v>
          </cell>
          <cell r="AN196">
            <v>625</v>
          </cell>
          <cell r="AO196">
            <v>1076</v>
          </cell>
          <cell r="AP196">
            <v>1830</v>
          </cell>
          <cell r="AQ196">
            <v>595</v>
          </cell>
          <cell r="AR196">
            <v>1045</v>
          </cell>
          <cell r="AS196">
            <v>1707</v>
          </cell>
          <cell r="BG196">
            <v>1238.25</v>
          </cell>
          <cell r="BH196">
            <v>1352.55</v>
          </cell>
          <cell r="BI196">
            <v>2590.8000000000002</v>
          </cell>
          <cell r="BJ196">
            <v>3040.732</v>
          </cell>
          <cell r="BK196">
            <v>1691</v>
          </cell>
          <cell r="BL196">
            <v>3096</v>
          </cell>
          <cell r="BM196">
            <v>1317</v>
          </cell>
          <cell r="BN196">
            <v>2567.5</v>
          </cell>
        </row>
        <row r="197">
          <cell r="A197">
            <v>39814</v>
          </cell>
          <cell r="B197">
            <v>1297.3</v>
          </cell>
          <cell r="C197">
            <v>1801.5050000000001</v>
          </cell>
          <cell r="D197">
            <v>941.66666666666663</v>
          </cell>
          <cell r="E197">
            <v>1371.6666666666667</v>
          </cell>
          <cell r="F197">
            <v>925</v>
          </cell>
          <cell r="G197">
            <v>1352</v>
          </cell>
          <cell r="H197">
            <v>975</v>
          </cell>
          <cell r="I197">
            <v>1477.0820000000001</v>
          </cell>
          <cell r="J197">
            <v>2795.75</v>
          </cell>
          <cell r="K197">
            <v>1375</v>
          </cell>
          <cell r="L197">
            <v>1741.95</v>
          </cell>
          <cell r="M197">
            <v>2265</v>
          </cell>
          <cell r="O197">
            <v>75.706214689265551</v>
          </cell>
          <cell r="P197">
            <v>173.11145510835914</v>
          </cell>
          <cell r="Q197">
            <v>917.99999999999989</v>
          </cell>
          <cell r="R197">
            <v>1455.0360000000001</v>
          </cell>
          <cell r="S197">
            <v>2720</v>
          </cell>
          <cell r="T197">
            <v>1075.25</v>
          </cell>
          <cell r="U197">
            <v>1499.3999999999999</v>
          </cell>
          <cell r="V197">
            <v>2847.5</v>
          </cell>
          <cell r="X197">
            <v>51.162790697674424</v>
          </cell>
          <cell r="Y197">
            <v>149.04109589041096</v>
          </cell>
          <cell r="Z197">
            <v>5.1292103523800883</v>
          </cell>
          <cell r="AA197">
            <v>5.5195074440311673</v>
          </cell>
          <cell r="AB197">
            <v>0.79</v>
          </cell>
          <cell r="AC197">
            <v>1.0499999999999998</v>
          </cell>
          <cell r="AE197">
            <v>1.0062500000000001</v>
          </cell>
          <cell r="AF197">
            <v>9.5722222222222229</v>
          </cell>
          <cell r="AG197">
            <v>10</v>
          </cell>
          <cell r="AH197">
            <v>1415.8</v>
          </cell>
          <cell r="AI197">
            <v>1965.86</v>
          </cell>
          <cell r="AJ197">
            <v>617.29999999999995</v>
          </cell>
          <cell r="AK197">
            <v>462.3</v>
          </cell>
          <cell r="AL197">
            <v>1178.8</v>
          </cell>
          <cell r="AM197">
            <v>1637.15</v>
          </cell>
          <cell r="AN197">
            <v>628</v>
          </cell>
          <cell r="AO197">
            <v>978</v>
          </cell>
          <cell r="AP197">
            <v>1423</v>
          </cell>
          <cell r="AQ197">
            <v>582</v>
          </cell>
          <cell r="AR197">
            <v>922</v>
          </cell>
          <cell r="AS197">
            <v>1340</v>
          </cell>
          <cell r="BG197">
            <v>1384.5</v>
          </cell>
          <cell r="BH197">
            <v>1337.1666666666665</v>
          </cell>
          <cell r="BI197">
            <v>2721.6666666666665</v>
          </cell>
          <cell r="BJ197">
            <v>2774.3820000000001</v>
          </cell>
          <cell r="BK197">
            <v>1426</v>
          </cell>
          <cell r="BL197">
            <v>2230</v>
          </cell>
          <cell r="BM197">
            <v>943.36</v>
          </cell>
          <cell r="BN197">
            <v>1306.24</v>
          </cell>
        </row>
        <row r="198">
          <cell r="A198">
            <v>39845</v>
          </cell>
          <cell r="B198">
            <v>908.41</v>
          </cell>
          <cell r="C198">
            <v>1346.3595</v>
          </cell>
          <cell r="D198">
            <v>963.66666666666663</v>
          </cell>
          <cell r="E198">
            <v>1386.6666666666667</v>
          </cell>
          <cell r="F198">
            <v>955</v>
          </cell>
          <cell r="G198">
            <v>1376</v>
          </cell>
          <cell r="H198">
            <v>975</v>
          </cell>
          <cell r="I198">
            <v>1477.0820000000001</v>
          </cell>
          <cell r="J198">
            <v>2841.25</v>
          </cell>
          <cell r="K198">
            <v>1375</v>
          </cell>
          <cell r="L198">
            <v>1741.95</v>
          </cell>
          <cell r="M198">
            <v>2325</v>
          </cell>
          <cell r="O198">
            <v>75.706214689265551</v>
          </cell>
          <cell r="P198">
            <v>175.92879256965946</v>
          </cell>
          <cell r="Q198">
            <v>917.99999999999989</v>
          </cell>
          <cell r="R198">
            <v>1455.0360000000001</v>
          </cell>
          <cell r="S198">
            <v>2745</v>
          </cell>
          <cell r="T198">
            <v>1075.25</v>
          </cell>
          <cell r="U198">
            <v>1499.3999999999999</v>
          </cell>
          <cell r="V198">
            <v>2877.5</v>
          </cell>
          <cell r="X198">
            <v>51.162790697674424</v>
          </cell>
          <cell r="Y198">
            <v>150.41095890410958</v>
          </cell>
          <cell r="Z198">
            <v>4.7213780277601378</v>
          </cell>
          <cell r="AA198">
            <v>4.9091558559375859</v>
          </cell>
          <cell r="AB198">
            <v>0.79</v>
          </cell>
          <cell r="AC198">
            <v>0.97499999999999998</v>
          </cell>
          <cell r="AE198">
            <v>0.84499999999999997</v>
          </cell>
          <cell r="AF198">
            <v>9.2000000000000011</v>
          </cell>
          <cell r="AG198">
            <v>9.625</v>
          </cell>
          <cell r="AH198">
            <v>909.4</v>
          </cell>
          <cell r="AI198">
            <v>1347.46</v>
          </cell>
          <cell r="AJ198">
            <v>377.21</v>
          </cell>
          <cell r="AK198">
            <v>287.26</v>
          </cell>
          <cell r="AL198">
            <v>907.42</v>
          </cell>
          <cell r="AM198">
            <v>1345.259</v>
          </cell>
          <cell r="AN198">
            <v>597</v>
          </cell>
          <cell r="AO198">
            <v>961</v>
          </cell>
          <cell r="AP198">
            <v>1392</v>
          </cell>
          <cell r="AQ198">
            <v>566</v>
          </cell>
          <cell r="AR198">
            <v>975</v>
          </cell>
          <cell r="AS198">
            <v>1392</v>
          </cell>
          <cell r="BG198">
            <v>1248</v>
          </cell>
          <cell r="BH198">
            <v>1233.4933333333333</v>
          </cell>
          <cell r="BI198">
            <v>2481.4933333333333</v>
          </cell>
          <cell r="BJ198">
            <v>2385.4920000000002</v>
          </cell>
          <cell r="BK198">
            <v>1376</v>
          </cell>
          <cell r="BL198">
            <v>1993</v>
          </cell>
          <cell r="BM198">
            <v>671.97</v>
          </cell>
          <cell r="BN198">
            <v>992.29</v>
          </cell>
        </row>
        <row r="199">
          <cell r="A199">
            <v>39873</v>
          </cell>
          <cell r="B199">
            <v>965.08999999999992</v>
          </cell>
          <cell r="C199">
            <v>1438.625</v>
          </cell>
          <cell r="D199">
            <v>712</v>
          </cell>
          <cell r="E199">
            <v>1134.6666666666667</v>
          </cell>
          <cell r="F199">
            <v>700</v>
          </cell>
          <cell r="G199">
            <v>1118</v>
          </cell>
          <cell r="H199">
            <v>975</v>
          </cell>
          <cell r="I199">
            <v>1477.0820000000001</v>
          </cell>
          <cell r="J199">
            <v>2488.125</v>
          </cell>
          <cell r="K199">
            <v>1375</v>
          </cell>
          <cell r="L199">
            <v>1741.95</v>
          </cell>
          <cell r="M199">
            <v>2050</v>
          </cell>
          <cell r="O199">
            <v>75.706214689265551</v>
          </cell>
          <cell r="P199">
            <v>154.06346749226006</v>
          </cell>
          <cell r="Q199">
            <v>917.99999999999989</v>
          </cell>
          <cell r="R199">
            <v>1455.0360000000001</v>
          </cell>
          <cell r="S199">
            <v>2388.15</v>
          </cell>
          <cell r="T199">
            <v>1075.25</v>
          </cell>
          <cell r="U199">
            <v>1499.3999999999999</v>
          </cell>
          <cell r="V199">
            <v>2503.4250000000002</v>
          </cell>
          <cell r="X199">
            <v>51.162790697674424</v>
          </cell>
          <cell r="Y199">
            <v>130.85753424657537</v>
          </cell>
          <cell r="Z199">
            <v>4.3989839426653363</v>
          </cell>
          <cell r="AA199">
            <v>4.8087975142883064</v>
          </cell>
          <cell r="AB199">
            <v>0.79</v>
          </cell>
          <cell r="AC199">
            <v>0.78125</v>
          </cell>
          <cell r="AE199">
            <v>0.78199999999999981</v>
          </cell>
          <cell r="AF199">
            <v>8.6437500000000007</v>
          </cell>
          <cell r="AG199">
            <v>9.25</v>
          </cell>
          <cell r="AH199">
            <v>965</v>
          </cell>
          <cell r="AI199">
            <v>1438.74</v>
          </cell>
          <cell r="AJ199">
            <v>289.47000000000003</v>
          </cell>
          <cell r="AK199">
            <v>231.26</v>
          </cell>
          <cell r="AL199">
            <v>965.18</v>
          </cell>
          <cell r="AM199">
            <v>1438.51</v>
          </cell>
          <cell r="AN199">
            <v>307</v>
          </cell>
          <cell r="AO199">
            <v>741</v>
          </cell>
          <cell r="AP199">
            <v>1176</v>
          </cell>
          <cell r="AQ199">
            <v>265</v>
          </cell>
          <cell r="AR199">
            <v>695</v>
          </cell>
          <cell r="AS199">
            <v>1110</v>
          </cell>
          <cell r="BG199">
            <v>1228.5</v>
          </cell>
          <cell r="BH199">
            <v>897.12</v>
          </cell>
          <cell r="BI199">
            <v>2125.62</v>
          </cell>
          <cell r="BJ199">
            <v>2442.172</v>
          </cell>
          <cell r="BK199">
            <v>1204</v>
          </cell>
          <cell r="BL199">
            <v>1818</v>
          </cell>
          <cell r="BM199">
            <v>729.73</v>
          </cell>
          <cell r="BN199">
            <v>1088</v>
          </cell>
        </row>
        <row r="200">
          <cell r="A200">
            <v>39904</v>
          </cell>
          <cell r="B200">
            <v>846.68000000000006</v>
          </cell>
          <cell r="C200">
            <v>1273.7149999999999</v>
          </cell>
          <cell r="D200">
            <v>623.33333333333337</v>
          </cell>
          <cell r="E200">
            <v>1000.3333333333334</v>
          </cell>
          <cell r="F200">
            <v>613</v>
          </cell>
          <cell r="G200">
            <v>986</v>
          </cell>
          <cell r="H200">
            <v>1015.0000000000001</v>
          </cell>
          <cell r="I200">
            <v>1300.0526199999999</v>
          </cell>
          <cell r="J200">
            <v>2375</v>
          </cell>
          <cell r="K200">
            <v>1416.25</v>
          </cell>
          <cell r="L200">
            <v>1532.4750000000001</v>
          </cell>
          <cell r="M200">
            <v>1975</v>
          </cell>
          <cell r="O200">
            <v>66.632768361581924</v>
          </cell>
          <cell r="P200">
            <v>147.05882352941177</v>
          </cell>
          <cell r="Q200">
            <v>954.72</v>
          </cell>
          <cell r="R200">
            <v>1294.9820400000001</v>
          </cell>
          <cell r="S200">
            <v>2259.5</v>
          </cell>
          <cell r="T200">
            <v>1112.88375</v>
          </cell>
          <cell r="U200">
            <v>1349.4600000000003</v>
          </cell>
          <cell r="V200">
            <v>2395</v>
          </cell>
          <cell r="X200">
            <v>45.534883720930239</v>
          </cell>
          <cell r="Y200">
            <v>123.8082191780822</v>
          </cell>
          <cell r="Z200">
            <v>5.0648643744897033</v>
          </cell>
          <cell r="AA200">
            <v>5.1718852500327595</v>
          </cell>
          <cell r="AB200">
            <v>0.69</v>
          </cell>
          <cell r="AC200">
            <v>0.64999999999999991</v>
          </cell>
          <cell r="AE200">
            <v>0.7</v>
          </cell>
          <cell r="AF200">
            <v>8.1833333333333318</v>
          </cell>
          <cell r="AG200">
            <v>8.5499999999999989</v>
          </cell>
          <cell r="AH200">
            <v>846.57</v>
          </cell>
          <cell r="AI200">
            <v>1273.5999999999999</v>
          </cell>
          <cell r="AJ200">
            <v>255</v>
          </cell>
          <cell r="AK200">
            <v>196.7</v>
          </cell>
          <cell r="AL200">
            <v>846.79</v>
          </cell>
          <cell r="AM200">
            <v>1273.83</v>
          </cell>
          <cell r="AN200">
            <v>287</v>
          </cell>
          <cell r="AO200">
            <v>636</v>
          </cell>
          <cell r="AP200">
            <v>1023</v>
          </cell>
          <cell r="AQ200">
            <v>265</v>
          </cell>
          <cell r="AR200">
            <v>621</v>
          </cell>
          <cell r="AS200">
            <v>992</v>
          </cell>
          <cell r="BG200">
            <v>1360.1000000000001</v>
          </cell>
          <cell r="BH200">
            <v>835.26666666666677</v>
          </cell>
          <cell r="BI200">
            <v>2195.3666666666668</v>
          </cell>
          <cell r="BJ200">
            <v>2146.7326199999998</v>
          </cell>
          <cell r="BK200">
            <v>966</v>
          </cell>
          <cell r="BL200">
            <v>1540</v>
          </cell>
          <cell r="BM200">
            <v>611.29999999999995</v>
          </cell>
          <cell r="BN200">
            <v>917.78</v>
          </cell>
        </row>
        <row r="201">
          <cell r="A201">
            <v>39934</v>
          </cell>
          <cell r="B201">
            <v>743.72500000000002</v>
          </cell>
          <cell r="C201">
            <v>1135.04</v>
          </cell>
          <cell r="D201">
            <v>592.33333333333337</v>
          </cell>
          <cell r="E201">
            <v>952.66666666666663</v>
          </cell>
          <cell r="F201">
            <v>574</v>
          </cell>
          <cell r="G201">
            <v>929</v>
          </cell>
          <cell r="H201">
            <v>1025</v>
          </cell>
          <cell r="I201">
            <v>1521.1739999999998</v>
          </cell>
          <cell r="J201">
            <v>2462.125</v>
          </cell>
          <cell r="K201">
            <v>1437.4937499999999</v>
          </cell>
          <cell r="L201">
            <v>1732.1950800000002</v>
          </cell>
          <cell r="M201">
            <v>2133</v>
          </cell>
          <cell r="O201">
            <v>77.966101694915253</v>
          </cell>
          <cell r="P201">
            <v>152.45356037151703</v>
          </cell>
          <cell r="Q201">
            <v>968.08607999999992</v>
          </cell>
          <cell r="R201">
            <v>1476.2795255999997</v>
          </cell>
          <cell r="S201">
            <v>2397.5</v>
          </cell>
          <cell r="T201">
            <v>1130.6898899999997</v>
          </cell>
          <cell r="U201">
            <v>1524.8897999999999</v>
          </cell>
          <cell r="V201">
            <v>2514.5</v>
          </cell>
          <cell r="X201">
            <v>51.909767441860453</v>
          </cell>
          <cell r="Y201">
            <v>131.36986301369865</v>
          </cell>
          <cell r="Z201">
            <v>5.7310790357004739</v>
          </cell>
          <cell r="AA201">
            <v>5.9633424556734917</v>
          </cell>
          <cell r="AB201">
            <v>0.69</v>
          </cell>
          <cell r="AC201">
            <v>0.69100000000000006</v>
          </cell>
          <cell r="AE201">
            <v>0.72500000000000009</v>
          </cell>
          <cell r="AF201">
            <v>9.7444444444444454</v>
          </cell>
          <cell r="AG201">
            <v>9.0166666666666675</v>
          </cell>
          <cell r="AH201">
            <v>744.5</v>
          </cell>
          <cell r="AI201">
            <v>1135.8</v>
          </cell>
          <cell r="AJ201">
            <v>221.78</v>
          </cell>
          <cell r="AK201">
            <v>169.31</v>
          </cell>
          <cell r="AL201">
            <v>742.95</v>
          </cell>
          <cell r="AM201">
            <v>1134.28</v>
          </cell>
          <cell r="AN201">
            <v>217</v>
          </cell>
          <cell r="AO201">
            <v>597</v>
          </cell>
          <cell r="AP201">
            <v>971</v>
          </cell>
          <cell r="AQ201">
            <v>209</v>
          </cell>
          <cell r="AR201">
            <v>606</v>
          </cell>
          <cell r="AS201">
            <v>958</v>
          </cell>
          <cell r="BG201">
            <v>1394</v>
          </cell>
          <cell r="BH201">
            <v>805.57333333333349</v>
          </cell>
          <cell r="BI201">
            <v>2199.5733333333337</v>
          </cell>
          <cell r="BJ201">
            <v>2264.8989999999999</v>
          </cell>
          <cell r="BK201">
            <v>929</v>
          </cell>
          <cell r="BL201">
            <v>1485</v>
          </cell>
          <cell r="BM201">
            <v>507.5</v>
          </cell>
          <cell r="BN201">
            <v>772.27800000000002</v>
          </cell>
        </row>
        <row r="202">
          <cell r="A202">
            <v>39965</v>
          </cell>
          <cell r="B202">
            <v>830.36500000000001</v>
          </cell>
          <cell r="C202">
            <v>1239.98</v>
          </cell>
          <cell r="D202">
            <v>656</v>
          </cell>
          <cell r="E202">
            <v>1073.6666666666667</v>
          </cell>
          <cell r="F202">
            <v>637</v>
          </cell>
          <cell r="G202">
            <v>1052</v>
          </cell>
          <cell r="H202">
            <v>1080</v>
          </cell>
          <cell r="I202">
            <v>1521.1739999999998</v>
          </cell>
          <cell r="J202">
            <v>2566.25</v>
          </cell>
          <cell r="K202">
            <v>1475</v>
          </cell>
          <cell r="L202">
            <v>1732.1950800000002</v>
          </cell>
          <cell r="M202">
            <v>2260</v>
          </cell>
          <cell r="O202">
            <v>77.966101694915253</v>
          </cell>
          <cell r="P202">
            <v>158.90092879256966</v>
          </cell>
          <cell r="Q202">
            <v>980</v>
          </cell>
          <cell r="R202">
            <v>1543.2199999999998</v>
          </cell>
          <cell r="S202">
            <v>2541.3500000000004</v>
          </cell>
          <cell r="T202">
            <v>1150</v>
          </cell>
          <cell r="U202">
            <v>1565.55</v>
          </cell>
          <cell r="V202">
            <v>2640.2249999999999</v>
          </cell>
          <cell r="X202">
            <v>54.263565891472865</v>
          </cell>
          <cell r="Y202">
            <v>139.25205479452057</v>
          </cell>
          <cell r="Z202">
            <v>6.7860176655422961</v>
          </cell>
          <cell r="AA202">
            <v>7.0186269618071311</v>
          </cell>
          <cell r="AB202">
            <v>0.74</v>
          </cell>
          <cell r="AC202">
            <v>0.78499999999999992</v>
          </cell>
          <cell r="AE202">
            <v>0.75600000000000001</v>
          </cell>
          <cell r="AF202">
            <v>10.3375</v>
          </cell>
          <cell r="AG202">
            <v>10.350000000000001</v>
          </cell>
          <cell r="AH202">
            <v>830.48</v>
          </cell>
          <cell r="AI202">
            <v>1240.31</v>
          </cell>
          <cell r="AJ202">
            <v>164.24</v>
          </cell>
          <cell r="AK202">
            <v>116.84</v>
          </cell>
          <cell r="AL202">
            <v>830.25</v>
          </cell>
          <cell r="AM202">
            <v>1239.6500000000001</v>
          </cell>
          <cell r="AN202">
            <v>194</v>
          </cell>
          <cell r="AO202">
            <v>668</v>
          </cell>
          <cell r="AP202">
            <v>1088</v>
          </cell>
          <cell r="AQ202">
            <v>175</v>
          </cell>
          <cell r="AR202">
            <v>663</v>
          </cell>
          <cell r="AS202">
            <v>1081</v>
          </cell>
          <cell r="BG202">
            <v>1468.8000000000002</v>
          </cell>
          <cell r="BH202">
            <v>892.16000000000008</v>
          </cell>
          <cell r="BI202">
            <v>2360.96</v>
          </cell>
          <cell r="BJ202">
            <v>2351.5389999999998</v>
          </cell>
          <cell r="BK202">
            <v>1300</v>
          </cell>
          <cell r="BL202">
            <v>1665</v>
          </cell>
          <cell r="BM202">
            <v>594.79999999999995</v>
          </cell>
          <cell r="BN202">
            <v>884.93</v>
          </cell>
        </row>
        <row r="203">
          <cell r="A203">
            <v>39995</v>
          </cell>
          <cell r="B203">
            <v>1035.1399999999999</v>
          </cell>
          <cell r="C203">
            <v>1554.6849999999999</v>
          </cell>
          <cell r="D203">
            <v>771.66666666666663</v>
          </cell>
          <cell r="E203">
            <v>1251</v>
          </cell>
          <cell r="F203">
            <v>747</v>
          </cell>
          <cell r="G203">
            <v>1222</v>
          </cell>
          <cell r="H203">
            <v>1135</v>
          </cell>
          <cell r="I203">
            <v>1521.1739999999998</v>
          </cell>
          <cell r="J203">
            <v>2646.875</v>
          </cell>
          <cell r="K203">
            <v>1525</v>
          </cell>
          <cell r="L203">
            <v>1732.1950800000002</v>
          </cell>
          <cell r="M203">
            <v>2260</v>
          </cell>
          <cell r="O203">
            <v>77.966101694915253</v>
          </cell>
          <cell r="P203">
            <v>163.89318885448915</v>
          </cell>
          <cell r="Q203">
            <v>1030</v>
          </cell>
          <cell r="R203">
            <v>1543.2199999999998</v>
          </cell>
          <cell r="S203">
            <v>2575</v>
          </cell>
          <cell r="T203">
            <v>1200</v>
          </cell>
          <cell r="U203">
            <v>1565.55</v>
          </cell>
          <cell r="V203">
            <v>2725</v>
          </cell>
          <cell r="X203">
            <v>54.263565891472865</v>
          </cell>
          <cell r="Y203">
            <v>141.0958904109589</v>
          </cell>
          <cell r="Z203">
            <v>6.79</v>
          </cell>
          <cell r="AA203">
            <v>6.97</v>
          </cell>
          <cell r="AB203">
            <v>0.74</v>
          </cell>
          <cell r="AC203">
            <v>0.84399999999999997</v>
          </cell>
          <cell r="AE203">
            <v>0.76</v>
          </cell>
          <cell r="AF203">
            <v>10.34</v>
          </cell>
          <cell r="AG203">
            <v>10.23</v>
          </cell>
          <cell r="AH203">
            <v>1035.28</v>
          </cell>
          <cell r="AI203">
            <v>1554.9</v>
          </cell>
          <cell r="AJ203">
            <v>233.68</v>
          </cell>
          <cell r="AK203">
            <v>215.61</v>
          </cell>
          <cell r="AL203">
            <v>1035</v>
          </cell>
          <cell r="AM203">
            <v>1554.47</v>
          </cell>
          <cell r="AN203">
            <v>197</v>
          </cell>
          <cell r="AO203">
            <v>782</v>
          </cell>
          <cell r="AP203">
            <v>1267</v>
          </cell>
          <cell r="AQ203">
            <v>176</v>
          </cell>
          <cell r="AR203">
            <v>786</v>
          </cell>
          <cell r="AS203">
            <v>1264</v>
          </cell>
          <cell r="BG203">
            <v>1589</v>
          </cell>
          <cell r="BH203">
            <v>1080.3333333333333</v>
          </cell>
          <cell r="BI203">
            <v>2669.333333333333</v>
          </cell>
          <cell r="BJ203">
            <v>2556.3139999999994</v>
          </cell>
          <cell r="BK203">
            <v>1471</v>
          </cell>
          <cell r="BL203">
            <v>1870</v>
          </cell>
          <cell r="BM203">
            <v>799.6</v>
          </cell>
          <cell r="BN203">
            <v>1209.8900000000001</v>
          </cell>
        </row>
        <row r="204">
          <cell r="A204">
            <v>40026</v>
          </cell>
          <cell r="B204">
            <v>1278.55</v>
          </cell>
          <cell r="C204">
            <v>1895.85</v>
          </cell>
          <cell r="D204">
            <v>875</v>
          </cell>
          <cell r="E204">
            <v>1422.6666666666667</v>
          </cell>
          <cell r="F204">
            <v>849</v>
          </cell>
          <cell r="G204">
            <v>1399</v>
          </cell>
          <cell r="H204">
            <v>1205</v>
          </cell>
          <cell r="I204">
            <v>1565.2659999999998</v>
          </cell>
          <cell r="J204">
            <v>2950</v>
          </cell>
          <cell r="K204">
            <v>1618</v>
          </cell>
          <cell r="L204">
            <v>1775.0249999999999</v>
          </cell>
          <cell r="M204">
            <v>3000</v>
          </cell>
          <cell r="O204">
            <v>80.225988700564969</v>
          </cell>
          <cell r="P204">
            <v>182.6625386996904</v>
          </cell>
          <cell r="Q204">
            <v>1094.2</v>
          </cell>
          <cell r="R204">
            <v>1576.2889999999998</v>
          </cell>
          <cell r="S204">
            <v>3100</v>
          </cell>
          <cell r="T204">
            <v>1275</v>
          </cell>
          <cell r="U204">
            <v>1631.7</v>
          </cell>
          <cell r="V204">
            <v>3000</v>
          </cell>
          <cell r="X204">
            <v>55.426356589147282</v>
          </cell>
          <cell r="Y204">
            <v>169.86301369863014</v>
          </cell>
          <cell r="Z204">
            <v>6.79</v>
          </cell>
          <cell r="AA204">
            <v>6.97</v>
          </cell>
          <cell r="AB204">
            <v>0.74</v>
          </cell>
          <cell r="AC204">
            <v>0.88</v>
          </cell>
          <cell r="AE204">
            <v>0.76</v>
          </cell>
          <cell r="AF204">
            <v>10.34</v>
          </cell>
          <cell r="AG204">
            <v>10.23</v>
          </cell>
          <cell r="AH204">
            <v>1278.5999999999999</v>
          </cell>
          <cell r="AI204">
            <v>1896.4</v>
          </cell>
          <cell r="AJ204">
            <v>250.7</v>
          </cell>
          <cell r="AK204">
            <v>227.1</v>
          </cell>
          <cell r="AL204">
            <v>1278.5</v>
          </cell>
          <cell r="AM204">
            <v>1895.3</v>
          </cell>
          <cell r="AN204">
            <v>229</v>
          </cell>
          <cell r="AO204">
            <v>894</v>
          </cell>
          <cell r="AP204">
            <v>1433</v>
          </cell>
          <cell r="AQ204">
            <v>199</v>
          </cell>
          <cell r="AR204">
            <v>882</v>
          </cell>
          <cell r="AS204">
            <v>1436</v>
          </cell>
          <cell r="BG204">
            <v>1735.2</v>
          </cell>
          <cell r="BH204">
            <v>1260</v>
          </cell>
          <cell r="BI204">
            <v>2995.2</v>
          </cell>
          <cell r="BJ204">
            <v>2843.8159999999998</v>
          </cell>
          <cell r="BK204">
            <v>1517</v>
          </cell>
          <cell r="BL204">
            <v>2158</v>
          </cell>
          <cell r="BM204">
            <v>963</v>
          </cell>
          <cell r="BN204">
            <v>1565.7</v>
          </cell>
        </row>
        <row r="205">
          <cell r="A205">
            <v>40057</v>
          </cell>
          <cell r="B205">
            <v>1462.85</v>
          </cell>
          <cell r="C205">
            <v>2224.6999999999998</v>
          </cell>
          <cell r="D205">
            <v>900</v>
          </cell>
          <cell r="E205">
            <v>1450</v>
          </cell>
          <cell r="F205">
            <v>1053</v>
          </cell>
          <cell r="G205">
            <v>1842</v>
          </cell>
          <cell r="H205">
            <v>1325.0000000000002</v>
          </cell>
          <cell r="I205">
            <v>1627.8766399999997</v>
          </cell>
          <cell r="K205">
            <v>1738</v>
          </cell>
          <cell r="L205">
            <v>1810.5255</v>
          </cell>
          <cell r="AH205">
            <v>1462.5</v>
          </cell>
          <cell r="AI205">
            <v>2224.5</v>
          </cell>
          <cell r="AJ205">
            <v>340.8</v>
          </cell>
          <cell r="AK205">
            <v>279.10000000000002</v>
          </cell>
          <cell r="AL205">
            <v>1463.2</v>
          </cell>
          <cell r="AM205">
            <v>2224.9</v>
          </cell>
          <cell r="AN205">
            <v>248</v>
          </cell>
          <cell r="AO205">
            <v>1092</v>
          </cell>
          <cell r="AP205">
            <v>1881</v>
          </cell>
        </row>
        <row r="206">
          <cell r="A206">
            <v>40087</v>
          </cell>
          <cell r="B206">
            <v>1500</v>
          </cell>
          <cell r="C206">
            <v>2220</v>
          </cell>
          <cell r="D206">
            <v>950</v>
          </cell>
          <cell r="E206">
            <v>1500</v>
          </cell>
        </row>
        <row r="207">
          <cell r="A207">
            <v>40118</v>
          </cell>
          <cell r="B207">
            <v>1550</v>
          </cell>
          <cell r="C207">
            <v>2200</v>
          </cell>
          <cell r="D207">
            <v>950</v>
          </cell>
          <cell r="E207">
            <v>1500</v>
          </cell>
        </row>
        <row r="208">
          <cell r="A208">
            <v>40148</v>
          </cell>
          <cell r="B208">
            <v>1550</v>
          </cell>
          <cell r="C208">
            <v>2200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ander Kershaw (UK)" id="{2F784253-DDA7-4F7A-B167-961959A0A657}" userId="S::Alexander.Kershaw@fastmarkets.com::09667799-df60-4809-b3ba-852c94a4467b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k, Miriam (UK)" refreshedDate="44497.741117708334" createdVersion="6" refreshedVersion="6" minRefreshableVersion="3" recordCount="612" xr:uid="{617BFE8F-598F-44FE-A301-FE78A803CD2C}">
  <cacheSource type="worksheet">
    <worksheetSource ref="A1:F613" sheet="PIVOTmly"/>
  </cacheSource>
  <cacheFields count="6">
    <cacheField name="Year" numFmtId="0">
      <sharedItems containsSemiMixedTypes="0" containsString="0" containsNumber="1" containsInteger="1" minValue="2010" maxValue="2021" count="12"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te" numFmtId="17">
      <sharedItems containsSemiMixedTypes="0" containsNonDate="0" containsDate="1" containsString="0" minDate="2010-01-04T00:00:00" maxDate="2021-10-26T00:00:00"/>
    </cacheField>
    <cacheField name="Dampier-Qingdao" numFmtId="2">
      <sharedItems containsSemiMixedTypes="0" containsString="0" containsNumber="1" minValue="2.85" maxValue="21.35"/>
    </cacheField>
    <cacheField name="Tubarao-Rotterdam" numFmtId="2">
      <sharedItems containsSemiMixedTypes="0" containsString="0" containsNumber="1" minValue="2.4" maxValue="30.3"/>
    </cacheField>
    <cacheField name="Tubarao-Qingdao" numFmtId="2">
      <sharedItems containsSemiMixedTypes="0" containsString="0" containsNumber="1" minValue="5.25" maxValue="48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2">
  <r>
    <x v="0"/>
    <x v="0"/>
    <d v="2010-01-04T00:00:00"/>
    <n v="11.5"/>
    <n v="17"/>
    <n v="28"/>
  </r>
  <r>
    <x v="0"/>
    <x v="0"/>
    <d v="2010-01-11T00:00:00"/>
    <n v="11.5"/>
    <n v="15.05"/>
    <n v="26.75"/>
  </r>
  <r>
    <x v="0"/>
    <x v="0"/>
    <d v="2010-01-18T00:00:00"/>
    <n v="13"/>
    <n v="15.65"/>
    <n v="31.5"/>
  </r>
  <r>
    <x v="0"/>
    <x v="0"/>
    <d v="2010-01-25T00:00:00"/>
    <n v="11.8"/>
    <n v="15.8"/>
    <n v="32"/>
  </r>
  <r>
    <x v="0"/>
    <x v="1"/>
    <d v="2010-02-01T00:00:00"/>
    <n v="10.5"/>
    <n v="13.7"/>
    <n v="26.25"/>
  </r>
  <r>
    <x v="0"/>
    <x v="1"/>
    <d v="2010-02-08T00:00:00"/>
    <n v="9.9"/>
    <n v="14.6"/>
    <n v="27.2"/>
  </r>
  <r>
    <x v="0"/>
    <x v="1"/>
    <d v="2010-02-15T00:00:00"/>
    <n v="9.1999999999999993"/>
    <n v="14.3"/>
    <n v="25.75"/>
  </r>
  <r>
    <x v="0"/>
    <x v="1"/>
    <d v="2010-02-22T00:00:00"/>
    <n v="9.75"/>
    <n v="14.85"/>
    <n v="27.25"/>
  </r>
  <r>
    <x v="0"/>
    <x v="2"/>
    <d v="2010-03-01T00:00:00"/>
    <n v="9.15"/>
    <n v="14.05"/>
    <n v="25.25"/>
  </r>
  <r>
    <x v="0"/>
    <x v="2"/>
    <d v="2010-03-08T00:00:00"/>
    <n v="11"/>
    <n v="16.649999999999999"/>
    <n v="30.5"/>
  </r>
  <r>
    <x v="0"/>
    <x v="2"/>
    <d v="2010-03-15T00:00:00"/>
    <n v="13.25"/>
    <n v="17.100000000000001"/>
    <n v="30"/>
  </r>
  <r>
    <x v="0"/>
    <x v="2"/>
    <d v="2010-03-22T00:00:00"/>
    <n v="10.45"/>
    <n v="14.6"/>
    <n v="25.5"/>
  </r>
  <r>
    <x v="0"/>
    <x v="2"/>
    <d v="2010-03-29T00:00:00"/>
    <n v="10.1"/>
    <n v="13.55"/>
    <n v="24.25"/>
  </r>
  <r>
    <x v="0"/>
    <x v="3"/>
    <d v="2010-04-05T00:00:00"/>
    <n v="10.65"/>
    <n v="12.8"/>
    <n v="27.25"/>
  </r>
  <r>
    <x v="0"/>
    <x v="3"/>
    <d v="2010-04-12T00:00:00"/>
    <n v="9.9"/>
    <n v="12.05"/>
    <n v="7.11"/>
  </r>
  <r>
    <x v="0"/>
    <x v="3"/>
    <d v="2010-04-19T00:00:00"/>
    <n v="9.85"/>
    <n v="12.45"/>
    <n v="24.7"/>
  </r>
  <r>
    <x v="0"/>
    <x v="3"/>
    <d v="2010-04-26T00:00:00"/>
    <n v="10.1"/>
    <n v="13.25"/>
    <n v="26.15"/>
  </r>
  <r>
    <x v="0"/>
    <x v="4"/>
    <d v="2010-05-03T00:00:00"/>
    <n v="10.75"/>
    <n v="16.7"/>
    <n v="31"/>
  </r>
  <r>
    <x v="0"/>
    <x v="4"/>
    <d v="2010-05-10T00:00:00"/>
    <n v="12.5"/>
    <n v="16.95"/>
    <n v="31.25"/>
  </r>
  <r>
    <x v="0"/>
    <x v="4"/>
    <d v="2010-05-17T00:00:00"/>
    <n v="13.8"/>
    <n v="17.5"/>
    <n v="32.700000000000003"/>
  </r>
  <r>
    <x v="0"/>
    <x v="4"/>
    <d v="2010-05-24T00:00:00"/>
    <n v="12.25"/>
    <n v="17"/>
    <n v="30.5"/>
  </r>
  <r>
    <x v="0"/>
    <x v="4"/>
    <d v="2010-05-31T00:00:00"/>
    <n v="13.7"/>
    <n v="19.95"/>
    <n v="33.5"/>
  </r>
  <r>
    <x v="0"/>
    <x v="5"/>
    <d v="2010-06-07T00:00:00"/>
    <n v="13.7"/>
    <n v="19.3"/>
    <n v="32.5"/>
  </r>
  <r>
    <x v="0"/>
    <x v="5"/>
    <d v="2010-06-14T00:00:00"/>
    <n v="12"/>
    <n v="17"/>
    <n v="28.5"/>
  </r>
  <r>
    <x v="0"/>
    <x v="5"/>
    <d v="2010-06-21T00:00:00"/>
    <n v="9.5"/>
    <n v="13.15"/>
    <n v="23.25"/>
  </r>
  <r>
    <x v="0"/>
    <x v="5"/>
    <d v="2010-06-28T00:00:00"/>
    <n v="8.75"/>
    <n v="12.15"/>
    <n v="22"/>
  </r>
  <r>
    <x v="0"/>
    <x v="6"/>
    <d v="2010-07-05T00:00:00"/>
    <n v="8.25"/>
    <n v="11.75"/>
    <n v="21.5"/>
  </r>
  <r>
    <x v="0"/>
    <x v="6"/>
    <d v="2010-07-12T00:00:00"/>
    <n v="7.3"/>
    <n v="10.25"/>
    <n v="16.86"/>
  </r>
  <r>
    <x v="0"/>
    <x v="6"/>
    <d v="2010-07-19T00:00:00"/>
    <n v="6.1"/>
    <n v="9"/>
    <n v="16"/>
  </r>
  <r>
    <x v="0"/>
    <x v="6"/>
    <d v="2010-07-26T00:00:00"/>
    <n v="6.05"/>
    <n v="8.8000000000000007"/>
    <n v="17.45"/>
  </r>
  <r>
    <x v="0"/>
    <x v="7"/>
    <d v="2010-08-02T00:00:00"/>
    <n v="7"/>
    <n v="9.4"/>
    <n v="19"/>
  </r>
  <r>
    <x v="0"/>
    <x v="7"/>
    <d v="2010-08-09T00:00:00"/>
    <n v="7.65"/>
    <n v="9.9"/>
    <n v="21.5"/>
  </r>
  <r>
    <x v="0"/>
    <x v="7"/>
    <d v="2010-08-16T00:00:00"/>
    <n v="10.45"/>
    <n v="12.3"/>
    <n v="26.5"/>
  </r>
  <r>
    <x v="0"/>
    <x v="7"/>
    <d v="2010-08-23T00:00:00"/>
    <n v="11.1"/>
    <n v="13.75"/>
    <n v="28.55"/>
  </r>
  <r>
    <x v="0"/>
    <x v="7"/>
    <d v="2010-08-30T00:00:00"/>
    <n v="10.8"/>
    <n v="13.15"/>
    <n v="26.75"/>
  </r>
  <r>
    <x v="0"/>
    <x v="8"/>
    <d v="2010-09-06T00:00:00"/>
    <n v="11.85"/>
    <n v="14.85"/>
    <n v="18.8"/>
  </r>
  <r>
    <x v="0"/>
    <x v="8"/>
    <d v="2010-09-13T00:00:00"/>
    <n v="11.8"/>
    <n v="15.3"/>
    <n v="29.55"/>
  </r>
  <r>
    <x v="0"/>
    <x v="8"/>
    <d v="2010-09-20T00:00:00"/>
    <n v="10.7"/>
    <n v="13.6"/>
    <n v="27"/>
  </r>
  <r>
    <x v="0"/>
    <x v="8"/>
    <d v="2010-09-27T00:00:00"/>
    <n v="10"/>
    <n v="12.25"/>
    <n v="24.85"/>
  </r>
  <r>
    <x v="0"/>
    <x v="9"/>
    <d v="2010-10-04T00:00:00"/>
    <n v="10.5"/>
    <n v="13.3"/>
    <n v="28.15"/>
  </r>
  <r>
    <x v="0"/>
    <x v="9"/>
    <d v="2010-10-11T00:00:00"/>
    <n v="12"/>
    <n v="15.5"/>
    <n v="30"/>
  </r>
  <r>
    <x v="0"/>
    <x v="9"/>
    <d v="2010-10-18T00:00:00"/>
    <n v="12.4"/>
    <n v="16.55"/>
    <n v="31"/>
  </r>
  <r>
    <x v="0"/>
    <x v="9"/>
    <d v="2010-10-25T00:00:00"/>
    <n v="12.35"/>
    <n v="16.7"/>
    <n v="31.5"/>
  </r>
  <r>
    <x v="0"/>
    <x v="10"/>
    <d v="2010-11-01T00:00:00"/>
    <n v="12.25"/>
    <n v="16.05"/>
    <n v="30"/>
  </r>
  <r>
    <x v="0"/>
    <x v="10"/>
    <d v="2010-11-08T00:00:00"/>
    <n v="11.75"/>
    <n v="15.2"/>
    <n v="28.65"/>
  </r>
  <r>
    <x v="0"/>
    <x v="10"/>
    <d v="2010-11-15T00:00:00"/>
    <n v="11"/>
    <n v="14"/>
    <n v="27.5"/>
  </r>
  <r>
    <x v="0"/>
    <x v="10"/>
    <d v="2010-11-22T00:00:00"/>
    <n v="10.55"/>
    <n v="13.95"/>
    <n v="27.45"/>
  </r>
  <r>
    <x v="0"/>
    <x v="10"/>
    <d v="2010-11-29T00:00:00"/>
    <n v="9.6999999999999993"/>
    <n v="13.75"/>
    <n v="24"/>
  </r>
  <r>
    <x v="0"/>
    <x v="11"/>
    <d v="2010-12-06T00:00:00"/>
    <n v="8.8000000000000007"/>
    <n v="13.3"/>
    <n v="22.75"/>
  </r>
  <r>
    <x v="0"/>
    <x v="11"/>
    <d v="2010-12-13T00:00:00"/>
    <n v="8.4"/>
    <n v="12.4"/>
    <n v="20.9"/>
  </r>
  <r>
    <x v="0"/>
    <x v="11"/>
    <d v="2010-12-20T00:00:00"/>
    <n v="8.75"/>
    <n v="12"/>
    <n v="21.9"/>
  </r>
  <r>
    <x v="0"/>
    <x v="11"/>
    <d v="2010-12-27T00:00:00"/>
    <n v="8.15"/>
    <n v="10.7"/>
    <n v="20.75"/>
  </r>
  <r>
    <x v="1"/>
    <x v="0"/>
    <d v="2011-01-03T00:00:00"/>
    <n v="8.15"/>
    <n v="10.7"/>
    <n v="20.75"/>
  </r>
  <r>
    <x v="1"/>
    <x v="0"/>
    <d v="2011-01-10T00:00:00"/>
    <n v="7.35"/>
    <n v="9"/>
    <n v="18.600000000000001"/>
  </r>
  <r>
    <x v="1"/>
    <x v="0"/>
    <d v="2011-01-17T00:00:00"/>
    <n v="6.55"/>
    <n v="8.35"/>
    <n v="18.350000000000001"/>
  </r>
  <r>
    <x v="1"/>
    <x v="0"/>
    <d v="2011-01-24T00:00:00"/>
    <n v="6.7"/>
    <n v="8.15"/>
    <n v="18.100000000000001"/>
  </r>
  <r>
    <x v="1"/>
    <x v="0"/>
    <d v="2011-01-31T00:00:00"/>
    <n v="6.5"/>
    <n v="7.15"/>
    <n v="16.8"/>
  </r>
  <r>
    <x v="1"/>
    <x v="1"/>
    <d v="2011-02-07T00:00:00"/>
    <n v="6.35"/>
    <n v="7.25"/>
    <n v="16.5"/>
  </r>
  <r>
    <x v="1"/>
    <x v="1"/>
    <d v="2011-02-14T00:00:00"/>
    <n v="6.7"/>
    <n v="7.75"/>
    <n v="18"/>
  </r>
  <r>
    <x v="1"/>
    <x v="1"/>
    <d v="2011-02-21T00:00:00"/>
    <n v="6.75"/>
    <n v="8"/>
    <n v="18.75"/>
  </r>
  <r>
    <x v="1"/>
    <x v="1"/>
    <d v="2011-02-28T00:00:00"/>
    <n v="6.5"/>
    <n v="7.4"/>
    <n v="17.850000000000001"/>
  </r>
  <r>
    <x v="1"/>
    <x v="2"/>
    <d v="2011-03-07T00:00:00"/>
    <n v="7"/>
    <n v="8.15"/>
    <n v="19"/>
  </r>
  <r>
    <x v="1"/>
    <x v="2"/>
    <d v="2011-03-14T00:00:00"/>
    <n v="8.3000000000000007"/>
    <n v="8.15"/>
    <n v="19"/>
  </r>
  <r>
    <x v="1"/>
    <x v="2"/>
    <d v="2011-03-21T00:00:00"/>
    <n v="7.25"/>
    <n v="10"/>
    <n v="19"/>
  </r>
  <r>
    <x v="1"/>
    <x v="2"/>
    <d v="2011-03-28T00:00:00"/>
    <n v="7.55"/>
    <n v="9.9"/>
    <n v="19.850000000000001"/>
  </r>
  <r>
    <x v="1"/>
    <x v="3"/>
    <d v="2011-04-04T00:00:00"/>
    <n v="7.75"/>
    <n v="9.25"/>
    <n v="19.75"/>
  </r>
  <r>
    <x v="1"/>
    <x v="3"/>
    <d v="2011-04-11T00:00:00"/>
    <n v="7.5"/>
    <n v="8.5"/>
    <n v="19.25"/>
  </r>
  <r>
    <x v="1"/>
    <x v="3"/>
    <d v="2011-04-18T00:00:00"/>
    <n v="7.8"/>
    <n v="8.1999999999999993"/>
    <n v="18.8"/>
  </r>
  <r>
    <x v="1"/>
    <x v="3"/>
    <d v="2011-04-25T00:00:00"/>
    <n v="7.6"/>
    <n v="8.1"/>
    <n v="18.8"/>
  </r>
  <r>
    <x v="1"/>
    <x v="4"/>
    <d v="2011-05-02T00:00:00"/>
    <n v="7.8"/>
    <n v="8"/>
    <n v="19.149999999999999"/>
  </r>
  <r>
    <x v="1"/>
    <x v="4"/>
    <d v="2011-05-09T00:00:00"/>
    <n v="7.7"/>
    <n v="8.1"/>
    <n v="19.100000000000001"/>
  </r>
  <r>
    <x v="1"/>
    <x v="4"/>
    <d v="2011-05-16T00:00:00"/>
    <n v="7.3"/>
    <n v="8"/>
    <n v="18.75"/>
  </r>
  <r>
    <x v="1"/>
    <x v="4"/>
    <d v="2011-05-23T00:00:00"/>
    <n v="7.35"/>
    <n v="9"/>
    <n v="19.149999999999999"/>
  </r>
  <r>
    <x v="1"/>
    <x v="4"/>
    <d v="2011-05-30T00:00:00"/>
    <n v="7.5"/>
    <n v="9.8000000000000007"/>
    <n v="20.100000000000001"/>
  </r>
  <r>
    <x v="1"/>
    <x v="5"/>
    <d v="2011-06-06T00:00:00"/>
    <n v="7.65"/>
    <n v="10.199999999999999"/>
    <n v="20.75"/>
  </r>
  <r>
    <x v="1"/>
    <x v="5"/>
    <d v="2011-06-13T00:00:00"/>
    <n v="7.5"/>
    <n v="9"/>
    <n v="20"/>
  </r>
  <r>
    <x v="1"/>
    <x v="5"/>
    <d v="2011-06-20T00:00:00"/>
    <n v="7.75"/>
    <n v="9.85"/>
    <n v="19.75"/>
  </r>
  <r>
    <x v="1"/>
    <x v="5"/>
    <d v="2011-06-27T00:00:00"/>
    <n v="8"/>
    <n v="10.55"/>
    <n v="20.25"/>
  </r>
  <r>
    <x v="1"/>
    <x v="6"/>
    <d v="2011-07-04T00:00:00"/>
    <n v="7.95"/>
    <n v="10.95"/>
    <n v="20.75"/>
  </r>
  <r>
    <x v="1"/>
    <x v="6"/>
    <d v="2011-07-11T00:00:00"/>
    <n v="8.75"/>
    <n v="11.2"/>
    <n v="20.8"/>
  </r>
  <r>
    <x v="1"/>
    <x v="6"/>
    <d v="2011-07-18T00:00:00"/>
    <n v="7.95"/>
    <n v="10"/>
    <n v="20"/>
  </r>
  <r>
    <x v="1"/>
    <x v="6"/>
    <d v="2011-07-25T00:00:00"/>
    <n v="7.75"/>
    <n v="10"/>
    <n v="19.399999999999999"/>
  </r>
  <r>
    <x v="1"/>
    <x v="7"/>
    <d v="2011-08-01T00:00:00"/>
    <n v="7.65"/>
    <n v="9.6"/>
    <n v="19.5"/>
  </r>
  <r>
    <x v="1"/>
    <x v="7"/>
    <d v="2011-08-08T00:00:00"/>
    <n v="8.25"/>
    <n v="9.5"/>
    <n v="19.25"/>
  </r>
  <r>
    <x v="1"/>
    <x v="7"/>
    <d v="2011-08-15T00:00:00"/>
    <n v="8.1"/>
    <n v="9.75"/>
    <n v="19.8"/>
  </r>
  <r>
    <x v="1"/>
    <x v="7"/>
    <d v="2011-08-22T00:00:00"/>
    <n v="8.9"/>
    <n v="11.45"/>
    <n v="23"/>
  </r>
  <r>
    <x v="1"/>
    <x v="7"/>
    <d v="2011-08-29T00:00:00"/>
    <n v="9.25"/>
    <n v="11.25"/>
    <n v="23.85"/>
  </r>
  <r>
    <x v="1"/>
    <x v="8"/>
    <d v="2011-09-05T00:00:00"/>
    <n v="11"/>
    <n v="12.95"/>
    <n v="27"/>
  </r>
  <r>
    <x v="1"/>
    <x v="8"/>
    <d v="2011-09-12T00:00:00"/>
    <n v="11.55"/>
    <n v="13.6"/>
    <n v="27.5"/>
  </r>
  <r>
    <x v="1"/>
    <x v="8"/>
    <d v="2011-09-19T00:00:00"/>
    <n v="11"/>
    <n v="13.35"/>
    <n v="26"/>
  </r>
  <r>
    <x v="1"/>
    <x v="8"/>
    <d v="2011-09-26T00:00:00"/>
    <n v="11.75"/>
    <n v="14.5"/>
    <n v="27.75"/>
  </r>
  <r>
    <x v="1"/>
    <x v="9"/>
    <d v="2011-10-03T00:00:00"/>
    <n v="11.3"/>
    <n v="14.25"/>
    <n v="27.25"/>
  </r>
  <r>
    <x v="1"/>
    <x v="9"/>
    <d v="2011-10-10T00:00:00"/>
    <n v="11.1"/>
    <n v="15.25"/>
    <n v="27.25"/>
  </r>
  <r>
    <x v="1"/>
    <x v="9"/>
    <d v="2011-10-17T00:00:00"/>
    <n v="12.5"/>
    <n v="15.5"/>
    <n v="28.75"/>
  </r>
  <r>
    <x v="1"/>
    <x v="9"/>
    <d v="2011-10-24T00:00:00"/>
    <n v="12.3"/>
    <n v="15.45"/>
    <n v="29.75"/>
  </r>
  <r>
    <x v="1"/>
    <x v="9"/>
    <d v="2011-10-31T00:00:00"/>
    <n v="11"/>
    <n v="15"/>
    <n v="28.75"/>
  </r>
  <r>
    <x v="1"/>
    <x v="10"/>
    <d v="2011-11-07T00:00:00"/>
    <n v="9.5"/>
    <n v="13.75"/>
    <n v="24.5"/>
  </r>
  <r>
    <x v="1"/>
    <x v="10"/>
    <d v="2011-11-14T00:00:00"/>
    <n v="11.25"/>
    <n v="15"/>
    <n v="26"/>
  </r>
  <r>
    <x v="1"/>
    <x v="10"/>
    <d v="2011-11-21T00:00:00"/>
    <n v="11"/>
    <n v="14.65"/>
    <n v="28.65"/>
  </r>
  <r>
    <x v="1"/>
    <x v="10"/>
    <d v="2011-11-28T00:00:00"/>
    <n v="10.75"/>
    <n v="14.1"/>
    <n v="27"/>
  </r>
  <r>
    <x v="1"/>
    <x v="11"/>
    <d v="2011-12-05T00:00:00"/>
    <n v="12.75"/>
    <n v="14.65"/>
    <n v="28.5"/>
  </r>
  <r>
    <x v="1"/>
    <x v="11"/>
    <d v="2011-12-12T00:00:00"/>
    <n v="13.35"/>
    <n v="15.55"/>
    <n v="30.5"/>
  </r>
  <r>
    <x v="1"/>
    <x v="11"/>
    <d v="2011-12-19T00:00:00"/>
    <n v="12.75"/>
    <n v="15.1"/>
    <n v="30"/>
  </r>
  <r>
    <x v="1"/>
    <x v="11"/>
    <d v="2011-12-28T00:00:00"/>
    <n v="11.65"/>
    <n v="14.45"/>
    <n v="29.65"/>
  </r>
  <r>
    <x v="2"/>
    <x v="0"/>
    <d v="2012-01-09T00:00:00"/>
    <n v="9.5"/>
    <n v="11.6"/>
    <n v="23.3"/>
  </r>
  <r>
    <x v="2"/>
    <x v="0"/>
    <d v="2012-01-16T00:00:00"/>
    <n v="7.8"/>
    <n v="9.6999999999999993"/>
    <n v="20.350000000000001"/>
  </r>
  <r>
    <x v="2"/>
    <x v="0"/>
    <d v="2012-01-23T00:00:00"/>
    <n v="7.6"/>
    <n v="9"/>
    <n v="19.5"/>
  </r>
  <r>
    <x v="2"/>
    <x v="0"/>
    <d v="2012-01-30T00:00:00"/>
    <n v="7.65"/>
    <n v="8.75"/>
    <n v="19.350000000000001"/>
  </r>
  <r>
    <x v="2"/>
    <x v="1"/>
    <d v="2012-02-06T00:00:00"/>
    <n v="7.45"/>
    <n v="8.6"/>
    <n v="19.399999999999999"/>
  </r>
  <r>
    <x v="2"/>
    <x v="1"/>
    <d v="2012-02-13T00:00:00"/>
    <n v="7.6"/>
    <n v="8.65"/>
    <n v="19.55"/>
  </r>
  <r>
    <x v="2"/>
    <x v="1"/>
    <d v="2012-02-20T00:00:00"/>
    <n v="7.65"/>
    <n v="8.65"/>
    <n v="19.55"/>
  </r>
  <r>
    <x v="2"/>
    <x v="1"/>
    <d v="2012-02-27T00:00:00"/>
    <n v="7.75"/>
    <n v="8.65"/>
    <n v="20.5"/>
  </r>
  <r>
    <x v="2"/>
    <x v="2"/>
    <d v="2012-03-05T00:00:00"/>
    <n v="7.9"/>
    <n v="8.6"/>
    <n v="20.5"/>
  </r>
  <r>
    <x v="2"/>
    <x v="2"/>
    <d v="2012-03-12T00:00:00"/>
    <n v="7.85"/>
    <n v="8.4"/>
    <n v="20.399999999999999"/>
  </r>
  <r>
    <x v="2"/>
    <x v="2"/>
    <d v="2012-03-19T00:00:00"/>
    <n v="7.75"/>
    <n v="8.1"/>
    <n v="20"/>
  </r>
  <r>
    <x v="2"/>
    <x v="2"/>
    <d v="2012-03-26T00:00:00"/>
    <n v="7.5"/>
    <n v="7.95"/>
    <n v="19.5"/>
  </r>
  <r>
    <x v="2"/>
    <x v="3"/>
    <d v="2012-04-02T00:00:00"/>
    <n v="7.7"/>
    <n v="7.9"/>
    <n v="19.75"/>
  </r>
  <r>
    <x v="2"/>
    <x v="3"/>
    <d v="2012-04-09T00:00:00"/>
    <n v="7.85"/>
    <n v="8.1999999999999993"/>
    <n v="21"/>
  </r>
  <r>
    <x v="2"/>
    <x v="3"/>
    <d v="2012-04-16T00:00:00"/>
    <n v="8"/>
    <n v="8.25"/>
    <n v="21.5"/>
  </r>
  <r>
    <x v="2"/>
    <x v="3"/>
    <d v="2012-04-23T00:00:00"/>
    <n v="7.8"/>
    <n v="8.6"/>
    <n v="21.15"/>
  </r>
  <r>
    <x v="2"/>
    <x v="3"/>
    <d v="2012-04-30T00:00:00"/>
    <n v="7.55"/>
    <n v="8.6"/>
    <n v="21"/>
  </r>
  <r>
    <x v="2"/>
    <x v="4"/>
    <d v="2012-05-07T00:00:00"/>
    <n v="7.6"/>
    <n v="8.8000000000000007"/>
    <n v="21"/>
  </r>
  <r>
    <x v="2"/>
    <x v="4"/>
    <d v="2012-05-14T00:00:00"/>
    <n v="7.55"/>
    <n v="9.15"/>
    <n v="20.350000000000001"/>
  </r>
  <r>
    <x v="2"/>
    <x v="4"/>
    <d v="2012-05-21T00:00:00"/>
    <n v="7.8"/>
    <n v="9.25"/>
    <n v="20.399999999999999"/>
  </r>
  <r>
    <x v="2"/>
    <x v="4"/>
    <d v="2012-05-28T00:00:00"/>
    <n v="7.6"/>
    <n v="7.8"/>
    <n v="19"/>
  </r>
  <r>
    <x v="2"/>
    <x v="5"/>
    <d v="2012-06-04T00:00:00"/>
    <n v="7.3"/>
    <n v="7.55"/>
    <n v="18.3"/>
  </r>
  <r>
    <x v="2"/>
    <x v="5"/>
    <d v="2012-06-11T00:00:00"/>
    <n v="7"/>
    <n v="7.25"/>
    <n v="17.600000000000001"/>
  </r>
  <r>
    <x v="2"/>
    <x v="5"/>
    <d v="2012-06-18T00:00:00"/>
    <n v="6.6"/>
    <n v="7.2"/>
    <n v="17.2"/>
  </r>
  <r>
    <x v="2"/>
    <x v="5"/>
    <d v="2012-06-25T00:00:00"/>
    <n v="6.45"/>
    <n v="7.2"/>
    <n v="17.3"/>
  </r>
  <r>
    <x v="2"/>
    <x v="6"/>
    <d v="2012-07-02T00:00:00"/>
    <n v="6.75"/>
    <n v="7.3"/>
    <n v="17.55"/>
  </r>
  <r>
    <x v="2"/>
    <x v="6"/>
    <d v="2012-07-09T00:00:00"/>
    <n v="7.95"/>
    <n v="8.0500000000000007"/>
    <n v="18.5"/>
  </r>
  <r>
    <x v="2"/>
    <x v="6"/>
    <d v="2012-07-16T00:00:00"/>
    <n v="7.05"/>
    <n v="7.9"/>
    <n v="17.899999999999999"/>
  </r>
  <r>
    <x v="2"/>
    <x v="6"/>
    <d v="2012-07-23T00:00:00"/>
    <n v="7.05"/>
    <n v="7.5"/>
    <n v="17.75"/>
  </r>
  <r>
    <x v="2"/>
    <x v="6"/>
    <d v="2012-07-30T00:00:00"/>
    <n v="6.4"/>
    <n v="7.4"/>
    <n v="17.850000000000001"/>
  </r>
  <r>
    <x v="2"/>
    <x v="7"/>
    <d v="2012-08-06T00:00:00"/>
    <n v="6.7"/>
    <n v="7.4"/>
    <n v="17.95"/>
  </r>
  <r>
    <x v="2"/>
    <x v="7"/>
    <d v="2012-08-13T00:00:00"/>
    <n v="6.8"/>
    <n v="7.35"/>
    <n v="17.649999999999999"/>
  </r>
  <r>
    <x v="2"/>
    <x v="7"/>
    <d v="2012-08-20T00:00:00"/>
    <n v="6.65"/>
    <n v="7"/>
    <n v="17.25"/>
  </r>
  <r>
    <x v="2"/>
    <x v="7"/>
    <d v="2012-08-27T00:00:00"/>
    <n v="6.7"/>
    <n v="7"/>
    <n v="17.2"/>
  </r>
  <r>
    <x v="2"/>
    <x v="8"/>
    <d v="2012-09-03T00:00:00"/>
    <n v="7.2"/>
    <n v="7.35"/>
    <n v="17.75"/>
  </r>
  <r>
    <x v="2"/>
    <x v="8"/>
    <d v="2012-09-10T00:00:00"/>
    <n v="7.15"/>
    <n v="7.35"/>
    <n v="17.75"/>
  </r>
  <r>
    <x v="2"/>
    <x v="8"/>
    <d v="2012-09-17T00:00:00"/>
    <n v="7"/>
    <n v="7.45"/>
    <n v="17.95"/>
  </r>
  <r>
    <x v="2"/>
    <x v="8"/>
    <d v="2012-09-24T00:00:00"/>
    <n v="8"/>
    <n v="8.4499999999999993"/>
    <n v="21.25"/>
  </r>
  <r>
    <x v="2"/>
    <x v="9"/>
    <d v="2012-10-01T00:00:00"/>
    <n v="7.85"/>
    <n v="9.15"/>
    <n v="21.5"/>
  </r>
  <r>
    <x v="2"/>
    <x v="9"/>
    <d v="2012-10-08T00:00:00"/>
    <n v="9"/>
    <n v="9.75"/>
    <n v="22.25"/>
  </r>
  <r>
    <x v="2"/>
    <x v="9"/>
    <d v="2012-10-15T00:00:00"/>
    <n v="9"/>
    <n v="9.5500000000000007"/>
    <n v="22"/>
  </r>
  <r>
    <x v="2"/>
    <x v="9"/>
    <d v="2012-10-22T00:00:00"/>
    <n v="9.6999999999999993"/>
    <n v="10"/>
    <n v="23"/>
  </r>
  <r>
    <x v="2"/>
    <x v="9"/>
    <d v="2012-10-29T00:00:00"/>
    <n v="10.55"/>
    <n v="10.9"/>
    <n v="23.5"/>
  </r>
  <r>
    <x v="2"/>
    <x v="10"/>
    <d v="2012-11-05T00:00:00"/>
    <n v="9.9499999999999993"/>
    <n v="10.45"/>
    <n v="22.5"/>
  </r>
  <r>
    <x v="2"/>
    <x v="10"/>
    <d v="2012-11-12T00:00:00"/>
    <n v="9.5"/>
    <n v="10.15"/>
    <n v="21.25"/>
  </r>
  <r>
    <x v="2"/>
    <x v="10"/>
    <d v="2012-11-19T00:00:00"/>
    <n v="9.4"/>
    <n v="10.9"/>
    <n v="21.5"/>
  </r>
  <r>
    <x v="2"/>
    <x v="10"/>
    <d v="2012-11-26T00:00:00"/>
    <n v="8.5"/>
    <n v="11"/>
    <n v="22.35"/>
  </r>
  <r>
    <x v="2"/>
    <x v="11"/>
    <d v="2012-12-03T00:00:00"/>
    <n v="8.4"/>
    <n v="11.45"/>
    <n v="20.350000000000001"/>
  </r>
  <r>
    <x v="2"/>
    <x v="11"/>
    <d v="2012-12-10T00:00:00"/>
    <n v="7.3"/>
    <n v="10.15"/>
    <n v="18.350000000000001"/>
  </r>
  <r>
    <x v="2"/>
    <x v="11"/>
    <d v="2012-12-17T00:00:00"/>
    <n v="8.5"/>
    <n v="7.5"/>
    <n v="17.25"/>
  </r>
  <r>
    <x v="2"/>
    <x v="11"/>
    <d v="2012-12-24T00:00:00"/>
    <n v="7.3"/>
    <n v="6.15"/>
    <n v="16.3"/>
  </r>
  <r>
    <x v="3"/>
    <x v="0"/>
    <d v="2013-01-07T00:00:00"/>
    <n v="7.15"/>
    <n v="7.2"/>
    <n v="17"/>
  </r>
  <r>
    <x v="3"/>
    <x v="0"/>
    <d v="2013-01-14T00:00:00"/>
    <n v="7.15"/>
    <n v="7.75"/>
    <n v="17.5"/>
  </r>
  <r>
    <x v="3"/>
    <x v="0"/>
    <d v="2013-01-21T00:00:00"/>
    <n v="7.45"/>
    <n v="9.5"/>
    <n v="19"/>
  </r>
  <r>
    <x v="3"/>
    <x v="0"/>
    <d v="2013-01-28T00:00:00"/>
    <n v="7.1"/>
    <n v="9.35"/>
    <n v="18.600000000000001"/>
  </r>
  <r>
    <x v="3"/>
    <x v="1"/>
    <d v="2013-02-04T00:00:00"/>
    <n v="7.1"/>
    <n v="9"/>
    <n v="18.25"/>
  </r>
  <r>
    <x v="3"/>
    <x v="1"/>
    <d v="2013-02-11T00:00:00"/>
    <n v="7.35"/>
    <n v="8.5500000000000007"/>
    <n v="18"/>
  </r>
  <r>
    <x v="3"/>
    <x v="1"/>
    <d v="2013-02-18T00:00:00"/>
    <n v="7.55"/>
    <n v="7.95"/>
    <n v="18.100000000000001"/>
  </r>
  <r>
    <x v="3"/>
    <x v="1"/>
    <d v="2013-02-25T00:00:00"/>
    <n v="7.4"/>
    <n v="7.8"/>
    <n v="18"/>
  </r>
  <r>
    <x v="3"/>
    <x v="2"/>
    <d v="2013-03-04T00:00:00"/>
    <n v="7.2"/>
    <n v="7.3"/>
    <n v="17.600000000000001"/>
  </r>
  <r>
    <x v="3"/>
    <x v="2"/>
    <d v="2013-03-11T00:00:00"/>
    <n v="7.25"/>
    <n v="7.35"/>
    <n v="17.600000000000001"/>
  </r>
  <r>
    <x v="3"/>
    <x v="2"/>
    <d v="2013-03-18T00:00:00"/>
    <n v="7.4"/>
    <n v="7.55"/>
    <n v="17.600000000000001"/>
  </r>
  <r>
    <x v="3"/>
    <x v="2"/>
    <d v="2013-03-25T00:00:00"/>
    <n v="7.2"/>
    <n v="7.5"/>
    <n v="17.5"/>
  </r>
  <r>
    <x v="3"/>
    <x v="3"/>
    <d v="2013-04-01T00:00:00"/>
    <n v="7.1"/>
    <n v="7.15"/>
    <n v="17.399999999999999"/>
  </r>
  <r>
    <x v="3"/>
    <x v="3"/>
    <d v="2013-04-08T00:00:00"/>
    <n v="7"/>
    <n v="7.15"/>
    <n v="17.2"/>
  </r>
  <r>
    <x v="3"/>
    <x v="3"/>
    <d v="2013-04-15T00:00:00"/>
    <n v="7.3"/>
    <n v="7.15"/>
    <n v="17.5"/>
  </r>
  <r>
    <x v="3"/>
    <x v="3"/>
    <d v="2013-04-22T00:00:00"/>
    <n v="7.2"/>
    <n v="7.1"/>
    <n v="17.5"/>
  </r>
  <r>
    <x v="3"/>
    <x v="3"/>
    <d v="2013-04-29T00:00:00"/>
    <n v="6.9"/>
    <n v="7.1"/>
    <n v="17.5"/>
  </r>
  <r>
    <x v="3"/>
    <x v="4"/>
    <d v="2013-05-06T00:00:00"/>
    <n v="7.2"/>
    <n v="7.55"/>
    <n v="17.600000000000001"/>
  </r>
  <r>
    <x v="3"/>
    <x v="4"/>
    <d v="2013-05-13T00:00:00"/>
    <n v="7.35"/>
    <n v="7.65"/>
    <n v="17.75"/>
  </r>
  <r>
    <x v="3"/>
    <x v="4"/>
    <d v="2013-05-20T00:00:00"/>
    <n v="7.15"/>
    <n v="7.8"/>
    <n v="17.600000000000001"/>
  </r>
  <r>
    <x v="3"/>
    <x v="4"/>
    <d v="2013-05-27T00:00:00"/>
    <n v="7.4"/>
    <n v="7.8"/>
    <n v="17.75"/>
  </r>
  <r>
    <x v="3"/>
    <x v="5"/>
    <d v="2013-06-03T00:00:00"/>
    <n v="7.3"/>
    <n v="7.65"/>
    <n v="17.7"/>
  </r>
  <r>
    <x v="3"/>
    <x v="5"/>
    <d v="2013-06-10T00:00:00"/>
    <n v="7.25"/>
    <n v="7.6"/>
    <n v="15.5"/>
  </r>
  <r>
    <x v="3"/>
    <x v="5"/>
    <d v="2013-06-17T00:00:00"/>
    <n v="7.65"/>
    <n v="8.3000000000000007"/>
    <n v="17.850000000000001"/>
  </r>
  <r>
    <x v="3"/>
    <x v="5"/>
    <d v="2013-06-24T00:00:00"/>
    <n v="8"/>
    <n v="9.65"/>
    <n v="18.8"/>
  </r>
  <r>
    <x v="3"/>
    <x v="6"/>
    <d v="2013-07-01T00:00:00"/>
    <n v="8.25"/>
    <n v="10.9"/>
    <n v="21.5"/>
  </r>
  <r>
    <x v="3"/>
    <x v="6"/>
    <d v="2013-07-08T00:00:00"/>
    <n v="7.35"/>
    <n v="10"/>
    <n v="20.5"/>
  </r>
  <r>
    <x v="3"/>
    <x v="6"/>
    <d v="2013-07-15T00:00:00"/>
    <n v="7.75"/>
    <n v="10.7"/>
    <n v="21"/>
  </r>
  <r>
    <x v="3"/>
    <x v="6"/>
    <d v="2013-07-22T00:00:00"/>
    <n v="7.8"/>
    <n v="10.35"/>
    <n v="20.2"/>
  </r>
  <r>
    <x v="3"/>
    <x v="6"/>
    <d v="2013-07-29T00:00:00"/>
    <n v="7.75"/>
    <n v="9.15"/>
    <n v="20.100000000000001"/>
  </r>
  <r>
    <x v="3"/>
    <x v="7"/>
    <d v="2013-08-05T00:00:00"/>
    <n v="8.5"/>
    <n v="9"/>
    <n v="20.100000000000001"/>
  </r>
  <r>
    <x v="3"/>
    <x v="7"/>
    <d v="2013-08-12T00:00:00"/>
    <n v="8.35"/>
    <n v="8.4"/>
    <n v="19.600000000000001"/>
  </r>
  <r>
    <x v="3"/>
    <x v="7"/>
    <d v="2013-08-19T00:00:00"/>
    <n v="9.0500000000000007"/>
    <n v="9.4"/>
    <n v="20.6"/>
  </r>
  <r>
    <x v="3"/>
    <x v="7"/>
    <d v="2013-08-26T00:00:00"/>
    <n v="9.3000000000000007"/>
    <n v="11.2"/>
    <n v="22.2"/>
  </r>
  <r>
    <x v="3"/>
    <x v="8"/>
    <d v="2013-09-02T00:00:00"/>
    <n v="9.1999999999999993"/>
    <n v="10.8"/>
    <n v="22.7"/>
  </r>
  <r>
    <x v="3"/>
    <x v="8"/>
    <d v="2013-09-09T00:00:00"/>
    <n v="11.25"/>
    <n v="12.8"/>
    <n v="24.2"/>
  </r>
  <r>
    <x v="3"/>
    <x v="8"/>
    <d v="2013-09-16T00:00:00"/>
    <n v="11.9"/>
    <n v="13.75"/>
    <n v="27"/>
  </r>
  <r>
    <x v="3"/>
    <x v="8"/>
    <d v="2013-09-23T00:00:00"/>
    <n v="12.8"/>
    <n v="16.75"/>
    <n v="29.05"/>
  </r>
  <r>
    <x v="3"/>
    <x v="8"/>
    <d v="2013-09-30T00:00:00"/>
    <n v="12.4"/>
    <n v="17.100000000000001"/>
    <n v="27.75"/>
  </r>
  <r>
    <x v="3"/>
    <x v="9"/>
    <d v="2013-10-07T00:00:00"/>
    <n v="12.35"/>
    <n v="16.899999999999999"/>
    <n v="28.25"/>
  </r>
  <r>
    <x v="3"/>
    <x v="9"/>
    <d v="2013-10-14T00:00:00"/>
    <n v="11.25"/>
    <n v="15.6"/>
    <n v="27.05"/>
  </r>
  <r>
    <x v="3"/>
    <x v="9"/>
    <d v="2013-10-21T00:00:00"/>
    <n v="10.7"/>
    <n v="14.65"/>
    <n v="26.15"/>
  </r>
  <r>
    <x v="3"/>
    <x v="9"/>
    <d v="2013-10-28T00:00:00"/>
    <n v="9.15"/>
    <n v="13.25"/>
    <n v="23.7"/>
  </r>
  <r>
    <x v="3"/>
    <x v="10"/>
    <d v="2013-11-04T00:00:00"/>
    <n v="8.25"/>
    <n v="12.25"/>
    <n v="20.45"/>
  </r>
  <r>
    <x v="3"/>
    <x v="10"/>
    <d v="2013-11-11T00:00:00"/>
    <n v="9"/>
    <n v="12.35"/>
    <n v="22"/>
  </r>
  <r>
    <x v="3"/>
    <x v="10"/>
    <d v="2013-11-18T00:00:00"/>
    <n v="8.8000000000000007"/>
    <n v="12.2"/>
    <n v="20.5"/>
  </r>
  <r>
    <x v="3"/>
    <x v="10"/>
    <d v="2013-11-25T00:00:00"/>
    <n v="9.75"/>
    <n v="11.7"/>
    <n v="20.399999999999999"/>
  </r>
  <r>
    <x v="3"/>
    <x v="11"/>
    <d v="2013-12-02T00:00:00"/>
    <n v="12.15"/>
    <n v="12.9"/>
    <n v="24"/>
  </r>
  <r>
    <x v="3"/>
    <x v="11"/>
    <d v="2013-12-09T00:00:00"/>
    <n v="13.4"/>
    <n v="15.4"/>
    <n v="27.25"/>
  </r>
  <r>
    <x v="3"/>
    <x v="11"/>
    <d v="2013-12-16T00:00:00"/>
    <n v="14.65"/>
    <n v="17.3"/>
    <n v="29.7"/>
  </r>
  <r>
    <x v="3"/>
    <x v="11"/>
    <d v="2013-12-23T00:00:00"/>
    <n v="12.55"/>
    <n v="17.7"/>
    <n v="28.8"/>
  </r>
  <r>
    <x v="3"/>
    <x v="11"/>
    <d v="2013-12-30T00:00:00"/>
    <n v="12.55"/>
    <n v="17.7"/>
    <n v="28.8"/>
  </r>
  <r>
    <x v="4"/>
    <x v="0"/>
    <d v="2014-01-06T00:00:00"/>
    <n v="11.05"/>
    <n v="17.5"/>
    <n v="27.75"/>
  </r>
  <r>
    <x v="4"/>
    <x v="0"/>
    <d v="2014-01-13T00:00:00"/>
    <n v="7"/>
    <n v="12.05"/>
    <n v="19.95"/>
  </r>
  <r>
    <x v="4"/>
    <x v="0"/>
    <d v="2014-01-20T00:00:00"/>
    <n v="7.8"/>
    <n v="10.7"/>
    <n v="21"/>
  </r>
  <r>
    <x v="4"/>
    <x v="0"/>
    <d v="2014-01-27T00:00:00"/>
    <n v="7.45"/>
    <n v="8.9499999999999993"/>
    <n v="20.2"/>
  </r>
  <r>
    <x v="4"/>
    <x v="1"/>
    <d v="2014-02-03T00:00:00"/>
    <n v="7.15"/>
    <n v="8.25"/>
    <n v="19.75"/>
  </r>
  <r>
    <x v="4"/>
    <x v="1"/>
    <d v="2014-02-10T00:00:00"/>
    <n v="7.6"/>
    <n v="8.3000000000000007"/>
    <n v="19.899999999999999"/>
  </r>
  <r>
    <x v="4"/>
    <x v="1"/>
    <d v="2014-02-17T00:00:00"/>
    <n v="7.6"/>
    <n v="8"/>
    <n v="18.899999999999999"/>
  </r>
  <r>
    <x v="4"/>
    <x v="1"/>
    <d v="2014-02-24T00:00:00"/>
    <n v="8.35"/>
    <n v="7.65"/>
    <n v="18.899999999999999"/>
  </r>
  <r>
    <x v="4"/>
    <x v="2"/>
    <d v="2014-03-03T00:00:00"/>
    <n v="9.5"/>
    <n v="8.5500000000000007"/>
    <n v="21.5"/>
  </r>
  <r>
    <x v="4"/>
    <x v="2"/>
    <d v="2014-03-10T00:00:00"/>
    <n v="10.9"/>
    <n v="13.75"/>
    <n v="27"/>
  </r>
  <r>
    <x v="4"/>
    <x v="2"/>
    <d v="2014-03-17T00:00:00"/>
    <n v="9.8000000000000007"/>
    <n v="12.15"/>
    <n v="26"/>
  </r>
  <r>
    <x v="4"/>
    <x v="2"/>
    <d v="2014-03-24T00:00:00"/>
    <n v="10.85"/>
    <n v="13"/>
    <n v="27.15"/>
  </r>
  <r>
    <x v="4"/>
    <x v="2"/>
    <d v="2014-03-31T00:00:00"/>
    <n v="10.25"/>
    <n v="11.4"/>
    <n v="23.5"/>
  </r>
  <r>
    <x v="4"/>
    <x v="3"/>
    <d v="2014-04-07T00:00:00"/>
    <n v="9.6999999999999993"/>
    <n v="10"/>
    <n v="21.75"/>
  </r>
  <r>
    <x v="4"/>
    <x v="3"/>
    <d v="2014-04-14T00:00:00"/>
    <n v="7.9"/>
    <n v="8.75"/>
    <n v="19"/>
  </r>
  <r>
    <x v="4"/>
    <x v="3"/>
    <d v="2014-04-21T00:00:00"/>
    <n v="7.25"/>
    <n v="7.95"/>
    <n v="18.25"/>
  </r>
  <r>
    <x v="4"/>
    <x v="3"/>
    <d v="2014-04-28T00:00:00"/>
    <n v="7.6"/>
    <n v="8.1999999999999993"/>
    <n v="19"/>
  </r>
  <r>
    <x v="4"/>
    <x v="4"/>
    <d v="2014-05-05T00:00:00"/>
    <n v="7.65"/>
    <n v="8.6999999999999993"/>
    <n v="19.75"/>
  </r>
  <r>
    <x v="4"/>
    <x v="4"/>
    <d v="2014-05-12T00:00:00"/>
    <n v="7.5"/>
    <n v="8.3000000000000007"/>
    <n v="20"/>
  </r>
  <r>
    <x v="4"/>
    <x v="4"/>
    <d v="2014-05-19T00:00:00"/>
    <n v="7.85"/>
    <n v="7.8"/>
    <n v="19.25"/>
  </r>
  <r>
    <x v="4"/>
    <x v="4"/>
    <d v="2014-05-26T00:00:00"/>
    <n v="7.75"/>
    <n v="7.5"/>
    <n v="18.75"/>
  </r>
  <r>
    <x v="4"/>
    <x v="5"/>
    <d v="2014-06-02T00:00:00"/>
    <n v="7.75"/>
    <n v="7.5"/>
    <n v="19.25"/>
  </r>
  <r>
    <x v="4"/>
    <x v="5"/>
    <d v="2014-06-09T00:00:00"/>
    <n v="8.15"/>
    <n v="8.6"/>
    <n v="21.75"/>
  </r>
  <r>
    <x v="4"/>
    <x v="5"/>
    <d v="2014-06-16T00:00:00"/>
    <n v="7.8"/>
    <n v="8"/>
    <n v="20.25"/>
  </r>
  <r>
    <x v="4"/>
    <x v="5"/>
    <d v="2014-06-23T00:00:00"/>
    <n v="7.95"/>
    <n v="9.5"/>
    <n v="22.5"/>
  </r>
  <r>
    <x v="4"/>
    <x v="5"/>
    <d v="2014-06-30T00:00:00"/>
    <n v="7.7"/>
    <n v="9.3000000000000007"/>
    <n v="22"/>
  </r>
  <r>
    <x v="4"/>
    <x v="6"/>
    <d v="2014-07-07T00:00:00"/>
    <n v="7.9"/>
    <n v="9.9"/>
    <n v="22.1"/>
  </r>
  <r>
    <x v="4"/>
    <x v="6"/>
    <d v="2014-07-14T00:00:00"/>
    <n v="7.5"/>
    <n v="9.1"/>
    <n v="19.8"/>
  </r>
  <r>
    <x v="4"/>
    <x v="6"/>
    <d v="2014-07-21T00:00:00"/>
    <n v="7.65"/>
    <n v="8"/>
    <n v="18.5"/>
  </r>
  <r>
    <x v="4"/>
    <x v="6"/>
    <d v="2014-07-28T00:00:00"/>
    <n v="7.8"/>
    <n v="7.9"/>
    <n v="18.600000000000001"/>
  </r>
  <r>
    <x v="4"/>
    <x v="7"/>
    <d v="2014-08-04T00:00:00"/>
    <n v="7.7"/>
    <n v="7.85"/>
    <n v="18.600000000000001"/>
  </r>
  <r>
    <x v="4"/>
    <x v="7"/>
    <d v="2014-08-11T00:00:00"/>
    <n v="7.65"/>
    <n v="7.25"/>
    <n v="18.75"/>
  </r>
  <r>
    <x v="4"/>
    <x v="7"/>
    <d v="2014-08-18T00:00:00"/>
    <n v="8.9499999999999993"/>
    <n v="9.85"/>
    <n v="23.5"/>
  </r>
  <r>
    <x v="4"/>
    <x v="7"/>
    <d v="2014-08-25T00:00:00"/>
    <n v="9.1999999999999993"/>
    <n v="10.45"/>
    <n v="23.85"/>
  </r>
  <r>
    <x v="4"/>
    <x v="8"/>
    <d v="2014-09-01T00:00:00"/>
    <n v="9"/>
    <n v="10.85"/>
    <n v="24.45"/>
  </r>
  <r>
    <x v="4"/>
    <x v="8"/>
    <d v="2014-09-08T00:00:00"/>
    <n v="8.6999999999999993"/>
    <n v="9.8000000000000007"/>
    <n v="23.9"/>
  </r>
  <r>
    <x v="4"/>
    <x v="8"/>
    <d v="2014-09-15T00:00:00"/>
    <n v="8.6999999999999993"/>
    <n v="9.6999999999999993"/>
    <n v="22.9"/>
  </r>
  <r>
    <x v="4"/>
    <x v="8"/>
    <d v="2014-09-22T00:00:00"/>
    <n v="7.75"/>
    <n v="9"/>
    <n v="21.8"/>
  </r>
  <r>
    <x v="4"/>
    <x v="8"/>
    <d v="2014-09-29T00:00:00"/>
    <n v="7.5"/>
    <n v="8.1999999999999993"/>
    <n v="19.5"/>
  </r>
  <r>
    <x v="4"/>
    <x v="9"/>
    <d v="2014-10-06T00:00:00"/>
    <n v="7.95"/>
    <n v="7.8"/>
    <n v="18.850000000000001"/>
  </r>
  <r>
    <x v="4"/>
    <x v="9"/>
    <d v="2014-10-13T00:00:00"/>
    <n v="7.55"/>
    <n v="6.75"/>
    <n v="17.5"/>
  </r>
  <r>
    <x v="4"/>
    <x v="9"/>
    <d v="2014-10-20T00:00:00"/>
    <n v="7.3"/>
    <n v="6.55"/>
    <n v="16.75"/>
  </r>
  <r>
    <x v="4"/>
    <x v="9"/>
    <d v="2014-10-27T00:00:00"/>
    <n v="9"/>
    <n v="10.35"/>
    <n v="21.15"/>
  </r>
  <r>
    <x v="4"/>
    <x v="10"/>
    <d v="2014-11-03T00:00:00"/>
    <n v="9.65"/>
    <n v="12.6"/>
    <n v="25.5"/>
  </r>
  <r>
    <x v="4"/>
    <x v="10"/>
    <d v="2014-11-10T00:00:00"/>
    <n v="9.6"/>
    <n v="13.25"/>
    <n v="24.5"/>
  </r>
  <r>
    <x v="4"/>
    <x v="10"/>
    <d v="2014-11-17T00:00:00"/>
    <n v="8.5"/>
    <n v="11.8"/>
    <n v="20"/>
  </r>
  <r>
    <x v="4"/>
    <x v="10"/>
    <d v="2014-11-24T00:00:00"/>
    <n v="8.5500000000000007"/>
    <n v="12"/>
    <n v="19"/>
  </r>
  <r>
    <x v="4"/>
    <x v="11"/>
    <d v="2014-12-01T00:00:00"/>
    <n v="7.6"/>
    <n v="10.35"/>
    <n v="17.25"/>
  </r>
  <r>
    <x v="4"/>
    <x v="11"/>
    <d v="2014-12-08T00:00:00"/>
    <n v="6.15"/>
    <n v="6.35"/>
    <n v="15.5"/>
  </r>
  <r>
    <x v="4"/>
    <x v="11"/>
    <d v="2014-12-15T00:00:00"/>
    <n v="5.3"/>
    <n v="6"/>
    <n v="14.9"/>
  </r>
  <r>
    <x v="4"/>
    <x v="11"/>
    <d v="2014-12-22T00:00:00"/>
    <n v="5"/>
    <n v="5"/>
    <n v="11.5"/>
  </r>
  <r>
    <x v="4"/>
    <x v="11"/>
    <d v="2014-12-29T00:00:00"/>
    <n v="5"/>
    <n v="5"/>
    <n v="11.5"/>
  </r>
  <r>
    <x v="5"/>
    <x v="0"/>
    <d v="2015-01-05T00:00:00"/>
    <n v="5"/>
    <n v="5"/>
    <n v="11.5"/>
  </r>
  <r>
    <x v="5"/>
    <x v="0"/>
    <d v="2015-01-12T00:00:00"/>
    <n v="4.2"/>
    <n v="3.9"/>
    <n v="9.75"/>
  </r>
  <r>
    <x v="5"/>
    <x v="0"/>
    <d v="2015-01-19T00:00:00"/>
    <n v="4.3"/>
    <n v="5.0999999999999996"/>
    <n v="10.6"/>
  </r>
  <r>
    <x v="5"/>
    <x v="0"/>
    <d v="2015-01-26T00:00:00"/>
    <n v="4.5"/>
    <n v="6.4"/>
    <n v="11.9"/>
  </r>
  <r>
    <x v="5"/>
    <x v="1"/>
    <d v="2015-02-02T00:00:00"/>
    <n v="4.1500000000000004"/>
    <n v="5.7"/>
    <n v="10.65"/>
  </r>
  <r>
    <x v="5"/>
    <x v="1"/>
    <d v="2015-02-09T00:00:00"/>
    <n v="4.4000000000000004"/>
    <n v="5.2"/>
    <n v="11"/>
  </r>
  <r>
    <x v="5"/>
    <x v="1"/>
    <d v="2015-02-16T00:00:00"/>
    <n v="4.25"/>
    <n v="5.0999999999999996"/>
    <n v="10"/>
  </r>
  <r>
    <x v="5"/>
    <x v="1"/>
    <d v="2015-02-23T00:00:00"/>
    <n v="4.3499999999999996"/>
    <n v="4.75"/>
    <n v="10.199999999999999"/>
  </r>
  <r>
    <x v="5"/>
    <x v="2"/>
    <d v="2015-03-02T00:00:00"/>
    <n v="4.4000000000000004"/>
    <n v="4.25"/>
    <n v="10.35"/>
  </r>
  <r>
    <x v="5"/>
    <x v="2"/>
    <d v="2015-03-09T00:00:00"/>
    <n v="4.5999999999999996"/>
    <n v="4.3"/>
    <n v="10.5"/>
  </r>
  <r>
    <x v="5"/>
    <x v="2"/>
    <d v="2015-03-16T00:00:00"/>
    <n v="4.4000000000000004"/>
    <n v="3.8"/>
    <n v="10.25"/>
  </r>
  <r>
    <x v="5"/>
    <x v="2"/>
    <d v="2015-03-23T00:00:00"/>
    <n v="4.5"/>
    <n v="3.8"/>
    <n v="10.25"/>
  </r>
  <r>
    <x v="5"/>
    <x v="2"/>
    <d v="2015-03-30T00:00:00"/>
    <n v="4.5"/>
    <n v="3.75"/>
    <n v="10.25"/>
  </r>
  <r>
    <x v="5"/>
    <x v="3"/>
    <d v="2015-04-07T00:00:00"/>
    <n v="4.4000000000000004"/>
    <n v="3.9"/>
    <n v="9.5"/>
  </r>
  <r>
    <x v="5"/>
    <x v="3"/>
    <d v="2015-04-14T00:00:00"/>
    <n v="4.3499999999999996"/>
    <n v="4.05"/>
    <n v="10"/>
  </r>
  <r>
    <x v="5"/>
    <x v="3"/>
    <d v="2015-04-21T00:00:00"/>
    <n v="4.45"/>
    <n v="4.5"/>
    <n v="10"/>
  </r>
  <r>
    <x v="5"/>
    <x v="3"/>
    <d v="2015-04-28T00:00:00"/>
    <n v="4.45"/>
    <n v="4.75"/>
    <n v="10"/>
  </r>
  <r>
    <x v="5"/>
    <x v="4"/>
    <d v="2015-05-05T00:00:00"/>
    <n v="4.45"/>
    <n v="5.3"/>
    <n v="10"/>
  </r>
  <r>
    <x v="5"/>
    <x v="4"/>
    <d v="2015-05-12T00:00:00"/>
    <n v="4.6500000000000004"/>
    <n v="5.5"/>
    <n v="10.7"/>
  </r>
  <r>
    <x v="5"/>
    <x v="4"/>
    <d v="2015-05-19T00:00:00"/>
    <n v="5.0999999999999996"/>
    <n v="6.25"/>
    <n v="12.3"/>
  </r>
  <r>
    <x v="5"/>
    <x v="4"/>
    <d v="2015-05-26T00:00:00"/>
    <n v="4.9000000000000004"/>
    <n v="5.6"/>
    <n v="11.35"/>
  </r>
  <r>
    <x v="5"/>
    <x v="5"/>
    <d v="2015-06-02T00:00:00"/>
    <n v="5.15"/>
    <n v="5.2"/>
    <n v="10.9"/>
  </r>
  <r>
    <x v="5"/>
    <x v="5"/>
    <d v="2015-06-09T00:00:00"/>
    <n v="5.0999999999999996"/>
    <n v="5.25"/>
    <n v="10.7"/>
  </r>
  <r>
    <x v="5"/>
    <x v="5"/>
    <d v="2015-06-16T00:00:00"/>
    <n v="4.95"/>
    <n v="5.3"/>
    <n v="10.25"/>
  </r>
  <r>
    <x v="5"/>
    <x v="5"/>
    <d v="2015-06-23T00:00:00"/>
    <n v="5.6"/>
    <n v="6.5"/>
    <n v="12.7"/>
  </r>
  <r>
    <x v="5"/>
    <x v="5"/>
    <d v="2015-06-30T00:00:00"/>
    <n v="5.8"/>
    <n v="6.85"/>
    <n v="13"/>
  </r>
  <r>
    <x v="5"/>
    <x v="6"/>
    <d v="2015-07-07T00:00:00"/>
    <n v="5.25"/>
    <n v="6.75"/>
    <n v="12.1"/>
  </r>
  <r>
    <x v="5"/>
    <x v="6"/>
    <d v="2015-07-14T00:00:00"/>
    <n v="5.5"/>
    <n v="6.7"/>
    <n v="12.8"/>
  </r>
  <r>
    <x v="5"/>
    <x v="6"/>
    <d v="2015-07-21T00:00:00"/>
    <n v="5.8"/>
    <n v="8.0500000000000007"/>
    <n v="13.8"/>
  </r>
  <r>
    <x v="5"/>
    <x v="6"/>
    <d v="2015-07-28T00:00:00"/>
    <n v="6"/>
    <n v="7.85"/>
    <n v="15"/>
  </r>
  <r>
    <x v="5"/>
    <x v="7"/>
    <d v="2015-08-04T00:00:00"/>
    <n v="6.3"/>
    <n v="9"/>
    <n v="16.5"/>
  </r>
  <r>
    <x v="5"/>
    <x v="7"/>
    <d v="2015-08-11T00:00:00"/>
    <n v="7.25"/>
    <n v="9.3000000000000007"/>
    <n v="16"/>
  </r>
  <r>
    <x v="5"/>
    <x v="7"/>
    <d v="2015-08-18T00:00:00"/>
    <n v="5.9"/>
    <n v="7"/>
    <n v="14"/>
  </r>
  <r>
    <x v="5"/>
    <x v="7"/>
    <d v="2015-08-25T00:00:00"/>
    <n v="5.5"/>
    <n v="5.95"/>
    <n v="12.8"/>
  </r>
  <r>
    <x v="5"/>
    <x v="8"/>
    <d v="2015-09-01T00:00:00"/>
    <n v="4.5"/>
    <n v="4.4000000000000004"/>
    <n v="10"/>
  </r>
  <r>
    <x v="5"/>
    <x v="8"/>
    <d v="2015-09-08T00:00:00"/>
    <n v="4.9000000000000004"/>
    <n v="5.15"/>
    <n v="11.35"/>
  </r>
  <r>
    <x v="5"/>
    <x v="8"/>
    <d v="2015-09-15T00:00:00"/>
    <n v="5.15"/>
    <n v="5"/>
    <n v="10.9"/>
  </r>
  <r>
    <x v="5"/>
    <x v="8"/>
    <d v="2015-09-22T00:00:00"/>
    <n v="5.9"/>
    <n v="6.5"/>
    <n v="14.5"/>
  </r>
  <r>
    <x v="5"/>
    <x v="8"/>
    <d v="2015-09-29T00:00:00"/>
    <n v="6.05"/>
    <n v="6.6"/>
    <n v="14"/>
  </r>
  <r>
    <x v="5"/>
    <x v="9"/>
    <d v="2015-10-06T00:00:00"/>
    <n v="5.9"/>
    <n v="6.45"/>
    <n v="12.9"/>
  </r>
  <r>
    <x v="5"/>
    <x v="9"/>
    <d v="2015-10-13T00:00:00"/>
    <n v="5.45"/>
    <n v="5.75"/>
    <n v="11.5"/>
  </r>
  <r>
    <x v="5"/>
    <x v="9"/>
    <d v="2015-10-20T00:00:00"/>
    <n v="4.8499999999999996"/>
    <n v="5.5"/>
    <n v="11.25"/>
  </r>
  <r>
    <x v="5"/>
    <x v="9"/>
    <d v="2015-10-27T00:00:00"/>
    <n v="5.15"/>
    <n v="5.75"/>
    <n v="12"/>
  </r>
  <r>
    <x v="5"/>
    <x v="10"/>
    <d v="2015-11-03T00:00:00"/>
    <n v="4.8"/>
    <n v="5.5"/>
    <n v="11.35"/>
  </r>
  <r>
    <x v="5"/>
    <x v="10"/>
    <d v="2015-11-10T00:00:00"/>
    <n v="4.9000000000000004"/>
    <n v="5"/>
    <n v="10.199999999999999"/>
  </r>
  <r>
    <x v="5"/>
    <x v="10"/>
    <d v="2015-11-17T00:00:00"/>
    <n v="4.6500000000000004"/>
    <n v="4.5999999999999996"/>
    <n v="8.9"/>
  </r>
  <r>
    <x v="5"/>
    <x v="10"/>
    <d v="2015-11-24T00:00:00"/>
    <n v="4.05"/>
    <n v="4.3"/>
    <n v="7.8"/>
  </r>
  <r>
    <x v="5"/>
    <x v="11"/>
    <d v="2015-12-01T00:00:00"/>
    <n v="4.75"/>
    <n v="5.0999999999999996"/>
    <n v="9"/>
  </r>
  <r>
    <x v="5"/>
    <x v="11"/>
    <d v="2015-12-08T00:00:00"/>
    <n v="4.2"/>
    <n v="5.0999999999999996"/>
    <n v="8.6"/>
  </r>
  <r>
    <x v="5"/>
    <x v="11"/>
    <d v="2015-12-15T00:00:00"/>
    <n v="3.95"/>
    <n v="5"/>
    <n v="9.1"/>
  </r>
  <r>
    <x v="5"/>
    <x v="11"/>
    <d v="2015-12-22T00:00:00"/>
    <n v="3.25"/>
    <n v="4.25"/>
    <n v="7.1"/>
  </r>
  <r>
    <x v="5"/>
    <x v="11"/>
    <d v="2015-12-29T00:00:00"/>
    <n v="3.25"/>
    <n v="4.25"/>
    <n v="7.1"/>
  </r>
  <r>
    <x v="6"/>
    <x v="0"/>
    <d v="2016-01-05T00:00:00"/>
    <n v="3.19"/>
    <n v="3.99"/>
    <n v="6.64"/>
  </r>
  <r>
    <x v="6"/>
    <x v="0"/>
    <d v="2016-01-12T00:00:00"/>
    <n v="2.85"/>
    <n v="2.95"/>
    <n v="6.25"/>
  </r>
  <r>
    <x v="6"/>
    <x v="0"/>
    <d v="2016-01-19T00:00:00"/>
    <n v="2.95"/>
    <n v="2.4"/>
    <n v="5.5"/>
  </r>
  <r>
    <x v="6"/>
    <x v="0"/>
    <d v="2016-01-26T00:00:00"/>
    <n v="3"/>
    <n v="2.7"/>
    <n v="5.35"/>
  </r>
  <r>
    <x v="6"/>
    <x v="1"/>
    <d v="2016-02-02T00:00:00"/>
    <n v="3.05"/>
    <n v="2.8"/>
    <n v="5.25"/>
  </r>
  <r>
    <x v="6"/>
    <x v="1"/>
    <d v="2016-02-09T00:00:00"/>
    <n v="2.85"/>
    <n v="2.85"/>
    <n v="5.85"/>
  </r>
  <r>
    <x v="6"/>
    <x v="1"/>
    <d v="2016-02-16T00:00:00"/>
    <n v="2.85"/>
    <n v="2.8"/>
    <n v="5.65"/>
  </r>
  <r>
    <x v="6"/>
    <x v="1"/>
    <d v="2016-02-23T00:00:00"/>
    <n v="3.05"/>
    <n v="2.75"/>
    <n v="5.65"/>
  </r>
  <r>
    <x v="6"/>
    <x v="2"/>
    <d v="2016-03-01T00:00:00"/>
    <n v="2.95"/>
    <n v="2.75"/>
    <n v="5.6"/>
  </r>
  <r>
    <x v="6"/>
    <x v="2"/>
    <d v="2016-03-08T00:00:00"/>
    <n v="2.95"/>
    <n v="2.7"/>
    <n v="5.25"/>
  </r>
  <r>
    <x v="6"/>
    <x v="2"/>
    <d v="2016-03-15T00:00:00"/>
    <n v="2.95"/>
    <n v="2.75"/>
    <n v="5.45"/>
  </r>
  <r>
    <x v="6"/>
    <x v="2"/>
    <d v="2016-03-22T00:00:00"/>
    <n v="3.3"/>
    <n v="3.05"/>
    <n v="5.8"/>
  </r>
  <r>
    <x v="6"/>
    <x v="2"/>
    <d v="2016-03-29T00:00:00"/>
    <n v="3.1"/>
    <n v="3.25"/>
    <n v="5.85"/>
  </r>
  <r>
    <x v="6"/>
    <x v="3"/>
    <d v="2016-04-05T00:00:00"/>
    <n v="3.4"/>
    <n v="3.55"/>
    <n v="6.35"/>
  </r>
  <r>
    <x v="6"/>
    <x v="3"/>
    <d v="2016-04-12T00:00:00"/>
    <n v="3.9"/>
    <n v="3.95"/>
    <n v="7.4"/>
  </r>
  <r>
    <x v="6"/>
    <x v="3"/>
    <d v="2016-04-19T00:00:00"/>
    <n v="4.3"/>
    <n v="4.7"/>
    <n v="8.5500000000000007"/>
  </r>
  <r>
    <x v="6"/>
    <x v="3"/>
    <d v="2016-04-26T00:00:00"/>
    <n v="4.5"/>
    <n v="4.9000000000000004"/>
    <n v="9"/>
  </r>
  <r>
    <x v="6"/>
    <x v="4"/>
    <d v="2016-05-03T00:00:00"/>
    <n v="4.1500000000000004"/>
    <n v="4.9000000000000004"/>
    <n v="8.75"/>
  </r>
  <r>
    <x v="6"/>
    <x v="4"/>
    <d v="2016-05-10T00:00:00"/>
    <n v="3.75"/>
    <n v="4.6500000000000004"/>
    <n v="8.1"/>
  </r>
  <r>
    <x v="6"/>
    <x v="4"/>
    <d v="2016-05-17T00:00:00"/>
    <n v="3.75"/>
    <n v="4.3"/>
    <n v="7.9"/>
  </r>
  <r>
    <x v="6"/>
    <x v="4"/>
    <d v="2016-05-24T00:00:00"/>
    <n v="4.1500000000000004"/>
    <n v="4.5999999999999996"/>
    <n v="8.0500000000000007"/>
  </r>
  <r>
    <x v="6"/>
    <x v="4"/>
    <d v="2016-05-31T00:00:00"/>
    <n v="4.3"/>
    <n v="4.3"/>
    <n v="8.25"/>
  </r>
  <r>
    <x v="6"/>
    <x v="5"/>
    <d v="2016-06-07T00:00:00"/>
    <n v="4.3499999999999996"/>
    <n v="4.45"/>
    <n v="9"/>
  </r>
  <r>
    <x v="6"/>
    <x v="5"/>
    <d v="2016-06-14T00:00:00"/>
    <n v="4.95"/>
    <n v="4.45"/>
    <n v="9.25"/>
  </r>
  <r>
    <x v="6"/>
    <x v="5"/>
    <d v="2016-06-21T00:00:00"/>
    <n v="4.6500000000000004"/>
    <n v="4.25"/>
    <n v="8.85"/>
  </r>
  <r>
    <x v="6"/>
    <x v="5"/>
    <d v="2016-06-28T00:00:00"/>
    <n v="4.3499999999999996"/>
    <n v="4.2"/>
    <n v="9.25"/>
  </r>
  <r>
    <x v="6"/>
    <x v="6"/>
    <d v="2016-07-05T00:00:00"/>
    <n v="4.7"/>
    <n v="4.9000000000000004"/>
    <n v="9.75"/>
  </r>
  <r>
    <x v="6"/>
    <x v="6"/>
    <d v="2016-07-12T00:00:00"/>
    <n v="4.5999999999999996"/>
    <n v="4.8"/>
    <n v="9.35"/>
  </r>
  <r>
    <x v="6"/>
    <x v="6"/>
    <d v="2016-07-19T00:00:00"/>
    <n v="4.55"/>
    <n v="4.5"/>
    <n v="9.15"/>
  </r>
  <r>
    <x v="6"/>
    <x v="6"/>
    <d v="2016-07-26T00:00:00"/>
    <n v="4.0999999999999996"/>
    <n v="4.3499999999999996"/>
    <n v="8.85"/>
  </r>
  <r>
    <x v="6"/>
    <x v="7"/>
    <d v="2016-08-02T00:00:00"/>
    <n v="3.8"/>
    <n v="4.0999999999999996"/>
    <n v="8.6"/>
  </r>
  <r>
    <x v="6"/>
    <x v="7"/>
    <d v="2016-08-09T00:00:00"/>
    <n v="3.95"/>
    <n v="4"/>
    <n v="9"/>
  </r>
  <r>
    <x v="6"/>
    <x v="7"/>
    <d v="2016-08-16T00:00:00"/>
    <n v="4.7"/>
    <n v="4"/>
    <n v="9.25"/>
  </r>
  <r>
    <x v="6"/>
    <x v="7"/>
    <d v="2016-08-23T00:00:00"/>
    <n v="4.3"/>
    <n v="4.05"/>
    <n v="9"/>
  </r>
  <r>
    <x v="6"/>
    <x v="7"/>
    <d v="2016-08-30T00:00:00"/>
    <n v="4.75"/>
    <n v="4.7"/>
    <n v="9.8000000000000007"/>
  </r>
  <r>
    <x v="6"/>
    <x v="8"/>
    <d v="2016-09-06T00:00:00"/>
    <n v="4.8499999999999996"/>
    <n v="4.8499999999999996"/>
    <n v="10.1"/>
  </r>
  <r>
    <x v="6"/>
    <x v="8"/>
    <d v="2016-09-13T00:00:00"/>
    <n v="5.85"/>
    <n v="5.7"/>
    <n v="11.75"/>
  </r>
  <r>
    <x v="6"/>
    <x v="8"/>
    <d v="2016-09-20T00:00:00"/>
    <n v="5.8"/>
    <n v="5.85"/>
    <n v="12"/>
  </r>
  <r>
    <x v="6"/>
    <x v="8"/>
    <d v="2016-09-27T00:00:00"/>
    <n v="6.4"/>
    <n v="7.1"/>
    <n v="12.75"/>
  </r>
  <r>
    <x v="6"/>
    <x v="9"/>
    <d v="2016-10-04T00:00:00"/>
    <n v="5.55"/>
    <n v="6.7"/>
    <n v="12"/>
  </r>
  <r>
    <x v="6"/>
    <x v="9"/>
    <d v="2016-10-11T00:00:00"/>
    <n v="6.15"/>
    <n v="7.45"/>
    <n v="12.65"/>
  </r>
  <r>
    <x v="6"/>
    <x v="9"/>
    <d v="2016-10-18T00:00:00"/>
    <n v="6.05"/>
    <n v="7.2"/>
    <n v="12.15"/>
  </r>
  <r>
    <x v="6"/>
    <x v="9"/>
    <d v="2016-10-25T00:00:00"/>
    <n v="5.2"/>
    <n v="6.15"/>
    <n v="10.85"/>
  </r>
  <r>
    <x v="6"/>
    <x v="10"/>
    <d v="2016-11-01T00:00:00"/>
    <n v="5"/>
    <n v="5.9"/>
    <n v="11"/>
  </r>
  <r>
    <x v="6"/>
    <x v="10"/>
    <d v="2016-11-08T00:00:00"/>
    <n v="5.5"/>
    <n v="6.2"/>
    <n v="11.15"/>
  </r>
  <r>
    <x v="6"/>
    <x v="10"/>
    <d v="2016-11-15T00:00:00"/>
    <n v="6.4"/>
    <n v="8.1"/>
    <n v="13.5"/>
  </r>
  <r>
    <x v="6"/>
    <x v="10"/>
    <d v="2016-11-22T00:00:00"/>
    <n v="7.15"/>
    <n v="9.5"/>
    <n v="13.35"/>
  </r>
  <r>
    <x v="6"/>
    <x v="10"/>
    <d v="2016-11-29T00:00:00"/>
    <n v="6.4"/>
    <n v="8.4"/>
    <n v="12.75"/>
  </r>
  <r>
    <x v="6"/>
    <x v="11"/>
    <d v="2016-12-06T00:00:00"/>
    <n v="6.1"/>
    <n v="8.15"/>
    <n v="12.85"/>
  </r>
  <r>
    <x v="6"/>
    <x v="11"/>
    <d v="2016-12-13T00:00:00"/>
    <n v="5.25"/>
    <n v="6.9"/>
    <n v="10.55"/>
  </r>
  <r>
    <x v="6"/>
    <x v="11"/>
    <d v="2016-12-20T00:00:00"/>
    <n v="5"/>
    <n v="6"/>
    <n v="10.8"/>
  </r>
  <r>
    <x v="6"/>
    <x v="11"/>
    <d v="2016-12-27T00:00:00"/>
    <n v="5.4"/>
    <n v="7.25"/>
    <n v="13.4"/>
  </r>
  <r>
    <x v="7"/>
    <x v="0"/>
    <d v="2017-01-03T00:00:00"/>
    <n v="6.15"/>
    <n v="7.45"/>
    <n v="13.25"/>
  </r>
  <r>
    <x v="7"/>
    <x v="0"/>
    <d v="2017-01-09T00:00:00"/>
    <n v="6.05"/>
    <n v="7.75"/>
    <n v="13.6"/>
  </r>
  <r>
    <x v="7"/>
    <x v="0"/>
    <d v="2017-01-16T00:00:00"/>
    <n v="5.55"/>
    <n v="7.3"/>
    <n v="12.5"/>
  </r>
  <r>
    <x v="7"/>
    <x v="0"/>
    <d v="2017-01-23T00:00:00"/>
    <n v="5.65"/>
    <n v="8"/>
    <n v="13.6"/>
  </r>
  <r>
    <x v="7"/>
    <x v="0"/>
    <d v="2017-01-30T00:00:00"/>
    <n v="5.05"/>
    <n v="6.85"/>
    <n v="12"/>
  </r>
  <r>
    <x v="7"/>
    <x v="1"/>
    <d v="2017-02-06T00:00:00"/>
    <n v="4.8499999999999996"/>
    <n v="6"/>
    <n v="11.35"/>
  </r>
  <r>
    <x v="7"/>
    <x v="1"/>
    <d v="2017-02-13T00:00:00"/>
    <n v="4.25"/>
    <n v="5.35"/>
    <n v="11.1"/>
  </r>
  <r>
    <x v="7"/>
    <x v="1"/>
    <d v="2017-02-20T00:00:00"/>
    <n v="4.9000000000000004"/>
    <n v="5.3"/>
    <n v="10.85"/>
  </r>
  <r>
    <x v="7"/>
    <x v="1"/>
    <d v="2017-02-27T00:00:00"/>
    <n v="6"/>
    <n v="6"/>
    <n v="11.5"/>
  </r>
  <r>
    <x v="7"/>
    <x v="2"/>
    <d v="2017-03-06T00:00:00"/>
    <n v="6.4"/>
    <n v="5.85"/>
    <n v="12.5"/>
  </r>
  <r>
    <x v="7"/>
    <x v="2"/>
    <d v="2017-03-13T00:00:00"/>
    <n v="6.6"/>
    <n v="6.95"/>
    <n v="14.85"/>
  </r>
  <r>
    <x v="7"/>
    <x v="2"/>
    <d v="2017-03-20T00:00:00"/>
    <n v="6.95"/>
    <n v="8.1999999999999993"/>
    <n v="16.7"/>
  </r>
  <r>
    <x v="7"/>
    <x v="2"/>
    <d v="2017-03-27T00:00:00"/>
    <n v="7"/>
    <n v="8.4499999999999993"/>
    <n v="16.25"/>
  </r>
  <r>
    <x v="7"/>
    <x v="3"/>
    <d v="2017-04-03T00:00:00"/>
    <n v="6.6"/>
    <n v="8.6"/>
    <n v="16.25"/>
  </r>
  <r>
    <x v="7"/>
    <x v="3"/>
    <d v="2017-04-10T00:00:00"/>
    <n v="6.15"/>
    <n v="7.6"/>
    <n v="14.45"/>
  </r>
  <r>
    <x v="7"/>
    <x v="3"/>
    <d v="2017-04-17T00:00:00"/>
    <n v="6.25"/>
    <n v="7.8"/>
    <n v="14.95"/>
  </r>
  <r>
    <x v="7"/>
    <x v="3"/>
    <d v="2017-04-24T00:00:00"/>
    <n v="5.9"/>
    <n v="6.25"/>
    <n v="13.1"/>
  </r>
  <r>
    <x v="7"/>
    <x v="4"/>
    <d v="2017-05-01T00:00:00"/>
    <n v="6.1"/>
    <n v="6.4"/>
    <n v="13.85"/>
  </r>
  <r>
    <x v="7"/>
    <x v="4"/>
    <d v="2017-05-08T00:00:00"/>
    <n v="5.65"/>
    <n v="6"/>
    <n v="13.2"/>
  </r>
  <r>
    <x v="7"/>
    <x v="4"/>
    <d v="2017-05-15T00:00:00"/>
    <n v="6.1"/>
    <n v="6.3"/>
    <n v="14.45"/>
  </r>
  <r>
    <x v="7"/>
    <x v="4"/>
    <d v="2017-05-22T00:00:00"/>
    <n v="6.1"/>
    <n v="6.1"/>
    <n v="14.55"/>
  </r>
  <r>
    <x v="7"/>
    <x v="4"/>
    <d v="2017-05-29T00:00:00"/>
    <n v="6"/>
    <n v="6"/>
    <n v="14.2"/>
  </r>
  <r>
    <x v="7"/>
    <x v="5"/>
    <d v="2017-06-05T00:00:00"/>
    <n v="5.6"/>
    <n v="5.55"/>
    <n v="13.55"/>
  </r>
  <r>
    <x v="7"/>
    <x v="5"/>
    <d v="2017-06-12T00:00:00"/>
    <n v="5.9"/>
    <n v="5.75"/>
    <n v="13.2"/>
  </r>
  <r>
    <x v="7"/>
    <x v="5"/>
    <d v="2017-06-19T00:00:00"/>
    <n v="5.3"/>
    <n v="5.55"/>
    <n v="12.65"/>
  </r>
  <r>
    <x v="7"/>
    <x v="5"/>
    <d v="2017-06-26T00:00:00"/>
    <n v="4.6500000000000004"/>
    <n v="5.0999999999999996"/>
    <n v="11.15"/>
  </r>
  <r>
    <x v="7"/>
    <x v="6"/>
    <d v="2017-07-03T00:00:00"/>
    <n v="5"/>
    <n v="5.0999999999999996"/>
    <n v="11.5"/>
  </r>
  <r>
    <x v="7"/>
    <x v="6"/>
    <d v="2017-07-10T00:00:00"/>
    <n v="4.4000000000000004"/>
    <n v="4.6500000000000004"/>
    <n v="10.8"/>
  </r>
  <r>
    <x v="7"/>
    <x v="6"/>
    <d v="2017-07-17T00:00:00"/>
    <n v="5.15"/>
    <n v="4.8499999999999996"/>
    <n v="12"/>
  </r>
  <r>
    <x v="7"/>
    <x v="6"/>
    <d v="2017-07-24T00:00:00"/>
    <n v="5.5"/>
    <n v="5.15"/>
    <n v="13"/>
  </r>
  <r>
    <x v="7"/>
    <x v="6"/>
    <d v="2017-07-31T00:00:00"/>
    <n v="5.3"/>
    <n v="5.15"/>
    <n v="12.9"/>
  </r>
  <r>
    <x v="7"/>
    <x v="7"/>
    <d v="2017-08-07T00:00:00"/>
    <n v="6.3"/>
    <n v="6.3"/>
    <n v="14"/>
  </r>
  <r>
    <x v="7"/>
    <x v="7"/>
    <d v="2017-08-14T00:00:00"/>
    <n v="6.9"/>
    <n v="7.35"/>
    <n v="15.25"/>
  </r>
  <r>
    <x v="7"/>
    <x v="7"/>
    <d v="2017-08-21T00:00:00"/>
    <n v="7.45"/>
    <n v="8.15"/>
    <n v="17.3"/>
  </r>
  <r>
    <x v="7"/>
    <x v="7"/>
    <d v="2017-08-29T00:00:00"/>
    <n v="7.25"/>
    <n v="7.8"/>
    <n v="16.95"/>
  </r>
  <r>
    <x v="7"/>
    <x v="8"/>
    <d v="2017-09-04T00:00:00"/>
    <n v="7.2"/>
    <n v="7.5"/>
    <n v="16.149999999999999"/>
  </r>
  <r>
    <x v="7"/>
    <x v="8"/>
    <d v="2017-09-11T00:00:00"/>
    <n v="7.95"/>
    <n v="8.6"/>
    <n v="17.149999999999999"/>
  </r>
  <r>
    <x v="7"/>
    <x v="8"/>
    <d v="2017-09-18T00:00:00"/>
    <n v="8.15"/>
    <n v="8.35"/>
    <n v="17.2"/>
  </r>
  <r>
    <x v="7"/>
    <x v="8"/>
    <d v="2017-09-25T00:00:00"/>
    <n v="8.25"/>
    <n v="9.5500000000000007"/>
    <n v="19.350000000000001"/>
  </r>
  <r>
    <x v="7"/>
    <x v="9"/>
    <d v="2017-10-02T00:00:00"/>
    <n v="7.45"/>
    <n v="8.9499999999999993"/>
    <n v="18.25"/>
  </r>
  <r>
    <x v="7"/>
    <x v="9"/>
    <d v="2017-10-09T00:00:00"/>
    <n v="8.1"/>
    <n v="9.3000000000000007"/>
    <n v="18.55"/>
  </r>
  <r>
    <x v="7"/>
    <x v="9"/>
    <d v="2017-10-16T00:00:00"/>
    <n v="8.1999999999999993"/>
    <n v="9.4"/>
    <n v="17.45"/>
  </r>
  <r>
    <x v="7"/>
    <x v="9"/>
    <d v="2017-10-23T00:00:00"/>
    <n v="8.1"/>
    <n v="10"/>
    <n v="17.95"/>
  </r>
  <r>
    <x v="7"/>
    <x v="9"/>
    <d v="2017-10-30T00:00:00"/>
    <n v="8.15"/>
    <n v="10.4"/>
    <n v="17.899999999999999"/>
  </r>
  <r>
    <x v="7"/>
    <x v="10"/>
    <d v="2017-11-06T00:00:00"/>
    <n v="7.75"/>
    <n v="10.25"/>
    <n v="17.7"/>
  </r>
  <r>
    <x v="7"/>
    <x v="10"/>
    <d v="2017-11-13T00:00:00"/>
    <n v="8.1999999999999993"/>
    <n v="11.35"/>
    <n v="19.100000000000001"/>
  </r>
  <r>
    <x v="7"/>
    <x v="10"/>
    <d v="2017-11-20T00:00:00"/>
    <n v="7.95"/>
    <n v="11.2"/>
    <n v="18.25"/>
  </r>
  <r>
    <x v="7"/>
    <x v="10"/>
    <d v="2017-11-27T00:00:00"/>
    <n v="9.0500000000000007"/>
    <n v="11.7"/>
    <n v="18.850000000000001"/>
  </r>
  <r>
    <x v="7"/>
    <x v="11"/>
    <d v="2017-12-04T00:00:00"/>
    <n v="9.85"/>
    <n v="13"/>
    <n v="20.9"/>
  </r>
  <r>
    <x v="7"/>
    <x v="11"/>
    <d v="2017-12-11T00:00:00"/>
    <n v="9.65"/>
    <n v="13.65"/>
    <n v="21.05"/>
  </r>
  <r>
    <x v="7"/>
    <x v="11"/>
    <d v="2017-12-18T00:00:00"/>
    <n v="9.8000000000000007"/>
    <n v="11.8"/>
    <n v="19.399999999999999"/>
  </r>
  <r>
    <x v="7"/>
    <x v="11"/>
    <d v="2017-12-25T00:00:00"/>
    <n v="8.4499999999999993"/>
    <n v="10.75"/>
    <n v="17.25"/>
  </r>
  <r>
    <x v="8"/>
    <x v="0"/>
    <d v="2018-01-08T00:00:00"/>
    <n v="6.9"/>
    <n v="10.6"/>
    <n v="17.350000000000001"/>
  </r>
  <r>
    <x v="8"/>
    <x v="0"/>
    <d v="2018-01-15T00:00:00"/>
    <n v="6.05"/>
    <n v="9.9499999999999993"/>
    <n v="15.95"/>
  </r>
  <r>
    <x v="8"/>
    <x v="0"/>
    <d v="2018-01-22T00:00:00"/>
    <n v="5.65"/>
    <n v="8"/>
    <n v="14.05"/>
  </r>
  <r>
    <x v="8"/>
    <x v="0"/>
    <d v="2018-01-29T00:00:00"/>
    <n v="6.95"/>
    <n v="8.15"/>
    <n v="14.95"/>
  </r>
  <r>
    <x v="8"/>
    <x v="1"/>
    <d v="2018-02-05T00:00:00"/>
    <n v="6.25"/>
    <n v="7.45"/>
    <n v="14.8"/>
  </r>
  <r>
    <x v="8"/>
    <x v="1"/>
    <d v="2018-02-12T00:00:00"/>
    <n v="6.8"/>
    <n v="8.1999999999999993"/>
    <n v="16.850000000000001"/>
  </r>
  <r>
    <x v="8"/>
    <x v="1"/>
    <d v="2018-02-19T00:00:00"/>
    <n v="6.4"/>
    <n v="7.5"/>
    <n v="16.2"/>
  </r>
  <r>
    <x v="8"/>
    <x v="1"/>
    <d v="2018-02-26T00:00:00"/>
    <n v="7.15"/>
    <n v="7.45"/>
    <n v="16.7"/>
  </r>
  <r>
    <x v="8"/>
    <x v="2"/>
    <d v="2018-03-05T00:00:00"/>
    <n v="6.55"/>
    <n v="7.05"/>
    <n v="16.100000000000001"/>
  </r>
  <r>
    <x v="8"/>
    <x v="2"/>
    <d v="2018-03-12T00:00:00"/>
    <n v="6.4"/>
    <n v="6.75"/>
    <n v="15.45"/>
  </r>
  <r>
    <x v="8"/>
    <x v="2"/>
    <d v="2018-03-19T00:00:00"/>
    <n v="6.1"/>
    <n v="6.15"/>
    <n v="15"/>
  </r>
  <r>
    <x v="8"/>
    <x v="2"/>
    <d v="2018-03-26T00:00:00"/>
    <n v="6.15"/>
    <n v="5.8"/>
    <n v="14.75"/>
  </r>
  <r>
    <x v="8"/>
    <x v="3"/>
    <d v="2018-04-02T00:00:00"/>
    <n v="5.75"/>
    <n v="5.5"/>
    <n v="14.1"/>
  </r>
  <r>
    <x v="8"/>
    <x v="3"/>
    <d v="2018-04-09T00:00:00"/>
    <n v="5.25"/>
    <n v="5.2"/>
    <n v="12.75"/>
  </r>
  <r>
    <x v="8"/>
    <x v="3"/>
    <d v="2018-04-16T00:00:00"/>
    <n v="6.4"/>
    <n v="5.5"/>
    <n v="13.5"/>
  </r>
  <r>
    <x v="8"/>
    <x v="3"/>
    <d v="2018-04-23T00:00:00"/>
    <n v="7.1"/>
    <n v="7.7"/>
    <n v="17.95"/>
  </r>
  <r>
    <x v="8"/>
    <x v="3"/>
    <d v="2018-04-30T00:00:00"/>
    <n v="7.25"/>
    <n v="9"/>
    <n v="18.05"/>
  </r>
  <r>
    <x v="8"/>
    <x v="4"/>
    <d v="2018-05-07T00:00:00"/>
    <n v="7.65"/>
    <n v="9.1"/>
    <n v="18.399999999999999"/>
  </r>
  <r>
    <x v="8"/>
    <x v="4"/>
    <d v="2018-05-14T00:00:00"/>
    <n v="8.4"/>
    <n v="9.6999999999999993"/>
    <n v="19"/>
  </r>
  <r>
    <x v="8"/>
    <x v="4"/>
    <d v="2018-05-21T00:00:00"/>
    <n v="7.7"/>
    <n v="8.5"/>
    <n v="17.25"/>
  </r>
  <r>
    <x v="8"/>
    <x v="4"/>
    <d v="2018-05-28T00:00:00"/>
    <n v="7.05"/>
    <n v="7.3"/>
    <n v="16.05"/>
  </r>
  <r>
    <x v="8"/>
    <x v="5"/>
    <d v="2018-06-04T00:00:00"/>
    <n v="7.5"/>
    <n v="7.2"/>
    <n v="17.75"/>
  </r>
  <r>
    <x v="8"/>
    <x v="5"/>
    <d v="2018-06-11T00:00:00"/>
    <n v="7.95"/>
    <n v="8.65"/>
    <n v="19"/>
  </r>
  <r>
    <x v="8"/>
    <x v="5"/>
    <d v="2018-06-18T00:00:00"/>
    <n v="8"/>
    <n v="8.85"/>
    <n v="19.7"/>
  </r>
  <r>
    <x v="8"/>
    <x v="5"/>
    <d v="2018-06-25T00:00:00"/>
    <n v="7.25"/>
    <n v="8.4"/>
    <n v="19.5"/>
  </r>
  <r>
    <x v="8"/>
    <x v="6"/>
    <d v="2018-07-02T00:00:00"/>
    <n v="7.15"/>
    <n v="8.8000000000000007"/>
    <n v="20.75"/>
  </r>
  <r>
    <x v="8"/>
    <x v="6"/>
    <d v="2018-07-09T00:00:00"/>
    <n v="9.0500000000000007"/>
    <n v="10.95"/>
    <n v="22.45"/>
  </r>
  <r>
    <x v="8"/>
    <x v="6"/>
    <d v="2018-07-16T00:00:00"/>
    <n v="8.9"/>
    <n v="11.45"/>
    <n v="22.1"/>
  </r>
  <r>
    <x v="8"/>
    <x v="6"/>
    <d v="2018-07-23T00:00:00"/>
    <n v="8.9499999999999993"/>
    <n v="11.3"/>
    <n v="22.25"/>
  </r>
  <r>
    <x v="8"/>
    <x v="6"/>
    <d v="2018-07-30T00:00:00"/>
    <n v="9.35"/>
    <n v="11.05"/>
    <n v="22.85"/>
  </r>
  <r>
    <x v="8"/>
    <x v="7"/>
    <d v="2018-08-06T00:00:00"/>
    <n v="10"/>
    <n v="11.7"/>
    <n v="24.65"/>
  </r>
  <r>
    <x v="8"/>
    <x v="7"/>
    <d v="2018-08-13T00:00:00"/>
    <n v="9.5"/>
    <n v="11.4"/>
    <n v="24.25"/>
  </r>
  <r>
    <x v="8"/>
    <x v="7"/>
    <d v="2018-08-20T00:00:00"/>
    <n v="9.6"/>
    <n v="11.25"/>
    <n v="24.25"/>
  </r>
  <r>
    <x v="8"/>
    <x v="7"/>
    <d v="2018-08-27T00:00:00"/>
    <n v="9.35"/>
    <n v="10.5"/>
    <n v="22.9"/>
  </r>
  <r>
    <x v="8"/>
    <x v="8"/>
    <d v="2018-09-03T00:00:00"/>
    <n v="8.65"/>
    <n v="9.4"/>
    <n v="22.15"/>
  </r>
  <r>
    <x v="8"/>
    <x v="8"/>
    <d v="2018-09-10T00:00:00"/>
    <n v="8.5"/>
    <n v="8.85"/>
    <n v="21.2"/>
  </r>
  <r>
    <x v="8"/>
    <x v="8"/>
    <d v="2018-09-17T00:00:00"/>
    <n v="7.5"/>
    <n v="7.75"/>
    <n v="20.100000000000001"/>
  </r>
  <r>
    <x v="8"/>
    <x v="8"/>
    <d v="2018-09-24T00:00:00"/>
    <n v="7.25"/>
    <n v="7.35"/>
    <n v="20.149999999999999"/>
  </r>
  <r>
    <x v="8"/>
    <x v="9"/>
    <d v="2018-10-01T00:00:00"/>
    <n v="7.9"/>
    <n v="7.85"/>
    <n v="20.6"/>
  </r>
  <r>
    <x v="8"/>
    <x v="9"/>
    <d v="2018-10-08T00:00:00"/>
    <n v="8.8000000000000007"/>
    <n v="7.65"/>
    <n v="20.3"/>
  </r>
  <r>
    <x v="8"/>
    <x v="9"/>
    <d v="2018-10-15T00:00:00"/>
    <n v="9.15"/>
    <n v="7.85"/>
    <n v="21.05"/>
  </r>
  <r>
    <x v="8"/>
    <x v="9"/>
    <d v="2018-10-22T00:00:00"/>
    <n v="8.65"/>
    <n v="8"/>
    <n v="21.45"/>
  </r>
  <r>
    <x v="8"/>
    <x v="9"/>
    <d v="2018-10-29T00:00:00"/>
    <n v="8.6"/>
    <n v="10"/>
    <n v="21.4"/>
  </r>
  <r>
    <x v="8"/>
    <x v="10"/>
    <d v="2018-11-05T00:00:00"/>
    <n v="8.65"/>
    <n v="10.25"/>
    <n v="20.9"/>
  </r>
  <r>
    <x v="8"/>
    <x v="10"/>
    <d v="2018-11-12T00:00:00"/>
    <n v="6.8"/>
    <n v="8.5500000000000007"/>
    <n v="15.9"/>
  </r>
  <r>
    <x v="8"/>
    <x v="10"/>
    <d v="2018-11-19T00:00:00"/>
    <n v="6.35"/>
    <n v="7.55"/>
    <n v="14.95"/>
  </r>
  <r>
    <x v="8"/>
    <x v="10"/>
    <d v="2018-11-26T00:00:00"/>
    <n v="7"/>
    <n v="7.75"/>
    <n v="15.75"/>
  </r>
  <r>
    <x v="8"/>
    <x v="11"/>
    <d v="2018-12-03T00:00:00"/>
    <n v="7.5"/>
    <n v="8"/>
    <n v="15.85"/>
  </r>
  <r>
    <x v="8"/>
    <x v="11"/>
    <d v="2018-12-10T00:00:00"/>
    <n v="9"/>
    <n v="8.9499999999999993"/>
    <n v="16.25"/>
  </r>
  <r>
    <x v="8"/>
    <x v="11"/>
    <d v="2018-12-17T00:00:00"/>
    <n v="8.75"/>
    <n v="8.8000000000000007"/>
    <n v="17.2"/>
  </r>
  <r>
    <x v="8"/>
    <x v="11"/>
    <d v="2018-12-24T00:00:00"/>
    <n v="6"/>
    <n v="8.15"/>
    <n v="16.100000000000001"/>
  </r>
  <r>
    <x v="8"/>
    <x v="11"/>
    <d v="2018-12-31T00:00:00"/>
    <n v="6"/>
    <n v="8.15"/>
    <n v="16.100000000000001"/>
  </r>
  <r>
    <x v="9"/>
    <x v="0"/>
    <d v="2019-01-07T00:00:00"/>
    <n v="6.6"/>
    <n v="8.35"/>
    <n v="16.7"/>
  </r>
  <r>
    <x v="9"/>
    <x v="0"/>
    <d v="2019-01-14T00:00:00"/>
    <n v="6.35"/>
    <n v="8.5"/>
    <n v="17.649999999999999"/>
  </r>
  <r>
    <x v="9"/>
    <x v="0"/>
    <d v="2019-01-21T00:00:00"/>
    <n v="6.95"/>
    <n v="8.5"/>
    <n v="17.899999999999999"/>
  </r>
  <r>
    <x v="9"/>
    <x v="0"/>
    <d v="2019-01-28T00:00:00"/>
    <n v="6.05"/>
    <n v="7.75"/>
    <n v="16.3"/>
  </r>
  <r>
    <x v="9"/>
    <x v="1"/>
    <d v="2019-02-04T00:00:00"/>
    <n v="4.8499999999999996"/>
    <n v="6.4"/>
    <n v="13.8"/>
  </r>
  <r>
    <x v="9"/>
    <x v="1"/>
    <d v="2019-02-11T00:00:00"/>
    <n v="4.9000000000000004"/>
    <n v="6"/>
    <n v="13.15"/>
  </r>
  <r>
    <x v="9"/>
    <x v="1"/>
    <d v="2019-02-18T00:00:00"/>
    <n v="5.5"/>
    <n v="5.85"/>
    <n v="13.25"/>
  </r>
  <r>
    <x v="9"/>
    <x v="1"/>
    <d v="2019-02-25T00:00:00"/>
    <n v="5"/>
    <n v="5.65"/>
    <n v="12.8"/>
  </r>
  <r>
    <x v="9"/>
    <x v="2"/>
    <d v="2019-03-04T00:00:00"/>
    <n v="4.8499999999999996"/>
    <n v="5.05"/>
    <n v="12.45"/>
  </r>
  <r>
    <x v="9"/>
    <x v="2"/>
    <d v="2019-03-11T00:00:00"/>
    <n v="4.8499999999999996"/>
    <n v="4.6500000000000004"/>
    <n v="11.6"/>
  </r>
  <r>
    <x v="9"/>
    <x v="2"/>
    <d v="2019-03-18T00:00:00"/>
    <n v="6.2"/>
    <n v="4.8499999999999996"/>
    <n v="11.95"/>
  </r>
  <r>
    <x v="9"/>
    <x v="2"/>
    <d v="2019-03-25T00:00:00"/>
    <n v="4.9000000000000004"/>
    <n v="4.55"/>
    <n v="11.65"/>
  </r>
  <r>
    <x v="9"/>
    <x v="3"/>
    <d v="2019-04-01T00:00:00"/>
    <n v="4.7"/>
    <n v="4.3"/>
    <n v="12"/>
  </r>
  <r>
    <x v="9"/>
    <x v="3"/>
    <d v="2019-04-08T00:00:00"/>
    <n v="4.55"/>
    <n v="4.4000000000000004"/>
    <n v="12.8"/>
  </r>
  <r>
    <x v="9"/>
    <x v="3"/>
    <d v="2019-04-15T00:00:00"/>
    <n v="5.05"/>
    <n v="4.5999999999999996"/>
    <n v="12.7"/>
  </r>
  <r>
    <x v="9"/>
    <x v="3"/>
    <d v="2019-04-22T00:00:00"/>
    <n v="5.35"/>
    <n v="4.75"/>
    <n v="12.9"/>
  </r>
  <r>
    <x v="9"/>
    <x v="3"/>
    <d v="2019-04-29T00:00:00"/>
    <n v="6.35"/>
    <n v="5.15"/>
    <n v="13.75"/>
  </r>
  <r>
    <x v="9"/>
    <x v="4"/>
    <d v="2019-05-06T00:00:00"/>
    <n v="6.6"/>
    <n v="5.85"/>
    <n v="15.65"/>
  </r>
  <r>
    <x v="9"/>
    <x v="4"/>
    <d v="2019-05-13T00:00:00"/>
    <n v="6.7"/>
    <n v="6.25"/>
    <n v="15.85"/>
  </r>
  <r>
    <x v="9"/>
    <x v="4"/>
    <d v="2019-05-20T00:00:00"/>
    <n v="6.5"/>
    <n v="6.45"/>
    <n v="16.350000000000001"/>
  </r>
  <r>
    <x v="9"/>
    <x v="4"/>
    <d v="2019-05-27T00:00:00"/>
    <n v="7"/>
    <n v="6.6"/>
    <n v="16.45"/>
  </r>
  <r>
    <x v="9"/>
    <x v="5"/>
    <d v="2019-06-03T00:00:00"/>
    <n v="7.25"/>
    <n v="6.7"/>
    <n v="16.45"/>
  </r>
  <r>
    <x v="9"/>
    <x v="5"/>
    <d v="2019-06-10T00:00:00"/>
    <n v="7.75"/>
    <n v="7.05"/>
    <n v="16.850000000000001"/>
  </r>
  <r>
    <x v="9"/>
    <x v="5"/>
    <d v="2019-06-17T00:00:00"/>
    <n v="7.3"/>
    <n v="7.1"/>
    <n v="17.149999999999999"/>
  </r>
  <r>
    <x v="9"/>
    <x v="5"/>
    <d v="2019-06-21T00:00:00"/>
    <n v="7.5"/>
    <n v="8.1999999999999993"/>
    <n v="18.350000000000001"/>
  </r>
  <r>
    <x v="9"/>
    <x v="5"/>
    <d v="2019-06-28T00:00:00"/>
    <n v="7.2"/>
    <n v="8.8000000000000007"/>
    <n v="18.399999999999999"/>
  </r>
  <r>
    <x v="9"/>
    <x v="6"/>
    <d v="2019-07-05T00:00:00"/>
    <n v="9.1999999999999993"/>
    <n v="10.3"/>
    <n v="22.2"/>
  </r>
  <r>
    <x v="9"/>
    <x v="6"/>
    <d v="2019-07-12T00:00:00"/>
    <n v="9.5"/>
    <n v="10.9"/>
    <n v="23.45"/>
  </r>
  <r>
    <x v="9"/>
    <x v="6"/>
    <d v="2019-07-19T00:00:00"/>
    <n v="10.9"/>
    <n v="13"/>
    <n v="27.5"/>
  </r>
  <r>
    <x v="9"/>
    <x v="6"/>
    <d v="2019-07-26T00:00:00"/>
    <n v="10"/>
    <n v="11.5"/>
    <n v="23.5"/>
  </r>
  <r>
    <x v="9"/>
    <x v="7"/>
    <d v="2019-08-02T00:00:00"/>
    <n v="9.4499999999999993"/>
    <n v="10.75"/>
    <n v="22"/>
  </r>
  <r>
    <x v="9"/>
    <x v="7"/>
    <d v="2019-08-09T00:00:00"/>
    <n v="9"/>
    <n v="9"/>
    <n v="21"/>
  </r>
  <r>
    <x v="9"/>
    <x v="7"/>
    <d v="2019-08-16T00:00:00"/>
    <n v="10.5"/>
    <n v="10.45"/>
    <n v="22.55"/>
  </r>
  <r>
    <x v="9"/>
    <x v="7"/>
    <d v="2019-08-23T00:00:00"/>
    <n v="10.6"/>
    <n v="10.65"/>
    <n v="24.05"/>
  </r>
  <r>
    <x v="9"/>
    <x v="7"/>
    <d v="2019-08-30T00:00:00"/>
    <n v="10.35"/>
    <n v="11.8"/>
    <n v="28.15"/>
  </r>
  <r>
    <x v="9"/>
    <x v="8"/>
    <d v="2019-09-06T00:00:00"/>
    <n v="11.2"/>
    <n v="13"/>
    <n v="27.95"/>
  </r>
  <r>
    <x v="9"/>
    <x v="8"/>
    <d v="2019-09-13T00:00:00"/>
    <n v="10.95"/>
    <n v="12.5"/>
    <n v="25.9"/>
  </r>
  <r>
    <x v="9"/>
    <x v="8"/>
    <d v="2019-09-20T00:00:00"/>
    <n v="9.15"/>
    <n v="11.9"/>
    <n v="23.7"/>
  </r>
  <r>
    <x v="9"/>
    <x v="8"/>
    <d v="2019-09-27T00:00:00"/>
    <n v="8.5"/>
    <n v="10.35"/>
    <n v="22.8"/>
  </r>
  <r>
    <x v="9"/>
    <x v="9"/>
    <d v="2019-10-04T00:00:00"/>
    <n v="9.15"/>
    <n v="8.9"/>
    <n v="22"/>
  </r>
  <r>
    <x v="9"/>
    <x v="9"/>
    <d v="2019-10-11T00:00:00"/>
    <n v="9.25"/>
    <n v="8.9"/>
    <n v="23.8"/>
  </r>
  <r>
    <x v="9"/>
    <x v="9"/>
    <d v="2019-10-18T00:00:00"/>
    <n v="9.1"/>
    <n v="8.6"/>
    <n v="20.95"/>
  </r>
  <r>
    <x v="9"/>
    <x v="9"/>
    <d v="2019-10-25T00:00:00"/>
    <n v="9.3000000000000007"/>
    <n v="8.75"/>
    <n v="21.5"/>
  </r>
  <r>
    <x v="9"/>
    <x v="10"/>
    <d v="2019-11-01T00:00:00"/>
    <n v="9.1"/>
    <n v="8.5"/>
    <n v="20.399999999999999"/>
  </r>
  <r>
    <x v="9"/>
    <x v="10"/>
    <d v="2019-11-08T00:00:00"/>
    <n v="8.35"/>
    <n v="7.8"/>
    <n v="18"/>
  </r>
  <r>
    <x v="9"/>
    <x v="10"/>
    <d v="2019-11-15T00:00:00"/>
    <n v="8.75"/>
    <n v="8.15"/>
    <n v="19.05"/>
  </r>
  <r>
    <x v="9"/>
    <x v="10"/>
    <d v="2019-11-22T00:00:00"/>
    <n v="8.9"/>
    <n v="8.1999999999999993"/>
    <n v="19.05"/>
  </r>
  <r>
    <x v="9"/>
    <x v="10"/>
    <d v="2019-11-29T00:00:00"/>
    <n v="9.9499999999999993"/>
    <n v="9.5"/>
    <n v="22.4"/>
  </r>
  <r>
    <x v="9"/>
    <x v="11"/>
    <d v="2019-12-06T00:00:00"/>
    <n v="10.25"/>
    <n v="9.8000000000000007"/>
    <n v="21.65"/>
  </r>
  <r>
    <x v="9"/>
    <x v="11"/>
    <d v="2019-12-13T00:00:00"/>
    <n v="8.35"/>
    <n v="9.0500000000000007"/>
    <n v="18.95"/>
  </r>
  <r>
    <x v="9"/>
    <x v="11"/>
    <d v="2019-12-23T00:00:00"/>
    <n v="7.2"/>
    <n v="8.9499999999999993"/>
    <n v="18.899999999999999"/>
  </r>
  <r>
    <x v="10"/>
    <x v="0"/>
    <d v="2020-01-06T00:00:00"/>
    <n v="6.95"/>
    <n v="8.75"/>
    <n v="18.45"/>
  </r>
  <r>
    <x v="10"/>
    <x v="0"/>
    <d v="2020-01-13T00:00:00"/>
    <n v="7.45"/>
    <n v="8.1"/>
    <n v="18.5"/>
  </r>
  <r>
    <x v="10"/>
    <x v="0"/>
    <d v="2020-01-20T00:00:00"/>
    <n v="6.85"/>
    <n v="7.7"/>
    <n v="17.850000000000001"/>
  </r>
  <r>
    <x v="10"/>
    <x v="0"/>
    <d v="2020-01-27T00:00:00"/>
    <n v="6.15"/>
    <n v="7"/>
    <n v="15.9"/>
  </r>
  <r>
    <x v="10"/>
    <x v="1"/>
    <d v="2020-02-03T00:00:00"/>
    <n v="6.1"/>
    <n v="5.85"/>
    <n v="15.05"/>
  </r>
  <r>
    <x v="10"/>
    <x v="1"/>
    <d v="2020-02-10T00:00:00"/>
    <n v="5.75"/>
    <n v="5.05"/>
    <n v="13.6"/>
  </r>
  <r>
    <x v="10"/>
    <x v="1"/>
    <d v="2020-02-17T00:00:00"/>
    <n v="5.6"/>
    <n v="4.75"/>
    <n v="12.95"/>
  </r>
  <r>
    <x v="10"/>
    <x v="1"/>
    <d v="2020-02-24T00:00:00"/>
    <n v="5.95"/>
    <n v="4.5999999999999996"/>
    <n v="13"/>
  </r>
  <r>
    <x v="10"/>
    <x v="2"/>
    <d v="2020-03-02T00:00:00"/>
    <n v="5.2"/>
    <n v="4.3"/>
    <n v="12.6"/>
  </r>
  <r>
    <x v="10"/>
    <x v="2"/>
    <d v="2020-03-09T00:00:00"/>
    <n v="4.95"/>
    <n v="4"/>
    <n v="11.85"/>
  </r>
  <r>
    <x v="10"/>
    <x v="2"/>
    <d v="2020-03-16T00:00:00"/>
    <n v="4.45"/>
    <n v="3.7"/>
    <n v="10.55"/>
  </r>
  <r>
    <x v="10"/>
    <x v="2"/>
    <d v="2020-03-23T00:00:00"/>
    <n v="4.3"/>
    <n v="3.55"/>
    <n v="9.9499999999999993"/>
  </r>
  <r>
    <x v="10"/>
    <x v="2"/>
    <d v="2020-03-30T00:00:00"/>
    <n v="4.25"/>
    <n v="3.3"/>
    <n v="9.3000000000000007"/>
  </r>
  <r>
    <x v="10"/>
    <x v="3"/>
    <d v="2020-04-06T00:00:00"/>
    <n v="4.95"/>
    <n v="3.5"/>
    <n v="10.65"/>
  </r>
  <r>
    <x v="10"/>
    <x v="3"/>
    <d v="2020-04-14T00:00:00"/>
    <n v="4.5999999999999996"/>
    <n v="3.65"/>
    <n v="11"/>
  </r>
  <r>
    <x v="10"/>
    <x v="3"/>
    <d v="2020-04-20T00:00:00"/>
    <n v="4.9000000000000004"/>
    <n v="4.25"/>
    <n v="12.1"/>
  </r>
  <r>
    <x v="10"/>
    <x v="3"/>
    <d v="2020-04-27T00:00:00"/>
    <n v="4.05"/>
    <n v="4.4000000000000004"/>
    <n v="10.5"/>
  </r>
  <r>
    <x v="10"/>
    <x v="4"/>
    <d v="2020-05-04T00:00:00"/>
    <n v="4.3499999999999996"/>
    <n v="3.9"/>
    <n v="9.8000000000000007"/>
  </r>
  <r>
    <x v="10"/>
    <x v="4"/>
    <d v="2020-05-11T00:00:00"/>
    <n v="3.95"/>
    <n v="3.45"/>
    <n v="8.15"/>
  </r>
  <r>
    <x v="10"/>
    <x v="4"/>
    <d v="2020-05-18T00:00:00"/>
    <n v="3.95"/>
    <n v="2.9"/>
    <n v="7"/>
  </r>
  <r>
    <x v="10"/>
    <x v="4"/>
    <d v="2020-05-25T00:00:00"/>
    <n v="4.55"/>
    <n v="3"/>
    <n v="8.1999999999999993"/>
  </r>
  <r>
    <x v="10"/>
    <x v="5"/>
    <d v="2020-06-01T00:00:00"/>
    <n v="4.1500000000000004"/>
    <n v="3.05"/>
    <n v="8"/>
  </r>
  <r>
    <x v="10"/>
    <x v="5"/>
    <d v="2020-06-08T00:00:00"/>
    <n v="5.5"/>
    <n v="3.9"/>
    <n v="11.1"/>
  </r>
  <r>
    <x v="10"/>
    <x v="5"/>
    <d v="2020-06-15T00:00:00"/>
    <n v="6.5"/>
    <n v="4.8"/>
    <n v="14.9"/>
  </r>
  <r>
    <x v="10"/>
    <x v="5"/>
    <d v="2020-06-22T00:00:00"/>
    <n v="8.85"/>
    <n v="10.4"/>
    <n v="20.100000000000001"/>
  </r>
  <r>
    <x v="10"/>
    <x v="5"/>
    <d v="2020-06-29T00:00:00"/>
    <n v="9.6999999999999993"/>
    <n v="11.2"/>
    <n v="21.4"/>
  </r>
  <r>
    <x v="10"/>
    <x v="6"/>
    <d v="2020-07-06T00:00:00"/>
    <n v="10.75"/>
    <n v="11.5"/>
    <n v="20.75"/>
  </r>
  <r>
    <x v="10"/>
    <x v="6"/>
    <d v="2020-07-13T00:00:00"/>
    <n v="8.9499999999999993"/>
    <n v="10.9"/>
    <n v="19.100000000000001"/>
  </r>
  <r>
    <x v="10"/>
    <x v="6"/>
    <d v="2020-07-20T00:00:00"/>
    <n v="8.15"/>
    <n v="10.25"/>
    <n v="18.3"/>
  </r>
  <r>
    <x v="10"/>
    <x v="6"/>
    <d v="2020-07-27T00:00:00"/>
    <n v="6"/>
    <n v="8.75"/>
    <n v="15.8"/>
  </r>
  <r>
    <x v="10"/>
    <x v="7"/>
    <d v="2020-08-03T00:00:00"/>
    <n v="7.2"/>
    <n v="8.4499999999999993"/>
    <n v="17.5"/>
  </r>
  <r>
    <x v="10"/>
    <x v="7"/>
    <d v="2020-08-10T00:00:00"/>
    <n v="8.5"/>
    <n v="8.5500000000000007"/>
    <n v="16.95"/>
  </r>
  <r>
    <x v="10"/>
    <x v="7"/>
    <d v="2020-08-17T00:00:00"/>
    <n v="8.4499999999999993"/>
    <n v="8.5"/>
    <n v="18"/>
  </r>
  <r>
    <x v="10"/>
    <x v="7"/>
    <d v="2020-08-24T00:00:00"/>
    <n v="7.25"/>
    <n v="7.75"/>
    <n v="17.100000000000001"/>
  </r>
  <r>
    <x v="10"/>
    <x v="7"/>
    <d v="2020-08-31T00:00:00"/>
    <n v="8.1"/>
    <n v="7.8"/>
    <n v="18.25"/>
  </r>
  <r>
    <x v="10"/>
    <x v="8"/>
    <d v="2020-09-07T00:00:00"/>
    <n v="7.15"/>
    <n v="7.2"/>
    <n v="16.5"/>
  </r>
  <r>
    <x v="10"/>
    <x v="8"/>
    <d v="2020-09-14T00:00:00"/>
    <n v="7"/>
    <n v="6.85"/>
    <n v="15.6"/>
  </r>
  <r>
    <x v="10"/>
    <x v="8"/>
    <d v="2020-09-21T00:00:00"/>
    <n v="7.15"/>
    <n v="6.9"/>
    <n v="16.3"/>
  </r>
  <r>
    <x v="10"/>
    <x v="8"/>
    <d v="2020-09-28T00:00:00"/>
    <n v="8.6999999999999993"/>
    <n v="8.35"/>
    <n v="20.6"/>
  </r>
  <r>
    <x v="10"/>
    <x v="9"/>
    <d v="2020-10-05T00:00:00"/>
    <n v="9.8000000000000007"/>
    <n v="10.55"/>
    <n v="23.4"/>
  </r>
  <r>
    <x v="10"/>
    <x v="9"/>
    <d v="2020-10-12T00:00:00"/>
    <n v="9.6999999999999993"/>
    <n v="10.5"/>
    <n v="20.149999999999999"/>
  </r>
  <r>
    <x v="10"/>
    <x v="9"/>
    <d v="2020-10-19T00:00:00"/>
    <n v="7.65"/>
    <n v="8.5"/>
    <n v="16.55"/>
  </r>
  <r>
    <x v="10"/>
    <x v="9"/>
    <d v="2020-10-26T00:00:00"/>
    <n v="7.85"/>
    <n v="8.5"/>
    <n v="17.399999999999999"/>
  </r>
  <r>
    <x v="10"/>
    <x v="10"/>
    <d v="2020-11-02T00:00:00"/>
    <n v="7.1"/>
    <n v="7.55"/>
    <n v="15.1"/>
  </r>
  <r>
    <x v="10"/>
    <x v="10"/>
    <d v="2020-11-09T00:00:00"/>
    <n v="6.85"/>
    <n v="7"/>
    <n v="14.15"/>
  </r>
  <r>
    <x v="10"/>
    <x v="10"/>
    <d v="2020-11-16T00:00:00"/>
    <n v="6.56"/>
    <n v="6.7"/>
    <n v="13.7"/>
  </r>
  <r>
    <x v="10"/>
    <x v="10"/>
    <d v="2020-11-23T00:00:00"/>
    <n v="6.95"/>
    <n v="6.5"/>
    <n v="13.45"/>
  </r>
  <r>
    <x v="10"/>
    <x v="10"/>
    <d v="2020-11-30T00:00:00"/>
    <n v="7.1"/>
    <n v="6.7"/>
    <n v="13.8"/>
  </r>
  <r>
    <x v="10"/>
    <x v="11"/>
    <d v="2020-12-07T00:00:00"/>
    <n v="7.8"/>
    <n v="6.4"/>
    <n v="12.35"/>
  </r>
  <r>
    <x v="10"/>
    <x v="11"/>
    <d v="2020-12-14T00:00:00"/>
    <n v="7"/>
    <n v="6.2"/>
    <n v="13.05"/>
  </r>
  <r>
    <x v="10"/>
    <x v="11"/>
    <d v="2020-12-21T00:00:00"/>
    <n v="7.25"/>
    <n v="7.15"/>
    <n v="15.65"/>
  </r>
  <r>
    <x v="10"/>
    <x v="11"/>
    <d v="2020-12-29T00:00:00"/>
    <n v="8.15"/>
    <n v="7.4"/>
    <n v="16.100000000000001"/>
  </r>
  <r>
    <x v="11"/>
    <x v="0"/>
    <d v="2021-01-11T00:00:00"/>
    <n v="9.35"/>
    <n v="9"/>
    <n v="17.350000000000001"/>
  </r>
  <r>
    <x v="11"/>
    <x v="0"/>
    <d v="2021-01-18T00:00:00"/>
    <n v="8.8000000000000007"/>
    <n v="10.45"/>
    <n v="19.55"/>
  </r>
  <r>
    <x v="11"/>
    <x v="0"/>
    <d v="2021-01-25T00:00:00"/>
    <n v="7.9"/>
    <n v="10.6"/>
    <n v="19.25"/>
  </r>
  <r>
    <x v="11"/>
    <x v="1"/>
    <d v="2021-02-01T00:00:00"/>
    <n v="6.15"/>
    <n v="8.35"/>
    <n v="17.25"/>
  </r>
  <r>
    <x v="11"/>
    <x v="1"/>
    <d v="2021-02-08T00:00:00"/>
    <n v="6"/>
    <n v="7.7"/>
    <n v="16.5"/>
  </r>
  <r>
    <x v="11"/>
    <x v="1"/>
    <d v="2021-02-15T00:00:00"/>
    <n v="5.8"/>
    <n v="7.1"/>
    <n v="14.9"/>
  </r>
  <r>
    <x v="11"/>
    <x v="1"/>
    <d v="2021-02-22T00:00:00"/>
    <n v="7.05"/>
    <n v="8.5"/>
    <n v="17.399999999999999"/>
  </r>
  <r>
    <x v="11"/>
    <x v="2"/>
    <d v="2021-03-01T00:00:00"/>
    <n v="7.15"/>
    <n v="7.95"/>
    <n v="15.5"/>
  </r>
  <r>
    <x v="11"/>
    <x v="2"/>
    <d v="2021-03-08T00:00:00"/>
    <n v="8.9499999999999993"/>
    <n v="8.4499999999999993"/>
    <n v="16.8"/>
  </r>
  <r>
    <x v="11"/>
    <x v="2"/>
    <d v="2021-03-15T00:00:00"/>
    <n v="9.15"/>
    <n v="9.5500000000000007"/>
    <n v="18.55"/>
  </r>
  <r>
    <x v="11"/>
    <x v="2"/>
    <d v="2021-03-22T00:00:00"/>
    <n v="9.35"/>
    <n v="10.3"/>
    <n v="21.75"/>
  </r>
  <r>
    <x v="11"/>
    <x v="2"/>
    <d v="2021-03-29T00:00:00"/>
    <n v="9.25"/>
    <n v="10.199999999999999"/>
    <n v="21.05"/>
  </r>
  <r>
    <x v="11"/>
    <x v="3"/>
    <d v="2021-04-02T00:00:00"/>
    <n v="9.9"/>
    <n v="10.15"/>
    <n v="21.35"/>
  </r>
  <r>
    <x v="11"/>
    <x v="3"/>
    <d v="2021-04-09T00:00:00"/>
    <n v="10.35"/>
    <n v="11.15"/>
    <n v="22.5"/>
  </r>
  <r>
    <x v="11"/>
    <x v="3"/>
    <d v="2021-04-16T00:00:00"/>
    <n v="11.4"/>
    <n v="12.3"/>
    <n v="25.2"/>
  </r>
  <r>
    <x v="11"/>
    <x v="3"/>
    <d v="2021-04-23T00:00:00"/>
    <n v="11.5"/>
    <n v="14.6"/>
    <n v="27.3"/>
  </r>
  <r>
    <x v="11"/>
    <x v="3"/>
    <d v="2021-04-30T00:00:00"/>
    <n v="13.25"/>
    <n v="16.25"/>
    <n v="29.7"/>
  </r>
  <r>
    <x v="11"/>
    <x v="4"/>
    <d v="2021-05-07T00:00:00"/>
    <n v="14.45"/>
    <n v="16.850000000000001"/>
    <n v="30.35"/>
  </r>
  <r>
    <x v="11"/>
    <x v="4"/>
    <d v="2021-05-14T00:00:00"/>
    <n v="12.15"/>
    <n v="14.75"/>
    <n v="26.9"/>
  </r>
  <r>
    <x v="11"/>
    <x v="4"/>
    <d v="2021-05-21T00:00:00"/>
    <n v="13.4"/>
    <n v="14"/>
    <n v="26.2"/>
  </r>
  <r>
    <x v="11"/>
    <x v="4"/>
    <d v="2021-05-28T00:00:00"/>
    <n v="11.15"/>
    <n v="12.6"/>
    <n v="24.25"/>
  </r>
  <r>
    <x v="11"/>
    <x v="5"/>
    <d v="2021-06-04T00:00:00"/>
    <n v="9.65"/>
    <n v="11.25"/>
    <n v="22.55"/>
  </r>
  <r>
    <x v="11"/>
    <x v="5"/>
    <d v="2021-06-11T00:00:00"/>
    <n v="11.45"/>
    <n v="11.35"/>
    <n v="25.55"/>
  </r>
  <r>
    <x v="11"/>
    <x v="5"/>
    <d v="2021-06-18T00:00:00"/>
    <n v="11.45"/>
    <n v="13"/>
    <n v="28.15"/>
  </r>
  <r>
    <x v="11"/>
    <x v="5"/>
    <d v="2021-06-25T00:00:00"/>
    <n v="12"/>
    <n v="12.2"/>
    <n v="27.7"/>
  </r>
  <r>
    <x v="11"/>
    <x v="6"/>
    <d v="2021-07-02T00:00:00"/>
    <n v="11.05"/>
    <n v="11.5"/>
    <n v="25.8"/>
  </r>
  <r>
    <x v="11"/>
    <x v="6"/>
    <d v="2021-07-09T00:00:00"/>
    <n v="11.35"/>
    <n v="11.6"/>
    <n v="26.9"/>
  </r>
  <r>
    <x v="11"/>
    <x v="6"/>
    <d v="2021-07-16T00:00:00"/>
    <n v="10.85"/>
    <n v="11.35"/>
    <n v="25"/>
  </r>
  <r>
    <x v="11"/>
    <x v="6"/>
    <d v="2021-07-23T00:00:00"/>
    <n v="13.4"/>
    <n v="11.6"/>
    <n v="27.65"/>
  </r>
  <r>
    <x v="11"/>
    <x v="6"/>
    <d v="2021-07-30T00:00:00"/>
    <n v="15.1"/>
    <n v="13.1"/>
    <n v="28.9"/>
  </r>
  <r>
    <x v="11"/>
    <x v="7"/>
    <d v="2021-08-06T00:00:00"/>
    <n v="14.55"/>
    <n v="13.75"/>
    <n v="30.25"/>
  </r>
  <r>
    <x v="11"/>
    <x v="7"/>
    <d v="2021-08-13T00:00:00"/>
    <n v="14.7"/>
    <n v="15.5"/>
    <n v="32"/>
  </r>
  <r>
    <x v="11"/>
    <x v="7"/>
    <d v="2021-08-20T00:00:00"/>
    <n v="16"/>
    <n v="18.100000000000001"/>
    <n v="36.5"/>
  </r>
  <r>
    <x v="11"/>
    <x v="7"/>
    <d v="2021-08-27T00:00:00"/>
    <n v="15"/>
    <n v="19.75"/>
    <n v="36"/>
  </r>
  <r>
    <x v="11"/>
    <x v="8"/>
    <d v="2021-09-03T00:00:00"/>
    <n v="13.85"/>
    <n v="17.7"/>
    <n v="33.65"/>
  </r>
  <r>
    <x v="11"/>
    <x v="8"/>
    <d v="2021-09-10T00:00:00"/>
    <n v="14.15"/>
    <n v="16.8"/>
    <n v="31.85"/>
  </r>
  <r>
    <x v="11"/>
    <x v="8"/>
    <d v="2021-09-17T00:00:00"/>
    <n v="16.399999999999999"/>
    <n v="18.600000000000001"/>
    <n v="35.200000000000003"/>
  </r>
  <r>
    <x v="11"/>
    <x v="8"/>
    <d v="2021-09-24T00:00:00"/>
    <n v="19.100000000000001"/>
    <n v="21.6"/>
    <n v="38.5"/>
  </r>
  <r>
    <x v="11"/>
    <x v="9"/>
    <d v="2021-10-04T00:00:00"/>
    <n v="21.2"/>
    <n v="26.3"/>
    <n v="45.25"/>
  </r>
  <r>
    <x v="11"/>
    <x v="9"/>
    <d v="2021-10-11T00:00:00"/>
    <n v="21.35"/>
    <n v="30.3"/>
    <n v="48.9"/>
  </r>
  <r>
    <x v="11"/>
    <x v="9"/>
    <d v="2021-10-18T00:00:00"/>
    <n v="16.75"/>
    <n v="26.3"/>
    <n v="40"/>
  </r>
  <r>
    <x v="11"/>
    <x v="9"/>
    <d v="2021-10-25T00:00:00"/>
    <n v="14.25"/>
    <n v="21.75"/>
    <n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76B51-4ADD-4F48-A1A2-8B20A7C8F39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I1:L156" firstHeaderRow="0" firstDataRow="1" firstDataCol="1"/>
  <pivotFields count="6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" showAll="0"/>
    <pivotField dataField="1" numFmtId="2" showAll="0"/>
    <pivotField dataField="1" numFmtId="2" showAll="0"/>
    <pivotField dataField="1" numFmtId="2" showAll="0"/>
  </pivotFields>
  <rowFields count="2">
    <field x="0"/>
    <field x="1"/>
  </rowFields>
  <rowItems count="15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 Dampier-Qingdao" fld="3" subtotal="average" baseField="0" baseItem="0"/>
    <dataField name="Avg Tubarao-Qingdao" fld="5" subtotal="average" baseField="0" baseItem="0"/>
    <dataField name="Avg Tubarao-Rotterdam" fld="4" subtotal="average" baseField="0" baseItem="0"/>
  </dataFields>
  <formats count="3">
    <format dxfId="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F7D89-8216-4F12-A3F4-70A23D4378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T1:W14" firstHeaderRow="0" firstDataRow="1" firstDataCol="1"/>
  <pivotFields count="6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" showAll="0"/>
    <pivotField dataField="1" numFmtId="2" showAll="0"/>
    <pivotField dataField="1" numFmtId="2" showAll="0"/>
    <pivotField dataField="1" numFmtId="2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 Dampier-Qingdao" fld="3" subtotal="average" baseField="0" baseItem="0"/>
    <dataField name="Avg Tubarao-Qingdao" fld="5" subtotal="average" baseField="0" baseItem="0"/>
    <dataField name="Avg Tubarao-Rotterdam" fld="4" subtotal="average" baseField="0" baseItem="0"/>
  </dataFields>
  <formats count="3"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73" dT="2020-09-01T13:19:18.44" personId="{2F784253-DDA7-4F7A-B167-961959A0A657}" id="{A2BC9C95-AF09-4053-A639-9AD26B83BA10}">
    <text>1st September (after bank holiday)</text>
  </threadedComment>
  <threadedComment ref="A990" dT="2021-01-04T12:00:48.77" personId="{2F784253-DDA7-4F7A-B167-961959A0A657}" id="{37ADBD89-4845-430F-8CF3-7ED36355A22B}">
    <text>ssy listed 29 Dec</text>
  </threadedComment>
  <threadedComment ref="A991" dT="2021-01-11T15:41:51.32" personId="{2F784253-DDA7-4F7A-B167-961959A0A657}" id="{B58C58D5-F5E1-432C-A3C4-2FFFAF69530B}">
    <text>ssy data get back to regular routine</text>
  </threadedComment>
  <threadedComment ref="A1003" dT="2021-04-06T10:04:18.43" personId="{2F784253-DDA7-4F7A-B167-961959A0A657}" id="{39659B52-9489-4AC3-A086-FAD4B19A9074}">
    <text>moved to 6 apr because of Easter Monday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637" dT="2020-08-12T12:25:23.14" personId="{2F784253-DDA7-4F7A-B167-961959A0A657}" id="{A03508EA-B1D3-4F53-92EA-78D9B241C97E}">
    <text>data for August 10</text>
  </threadedComment>
  <threadedComment ref="B640" dT="2020-09-02T10:34:09.08" personId="{2F784253-DDA7-4F7A-B167-961959A0A657}" id="{1D681ABE-EB0B-4D29-890F-37A15184A5BC}">
    <text>actual 1 September number</text>
  </threadedComment>
  <threadedComment ref="B657" dT="2021-01-11T09:41:34.57" personId="{2F784253-DDA7-4F7A-B167-961959A0A657}" id="{7CCE0169-0922-4C79-84C6-9D4F1C4090A9}">
    <text>24 dec</text>
  </threadedComment>
  <threadedComment ref="B658" dT="2021-01-11T09:44:46.63" personId="{2F784253-DDA7-4F7A-B167-961959A0A657}" id="{476DB58A-6671-4623-9DAB-115DC31754FA}">
    <text>4 jan data</text>
  </threadedComment>
  <threadedComment ref="B682" dT="2021-06-22T08:17:57.32" personId="{2F784253-DDA7-4F7A-B167-961959A0A657}" id="{963B4418-EABE-46C2-B917-EF6B37F09FFE}">
    <text>June 18 not available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848" dT="2020-09-02T10:35:16.13" personId="{2F784253-DDA7-4F7A-B167-961959A0A657}" id="{847A20AF-6D8D-413E-836E-316D803CFB73}">
    <text>Sept 1 data</text>
  </threadedComment>
  <threadedComment ref="A865" dT="2021-01-11T09:54:23.18" personId="{2F784253-DDA7-4F7A-B167-961959A0A657}" id="{559A2C7D-ED5E-48F5-85F8-65D3D3C90C3A}">
    <text>24 dec</text>
  </threadedComment>
  <threadedComment ref="A866" dT="2021-01-11T09:54:11.20" personId="{2F784253-DDA7-4F7A-B167-961959A0A657}" id="{497D5EF9-EA66-48FB-A0DC-BDBF0CAD6565}">
    <text>4 Jan</text>
  </threadedComment>
  <threadedComment ref="A890" dT="2021-06-22T08:18:57.41" personId="{2F784253-DDA7-4F7A-B167-961959A0A657}" id="{14717EF1-53F8-4B8A-9743-36DE4E8292CE}">
    <text>used 17 June level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rinterSettings" Target="../printerSettings/printerSettings10.bin"/><Relationship Id="rId7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printerSettings" Target="../printerSettings/printerSettings13.bin"/><Relationship Id="rId11" Type="http://schemas.microsoft.com/office/2017/10/relationships/threadedComment" Target="../threadedComments/threadedComment1.xml"/><Relationship Id="rId5" Type="http://schemas.openxmlformats.org/officeDocument/2006/relationships/printerSettings" Target="../printerSettings/printerSettings12.bin"/><Relationship Id="rId10" Type="http://schemas.openxmlformats.org/officeDocument/2006/relationships/comments" Target="../comments2.xml"/><Relationship Id="rId4" Type="http://schemas.openxmlformats.org/officeDocument/2006/relationships/printerSettings" Target="../printerSettings/printerSettings11.bin"/><Relationship Id="rId9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printerSettings" Target="../printerSettings/printerSettings19.bin"/><Relationship Id="rId7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6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21.bin"/><Relationship Id="rId10" Type="http://schemas.openxmlformats.org/officeDocument/2006/relationships/comments" Target="../comments4.xml"/><Relationship Id="rId4" Type="http://schemas.openxmlformats.org/officeDocument/2006/relationships/printerSettings" Target="../printerSettings/printerSettings20.bin"/><Relationship Id="rId9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printerSettings" Target="../printerSettings/printerSettings26.bin"/><Relationship Id="rId7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6" Type="http://schemas.openxmlformats.org/officeDocument/2006/relationships/printerSettings" Target="../printerSettings/printerSettings29.bin"/><Relationship Id="rId5" Type="http://schemas.openxmlformats.org/officeDocument/2006/relationships/printerSettings" Target="../printerSettings/printerSettings28.bin"/><Relationship Id="rId10" Type="http://schemas.openxmlformats.org/officeDocument/2006/relationships/comments" Target="../comments5.xml"/><Relationship Id="rId4" Type="http://schemas.openxmlformats.org/officeDocument/2006/relationships/printerSettings" Target="../printerSettings/printerSettings27.bin"/><Relationship Id="rId9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0.xml"/><Relationship Id="rId3" Type="http://schemas.openxmlformats.org/officeDocument/2006/relationships/printerSettings" Target="../printerSettings/printerSettings34.bin"/><Relationship Id="rId7" Type="http://schemas.openxmlformats.org/officeDocument/2006/relationships/printerSettings" Target="../printerSettings/printerSettings38.bin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Relationship Id="rId6" Type="http://schemas.openxmlformats.org/officeDocument/2006/relationships/printerSettings" Target="../printerSettings/printerSettings37.bin"/><Relationship Id="rId5" Type="http://schemas.openxmlformats.org/officeDocument/2006/relationships/printerSettings" Target="../printerSettings/printerSettings36.bin"/><Relationship Id="rId10" Type="http://schemas.openxmlformats.org/officeDocument/2006/relationships/comments" Target="../comments7.xml"/><Relationship Id="rId4" Type="http://schemas.openxmlformats.org/officeDocument/2006/relationships/printerSettings" Target="../printerSettings/printerSettings35.bin"/><Relationship Id="rId9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7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Relationship Id="rId6" Type="http://schemas.openxmlformats.org/officeDocument/2006/relationships/printerSettings" Target="../printerSettings/printerSettings44.bin"/><Relationship Id="rId5" Type="http://schemas.openxmlformats.org/officeDocument/2006/relationships/printerSettings" Target="../printerSettings/printerSettings43.bin"/><Relationship Id="rId4" Type="http://schemas.openxmlformats.org/officeDocument/2006/relationships/printerSettings" Target="../printerSettings/printerSettings4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6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8.bin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6.xml"/><Relationship Id="rId3" Type="http://schemas.openxmlformats.org/officeDocument/2006/relationships/printerSettings" Target="../printerSettings/printerSettings51.bin"/><Relationship Id="rId7" Type="http://schemas.openxmlformats.org/officeDocument/2006/relationships/printerSettings" Target="../printerSettings/printerSettings55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6" Type="http://schemas.openxmlformats.org/officeDocument/2006/relationships/printerSettings" Target="../printerSettings/printerSettings54.bin"/><Relationship Id="rId5" Type="http://schemas.openxmlformats.org/officeDocument/2006/relationships/printerSettings" Target="../printerSettings/printerSettings53.bin"/><Relationship Id="rId10" Type="http://schemas.openxmlformats.org/officeDocument/2006/relationships/comments" Target="../comments10.xml"/><Relationship Id="rId4" Type="http://schemas.openxmlformats.org/officeDocument/2006/relationships/printerSettings" Target="../printerSettings/printerSettings52.bin"/><Relationship Id="rId9" Type="http://schemas.openxmlformats.org/officeDocument/2006/relationships/vmlDrawing" Target="../drawings/vmlDrawing10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.bin"/><Relationship Id="rId7" Type="http://schemas.openxmlformats.org/officeDocument/2006/relationships/printerSettings" Target="../printerSettings/printerSettings62.bin"/><Relationship Id="rId2" Type="http://schemas.openxmlformats.org/officeDocument/2006/relationships/printerSettings" Target="../printerSettings/printerSettings57.bin"/><Relationship Id="rId1" Type="http://schemas.openxmlformats.org/officeDocument/2006/relationships/printerSettings" Target="../printerSettings/printerSettings56.bin"/><Relationship Id="rId6" Type="http://schemas.openxmlformats.org/officeDocument/2006/relationships/printerSettings" Target="../printerSettings/printerSettings61.bin"/><Relationship Id="rId5" Type="http://schemas.openxmlformats.org/officeDocument/2006/relationships/printerSettings" Target="../printerSettings/printerSettings60.bin"/><Relationship Id="rId4" Type="http://schemas.openxmlformats.org/officeDocument/2006/relationships/printerSettings" Target="../printerSettings/printerSettings5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7" Type="http://schemas.openxmlformats.org/officeDocument/2006/relationships/printerSettings" Target="../printerSettings/printerSettings69.bin"/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Relationship Id="rId6" Type="http://schemas.openxmlformats.org/officeDocument/2006/relationships/printerSettings" Target="../printerSettings/printerSettings68.bin"/><Relationship Id="rId5" Type="http://schemas.openxmlformats.org/officeDocument/2006/relationships/printerSettings" Target="../printerSettings/printerSettings67.bin"/><Relationship Id="rId4" Type="http://schemas.openxmlformats.org/officeDocument/2006/relationships/printerSettings" Target="../printerSettings/printerSettings6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4.bin"/><Relationship Id="rId7" Type="http://schemas.openxmlformats.org/officeDocument/2006/relationships/printerSettings" Target="../printerSettings/printerSettings78.bin"/><Relationship Id="rId2" Type="http://schemas.openxmlformats.org/officeDocument/2006/relationships/printerSettings" Target="../printerSettings/printerSettings73.bin"/><Relationship Id="rId1" Type="http://schemas.openxmlformats.org/officeDocument/2006/relationships/printerSettings" Target="../printerSettings/printerSettings72.bin"/><Relationship Id="rId6" Type="http://schemas.openxmlformats.org/officeDocument/2006/relationships/printerSettings" Target="../printerSettings/printerSettings77.bin"/><Relationship Id="rId5" Type="http://schemas.openxmlformats.org/officeDocument/2006/relationships/printerSettings" Target="../printerSettings/printerSettings76.bin"/><Relationship Id="rId4" Type="http://schemas.openxmlformats.org/officeDocument/2006/relationships/printerSettings" Target="../printerSettings/printerSettings7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2.bin"/><Relationship Id="rId7" Type="http://schemas.openxmlformats.org/officeDocument/2006/relationships/printerSettings" Target="../printerSettings/printerSettings86.bin"/><Relationship Id="rId2" Type="http://schemas.openxmlformats.org/officeDocument/2006/relationships/printerSettings" Target="../printerSettings/printerSettings81.bin"/><Relationship Id="rId1" Type="http://schemas.openxmlformats.org/officeDocument/2006/relationships/printerSettings" Target="../printerSettings/printerSettings80.bin"/><Relationship Id="rId6" Type="http://schemas.openxmlformats.org/officeDocument/2006/relationships/printerSettings" Target="../printerSettings/printerSettings85.bin"/><Relationship Id="rId5" Type="http://schemas.openxmlformats.org/officeDocument/2006/relationships/printerSettings" Target="../printerSettings/printerSettings84.bin"/><Relationship Id="rId4" Type="http://schemas.openxmlformats.org/officeDocument/2006/relationships/printerSettings" Target="../printerSettings/printerSettings8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rgb="FF92D050"/>
  </sheetPr>
  <dimension ref="A1:S59"/>
  <sheetViews>
    <sheetView showGridLines="0" zoomScale="85" zoomScaleNormal="85" workbookViewId="0">
      <selection activeCell="E45" sqref="E45"/>
    </sheetView>
  </sheetViews>
  <sheetFormatPr defaultRowHeight="12.5"/>
  <cols>
    <col min="1" max="1" width="38.81640625" bestFit="1" customWidth="1"/>
    <col min="2" max="2" width="15" customWidth="1"/>
    <col min="3" max="3" width="11.453125" bestFit="1" customWidth="1"/>
    <col min="4" max="4" width="11.453125" customWidth="1"/>
    <col min="5" max="5" width="15" bestFit="1" customWidth="1"/>
    <col min="6" max="6" width="15" customWidth="1"/>
    <col min="7" max="7" width="15.81640625" style="139" bestFit="1" customWidth="1"/>
    <col min="8" max="8" width="15.54296875" bestFit="1" customWidth="1"/>
    <col min="9" max="9" width="7.81640625" style="140" bestFit="1" customWidth="1"/>
    <col min="11" max="11" width="10.81640625" bestFit="1" customWidth="1"/>
    <col min="12" max="12" width="10.1796875" bestFit="1" customWidth="1"/>
    <col min="13" max="13" width="14.453125" customWidth="1"/>
    <col min="16" max="16" width="10.1796875" bestFit="1" customWidth="1"/>
    <col min="17" max="17" width="10.453125" customWidth="1"/>
    <col min="18" max="18" width="14.54296875" customWidth="1"/>
    <col min="19" max="19" width="9.1796875" customWidth="1"/>
  </cols>
  <sheetData>
    <row r="1" spans="1:18">
      <c r="A1" s="147"/>
      <c r="B1" s="147"/>
      <c r="C1" s="147"/>
      <c r="D1" s="147"/>
      <c r="E1" s="147"/>
      <c r="F1" s="147"/>
      <c r="G1" s="148"/>
      <c r="H1" s="147"/>
    </row>
    <row r="2" spans="1:18" ht="18.5">
      <c r="A2" s="529" t="s">
        <v>143</v>
      </c>
      <c r="B2" s="530"/>
      <c r="C2" s="530"/>
      <c r="D2" s="530"/>
      <c r="E2" s="530"/>
      <c r="F2" s="530"/>
      <c r="G2" s="530"/>
      <c r="H2" s="531"/>
      <c r="I2" s="280"/>
      <c r="J2" s="153"/>
      <c r="K2" s="142"/>
      <c r="L2" s="142"/>
      <c r="M2" s="142"/>
      <c r="N2" s="142"/>
      <c r="O2" s="142"/>
      <c r="P2" s="142"/>
    </row>
    <row r="3" spans="1:18" ht="37.5">
      <c r="A3" s="128"/>
      <c r="B3" s="146" t="s">
        <v>136</v>
      </c>
      <c r="C3" s="146" t="s">
        <v>137</v>
      </c>
      <c r="D3" s="146" t="s">
        <v>140</v>
      </c>
      <c r="E3" s="146" t="s">
        <v>138</v>
      </c>
      <c r="F3" s="129" t="s">
        <v>141</v>
      </c>
      <c r="G3" s="129" t="s">
        <v>139</v>
      </c>
      <c r="H3" s="246" t="s">
        <v>142</v>
      </c>
      <c r="I3" s="280"/>
      <c r="J3" s="153"/>
      <c r="M3" s="219" t="s">
        <v>192</v>
      </c>
      <c r="P3" s="221" t="s">
        <v>195</v>
      </c>
    </row>
    <row r="4" spans="1:18" ht="16" hidden="1">
      <c r="A4" s="128"/>
      <c r="B4" s="151">
        <f>MAX(cadat)</f>
        <v>45032</v>
      </c>
      <c r="C4" s="151">
        <f>LARGE(cadat,2)</f>
        <v>45027</v>
      </c>
      <c r="D4" s="151"/>
      <c r="E4" s="151">
        <f>LARGE(cadat,5)</f>
        <v>45005</v>
      </c>
      <c r="F4" s="151"/>
      <c r="G4" s="151">
        <f>LARGE(cadat,52)</f>
        <v>44662</v>
      </c>
      <c r="H4" s="247"/>
      <c r="I4" s="281"/>
      <c r="J4" s="153"/>
      <c r="M4" s="217"/>
    </row>
    <row r="5" spans="1:18" ht="16">
      <c r="A5" s="171" t="s">
        <v>134</v>
      </c>
      <c r="B5" s="132">
        <f>VLOOKUP(B$4,CAPE,2,FALSE)</f>
        <v>9434</v>
      </c>
      <c r="C5" s="134">
        <f>VLOOKUP(C$4,CAPE,2,FALSE)</f>
        <v>9342</v>
      </c>
      <c r="D5" s="155">
        <f>B5/C5-1</f>
        <v>9.847998287304538E-3</v>
      </c>
      <c r="E5" s="134">
        <f>VLOOKUP(E$4,CAPE,2,FALSE)</f>
        <v>8671</v>
      </c>
      <c r="F5" s="156">
        <f>B5/E5-1</f>
        <v>8.7994464306308418E-2</v>
      </c>
      <c r="G5" s="134">
        <f>VLOOKUP(G$4,CAPE,2,FALSE)</f>
        <v>9878</v>
      </c>
      <c r="H5" s="248">
        <f t="shared" ref="H5:H13" si="0">B5/G5-1</f>
        <v>-4.4948370115407976E-2</v>
      </c>
      <c r="I5" s="282"/>
      <c r="J5" s="153"/>
      <c r="M5" s="217"/>
    </row>
    <row r="6" spans="1:18" ht="16">
      <c r="A6" s="172" t="s">
        <v>135</v>
      </c>
      <c r="B6" s="136">
        <f>VLOOKUP(B$4,CAPE,3,FALSE)</f>
        <v>6036</v>
      </c>
      <c r="C6" s="178">
        <f>VLOOKUP(C$4,CAPE,3,FALSE)</f>
        <v>5946</v>
      </c>
      <c r="D6" s="157">
        <f>B6/C6-1</f>
        <v>1.5136226034308864E-2</v>
      </c>
      <c r="E6" s="178">
        <f>VLOOKUP(E$4,CAPE,3,FALSE)</f>
        <v>5819</v>
      </c>
      <c r="F6" s="158">
        <f>B6/E6-1</f>
        <v>3.7291630864409786E-2</v>
      </c>
      <c r="G6" s="178">
        <f>VLOOKUP(G$4,CAPE,3,FALSE)</f>
        <v>6703</v>
      </c>
      <c r="H6" s="249">
        <f t="shared" si="0"/>
        <v>-9.9507683126958124E-2</v>
      </c>
      <c r="I6" s="282"/>
      <c r="J6" s="153"/>
      <c r="M6" s="217"/>
    </row>
    <row r="7" spans="1:18" ht="16">
      <c r="A7" s="131"/>
      <c r="B7" s="179"/>
      <c r="C7" s="179"/>
      <c r="D7" s="179"/>
      <c r="E7" s="179"/>
      <c r="F7" s="179"/>
      <c r="G7" s="179"/>
      <c r="H7" s="249" t="e">
        <f t="shared" si="0"/>
        <v>#DIV/0!</v>
      </c>
      <c r="I7" s="282"/>
      <c r="J7" s="153"/>
      <c r="M7" s="217"/>
    </row>
    <row r="8" spans="1:18" ht="16">
      <c r="A8" s="131"/>
      <c r="B8" s="152">
        <f>MAX(badat)</f>
        <v>45034</v>
      </c>
      <c r="C8" s="152">
        <f>LARGE(badat,2)</f>
        <v>45027</v>
      </c>
      <c r="D8" s="152"/>
      <c r="E8" s="152">
        <f>LARGE(badat,5)</f>
        <v>45006</v>
      </c>
      <c r="F8" s="152"/>
      <c r="G8" s="152">
        <f>LARGE(badat,52)</f>
        <v>44670</v>
      </c>
      <c r="H8" s="249">
        <f t="shared" si="0"/>
        <v>8.1486456234609594E-3</v>
      </c>
      <c r="I8" s="282"/>
      <c r="J8" s="153"/>
      <c r="M8" s="217"/>
    </row>
    <row r="9" spans="1:18" ht="16">
      <c r="A9" s="170" t="s">
        <v>185</v>
      </c>
      <c r="B9" s="159">
        <f>VLOOKUP(B$8,BDI_NEW,2,TRUE)</f>
        <v>1023</v>
      </c>
      <c r="C9" s="134" t="e">
        <f>VLOOKUP(C$8,BDI_NEW,2,FALSE)</f>
        <v>#N/A</v>
      </c>
      <c r="D9" s="160" t="e">
        <f>B9/C9-1</f>
        <v>#N/A</v>
      </c>
      <c r="E9" s="134" t="e">
        <f>VLOOKUP(E$8,BDI_NEW,2,FALSE)</f>
        <v>#N/A</v>
      </c>
      <c r="F9" s="161" t="e">
        <f>B9/E9-1</f>
        <v>#N/A</v>
      </c>
      <c r="G9" s="134" t="e">
        <f>VLOOKUP(G$8,BDI_NEW,2,FALSE)</f>
        <v>#N/A</v>
      </c>
      <c r="H9" s="249" t="e">
        <f t="shared" si="0"/>
        <v>#N/A</v>
      </c>
      <c r="I9" s="282"/>
      <c r="J9" s="153"/>
      <c r="L9" s="218" t="s">
        <v>191</v>
      </c>
      <c r="M9" s="217">
        <v>1</v>
      </c>
      <c r="N9">
        <v>1</v>
      </c>
      <c r="O9" t="s">
        <v>187</v>
      </c>
      <c r="P9" s="220" t="s">
        <v>193</v>
      </c>
    </row>
    <row r="10" spans="1:18" ht="16">
      <c r="A10" s="171" t="s">
        <v>181</v>
      </c>
      <c r="B10" s="132">
        <f>VLOOKUP(B$8,BALTIC,3,FALSE)</f>
        <v>1778</v>
      </c>
      <c r="C10" s="134">
        <f>VLOOKUP(C$8,BALTIC,3,FALSE)</f>
        <v>1822</v>
      </c>
      <c r="D10" s="155">
        <f>B10/C10-1</f>
        <v>-2.4149286498353462E-2</v>
      </c>
      <c r="E10" s="134">
        <f>VLOOKUP(E$8,BALTIC,3,FALSE)</f>
        <v>1945</v>
      </c>
      <c r="F10" s="156">
        <f>B10/E10-1</f>
        <v>-8.586118251928021E-2</v>
      </c>
      <c r="G10" s="134">
        <f>VLOOKUP(G$8,BALTIC,3,FALSE)</f>
        <v>1363</v>
      </c>
      <c r="H10" s="248">
        <f t="shared" si="0"/>
        <v>0.30447542186353638</v>
      </c>
      <c r="I10" s="282"/>
      <c r="J10" s="153"/>
      <c r="L10" s="218" t="s">
        <v>189</v>
      </c>
      <c r="M10" s="217">
        <v>3</v>
      </c>
      <c r="O10" s="78"/>
      <c r="P10" s="220" t="s">
        <v>197</v>
      </c>
    </row>
    <row r="11" spans="1:18" ht="16">
      <c r="A11" s="171" t="s">
        <v>182</v>
      </c>
      <c r="B11" s="132">
        <f>VLOOKUP(B$8,BALTIC,4,FALSE)</f>
        <v>1677</v>
      </c>
      <c r="C11" s="134">
        <f>VLOOKUP(C$8,BALTIC,4,FALSE)</f>
        <v>1812</v>
      </c>
      <c r="D11" s="155">
        <f>B11/C11-1</f>
        <v>-7.4503311258278138E-2</v>
      </c>
      <c r="E11" s="134">
        <f>VLOOKUP(E$8,BALTIC,4,FALSE)</f>
        <v>1697</v>
      </c>
      <c r="F11" s="156">
        <f>B11/E11-1</f>
        <v>-1.1785503830288757E-2</v>
      </c>
      <c r="G11" s="134">
        <f>VLOOKUP(G$8,BALTIC,4,FALSE)</f>
        <v>3087</v>
      </c>
      <c r="H11" s="248">
        <f t="shared" si="0"/>
        <v>-0.45675413022351796</v>
      </c>
      <c r="I11" s="133"/>
      <c r="L11" s="218" t="s">
        <v>190</v>
      </c>
      <c r="M11" s="217">
        <v>4</v>
      </c>
      <c r="N11">
        <v>3</v>
      </c>
      <c r="O11" t="s">
        <v>186</v>
      </c>
      <c r="P11" s="220" t="s">
        <v>196</v>
      </c>
    </row>
    <row r="12" spans="1:18" ht="16">
      <c r="A12" s="171" t="s">
        <v>183</v>
      </c>
      <c r="B12" s="132">
        <f>VLOOKUP(B$8,BALTIC,5,FALSE)</f>
        <v>1179</v>
      </c>
      <c r="C12" s="134">
        <f>VLOOKUP(C$8,BALTIC,5,FALSE)</f>
        <v>1118</v>
      </c>
      <c r="D12" s="155">
        <f>B12/C12-1</f>
        <v>5.4561717352415107E-2</v>
      </c>
      <c r="E12" s="134">
        <f>VLOOKUP(E$8,BALTIC,5,FALSE)</f>
        <v>1329</v>
      </c>
      <c r="F12" s="156">
        <f>B12/E12-1</f>
        <v>-0.11286681715575619</v>
      </c>
      <c r="G12" s="134">
        <f>VLOOKUP(G$8,BALTIC,5,FALSE)</f>
        <v>2596</v>
      </c>
      <c r="H12" s="248">
        <f t="shared" si="0"/>
        <v>-0.54583975346687219</v>
      </c>
      <c r="I12" s="144"/>
      <c r="P12" s="220" t="s">
        <v>198</v>
      </c>
    </row>
    <row r="13" spans="1:18" ht="16">
      <c r="A13" s="172" t="s">
        <v>184</v>
      </c>
      <c r="B13" s="136">
        <f>VLOOKUP(B$8,BALTIC,6,FALSE)</f>
        <v>650</v>
      </c>
      <c r="C13" s="178">
        <f>VLOOKUP(C$8,BALTIC,6,FALSE)</f>
        <v>631</v>
      </c>
      <c r="D13" s="157">
        <f>B13/C13-1</f>
        <v>3.0110935023771823E-2</v>
      </c>
      <c r="E13" s="178">
        <f>VLOOKUP(E$8,BALTIC,6,FALSE)</f>
        <v>703</v>
      </c>
      <c r="F13" s="158">
        <f>B13/E13-1</f>
        <v>-7.5391180654338585E-2</v>
      </c>
      <c r="G13" s="178">
        <f>VLOOKUP(G$8,BALTIC,6,FALSE)</f>
        <v>1459</v>
      </c>
      <c r="H13" s="248">
        <f t="shared" si="0"/>
        <v>-0.55448937628512684</v>
      </c>
      <c r="I13" s="144"/>
      <c r="N13">
        <v>5</v>
      </c>
      <c r="O13" t="s">
        <v>188</v>
      </c>
      <c r="P13" s="220" t="s">
        <v>194</v>
      </c>
    </row>
    <row r="14" spans="1:18" ht="25.5" customHeight="1">
      <c r="A14" s="138" t="s">
        <v>164</v>
      </c>
      <c r="B14" s="143"/>
      <c r="C14" s="143"/>
      <c r="D14" s="150"/>
      <c r="E14" s="143"/>
      <c r="F14" s="149"/>
      <c r="G14" s="143"/>
      <c r="H14" s="251"/>
      <c r="I14" s="144"/>
      <c r="K14" s="225" t="s">
        <v>200</v>
      </c>
      <c r="L14" s="217"/>
      <c r="M14" s="217"/>
      <c r="N14" s="217"/>
      <c r="O14" s="217"/>
      <c r="P14" s="217"/>
      <c r="Q14" s="217"/>
      <c r="R14" s="217"/>
    </row>
    <row r="15" spans="1:18" ht="4.5" customHeight="1">
      <c r="A15" s="222"/>
      <c r="B15" s="173"/>
      <c r="C15" s="173"/>
      <c r="D15" s="174"/>
      <c r="E15" s="173"/>
      <c r="F15" s="175"/>
      <c r="G15" s="173"/>
      <c r="H15" s="252"/>
      <c r="I15" s="144"/>
      <c r="M15" s="142"/>
    </row>
    <row r="16" spans="1:18" ht="18.5">
      <c r="A16" s="126" t="s">
        <v>170</v>
      </c>
      <c r="B16" s="165"/>
      <c r="C16" s="136"/>
      <c r="D16" s="136"/>
      <c r="E16" s="136"/>
      <c r="F16" s="136"/>
      <c r="G16" s="137"/>
      <c r="H16" s="253"/>
      <c r="I16" s="133"/>
      <c r="K16" s="225" t="s">
        <v>201</v>
      </c>
      <c r="L16" s="217"/>
      <c r="M16" s="287"/>
      <c r="N16" s="217"/>
      <c r="O16" s="217"/>
      <c r="P16" s="217"/>
      <c r="Q16" s="217"/>
      <c r="R16" s="217"/>
    </row>
    <row r="17" spans="1:19" ht="30" customHeight="1">
      <c r="A17" s="130"/>
      <c r="B17" s="146" t="s">
        <v>136</v>
      </c>
      <c r="C17" s="146" t="s">
        <v>137</v>
      </c>
      <c r="D17" s="146" t="s">
        <v>140</v>
      </c>
      <c r="E17" s="146" t="s">
        <v>138</v>
      </c>
      <c r="F17" s="145" t="s">
        <v>141</v>
      </c>
      <c r="G17" s="145" t="s">
        <v>139</v>
      </c>
      <c r="H17" s="254" t="s">
        <v>142</v>
      </c>
      <c r="I17" s="133"/>
      <c r="M17" s="142"/>
    </row>
    <row r="18" spans="1:19" ht="16" hidden="1">
      <c r="A18" s="135"/>
      <c r="B18" s="141">
        <f>MAX(cadat)</f>
        <v>45032</v>
      </c>
      <c r="C18" s="141">
        <f>LARGE(cadat,2)</f>
        <v>45027</v>
      </c>
      <c r="D18" s="141"/>
      <c r="E18" s="141">
        <f>LARGE(cadat,5)</f>
        <v>45005</v>
      </c>
      <c r="F18" s="141"/>
      <c r="G18" s="141">
        <f>LARGE(cadat,52)</f>
        <v>44662</v>
      </c>
      <c r="H18" s="246"/>
      <c r="I18" s="137"/>
    </row>
    <row r="19" spans="1:19" ht="15.75" customHeight="1">
      <c r="A19" s="163" t="s">
        <v>176</v>
      </c>
      <c r="B19" s="127"/>
      <c r="C19" s="164"/>
      <c r="D19" s="164"/>
      <c r="E19" s="164"/>
      <c r="F19" s="164"/>
      <c r="G19" s="162"/>
      <c r="H19" s="250"/>
      <c r="I19" s="133"/>
      <c r="K19" s="288"/>
      <c r="L19" s="288"/>
      <c r="M19" s="288"/>
      <c r="N19" s="90"/>
      <c r="O19" s="90"/>
      <c r="P19" s="90"/>
      <c r="Q19" s="90"/>
      <c r="R19" s="90"/>
      <c r="S19" s="90"/>
    </row>
    <row r="20" spans="1:19" ht="16">
      <c r="A20" s="169" t="s">
        <v>144</v>
      </c>
      <c r="B20" s="154">
        <f>VLOOKUP(B$18,CAPE,8,FALSE)</f>
        <v>0</v>
      </c>
      <c r="C20" s="168">
        <f>VLOOKUP(C$18,CAPE,8,FALSE)</f>
        <v>0</v>
      </c>
      <c r="D20" s="155" t="e">
        <f>B20/C20-1</f>
        <v>#DIV/0!</v>
      </c>
      <c r="E20" s="168">
        <f>VLOOKUP(E$18,CAPE,8,FALSE)</f>
        <v>0</v>
      </c>
      <c r="F20" s="156" t="e">
        <f t="shared" ref="F20:F29" si="1">B20/E20-1</f>
        <v>#DIV/0!</v>
      </c>
      <c r="G20" s="168">
        <f>VLOOKUP(G$18,CAPE,8,FALSE)</f>
        <v>0</v>
      </c>
      <c r="H20" s="248" t="e">
        <f>B20/G20-1</f>
        <v>#DIV/0!</v>
      </c>
      <c r="I20" s="133"/>
      <c r="K20" s="90"/>
      <c r="L20" s="90"/>
      <c r="M20" s="90"/>
      <c r="N20" s="90"/>
      <c r="O20" s="90"/>
      <c r="P20" s="90"/>
      <c r="Q20" s="90"/>
      <c r="R20" s="90"/>
      <c r="S20" s="90"/>
    </row>
    <row r="21" spans="1:19" ht="18">
      <c r="A21" s="169" t="s">
        <v>145</v>
      </c>
      <c r="B21" s="154">
        <f>VLOOKUP(B$18,CAPE,9,FALSE)</f>
        <v>8.25</v>
      </c>
      <c r="C21" s="168">
        <f>VLOOKUP(C$18,CAPE,9,FALSE)</f>
        <v>8.5500000000000007</v>
      </c>
      <c r="D21" s="155">
        <f t="shared" ref="D21:D26" si="2">B21/C21-1</f>
        <v>-3.5087719298245723E-2</v>
      </c>
      <c r="E21" s="168">
        <f>VLOOKUP(E$18,CAPE,9,FALSE)</f>
        <v>8.75</v>
      </c>
      <c r="F21" s="156">
        <f t="shared" si="1"/>
        <v>-5.7142857142857162E-2</v>
      </c>
      <c r="G21" s="168">
        <f>VLOOKUP(G$18,CAPE,9,FALSE)</f>
        <v>9.25</v>
      </c>
      <c r="H21" s="248">
        <f t="shared" ref="H21:H26" si="3">B21/G21-1</f>
        <v>-0.10810810810810811</v>
      </c>
      <c r="I21" s="133"/>
      <c r="K21" s="288"/>
      <c r="L21" s="289"/>
      <c r="M21" s="289"/>
      <c r="N21" s="289"/>
      <c r="O21" s="289"/>
      <c r="P21" s="289"/>
      <c r="Q21" s="289"/>
      <c r="R21" s="289"/>
      <c r="S21" s="289"/>
    </row>
    <row r="22" spans="1:19" ht="16">
      <c r="A22" s="169" t="s">
        <v>146</v>
      </c>
      <c r="B22" s="154">
        <f>VLOOKUP(B$18,CAPE,10,FALSE)</f>
        <v>16</v>
      </c>
      <c r="C22" s="168">
        <f>VLOOKUP(C$18,CAPE,10,FALSE)</f>
        <v>16.350000000000001</v>
      </c>
      <c r="D22" s="155">
        <f>B22/C22-1</f>
        <v>-2.1406727828746308E-2</v>
      </c>
      <c r="E22" s="168">
        <f>VLOOKUP(E$18,CAPE,10,FALSE)</f>
        <v>15.95</v>
      </c>
      <c r="F22" s="156">
        <f t="shared" si="1"/>
        <v>3.1347962382446415E-3</v>
      </c>
      <c r="G22" s="168">
        <f>VLOOKUP(G$18,CAPE,10,FALSE)</f>
        <v>18.45</v>
      </c>
      <c r="H22" s="248">
        <f>B22/G22-1</f>
        <v>-0.13279132791327908</v>
      </c>
      <c r="I22" s="133"/>
    </row>
    <row r="23" spans="1:19" ht="16">
      <c r="A23" s="169" t="s">
        <v>147</v>
      </c>
      <c r="B23" s="154">
        <f>VLOOKUP(B$18,CAPE,11,FALSE)</f>
        <v>0</v>
      </c>
      <c r="C23" s="168">
        <f>VLOOKUP(C$18,CAPE,11,FALSE)</f>
        <v>0</v>
      </c>
      <c r="D23" s="155" t="e">
        <f t="shared" si="2"/>
        <v>#DIV/0!</v>
      </c>
      <c r="E23" s="168">
        <f>VLOOKUP(E$18,CAPE,11,FALSE)</f>
        <v>0</v>
      </c>
      <c r="F23" s="156" t="e">
        <f t="shared" si="1"/>
        <v>#DIV/0!</v>
      </c>
      <c r="G23" s="168">
        <f>VLOOKUP(G$18,CAPE,11,FALSE)</f>
        <v>0</v>
      </c>
      <c r="H23" s="248" t="e">
        <f t="shared" si="3"/>
        <v>#DIV/0!</v>
      </c>
      <c r="I23" s="133"/>
      <c r="K23">
        <f ca="1">(OFFSET('Weekly capesize'!$K421,MATCH(MAX('Weekly capesize'!$K421:$K770)+1,('Weekly capesize'!$K421:$K770),1)-1,0))</f>
        <v>6.6</v>
      </c>
      <c r="L23">
        <f ca="1">(OFFSET('Weekly capesize'!$K421,MATCH(MAX('Weekly capesize'!$K421:$K770)+1,('Weekly capesize'!$K421:$K770),1)-2,0))</f>
        <v>6.6</v>
      </c>
      <c r="M23">
        <f ca="1">(OFFSET('Weekly capesize'!$K421,MATCH(MAX('Weekly capesize'!$K421:$K770)+1,('Weekly capesize'!$K421:$K770),1)-5,0))</f>
        <v>6.6</v>
      </c>
      <c r="N23">
        <f ca="1">(OFFSET('Weekly capesize'!$K421,MATCH(MAX('Weekly capesize'!$K421:$K770)+1,('Weekly capesize'!$K421:$K770),1)-52,0))</f>
        <v>12.45</v>
      </c>
    </row>
    <row r="24" spans="1:19" ht="16">
      <c r="A24" s="169" t="s">
        <v>148</v>
      </c>
      <c r="B24" s="154">
        <f>VLOOKUP(B$18,CAPE,12,FALSE)</f>
        <v>13.25</v>
      </c>
      <c r="C24" s="168">
        <f>VLOOKUP(C$18,CAPE,12,FALSE)</f>
        <v>12.05</v>
      </c>
      <c r="D24" s="155">
        <f t="shared" si="2"/>
        <v>9.9585062240663769E-2</v>
      </c>
      <c r="E24" s="168">
        <f>VLOOKUP(E$18,CAPE,12,FALSE)</f>
        <v>11.35</v>
      </c>
      <c r="F24" s="156">
        <f t="shared" si="1"/>
        <v>0.16740088105726869</v>
      </c>
      <c r="G24" s="168">
        <f>VLOOKUP(G$18,CAPE,12,FALSE)</f>
        <v>14.25</v>
      </c>
      <c r="H24" s="248">
        <f t="shared" si="3"/>
        <v>-7.0175438596491224E-2</v>
      </c>
      <c r="I24" s="133"/>
      <c r="K24" s="78"/>
    </row>
    <row r="25" spans="1:19" ht="16">
      <c r="A25" s="169" t="s">
        <v>161</v>
      </c>
      <c r="B25" s="154">
        <f>VLOOKUP(B$18,CAPE,13,FALSE)</f>
        <v>0</v>
      </c>
      <c r="C25" s="168">
        <f>VLOOKUP(C$18,CAPE,13,FALSE)</f>
        <v>0</v>
      </c>
      <c r="D25" s="155" t="e">
        <f t="shared" si="2"/>
        <v>#DIV/0!</v>
      </c>
      <c r="E25" s="168">
        <f>VLOOKUP(E$18,CAPE,13,FALSE)</f>
        <v>0</v>
      </c>
      <c r="F25" s="156" t="e">
        <f t="shared" si="1"/>
        <v>#DIV/0!</v>
      </c>
      <c r="G25" s="168">
        <f>VLOOKUP(G$18,CAPE,13,FALSE)</f>
        <v>0</v>
      </c>
      <c r="H25" s="248" t="e">
        <f t="shared" si="3"/>
        <v>#DIV/0!</v>
      </c>
      <c r="I25" s="133"/>
    </row>
    <row r="26" spans="1:19" ht="16">
      <c r="A26" s="169" t="s">
        <v>162</v>
      </c>
      <c r="B26" s="154">
        <f>VLOOKUP(B$18,CAPE,14,FALSE)</f>
        <v>14.5</v>
      </c>
      <c r="C26" s="168">
        <f>VLOOKUP(C$18,CAPE,14,FALSE)</f>
        <v>15.25</v>
      </c>
      <c r="D26" s="155">
        <f t="shared" si="2"/>
        <v>-4.9180327868852514E-2</v>
      </c>
      <c r="E26" s="168">
        <f>VLOOKUP(E$18,CAPE,14,FALSE)</f>
        <v>14.5</v>
      </c>
      <c r="F26" s="156">
        <f t="shared" si="1"/>
        <v>0</v>
      </c>
      <c r="G26" s="168">
        <f>VLOOKUP(G$18,CAPE,14,FALSE)</f>
        <v>23.65</v>
      </c>
      <c r="H26" s="248">
        <f t="shared" si="3"/>
        <v>-0.38689217758985195</v>
      </c>
      <c r="I26" s="133"/>
      <c r="K26" s="78"/>
      <c r="L26" s="78"/>
    </row>
    <row r="27" spans="1:19" ht="18" customHeight="1">
      <c r="A27" s="169" t="s">
        <v>149</v>
      </c>
      <c r="B27" s="154">
        <f>VLOOKUP(B$18,CAPE,15,FALSE)</f>
        <v>0</v>
      </c>
      <c r="C27" s="168">
        <f>VLOOKUP(C$18,CAPE,15,FALSE)</f>
        <v>0</v>
      </c>
      <c r="D27" s="155" t="e">
        <f>B27/C27-1</f>
        <v>#DIV/0!</v>
      </c>
      <c r="E27" s="168">
        <f>VLOOKUP(E$18,CAPE,15,FALSE)</f>
        <v>0</v>
      </c>
      <c r="F27" s="156" t="e">
        <f t="shared" si="1"/>
        <v>#DIV/0!</v>
      </c>
      <c r="G27" s="168">
        <f>VLOOKUP(G$18,CAPE,15,FALSE)</f>
        <v>0</v>
      </c>
      <c r="H27" s="248" t="e">
        <f>B27/G27-1</f>
        <v>#DIV/0!</v>
      </c>
      <c r="I27" s="133"/>
      <c r="K27" s="78"/>
      <c r="L27" s="198"/>
    </row>
    <row r="28" spans="1:19" ht="16" hidden="1">
      <c r="A28" s="169" t="s">
        <v>150</v>
      </c>
      <c r="B28" s="154">
        <f>VLOOKUP(B$18,CAPE,16,FALSE)</f>
        <v>0.76</v>
      </c>
      <c r="C28" s="168">
        <f>VLOOKUP(C$18,CAPE,16,FALSE)</f>
        <v>0.19</v>
      </c>
      <c r="D28" s="155" t="s">
        <v>199</v>
      </c>
      <c r="E28" s="168">
        <f>VLOOKUP(E$18,CAPE,16,FALSE)</f>
        <v>-0.06</v>
      </c>
      <c r="F28" s="156" t="s">
        <v>199</v>
      </c>
      <c r="G28" s="168">
        <f>VLOOKUP(G$18,CAPE,16,FALSE)</f>
        <v>0.42</v>
      </c>
      <c r="H28" s="248" t="s">
        <v>199</v>
      </c>
      <c r="I28" s="133"/>
    </row>
    <row r="29" spans="1:19" ht="16">
      <c r="A29" s="176" t="s">
        <v>151</v>
      </c>
      <c r="B29" s="166">
        <f>VLOOKUP(B$18,CAPE,17,FALSE)</f>
        <v>2.7</v>
      </c>
      <c r="C29" s="168">
        <f>VLOOKUP(C$18,CAPE,17,FALSE)</f>
        <v>2.58</v>
      </c>
      <c r="D29" s="157">
        <f>B29/C29-1</f>
        <v>4.6511627906976827E-2</v>
      </c>
      <c r="E29" s="168">
        <f>VLOOKUP(E$18,CAPE,17,FALSE)</f>
        <v>2.9</v>
      </c>
      <c r="F29" s="158">
        <f t="shared" si="1"/>
        <v>-6.8965517241379226E-2</v>
      </c>
      <c r="G29" s="168">
        <f>VLOOKUP(G$18,CAPE,17,FALSE)</f>
        <v>1.73</v>
      </c>
      <c r="H29" s="249">
        <f>B29/G29-1</f>
        <v>0.56069364161849733</v>
      </c>
      <c r="I29" s="133"/>
      <c r="K29" s="78"/>
    </row>
    <row r="30" spans="1:19" ht="32">
      <c r="A30" s="163" t="s">
        <v>177</v>
      </c>
      <c r="B30" s="167"/>
      <c r="C30" s="164"/>
      <c r="D30" s="164"/>
      <c r="E30" s="164"/>
      <c r="F30" s="164"/>
      <c r="G30" s="164"/>
      <c r="H30" s="250"/>
      <c r="I30" s="133"/>
      <c r="K30" s="78"/>
      <c r="L30" s="78"/>
    </row>
    <row r="31" spans="1:19" ht="16">
      <c r="A31" s="169" t="s">
        <v>152</v>
      </c>
      <c r="B31" s="154">
        <f>VLOOKUP(B$18,CAPE,18,FALSE)</f>
        <v>5.25</v>
      </c>
      <c r="C31" s="168">
        <f>VLOOKUP(C$18,CAPE,18,FALSE)</f>
        <v>5.35</v>
      </c>
      <c r="D31" s="155">
        <f t="shared" ref="D31:D39" si="4">B31/C31-1</f>
        <v>-1.869158878504662E-2</v>
      </c>
      <c r="E31" s="168">
        <f>VLOOKUP(E$18,CAPE,18,FALSE)</f>
        <v>5.25</v>
      </c>
      <c r="F31" s="156">
        <f t="shared" ref="F31:F40" si="5">B31/E31-1</f>
        <v>0</v>
      </c>
      <c r="G31" s="168">
        <f>VLOOKUP(G$18,CAPE,18,FALSE)</f>
        <v>6.3</v>
      </c>
      <c r="H31" s="248">
        <f>B31/G31-1</f>
        <v>-0.16666666666666663</v>
      </c>
      <c r="I31" s="144"/>
      <c r="J31" s="78"/>
      <c r="L31" s="78"/>
    </row>
    <row r="32" spans="1:19" ht="16">
      <c r="A32" s="169" t="s">
        <v>153</v>
      </c>
      <c r="B32" s="154">
        <f>VLOOKUP(B$18,CAPE,19,FALSE)</f>
        <v>10.4</v>
      </c>
      <c r="C32" s="168">
        <f>VLOOKUP(C$18,CAPE,19,FALSE)</f>
        <v>10.6</v>
      </c>
      <c r="D32" s="155">
        <f t="shared" si="4"/>
        <v>-1.8867924528301772E-2</v>
      </c>
      <c r="E32" s="168">
        <f>VLOOKUP(E$18,CAPE,19,FALSE)</f>
        <v>9.9</v>
      </c>
      <c r="F32" s="156">
        <f t="shared" si="5"/>
        <v>5.0505050505050608E-2</v>
      </c>
      <c r="G32" s="168">
        <f>VLOOKUP(G$18,CAPE,19,FALSE)</f>
        <v>12.75</v>
      </c>
      <c r="H32" s="248">
        <f>B32/G32-1</f>
        <v>-0.18431372549019609</v>
      </c>
      <c r="I32" s="144"/>
      <c r="J32" s="78"/>
      <c r="L32" s="78"/>
    </row>
    <row r="33" spans="1:16" ht="16">
      <c r="A33" s="169" t="s">
        <v>154</v>
      </c>
      <c r="B33" s="154">
        <f>VLOOKUP(B$18,CAPE,20,FALSE)</f>
        <v>11.25</v>
      </c>
      <c r="C33" s="168">
        <f>VLOOKUP(C$18,CAPE,20,FALSE)</f>
        <v>10.1</v>
      </c>
      <c r="D33" s="155">
        <f>B33/C33-1</f>
        <v>0.11386138613861396</v>
      </c>
      <c r="E33" s="168">
        <f>VLOOKUP(E$18,CAPE,20,FALSE)</f>
        <v>9.25</v>
      </c>
      <c r="F33" s="156">
        <f t="shared" si="5"/>
        <v>0.21621621621621623</v>
      </c>
      <c r="G33" s="168">
        <f>VLOOKUP(G$18,CAPE,20,FALSE)</f>
        <v>11.8</v>
      </c>
      <c r="H33" s="248">
        <f t="shared" ref="H33:H40" si="6">B33/G33-1</f>
        <v>-4.6610169491525522E-2</v>
      </c>
      <c r="I33" s="144"/>
      <c r="J33" s="78"/>
      <c r="L33" s="78"/>
    </row>
    <row r="34" spans="1:16" ht="16">
      <c r="A34" s="169" t="s">
        <v>155</v>
      </c>
      <c r="B34" s="154">
        <f>VLOOKUP(B$18,CAPE,21,FALSE)</f>
        <v>14.25</v>
      </c>
      <c r="C34" s="168">
        <f>VLOOKUP(C$18,CAPE,21,FALSE)</f>
        <v>14.45</v>
      </c>
      <c r="D34" s="155">
        <f t="shared" si="4"/>
        <v>-1.384083044982698E-2</v>
      </c>
      <c r="E34" s="168">
        <f>VLOOKUP(E$18,CAPE,21,FALSE)</f>
        <v>14.25</v>
      </c>
      <c r="F34" s="156">
        <f t="shared" si="5"/>
        <v>0</v>
      </c>
      <c r="G34" s="168">
        <f>VLOOKUP(G$18,CAPE,21,FALSE)</f>
        <v>14.95</v>
      </c>
      <c r="H34" s="248">
        <f t="shared" si="6"/>
        <v>-4.6822742474916357E-2</v>
      </c>
      <c r="I34" s="144"/>
      <c r="J34" s="78"/>
      <c r="L34" s="78"/>
    </row>
    <row r="35" spans="1:16" ht="16">
      <c r="A35" s="169" t="s">
        <v>163</v>
      </c>
      <c r="B35" s="154">
        <f>VLOOKUP(B$18,CAPE,22,FALSE)</f>
        <v>11.2</v>
      </c>
      <c r="C35" s="168">
        <f>VLOOKUP(C$18,CAPE,22,FALSE)</f>
        <v>11.2</v>
      </c>
      <c r="D35" s="155">
        <f t="shared" si="4"/>
        <v>0</v>
      </c>
      <c r="E35" s="168">
        <f>VLOOKUP(E$18,CAPE,22,FALSE)</f>
        <v>11.05</v>
      </c>
      <c r="F35" s="156">
        <f t="shared" si="5"/>
        <v>1.3574660633484115E-2</v>
      </c>
      <c r="G35" s="168">
        <f>VLOOKUP(G$18,CAPE,22,FALSE)</f>
        <v>11.8</v>
      </c>
      <c r="H35" s="248">
        <f t="shared" si="6"/>
        <v>-5.0847457627118731E-2</v>
      </c>
      <c r="I35" s="144"/>
      <c r="J35" s="78"/>
      <c r="L35" s="78"/>
    </row>
    <row r="36" spans="1:16" ht="16">
      <c r="A36" s="169" t="s">
        <v>156</v>
      </c>
      <c r="B36" s="154">
        <f>VLOOKUP(B$18,CAPE,23,FALSE)</f>
        <v>0</v>
      </c>
      <c r="C36" s="168">
        <f>VLOOKUP(C$18,CAPE,23,FALSE)</f>
        <v>0</v>
      </c>
      <c r="D36" s="155" t="e">
        <f t="shared" si="4"/>
        <v>#DIV/0!</v>
      </c>
      <c r="E36" s="168">
        <f>VLOOKUP(E$18,CAPE,23,FALSE)</f>
        <v>0</v>
      </c>
      <c r="F36" s="156" t="e">
        <f t="shared" si="5"/>
        <v>#DIV/0!</v>
      </c>
      <c r="G36" s="168">
        <f>VLOOKUP(G$18,CAPE,23,FALSE)</f>
        <v>0</v>
      </c>
      <c r="H36" s="248" t="e">
        <f t="shared" si="6"/>
        <v>#DIV/0!</v>
      </c>
      <c r="I36" s="144"/>
      <c r="J36" s="78"/>
      <c r="L36" s="78"/>
    </row>
    <row r="37" spans="1:16" ht="16">
      <c r="A37" s="169" t="s">
        <v>157</v>
      </c>
      <c r="B37" s="154">
        <f>VLOOKUP(B$18,CAPE,24,FALSE)</f>
        <v>24.5</v>
      </c>
      <c r="C37" s="168">
        <f>VLOOKUP(C$18,CAPE,24,FALSE)</f>
        <v>23.7</v>
      </c>
      <c r="D37" s="155">
        <f>B37/C37-1</f>
        <v>3.3755274261603407E-2</v>
      </c>
      <c r="E37" s="168">
        <f>VLOOKUP(E$18,CAPE,24,FALSE)</f>
        <v>21.45</v>
      </c>
      <c r="F37" s="156">
        <f t="shared" si="5"/>
        <v>0.14219114219114215</v>
      </c>
      <c r="G37" s="168">
        <f>VLOOKUP(G$18,CAPE,24,FALSE)</f>
        <v>25.65</v>
      </c>
      <c r="H37" s="248">
        <f>B37/G37-1</f>
        <v>-4.4834307992202671E-2</v>
      </c>
      <c r="I37" s="144"/>
      <c r="J37" s="78"/>
      <c r="L37" s="78"/>
    </row>
    <row r="38" spans="1:16" ht="16">
      <c r="A38" s="169" t="s">
        <v>158</v>
      </c>
      <c r="B38" s="154">
        <f>VLOOKUP(B$18,CAPE,25,FALSE)</f>
        <v>21.95</v>
      </c>
      <c r="C38" s="168">
        <f>VLOOKUP(C$18,CAPE,25,FALSE)</f>
        <v>22.55</v>
      </c>
      <c r="D38" s="155">
        <f t="shared" si="4"/>
        <v>-2.6607538802660868E-2</v>
      </c>
      <c r="E38" s="168">
        <f>VLOOKUP(E$18,CAPE,25,FALSE)</f>
        <v>20.3</v>
      </c>
      <c r="F38" s="156">
        <f t="shared" si="5"/>
        <v>8.1280788177339858E-2</v>
      </c>
      <c r="G38" s="168">
        <f>VLOOKUP(G$18,CAPE,25,FALSE)</f>
        <v>24.35</v>
      </c>
      <c r="H38" s="248">
        <f t="shared" si="6"/>
        <v>-9.8562628336755775E-2</v>
      </c>
      <c r="I38" s="144"/>
      <c r="L38" s="78"/>
    </row>
    <row r="39" spans="1:16" ht="16">
      <c r="A39" s="169" t="s">
        <v>159</v>
      </c>
      <c r="B39" s="154">
        <f>VLOOKUP(B$18,CAPE,26,FALSE)</f>
        <v>22.25</v>
      </c>
      <c r="C39" s="168">
        <f>VLOOKUP(C$18,CAPE,26,FALSE)</f>
        <v>22.85</v>
      </c>
      <c r="D39" s="155">
        <f t="shared" si="4"/>
        <v>-2.6258205689277947E-2</v>
      </c>
      <c r="E39" s="168">
        <f>VLOOKUP(E$18,CAPE,26,FALSE)</f>
        <v>20.6</v>
      </c>
      <c r="F39" s="156">
        <f t="shared" si="5"/>
        <v>8.009708737864063E-2</v>
      </c>
      <c r="G39" s="168">
        <f>VLOOKUP(G$18,CAPE,26,FALSE)</f>
        <v>24.75</v>
      </c>
      <c r="H39" s="248">
        <f t="shared" si="6"/>
        <v>-0.10101010101010099</v>
      </c>
      <c r="I39" s="144"/>
    </row>
    <row r="40" spans="1:16" ht="14.25" customHeight="1">
      <c r="A40" s="176" t="s">
        <v>160</v>
      </c>
      <c r="B40" s="166">
        <f>VLOOKUP(B$18,CAPE,27,FALSE)</f>
        <v>6.08</v>
      </c>
      <c r="C40" s="177">
        <f>VLOOKUP(C$18,CAPE,27,FALSE)</f>
        <v>6</v>
      </c>
      <c r="D40" s="157">
        <f>B40/C40-1</f>
        <v>1.3333333333333419E-2</v>
      </c>
      <c r="E40" s="177">
        <f>VLOOKUP(E$18,CAPE,27,FALSE)</f>
        <v>5.0199999999999996</v>
      </c>
      <c r="F40" s="158">
        <f t="shared" si="5"/>
        <v>0.21115537848605581</v>
      </c>
      <c r="G40" s="177">
        <f>VLOOKUP(G$18,CAPE,27,FALSE)</f>
        <v>5.1100000000000003</v>
      </c>
      <c r="H40" s="249">
        <f t="shared" si="6"/>
        <v>0.18982387475538154</v>
      </c>
      <c r="I40" s="144"/>
    </row>
    <row r="41" spans="1:16" s="90" customFormat="1" ht="15.75" customHeight="1">
      <c r="A41" s="163" t="s">
        <v>172</v>
      </c>
      <c r="B41" s="184"/>
      <c r="C41" s="184"/>
      <c r="D41" s="185"/>
      <c r="E41" s="184"/>
      <c r="F41" s="186"/>
      <c r="G41" s="184"/>
      <c r="H41" s="255"/>
      <c r="I41" s="188"/>
    </row>
    <row r="42" spans="1:16" s="193" customFormat="1" ht="14.25" hidden="1" customHeight="1">
      <c r="A42" s="191"/>
      <c r="B42" s="182">
        <f>MAX(supdat)</f>
        <v>44741</v>
      </c>
      <c r="C42" s="182">
        <f>LARGE(supdat,2)</f>
        <v>44739</v>
      </c>
      <c r="D42" s="182"/>
      <c r="E42" s="182">
        <f>LARGE(supdat,5)</f>
        <v>44719</v>
      </c>
      <c r="F42" s="182"/>
      <c r="G42" s="182">
        <f>LARGE(supdat,52)</f>
        <v>44364</v>
      </c>
      <c r="H42" s="256"/>
      <c r="I42" s="192"/>
    </row>
    <row r="43" spans="1:16" s="90" customFormat="1" ht="14.25" customHeight="1">
      <c r="A43" s="189" t="s">
        <v>171</v>
      </c>
      <c r="B43" s="132">
        <f>VLOOKUP(B$42,Jehsup,2,FALSE)</f>
        <v>22238</v>
      </c>
      <c r="C43" s="134">
        <f>VLOOKUP(C$42,Jehsup,2,FALSE)</f>
        <v>22354</v>
      </c>
      <c r="D43" s="155">
        <f>B43/C43-1</f>
        <v>-5.189227878679481E-3</v>
      </c>
      <c r="E43" s="134">
        <f>VLOOKUP(E$42,Jehsup,2,FALSE)</f>
        <v>24838</v>
      </c>
      <c r="F43" s="156">
        <f>B43/E43-1</f>
        <v>-0.10467831548433848</v>
      </c>
      <c r="G43" s="134">
        <f>VLOOKUP(G$42,Jehsup,2,FALSE)</f>
        <v>36993</v>
      </c>
      <c r="H43" s="248">
        <f>B43/G43-1</f>
        <v>-0.39885924364068881</v>
      </c>
      <c r="I43" s="188"/>
    </row>
    <row r="44" spans="1:16" s="90" customFormat="1" ht="14.25" customHeight="1">
      <c r="A44" s="189" t="s">
        <v>114</v>
      </c>
      <c r="B44" s="132">
        <f>VLOOKUP(B$42,Jehsup,3,FALSE)</f>
        <v>17779</v>
      </c>
      <c r="C44" s="134">
        <f>VLOOKUP(C$42,Jehsup,3,FALSE)</f>
        <v>17864</v>
      </c>
      <c r="D44" s="155">
        <f>B44/C44-1</f>
        <v>-4.7581728616211683E-3</v>
      </c>
      <c r="E44" s="134">
        <f>VLOOKUP(E$42,Jehsup,3,FALSE)</f>
        <v>25593</v>
      </c>
      <c r="F44" s="156">
        <f>B44/E44-1</f>
        <v>-0.30531786035244013</v>
      </c>
      <c r="G44" s="134">
        <f>VLOOKUP(G$42,Jehsup,3,FALSE)</f>
        <v>20850</v>
      </c>
      <c r="H44" s="248">
        <f>B44/G44-1</f>
        <v>-0.14729016786570748</v>
      </c>
      <c r="I44" s="188"/>
    </row>
    <row r="45" spans="1:16" s="90" customFormat="1" ht="14.25" customHeight="1">
      <c r="A45" s="189" t="s">
        <v>112</v>
      </c>
      <c r="B45" s="132">
        <f>VLOOKUP(B$42,Jehsup,4,FALSE)</f>
        <v>27000</v>
      </c>
      <c r="C45" s="134">
        <f>VLOOKUP(C$42,Jehsup,4,FALSE)</f>
        <v>28406</v>
      </c>
      <c r="D45" s="155">
        <f>B45/C45-1</f>
        <v>-4.9496585228472889E-2</v>
      </c>
      <c r="E45" s="134">
        <f>VLOOKUP(E$42,Jehsup,4,FALSE)</f>
        <v>31315</v>
      </c>
      <c r="F45" s="156">
        <f>B45/E45-1</f>
        <v>-0.13779338974932143</v>
      </c>
      <c r="G45" s="134">
        <f>VLOOKUP(G$42,Jehsup,4,FALSE)</f>
        <v>27825</v>
      </c>
      <c r="H45" s="248">
        <f>B45/G45-1</f>
        <v>-2.9649595687331498E-2</v>
      </c>
      <c r="I45" s="188"/>
    </row>
    <row r="46" spans="1:16" s="90" customFormat="1" ht="14.25" customHeight="1">
      <c r="A46" s="187" t="s">
        <v>256</v>
      </c>
      <c r="B46" s="136">
        <f>VLOOKUP(B$42,Jehsup,5,FALSE)</f>
        <v>24236</v>
      </c>
      <c r="C46" s="178">
        <f>VLOOKUP(C$42,Jehsup,5,FALSE)</f>
        <v>25971</v>
      </c>
      <c r="D46" s="157">
        <f>B46/C46-1</f>
        <v>-6.6805282815447953E-2</v>
      </c>
      <c r="E46" s="178">
        <f>VLOOKUP(E$42,Jehsup,5,FALSE)</f>
        <v>25443</v>
      </c>
      <c r="F46" s="158">
        <f>B46/E46-1</f>
        <v>-4.7439374287623348E-2</v>
      </c>
      <c r="G46" s="178">
        <f>VLOOKUP(G$42,Jehsup,5,FALSE)</f>
        <v>27250</v>
      </c>
      <c r="H46" s="249">
        <f>B46/G46-1</f>
        <v>-0.11060550458715601</v>
      </c>
      <c r="I46" s="188"/>
      <c r="N46"/>
      <c r="O46"/>
      <c r="P46"/>
    </row>
    <row r="47" spans="1:16" ht="15.75" customHeight="1">
      <c r="A47" s="190" t="s">
        <v>173</v>
      </c>
      <c r="B47" s="166"/>
      <c r="C47" s="166"/>
      <c r="D47" s="157"/>
      <c r="E47" s="166"/>
      <c r="F47" s="158"/>
      <c r="G47" s="166"/>
      <c r="H47" s="249"/>
      <c r="I47" s="144"/>
    </row>
    <row r="48" spans="1:16" s="142" customFormat="1" ht="16" hidden="1">
      <c r="A48" s="194"/>
      <c r="B48" s="182">
        <f>MAX(jedat)</f>
        <v>44757</v>
      </c>
      <c r="C48" s="183">
        <f>LARGE(jedat,2)</f>
        <v>44750</v>
      </c>
      <c r="D48" s="180"/>
      <c r="E48" s="183">
        <f>LARGE(jedat,5)</f>
        <v>44729</v>
      </c>
      <c r="F48" s="180"/>
      <c r="G48" s="183">
        <f>LARGE(jedat,52)</f>
        <v>44379</v>
      </c>
      <c r="H48" s="256"/>
      <c r="I48" s="181"/>
      <c r="N48"/>
      <c r="O48"/>
      <c r="P48"/>
    </row>
    <row r="49" spans="1:16" ht="16">
      <c r="A49" s="169" t="s">
        <v>165</v>
      </c>
      <c r="B49" s="132">
        <f>VLOOKUP(B$48,Jehma,2,FALSE)</f>
        <v>8870.5045582808762</v>
      </c>
      <c r="C49" s="134">
        <f>VLOOKUP(C$48,Jehma,2,FALSE)</f>
        <v>8870.5045582808762</v>
      </c>
      <c r="D49" s="155">
        <f t="shared" ref="D49:D54" si="7">B49/C49-1</f>
        <v>0</v>
      </c>
      <c r="E49" s="134">
        <f>VLOOKUP(E$48,Jehma,2,FALSE)</f>
        <v>8870.5045582808762</v>
      </c>
      <c r="F49" s="156">
        <f t="shared" ref="F49:F54" si="8">B49/E49-1</f>
        <v>0</v>
      </c>
      <c r="G49" s="134">
        <f>VLOOKUP(G$48,Jehma,2,FALSE)</f>
        <v>8868.7607987844549</v>
      </c>
      <c r="H49" s="248">
        <f t="shared" ref="H49:H54" si="9">B49/G49-1</f>
        <v>1.9661816751903594E-4</v>
      </c>
      <c r="I49" s="144"/>
    </row>
    <row r="50" spans="1:16" ht="16">
      <c r="A50" s="169" t="s">
        <v>105</v>
      </c>
      <c r="B50" s="132">
        <f>VLOOKUP(B$48,Jehma,3,FALSE)</f>
        <v>7717.7309528977694</v>
      </c>
      <c r="C50" s="134">
        <f>VLOOKUP(C$48,Jehma,3,FALSE)</f>
        <v>7717.7309528977694</v>
      </c>
      <c r="D50" s="155">
        <f t="shared" si="7"/>
        <v>0</v>
      </c>
      <c r="E50" s="134">
        <f>VLOOKUP(E$48,Jehma,3,FALSE)</f>
        <v>7717.7309528977694</v>
      </c>
      <c r="F50" s="156">
        <f t="shared" si="8"/>
        <v>0</v>
      </c>
      <c r="G50" s="134">
        <f>VLOOKUP(G$48,Jehma,3,FALSE)</f>
        <v>7716.2138050792328</v>
      </c>
      <c r="H50" s="248">
        <f>B50/G50-1</f>
        <v>1.9661816751859185E-4</v>
      </c>
      <c r="I50" s="144"/>
    </row>
    <row r="51" spans="1:16" ht="16">
      <c r="A51" s="169" t="s">
        <v>166</v>
      </c>
      <c r="B51" s="132">
        <f>VLOOKUP(B$48,Jehma,4,FALSE)</f>
        <v>4798.8065986542133</v>
      </c>
      <c r="C51" s="134">
        <f>VLOOKUP(C$48,Jehma,4,FALSE)</f>
        <v>4798.8065986542133</v>
      </c>
      <c r="D51" s="155">
        <f t="shared" si="7"/>
        <v>0</v>
      </c>
      <c r="E51" s="134">
        <f>VLOOKUP(E$48,Jehma,4,FALSE)</f>
        <v>4798.8065986542133</v>
      </c>
      <c r="F51" s="156">
        <f t="shared" si="8"/>
        <v>0</v>
      </c>
      <c r="G51" s="134">
        <f>VLOOKUP(G$48,Jehma,4,FALSE)</f>
        <v>4797.8632515736872</v>
      </c>
      <c r="H51" s="248">
        <f t="shared" si="9"/>
        <v>1.9661816751792571E-4</v>
      </c>
      <c r="I51" s="144"/>
    </row>
    <row r="52" spans="1:16" ht="16">
      <c r="A52" s="169" t="s">
        <v>167</v>
      </c>
      <c r="B52" s="132">
        <f>VLOOKUP(B$48,Jehma,5,FALSE)</f>
        <v>2650.054265248536</v>
      </c>
      <c r="C52" s="134">
        <f>VLOOKUP(C$48,Jehma,5,FALSE)</f>
        <v>2650.054265248536</v>
      </c>
      <c r="D52" s="155">
        <f t="shared" si="7"/>
        <v>0</v>
      </c>
      <c r="E52" s="134">
        <f>VLOOKUP(E$48,Jehma,5,FALSE)</f>
        <v>2650.054265248536</v>
      </c>
      <c r="F52" s="156">
        <f t="shared" si="8"/>
        <v>0</v>
      </c>
      <c r="G52" s="134">
        <f>VLOOKUP(G$48,Jehma,5,FALSE)</f>
        <v>2649.5333188626009</v>
      </c>
      <c r="H52" s="248">
        <f t="shared" si="9"/>
        <v>1.9661816751881389E-4</v>
      </c>
      <c r="I52" s="144"/>
      <c r="N52" s="90"/>
      <c r="O52" s="90"/>
      <c r="P52" s="90"/>
    </row>
    <row r="53" spans="1:16" ht="16">
      <c r="A53" s="169" t="s">
        <v>168</v>
      </c>
      <c r="B53" s="132">
        <f>VLOOKUP(B$48,Jehma,6,FALSE)</f>
        <v>3314.7762101150447</v>
      </c>
      <c r="C53" s="134">
        <f>VLOOKUP(C$48,Jehma,6,FALSE)</f>
        <v>3314.7762101150447</v>
      </c>
      <c r="D53" s="155">
        <f t="shared" si="7"/>
        <v>0</v>
      </c>
      <c r="E53" s="134">
        <f>VLOOKUP(E$48,Jehma,6,FALSE)</f>
        <v>3314.7762101150447</v>
      </c>
      <c r="F53" s="156">
        <f t="shared" si="8"/>
        <v>0</v>
      </c>
      <c r="G53" s="134">
        <f>VLOOKUP(G$48,Jehma,6,FALSE)</f>
        <v>3314.1245930106365</v>
      </c>
      <c r="H53" s="248">
        <f t="shared" si="9"/>
        <v>1.9661816751925798E-4</v>
      </c>
      <c r="I53" s="144"/>
      <c r="N53" s="193"/>
      <c r="O53" s="193"/>
      <c r="P53" s="193"/>
    </row>
    <row r="54" spans="1:16" ht="16">
      <c r="A54" s="169" t="s">
        <v>169</v>
      </c>
      <c r="B54" s="136">
        <f>VLOOKUP(B$48,Jehma,7,FALSE)</f>
        <v>5895.2665509008075</v>
      </c>
      <c r="C54" s="178">
        <f>VLOOKUP(C$48,Jehma,7,FALSE)</f>
        <v>5895.2665509008075</v>
      </c>
      <c r="D54" s="157">
        <f t="shared" si="7"/>
        <v>0</v>
      </c>
      <c r="E54" s="178">
        <f>VLOOKUP(E$48,Jehma,7,FALSE)</f>
        <v>5895.2665509008075</v>
      </c>
      <c r="F54" s="158">
        <f t="shared" si="8"/>
        <v>0</v>
      </c>
      <c r="G54" s="178">
        <f>VLOOKUP(G$48,Jehma,7,FALSE)</f>
        <v>5894.1076622530973</v>
      </c>
      <c r="H54" s="249">
        <f t="shared" si="9"/>
        <v>1.9661816751881389E-4</v>
      </c>
      <c r="I54" s="144"/>
      <c r="N54" s="90"/>
      <c r="O54" s="90"/>
      <c r="P54" s="90"/>
    </row>
    <row r="55" spans="1:16">
      <c r="A55" s="526" t="s">
        <v>233</v>
      </c>
      <c r="B55" s="527"/>
      <c r="C55" s="527"/>
      <c r="D55" s="527"/>
      <c r="E55" s="527"/>
      <c r="F55" s="527"/>
      <c r="G55" s="527"/>
      <c r="H55" s="528"/>
      <c r="N55" s="90"/>
      <c r="O55" s="90"/>
      <c r="P55" s="90"/>
    </row>
    <row r="56" spans="1:16">
      <c r="N56" s="90"/>
      <c r="O56" s="90"/>
      <c r="P56" s="90"/>
    </row>
    <row r="59" spans="1:16">
      <c r="D59" s="139"/>
    </row>
  </sheetData>
  <customSheetViews>
    <customSheetView guid="{F2CF5A4C-4733-4279-B0AE-DB8C45BC9F44}" hiddenRows="1" showRuler="0" topLeftCell="A16">
      <selection activeCell="F13" sqref="F13"/>
      <pageMargins left="0.75" right="0.75" top="1" bottom="1" header="0.5" footer="0.5"/>
      <pageSetup paperSize="9" orientation="portrait" r:id="rId1"/>
      <headerFooter alignWithMargins="0"/>
    </customSheetView>
    <customSheetView guid="{A69C958D-5876-448E-9B43-BDD2039213B0}" hiddenRows="1" showRuler="0">
      <selection activeCell="B19" sqref="B19"/>
      <pageMargins left="0.75" right="0.75" top="1" bottom="1" header="0.5" footer="0.5"/>
      <pageSetup paperSize="9" orientation="portrait" verticalDpi="0" r:id="rId2"/>
      <headerFooter alignWithMargins="0"/>
    </customSheetView>
    <customSheetView guid="{5D616459-8229-4D08-89E6-3A8D7F42B939}" hiddenRows="1" showRuler="0">
      <selection activeCell="A47" activeCellId="2" sqref="A17:IV17 A41:IV41 A47:IV47"/>
      <pageMargins left="0.75" right="0.75" top="1" bottom="1" header="0.5" footer="0.5"/>
      <pageSetup paperSize="9" orientation="portrait" verticalDpi="0" r:id="rId3"/>
      <headerFooter alignWithMargins="0"/>
    </customSheetView>
    <customSheetView guid="{BE9E50F0-D5ED-48BD-A9C6-4169A4DF2408}" hiddenRows="1" showRuler="0">
      <selection sqref="A1:H54"/>
      <pageMargins left="0.75" right="0.75" top="1" bottom="1" header="0.5" footer="0.5"/>
      <pageSetup paperSize="9" orientation="portrait" r:id="rId4"/>
      <headerFooter alignWithMargins="0"/>
    </customSheetView>
    <customSheetView guid="{C093550B-56C6-4D17-85DE-FEFB9E7ABAF5}" hiddenRows="1" showRuler="0" topLeftCell="A16">
      <selection activeCell="F13" sqref="F13"/>
      <pageMargins left="0.75" right="0.75" top="1" bottom="1" header="0.5" footer="0.5"/>
      <pageSetup paperSize="9" orientation="portrait" r:id="rId5"/>
      <headerFooter alignWithMargins="0"/>
    </customSheetView>
    <customSheetView guid="{09FB2B2F-C2DC-4B03-94D0-1D6B0DBDE722}" hiddenRows="1" showRuler="0" topLeftCell="A21">
      <selection activeCell="F35" sqref="F35"/>
      <pageMargins left="0.75" right="0.75" top="1" bottom="1" header="0.5" footer="0.5"/>
      <pageSetup paperSize="9" orientation="portrait" verticalDpi="0" r:id="rId6"/>
      <headerFooter alignWithMargins="0"/>
    </customSheetView>
  </customSheetViews>
  <mergeCells count="2">
    <mergeCell ref="A55:H55"/>
    <mergeCell ref="A2:H2"/>
  </mergeCells>
  <phoneticPr fontId="25" type="noConversion"/>
  <pageMargins left="0.75" right="0.75" top="1" bottom="1" header="0.5" footer="0.5"/>
  <pageSetup paperSize="9" orientation="landscape" r:id="rId7"/>
  <headerFooter alignWithMargins="0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tabColor rgb="FFFFFF00"/>
  </sheetPr>
  <dimension ref="B1:P7"/>
  <sheetViews>
    <sheetView topLeftCell="B1" zoomScale="145" zoomScaleNormal="145" workbookViewId="0">
      <selection activeCell="D8" sqref="D8"/>
    </sheetView>
  </sheetViews>
  <sheetFormatPr defaultRowHeight="12.5"/>
  <cols>
    <col min="2" max="2" width="13.1796875" bestFit="1" customWidth="1"/>
    <col min="3" max="3" width="9.1796875" bestFit="1" customWidth="1"/>
  </cols>
  <sheetData>
    <row r="1" spans="2:16">
      <c r="D1" t="s">
        <v>296</v>
      </c>
      <c r="E1" t="s">
        <v>304</v>
      </c>
      <c r="F1" t="s">
        <v>305</v>
      </c>
      <c r="G1" t="s">
        <v>306</v>
      </c>
      <c r="H1" t="s">
        <v>307</v>
      </c>
      <c r="I1" t="s">
        <v>296</v>
      </c>
      <c r="J1" t="s">
        <v>298</v>
      </c>
      <c r="K1" t="s">
        <v>299</v>
      </c>
      <c r="L1" t="s">
        <v>300</v>
      </c>
      <c r="M1" t="s">
        <v>297</v>
      </c>
      <c r="N1" t="s">
        <v>301</v>
      </c>
      <c r="O1" t="s">
        <v>302</v>
      </c>
      <c r="P1" t="s">
        <v>303</v>
      </c>
    </row>
    <row r="2" spans="2:16" ht="29.15" customHeight="1">
      <c r="D2" s="532" t="s">
        <v>279</v>
      </c>
      <c r="E2" s="532"/>
      <c r="F2" s="532"/>
      <c r="G2" s="532"/>
      <c r="H2" s="532"/>
      <c r="I2" s="533" t="s">
        <v>176</v>
      </c>
      <c r="J2" s="533"/>
      <c r="K2" s="533"/>
      <c r="L2" s="533"/>
      <c r="M2" s="533" t="s">
        <v>177</v>
      </c>
      <c r="N2" s="533"/>
      <c r="O2" s="533"/>
      <c r="P2" s="533"/>
    </row>
    <row r="3" spans="2:16" ht="50">
      <c r="D3" s="484" t="s">
        <v>280</v>
      </c>
      <c r="E3" s="484" t="s">
        <v>281</v>
      </c>
      <c r="F3" s="484" t="s">
        <v>282</v>
      </c>
      <c r="G3" s="484" t="s">
        <v>283</v>
      </c>
      <c r="H3" s="484" t="s">
        <v>284</v>
      </c>
      <c r="I3" s="484" t="s">
        <v>285</v>
      </c>
      <c r="J3" s="484" t="s">
        <v>286</v>
      </c>
      <c r="K3" s="484" t="s">
        <v>287</v>
      </c>
      <c r="L3" s="484" t="s">
        <v>288</v>
      </c>
      <c r="M3" s="484" t="s">
        <v>289</v>
      </c>
      <c r="N3" s="484" t="s">
        <v>290</v>
      </c>
      <c r="O3" s="484" t="s">
        <v>291</v>
      </c>
      <c r="P3" s="484" t="s">
        <v>292</v>
      </c>
    </row>
    <row r="4" spans="2:16">
      <c r="B4" t="s">
        <v>293</v>
      </c>
      <c r="C4" s="40">
        <f ca="1">OFFSET('Weekly capesize'!A939,COUNT('Weekly capesize'!A940:A2499),0,1,1)</f>
        <v>45032</v>
      </c>
      <c r="D4">
        <f ca="1">OFFSET('Baltic Indices'!C606,COUNT('Baltic Indices'!C607:C2501),0,1,1)</f>
        <v>1432</v>
      </c>
      <c r="E4">
        <f ca="1">OFFSET('Baltic Indices'!D606,COUNT('Baltic Indices'!D607:D2501),0,1,1)</f>
        <v>1778</v>
      </c>
      <c r="F4">
        <f ca="1">OFFSET('Baltic Indices'!E606,COUNT('Baltic Indices'!E607:E2501),0,1,1)</f>
        <v>1677</v>
      </c>
      <c r="G4">
        <f ca="1">OFFSET('Baltic Indices'!F606,COUNT('Baltic Indices'!F607:F2501),0,1,1)</f>
        <v>1179</v>
      </c>
      <c r="H4">
        <f ca="1">OFFSET('Baltic Indices'!G606,COUNT('Baltic Indices'!G607:G2501),0,1,1)</f>
        <v>650</v>
      </c>
      <c r="I4">
        <f ca="1">OFFSET('Weekly capesize'!C939,COUNT('Weekly capesize'!C940:C2499),0,1,1)</f>
        <v>6036</v>
      </c>
      <c r="J4" s="38">
        <f ca="1">OFFSET('Weekly capesize'!I939,COUNT('Weekly capesize'!I940:I2499),0,1,1)</f>
        <v>8.25</v>
      </c>
      <c r="K4" s="38">
        <f ca="1">OFFSET('Weekly capesize'!J939,COUNT('Weekly capesize'!J940:J2499),0,1,1)</f>
        <v>16</v>
      </c>
      <c r="L4" s="38">
        <f ca="1">OFFSET('Weekly capesize'!N939,COUNT('Weekly capesize'!N940:N2499),0,1,1)</f>
        <v>14.5</v>
      </c>
      <c r="M4" s="44">
        <f ca="1">OFFSET('Weekly capesize'!B939,COUNT('Weekly capesize'!B940:B2499),0,1,1)</f>
        <v>9434</v>
      </c>
      <c r="N4" s="38">
        <f ca="1">OFFSET('Weekly capesize'!S939,COUNT('Weekly capesize'!S940:S2499),0,1,1)</f>
        <v>10.4</v>
      </c>
      <c r="O4" s="38">
        <f ca="1">OFFSET('Weekly capesize'!AD939,COUNT('Weekly capesize'!AD940:AD2499),0,1,1)</f>
        <v>8.35</v>
      </c>
      <c r="P4" s="38">
        <f ca="1">OFFSET('Weekly capesize'!Z939,COUNT('Weekly capesize'!Z940:Z2499),0,1,1)</f>
        <v>22.25</v>
      </c>
    </row>
    <row r="5" spans="2:16">
      <c r="B5" t="s">
        <v>234</v>
      </c>
      <c r="C5" s="40">
        <f ca="1">OFFSET('Weekly capesize'!A939,COUNT('Weekly capesize'!A940:A2499)-1,0,1,1)</f>
        <v>45027</v>
      </c>
      <c r="D5">
        <f ca="1">OFFSET('Baltic Indices'!C606,COUNT('Baltic Indices'!C607:C2501)-1,0,1,1)</f>
        <v>1463</v>
      </c>
      <c r="E5">
        <f ca="1">OFFSET('Baltic Indices'!D606,COUNT('Baltic Indices'!D607:D2501)-1,0,1,1)</f>
        <v>1822</v>
      </c>
      <c r="F5">
        <f ca="1">OFFSET('Baltic Indices'!E606,COUNT('Baltic Indices'!E607:E2501)-1,0,1,1)</f>
        <v>1812</v>
      </c>
      <c r="G5">
        <f ca="1">OFFSET('Baltic Indices'!F606,COUNT('Baltic Indices'!F607:F2501)-1,0,1,1)</f>
        <v>1118</v>
      </c>
      <c r="H5">
        <f ca="1">OFFSET('Baltic Indices'!G606,COUNT('Baltic Indices'!G607:G2501)-1,0,1,1)</f>
        <v>631</v>
      </c>
      <c r="I5">
        <f ca="1">OFFSET('Weekly capesize'!C939,COUNT('Weekly capesize'!C940:C2499)-1,0,1,1)</f>
        <v>5946</v>
      </c>
      <c r="J5" s="38">
        <f ca="1">OFFSET('Weekly capesize'!I939,COUNT('Weekly capesize'!I940:I2499)-1,0,1,1)</f>
        <v>8.5500000000000007</v>
      </c>
      <c r="K5" s="38">
        <f ca="1">OFFSET('Weekly capesize'!J939,COUNT('Weekly capesize'!J940:J2499)-1,0,1,1)</f>
        <v>16.350000000000001</v>
      </c>
      <c r="L5" s="38">
        <f ca="1">OFFSET('Weekly capesize'!N939,COUNT('Weekly capesize'!N940:N2499)-1,0,1,1)</f>
        <v>15.25</v>
      </c>
      <c r="M5" s="44">
        <f ca="1">OFFSET('Weekly capesize'!B939,COUNT('Weekly capesize'!B940:B2499)-1,0,1,1)</f>
        <v>9342</v>
      </c>
      <c r="N5" s="38">
        <f ca="1">OFFSET('Weekly capesize'!S939,COUNT('Weekly capesize'!S940:S2499)-1,0,1,1)</f>
        <v>10.6</v>
      </c>
      <c r="O5" s="38">
        <f ca="1">OFFSET('Weekly capesize'!AD939,COUNT('Weekly capesize'!AD940:AD2499)-1,0,1,1)</f>
        <v>7.85</v>
      </c>
      <c r="P5" s="38">
        <f ca="1">OFFSET('Weekly capesize'!Z939,COUNT('Weekly capesize'!Z940:Z2499)-1,0,1,1)</f>
        <v>22.85</v>
      </c>
    </row>
    <row r="6" spans="2:16">
      <c r="B6" t="s">
        <v>294</v>
      </c>
      <c r="C6" s="40">
        <f ca="1">OFFSET('Weekly capesize'!A939,COUNT('Weekly capesize'!A940:A2499)-4,0,1,1)</f>
        <v>45005</v>
      </c>
      <c r="D6">
        <f ca="1">OFFSET('Baltic Indices'!C606,COUNT('Baltic Indices'!C607:C2501)-4,0,1,1)</f>
        <v>1542</v>
      </c>
      <c r="E6">
        <f ca="1">OFFSET('Baltic Indices'!D606,COUNT('Baltic Indices'!D607:D2501)-4,0,1,1)</f>
        <v>1945</v>
      </c>
      <c r="F6">
        <f ca="1">OFFSET('Baltic Indices'!E606,COUNT('Baltic Indices'!E607:E2501)-4,0,1,1)</f>
        <v>1697</v>
      </c>
      <c r="G6">
        <f ca="1">OFFSET('Baltic Indices'!F606,COUNT('Baltic Indices'!F607:F2501)-4,0,1,1)</f>
        <v>1329</v>
      </c>
      <c r="H6">
        <f ca="1">OFFSET('Baltic Indices'!G606,COUNT('Baltic Indices'!G607:G2501)-4,0,1,1)</f>
        <v>703</v>
      </c>
      <c r="I6">
        <f ca="1">OFFSET('Weekly capesize'!C939,COUNT('Weekly capesize'!C940:C2499)-4,0,1,1)</f>
        <v>5819</v>
      </c>
      <c r="J6" s="38">
        <f ca="1">OFFSET('Weekly capesize'!I939,COUNT('Weekly capesize'!I940:I2499)-4,0,1,1)</f>
        <v>8.75</v>
      </c>
      <c r="K6" s="38">
        <f ca="1">OFFSET('Weekly capesize'!J939,COUNT('Weekly capesize'!J940:J2499)-4,0,1,1)</f>
        <v>15.95</v>
      </c>
      <c r="L6" s="38">
        <f ca="1">OFFSET('Weekly capesize'!N939,COUNT('Weekly capesize'!N940:N2499)-4,0,1,1)</f>
        <v>14.5</v>
      </c>
      <c r="M6" s="44">
        <f ca="1">OFFSET('Weekly capesize'!B939,COUNT('Weekly capesize'!B940:B2499)-4,0,1,1)</f>
        <v>8671</v>
      </c>
      <c r="N6" s="38">
        <f ca="1">OFFSET('Weekly capesize'!S939,COUNT('Weekly capesize'!S940:S2499)-4,0,1,1)</f>
        <v>9.9</v>
      </c>
      <c r="O6" s="38">
        <f ca="1">OFFSET('Weekly capesize'!AD939,COUNT('Weekly capesize'!AD940:AD2499)-4,0,1,1)</f>
        <v>7.65</v>
      </c>
      <c r="P6" s="38">
        <f ca="1">OFFSET('Weekly capesize'!Z939,COUNT('Weekly capesize'!Z940:Z2499)-4,0,1,1)</f>
        <v>20.6</v>
      </c>
    </row>
    <row r="7" spans="2:16">
      <c r="B7" t="s">
        <v>295</v>
      </c>
      <c r="C7" s="40">
        <f ca="1">OFFSET('Weekly capesize'!A939,COUNT('Weekly capesize'!A940:A2499)-52,0,1,1)</f>
        <v>44655</v>
      </c>
      <c r="D7">
        <f ca="1">OFFSET('Baltic Indices'!C606,COUNT('Baltic Indices'!C607:C2501)-52,0,1,1)</f>
        <v>2137</v>
      </c>
      <c r="E7">
        <f ca="1">OFFSET('Baltic Indices'!D606,COUNT('Baltic Indices'!D607:D2501)-52,0,1,1)</f>
        <v>1481</v>
      </c>
      <c r="F7">
        <f ca="1">OFFSET('Baltic Indices'!E606,COUNT('Baltic Indices'!E607:E2501)-52,0,1,1)</f>
        <v>3042</v>
      </c>
      <c r="G7">
        <f ca="1">OFFSET('Baltic Indices'!F606,COUNT('Baltic Indices'!F607:F2501)-52,0,1,1)</f>
        <v>2497</v>
      </c>
      <c r="H7">
        <f ca="1">OFFSET('Baltic Indices'!G606,COUNT('Baltic Indices'!G607:G2501)-52,0,1,1)</f>
        <v>1449</v>
      </c>
      <c r="I7">
        <f ca="1">OFFSET('Weekly capesize'!C939,COUNT('Weekly capesize'!C940:C2499)-52,0,1,1)</f>
        <v>7444</v>
      </c>
      <c r="J7" s="38">
        <f ca="1">OFFSET('Weekly capesize'!I939,COUNT('Weekly capesize'!I940:I2499)-52,0,1,1)</f>
        <v>10.65</v>
      </c>
      <c r="K7" s="38">
        <f ca="1">OFFSET('Weekly capesize'!J939,COUNT('Weekly capesize'!J940:J2499)-52,0,1,1)</f>
        <v>19.2</v>
      </c>
      <c r="L7" s="38">
        <f ca="1">OFFSET('Weekly capesize'!N939,COUNT('Weekly capesize'!N940:N2499)-52,0,1,1)</f>
        <v>24.75</v>
      </c>
      <c r="M7" s="44">
        <f ca="1">OFFSET('Weekly capesize'!B939,COUNT('Weekly capesize'!B940:B2499)-52,0,1,1)</f>
        <v>10580</v>
      </c>
      <c r="N7" s="38">
        <f ca="1">OFFSET('Weekly capesize'!S939,COUNT('Weekly capesize'!S940:S2499)-52,0,1,1)</f>
        <v>14.25</v>
      </c>
      <c r="O7" s="38">
        <f ca="1">OFFSET('Weekly capesize'!AD939,COUNT('Weekly capesize'!AD940:AD2499)-52,0,1,1)</f>
        <v>13.6</v>
      </c>
      <c r="P7" s="38">
        <f ca="1">OFFSET('Weekly capesize'!Z939,COUNT('Weekly capesize'!Z940:Z2499)-52,0,1,1)</f>
        <v>26.2</v>
      </c>
    </row>
  </sheetData>
  <mergeCells count="3">
    <mergeCell ref="D2:H2"/>
    <mergeCell ref="I2:L2"/>
    <mergeCell ref="M2:P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W1105"/>
  <sheetViews>
    <sheetView tabSelected="1" zoomScale="106" zoomScaleNormal="106" workbookViewId="0">
      <pane xSplit="1" ySplit="4" topLeftCell="B1103" activePane="bottomRight" state="frozen"/>
      <selection pane="topRight" activeCell="B1" sqref="B1"/>
      <selection pane="bottomLeft" activeCell="A5" sqref="A5"/>
      <selection pane="bottomRight" activeCell="AC1107" sqref="AC1107"/>
    </sheetView>
  </sheetViews>
  <sheetFormatPr defaultRowHeight="13" outlineLevelRow="1"/>
  <cols>
    <col min="1" max="1" width="17.54296875" style="40" customWidth="1"/>
    <col min="2" max="2" width="10" bestFit="1" customWidth="1"/>
    <col min="3" max="3" width="9.54296875" customWidth="1"/>
    <col min="4" max="4" width="8.81640625" style="359" customWidth="1"/>
    <col min="5" max="5" width="14.1796875" style="33" bestFit="1" customWidth="1"/>
    <col min="6" max="6" width="9.54296875" style="33" customWidth="1"/>
    <col min="7" max="7" width="10" bestFit="1" customWidth="1"/>
    <col min="8" max="8" width="9.54296875" style="366" bestFit="1" customWidth="1"/>
    <col min="9" max="9" width="8.1796875" style="339" bestFit="1" customWidth="1"/>
    <col min="10" max="10" width="8.81640625" style="365" bestFit="1" customWidth="1"/>
    <col min="11" max="11" width="4" style="383" customWidth="1"/>
    <col min="12" max="12" width="12.54296875" style="365" bestFit="1" customWidth="1"/>
    <col min="13" max="13" width="2" style="365" customWidth="1"/>
    <col min="14" max="14" width="10.81640625" style="365" bestFit="1" customWidth="1"/>
    <col min="15" max="15" width="8.1796875" style="365" bestFit="1" customWidth="1"/>
    <col min="16" max="16" width="7.1796875" style="379" customWidth="1"/>
    <col min="17" max="17" width="12.1796875" style="368" bestFit="1" customWidth="1"/>
    <col min="18" max="18" width="9.54296875" style="366" bestFit="1" customWidth="1"/>
    <col min="19" max="19" width="10.1796875" style="73" bestFit="1" customWidth="1"/>
    <col min="20" max="20" width="11.54296875" style="365" bestFit="1" customWidth="1"/>
    <col min="21" max="21" width="15.81640625" style="365" customWidth="1"/>
    <col min="22" max="22" width="9.54296875" style="365" bestFit="1" customWidth="1"/>
    <col min="23" max="23" width="3" style="365" customWidth="1"/>
    <col min="24" max="24" width="9.1796875" style="153" bestFit="1" customWidth="1"/>
    <col min="25" max="25" width="7.54296875" style="365" bestFit="1" customWidth="1"/>
    <col min="26" max="26" width="12.453125" style="457" customWidth="1"/>
    <col min="27" max="27" width="15" style="365" customWidth="1"/>
    <col min="28" max="28" width="11.54296875" style="365" bestFit="1" customWidth="1"/>
    <col min="29" max="29" width="8.81640625" style="369"/>
    <col min="30" max="30" width="8.81640625" style="475"/>
    <col min="31" max="31" width="10.453125" style="207" customWidth="1"/>
    <col min="32" max="32" width="13.1796875" style="207" customWidth="1"/>
    <col min="33" max="33" width="11.1796875" style="207" customWidth="1"/>
    <col min="34" max="34" width="13.1796875" style="90" bestFit="1" customWidth="1"/>
    <col min="35" max="35" width="8.1796875" style="210" customWidth="1"/>
    <col min="36" max="36" width="11.81640625" style="210" customWidth="1"/>
    <col min="37" max="37" width="9.1796875" style="210"/>
    <col min="38" max="39" width="9.1796875" style="460"/>
    <col min="40" max="40" width="9.1796875" style="199"/>
    <col min="41" max="41" width="9.1796875" style="207"/>
    <col min="47" max="47" width="14" style="215" customWidth="1"/>
    <col min="48" max="49" width="9.1796875" style="460"/>
  </cols>
  <sheetData>
    <row r="1" spans="1:49" ht="17.5">
      <c r="A1" s="41" t="s">
        <v>62</v>
      </c>
      <c r="H1" s="534" t="s">
        <v>81</v>
      </c>
      <c r="I1" s="535"/>
      <c r="J1" s="535"/>
      <c r="K1" s="535"/>
      <c r="L1" s="535"/>
      <c r="M1" s="535"/>
      <c r="N1" s="535"/>
      <c r="O1" s="535"/>
      <c r="P1" s="535"/>
      <c r="Q1" s="536"/>
      <c r="R1" s="539" t="s">
        <v>82</v>
      </c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483" t="s">
        <v>278</v>
      </c>
      <c r="AE1" s="540" t="s">
        <v>81</v>
      </c>
      <c r="AF1" s="540"/>
      <c r="AG1" s="540"/>
      <c r="AH1" s="540"/>
      <c r="AI1" s="540"/>
      <c r="AJ1" s="540"/>
      <c r="AK1" s="540"/>
      <c r="AL1" s="540"/>
      <c r="AM1" s="541"/>
      <c r="AN1" s="537" t="s">
        <v>82</v>
      </c>
      <c r="AO1" s="538"/>
      <c r="AP1" s="538"/>
      <c r="AQ1" s="538"/>
      <c r="AR1" s="538"/>
      <c r="AS1" s="538"/>
      <c r="AT1" s="538"/>
      <c r="AU1" s="538"/>
      <c r="AV1" s="538"/>
      <c r="AW1" s="538"/>
    </row>
    <row r="2" spans="1:49">
      <c r="A2" s="285" t="s">
        <v>240</v>
      </c>
      <c r="B2" s="241" t="s">
        <v>12</v>
      </c>
      <c r="C2" s="241" t="s">
        <v>13</v>
      </c>
      <c r="D2" s="359" t="s">
        <v>128</v>
      </c>
      <c r="E2" s="33" t="s">
        <v>178</v>
      </c>
      <c r="F2" s="33" t="s">
        <v>179</v>
      </c>
      <c r="H2" s="366" t="s">
        <v>65</v>
      </c>
      <c r="I2" s="339" t="s">
        <v>67</v>
      </c>
      <c r="J2" s="383" t="s">
        <v>277</v>
      </c>
      <c r="K2" s="383" t="s">
        <v>236</v>
      </c>
      <c r="L2" s="365" t="s">
        <v>72</v>
      </c>
      <c r="M2" s="365" t="s">
        <v>73</v>
      </c>
      <c r="N2" s="365" t="s">
        <v>75</v>
      </c>
      <c r="O2" s="365" t="s">
        <v>73</v>
      </c>
      <c r="P2" s="379" t="s">
        <v>77</v>
      </c>
      <c r="Q2" s="368" t="s">
        <v>79</v>
      </c>
      <c r="R2" s="366" t="s">
        <v>83</v>
      </c>
      <c r="S2" s="73" t="s">
        <v>84</v>
      </c>
      <c r="T2" s="383" t="s">
        <v>236</v>
      </c>
      <c r="U2" s="365" t="s">
        <v>85</v>
      </c>
      <c r="V2" s="365" t="s">
        <v>86</v>
      </c>
      <c r="W2" s="365" t="s">
        <v>87</v>
      </c>
      <c r="X2" s="365" t="s">
        <v>87</v>
      </c>
      <c r="Y2" s="365" t="s">
        <v>84</v>
      </c>
      <c r="Z2" s="457" t="s">
        <v>84</v>
      </c>
      <c r="AA2" s="365" t="s">
        <v>89</v>
      </c>
      <c r="AB2" s="365" t="s">
        <v>91</v>
      </c>
      <c r="AC2" s="368" t="s">
        <v>65</v>
      </c>
      <c r="AD2" s="480" t="s">
        <v>277</v>
      </c>
      <c r="AE2" s="206" t="s">
        <v>67</v>
      </c>
      <c r="AF2" s="206" t="s">
        <v>69</v>
      </c>
      <c r="AG2" s="206" t="s">
        <v>70</v>
      </c>
      <c r="AH2" s="212" t="s">
        <v>72</v>
      </c>
      <c r="AI2" s="209" t="s">
        <v>73</v>
      </c>
      <c r="AJ2" s="209" t="s">
        <v>75</v>
      </c>
      <c r="AK2" s="209" t="s">
        <v>73</v>
      </c>
      <c r="AL2" s="459" t="s">
        <v>77</v>
      </c>
      <c r="AM2" s="459" t="s">
        <v>79</v>
      </c>
      <c r="AN2" s="72" t="s">
        <v>83</v>
      </c>
      <c r="AO2" s="206" t="s">
        <v>84</v>
      </c>
      <c r="AP2" s="38" t="s">
        <v>70</v>
      </c>
      <c r="AQ2" s="38" t="s">
        <v>85</v>
      </c>
      <c r="AR2" s="38" t="s">
        <v>86</v>
      </c>
      <c r="AS2" s="38" t="s">
        <v>87</v>
      </c>
      <c r="AT2" s="38" t="s">
        <v>84</v>
      </c>
      <c r="AU2" s="214" t="s">
        <v>84</v>
      </c>
      <c r="AV2" s="459" t="s">
        <v>89</v>
      </c>
      <c r="AW2" s="459" t="s">
        <v>91</v>
      </c>
    </row>
    <row r="3" spans="1:49" ht="55.5" customHeight="1">
      <c r="H3" s="366" t="s">
        <v>66</v>
      </c>
      <c r="I3" s="339" t="s">
        <v>68</v>
      </c>
      <c r="J3" s="365" t="s">
        <v>68</v>
      </c>
      <c r="K3" s="383" t="s">
        <v>71</v>
      </c>
      <c r="L3" s="365" t="s">
        <v>66</v>
      </c>
      <c r="M3" s="365" t="s">
        <v>74</v>
      </c>
      <c r="N3" s="365" t="s">
        <v>66</v>
      </c>
      <c r="O3" s="365" t="s">
        <v>76</v>
      </c>
      <c r="P3" s="379" t="s">
        <v>78</v>
      </c>
      <c r="Q3" s="368" t="s">
        <v>80</v>
      </c>
      <c r="R3" s="366" t="s">
        <v>66</v>
      </c>
      <c r="S3" s="73" t="s">
        <v>66</v>
      </c>
      <c r="T3" s="365" t="s">
        <v>66</v>
      </c>
      <c r="U3" s="365" t="s">
        <v>66</v>
      </c>
      <c r="V3" s="365" t="s">
        <v>66</v>
      </c>
      <c r="W3" s="365" t="s">
        <v>88</v>
      </c>
      <c r="X3" s="365" t="s">
        <v>68</v>
      </c>
      <c r="Y3" s="365" t="s">
        <v>74</v>
      </c>
      <c r="Z3" s="457" t="s">
        <v>68</v>
      </c>
      <c r="AA3" s="365" t="s">
        <v>90</v>
      </c>
      <c r="AB3" s="365" t="s">
        <v>80</v>
      </c>
      <c r="AC3" s="368" t="s">
        <v>66</v>
      </c>
      <c r="AD3" s="482" t="s">
        <v>66</v>
      </c>
      <c r="AE3" s="206" t="s">
        <v>68</v>
      </c>
      <c r="AF3" s="206" t="s">
        <v>68</v>
      </c>
      <c r="AG3" s="206" t="s">
        <v>71</v>
      </c>
      <c r="AH3" s="212" t="s">
        <v>66</v>
      </c>
      <c r="AI3" s="209" t="s">
        <v>74</v>
      </c>
      <c r="AJ3" s="209" t="s">
        <v>66</v>
      </c>
      <c r="AK3" s="209" t="s">
        <v>76</v>
      </c>
      <c r="AL3" s="459" t="s">
        <v>78</v>
      </c>
      <c r="AM3" s="459" t="s">
        <v>80</v>
      </c>
      <c r="AN3" s="72" t="s">
        <v>66</v>
      </c>
      <c r="AO3" s="206" t="s">
        <v>66</v>
      </c>
      <c r="AP3" s="38" t="s">
        <v>66</v>
      </c>
      <c r="AQ3" s="38" t="s">
        <v>66</v>
      </c>
      <c r="AR3" s="38" t="s">
        <v>66</v>
      </c>
      <c r="AS3" s="38" t="str">
        <f>X3</f>
        <v>Qingdao</v>
      </c>
      <c r="AT3" s="38" t="s">
        <v>74</v>
      </c>
      <c r="AU3" s="214" t="s">
        <v>68</v>
      </c>
      <c r="AV3" s="459" t="s">
        <v>90</v>
      </c>
      <c r="AW3" s="459" t="s">
        <v>80</v>
      </c>
    </row>
    <row r="4" spans="1:49" s="224" customFormat="1" ht="50.5">
      <c r="A4" s="508" t="s">
        <v>329</v>
      </c>
      <c r="B4" s="224" t="s">
        <v>330</v>
      </c>
      <c r="C4" s="224" t="s">
        <v>330</v>
      </c>
      <c r="D4" s="509"/>
      <c r="E4" s="510"/>
      <c r="F4" s="510"/>
      <c r="H4" s="511"/>
      <c r="I4" s="512" t="s">
        <v>332</v>
      </c>
      <c r="J4" s="512" t="s">
        <v>332</v>
      </c>
      <c r="K4" s="513"/>
      <c r="L4" s="512" t="s">
        <v>331</v>
      </c>
      <c r="M4" s="512"/>
      <c r="N4" s="512" t="s">
        <v>330</v>
      </c>
      <c r="O4" s="512"/>
      <c r="P4" s="514" t="s">
        <v>331</v>
      </c>
      <c r="Q4" s="515" t="s">
        <v>331</v>
      </c>
      <c r="R4" s="511" t="s">
        <v>331</v>
      </c>
      <c r="S4" s="516" t="s">
        <v>332</v>
      </c>
      <c r="T4" s="512" t="s">
        <v>331</v>
      </c>
      <c r="U4" s="512" t="s">
        <v>331</v>
      </c>
      <c r="V4" s="512" t="s">
        <v>331</v>
      </c>
      <c r="W4" s="512"/>
      <c r="X4" s="517" t="s">
        <v>331</v>
      </c>
      <c r="Y4" s="512" t="s">
        <v>331</v>
      </c>
      <c r="Z4" s="516" t="s">
        <v>332</v>
      </c>
      <c r="AA4" s="512" t="s">
        <v>331</v>
      </c>
      <c r="AB4" s="512" t="s">
        <v>331</v>
      </c>
      <c r="AC4" s="518"/>
      <c r="AD4" s="519" t="s">
        <v>330</v>
      </c>
      <c r="AE4" s="520"/>
      <c r="AF4" s="520"/>
      <c r="AG4" s="520"/>
      <c r="AH4" s="521"/>
      <c r="AI4" s="522"/>
      <c r="AJ4" s="522"/>
      <c r="AK4" s="522"/>
      <c r="AL4" s="523"/>
      <c r="AM4" s="523"/>
      <c r="AN4" s="524"/>
      <c r="AO4" s="520"/>
      <c r="AU4" s="525"/>
      <c r="AV4" s="523"/>
      <c r="AW4" s="523"/>
    </row>
    <row r="5" spans="1:49" ht="11.5" customHeight="1">
      <c r="B5" s="39" t="s">
        <v>12</v>
      </c>
      <c r="C5" s="39" t="s">
        <v>13</v>
      </c>
    </row>
    <row r="6" spans="1:49" hidden="1" outlineLevel="1">
      <c r="A6" s="40">
        <v>37263</v>
      </c>
      <c r="B6">
        <v>2878</v>
      </c>
      <c r="C6">
        <v>2452</v>
      </c>
    </row>
    <row r="7" spans="1:49" hidden="1" outlineLevel="1">
      <c r="A7" s="40">
        <v>37270</v>
      </c>
      <c r="B7">
        <v>3092</v>
      </c>
      <c r="C7">
        <v>2505</v>
      </c>
      <c r="D7" s="360">
        <v>5.0093808630393921E-2</v>
      </c>
      <c r="E7" s="34">
        <v>7.4357192494788116E-2</v>
      </c>
      <c r="F7" s="34">
        <v>2.1615008156606885E-2</v>
      </c>
    </row>
    <row r="8" spans="1:49" hidden="1" outlineLevel="1">
      <c r="A8" s="40">
        <v>37277</v>
      </c>
      <c r="B8">
        <v>3032</v>
      </c>
      <c r="C8">
        <v>2511</v>
      </c>
      <c r="D8" s="360">
        <v>-9.6480257280685544E-3</v>
      </c>
      <c r="E8" s="34">
        <v>-1.9404915912031084E-2</v>
      </c>
      <c r="F8" s="34">
        <v>2.3952095808383866E-3</v>
      </c>
    </row>
    <row r="9" spans="1:49" hidden="1" outlineLevel="1">
      <c r="A9" s="40">
        <v>37284</v>
      </c>
      <c r="B9">
        <v>2942</v>
      </c>
      <c r="C9">
        <v>2502</v>
      </c>
      <c r="D9" s="360">
        <v>-1.7860364423597286E-2</v>
      </c>
      <c r="E9" s="34">
        <v>-2.9683377308707071E-2</v>
      </c>
      <c r="F9" s="34">
        <v>-3.5842293906810374E-3</v>
      </c>
    </row>
    <row r="10" spans="1:49" hidden="1" outlineLevel="1">
      <c r="A10" s="40">
        <v>37291</v>
      </c>
      <c r="B10">
        <v>2882</v>
      </c>
      <c r="C10">
        <v>2588</v>
      </c>
      <c r="D10" s="360">
        <v>4.775900073475281E-3</v>
      </c>
      <c r="E10" s="34">
        <v>-2.0394289598912319E-2</v>
      </c>
      <c r="F10" s="34">
        <v>3.4372501998401361E-2</v>
      </c>
    </row>
    <row r="11" spans="1:49" hidden="1" outlineLevel="1">
      <c r="A11" s="40">
        <v>37298</v>
      </c>
      <c r="B11">
        <v>2979</v>
      </c>
      <c r="C11">
        <v>2695</v>
      </c>
      <c r="D11" s="360">
        <v>3.7294332723948775E-2</v>
      </c>
      <c r="E11" s="34">
        <v>3.3657182512144335E-2</v>
      </c>
      <c r="F11" s="34">
        <v>4.1344667697063464E-2</v>
      </c>
    </row>
    <row r="12" spans="1:49" hidden="1" outlineLevel="1">
      <c r="A12" s="40">
        <v>37305</v>
      </c>
      <c r="B12">
        <v>3121</v>
      </c>
      <c r="C12">
        <v>2778</v>
      </c>
      <c r="D12" s="360">
        <v>3.9654564681001148E-2</v>
      </c>
      <c r="E12" s="34">
        <v>4.7667002349781828E-2</v>
      </c>
      <c r="F12" s="34">
        <v>3.0797773654916538E-2</v>
      </c>
    </row>
    <row r="13" spans="1:49" hidden="1" outlineLevel="1">
      <c r="A13" s="40">
        <v>37312</v>
      </c>
      <c r="B13">
        <v>3319</v>
      </c>
      <c r="C13">
        <v>3180</v>
      </c>
      <c r="D13" s="360">
        <v>0.10171215460247507</v>
      </c>
      <c r="E13" s="34">
        <v>6.3441204742069823E-2</v>
      </c>
      <c r="F13" s="34">
        <v>0.14470842332613398</v>
      </c>
    </row>
    <row r="14" spans="1:49" hidden="1" outlineLevel="1">
      <c r="A14" s="40">
        <v>37319</v>
      </c>
      <c r="B14">
        <v>3414</v>
      </c>
      <c r="C14">
        <v>3270</v>
      </c>
      <c r="D14" s="360">
        <v>2.8465917833512933E-2</v>
      </c>
      <c r="E14" s="34">
        <v>2.862307924073515E-2</v>
      </c>
      <c r="F14" s="34">
        <v>2.8301886792452935E-2</v>
      </c>
    </row>
    <row r="15" spans="1:49" hidden="1" outlineLevel="1">
      <c r="A15" s="40">
        <v>37326</v>
      </c>
      <c r="B15">
        <v>3309</v>
      </c>
      <c r="C15">
        <v>3211</v>
      </c>
      <c r="D15" s="360">
        <v>-2.4536205864751692E-2</v>
      </c>
      <c r="E15" s="34">
        <v>-3.0755711775043881E-2</v>
      </c>
      <c r="F15" s="34">
        <v>-1.8042813455657503E-2</v>
      </c>
    </row>
    <row r="16" spans="1:49" hidden="1" outlineLevel="1">
      <c r="A16" s="40">
        <v>37333</v>
      </c>
      <c r="B16">
        <v>3219</v>
      </c>
      <c r="C16">
        <v>3471</v>
      </c>
      <c r="D16" s="360">
        <v>2.6073619631901801E-2</v>
      </c>
      <c r="E16" s="34">
        <v>-2.7198549410698103E-2</v>
      </c>
      <c r="F16" s="34">
        <v>8.0971659919028438E-2</v>
      </c>
    </row>
    <row r="17" spans="1:6" hidden="1" outlineLevel="1">
      <c r="A17" s="40">
        <v>37340</v>
      </c>
      <c r="B17">
        <v>3376</v>
      </c>
      <c r="C17">
        <v>3535</v>
      </c>
      <c r="D17" s="360">
        <v>3.3034379671150971E-2</v>
      </c>
      <c r="E17" s="34">
        <v>4.8772910841876405E-2</v>
      </c>
      <c r="F17" s="34">
        <v>1.8438490348602787E-2</v>
      </c>
    </row>
    <row r="18" spans="1:6" hidden="1" outlineLevel="1">
      <c r="A18" s="40">
        <v>37347</v>
      </c>
      <c r="B18">
        <v>3529</v>
      </c>
      <c r="C18">
        <v>3516</v>
      </c>
      <c r="D18" s="360">
        <v>1.938937925047024E-2</v>
      </c>
      <c r="E18" s="34">
        <v>4.5319905213270228E-2</v>
      </c>
      <c r="F18" s="34">
        <v>-5.3748231966054272E-3</v>
      </c>
    </row>
    <row r="19" spans="1:6" hidden="1" outlineLevel="1">
      <c r="A19" s="40">
        <v>37354</v>
      </c>
      <c r="B19">
        <v>3382</v>
      </c>
      <c r="C19">
        <v>3461</v>
      </c>
      <c r="D19" s="360">
        <v>-2.8672817601135603E-2</v>
      </c>
      <c r="E19" s="34">
        <v>-4.1654859733635585E-2</v>
      </c>
      <c r="F19" s="34">
        <v>-1.5642775881683724E-2</v>
      </c>
    </row>
    <row r="20" spans="1:6" hidden="1" outlineLevel="1">
      <c r="A20" s="40">
        <v>37361</v>
      </c>
      <c r="B20">
        <v>3362</v>
      </c>
      <c r="C20">
        <v>3454</v>
      </c>
      <c r="D20" s="360">
        <v>-3.9456378781236312E-3</v>
      </c>
      <c r="E20" s="34">
        <v>-5.9136605558840483E-3</v>
      </c>
      <c r="F20" s="34">
        <v>-2.0225368390638376E-3</v>
      </c>
    </row>
    <row r="21" spans="1:6" hidden="1" outlineLevel="1">
      <c r="A21" s="40">
        <v>37368</v>
      </c>
      <c r="B21">
        <v>3146</v>
      </c>
      <c r="C21">
        <v>3271</v>
      </c>
      <c r="D21" s="360">
        <v>-5.8538732394366244E-2</v>
      </c>
      <c r="E21" s="34">
        <v>-6.4247471743010154E-2</v>
      </c>
      <c r="F21" s="34">
        <v>-5.298204979733645E-2</v>
      </c>
    </row>
    <row r="22" spans="1:6" hidden="1" outlineLevel="1">
      <c r="A22" s="40">
        <v>37375</v>
      </c>
      <c r="B22">
        <v>2986</v>
      </c>
      <c r="C22">
        <v>3051</v>
      </c>
      <c r="D22" s="360">
        <v>-5.9217702976468778E-2</v>
      </c>
      <c r="E22" s="34">
        <v>-5.0858232676414539E-2</v>
      </c>
      <c r="F22" s="34">
        <v>-6.7257719351880185E-2</v>
      </c>
    </row>
    <row r="23" spans="1:6" hidden="1" outlineLevel="1">
      <c r="A23" s="40">
        <v>37382</v>
      </c>
      <c r="B23">
        <v>2954</v>
      </c>
      <c r="C23">
        <v>3065</v>
      </c>
      <c r="D23" s="360">
        <v>-2.9816133841311654E-3</v>
      </c>
      <c r="E23" s="34">
        <v>-1.0716677829872734E-2</v>
      </c>
      <c r="F23" s="34">
        <v>4.5886594559161331E-3</v>
      </c>
    </row>
    <row r="24" spans="1:6" hidden="1" outlineLevel="1">
      <c r="A24" s="40">
        <v>37389</v>
      </c>
      <c r="B24">
        <v>3058</v>
      </c>
      <c r="C24">
        <v>3070</v>
      </c>
      <c r="D24" s="360">
        <v>1.8109320485130365E-2</v>
      </c>
      <c r="E24" s="34">
        <v>3.5206499661476043E-2</v>
      </c>
      <c r="F24" s="34">
        <v>1.6313213703098572E-3</v>
      </c>
    </row>
    <row r="25" spans="1:6" hidden="1" outlineLevel="1">
      <c r="A25" s="40">
        <v>37396</v>
      </c>
      <c r="B25">
        <v>3041</v>
      </c>
      <c r="C25">
        <v>2978</v>
      </c>
      <c r="D25" s="360">
        <v>-1.7787206266318578E-2</v>
      </c>
      <c r="E25" s="34">
        <v>-5.5591890124264687E-3</v>
      </c>
      <c r="F25" s="34">
        <v>-2.9967426710097667E-2</v>
      </c>
    </row>
    <row r="26" spans="1:6" hidden="1" outlineLevel="1">
      <c r="A26" s="40">
        <v>37403</v>
      </c>
      <c r="B26">
        <v>3082</v>
      </c>
      <c r="C26">
        <v>3010</v>
      </c>
      <c r="D26" s="360">
        <v>1.212826050839011E-2</v>
      </c>
      <c r="E26" s="34">
        <v>1.3482407102926697E-2</v>
      </c>
      <c r="F26" s="34">
        <v>1.074546675621213E-2</v>
      </c>
    </row>
    <row r="27" spans="1:6" hidden="1" outlineLevel="1">
      <c r="A27" s="40">
        <v>37410</v>
      </c>
      <c r="B27">
        <v>3160</v>
      </c>
      <c r="C27">
        <v>3126</v>
      </c>
      <c r="D27" s="360">
        <v>3.1845042678923186E-2</v>
      </c>
      <c r="E27" s="34">
        <v>2.5308241401687193E-2</v>
      </c>
      <c r="F27" s="34">
        <v>3.853820598006652E-2</v>
      </c>
    </row>
    <row r="28" spans="1:6" hidden="1" outlineLevel="1">
      <c r="A28" s="40">
        <v>37417</v>
      </c>
      <c r="B28">
        <v>3132</v>
      </c>
      <c r="C28">
        <v>3091</v>
      </c>
      <c r="D28" s="360">
        <v>-1.0022271714922093E-2</v>
      </c>
      <c r="E28" s="34">
        <v>-8.8607594936709333E-3</v>
      </c>
      <c r="F28" s="34">
        <v>-1.1196417146513093E-2</v>
      </c>
    </row>
    <row r="29" spans="1:6" hidden="1" outlineLevel="1">
      <c r="A29" s="40">
        <v>37424</v>
      </c>
      <c r="B29">
        <v>3084</v>
      </c>
      <c r="C29">
        <v>2910</v>
      </c>
      <c r="D29" s="360">
        <v>-3.6798971557126747E-2</v>
      </c>
      <c r="E29" s="34">
        <v>-1.5325670498084309E-2</v>
      </c>
      <c r="F29" s="34">
        <v>-5.855710126172764E-2</v>
      </c>
    </row>
    <row r="30" spans="1:6" hidden="1" outlineLevel="1">
      <c r="A30" s="40">
        <v>37431</v>
      </c>
      <c r="B30">
        <v>3255</v>
      </c>
      <c r="C30">
        <v>2908</v>
      </c>
      <c r="D30" s="360">
        <v>2.8194861528194837E-2</v>
      </c>
      <c r="E30" s="34">
        <v>5.5447470817120648E-2</v>
      </c>
      <c r="F30" s="34">
        <v>-6.8728522336769515E-4</v>
      </c>
    </row>
    <row r="31" spans="1:6" hidden="1" outlineLevel="1">
      <c r="A31" s="40">
        <v>37438</v>
      </c>
      <c r="B31">
        <v>3236</v>
      </c>
      <c r="C31">
        <v>2894</v>
      </c>
      <c r="D31" s="360">
        <v>-5.3545351289956411E-3</v>
      </c>
      <c r="E31" s="34">
        <v>-5.8371735791090673E-3</v>
      </c>
      <c r="F31" s="34">
        <v>-4.8143053645116618E-3</v>
      </c>
    </row>
    <row r="32" spans="1:6" hidden="1" outlineLevel="1">
      <c r="A32" s="40">
        <v>37445</v>
      </c>
      <c r="B32">
        <v>3234</v>
      </c>
      <c r="C32">
        <v>2927</v>
      </c>
      <c r="D32" s="360">
        <v>5.0570962479608017E-3</v>
      </c>
      <c r="E32" s="34">
        <v>-6.1804697156986332E-4</v>
      </c>
      <c r="F32" s="34">
        <v>1.1402902557014594E-2</v>
      </c>
    </row>
    <row r="33" spans="1:6" hidden="1" outlineLevel="1">
      <c r="A33" s="40">
        <v>37452</v>
      </c>
      <c r="B33">
        <v>3180</v>
      </c>
      <c r="C33">
        <v>2862</v>
      </c>
      <c r="D33" s="360">
        <v>-1.9315046258724267E-2</v>
      </c>
      <c r="E33" s="34">
        <v>-1.6697588126159513E-2</v>
      </c>
      <c r="F33" s="34">
        <v>-2.2207037922787887E-2</v>
      </c>
    </row>
    <row r="34" spans="1:6" hidden="1" outlineLevel="1">
      <c r="A34" s="40">
        <v>37459</v>
      </c>
      <c r="B34">
        <v>3072</v>
      </c>
      <c r="C34">
        <v>2784</v>
      </c>
      <c r="D34" s="360">
        <v>-3.0784508440913627E-2</v>
      </c>
      <c r="E34" s="34">
        <v>-3.3962264150943389E-2</v>
      </c>
      <c r="F34" s="34">
        <v>-2.7253668763102756E-2</v>
      </c>
    </row>
    <row r="35" spans="1:6" hidden="1" outlineLevel="1">
      <c r="A35" s="40">
        <v>37466</v>
      </c>
      <c r="B35">
        <v>3006</v>
      </c>
      <c r="C35">
        <v>2775</v>
      </c>
      <c r="D35" s="360">
        <v>-1.2807377049180335E-2</v>
      </c>
      <c r="E35" s="34">
        <v>-2.1484375E-2</v>
      </c>
      <c r="F35" s="34">
        <v>-3.2327586206896131E-3</v>
      </c>
    </row>
    <row r="36" spans="1:6" hidden="1" outlineLevel="1">
      <c r="A36" s="40">
        <v>37473</v>
      </c>
      <c r="B36">
        <v>3080</v>
      </c>
      <c r="C36">
        <v>2823</v>
      </c>
      <c r="D36" s="360">
        <v>2.1103615291472089E-2</v>
      </c>
      <c r="E36" s="34">
        <v>2.461743180306053E-2</v>
      </c>
      <c r="F36" s="34">
        <v>1.7297297297297343E-2</v>
      </c>
    </row>
    <row r="37" spans="1:6" hidden="1" outlineLevel="1">
      <c r="A37" s="40">
        <v>37480</v>
      </c>
      <c r="B37">
        <v>3305</v>
      </c>
      <c r="C37">
        <v>2945</v>
      </c>
      <c r="D37" s="360">
        <v>5.8783669320684462E-2</v>
      </c>
      <c r="E37" s="34">
        <v>7.3051948051948035E-2</v>
      </c>
      <c r="F37" s="34">
        <v>4.3216436415161263E-2</v>
      </c>
    </row>
    <row r="38" spans="1:6" hidden="1" outlineLevel="1">
      <c r="A38" s="40">
        <v>37487</v>
      </c>
      <c r="B38">
        <v>3239</v>
      </c>
      <c r="C38">
        <v>2976</v>
      </c>
      <c r="D38" s="360">
        <v>-5.6000000000000494E-3</v>
      </c>
      <c r="E38" s="34">
        <v>-1.9969742813918279E-2</v>
      </c>
      <c r="F38" s="34">
        <v>1.0526315789473717E-2</v>
      </c>
    </row>
    <row r="39" spans="1:6" hidden="1" outlineLevel="1">
      <c r="A39" s="40">
        <v>37494</v>
      </c>
      <c r="B39">
        <v>3333</v>
      </c>
      <c r="C39">
        <v>2908</v>
      </c>
      <c r="D39" s="360">
        <v>4.1834271922767119E-3</v>
      </c>
      <c r="E39" s="34">
        <v>2.9021302871256482E-2</v>
      </c>
      <c r="F39" s="34">
        <v>-2.2849462365591378E-2</v>
      </c>
    </row>
    <row r="40" spans="1:6" hidden="1" outlineLevel="1">
      <c r="A40" s="40">
        <v>37501</v>
      </c>
      <c r="B40">
        <v>3437</v>
      </c>
      <c r="C40">
        <v>3018</v>
      </c>
      <c r="D40" s="360">
        <v>3.4289376702451468E-2</v>
      </c>
      <c r="E40" s="34">
        <v>3.1203120312031096E-2</v>
      </c>
      <c r="F40" s="34">
        <v>3.7826685006877581E-2</v>
      </c>
    </row>
    <row r="41" spans="1:6" hidden="1" outlineLevel="1">
      <c r="A41" s="40">
        <v>37508</v>
      </c>
      <c r="B41">
        <v>3594</v>
      </c>
      <c r="C41">
        <v>3098</v>
      </c>
      <c r="D41" s="360">
        <v>3.6715724244771542E-2</v>
      </c>
      <c r="E41" s="34">
        <v>4.5679371544951941E-2</v>
      </c>
      <c r="F41" s="34">
        <v>2.6507620941020438E-2</v>
      </c>
    </row>
    <row r="42" spans="1:6" hidden="1" outlineLevel="1">
      <c r="A42" s="40">
        <v>37515</v>
      </c>
      <c r="B42">
        <v>4075</v>
      </c>
      <c r="C42">
        <v>3382</v>
      </c>
      <c r="D42" s="360">
        <v>0.11431560071727431</v>
      </c>
      <c r="E42" s="34">
        <v>0.13383416805787429</v>
      </c>
      <c r="F42" s="34">
        <v>9.1672046481600988E-2</v>
      </c>
    </row>
    <row r="43" spans="1:6" hidden="1" outlineLevel="1">
      <c r="A43" s="40">
        <v>37522</v>
      </c>
      <c r="B43">
        <v>4444</v>
      </c>
      <c r="C43">
        <v>3671</v>
      </c>
      <c r="D43" s="360">
        <v>8.8239238299584244E-2</v>
      </c>
      <c r="E43" s="34">
        <v>9.0552147239263858E-2</v>
      </c>
      <c r="F43" s="34">
        <v>8.5452395032525219E-2</v>
      </c>
    </row>
    <row r="44" spans="1:6" hidden="1" outlineLevel="1">
      <c r="A44" s="40">
        <v>37529</v>
      </c>
      <c r="B44">
        <v>4630</v>
      </c>
      <c r="C44">
        <v>4363</v>
      </c>
      <c r="D44" s="360">
        <v>0.10819470117067165</v>
      </c>
      <c r="E44" s="34">
        <v>4.1854185418541912E-2</v>
      </c>
      <c r="F44" s="34">
        <v>0.18850449468809582</v>
      </c>
    </row>
    <row r="45" spans="1:6" hidden="1" outlineLevel="1">
      <c r="A45" s="40">
        <v>37536</v>
      </c>
      <c r="B45">
        <v>4507</v>
      </c>
      <c r="C45">
        <v>4315</v>
      </c>
      <c r="D45" s="360">
        <v>-1.9014789280551558E-2</v>
      </c>
      <c r="E45" s="34">
        <v>-2.6565874730021588E-2</v>
      </c>
      <c r="F45" s="34">
        <v>-1.1001604400641796E-2</v>
      </c>
    </row>
    <row r="46" spans="1:6" hidden="1" outlineLevel="1">
      <c r="A46" s="40">
        <v>37543</v>
      </c>
      <c r="B46">
        <v>4307</v>
      </c>
      <c r="C46">
        <v>4146</v>
      </c>
      <c r="D46" s="360">
        <v>-4.1827250056676535E-2</v>
      </c>
      <c r="E46" s="34">
        <v>-4.4375416019525216E-2</v>
      </c>
      <c r="F46" s="34">
        <v>-3.9165701042873646E-2</v>
      </c>
    </row>
    <row r="47" spans="1:6" hidden="1" outlineLevel="1">
      <c r="A47" s="40">
        <v>37550</v>
      </c>
      <c r="B47">
        <v>4351</v>
      </c>
      <c r="C47">
        <v>4194</v>
      </c>
      <c r="D47" s="360">
        <v>1.0883709925470164E-2</v>
      </c>
      <c r="E47" s="34">
        <v>1.0215927559786397E-2</v>
      </c>
      <c r="F47" s="34">
        <v>1.1577424023154759E-2</v>
      </c>
    </row>
    <row r="48" spans="1:6" hidden="1" outlineLevel="1">
      <c r="A48" s="40">
        <v>37557</v>
      </c>
      <c r="B48">
        <v>4467</v>
      </c>
      <c r="C48">
        <v>4445</v>
      </c>
      <c r="D48" s="360">
        <v>4.2949093036863673E-2</v>
      </c>
      <c r="E48" s="34">
        <v>2.6660537807400519E-2</v>
      </c>
      <c r="F48" s="34">
        <v>5.9847401049117677E-2</v>
      </c>
    </row>
    <row r="49" spans="1:6" hidden="1" outlineLevel="1">
      <c r="A49" s="40">
        <v>37564</v>
      </c>
      <c r="B49">
        <v>4603</v>
      </c>
      <c r="C49">
        <v>4441</v>
      </c>
      <c r="D49" s="360">
        <v>1.4811490125673288E-2</v>
      </c>
      <c r="E49" s="34">
        <v>3.0445489142601367E-2</v>
      </c>
      <c r="F49" s="34">
        <v>-8.9988751406078205E-4</v>
      </c>
    </row>
    <row r="50" spans="1:6" hidden="1" outlineLevel="1">
      <c r="A50" s="40">
        <v>37571</v>
      </c>
      <c r="B50">
        <v>4547</v>
      </c>
      <c r="C50">
        <v>4432</v>
      </c>
      <c r="D50" s="360">
        <v>-7.1870853604599771E-3</v>
      </c>
      <c r="E50" s="34">
        <v>-1.2165978709537284E-2</v>
      </c>
      <c r="F50" s="34">
        <v>-2.0265705922090094E-3</v>
      </c>
    </row>
    <row r="51" spans="1:6" hidden="1" outlineLevel="1">
      <c r="A51" s="40">
        <v>37578</v>
      </c>
      <c r="B51">
        <v>4632</v>
      </c>
      <c r="C51">
        <v>4343</v>
      </c>
      <c r="D51" s="360">
        <v>-4.4548390689391759E-4</v>
      </c>
      <c r="E51" s="34">
        <v>1.869364416098529E-2</v>
      </c>
      <c r="F51" s="34">
        <v>-2.0081227436823057E-2</v>
      </c>
    </row>
    <row r="52" spans="1:6" hidden="1" outlineLevel="1">
      <c r="A52" s="40">
        <v>37585</v>
      </c>
      <c r="B52">
        <v>4674</v>
      </c>
      <c r="C52">
        <v>4334</v>
      </c>
      <c r="D52" s="360">
        <v>3.6768802228412945E-3</v>
      </c>
      <c r="E52" s="34">
        <v>9.0673575129534001E-3</v>
      </c>
      <c r="F52" s="34">
        <v>-2.0723002532810897E-3</v>
      </c>
    </row>
    <row r="53" spans="1:6" hidden="1" outlineLevel="1">
      <c r="A53" s="40">
        <v>37592</v>
      </c>
      <c r="B53">
        <v>5530</v>
      </c>
      <c r="C53">
        <v>4618</v>
      </c>
      <c r="D53" s="360">
        <v>0.12655417406749558</v>
      </c>
      <c r="E53" s="34">
        <v>0.18314077877620871</v>
      </c>
      <c r="F53" s="34">
        <v>6.5528380249192386E-2</v>
      </c>
    </row>
    <row r="54" spans="1:6" hidden="1" outlineLevel="1">
      <c r="A54" s="40">
        <v>37599</v>
      </c>
      <c r="B54">
        <v>5503</v>
      </c>
      <c r="C54">
        <v>4625</v>
      </c>
      <c r="D54" s="360">
        <v>-1.9708316909735624E-3</v>
      </c>
      <c r="E54" s="34">
        <v>-4.8824593128390381E-3</v>
      </c>
      <c r="F54" s="34">
        <v>1.515807708964978E-3</v>
      </c>
    </row>
    <row r="55" spans="1:6" hidden="1" outlineLevel="1">
      <c r="A55" s="40">
        <v>37606</v>
      </c>
      <c r="B55">
        <v>5840</v>
      </c>
      <c r="C55">
        <v>5260</v>
      </c>
      <c r="D55" s="360">
        <v>9.5971563981042562E-2</v>
      </c>
      <c r="E55" s="34">
        <v>6.1239324005088136E-2</v>
      </c>
      <c r="F55" s="34">
        <v>0.13729729729729723</v>
      </c>
    </row>
    <row r="56" spans="1:6" hidden="1" outlineLevel="1">
      <c r="A56" s="40">
        <v>37613</v>
      </c>
      <c r="B56">
        <v>5911</v>
      </c>
      <c r="C56">
        <v>5324</v>
      </c>
      <c r="D56" s="360">
        <v>1.2162162162162149E-2</v>
      </c>
      <c r="E56" s="34">
        <v>1.2157534246575397E-2</v>
      </c>
      <c r="F56" s="34">
        <v>1.2167300380228063E-2</v>
      </c>
    </row>
    <row r="57" spans="1:6" hidden="1" outlineLevel="1">
      <c r="A57" s="40">
        <v>37620</v>
      </c>
      <c r="B57">
        <v>5911</v>
      </c>
      <c r="C57">
        <v>5324</v>
      </c>
      <c r="D57" s="360">
        <v>0</v>
      </c>
      <c r="E57" s="34">
        <v>0</v>
      </c>
      <c r="F57" s="34">
        <v>0</v>
      </c>
    </row>
    <row r="58" spans="1:6" hidden="1" outlineLevel="1">
      <c r="A58" s="40">
        <v>37627</v>
      </c>
      <c r="B58">
        <v>5980</v>
      </c>
      <c r="C58">
        <v>5566</v>
      </c>
      <c r="D58" s="360">
        <v>2.7681352914997737E-2</v>
      </c>
      <c r="E58" s="34">
        <v>1.1673151750972721E-2</v>
      </c>
      <c r="F58" s="34">
        <v>4.5454545454545414E-2</v>
      </c>
    </row>
    <row r="59" spans="1:6" hidden="1" outlineLevel="1">
      <c r="A59" s="40">
        <v>37634</v>
      </c>
      <c r="B59">
        <v>6008</v>
      </c>
      <c r="C59">
        <v>5490</v>
      </c>
      <c r="D59" s="360">
        <v>-4.1572839078468649E-3</v>
      </c>
      <c r="E59" s="34">
        <v>4.6822742474916801E-3</v>
      </c>
      <c r="F59" s="34">
        <v>-1.3654329859863479E-2</v>
      </c>
    </row>
    <row r="60" spans="1:6" hidden="1" outlineLevel="1">
      <c r="A60" s="40">
        <v>37641</v>
      </c>
      <c r="B60">
        <v>5605</v>
      </c>
      <c r="C60">
        <v>4921</v>
      </c>
      <c r="D60" s="360">
        <v>-8.4536441120194872E-2</v>
      </c>
      <c r="E60" s="34">
        <v>-6.7077230359520623E-2</v>
      </c>
      <c r="F60" s="34">
        <v>-0.10364298724954457</v>
      </c>
    </row>
    <row r="61" spans="1:6" hidden="1" outlineLevel="1">
      <c r="A61" s="40">
        <v>37648</v>
      </c>
      <c r="B61">
        <v>5223</v>
      </c>
      <c r="C61">
        <v>4917</v>
      </c>
      <c r="D61" s="360">
        <v>-3.6671100133004009E-2</v>
      </c>
      <c r="E61" s="34">
        <v>-6.8153434433541493E-2</v>
      </c>
      <c r="F61" s="34">
        <v>-8.1284291810612697E-4</v>
      </c>
    </row>
    <row r="62" spans="1:6" hidden="1" outlineLevel="1">
      <c r="A62" s="40">
        <v>37655</v>
      </c>
      <c r="B62">
        <v>5110</v>
      </c>
      <c r="C62">
        <v>4837</v>
      </c>
      <c r="D62" s="360">
        <v>-1.9033530571992086E-2</v>
      </c>
      <c r="E62" s="34">
        <v>-2.1635075627034261E-2</v>
      </c>
      <c r="F62" s="34">
        <v>-1.6270083384177347E-2</v>
      </c>
    </row>
    <row r="63" spans="1:6" hidden="1" outlineLevel="1">
      <c r="A63" s="40">
        <v>37662</v>
      </c>
      <c r="B63">
        <v>5262</v>
      </c>
      <c r="C63">
        <v>4937</v>
      </c>
      <c r="D63" s="360">
        <v>2.5334271639690265E-2</v>
      </c>
      <c r="E63" s="34">
        <v>2.974559686888445E-2</v>
      </c>
      <c r="F63" s="34">
        <v>2.0673971469919339E-2</v>
      </c>
    </row>
    <row r="64" spans="1:6" hidden="1" outlineLevel="1">
      <c r="A64" s="40">
        <v>37669</v>
      </c>
      <c r="B64">
        <v>5951</v>
      </c>
      <c r="C64">
        <v>5435</v>
      </c>
      <c r="D64" s="360">
        <v>0.11638395921168732</v>
      </c>
      <c r="E64" s="34">
        <v>0.13093880653743817</v>
      </c>
      <c r="F64" s="34">
        <v>0.10087097427587599</v>
      </c>
    </row>
    <row r="65" spans="1:6" hidden="1" outlineLevel="1">
      <c r="A65" s="40">
        <v>37676</v>
      </c>
      <c r="B65">
        <v>6225</v>
      </c>
      <c r="C65">
        <v>5639</v>
      </c>
      <c r="D65" s="360">
        <v>4.1981380642894806E-2</v>
      </c>
      <c r="E65" s="34">
        <v>4.6042681902201288E-2</v>
      </c>
      <c r="F65" s="34">
        <v>3.7534498620055201E-2</v>
      </c>
    </row>
    <row r="66" spans="1:6" hidden="1" outlineLevel="1">
      <c r="A66" s="40">
        <v>37683</v>
      </c>
      <c r="B66">
        <v>6091</v>
      </c>
      <c r="C66">
        <v>5745</v>
      </c>
      <c r="D66" s="360">
        <v>-2.3600809170599701E-3</v>
      </c>
      <c r="E66" s="34">
        <v>-2.1526104417670666E-2</v>
      </c>
      <c r="F66" s="34">
        <v>1.8797659159425439E-2</v>
      </c>
    </row>
    <row r="67" spans="1:6" hidden="1" outlineLevel="1">
      <c r="A67" s="40">
        <v>37690</v>
      </c>
      <c r="B67">
        <v>5895</v>
      </c>
      <c r="C67">
        <v>5647</v>
      </c>
      <c r="D67" s="360">
        <v>-2.4839472794863093E-2</v>
      </c>
      <c r="E67" s="34">
        <v>-3.2178624199638795E-2</v>
      </c>
      <c r="F67" s="34">
        <v>-1.7058311575282814E-2</v>
      </c>
    </row>
    <row r="68" spans="1:6" hidden="1" outlineLevel="1">
      <c r="A68" s="40">
        <v>37697</v>
      </c>
      <c r="B68">
        <v>6291</v>
      </c>
      <c r="C68">
        <v>5801</v>
      </c>
      <c r="D68" s="360">
        <v>4.7652053370299763E-2</v>
      </c>
      <c r="E68" s="34">
        <v>6.7175572519083904E-2</v>
      </c>
      <c r="F68" s="34">
        <v>2.72711174074729E-2</v>
      </c>
    </row>
    <row r="69" spans="1:6" hidden="1" outlineLevel="1">
      <c r="A69" s="40">
        <v>37704</v>
      </c>
      <c r="B69" s="31">
        <v>6634</v>
      </c>
      <c r="C69" s="31">
        <v>6049</v>
      </c>
      <c r="D69" s="360">
        <v>4.8875289447568582E-2</v>
      </c>
      <c r="E69" s="34">
        <v>5.4522333492290631E-2</v>
      </c>
      <c r="F69" s="34">
        <v>4.275124978451994E-2</v>
      </c>
    </row>
    <row r="70" spans="1:6" hidden="1" outlineLevel="1">
      <c r="A70" s="40">
        <v>37711</v>
      </c>
      <c r="B70" s="31">
        <v>6314</v>
      </c>
      <c r="C70" s="31">
        <v>5681</v>
      </c>
      <c r="D70" s="360">
        <v>-5.4245840889379449E-2</v>
      </c>
      <c r="E70" s="34">
        <v>-4.8236358154959302E-2</v>
      </c>
      <c r="F70" s="34">
        <v>-6.0836501901140649E-2</v>
      </c>
    </row>
    <row r="71" spans="1:6" hidden="1" outlineLevel="1">
      <c r="A71" s="40">
        <v>37718</v>
      </c>
      <c r="B71" s="31">
        <v>6559</v>
      </c>
      <c r="C71" s="31">
        <v>5897</v>
      </c>
      <c r="D71" s="360">
        <v>3.843268028345137E-2</v>
      </c>
      <c r="E71" s="34">
        <v>3.880266075388028E-2</v>
      </c>
      <c r="F71" s="34">
        <v>3.8021475092413271E-2</v>
      </c>
    </row>
    <row r="72" spans="1:6" hidden="1" outlineLevel="1">
      <c r="A72" s="40">
        <v>37725</v>
      </c>
      <c r="B72" s="31">
        <v>6558</v>
      </c>
      <c r="C72" s="31">
        <v>5923</v>
      </c>
      <c r="D72" s="360">
        <v>2.0070648683365722E-3</v>
      </c>
      <c r="E72" s="34">
        <v>-1.5246226558929266E-4</v>
      </c>
      <c r="F72" s="34">
        <v>4.4090215363743468E-3</v>
      </c>
    </row>
    <row r="73" spans="1:6" hidden="1" outlineLevel="1">
      <c r="A73" s="40">
        <v>37732</v>
      </c>
      <c r="B73" s="31">
        <v>6552</v>
      </c>
      <c r="C73" s="31">
        <v>6039</v>
      </c>
      <c r="D73" s="360">
        <v>8.8133963624710265E-3</v>
      </c>
      <c r="E73" s="34">
        <v>-9.1491308325708509E-4</v>
      </c>
      <c r="F73" s="34">
        <v>1.9584669930778231E-2</v>
      </c>
    </row>
    <row r="74" spans="1:6" hidden="1" outlineLevel="1">
      <c r="A74" s="40">
        <v>37739</v>
      </c>
      <c r="B74">
        <v>6800</v>
      </c>
      <c r="C74">
        <v>6191</v>
      </c>
      <c r="D74" s="360">
        <v>3.1768723691525613E-2</v>
      </c>
      <c r="E74" s="34">
        <v>3.7851037851037939E-2</v>
      </c>
      <c r="F74" s="34">
        <v>2.5169730087762909E-2</v>
      </c>
    </row>
    <row r="75" spans="1:6" hidden="1" outlineLevel="1">
      <c r="A75" s="40">
        <v>37746</v>
      </c>
      <c r="B75">
        <v>6844</v>
      </c>
      <c r="C75">
        <v>6183</v>
      </c>
      <c r="D75" s="360">
        <v>2.7711492571780294E-3</v>
      </c>
      <c r="E75" s="34">
        <v>6.4705882352942279E-3</v>
      </c>
      <c r="F75" s="34">
        <v>-1.2921983524470937E-3</v>
      </c>
    </row>
    <row r="76" spans="1:6" hidden="1" outlineLevel="1">
      <c r="A76" s="40">
        <v>37753</v>
      </c>
      <c r="B76">
        <v>7089</v>
      </c>
      <c r="C76">
        <v>6305</v>
      </c>
      <c r="D76" s="360">
        <v>2.8172257618791718E-2</v>
      </c>
      <c r="E76" s="34">
        <v>3.5797779076563341E-2</v>
      </c>
      <c r="F76" s="34">
        <v>1.9731521914928107E-2</v>
      </c>
    </row>
    <row r="77" spans="1:6" hidden="1" outlineLevel="1">
      <c r="A77" s="40">
        <v>37760</v>
      </c>
      <c r="B77">
        <v>7487</v>
      </c>
      <c r="C77">
        <v>6792</v>
      </c>
      <c r="D77" s="360">
        <v>6.6074361654472114E-2</v>
      </c>
      <c r="E77" s="34">
        <v>5.614332063760763E-2</v>
      </c>
      <c r="F77" s="34">
        <v>7.7240285487708116E-2</v>
      </c>
    </row>
    <row r="78" spans="1:6" hidden="1" outlineLevel="1">
      <c r="A78" s="40">
        <v>37767</v>
      </c>
      <c r="B78">
        <v>7267</v>
      </c>
      <c r="C78">
        <v>6700</v>
      </c>
      <c r="D78" s="360">
        <v>-2.1850269626724539E-2</v>
      </c>
      <c r="E78" s="34">
        <v>-2.9384266061172726E-2</v>
      </c>
      <c r="F78" s="34">
        <v>-1.3545347467608937E-2</v>
      </c>
    </row>
    <row r="79" spans="1:6" hidden="1" outlineLevel="1">
      <c r="A79" s="40">
        <v>37774</v>
      </c>
      <c r="B79">
        <v>6861</v>
      </c>
      <c r="C79">
        <v>6255</v>
      </c>
      <c r="D79" s="360">
        <v>-6.0929333428796473E-2</v>
      </c>
      <c r="E79" s="34">
        <v>-5.5868996835007567E-2</v>
      </c>
      <c r="F79" s="34">
        <v>-6.6417910447761241E-2</v>
      </c>
    </row>
    <row r="80" spans="1:6" hidden="1" outlineLevel="1">
      <c r="A80" s="40">
        <v>37781</v>
      </c>
      <c r="B80">
        <v>7267</v>
      </c>
      <c r="C80">
        <v>6617</v>
      </c>
      <c r="D80" s="360">
        <v>5.855443732845389E-2</v>
      </c>
      <c r="E80" s="34">
        <v>5.9175047369188105E-2</v>
      </c>
      <c r="F80" s="34">
        <v>5.7873701039168557E-2</v>
      </c>
    </row>
    <row r="81" spans="1:6" hidden="1" outlineLevel="1">
      <c r="A81" s="40">
        <v>37788</v>
      </c>
      <c r="B81">
        <v>7133</v>
      </c>
      <c r="C81">
        <v>6554</v>
      </c>
      <c r="D81" s="360">
        <v>-1.418899452607314E-2</v>
      </c>
      <c r="E81" s="34">
        <v>-1.8439521122884273E-2</v>
      </c>
      <c r="F81" s="34">
        <v>-9.5209309354692406E-3</v>
      </c>
    </row>
    <row r="82" spans="1:6" hidden="1" outlineLevel="1">
      <c r="A82" s="40">
        <v>37795</v>
      </c>
      <c r="B82">
        <v>7066</v>
      </c>
      <c r="C82">
        <v>6490</v>
      </c>
      <c r="D82" s="360">
        <v>-9.5711258858771631E-3</v>
      </c>
      <c r="E82" s="34">
        <v>-9.3929622879573849E-3</v>
      </c>
      <c r="F82" s="34">
        <v>-9.7650289899298137E-3</v>
      </c>
    </row>
    <row r="83" spans="1:6" hidden="1" outlineLevel="1">
      <c r="A83" s="40">
        <v>37802</v>
      </c>
      <c r="B83">
        <v>6646</v>
      </c>
      <c r="C83">
        <v>6246</v>
      </c>
      <c r="D83" s="360">
        <v>-4.898200059014457E-2</v>
      </c>
      <c r="E83" s="34">
        <v>-5.9439569770733058E-2</v>
      </c>
      <c r="F83" s="34">
        <v>-3.7596302003081616E-2</v>
      </c>
    </row>
    <row r="84" spans="1:6" hidden="1" outlineLevel="1">
      <c r="A84" s="40">
        <v>37809</v>
      </c>
      <c r="B84">
        <v>6548</v>
      </c>
      <c r="C84">
        <v>6180</v>
      </c>
      <c r="D84" s="360">
        <v>-1.2721067328575808E-2</v>
      </c>
      <c r="E84" s="34">
        <v>-1.4745711706289466E-2</v>
      </c>
      <c r="F84" s="34">
        <v>-1.0566762728146051E-2</v>
      </c>
    </row>
    <row r="85" spans="1:6" hidden="1" outlineLevel="1">
      <c r="A85" s="40">
        <v>37816</v>
      </c>
      <c r="B85">
        <v>7218</v>
      </c>
      <c r="C85">
        <v>6343</v>
      </c>
      <c r="D85" s="360">
        <v>6.5446260213702034E-2</v>
      </c>
      <c r="E85" s="34">
        <v>0.10232131948686618</v>
      </c>
      <c r="F85" s="34">
        <v>2.6375404530744273E-2</v>
      </c>
    </row>
    <row r="86" spans="1:6" hidden="1" outlineLevel="1">
      <c r="A86" s="40">
        <v>37823</v>
      </c>
      <c r="B86">
        <v>7209</v>
      </c>
      <c r="C86">
        <v>6222</v>
      </c>
      <c r="D86" s="360">
        <v>-9.5863136936804594E-3</v>
      </c>
      <c r="E86" s="34">
        <v>-1.2468827930174342E-3</v>
      </c>
      <c r="F86" s="34">
        <v>-1.907614693362758E-2</v>
      </c>
    </row>
    <row r="87" spans="1:6" hidden="1" outlineLevel="1">
      <c r="A87" s="40">
        <v>37830</v>
      </c>
      <c r="B87">
        <v>7236</v>
      </c>
      <c r="C87">
        <v>6256</v>
      </c>
      <c r="D87" s="360">
        <v>4.5417318144591601E-3</v>
      </c>
      <c r="E87" s="34">
        <v>3.7453183520599342E-3</v>
      </c>
      <c r="F87" s="34">
        <v>5.464480874316946E-3</v>
      </c>
    </row>
    <row r="88" spans="1:6" hidden="1" outlineLevel="1">
      <c r="A88" s="40">
        <v>37837</v>
      </c>
      <c r="B88">
        <v>7587</v>
      </c>
      <c r="C88">
        <v>6278</v>
      </c>
      <c r="D88" s="360">
        <v>2.764601245182341E-2</v>
      </c>
      <c r="E88" s="34">
        <v>4.8507462686567138E-2</v>
      </c>
      <c r="F88" s="34">
        <v>3.5166240409207905E-3</v>
      </c>
    </row>
    <row r="89" spans="1:6" hidden="1" outlineLevel="1">
      <c r="A89" s="40">
        <v>37844</v>
      </c>
      <c r="B89">
        <v>8244</v>
      </c>
      <c r="C89">
        <v>6561</v>
      </c>
      <c r="D89" s="360">
        <v>6.7796610169491567E-2</v>
      </c>
      <c r="E89" s="34">
        <v>8.6595492289442522E-2</v>
      </c>
      <c r="F89" s="34">
        <v>4.5078050334501407E-2</v>
      </c>
    </row>
    <row r="90" spans="1:6" hidden="1" outlineLevel="1">
      <c r="A90" s="40">
        <v>37851</v>
      </c>
      <c r="B90">
        <v>8447</v>
      </c>
      <c r="C90">
        <v>6858</v>
      </c>
      <c r="D90" s="360">
        <v>3.377237419790613E-2</v>
      </c>
      <c r="E90" s="34">
        <v>2.4623968947113051E-2</v>
      </c>
      <c r="F90" s="34">
        <v>4.5267489711934061E-2</v>
      </c>
    </row>
    <row r="91" spans="1:6" hidden="1" outlineLevel="1">
      <c r="A91" s="40">
        <v>37858</v>
      </c>
      <c r="B91">
        <v>8161</v>
      </c>
      <c r="C91">
        <v>6772</v>
      </c>
      <c r="D91" s="360">
        <v>-2.4305782424044464E-2</v>
      </c>
      <c r="E91" s="34">
        <v>-3.3858174499822424E-2</v>
      </c>
      <c r="F91" s="34">
        <v>-1.2540099154272344E-2</v>
      </c>
    </row>
    <row r="92" spans="1:6" hidden="1" outlineLevel="1">
      <c r="A92" s="40">
        <v>37865</v>
      </c>
      <c r="B92">
        <v>7940</v>
      </c>
      <c r="C92">
        <v>6753</v>
      </c>
      <c r="D92" s="360">
        <v>-1.607178731668113E-2</v>
      </c>
      <c r="E92" s="34">
        <v>-2.7080014704080391E-2</v>
      </c>
      <c r="F92" s="34">
        <v>-2.8056704075605232E-3</v>
      </c>
    </row>
    <row r="93" spans="1:6" hidden="1" outlineLevel="1">
      <c r="A93" s="40">
        <v>37872</v>
      </c>
      <c r="B93">
        <v>8252</v>
      </c>
      <c r="C93">
        <v>6873</v>
      </c>
      <c r="D93" s="360">
        <v>2.9401755938201823E-2</v>
      </c>
      <c r="E93" s="34">
        <v>3.9294710327455906E-2</v>
      </c>
      <c r="F93" s="34">
        <v>1.7769880053309706E-2</v>
      </c>
    </row>
    <row r="94" spans="1:6" hidden="1" outlineLevel="1">
      <c r="A94" s="40">
        <v>37879</v>
      </c>
      <c r="B94">
        <v>8559</v>
      </c>
      <c r="C94">
        <v>7230</v>
      </c>
      <c r="D94" s="360">
        <v>4.3900826446281016E-2</v>
      </c>
      <c r="E94" s="34">
        <v>3.7203102278235534E-2</v>
      </c>
      <c r="F94" s="34">
        <v>5.1942383238760437E-2</v>
      </c>
    </row>
    <row r="95" spans="1:6" hidden="1" outlineLevel="1">
      <c r="A95" s="40">
        <v>37886</v>
      </c>
      <c r="B95">
        <v>8787</v>
      </c>
      <c r="C95">
        <v>7611</v>
      </c>
      <c r="D95" s="360">
        <v>3.857115713471404E-2</v>
      </c>
      <c r="E95" s="34">
        <v>2.6638626007711164E-2</v>
      </c>
      <c r="F95" s="34">
        <v>5.2697095435684682E-2</v>
      </c>
    </row>
    <row r="96" spans="1:6" hidden="1" outlineLevel="1">
      <c r="A96" s="40">
        <v>37893</v>
      </c>
      <c r="B96">
        <v>9457</v>
      </c>
      <c r="C96">
        <v>8904</v>
      </c>
      <c r="D96" s="360">
        <v>0.11970972069764607</v>
      </c>
      <c r="E96" s="34">
        <v>7.6249004210765969E-2</v>
      </c>
      <c r="F96" s="34">
        <v>0.16988569176192359</v>
      </c>
    </row>
    <row r="97" spans="1:6" hidden="1" outlineLevel="1">
      <c r="A97" s="42">
        <v>37900</v>
      </c>
      <c r="B97" s="33">
        <v>10879</v>
      </c>
      <c r="C97" s="33">
        <v>12074</v>
      </c>
      <c r="D97" s="360">
        <v>0.25009531071292423</v>
      </c>
      <c r="E97" s="34">
        <v>0.15036480913608963</v>
      </c>
      <c r="F97" s="34">
        <v>0.35601976639712496</v>
      </c>
    </row>
    <row r="98" spans="1:6" hidden="1" outlineLevel="1">
      <c r="A98" s="40">
        <v>37907</v>
      </c>
      <c r="B98">
        <v>13435</v>
      </c>
      <c r="C98">
        <v>14151</v>
      </c>
      <c r="D98" s="360">
        <v>0.20184725308238582</v>
      </c>
      <c r="E98" s="34">
        <v>0.23494806507951105</v>
      </c>
      <c r="F98" s="34">
        <v>0.17202252774556892</v>
      </c>
    </row>
    <row r="99" spans="1:6" hidden="1" outlineLevel="1">
      <c r="A99" s="40">
        <v>37914</v>
      </c>
      <c r="B99">
        <v>14537</v>
      </c>
      <c r="C99">
        <v>15292</v>
      </c>
      <c r="D99" s="360">
        <v>8.1309359820198601E-2</v>
      </c>
      <c r="E99" s="34">
        <v>8.202456270934122E-2</v>
      </c>
      <c r="F99" s="34">
        <v>8.0630344145290023E-2</v>
      </c>
    </row>
    <row r="100" spans="1:6" hidden="1" outlineLevel="1">
      <c r="A100" s="40">
        <v>37921</v>
      </c>
      <c r="B100">
        <v>14518</v>
      </c>
      <c r="C100">
        <v>15082</v>
      </c>
      <c r="D100" s="360">
        <v>-7.6770927620771756E-3</v>
      </c>
      <c r="E100" s="34">
        <v>-1.3070096993877955E-3</v>
      </c>
      <c r="F100" s="34">
        <v>-1.3732670677478409E-2</v>
      </c>
    </row>
    <row r="101" spans="1:6" hidden="1" outlineLevel="1">
      <c r="A101" s="40">
        <v>37928</v>
      </c>
      <c r="B101">
        <v>14483</v>
      </c>
      <c r="C101">
        <v>15277</v>
      </c>
      <c r="D101" s="360">
        <v>5.4054054054053502E-3</v>
      </c>
      <c r="E101" s="34">
        <v>-2.4108003857280513E-3</v>
      </c>
      <c r="F101" s="34">
        <v>1.2929319718870236E-2</v>
      </c>
    </row>
    <row r="102" spans="1:6" hidden="1" outlineLevel="1">
      <c r="A102" s="40">
        <v>37935</v>
      </c>
      <c r="B102">
        <v>14145</v>
      </c>
      <c r="C102">
        <v>15109</v>
      </c>
      <c r="D102" s="360">
        <v>-1.7002688172042979E-2</v>
      </c>
      <c r="E102" s="34">
        <v>-2.3337706276323922E-2</v>
      </c>
      <c r="F102" s="34">
        <v>-1.0996923479740794E-2</v>
      </c>
    </row>
    <row r="103" spans="1:6" hidden="1" outlineLevel="1">
      <c r="A103" s="40">
        <v>37942</v>
      </c>
      <c r="B103">
        <v>12962</v>
      </c>
      <c r="C103">
        <v>12962</v>
      </c>
      <c r="D103" s="360">
        <v>-0.11383058727011686</v>
      </c>
      <c r="E103" s="34">
        <v>-8.3633792859667766E-2</v>
      </c>
      <c r="F103" s="34">
        <v>-0.14210073466146</v>
      </c>
    </row>
    <row r="104" spans="1:6" hidden="1" outlineLevel="1">
      <c r="A104" s="40">
        <v>37949</v>
      </c>
      <c r="B104">
        <v>12942</v>
      </c>
      <c r="C104">
        <v>13569</v>
      </c>
      <c r="D104" s="360">
        <v>2.264311063107538E-2</v>
      </c>
      <c r="E104" s="34">
        <v>-1.5429717636167295E-3</v>
      </c>
      <c r="F104" s="34">
        <v>4.6829193025767601E-2</v>
      </c>
    </row>
    <row r="105" spans="1:6" hidden="1" outlineLevel="1">
      <c r="A105" s="40">
        <v>37956</v>
      </c>
      <c r="B105">
        <v>13667</v>
      </c>
      <c r="C105">
        <v>13875</v>
      </c>
      <c r="D105" s="360">
        <v>3.8889517558749143E-2</v>
      </c>
      <c r="E105" s="34">
        <v>5.6019162416937052E-2</v>
      </c>
      <c r="F105" s="34">
        <v>2.2551403935441083E-2</v>
      </c>
    </row>
    <row r="106" spans="1:6" hidden="1" outlineLevel="1">
      <c r="A106" s="40">
        <v>37963</v>
      </c>
      <c r="B106">
        <v>14158</v>
      </c>
      <c r="C106">
        <v>14230</v>
      </c>
      <c r="D106" s="360">
        <v>3.0716723549488067E-2</v>
      </c>
      <c r="E106" s="34">
        <v>3.5925953025536028E-2</v>
      </c>
      <c r="F106" s="34">
        <v>2.5585585585585546E-2</v>
      </c>
    </row>
    <row r="107" spans="1:6" hidden="1" outlineLevel="1">
      <c r="A107" s="40">
        <v>37970</v>
      </c>
      <c r="B107">
        <v>14497</v>
      </c>
      <c r="C107">
        <v>14962</v>
      </c>
      <c r="D107" s="360">
        <v>3.7727208679723789E-2</v>
      </c>
      <c r="E107" s="34">
        <v>2.3944059895465442E-2</v>
      </c>
      <c r="F107" s="34">
        <v>5.1440618411806138E-2</v>
      </c>
    </row>
    <row r="108" spans="1:6" hidden="1" outlineLevel="1">
      <c r="A108" s="40">
        <v>37977</v>
      </c>
      <c r="B108">
        <v>15123</v>
      </c>
      <c r="C108">
        <v>15260</v>
      </c>
      <c r="D108" s="360">
        <v>3.1365626803353752E-2</v>
      </c>
      <c r="E108" s="34">
        <v>4.3181347865075548E-2</v>
      </c>
      <c r="F108" s="34">
        <v>1.9917123379227464E-2</v>
      </c>
    </row>
    <row r="109" spans="1:6" hidden="1" outlineLevel="1">
      <c r="A109" s="40">
        <v>37984</v>
      </c>
      <c r="B109">
        <v>15130</v>
      </c>
      <c r="C109">
        <v>15279</v>
      </c>
      <c r="D109" s="360">
        <v>8.5574169765978425E-4</v>
      </c>
      <c r="E109" s="34">
        <v>4.628711234544447E-4</v>
      </c>
      <c r="F109" s="34">
        <v>1.2450851900394078E-3</v>
      </c>
    </row>
    <row r="110" spans="1:6" hidden="1" outlineLevel="1">
      <c r="A110" s="40">
        <v>37991</v>
      </c>
      <c r="B110">
        <v>15130</v>
      </c>
      <c r="C110">
        <v>15279</v>
      </c>
      <c r="D110" s="360">
        <v>0</v>
      </c>
      <c r="E110" s="34">
        <v>0</v>
      </c>
      <c r="F110" s="34">
        <v>0</v>
      </c>
    </row>
    <row r="111" spans="1:6" hidden="1" outlineLevel="1">
      <c r="A111" s="40">
        <v>37998</v>
      </c>
      <c r="B111">
        <v>17098</v>
      </c>
      <c r="C111">
        <v>16000</v>
      </c>
      <c r="D111" s="360">
        <v>8.8427768094971881E-2</v>
      </c>
      <c r="E111" s="34">
        <v>0.13007270323859887</v>
      </c>
      <c r="F111" s="34">
        <v>4.718895215655472E-2</v>
      </c>
    </row>
    <row r="112" spans="1:6" hidden="1" outlineLevel="1">
      <c r="A112" s="40">
        <v>38005</v>
      </c>
      <c r="B112">
        <v>18610</v>
      </c>
      <c r="C112">
        <v>17197</v>
      </c>
      <c r="D112" s="360">
        <v>8.1847845791286566E-2</v>
      </c>
      <c r="E112" s="34">
        <v>8.8431395484852127E-2</v>
      </c>
      <c r="F112" s="34">
        <v>7.4812499999999948E-2</v>
      </c>
    </row>
    <row r="113" spans="1:6" hidden="1" outlineLevel="1">
      <c r="A113" s="40">
        <v>38012</v>
      </c>
      <c r="B113">
        <v>17385</v>
      </c>
      <c r="C113">
        <v>15866</v>
      </c>
      <c r="D113" s="360">
        <v>-7.1382690535370164E-2</v>
      </c>
      <c r="E113" s="34">
        <v>-6.5824825362708173E-2</v>
      </c>
      <c r="F113" s="34">
        <v>-7.7397220445426518E-2</v>
      </c>
    </row>
    <row r="114" spans="1:6" hidden="1" outlineLevel="1">
      <c r="A114" s="40">
        <v>38019</v>
      </c>
      <c r="B114">
        <v>18336</v>
      </c>
      <c r="C114">
        <v>16291</v>
      </c>
      <c r="D114" s="360">
        <v>4.1382214068749867E-2</v>
      </c>
      <c r="E114" s="34">
        <v>5.4702329594477961E-2</v>
      </c>
      <c r="F114" s="34">
        <v>2.678683978318408E-2</v>
      </c>
    </row>
    <row r="115" spans="1:6" hidden="1" outlineLevel="1">
      <c r="A115" s="40">
        <v>38026</v>
      </c>
      <c r="B115">
        <v>17917</v>
      </c>
      <c r="C115">
        <v>16021</v>
      </c>
      <c r="D115" s="360">
        <v>-1.9897767637970354E-2</v>
      </c>
      <c r="E115" s="34">
        <v>-2.2851221640488695E-2</v>
      </c>
      <c r="F115" s="34">
        <v>-1.6573568227855828E-2</v>
      </c>
    </row>
    <row r="116" spans="1:6" hidden="1" outlineLevel="1">
      <c r="A116" s="40">
        <v>38033</v>
      </c>
      <c r="B116">
        <v>15672</v>
      </c>
      <c r="C116">
        <v>14128</v>
      </c>
      <c r="D116" s="360">
        <v>-0.12192822205197718</v>
      </c>
      <c r="E116" s="34">
        <v>-0.12529999441870854</v>
      </c>
      <c r="F116" s="34">
        <v>-0.11815741838836524</v>
      </c>
    </row>
    <row r="117" spans="1:6" hidden="1" outlineLevel="1">
      <c r="A117" s="40">
        <v>38040</v>
      </c>
      <c r="B117">
        <v>17474</v>
      </c>
      <c r="C117">
        <v>14301</v>
      </c>
      <c r="D117" s="360">
        <v>6.6275167785234901E-2</v>
      </c>
      <c r="E117" s="34">
        <v>0.11498213374170496</v>
      </c>
      <c r="F117" s="34">
        <v>1.2245186862967161E-2</v>
      </c>
    </row>
    <row r="118" spans="1:6" hidden="1" outlineLevel="1">
      <c r="A118" s="40">
        <v>38047</v>
      </c>
      <c r="B118" s="37">
        <v>15605</v>
      </c>
      <c r="C118" s="37">
        <v>12867</v>
      </c>
      <c r="D118" s="360">
        <v>-0.10394964594807243</v>
      </c>
      <c r="E118" s="34">
        <v>-0.1069589103811377</v>
      </c>
      <c r="F118" s="34">
        <v>-0.10027270820222367</v>
      </c>
    </row>
    <row r="119" spans="1:6" hidden="1" outlineLevel="1">
      <c r="A119" s="40">
        <v>38054</v>
      </c>
      <c r="B119">
        <v>15898</v>
      </c>
      <c r="C119">
        <v>13551</v>
      </c>
      <c r="D119" s="360">
        <v>3.4314414161281226E-2</v>
      </c>
      <c r="E119" s="34">
        <v>1.8776033322652985E-2</v>
      </c>
      <c r="F119" s="34">
        <v>5.3159244579155995E-2</v>
      </c>
    </row>
    <row r="120" spans="1:6" hidden="1" outlineLevel="1">
      <c r="A120" s="40">
        <v>38061</v>
      </c>
      <c r="B120">
        <v>15002</v>
      </c>
      <c r="C120">
        <v>13558</v>
      </c>
      <c r="D120" s="360">
        <v>-3.0187782267649177E-2</v>
      </c>
      <c r="E120" s="34">
        <v>-5.6359290476789559E-2</v>
      </c>
      <c r="F120" s="34">
        <v>5.1656704302271983E-4</v>
      </c>
    </row>
    <row r="121" spans="1:6" hidden="1" outlineLevel="1">
      <c r="A121" s="40">
        <v>38068</v>
      </c>
      <c r="B121" s="35">
        <v>14500</v>
      </c>
      <c r="C121" s="35">
        <v>12000</v>
      </c>
      <c r="D121" s="360">
        <v>-7.2128851540616212E-2</v>
      </c>
      <c r="E121" s="34">
        <v>-3.3462205039328063E-2</v>
      </c>
      <c r="F121" s="34">
        <v>-0.11491370408614843</v>
      </c>
    </row>
    <row r="122" spans="1:6" hidden="1" outlineLevel="1">
      <c r="A122" s="40">
        <v>38075</v>
      </c>
      <c r="B122" s="35">
        <v>14550</v>
      </c>
      <c r="C122" s="35">
        <v>11950</v>
      </c>
      <c r="D122" s="360">
        <v>0</v>
      </c>
      <c r="E122" s="34">
        <v>3.4482758620688614E-3</v>
      </c>
      <c r="F122" s="34">
        <v>-4.1666666666666519E-3</v>
      </c>
    </row>
    <row r="123" spans="1:6" hidden="1" outlineLevel="1">
      <c r="A123" s="40">
        <v>38082</v>
      </c>
      <c r="B123" s="35">
        <v>14000</v>
      </c>
      <c r="C123" s="35">
        <v>10750</v>
      </c>
      <c r="D123" s="360">
        <v>-6.6037735849056589E-2</v>
      </c>
      <c r="E123" s="34">
        <v>-3.7800687285223344E-2</v>
      </c>
      <c r="F123" s="34">
        <v>-0.10041841004184104</v>
      </c>
    </row>
    <row r="124" spans="1:6" hidden="1" outlineLevel="1">
      <c r="A124" s="40">
        <v>38089</v>
      </c>
      <c r="B124" s="35">
        <v>13300</v>
      </c>
      <c r="C124" s="35">
        <v>10500</v>
      </c>
      <c r="D124" s="360">
        <v>-3.8383838383838409E-2</v>
      </c>
      <c r="E124" s="34">
        <v>-5.0000000000000044E-2</v>
      </c>
      <c r="F124" s="34">
        <v>-2.3255813953488413E-2</v>
      </c>
    </row>
    <row r="125" spans="1:6" hidden="1" outlineLevel="1">
      <c r="A125" s="40">
        <v>38096</v>
      </c>
      <c r="B125" s="35">
        <v>13250</v>
      </c>
      <c r="C125" s="35">
        <v>10800</v>
      </c>
      <c r="D125" s="360">
        <v>1.0504201680672232E-2</v>
      </c>
      <c r="E125" s="34">
        <v>-3.7593984962406291E-3</v>
      </c>
      <c r="F125" s="34">
        <v>2.857142857142847E-2</v>
      </c>
    </row>
    <row r="126" spans="1:6" hidden="1" outlineLevel="1">
      <c r="A126" s="40">
        <v>38103</v>
      </c>
      <c r="B126" s="35">
        <v>13520</v>
      </c>
      <c r="C126" s="35">
        <v>10700</v>
      </c>
      <c r="D126" s="360">
        <v>7.0686070686070135E-3</v>
      </c>
      <c r="E126" s="34">
        <v>2.0377358490565989E-2</v>
      </c>
      <c r="F126" s="34">
        <v>-9.2592592592593004E-3</v>
      </c>
    </row>
    <row r="127" spans="1:6" hidden="1" outlineLevel="1">
      <c r="A127" s="40">
        <v>38110</v>
      </c>
      <c r="B127" s="35">
        <v>12500</v>
      </c>
      <c r="C127" s="35">
        <v>9720</v>
      </c>
      <c r="D127" s="360">
        <v>-8.2576383154417843E-2</v>
      </c>
      <c r="E127" s="34">
        <v>-7.5443786982248517E-2</v>
      </c>
      <c r="F127" s="34">
        <v>-9.158878504672896E-2</v>
      </c>
    </row>
    <row r="128" spans="1:6" hidden="1" outlineLevel="1">
      <c r="A128" s="40">
        <v>38117</v>
      </c>
      <c r="B128" s="35">
        <v>11500</v>
      </c>
      <c r="C128" s="35">
        <v>9000</v>
      </c>
      <c r="D128" s="360">
        <v>-7.7407740774077416E-2</v>
      </c>
      <c r="E128" s="34">
        <v>-7.999999999999996E-2</v>
      </c>
      <c r="F128" s="34">
        <v>-7.407407407407407E-2</v>
      </c>
    </row>
    <row r="129" spans="1:49" hidden="1" outlineLevel="1">
      <c r="A129" s="40">
        <v>38124</v>
      </c>
      <c r="B129" s="35">
        <v>10650</v>
      </c>
      <c r="C129" s="35">
        <v>8450</v>
      </c>
      <c r="D129" s="360">
        <v>-6.8292682926829218E-2</v>
      </c>
      <c r="E129" s="34">
        <v>-7.3913043478260887E-2</v>
      </c>
      <c r="F129" s="34">
        <v>-6.1111111111111116E-2</v>
      </c>
    </row>
    <row r="130" spans="1:49" hidden="1" outlineLevel="1">
      <c r="A130" s="40">
        <v>38131</v>
      </c>
      <c r="B130" s="35">
        <v>10250</v>
      </c>
      <c r="C130" s="35">
        <v>8300</v>
      </c>
      <c r="D130" s="360">
        <v>-2.8795811518324554E-2</v>
      </c>
      <c r="E130" s="34">
        <v>-3.7558685446009377E-2</v>
      </c>
      <c r="F130" s="34">
        <v>-1.7751479289940808E-2</v>
      </c>
    </row>
    <row r="131" spans="1:49" hidden="1" outlineLevel="1">
      <c r="A131" s="40">
        <v>38138</v>
      </c>
      <c r="B131">
        <v>10147</v>
      </c>
      <c r="C131">
        <v>8274</v>
      </c>
      <c r="D131" s="360">
        <v>-6.954177897574132E-3</v>
      </c>
      <c r="E131" s="34">
        <v>-1.0048780487804887E-2</v>
      </c>
      <c r="F131" s="34">
        <v>-3.13253012048198E-3</v>
      </c>
    </row>
    <row r="132" spans="1:49" hidden="1" outlineLevel="1">
      <c r="A132" s="40">
        <v>38145</v>
      </c>
      <c r="B132">
        <v>10241</v>
      </c>
      <c r="C132">
        <v>9137</v>
      </c>
      <c r="D132" s="360">
        <v>5.1951577004505811E-2</v>
      </c>
      <c r="E132" s="34">
        <v>9.26382181925689E-3</v>
      </c>
      <c r="F132" s="34">
        <v>0.10430263475948753</v>
      </c>
    </row>
    <row r="133" spans="1:49" hidden="1" outlineLevel="1">
      <c r="A133" s="40">
        <v>38152</v>
      </c>
      <c r="B133">
        <v>9414</v>
      </c>
      <c r="C133">
        <v>8191</v>
      </c>
      <c r="D133" s="360">
        <v>-9.1495510372587519E-2</v>
      </c>
      <c r="E133" s="34">
        <v>-8.0753832633531863E-2</v>
      </c>
      <c r="F133" s="34">
        <v>-0.10353507715880483</v>
      </c>
    </row>
    <row r="134" spans="1:49" hidden="1" outlineLevel="1">
      <c r="A134" s="40">
        <v>38159</v>
      </c>
      <c r="B134">
        <v>7917</v>
      </c>
      <c r="C134">
        <v>8128</v>
      </c>
      <c r="D134" s="360">
        <v>-8.8611190002840123E-2</v>
      </c>
      <c r="E134" s="34">
        <v>-0.15901848311026134</v>
      </c>
      <c r="F134" s="34">
        <v>-7.6913685752655336E-3</v>
      </c>
      <c r="H134" s="366">
        <v>14.8</v>
      </c>
      <c r="I134" s="339">
        <v>10.1</v>
      </c>
      <c r="J134" s="365">
        <v>18.399999999999999</v>
      </c>
      <c r="K134" s="383">
        <v>15.25</v>
      </c>
      <c r="L134" s="365">
        <v>13.95</v>
      </c>
      <c r="M134" s="365">
        <v>13.85</v>
      </c>
      <c r="N134" s="365">
        <v>17.350000000000001</v>
      </c>
      <c r="O134" s="365">
        <v>14.6</v>
      </c>
      <c r="P134" s="379">
        <v>5.3</v>
      </c>
      <c r="Q134" s="368">
        <v>7.25</v>
      </c>
      <c r="R134" s="366">
        <v>4.45</v>
      </c>
      <c r="S134" s="73">
        <v>9.9</v>
      </c>
      <c r="T134" s="365">
        <v>13.25</v>
      </c>
      <c r="U134" s="365">
        <v>9.5500000000000007</v>
      </c>
      <c r="V134" s="365">
        <v>10.15</v>
      </c>
      <c r="W134" s="365">
        <v>7</v>
      </c>
      <c r="Y134" s="365">
        <v>21.4</v>
      </c>
      <c r="Z134" s="457">
        <v>21.4</v>
      </c>
      <c r="AA134" s="365">
        <v>8.84</v>
      </c>
      <c r="AB134" s="365">
        <v>5.66</v>
      </c>
    </row>
    <row r="135" spans="1:49" hidden="1" outlineLevel="1">
      <c r="A135" s="40">
        <v>38166</v>
      </c>
      <c r="B135">
        <v>9035</v>
      </c>
      <c r="C135">
        <v>8892</v>
      </c>
      <c r="D135" s="360">
        <v>0.11729510751012784</v>
      </c>
      <c r="E135" s="34">
        <v>0.14121510673234816</v>
      </c>
      <c r="F135" s="34">
        <v>9.3996062992125928E-2</v>
      </c>
      <c r="H135" s="366">
        <v>16.2</v>
      </c>
      <c r="I135" s="339">
        <v>10.8</v>
      </c>
      <c r="J135" s="365">
        <v>19.3</v>
      </c>
      <c r="K135" s="383">
        <v>16.3</v>
      </c>
      <c r="L135" s="365">
        <v>15.3</v>
      </c>
      <c r="M135" s="365">
        <v>14.8</v>
      </c>
      <c r="N135" s="365">
        <v>20</v>
      </c>
      <c r="O135" s="365">
        <v>15.9</v>
      </c>
      <c r="P135" s="379">
        <v>6.19</v>
      </c>
      <c r="Q135" s="368">
        <v>7.95</v>
      </c>
      <c r="R135" s="366">
        <v>5.0999999999999996</v>
      </c>
      <c r="S135" s="73">
        <v>11.65</v>
      </c>
      <c r="T135" s="365">
        <v>14.5</v>
      </c>
      <c r="U135" s="365">
        <v>11.2</v>
      </c>
      <c r="V135" s="365">
        <v>11.95</v>
      </c>
      <c r="W135" s="365">
        <v>8.1999999999999993</v>
      </c>
      <c r="Y135" s="365">
        <v>23.2</v>
      </c>
      <c r="Z135" s="457">
        <v>23.2</v>
      </c>
      <c r="AA135" s="365">
        <v>9.7200000000000006</v>
      </c>
      <c r="AB135" s="365">
        <v>7.07</v>
      </c>
      <c r="AC135" s="370">
        <v>9.4594594594594517E-2</v>
      </c>
      <c r="AD135" s="476"/>
      <c r="AE135" s="208">
        <v>6.9306930693069368E-2</v>
      </c>
      <c r="AF135" s="208">
        <v>4.8913043478260976E-2</v>
      </c>
      <c r="AG135" s="208">
        <v>6.8852459016393475E-2</v>
      </c>
      <c r="AH135" s="213">
        <v>9.6774193548387233E-2</v>
      </c>
      <c r="AI135" s="211">
        <v>6.8592057761732939E-2</v>
      </c>
      <c r="AJ135" s="211">
        <v>0.1527377521613833</v>
      </c>
      <c r="AK135" s="211">
        <v>8.9041095890411093E-2</v>
      </c>
      <c r="AL135" s="461">
        <v>0.16792452830188687</v>
      </c>
      <c r="AM135" s="461">
        <v>9.6551724137931005E-2</v>
      </c>
      <c r="AN135" s="200">
        <v>0.14606741573033699</v>
      </c>
      <c r="AO135" s="208">
        <v>0.17676767676767668</v>
      </c>
      <c r="AP135" s="32">
        <v>9.4339622641509413E-2</v>
      </c>
      <c r="AQ135" s="32">
        <v>0.17277486910994755</v>
      </c>
      <c r="AR135" s="32">
        <v>0.1773399014778323</v>
      </c>
      <c r="AS135" s="32">
        <v>0.17142857142857126</v>
      </c>
      <c r="AT135" s="32">
        <v>8.4112149532710401E-2</v>
      </c>
      <c r="AU135" s="216">
        <v>8.4112149532710401E-2</v>
      </c>
      <c r="AV135" s="461">
        <v>9.9547511312217285E-2</v>
      </c>
      <c r="AW135" s="461">
        <v>0.24911660777385158</v>
      </c>
    </row>
    <row r="136" spans="1:49" hidden="1" outlineLevel="1">
      <c r="A136" s="40">
        <v>38173</v>
      </c>
      <c r="B136">
        <v>10885</v>
      </c>
      <c r="C136">
        <v>9618</v>
      </c>
      <c r="D136" s="360">
        <v>0.14369386958219454</v>
      </c>
      <c r="E136" s="34">
        <v>0.20475926950747092</v>
      </c>
      <c r="F136" s="34">
        <v>8.1646423751686958E-2</v>
      </c>
      <c r="H136" s="366">
        <v>17.05</v>
      </c>
      <c r="I136" s="339">
        <v>11.85</v>
      </c>
      <c r="J136" s="365">
        <v>21.35</v>
      </c>
      <c r="K136" s="383">
        <v>18</v>
      </c>
      <c r="L136" s="365">
        <v>16.100000000000001</v>
      </c>
      <c r="M136" s="365">
        <v>16.25</v>
      </c>
      <c r="N136" s="365">
        <v>21.15</v>
      </c>
      <c r="O136" s="365">
        <v>16.100000000000001</v>
      </c>
      <c r="P136" s="379">
        <v>6.72</v>
      </c>
      <c r="Q136" s="368">
        <v>9.01</v>
      </c>
      <c r="R136" s="366">
        <v>6.25</v>
      </c>
      <c r="S136" s="73">
        <v>14.65</v>
      </c>
      <c r="T136" s="365">
        <v>16.149999999999999</v>
      </c>
      <c r="U136" s="365">
        <v>14</v>
      </c>
      <c r="V136" s="365">
        <v>15.1</v>
      </c>
      <c r="W136" s="365">
        <v>10.199999999999999</v>
      </c>
      <c r="Y136" s="365">
        <v>26</v>
      </c>
      <c r="Z136" s="457">
        <v>26</v>
      </c>
      <c r="AA136" s="365">
        <v>11.13</v>
      </c>
      <c r="AB136" s="365">
        <v>9.5399999999999991</v>
      </c>
      <c r="AC136" s="370">
        <v>5.2469135802469147E-2</v>
      </c>
      <c r="AD136" s="476"/>
      <c r="AE136" s="208">
        <v>9.7222222222222099E-2</v>
      </c>
      <c r="AF136" s="208">
        <v>0.10621761658031081</v>
      </c>
      <c r="AG136" s="208">
        <v>0.1042944785276072</v>
      </c>
      <c r="AH136" s="213">
        <v>5.2287581699346442E-2</v>
      </c>
      <c r="AI136" s="211">
        <v>9.7972972972973027E-2</v>
      </c>
      <c r="AJ136" s="211">
        <v>5.7499999999999885E-2</v>
      </c>
      <c r="AK136" s="211">
        <v>1.2578616352201255E-2</v>
      </c>
      <c r="AL136" s="461">
        <v>8.5621970920839896E-2</v>
      </c>
      <c r="AM136" s="461">
        <v>0.1333333333333333</v>
      </c>
      <c r="AN136" s="200">
        <v>0.22549019607843146</v>
      </c>
      <c r="AO136" s="208">
        <v>0.257510729613734</v>
      </c>
      <c r="AP136" s="32">
        <v>0.11379310344827576</v>
      </c>
      <c r="AQ136" s="32">
        <v>0.25</v>
      </c>
      <c r="AR136" s="32">
        <v>0.26359832635983271</v>
      </c>
      <c r="AS136" s="32">
        <v>0.24390243902439024</v>
      </c>
      <c r="AT136" s="32">
        <v>0.12068965517241392</v>
      </c>
      <c r="AU136" s="216">
        <v>0.12068965517241392</v>
      </c>
      <c r="AV136" s="461">
        <v>0.14506172839506171</v>
      </c>
      <c r="AW136" s="461">
        <v>0.3493635077793491</v>
      </c>
    </row>
    <row r="137" spans="1:49" hidden="1" outlineLevel="1">
      <c r="A137" s="40">
        <v>38180</v>
      </c>
      <c r="B137">
        <v>13042</v>
      </c>
      <c r="C137">
        <v>10585</v>
      </c>
      <c r="D137" s="360">
        <v>0.15236794615422133</v>
      </c>
      <c r="E137" s="34">
        <v>0.19816260909508499</v>
      </c>
      <c r="F137" s="34">
        <v>0.10054065294239978</v>
      </c>
      <c r="H137" s="366">
        <v>20.100000000000001</v>
      </c>
      <c r="I137" s="339">
        <v>12.65</v>
      </c>
      <c r="J137" s="365">
        <v>22.8</v>
      </c>
      <c r="K137" s="383">
        <v>19.25</v>
      </c>
      <c r="L137" s="365">
        <v>17.899999999999999</v>
      </c>
      <c r="M137" s="365">
        <v>17.100000000000001</v>
      </c>
      <c r="N137" s="365">
        <v>24</v>
      </c>
      <c r="O137" s="365">
        <v>17.600000000000001</v>
      </c>
      <c r="P137" s="379">
        <v>7.78</v>
      </c>
      <c r="Q137" s="368">
        <v>9.7200000000000006</v>
      </c>
      <c r="R137" s="366">
        <v>7.4</v>
      </c>
      <c r="S137" s="73">
        <v>17.75</v>
      </c>
      <c r="T137" s="365">
        <v>17</v>
      </c>
      <c r="U137" s="365">
        <v>15.8</v>
      </c>
      <c r="V137" s="365">
        <v>19</v>
      </c>
      <c r="W137" s="365">
        <v>12.3</v>
      </c>
      <c r="Y137" s="365">
        <v>31.25</v>
      </c>
      <c r="Z137" s="457">
        <v>31.25</v>
      </c>
      <c r="AA137" s="365">
        <v>13.7</v>
      </c>
      <c r="AB137" s="365">
        <v>12.02</v>
      </c>
      <c r="AC137" s="370">
        <v>0.17888563049853379</v>
      </c>
      <c r="AD137" s="476"/>
      <c r="AE137" s="208">
        <v>6.7510548523206815E-2</v>
      </c>
      <c r="AF137" s="208">
        <v>6.7915690866510392E-2</v>
      </c>
      <c r="AG137" s="208">
        <v>6.944444444444442E-2</v>
      </c>
      <c r="AH137" s="213">
        <v>0.11180124223602461</v>
      </c>
      <c r="AI137" s="211">
        <v>5.2307692307692388E-2</v>
      </c>
      <c r="AJ137" s="211">
        <v>0.13475177304964547</v>
      </c>
      <c r="AK137" s="211">
        <v>9.3167701863354102E-2</v>
      </c>
      <c r="AL137" s="461">
        <v>0.15773809523809534</v>
      </c>
      <c r="AM137" s="461">
        <v>7.8801331853496137E-2</v>
      </c>
      <c r="AN137" s="200">
        <v>0.18400000000000016</v>
      </c>
      <c r="AO137" s="208">
        <v>0.21160409556313997</v>
      </c>
      <c r="AP137" s="32">
        <v>5.2631578947368585E-2</v>
      </c>
      <c r="AQ137" s="32">
        <v>0.12857142857142856</v>
      </c>
      <c r="AR137" s="32">
        <v>0.25827814569536423</v>
      </c>
      <c r="AS137" s="32">
        <v>0.20588235294117663</v>
      </c>
      <c r="AT137" s="32">
        <v>0.20192307692307687</v>
      </c>
      <c r="AU137" s="216">
        <v>0.20192307692307687</v>
      </c>
      <c r="AV137" s="461">
        <v>0.23090745732255158</v>
      </c>
      <c r="AW137" s="461">
        <v>0.25995807127882609</v>
      </c>
    </row>
    <row r="138" spans="1:49" hidden="1" outlineLevel="1">
      <c r="A138" s="40">
        <v>38187</v>
      </c>
      <c r="B138">
        <v>13246</v>
      </c>
      <c r="C138">
        <v>10196</v>
      </c>
      <c r="D138" s="360">
        <v>-7.8300249714310377E-3</v>
      </c>
      <c r="E138" s="34">
        <v>1.5641772734243276E-2</v>
      </c>
      <c r="F138" s="34">
        <v>-3.6750118091639083E-2</v>
      </c>
      <c r="H138" s="366">
        <v>19.5</v>
      </c>
      <c r="I138" s="339">
        <v>12.05</v>
      </c>
      <c r="J138" s="365">
        <v>21.75</v>
      </c>
      <c r="K138" s="383">
        <v>19</v>
      </c>
      <c r="L138" s="365">
        <v>17.25</v>
      </c>
      <c r="M138" s="365">
        <v>16.350000000000001</v>
      </c>
      <c r="N138" s="365">
        <v>23.25</v>
      </c>
      <c r="O138" s="365">
        <v>17.5</v>
      </c>
      <c r="P138" s="379">
        <v>7.42</v>
      </c>
      <c r="Q138" s="368">
        <v>9.19</v>
      </c>
      <c r="R138" s="366">
        <v>7.3</v>
      </c>
      <c r="S138" s="73">
        <v>11.45</v>
      </c>
      <c r="T138" s="365">
        <v>16.600000000000001</v>
      </c>
      <c r="U138" s="365">
        <v>18.350000000000001</v>
      </c>
      <c r="V138" s="365">
        <v>18.5</v>
      </c>
      <c r="W138" s="365">
        <v>12.1</v>
      </c>
      <c r="Y138" s="365">
        <v>32.200000000000003</v>
      </c>
      <c r="Z138" s="457">
        <v>32.1</v>
      </c>
      <c r="AA138" s="365">
        <v>14.32</v>
      </c>
      <c r="AB138" s="365">
        <v>11.93</v>
      </c>
      <c r="AC138" s="370">
        <v>-2.9850746268656803E-2</v>
      </c>
      <c r="AD138" s="476"/>
      <c r="AE138" s="208">
        <v>-4.743083003952564E-2</v>
      </c>
      <c r="AF138" s="208">
        <v>-4.6052631578947345E-2</v>
      </c>
      <c r="AG138" s="208">
        <v>-1.2987012987012991E-2</v>
      </c>
      <c r="AH138" s="213">
        <v>-3.6312849162011052E-2</v>
      </c>
      <c r="AI138" s="211">
        <v>-4.3859649122807043E-2</v>
      </c>
      <c r="AJ138" s="211">
        <v>-3.125E-2</v>
      </c>
      <c r="AK138" s="211">
        <v>-5.6818181818182323E-3</v>
      </c>
      <c r="AL138" s="461">
        <v>-4.6272493573264795E-2</v>
      </c>
      <c r="AM138" s="461">
        <v>-5.4526748971193584E-2</v>
      </c>
      <c r="AN138" s="200">
        <v>-1.3513513513513598E-2</v>
      </c>
      <c r="AO138" s="208">
        <v>-0.35492957746478881</v>
      </c>
      <c r="AP138" s="32">
        <v>-2.3529411764705799E-2</v>
      </c>
      <c r="AQ138" s="32">
        <v>0.16139240506329111</v>
      </c>
      <c r="AR138" s="32">
        <v>-2.6315789473684181E-2</v>
      </c>
      <c r="AS138" s="32">
        <v>-1.6260162601626105E-2</v>
      </c>
      <c r="AT138" s="32">
        <v>3.0399999999999983E-2</v>
      </c>
      <c r="AU138" s="216">
        <v>2.7200000000000113E-2</v>
      </c>
      <c r="AV138" s="461">
        <v>4.5255474452554845E-2</v>
      </c>
      <c r="AW138" s="461">
        <v>-7.4875207986688785E-3</v>
      </c>
    </row>
    <row r="139" spans="1:49" hidden="1" outlineLevel="1">
      <c r="A139" s="40">
        <v>38194</v>
      </c>
      <c r="B139">
        <v>13456</v>
      </c>
      <c r="C139">
        <v>10196</v>
      </c>
      <c r="D139" s="360">
        <v>8.9582800102381288E-3</v>
      </c>
      <c r="E139" s="34">
        <v>1.5853842669485196E-2</v>
      </c>
      <c r="F139" s="34">
        <v>0</v>
      </c>
      <c r="H139" s="366">
        <v>19.5</v>
      </c>
      <c r="I139" s="339">
        <v>12.05</v>
      </c>
      <c r="J139" s="365">
        <v>21.75</v>
      </c>
      <c r="K139" s="383">
        <v>19</v>
      </c>
      <c r="L139" s="365">
        <v>17.25</v>
      </c>
      <c r="M139" s="365">
        <v>16.350000000000001</v>
      </c>
      <c r="N139" s="365">
        <v>23.25</v>
      </c>
      <c r="O139" s="365">
        <v>17.5</v>
      </c>
      <c r="P139" s="379">
        <v>7.42</v>
      </c>
      <c r="Q139" s="368">
        <v>9.19</v>
      </c>
      <c r="R139" s="366">
        <v>7.45</v>
      </c>
      <c r="S139" s="73">
        <v>18</v>
      </c>
      <c r="T139" s="365">
        <v>16.5</v>
      </c>
      <c r="U139" s="365">
        <v>18.350000000000001</v>
      </c>
      <c r="V139" s="365">
        <v>18.75</v>
      </c>
      <c r="W139" s="365">
        <v>12.4</v>
      </c>
      <c r="Y139" s="365">
        <v>32.5</v>
      </c>
      <c r="Z139" s="457">
        <v>32.5</v>
      </c>
      <c r="AA139" s="365">
        <v>14.67</v>
      </c>
      <c r="AB139" s="365">
        <v>12.2</v>
      </c>
      <c r="AC139" s="370">
        <v>0</v>
      </c>
      <c r="AD139" s="476"/>
      <c r="AE139" s="208">
        <v>0</v>
      </c>
      <c r="AF139" s="208">
        <v>0</v>
      </c>
      <c r="AG139" s="208">
        <v>0</v>
      </c>
      <c r="AH139" s="213">
        <v>0</v>
      </c>
      <c r="AI139" s="211">
        <v>0</v>
      </c>
      <c r="AJ139" s="211">
        <v>0</v>
      </c>
      <c r="AK139" s="211">
        <v>0</v>
      </c>
      <c r="AL139" s="461">
        <v>0</v>
      </c>
      <c r="AM139" s="461">
        <v>0</v>
      </c>
      <c r="AN139" s="200">
        <v>2.0547945205479534E-2</v>
      </c>
      <c r="AO139" s="208">
        <v>0.572052401746725</v>
      </c>
      <c r="AP139" s="32">
        <v>-6.0240963855422436E-3</v>
      </c>
      <c r="AQ139" s="32">
        <v>0</v>
      </c>
      <c r="AR139" s="32">
        <v>1.3513513513513598E-2</v>
      </c>
      <c r="AS139" s="32">
        <v>2.4793388429752206E-2</v>
      </c>
      <c r="AT139" s="32">
        <v>9.3167701863352548E-3</v>
      </c>
      <c r="AU139" s="216">
        <v>1.2461059190031154E-2</v>
      </c>
      <c r="AV139" s="461">
        <v>2.44413407821229E-2</v>
      </c>
      <c r="AW139" s="461">
        <v>2.2632020117351104E-2</v>
      </c>
    </row>
    <row r="140" spans="1:49" hidden="1" outlineLevel="1">
      <c r="A140" s="40">
        <v>38201</v>
      </c>
      <c r="B140">
        <v>13738</v>
      </c>
      <c r="C140">
        <v>12158</v>
      </c>
      <c r="D140" s="360">
        <v>9.4875697615423693E-2</v>
      </c>
      <c r="E140" s="34">
        <v>2.0957193816884656E-2</v>
      </c>
      <c r="F140" s="34">
        <v>0.19242840329541</v>
      </c>
      <c r="H140" s="366">
        <v>22.2</v>
      </c>
      <c r="I140" s="339">
        <v>14.8</v>
      </c>
      <c r="J140" s="365">
        <v>26.9</v>
      </c>
      <c r="K140" s="383">
        <v>23.5</v>
      </c>
      <c r="L140" s="365">
        <v>18.8</v>
      </c>
      <c r="M140" s="365">
        <v>20.149999999999999</v>
      </c>
      <c r="N140" s="365">
        <v>24.6</v>
      </c>
      <c r="O140" s="365">
        <v>21.85</v>
      </c>
      <c r="P140" s="379">
        <v>8.48</v>
      </c>
      <c r="Q140" s="368">
        <v>11.84</v>
      </c>
      <c r="R140" s="366">
        <v>7.6</v>
      </c>
      <c r="S140" s="73">
        <v>18.3</v>
      </c>
      <c r="T140" s="365">
        <v>19.100000000000001</v>
      </c>
      <c r="U140" s="365">
        <v>18.600000000000001</v>
      </c>
      <c r="V140" s="365">
        <v>18.95</v>
      </c>
      <c r="W140" s="365">
        <v>12.75</v>
      </c>
      <c r="Y140" s="365">
        <v>32.5</v>
      </c>
      <c r="Z140" s="457">
        <v>32.450000000000003</v>
      </c>
      <c r="AA140" s="365">
        <v>14.4</v>
      </c>
      <c r="AB140" s="365">
        <v>12.55</v>
      </c>
      <c r="AC140" s="370">
        <v>0.13846153846153841</v>
      </c>
      <c r="AD140" s="476"/>
      <c r="AE140" s="208">
        <v>0.22821576763485485</v>
      </c>
      <c r="AF140" s="208">
        <v>0.23678160919540225</v>
      </c>
      <c r="AG140" s="208">
        <v>0.23684210526315796</v>
      </c>
      <c r="AH140" s="213">
        <v>8.9855072463768115E-2</v>
      </c>
      <c r="AI140" s="211">
        <v>0.23241590214067265</v>
      </c>
      <c r="AJ140" s="211">
        <v>5.8064516129032295E-2</v>
      </c>
      <c r="AK140" s="211">
        <v>0.24857142857142867</v>
      </c>
      <c r="AL140" s="461">
        <v>0.14285714285714302</v>
      </c>
      <c r="AM140" s="461">
        <v>0.28835690968443961</v>
      </c>
      <c r="AN140" s="200">
        <v>2.0134228187919323E-2</v>
      </c>
      <c r="AO140" s="208">
        <v>1.6666666666666607E-2</v>
      </c>
      <c r="AP140" s="32">
        <v>0.1575757575757577</v>
      </c>
      <c r="AQ140" s="32">
        <v>1.3623978201634968E-2</v>
      </c>
      <c r="AR140" s="32">
        <v>1.0666666666666602E-2</v>
      </c>
      <c r="AS140" s="32">
        <v>2.8225806451612767E-2</v>
      </c>
      <c r="AT140" s="32">
        <v>0</v>
      </c>
      <c r="AU140" s="216">
        <v>-1.5384615384614886E-3</v>
      </c>
      <c r="AV140" s="461">
        <v>-1.8404907975460127E-2</v>
      </c>
      <c r="AW140" s="461">
        <v>2.8688524590164022E-2</v>
      </c>
    </row>
    <row r="141" spans="1:49" hidden="1" outlineLevel="1">
      <c r="A141" s="40">
        <v>38208</v>
      </c>
      <c r="B141">
        <v>14121</v>
      </c>
      <c r="C141">
        <v>12506</v>
      </c>
      <c r="D141" s="360">
        <v>2.8228297806611069E-2</v>
      </c>
      <c r="E141" s="34">
        <v>2.787887611005968E-2</v>
      </c>
      <c r="F141" s="34">
        <v>2.8623128804079689E-2</v>
      </c>
      <c r="H141" s="366">
        <v>22.65</v>
      </c>
      <c r="I141" s="339">
        <v>15.15</v>
      </c>
      <c r="J141" s="365">
        <v>27.75</v>
      </c>
      <c r="K141" s="383">
        <v>24.4</v>
      </c>
      <c r="L141" s="365">
        <v>19.25</v>
      </c>
      <c r="M141" s="365">
        <v>20.75</v>
      </c>
      <c r="N141" s="365">
        <v>25.2</v>
      </c>
      <c r="O141" s="365">
        <v>22.5</v>
      </c>
      <c r="P141" s="379">
        <v>8.75</v>
      </c>
      <c r="Q141" s="368">
        <v>12.2</v>
      </c>
      <c r="R141" s="366">
        <v>7.7</v>
      </c>
      <c r="S141" s="73">
        <v>18.600000000000001</v>
      </c>
      <c r="T141" s="365">
        <v>19.25</v>
      </c>
      <c r="U141" s="365">
        <v>18.600000000000001</v>
      </c>
      <c r="V141" s="365">
        <v>19.149999999999999</v>
      </c>
      <c r="W141" s="365">
        <v>12.9</v>
      </c>
      <c r="Y141" s="365">
        <v>34.65</v>
      </c>
      <c r="Z141" s="457">
        <v>34.5</v>
      </c>
      <c r="AA141" s="365">
        <v>15.47</v>
      </c>
      <c r="AB141" s="365">
        <v>12.55</v>
      </c>
      <c r="AC141" s="370">
        <v>2.0270270270270174E-2</v>
      </c>
      <c r="AD141" s="476"/>
      <c r="AE141" s="208">
        <v>2.3648648648648685E-2</v>
      </c>
      <c r="AF141" s="208">
        <v>3.1598513011152463E-2</v>
      </c>
      <c r="AG141" s="208">
        <v>3.8297872340425476E-2</v>
      </c>
      <c r="AH141" s="213">
        <v>2.3936170212765839E-2</v>
      </c>
      <c r="AI141" s="211">
        <v>2.977667493796532E-2</v>
      </c>
      <c r="AJ141" s="211">
        <v>2.4390243902439046E-2</v>
      </c>
      <c r="AK141" s="211">
        <v>2.9748283752860427E-2</v>
      </c>
      <c r="AL141" s="461">
        <v>3.1839622641509413E-2</v>
      </c>
      <c r="AM141" s="461">
        <v>3.0405405405405261E-2</v>
      </c>
      <c r="AN141" s="200">
        <v>1.3157894736842257E-2</v>
      </c>
      <c r="AO141" s="208">
        <v>1.6393442622950838E-2</v>
      </c>
      <c r="AP141" s="32">
        <v>7.8534031413610705E-3</v>
      </c>
      <c r="AQ141" s="32">
        <v>0</v>
      </c>
      <c r="AR141" s="32">
        <v>1.055408970976246E-2</v>
      </c>
      <c r="AS141" s="32">
        <v>1.1764705882352899E-2</v>
      </c>
      <c r="AT141" s="32">
        <v>6.6153846153846008E-2</v>
      </c>
      <c r="AU141" s="216">
        <v>6.3174114021571581E-2</v>
      </c>
      <c r="AV141" s="461">
        <v>7.4305555555555625E-2</v>
      </c>
      <c r="AW141" s="461">
        <v>0</v>
      </c>
    </row>
    <row r="142" spans="1:49" hidden="1" outlineLevel="1">
      <c r="A142" s="40">
        <v>38215</v>
      </c>
      <c r="B142">
        <v>13548</v>
      </c>
      <c r="C142">
        <v>12871</v>
      </c>
      <c r="D142" s="360">
        <v>-7.8116197844293467E-3</v>
      </c>
      <c r="E142" s="34">
        <v>-4.0577862757595118E-2</v>
      </c>
      <c r="F142" s="34">
        <v>2.9185990724452271E-2</v>
      </c>
      <c r="H142" s="366">
        <v>22</v>
      </c>
      <c r="I142" s="339">
        <v>15.85</v>
      </c>
      <c r="J142" s="365">
        <v>28.8</v>
      </c>
      <c r="K142" s="383">
        <v>25.6</v>
      </c>
      <c r="L142" s="365">
        <v>19.25</v>
      </c>
      <c r="M142" s="365">
        <v>21.9</v>
      </c>
      <c r="N142" s="365">
        <v>25.35</v>
      </c>
      <c r="O142" s="365">
        <v>23.7</v>
      </c>
      <c r="P142" s="379">
        <v>8.84</v>
      </c>
      <c r="Q142" s="368">
        <v>12.81</v>
      </c>
      <c r="R142" s="366">
        <v>7.35</v>
      </c>
      <c r="S142" s="73">
        <v>17.600000000000001</v>
      </c>
      <c r="T142" s="365">
        <v>19.25</v>
      </c>
      <c r="U142" s="365">
        <v>17.899999999999999</v>
      </c>
      <c r="V142" s="365">
        <v>18.149999999999999</v>
      </c>
      <c r="W142" s="365">
        <v>12.2</v>
      </c>
      <c r="Y142" s="365">
        <v>33.35</v>
      </c>
      <c r="Z142" s="457">
        <v>33.4</v>
      </c>
      <c r="AA142" s="365">
        <v>14.85</v>
      </c>
      <c r="AB142" s="365">
        <v>11.93</v>
      </c>
      <c r="AC142" s="370">
        <v>-2.8697571743929284E-2</v>
      </c>
      <c r="AD142" s="476"/>
      <c r="AE142" s="208">
        <v>4.6204620462046098E-2</v>
      </c>
      <c r="AF142" s="208">
        <v>3.7837837837837895E-2</v>
      </c>
      <c r="AG142" s="208">
        <v>4.9180327868852514E-2</v>
      </c>
      <c r="AH142" s="213">
        <v>0</v>
      </c>
      <c r="AI142" s="211">
        <v>5.5421686746987886E-2</v>
      </c>
      <c r="AJ142" s="211">
        <v>5.9523809523809312E-3</v>
      </c>
      <c r="AK142" s="211">
        <v>5.3333333333333233E-2</v>
      </c>
      <c r="AL142" s="461">
        <v>1.0285714285714231E-2</v>
      </c>
      <c r="AM142" s="461">
        <v>5.0000000000000044E-2</v>
      </c>
      <c r="AN142" s="200">
        <v>-4.5454545454545525E-2</v>
      </c>
      <c r="AO142" s="208">
        <v>-5.3763440860215006E-2</v>
      </c>
      <c r="AP142" s="32">
        <v>0</v>
      </c>
      <c r="AQ142" s="32">
        <v>-3.7634408602150726E-2</v>
      </c>
      <c r="AR142" s="32">
        <v>-5.2219321148825104E-2</v>
      </c>
      <c r="AS142" s="32">
        <v>-5.4263565891472965E-2</v>
      </c>
      <c r="AT142" s="32">
        <v>-3.7518037518037395E-2</v>
      </c>
      <c r="AU142" s="216">
        <v>-3.1884057971014568E-2</v>
      </c>
      <c r="AV142" s="461">
        <v>-4.0077569489334275E-2</v>
      </c>
      <c r="AW142" s="461">
        <v>-4.9402390438247124E-2</v>
      </c>
    </row>
    <row r="143" spans="1:49" hidden="1" outlineLevel="1">
      <c r="A143" s="40">
        <v>38222</v>
      </c>
      <c r="B143">
        <v>13498</v>
      </c>
      <c r="C143">
        <v>12613</v>
      </c>
      <c r="D143" s="360">
        <v>-1.1658276240584464E-2</v>
      </c>
      <c r="E143" s="34">
        <v>-3.6905816356658239E-3</v>
      </c>
      <c r="F143" s="34">
        <v>-2.0045062543702863E-2</v>
      </c>
      <c r="H143" s="366">
        <v>21</v>
      </c>
      <c r="I143" s="339">
        <v>15.6</v>
      </c>
      <c r="J143" s="365">
        <v>28.25</v>
      </c>
      <c r="K143" s="383">
        <v>25</v>
      </c>
      <c r="L143" s="365">
        <v>19</v>
      </c>
      <c r="M143" s="365">
        <v>21.6</v>
      </c>
      <c r="N143" s="365">
        <v>24.95</v>
      </c>
      <c r="O143" s="365">
        <v>23.4</v>
      </c>
      <c r="P143" s="379">
        <v>8.66</v>
      </c>
      <c r="Q143" s="368">
        <v>12.55</v>
      </c>
      <c r="R143" s="366">
        <v>7.4</v>
      </c>
      <c r="S143" s="73">
        <v>17.850000000000001</v>
      </c>
      <c r="T143" s="365">
        <v>19</v>
      </c>
      <c r="U143" s="365">
        <v>18.149999999999999</v>
      </c>
      <c r="V143" s="365">
        <v>18.399999999999999</v>
      </c>
      <c r="W143" s="365">
        <v>12.35</v>
      </c>
      <c r="Y143" s="365">
        <v>32.5</v>
      </c>
      <c r="Z143" s="457">
        <v>32.4</v>
      </c>
      <c r="AA143" s="365">
        <v>14.4</v>
      </c>
      <c r="AB143" s="365">
        <v>12.11</v>
      </c>
      <c r="AC143" s="370">
        <v>-4.5454545454545414E-2</v>
      </c>
      <c r="AD143" s="476"/>
      <c r="AE143" s="208">
        <v>-1.5772870662460581E-2</v>
      </c>
      <c r="AF143" s="208">
        <v>-1.909722222222221E-2</v>
      </c>
      <c r="AG143" s="208">
        <v>-2.34375E-2</v>
      </c>
      <c r="AH143" s="213">
        <v>-1.2987012987012991E-2</v>
      </c>
      <c r="AI143" s="211">
        <v>-1.3698630136986134E-2</v>
      </c>
      <c r="AJ143" s="211">
        <v>-1.5779092702169706E-2</v>
      </c>
      <c r="AK143" s="211">
        <v>-1.2658227848101333E-2</v>
      </c>
      <c r="AL143" s="461">
        <v>-2.0361990950226172E-2</v>
      </c>
      <c r="AM143" s="461">
        <v>-2.0296643247462942E-2</v>
      </c>
      <c r="AN143" s="200">
        <v>6.8027210884353817E-3</v>
      </c>
      <c r="AO143" s="208">
        <v>1.4204545454545414E-2</v>
      </c>
      <c r="AP143" s="32">
        <v>-1.2987012987012991E-2</v>
      </c>
      <c r="AQ143" s="32">
        <v>1.3966480446927276E-2</v>
      </c>
      <c r="AR143" s="32">
        <v>1.377410468319562E-2</v>
      </c>
      <c r="AS143" s="32">
        <v>1.2295081967213184E-2</v>
      </c>
      <c r="AT143" s="32">
        <v>-2.5487256371814149E-2</v>
      </c>
      <c r="AU143" s="216">
        <v>-2.9940119760479056E-2</v>
      </c>
      <c r="AV143" s="461">
        <v>-3.0303030303030276E-2</v>
      </c>
      <c r="AW143" s="461">
        <v>1.5088013411567402E-2</v>
      </c>
    </row>
    <row r="144" spans="1:49" hidden="1" outlineLevel="1">
      <c r="A144" s="40">
        <v>38229</v>
      </c>
      <c r="B144">
        <v>13412</v>
      </c>
      <c r="C144">
        <v>12392</v>
      </c>
      <c r="D144" s="360">
        <v>-1.1757496840412052E-2</v>
      </c>
      <c r="E144" s="34">
        <v>-6.3713142687805702E-3</v>
      </c>
      <c r="F144" s="34">
        <v>-1.7521604693570114E-2</v>
      </c>
      <c r="H144" s="366">
        <v>20.25</v>
      </c>
      <c r="I144" s="339">
        <v>15.35</v>
      </c>
      <c r="J144" s="365">
        <v>28.15</v>
      </c>
      <c r="K144" s="383">
        <v>24.5</v>
      </c>
      <c r="L144" s="365">
        <v>18.850000000000001</v>
      </c>
      <c r="M144" s="365">
        <v>21.4</v>
      </c>
      <c r="N144" s="365">
        <v>23.9</v>
      </c>
      <c r="O144" s="365">
        <v>23.35</v>
      </c>
      <c r="P144" s="379">
        <v>8.31</v>
      </c>
      <c r="Q144" s="368">
        <v>12.46</v>
      </c>
      <c r="R144" s="366">
        <v>7.35</v>
      </c>
      <c r="S144" s="73">
        <v>17.850000000000001</v>
      </c>
      <c r="T144" s="365">
        <v>18.95</v>
      </c>
      <c r="U144" s="365">
        <v>18.100000000000001</v>
      </c>
      <c r="V144" s="365">
        <v>18.399999999999999</v>
      </c>
      <c r="W144" s="365">
        <v>12.3</v>
      </c>
      <c r="Y144" s="365">
        <v>32.25</v>
      </c>
      <c r="Z144" s="457">
        <v>32.1</v>
      </c>
      <c r="AA144" s="365">
        <v>14.14</v>
      </c>
      <c r="AB144" s="365">
        <v>12.02</v>
      </c>
      <c r="AC144" s="370">
        <v>-3.5714285714285698E-2</v>
      </c>
      <c r="AD144" s="476"/>
      <c r="AE144" s="208">
        <v>-1.602564102564108E-2</v>
      </c>
      <c r="AF144" s="208">
        <v>-3.5398230088495852E-3</v>
      </c>
      <c r="AG144" s="208">
        <v>-2.0000000000000018E-2</v>
      </c>
      <c r="AH144" s="213">
        <v>-7.8947368421051767E-3</v>
      </c>
      <c r="AI144" s="211">
        <v>-9.2592592592594114E-3</v>
      </c>
      <c r="AJ144" s="211">
        <v>-4.2084168336673389E-2</v>
      </c>
      <c r="AK144" s="211">
        <v>-2.1367521367520181E-3</v>
      </c>
      <c r="AL144" s="461">
        <v>-4.0415704387990692E-2</v>
      </c>
      <c r="AM144" s="461">
        <v>-7.171314741035828E-3</v>
      </c>
      <c r="AN144" s="200">
        <v>-6.7567567567567988E-3</v>
      </c>
      <c r="AO144" s="208">
        <v>0</v>
      </c>
      <c r="AP144" s="32">
        <v>-2.6315789473684292E-3</v>
      </c>
      <c r="AQ144" s="32">
        <v>-2.7548209366389242E-3</v>
      </c>
      <c r="AR144" s="32">
        <v>0</v>
      </c>
      <c r="AS144" s="32">
        <v>-4.0485829959513442E-3</v>
      </c>
      <c r="AT144" s="32">
        <v>-7.692307692307665E-3</v>
      </c>
      <c r="AU144" s="216">
        <v>-9.2592592592591894E-3</v>
      </c>
      <c r="AV144" s="461">
        <v>-1.8055555555555491E-2</v>
      </c>
      <c r="AW144" s="461">
        <v>-7.4318744838975936E-3</v>
      </c>
    </row>
    <row r="145" spans="1:49" hidden="1" outlineLevel="1">
      <c r="A145" s="40">
        <v>38236</v>
      </c>
      <c r="B145">
        <v>12935</v>
      </c>
      <c r="C145">
        <v>11607</v>
      </c>
      <c r="D145" s="360">
        <v>-4.8907146178887029E-2</v>
      </c>
      <c r="E145" s="34">
        <v>-3.5565165523411824E-2</v>
      </c>
      <c r="F145" s="34">
        <v>-6.3347320852162659E-2</v>
      </c>
      <c r="H145" s="366">
        <v>19.399999999999999</v>
      </c>
      <c r="I145" s="339">
        <v>14.15</v>
      </c>
      <c r="J145" s="365">
        <v>25.65</v>
      </c>
      <c r="K145" s="383">
        <v>23.25</v>
      </c>
      <c r="L145" s="365">
        <v>18.2</v>
      </c>
      <c r="M145" s="365">
        <v>19.75</v>
      </c>
      <c r="N145" s="365">
        <v>23.55</v>
      </c>
      <c r="O145" s="365">
        <v>22</v>
      </c>
      <c r="P145" s="379">
        <v>7.95</v>
      </c>
      <c r="Q145" s="368">
        <v>11.13</v>
      </c>
      <c r="R145" s="366">
        <v>7.25</v>
      </c>
      <c r="S145" s="73">
        <v>17.25</v>
      </c>
      <c r="T145" s="365">
        <v>18.5</v>
      </c>
      <c r="U145" s="365">
        <v>17.45</v>
      </c>
      <c r="V145" s="365">
        <v>17.7</v>
      </c>
      <c r="W145" s="365">
        <v>11.95</v>
      </c>
      <c r="Y145" s="365">
        <v>31.35</v>
      </c>
      <c r="Z145" s="457">
        <v>31.2</v>
      </c>
      <c r="AA145" s="365">
        <v>13.43</v>
      </c>
      <c r="AB145" s="365">
        <v>11.31</v>
      </c>
      <c r="AC145" s="370">
        <v>-4.1975308641975406E-2</v>
      </c>
      <c r="AD145" s="476"/>
      <c r="AE145" s="208">
        <v>-7.8175895765472236E-2</v>
      </c>
      <c r="AF145" s="208">
        <v>-8.8809946714031973E-2</v>
      </c>
      <c r="AG145" s="208">
        <v>-5.1020408163265252E-2</v>
      </c>
      <c r="AH145" s="213">
        <v>-3.4482758620689724E-2</v>
      </c>
      <c r="AI145" s="211">
        <v>-7.7102803738317682E-2</v>
      </c>
      <c r="AJ145" s="211">
        <v>-1.4644351464435101E-2</v>
      </c>
      <c r="AK145" s="211">
        <v>-5.7815845824411238E-2</v>
      </c>
      <c r="AL145" s="461">
        <v>-4.332129963898923E-2</v>
      </c>
      <c r="AM145" s="461">
        <v>-0.1067415730337079</v>
      </c>
      <c r="AN145" s="200">
        <v>-1.3605442176870652E-2</v>
      </c>
      <c r="AO145" s="208">
        <v>-3.3613445378151363E-2</v>
      </c>
      <c r="AP145" s="32">
        <v>-2.3746701846965701E-2</v>
      </c>
      <c r="AQ145" s="32">
        <v>-3.5911602209944826E-2</v>
      </c>
      <c r="AR145" s="32">
        <v>-3.8043478260869512E-2</v>
      </c>
      <c r="AS145" s="32">
        <v>-2.8455284552845628E-2</v>
      </c>
      <c r="AT145" s="32">
        <v>-2.7906976744185963E-2</v>
      </c>
      <c r="AU145" s="216">
        <v>-2.8037383177570208E-2</v>
      </c>
      <c r="AV145" s="461">
        <v>-5.0212164073550225E-2</v>
      </c>
      <c r="AW145" s="461">
        <v>-5.9068219633943375E-2</v>
      </c>
    </row>
    <row r="146" spans="1:49" hidden="1" outlineLevel="1">
      <c r="A146" s="40">
        <v>38243</v>
      </c>
      <c r="B146">
        <v>13366</v>
      </c>
      <c r="C146">
        <v>12069</v>
      </c>
      <c r="D146" s="360">
        <v>3.63866025588786E-2</v>
      </c>
      <c r="E146" s="34">
        <v>3.3320448395825375E-2</v>
      </c>
      <c r="F146" s="34">
        <v>3.980356681313002E-2</v>
      </c>
      <c r="H146" s="366">
        <v>18.850000000000001</v>
      </c>
      <c r="I146" s="339">
        <v>15.25</v>
      </c>
      <c r="J146" s="365">
        <v>27.7</v>
      </c>
      <c r="K146" s="383">
        <v>26.65</v>
      </c>
      <c r="L146" s="365">
        <v>17.850000000000001</v>
      </c>
      <c r="M146" s="365">
        <v>20.95</v>
      </c>
      <c r="N146" s="365">
        <v>23.15</v>
      </c>
      <c r="O146" s="365">
        <v>22.75</v>
      </c>
      <c r="P146" s="379">
        <v>7.6</v>
      </c>
      <c r="Q146" s="368">
        <v>12.02</v>
      </c>
      <c r="R146" s="366">
        <v>7.45</v>
      </c>
      <c r="S146" s="73">
        <v>17.899999999999999</v>
      </c>
      <c r="T146" s="365">
        <v>18.399999999999999</v>
      </c>
      <c r="U146" s="365">
        <v>18.149999999999999</v>
      </c>
      <c r="V146" s="365">
        <v>18.45</v>
      </c>
      <c r="W146" s="365">
        <v>12.35</v>
      </c>
      <c r="Y146" s="365">
        <v>31.8</v>
      </c>
      <c r="Z146" s="457">
        <v>32.5</v>
      </c>
      <c r="AA146" s="365">
        <v>13.79</v>
      </c>
      <c r="AB146" s="365">
        <v>12.02</v>
      </c>
      <c r="AC146" s="370">
        <v>-2.8350515463917425E-2</v>
      </c>
      <c r="AD146" s="476"/>
      <c r="AE146" s="208">
        <v>7.7738515901059957E-2</v>
      </c>
      <c r="AF146" s="208">
        <v>7.9922027290448394E-2</v>
      </c>
      <c r="AG146" s="208">
        <v>0.14623655913978495</v>
      </c>
      <c r="AH146" s="213">
        <v>-1.9230769230769162E-2</v>
      </c>
      <c r="AI146" s="211">
        <v>6.0759493670885956E-2</v>
      </c>
      <c r="AJ146" s="211">
        <v>-1.6985138004246392E-2</v>
      </c>
      <c r="AK146" s="211">
        <v>3.4090909090909172E-2</v>
      </c>
      <c r="AL146" s="461">
        <v>-4.4025157232704504E-2</v>
      </c>
      <c r="AM146" s="461">
        <v>7.9964061096136518E-2</v>
      </c>
      <c r="AN146" s="200">
        <v>2.7586206896551779E-2</v>
      </c>
      <c r="AO146" s="208">
        <v>3.7681159420289712E-2</v>
      </c>
      <c r="AP146" s="32">
        <v>-5.4054054054054612E-3</v>
      </c>
      <c r="AQ146" s="32">
        <v>4.0114613180515679E-2</v>
      </c>
      <c r="AR146" s="32">
        <v>4.2372881355932313E-2</v>
      </c>
      <c r="AS146" s="32">
        <v>3.3472803347280422E-2</v>
      </c>
      <c r="AT146" s="32">
        <v>1.4354066985645897E-2</v>
      </c>
      <c r="AU146" s="216">
        <v>4.1666666666666741E-2</v>
      </c>
      <c r="AV146" s="461">
        <v>2.6805658972449686E-2</v>
      </c>
      <c r="AW146" s="461">
        <v>6.2776304155614415E-2</v>
      </c>
    </row>
    <row r="147" spans="1:49" hidden="1" outlineLevel="1">
      <c r="A147" s="40">
        <v>38250</v>
      </c>
      <c r="B147">
        <v>13158</v>
      </c>
      <c r="C147">
        <v>11975</v>
      </c>
      <c r="D147" s="360">
        <v>-1.1873402791429122E-2</v>
      </c>
      <c r="E147" s="34">
        <v>-1.5561873410145144E-2</v>
      </c>
      <c r="F147" s="34">
        <v>-7.7885491755738112E-3</v>
      </c>
      <c r="H147" s="366">
        <v>18.850000000000001</v>
      </c>
      <c r="I147" s="339">
        <v>15.05</v>
      </c>
      <c r="J147" s="365">
        <v>27.2</v>
      </c>
      <c r="K147" s="383">
        <v>26.35</v>
      </c>
      <c r="L147" s="365">
        <v>17.850000000000001</v>
      </c>
      <c r="M147" s="365">
        <v>20.75</v>
      </c>
      <c r="N147" s="365">
        <v>23.15</v>
      </c>
      <c r="O147" s="365">
        <v>22.5</v>
      </c>
      <c r="P147" s="379">
        <v>7.6</v>
      </c>
      <c r="Q147" s="368">
        <v>11.93</v>
      </c>
      <c r="R147" s="366">
        <v>7.3</v>
      </c>
      <c r="S147" s="73">
        <v>17.55</v>
      </c>
      <c r="T147" s="365">
        <v>18.25</v>
      </c>
      <c r="U147" s="365">
        <v>18.100000000000001</v>
      </c>
      <c r="V147" s="365">
        <v>18.05</v>
      </c>
      <c r="W147" s="365">
        <v>12.1</v>
      </c>
      <c r="Y147" s="365">
        <v>31.15</v>
      </c>
      <c r="Z147" s="457">
        <v>32</v>
      </c>
      <c r="AA147" s="365">
        <v>13.61</v>
      </c>
      <c r="AB147" s="365">
        <v>11.84</v>
      </c>
      <c r="AC147" s="370">
        <v>0</v>
      </c>
      <c r="AD147" s="476"/>
      <c r="AE147" s="208">
        <v>-1.3114754098360604E-2</v>
      </c>
      <c r="AF147" s="208">
        <v>-1.8050541516245522E-2</v>
      </c>
      <c r="AG147" s="208">
        <v>-1.1257035647279423E-2</v>
      </c>
      <c r="AH147" s="213">
        <v>0</v>
      </c>
      <c r="AI147" s="211">
        <v>-9.5465393794749165E-3</v>
      </c>
      <c r="AJ147" s="211">
        <v>0</v>
      </c>
      <c r="AK147" s="211">
        <v>-1.098901098901095E-2</v>
      </c>
      <c r="AL147" s="461">
        <v>0</v>
      </c>
      <c r="AM147" s="461">
        <v>-7.4875207986688785E-3</v>
      </c>
      <c r="AN147" s="200">
        <v>-2.0134228187919545E-2</v>
      </c>
      <c r="AO147" s="208">
        <v>-1.9553072625698165E-2</v>
      </c>
      <c r="AP147" s="32">
        <v>-8.1521739130433479E-3</v>
      </c>
      <c r="AQ147" s="32">
        <v>-2.7548209366389242E-3</v>
      </c>
      <c r="AR147" s="32">
        <v>-2.1680216802167918E-2</v>
      </c>
      <c r="AS147" s="32">
        <v>-2.0242914979757054E-2</v>
      </c>
      <c r="AT147" s="32">
        <v>-2.0440251572327095E-2</v>
      </c>
      <c r="AU147" s="216">
        <v>-1.538461538461533E-2</v>
      </c>
      <c r="AV147" s="461">
        <v>-1.3052936910804891E-2</v>
      </c>
      <c r="AW147" s="461">
        <v>-1.4975041597337757E-2</v>
      </c>
    </row>
    <row r="148" spans="1:49" hidden="1" outlineLevel="1">
      <c r="A148" s="40">
        <v>38257</v>
      </c>
      <c r="B148">
        <v>12182</v>
      </c>
      <c r="C148">
        <v>11135</v>
      </c>
      <c r="D148" s="360">
        <v>-7.2255600206899251E-2</v>
      </c>
      <c r="E148" s="34">
        <v>-7.4175406596747262E-2</v>
      </c>
      <c r="F148" s="34">
        <v>-7.0146137787056362E-2</v>
      </c>
      <c r="H148" s="366">
        <v>18.100000000000001</v>
      </c>
      <c r="I148" s="339">
        <v>13.6</v>
      </c>
      <c r="J148" s="365">
        <v>24.65</v>
      </c>
      <c r="K148" s="383">
        <v>25.7</v>
      </c>
      <c r="L148" s="365">
        <v>17.3</v>
      </c>
      <c r="M148" s="365">
        <v>18.7</v>
      </c>
      <c r="N148" s="365">
        <v>22.5</v>
      </c>
      <c r="O148" s="365">
        <v>20.25</v>
      </c>
      <c r="P148" s="379">
        <v>7.33</v>
      </c>
      <c r="Q148" s="368">
        <v>10.6</v>
      </c>
      <c r="R148" s="366">
        <v>6.75</v>
      </c>
      <c r="S148" s="73">
        <v>16</v>
      </c>
      <c r="T148" s="365">
        <v>17</v>
      </c>
      <c r="U148" s="365">
        <v>16.25</v>
      </c>
      <c r="V148" s="365">
        <v>16.5</v>
      </c>
      <c r="W148" s="365">
        <v>11.1</v>
      </c>
      <c r="Y148" s="365">
        <v>30.05</v>
      </c>
      <c r="Z148" s="457">
        <v>30</v>
      </c>
      <c r="AA148" s="365">
        <v>13.08</v>
      </c>
      <c r="AB148" s="365">
        <v>10.6</v>
      </c>
      <c r="AC148" s="370">
        <v>-3.9787798408488007E-2</v>
      </c>
      <c r="AD148" s="476"/>
      <c r="AE148" s="208">
        <v>-9.6345514950166189E-2</v>
      </c>
      <c r="AF148" s="208">
        <v>-9.375E-2</v>
      </c>
      <c r="AG148" s="208">
        <v>-2.4667931688804656E-2</v>
      </c>
      <c r="AH148" s="213">
        <v>-3.081232492997199E-2</v>
      </c>
      <c r="AI148" s="211">
        <v>-9.8795180722891618E-2</v>
      </c>
      <c r="AJ148" s="211">
        <v>-2.8077753779697567E-2</v>
      </c>
      <c r="AK148" s="211">
        <v>-9.9999999999999978E-2</v>
      </c>
      <c r="AL148" s="461">
        <v>-3.5526315789473628E-2</v>
      </c>
      <c r="AM148" s="461">
        <v>-0.1114836546521375</v>
      </c>
      <c r="AN148" s="200">
        <v>-7.5342465753424626E-2</v>
      </c>
      <c r="AO148" s="208">
        <v>-8.8319088319088301E-2</v>
      </c>
      <c r="AP148" s="32">
        <v>-6.8493150684931559E-2</v>
      </c>
      <c r="AQ148" s="32">
        <v>-0.10220994475138123</v>
      </c>
      <c r="AR148" s="32">
        <v>-8.5872576177285387E-2</v>
      </c>
      <c r="AS148" s="32">
        <v>-8.2644628099173612E-2</v>
      </c>
      <c r="AT148" s="32">
        <v>-3.5313001605136396E-2</v>
      </c>
      <c r="AU148" s="216">
        <v>-6.25E-2</v>
      </c>
      <c r="AV148" s="461">
        <v>-3.8941954445260829E-2</v>
      </c>
      <c r="AW148" s="461">
        <v>-0.10472972972972971</v>
      </c>
    </row>
    <row r="149" spans="1:49" hidden="1" outlineLevel="1">
      <c r="A149" s="40">
        <v>38264</v>
      </c>
      <c r="B149">
        <v>12529</v>
      </c>
      <c r="C149">
        <v>10853</v>
      </c>
      <c r="D149" s="360">
        <v>2.7876656516705456E-3</v>
      </c>
      <c r="E149" s="34">
        <v>2.848464948284346E-2</v>
      </c>
      <c r="F149" s="34">
        <v>-2.5325550067355151E-2</v>
      </c>
      <c r="H149" s="366">
        <v>18.5</v>
      </c>
      <c r="I149" s="339">
        <v>13.1</v>
      </c>
      <c r="J149" s="365">
        <v>23.75</v>
      </c>
      <c r="K149" s="383">
        <v>22.8</v>
      </c>
      <c r="L149" s="365">
        <v>17.649999999999999</v>
      </c>
      <c r="M149" s="365">
        <v>18</v>
      </c>
      <c r="N149" s="365">
        <v>23.05</v>
      </c>
      <c r="O149" s="365">
        <v>19.5</v>
      </c>
      <c r="P149" s="379">
        <v>7.51</v>
      </c>
      <c r="Q149" s="368">
        <v>10.07</v>
      </c>
      <c r="R149" s="366">
        <v>6.75</v>
      </c>
      <c r="S149" s="73">
        <v>16</v>
      </c>
      <c r="T149" s="365">
        <v>17</v>
      </c>
      <c r="U149" s="365">
        <v>16.25</v>
      </c>
      <c r="V149" s="365">
        <v>16.5</v>
      </c>
      <c r="W149" s="365">
        <v>11.1</v>
      </c>
      <c r="Y149" s="365">
        <v>30.05</v>
      </c>
      <c r="Z149" s="457">
        <v>30</v>
      </c>
      <c r="AA149" s="365">
        <v>13.08</v>
      </c>
      <c r="AB149" s="365">
        <v>11.13</v>
      </c>
      <c r="AC149" s="370">
        <v>2.2099447513812098E-2</v>
      </c>
      <c r="AD149" s="476"/>
      <c r="AE149" s="208">
        <v>-3.6764705882352922E-2</v>
      </c>
      <c r="AF149" s="208">
        <v>-3.6511156186612492E-2</v>
      </c>
      <c r="AG149" s="208">
        <v>-0.11284046692606997</v>
      </c>
      <c r="AH149" s="213">
        <v>2.0231213872832221E-2</v>
      </c>
      <c r="AI149" s="211">
        <v>-3.7433155080213831E-2</v>
      </c>
      <c r="AJ149" s="211">
        <v>2.4444444444444491E-2</v>
      </c>
      <c r="AK149" s="211">
        <v>-3.703703703703709E-2</v>
      </c>
      <c r="AL149" s="461">
        <v>2.4556616643929052E-2</v>
      </c>
      <c r="AM149" s="461">
        <v>-4.9999999999999933E-2</v>
      </c>
      <c r="AN149" s="200">
        <v>0</v>
      </c>
      <c r="AO149" s="208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216">
        <v>0</v>
      </c>
      <c r="AV149" s="461">
        <v>0</v>
      </c>
      <c r="AW149" s="461">
        <v>5.0000000000000044E-2</v>
      </c>
    </row>
    <row r="150" spans="1:49" hidden="1" outlineLevel="1">
      <c r="A150" s="40">
        <v>38271</v>
      </c>
      <c r="B150">
        <v>13775</v>
      </c>
      <c r="C150">
        <v>12379</v>
      </c>
      <c r="D150" s="360">
        <v>0.11855273287143953</v>
      </c>
      <c r="E150" s="34">
        <v>9.9449277675792258E-2</v>
      </c>
      <c r="F150" s="34">
        <v>0.14060628397678054</v>
      </c>
      <c r="H150" s="366">
        <v>20.350000000000001</v>
      </c>
      <c r="I150" s="339">
        <v>15.05</v>
      </c>
      <c r="J150" s="365">
        <v>27.4</v>
      </c>
      <c r="K150" s="383">
        <v>26.25</v>
      </c>
      <c r="L150" s="365">
        <v>19.399999999999999</v>
      </c>
      <c r="M150" s="365">
        <v>20.7</v>
      </c>
      <c r="N150" s="365">
        <v>25.4</v>
      </c>
      <c r="O150" s="365">
        <v>22.4</v>
      </c>
      <c r="P150" s="379">
        <v>8.57</v>
      </c>
      <c r="Q150" s="368">
        <v>11.93</v>
      </c>
      <c r="R150" s="366">
        <v>7.6</v>
      </c>
      <c r="S150" s="73">
        <v>18.25</v>
      </c>
      <c r="T150" s="365">
        <v>19.25</v>
      </c>
      <c r="U150" s="365">
        <v>18.5</v>
      </c>
      <c r="V150" s="365">
        <v>18.850000000000001</v>
      </c>
      <c r="W150" s="365">
        <v>12.6</v>
      </c>
      <c r="Y150" s="365">
        <v>33.4</v>
      </c>
      <c r="Z150" s="457">
        <v>33.25</v>
      </c>
      <c r="AA150" s="365">
        <v>14.49</v>
      </c>
      <c r="AB150" s="365">
        <v>12.37</v>
      </c>
      <c r="AC150" s="370">
        <v>0.10000000000000009</v>
      </c>
      <c r="AD150" s="476"/>
      <c r="AE150" s="208">
        <v>0.14885496183206115</v>
      </c>
      <c r="AF150" s="208">
        <v>0.15368421052631565</v>
      </c>
      <c r="AG150" s="208">
        <v>0.15131578947368407</v>
      </c>
      <c r="AH150" s="213">
        <v>9.9150141643059575E-2</v>
      </c>
      <c r="AI150" s="211">
        <v>0.14999999999999991</v>
      </c>
      <c r="AJ150" s="211">
        <v>0.10195227765726678</v>
      </c>
      <c r="AK150" s="211">
        <v>0.14871794871794863</v>
      </c>
      <c r="AL150" s="461">
        <v>0.1411451398135819</v>
      </c>
      <c r="AM150" s="461">
        <v>0.18470705064548154</v>
      </c>
      <c r="AN150" s="200">
        <v>0.12592592592592577</v>
      </c>
      <c r="AO150" s="208">
        <v>0.140625</v>
      </c>
      <c r="AP150" s="32">
        <v>0.13235294117647056</v>
      </c>
      <c r="AQ150" s="32">
        <v>0.13846153846153841</v>
      </c>
      <c r="AR150" s="32">
        <v>0.14242424242424256</v>
      </c>
      <c r="AS150" s="32">
        <v>0.13513513513513509</v>
      </c>
      <c r="AT150" s="32">
        <v>0.11148086522462552</v>
      </c>
      <c r="AU150" s="216">
        <v>0.10833333333333339</v>
      </c>
      <c r="AV150" s="461">
        <v>0.10779816513761475</v>
      </c>
      <c r="AW150" s="461">
        <v>0.11141060197663966</v>
      </c>
    </row>
    <row r="151" spans="1:49" hidden="1" outlineLevel="1">
      <c r="A151" s="40">
        <v>38278</v>
      </c>
      <c r="B151">
        <v>14089</v>
      </c>
      <c r="C151">
        <v>12664</v>
      </c>
      <c r="D151" s="360">
        <v>2.2902806454079716E-2</v>
      </c>
      <c r="E151" s="34">
        <v>2.2794918330308445E-2</v>
      </c>
      <c r="F151" s="34">
        <v>2.3022861297358421E-2</v>
      </c>
      <c r="H151" s="366">
        <v>21.55</v>
      </c>
      <c r="I151" s="339">
        <v>15.05</v>
      </c>
      <c r="J151" s="365">
        <v>27.4</v>
      </c>
      <c r="K151" s="383">
        <v>26.25</v>
      </c>
      <c r="L151" s="365">
        <v>20.55</v>
      </c>
      <c r="M151" s="365">
        <v>20.7</v>
      </c>
      <c r="N151" s="365">
        <v>26.95</v>
      </c>
      <c r="O151" s="365">
        <v>22.4</v>
      </c>
      <c r="P151" s="379">
        <v>9.19</v>
      </c>
      <c r="Q151" s="368">
        <v>11.93</v>
      </c>
      <c r="R151" s="366">
        <v>7.75</v>
      </c>
      <c r="S151" s="73">
        <v>18.75</v>
      </c>
      <c r="T151" s="365">
        <v>20.5</v>
      </c>
      <c r="U151" s="365">
        <v>19</v>
      </c>
      <c r="V151" s="365">
        <v>19.3</v>
      </c>
      <c r="W151" s="365">
        <v>12.9</v>
      </c>
      <c r="Y151" s="365">
        <v>33.549999999999997</v>
      </c>
      <c r="Z151" s="457">
        <v>33.4</v>
      </c>
      <c r="AA151" s="365">
        <v>14.67</v>
      </c>
      <c r="AB151" s="365">
        <v>12.73</v>
      </c>
      <c r="AC151" s="370">
        <v>5.8968058968059012E-2</v>
      </c>
      <c r="AD151" s="476"/>
      <c r="AE151" s="208">
        <v>0</v>
      </c>
      <c r="AF151" s="208">
        <v>0</v>
      </c>
      <c r="AG151" s="208">
        <v>0</v>
      </c>
      <c r="AH151" s="213">
        <v>5.9278350515463929E-2</v>
      </c>
      <c r="AI151" s="211">
        <v>0</v>
      </c>
      <c r="AJ151" s="211">
        <v>6.1023622047244208E-2</v>
      </c>
      <c r="AK151" s="211">
        <v>0</v>
      </c>
      <c r="AL151" s="461">
        <v>7.234539089848302E-2</v>
      </c>
      <c r="AM151" s="461">
        <v>0</v>
      </c>
      <c r="AN151" s="200">
        <v>1.9736842105263275E-2</v>
      </c>
      <c r="AO151" s="208">
        <v>2.7397260273972712E-2</v>
      </c>
      <c r="AP151" s="32">
        <v>6.4935064935064846E-2</v>
      </c>
      <c r="AQ151" s="32">
        <v>2.7027027027026973E-2</v>
      </c>
      <c r="AR151" s="32">
        <v>2.3872679045092715E-2</v>
      </c>
      <c r="AS151" s="32">
        <v>2.3809523809523947E-2</v>
      </c>
      <c r="AT151" s="32">
        <v>4.4910179640718084E-3</v>
      </c>
      <c r="AU151" s="216">
        <v>4.5112781954885772E-3</v>
      </c>
      <c r="AV151" s="461">
        <v>1.2422360248447228E-2</v>
      </c>
      <c r="AW151" s="461">
        <v>2.9102667744543398E-2</v>
      </c>
    </row>
    <row r="152" spans="1:49" hidden="1" outlineLevel="1">
      <c r="A152" s="40">
        <v>38285</v>
      </c>
      <c r="B152">
        <v>15297</v>
      </c>
      <c r="C152">
        <v>13675</v>
      </c>
      <c r="D152" s="360">
        <v>8.2943968900684117E-2</v>
      </c>
      <c r="E152" s="34">
        <v>8.5740648733054092E-2</v>
      </c>
      <c r="F152" s="34">
        <v>7.9832596336070649E-2</v>
      </c>
      <c r="H152" s="366">
        <v>23.15</v>
      </c>
      <c r="I152" s="339">
        <v>16.25</v>
      </c>
      <c r="J152" s="365">
        <v>29.45</v>
      </c>
      <c r="K152" s="383">
        <v>28.3</v>
      </c>
      <c r="L152" s="365">
        <v>22.05</v>
      </c>
      <c r="M152" s="365">
        <v>22.35</v>
      </c>
      <c r="N152" s="365">
        <v>29</v>
      </c>
      <c r="O152" s="365">
        <v>24.25</v>
      </c>
      <c r="P152" s="379">
        <v>10.07</v>
      </c>
      <c r="Q152" s="368">
        <v>12.9</v>
      </c>
      <c r="R152" s="366">
        <v>8.15</v>
      </c>
      <c r="S152" s="73">
        <v>19.850000000000001</v>
      </c>
      <c r="T152" s="365">
        <v>22</v>
      </c>
      <c r="U152" s="365">
        <v>20.100000000000001</v>
      </c>
      <c r="V152" s="365">
        <v>20.45</v>
      </c>
      <c r="W152" s="365">
        <v>13.65</v>
      </c>
      <c r="Y152" s="365">
        <v>37.85</v>
      </c>
      <c r="Z152" s="457">
        <v>37.65</v>
      </c>
      <c r="AA152" s="365">
        <v>16.79</v>
      </c>
      <c r="AB152" s="365">
        <v>13.61</v>
      </c>
      <c r="AC152" s="370">
        <v>7.4245939675174011E-2</v>
      </c>
      <c r="AD152" s="476"/>
      <c r="AE152" s="208">
        <v>7.9734219269102846E-2</v>
      </c>
      <c r="AF152" s="208">
        <v>7.4817518248175174E-2</v>
      </c>
      <c r="AG152" s="208">
        <v>7.8095238095238217E-2</v>
      </c>
      <c r="AH152" s="213">
        <v>7.2992700729926918E-2</v>
      </c>
      <c r="AI152" s="211">
        <v>7.9710144927536364E-2</v>
      </c>
      <c r="AJ152" s="211">
        <v>7.6066790352504743E-2</v>
      </c>
      <c r="AK152" s="211">
        <v>8.2589285714285809E-2</v>
      </c>
      <c r="AL152" s="461">
        <v>9.5756256800870521E-2</v>
      </c>
      <c r="AM152" s="461">
        <v>8.1307627829002582E-2</v>
      </c>
      <c r="AN152" s="200">
        <v>5.1612903225806583E-2</v>
      </c>
      <c r="AO152" s="208">
        <v>5.8666666666666645E-2</v>
      </c>
      <c r="AP152" s="32">
        <v>7.3170731707317138E-2</v>
      </c>
      <c r="AQ152" s="32">
        <v>5.7894736842105443E-2</v>
      </c>
      <c r="AR152" s="32">
        <v>5.9585492227979264E-2</v>
      </c>
      <c r="AS152" s="32">
        <v>5.8139534883721034E-2</v>
      </c>
      <c r="AT152" s="32">
        <v>0.12816691505216116</v>
      </c>
      <c r="AU152" s="216">
        <v>0.1272455089820359</v>
      </c>
      <c r="AV152" s="461">
        <v>0.14451261077027944</v>
      </c>
      <c r="AW152" s="461">
        <v>6.9128043990573262E-2</v>
      </c>
    </row>
    <row r="153" spans="1:49" hidden="1" outlineLevel="1">
      <c r="A153" s="40">
        <v>38292</v>
      </c>
      <c r="B153">
        <v>16082</v>
      </c>
      <c r="C153">
        <v>13898</v>
      </c>
      <c r="D153" s="360">
        <v>3.4792213171337849E-2</v>
      </c>
      <c r="E153" s="34">
        <v>5.1317251748708825E-2</v>
      </c>
      <c r="F153" s="34">
        <v>1.6307129798903031E-2</v>
      </c>
      <c r="H153" s="366">
        <v>24.05</v>
      </c>
      <c r="I153" s="339">
        <v>16.25</v>
      </c>
      <c r="J153" s="365">
        <v>29.45</v>
      </c>
      <c r="K153" s="383">
        <v>28.3</v>
      </c>
      <c r="L153" s="365">
        <v>22.9</v>
      </c>
      <c r="M153" s="365">
        <v>22.35</v>
      </c>
      <c r="N153" s="365">
        <v>30.15</v>
      </c>
      <c r="O153" s="365">
        <v>24.25</v>
      </c>
      <c r="P153" s="379">
        <v>10.6</v>
      </c>
      <c r="Q153" s="368">
        <v>12.9</v>
      </c>
      <c r="R153" s="366">
        <v>8.65</v>
      </c>
      <c r="S153" s="73">
        <v>21.05</v>
      </c>
      <c r="T153" s="365">
        <v>24</v>
      </c>
      <c r="U153" s="365">
        <v>21.35</v>
      </c>
      <c r="V153" s="365">
        <v>21.75</v>
      </c>
      <c r="W153" s="365">
        <v>14.5</v>
      </c>
      <c r="Y153" s="365">
        <v>38.450000000000003</v>
      </c>
      <c r="Z153" s="457">
        <v>38.299999999999997</v>
      </c>
      <c r="AA153" s="365">
        <v>17.14</v>
      </c>
      <c r="AB153" s="365">
        <v>14.67</v>
      </c>
      <c r="AC153" s="370">
        <v>3.8876889848812102E-2</v>
      </c>
      <c r="AD153" s="476"/>
      <c r="AE153" s="208">
        <v>0</v>
      </c>
      <c r="AF153" s="208">
        <v>0</v>
      </c>
      <c r="AG153" s="208">
        <v>0</v>
      </c>
      <c r="AH153" s="213">
        <v>3.8548752834467015E-2</v>
      </c>
      <c r="AI153" s="211">
        <v>0</v>
      </c>
      <c r="AJ153" s="211">
        <v>3.9655172413793016E-2</v>
      </c>
      <c r="AK153" s="211">
        <v>0</v>
      </c>
      <c r="AL153" s="461">
        <v>5.2631578947368363E-2</v>
      </c>
      <c r="AM153" s="461">
        <v>0</v>
      </c>
      <c r="AN153" s="200">
        <v>6.1349693251533832E-2</v>
      </c>
      <c r="AO153" s="208">
        <v>6.0453400503778232E-2</v>
      </c>
      <c r="AP153" s="32">
        <v>9.0909090909090828E-2</v>
      </c>
      <c r="AQ153" s="32">
        <v>6.2189054726368154E-2</v>
      </c>
      <c r="AR153" s="32">
        <v>6.3569682151589202E-2</v>
      </c>
      <c r="AS153" s="32">
        <v>6.2271062271062272E-2</v>
      </c>
      <c r="AT153" s="32">
        <v>1.5852047556142779E-2</v>
      </c>
      <c r="AU153" s="216">
        <v>1.7264276228419639E-2</v>
      </c>
      <c r="AV153" s="461">
        <v>2.0845741512805382E-2</v>
      </c>
      <c r="AW153" s="461">
        <v>7.7883908890521658E-2</v>
      </c>
    </row>
    <row r="154" spans="1:49" hidden="1" outlineLevel="1">
      <c r="A154" s="40">
        <v>38299</v>
      </c>
      <c r="B154">
        <v>17455</v>
      </c>
      <c r="C154">
        <v>14338</v>
      </c>
      <c r="D154" s="360">
        <v>6.0473649099399562E-2</v>
      </c>
      <c r="E154" s="34">
        <v>8.5374953364009354E-2</v>
      </c>
      <c r="F154" s="34">
        <v>3.1659231544107103E-2</v>
      </c>
      <c r="H154" s="366">
        <v>25</v>
      </c>
      <c r="I154" s="339">
        <v>16.649999999999999</v>
      </c>
      <c r="J154" s="365">
        <v>30.05</v>
      </c>
      <c r="K154" s="383">
        <v>28.95</v>
      </c>
      <c r="L154" s="365">
        <v>23.75</v>
      </c>
      <c r="M154" s="365">
        <v>22.95</v>
      </c>
      <c r="N154" s="365">
        <v>31.35</v>
      </c>
      <c r="O154" s="365">
        <v>24.9</v>
      </c>
      <c r="P154" s="379">
        <v>11.13</v>
      </c>
      <c r="Q154" s="368">
        <v>13.26</v>
      </c>
      <c r="R154" s="366">
        <v>9.4499999999999993</v>
      </c>
      <c r="S154" s="73">
        <v>23.15</v>
      </c>
      <c r="T154" s="365">
        <v>26</v>
      </c>
      <c r="U154" s="365">
        <v>23.5</v>
      </c>
      <c r="V154" s="365">
        <v>23.9</v>
      </c>
      <c r="W154" s="365">
        <v>15.9</v>
      </c>
      <c r="Y154" s="365">
        <v>40.15</v>
      </c>
      <c r="Z154" s="457">
        <v>41</v>
      </c>
      <c r="AA154" s="365">
        <v>18.03</v>
      </c>
      <c r="AB154" s="365">
        <v>16.440000000000001</v>
      </c>
      <c r="AC154" s="370">
        <v>3.9501039501039559E-2</v>
      </c>
      <c r="AD154" s="476"/>
      <c r="AE154" s="208">
        <v>2.4615384615384484E-2</v>
      </c>
      <c r="AF154" s="208">
        <v>2.0373514431239359E-2</v>
      </c>
      <c r="AG154" s="208">
        <v>2.2968197879858598E-2</v>
      </c>
      <c r="AH154" s="213">
        <v>3.7117903930131035E-2</v>
      </c>
      <c r="AI154" s="211">
        <v>2.6845637583892579E-2</v>
      </c>
      <c r="AJ154" s="211">
        <v>3.9800995024875663E-2</v>
      </c>
      <c r="AK154" s="211">
        <v>2.6804123711340111E-2</v>
      </c>
      <c r="AL154" s="461">
        <v>5.0000000000000044E-2</v>
      </c>
      <c r="AM154" s="461">
        <v>2.7906976744185963E-2</v>
      </c>
      <c r="AN154" s="200">
        <v>9.2485549132947931E-2</v>
      </c>
      <c r="AO154" s="208">
        <v>9.9762470308788487E-2</v>
      </c>
      <c r="AP154" s="32">
        <v>8.3333333333333259E-2</v>
      </c>
      <c r="AQ154" s="32">
        <v>0.10070257611241207</v>
      </c>
      <c r="AR154" s="32">
        <v>9.885057471264358E-2</v>
      </c>
      <c r="AS154" s="32">
        <v>9.6551724137931005E-2</v>
      </c>
      <c r="AT154" s="32">
        <v>4.4213263979193673E-2</v>
      </c>
      <c r="AU154" s="216">
        <v>7.0496083550913857E-2</v>
      </c>
      <c r="AV154" s="461">
        <v>5.1925320886814452E-2</v>
      </c>
      <c r="AW154" s="461">
        <v>0.12065439672801648</v>
      </c>
    </row>
    <row r="155" spans="1:49" hidden="1" outlineLevel="1">
      <c r="A155" s="40">
        <v>38306</v>
      </c>
      <c r="B155">
        <v>17171</v>
      </c>
      <c r="C155">
        <v>15376</v>
      </c>
      <c r="D155" s="360">
        <v>2.3715912307740616E-2</v>
      </c>
      <c r="E155" s="34">
        <v>-1.6270409624749349E-2</v>
      </c>
      <c r="F155" s="34">
        <v>7.239503417491977E-2</v>
      </c>
      <c r="H155" s="366">
        <v>26.4</v>
      </c>
      <c r="I155" s="339">
        <v>17.95</v>
      </c>
      <c r="J155" s="365">
        <v>32.15</v>
      </c>
      <c r="K155" s="383">
        <v>30.9</v>
      </c>
      <c r="L155" s="365">
        <v>25.1</v>
      </c>
      <c r="M155" s="365">
        <v>24.7</v>
      </c>
      <c r="N155" s="365">
        <v>33.200000000000003</v>
      </c>
      <c r="O155" s="365">
        <v>26.85</v>
      </c>
      <c r="P155" s="379">
        <v>12.02</v>
      </c>
      <c r="Q155" s="368">
        <v>14.49</v>
      </c>
      <c r="R155" s="366">
        <v>9.0500000000000007</v>
      </c>
      <c r="S155" s="73">
        <v>22.15</v>
      </c>
      <c r="T155" s="365">
        <v>26.5</v>
      </c>
      <c r="U155" s="365">
        <v>22.5</v>
      </c>
      <c r="V155" s="365">
        <v>23.9</v>
      </c>
      <c r="W155" s="365">
        <v>15.25</v>
      </c>
      <c r="Y155" s="365">
        <v>40.4</v>
      </c>
      <c r="Z155" s="457">
        <v>41.5</v>
      </c>
      <c r="AA155" s="365">
        <v>18.12</v>
      </c>
      <c r="AB155" s="365">
        <v>15.73</v>
      </c>
      <c r="AC155" s="370">
        <v>5.600000000000005E-2</v>
      </c>
      <c r="AD155" s="476"/>
      <c r="AE155" s="208">
        <v>7.8078078078078095E-2</v>
      </c>
      <c r="AF155" s="208">
        <v>6.9883527454242866E-2</v>
      </c>
      <c r="AG155" s="208">
        <v>6.7357512953367893E-2</v>
      </c>
      <c r="AH155" s="213">
        <v>5.6842105263158027E-2</v>
      </c>
      <c r="AI155" s="211">
        <v>7.6252723311546866E-2</v>
      </c>
      <c r="AJ155" s="211">
        <v>5.9011164274322292E-2</v>
      </c>
      <c r="AK155" s="211">
        <v>7.8313253012048278E-2</v>
      </c>
      <c r="AL155" s="461">
        <v>7.9964061096136518E-2</v>
      </c>
      <c r="AM155" s="461">
        <v>9.2760180995475228E-2</v>
      </c>
      <c r="AN155" s="200">
        <v>-4.2328042328042215E-2</v>
      </c>
      <c r="AO155" s="208">
        <v>-4.3196544276457916E-2</v>
      </c>
      <c r="AP155" s="32">
        <v>1.9230769230769162E-2</v>
      </c>
      <c r="AQ155" s="32">
        <v>-4.2553191489361653E-2</v>
      </c>
      <c r="AR155" s="32">
        <v>0</v>
      </c>
      <c r="AS155" s="32">
        <v>-4.0880503144654079E-2</v>
      </c>
      <c r="AT155" s="32">
        <v>6.2266500622665255E-3</v>
      </c>
      <c r="AU155" s="216">
        <v>1.2195121951219523E-2</v>
      </c>
      <c r="AV155" s="461">
        <v>4.991680532445919E-3</v>
      </c>
      <c r="AW155" s="461">
        <v>-4.318734793187351E-2</v>
      </c>
    </row>
    <row r="156" spans="1:49" hidden="1" outlineLevel="1">
      <c r="A156" s="40">
        <v>38313</v>
      </c>
      <c r="B156">
        <v>17387</v>
      </c>
      <c r="C156">
        <v>16041</v>
      </c>
      <c r="D156" s="360">
        <v>2.706854702430328E-2</v>
      </c>
      <c r="E156" s="34">
        <v>1.257934890221879E-2</v>
      </c>
      <c r="F156" s="34">
        <v>4.3249219562955243E-2</v>
      </c>
      <c r="H156" s="366">
        <v>26.8</v>
      </c>
      <c r="I156" s="339">
        <v>19.5</v>
      </c>
      <c r="J156" s="365">
        <v>33.9</v>
      </c>
      <c r="K156" s="383">
        <v>32.6</v>
      </c>
      <c r="L156" s="365">
        <v>25.45</v>
      </c>
      <c r="M156" s="365">
        <v>25.8</v>
      </c>
      <c r="N156" s="365">
        <v>33.9</v>
      </c>
      <c r="O156" s="365">
        <v>28.05</v>
      </c>
      <c r="P156" s="379">
        <v>12.37</v>
      </c>
      <c r="Q156" s="368">
        <v>15.38</v>
      </c>
      <c r="R156" s="366">
        <v>9.1</v>
      </c>
      <c r="S156" s="73">
        <v>22.25</v>
      </c>
      <c r="T156" s="365">
        <v>27</v>
      </c>
      <c r="U156" s="365">
        <v>22.6</v>
      </c>
      <c r="V156" s="365">
        <v>24.1</v>
      </c>
      <c r="W156" s="365">
        <v>15.3</v>
      </c>
      <c r="Y156" s="365">
        <v>41.4</v>
      </c>
      <c r="Z156" s="457">
        <v>42.5</v>
      </c>
      <c r="AA156" s="365">
        <v>18.38</v>
      </c>
      <c r="AB156" s="365">
        <v>15.91</v>
      </c>
      <c r="AC156" s="370">
        <v>1.5151515151515138E-2</v>
      </c>
      <c r="AD156" s="476"/>
      <c r="AE156" s="208">
        <v>8.6350974930362145E-2</v>
      </c>
      <c r="AF156" s="208">
        <v>5.4432348367029482E-2</v>
      </c>
      <c r="AG156" s="208">
        <v>5.5016181229773586E-2</v>
      </c>
      <c r="AH156" s="213">
        <v>1.3944223107569709E-2</v>
      </c>
      <c r="AI156" s="211">
        <v>4.4534412955465674E-2</v>
      </c>
      <c r="AJ156" s="211">
        <v>2.1084337349397408E-2</v>
      </c>
      <c r="AK156" s="211">
        <v>4.4692737430167551E-2</v>
      </c>
      <c r="AL156" s="461">
        <v>2.9118136439267861E-2</v>
      </c>
      <c r="AM156" s="461">
        <v>6.1421670117322247E-2</v>
      </c>
      <c r="AN156" s="200">
        <v>5.5248618784529135E-3</v>
      </c>
      <c r="AO156" s="208">
        <v>4.5146726862304032E-3</v>
      </c>
      <c r="AP156" s="32">
        <v>1.8867924528301883E-2</v>
      </c>
      <c r="AQ156" s="32">
        <v>4.4444444444444731E-3</v>
      </c>
      <c r="AR156" s="32">
        <v>8.3682008368202165E-3</v>
      </c>
      <c r="AS156" s="32">
        <v>3.2786885245901232E-3</v>
      </c>
      <c r="AT156" s="32">
        <v>2.4752475247524774E-2</v>
      </c>
      <c r="AU156" s="216">
        <v>2.4096385542168752E-2</v>
      </c>
      <c r="AV156" s="461">
        <v>1.4348785871964642E-2</v>
      </c>
      <c r="AW156" s="461">
        <v>1.1443102352193257E-2</v>
      </c>
    </row>
    <row r="157" spans="1:49" hidden="1" outlineLevel="1">
      <c r="A157" s="40">
        <v>38320</v>
      </c>
      <c r="B157">
        <v>18260</v>
      </c>
      <c r="C157">
        <v>18683</v>
      </c>
      <c r="D157" s="360">
        <v>0.10515137010889064</v>
      </c>
      <c r="E157" s="34">
        <v>5.0209926956921835E-2</v>
      </c>
      <c r="F157" s="34">
        <v>0.16470294869397173</v>
      </c>
      <c r="H157" s="366">
        <v>31.25</v>
      </c>
      <c r="I157" s="339">
        <v>21.65</v>
      </c>
      <c r="J157" s="365">
        <v>39.65</v>
      </c>
      <c r="K157" s="383">
        <v>38.15</v>
      </c>
      <c r="L157" s="365">
        <v>28.6</v>
      </c>
      <c r="M157" s="365">
        <v>29.9</v>
      </c>
      <c r="N157" s="365">
        <v>39.450000000000003</v>
      </c>
      <c r="O157" s="365">
        <v>32.549999999999997</v>
      </c>
      <c r="P157" s="379">
        <v>15.02</v>
      </c>
      <c r="Q157" s="368">
        <v>18.2</v>
      </c>
      <c r="R157" s="366">
        <v>9.5500000000000007</v>
      </c>
      <c r="S157" s="73">
        <v>24.25</v>
      </c>
      <c r="T157" s="365">
        <v>29</v>
      </c>
      <c r="U157" s="365">
        <v>23.75</v>
      </c>
      <c r="V157" s="365">
        <v>25.1</v>
      </c>
      <c r="W157" s="365">
        <v>16.100000000000001</v>
      </c>
      <c r="Y157" s="365">
        <v>42.9</v>
      </c>
      <c r="Z157" s="457">
        <v>44</v>
      </c>
      <c r="AA157" s="365">
        <v>18.91</v>
      </c>
      <c r="AB157" s="365">
        <v>16.79</v>
      </c>
      <c r="AC157" s="370">
        <v>0.16604477611940305</v>
      </c>
      <c r="AD157" s="476"/>
      <c r="AE157" s="208">
        <v>0.11025641025641009</v>
      </c>
      <c r="AF157" s="208">
        <v>0.1696165191740413</v>
      </c>
      <c r="AG157" s="208">
        <v>0.17024539877300615</v>
      </c>
      <c r="AH157" s="213">
        <v>0.12377210216110024</v>
      </c>
      <c r="AI157" s="211">
        <v>0.15891472868217038</v>
      </c>
      <c r="AJ157" s="211">
        <v>0.16371681415929218</v>
      </c>
      <c r="AK157" s="211">
        <v>0.16042780748663099</v>
      </c>
      <c r="AL157" s="461">
        <v>0.21422797089733225</v>
      </c>
      <c r="AM157" s="461">
        <v>0.18335500650195047</v>
      </c>
      <c r="AN157" s="200">
        <v>4.9450549450549497E-2</v>
      </c>
      <c r="AO157" s="208">
        <v>8.98876404494382E-2</v>
      </c>
      <c r="AP157" s="32">
        <v>7.4074074074074181E-2</v>
      </c>
      <c r="AQ157" s="32">
        <v>5.0884955752212413E-2</v>
      </c>
      <c r="AR157" s="32">
        <v>4.1493775933610033E-2</v>
      </c>
      <c r="AS157" s="32">
        <v>5.2287581699346442E-2</v>
      </c>
      <c r="AT157" s="32">
        <v>3.6231884057970953E-2</v>
      </c>
      <c r="AU157" s="216">
        <v>3.529411764705892E-2</v>
      </c>
      <c r="AV157" s="461">
        <v>2.8835690968443961E-2</v>
      </c>
      <c r="AW157" s="461">
        <v>5.5311125078566947E-2</v>
      </c>
    </row>
    <row r="158" spans="1:49" hidden="1" outlineLevel="1">
      <c r="A158" s="40">
        <v>38327</v>
      </c>
      <c r="B158">
        <v>19657</v>
      </c>
      <c r="C158">
        <v>18683</v>
      </c>
      <c r="D158" s="360">
        <v>3.7815012316271046E-2</v>
      </c>
      <c r="E158" s="34">
        <v>7.6506024096385516E-2</v>
      </c>
      <c r="F158" s="34">
        <v>0</v>
      </c>
      <c r="H158" s="366">
        <v>32</v>
      </c>
      <c r="I158" s="339">
        <v>22.2</v>
      </c>
      <c r="J158" s="365">
        <v>40.5</v>
      </c>
      <c r="K158" s="383">
        <v>38.950000000000003</v>
      </c>
      <c r="L158" s="365">
        <v>30.65</v>
      </c>
      <c r="M158" s="365">
        <v>30.7</v>
      </c>
      <c r="N158" s="365">
        <v>40.15</v>
      </c>
      <c r="O158" s="365">
        <v>32.9</v>
      </c>
      <c r="P158" s="379">
        <v>15.91</v>
      </c>
      <c r="Q158" s="368">
        <v>18.91</v>
      </c>
      <c r="R158" s="366">
        <v>10.7</v>
      </c>
      <c r="S158" s="73">
        <v>25.8</v>
      </c>
      <c r="T158" s="365">
        <v>32.5</v>
      </c>
      <c r="U158" s="365">
        <v>27.9</v>
      </c>
      <c r="V158" s="365">
        <v>26.5</v>
      </c>
      <c r="W158" s="365">
        <v>17.850000000000001</v>
      </c>
      <c r="Y158" s="365">
        <v>43</v>
      </c>
      <c r="Z158" s="457">
        <v>44.15</v>
      </c>
      <c r="AA158" s="365">
        <v>19.27</v>
      </c>
      <c r="AB158" s="365">
        <v>18.91</v>
      </c>
      <c r="AC158" s="370">
        <v>2.4000000000000021E-2</v>
      </c>
      <c r="AD158" s="476"/>
      <c r="AE158" s="208">
        <v>2.5404157043879882E-2</v>
      </c>
      <c r="AF158" s="208">
        <v>2.1437578814627933E-2</v>
      </c>
      <c r="AG158" s="208">
        <v>2.0969855832241313E-2</v>
      </c>
      <c r="AH158" s="213">
        <v>7.1678321678321666E-2</v>
      </c>
      <c r="AI158" s="211">
        <v>2.6755852842809347E-2</v>
      </c>
      <c r="AJ158" s="211">
        <v>1.7743979721165815E-2</v>
      </c>
      <c r="AK158" s="211">
        <v>1.0752688172043001E-2</v>
      </c>
      <c r="AL158" s="461">
        <v>5.925432756324911E-2</v>
      </c>
      <c r="AM158" s="461">
        <v>3.9010989010989094E-2</v>
      </c>
      <c r="AN158" s="200">
        <v>0.12041884816753901</v>
      </c>
      <c r="AO158" s="208">
        <v>6.3917525773195871E-2</v>
      </c>
      <c r="AP158" s="32">
        <v>0.1206896551724137</v>
      </c>
      <c r="AQ158" s="32">
        <v>0.17473684210526308</v>
      </c>
      <c r="AR158" s="32">
        <v>5.5776892430278835E-2</v>
      </c>
      <c r="AS158" s="32">
        <v>0.10869565217391308</v>
      </c>
      <c r="AT158" s="32">
        <v>2.3310023310023631E-3</v>
      </c>
      <c r="AU158" s="216">
        <v>3.4090909090909172E-3</v>
      </c>
      <c r="AV158" s="461">
        <v>1.9037546271813754E-2</v>
      </c>
      <c r="AW158" s="461">
        <v>0.12626563430613458</v>
      </c>
    </row>
    <row r="159" spans="1:49" hidden="1" outlineLevel="1">
      <c r="A159" s="40">
        <v>38334</v>
      </c>
      <c r="B159">
        <v>18905</v>
      </c>
      <c r="C159">
        <v>17939</v>
      </c>
      <c r="D159" s="360">
        <v>-3.9019300991131933E-2</v>
      </c>
      <c r="E159" s="34">
        <v>-3.8256091977412643E-2</v>
      </c>
      <c r="F159" s="34">
        <v>-3.9822298346090079E-2</v>
      </c>
      <c r="H159" s="366">
        <v>29.25</v>
      </c>
      <c r="I159" s="339">
        <v>21.15</v>
      </c>
      <c r="J159" s="365">
        <v>38.450000000000003</v>
      </c>
      <c r="K159" s="383">
        <v>36.6</v>
      </c>
      <c r="L159" s="365">
        <v>28.15</v>
      </c>
      <c r="M159" s="365">
        <v>29.3</v>
      </c>
      <c r="N159" s="365">
        <v>36.549999999999997</v>
      </c>
      <c r="O159" s="365">
        <v>31.2</v>
      </c>
      <c r="P159" s="379">
        <v>14.14</v>
      </c>
      <c r="Q159" s="368">
        <v>17.670000000000002</v>
      </c>
      <c r="R159" s="366">
        <v>10.35</v>
      </c>
      <c r="S159" s="73">
        <v>25.15</v>
      </c>
      <c r="T159" s="365">
        <v>28.5</v>
      </c>
      <c r="U159" s="365">
        <v>25.6</v>
      </c>
      <c r="V159" s="365">
        <v>26.05</v>
      </c>
      <c r="W159" s="365">
        <v>17.25</v>
      </c>
      <c r="Y159" s="365">
        <v>42.55</v>
      </c>
      <c r="Z159" s="457">
        <v>43</v>
      </c>
      <c r="AA159" s="365">
        <v>19.440000000000001</v>
      </c>
      <c r="AB159" s="365">
        <v>18.12</v>
      </c>
      <c r="AC159" s="370">
        <v>-8.59375E-2</v>
      </c>
      <c r="AD159" s="476"/>
      <c r="AE159" s="208">
        <v>-4.7297297297297369E-2</v>
      </c>
      <c r="AF159" s="208">
        <v>-5.0617283950617264E-2</v>
      </c>
      <c r="AG159" s="208">
        <v>-6.0333761232349237E-2</v>
      </c>
      <c r="AH159" s="213">
        <v>-8.1566068515497525E-2</v>
      </c>
      <c r="AI159" s="211">
        <v>-4.5602605863192092E-2</v>
      </c>
      <c r="AJ159" s="211">
        <v>-8.9663760896637634E-2</v>
      </c>
      <c r="AK159" s="211">
        <v>-5.1671732522796332E-2</v>
      </c>
      <c r="AL159" s="461">
        <v>-0.11125078566939028</v>
      </c>
      <c r="AM159" s="461">
        <v>-6.557377049180324E-2</v>
      </c>
      <c r="AN159" s="200">
        <v>-3.2710280373831724E-2</v>
      </c>
      <c r="AO159" s="208">
        <v>-2.5193798449612448E-2</v>
      </c>
      <c r="AP159" s="32">
        <v>-0.12307692307692308</v>
      </c>
      <c r="AQ159" s="32">
        <v>-8.2437275985662972E-2</v>
      </c>
      <c r="AR159" s="32">
        <v>-1.6981132075471694E-2</v>
      </c>
      <c r="AS159" s="32">
        <v>-3.3613445378151363E-2</v>
      </c>
      <c r="AT159" s="32">
        <v>-1.0465116279069875E-2</v>
      </c>
      <c r="AU159" s="216">
        <v>-2.6047565118912819E-2</v>
      </c>
      <c r="AV159" s="461">
        <v>8.8220031136483357E-3</v>
      </c>
      <c r="AW159" s="461">
        <v>-4.1776837652035881E-2</v>
      </c>
    </row>
    <row r="160" spans="1:49" hidden="1" outlineLevel="1">
      <c r="A160" s="40">
        <v>38341</v>
      </c>
      <c r="B160">
        <v>14957</v>
      </c>
      <c r="C160">
        <v>17939</v>
      </c>
      <c r="D160" s="360">
        <v>-0.10715448919769843</v>
      </c>
      <c r="E160" s="34">
        <v>-0.20883364189367892</v>
      </c>
      <c r="F160" s="34">
        <v>0</v>
      </c>
      <c r="H160" s="366">
        <v>22.55</v>
      </c>
      <c r="I160" s="339">
        <v>14.7</v>
      </c>
      <c r="J160" s="365">
        <v>26.5</v>
      </c>
      <c r="K160" s="383">
        <v>25.5</v>
      </c>
      <c r="L160" s="365">
        <v>21.5</v>
      </c>
      <c r="M160" s="365">
        <v>20.3</v>
      </c>
      <c r="N160" s="365">
        <v>28.3</v>
      </c>
      <c r="O160" s="365">
        <v>21.95</v>
      </c>
      <c r="P160" s="379">
        <v>10.07</v>
      </c>
      <c r="Q160" s="368">
        <v>13.26</v>
      </c>
      <c r="R160" s="366">
        <v>8.1</v>
      </c>
      <c r="S160" s="73">
        <v>19.149999999999999</v>
      </c>
      <c r="T160" s="365">
        <v>20.5</v>
      </c>
      <c r="U160" s="365">
        <v>19.5</v>
      </c>
      <c r="V160" s="365">
        <v>21</v>
      </c>
      <c r="W160" s="365">
        <v>13.2</v>
      </c>
      <c r="Y160" s="365">
        <v>36.799999999999997</v>
      </c>
      <c r="Z160" s="457">
        <v>37</v>
      </c>
      <c r="AA160" s="365">
        <v>16.61</v>
      </c>
      <c r="AB160" s="365">
        <v>13.26</v>
      </c>
      <c r="AC160" s="370">
        <v>-0.22905982905982902</v>
      </c>
      <c r="AD160" s="476"/>
      <c r="AE160" s="208">
        <v>-0.30496453900709219</v>
      </c>
      <c r="AF160" s="208">
        <v>-0.31079323797139147</v>
      </c>
      <c r="AG160" s="208">
        <v>-0.30327868852459017</v>
      </c>
      <c r="AH160" s="213">
        <v>-0.23623445825932499</v>
      </c>
      <c r="AI160" s="211">
        <v>-0.30716723549488056</v>
      </c>
      <c r="AJ160" s="211">
        <v>-0.22571819425444584</v>
      </c>
      <c r="AK160" s="211">
        <v>-0.29647435897435903</v>
      </c>
      <c r="AL160" s="461">
        <v>-0.28783592644978784</v>
      </c>
      <c r="AM160" s="461">
        <v>-0.24957555178268265</v>
      </c>
      <c r="AN160" s="200">
        <v>-0.21739130434782605</v>
      </c>
      <c r="AO160" s="208">
        <v>-0.23856858846918494</v>
      </c>
      <c r="AP160" s="32">
        <v>-0.2807017543859649</v>
      </c>
      <c r="AQ160" s="32">
        <v>-0.23828125</v>
      </c>
      <c r="AR160" s="32">
        <v>-0.19385796545105571</v>
      </c>
      <c r="AS160" s="32">
        <v>-0.23478260869565226</v>
      </c>
      <c r="AT160" s="32">
        <v>-0.1351351351351352</v>
      </c>
      <c r="AU160" s="216">
        <v>-0.13953488372093026</v>
      </c>
      <c r="AV160" s="461">
        <v>-0.14557613168724293</v>
      </c>
      <c r="AW160" s="461">
        <v>-0.26821192052980136</v>
      </c>
    </row>
    <row r="161" spans="1:49" hidden="1" outlineLevel="1">
      <c r="A161" s="40">
        <v>38348</v>
      </c>
      <c r="B161">
        <v>14352</v>
      </c>
      <c r="C161">
        <v>11907</v>
      </c>
      <c r="D161" s="360">
        <v>-0.20175705252918286</v>
      </c>
      <c r="E161" s="34">
        <v>-4.0449287958815305E-2</v>
      </c>
      <c r="F161" s="34">
        <v>-0.33625062712525777</v>
      </c>
      <c r="H161" s="366">
        <v>19.95</v>
      </c>
      <c r="I161" s="339">
        <v>13.95</v>
      </c>
      <c r="J161" s="365">
        <v>25.15</v>
      </c>
      <c r="K161" s="383">
        <v>24.2</v>
      </c>
      <c r="L161" s="365">
        <v>19.05</v>
      </c>
      <c r="M161" s="365">
        <v>19.25</v>
      </c>
      <c r="N161" s="365">
        <v>25</v>
      </c>
      <c r="O161" s="365">
        <v>20.85</v>
      </c>
      <c r="P161" s="379">
        <v>8.48</v>
      </c>
      <c r="Q161" s="368">
        <v>12.46</v>
      </c>
      <c r="R161" s="366">
        <v>7.8</v>
      </c>
      <c r="S161" s="73">
        <v>18.05</v>
      </c>
      <c r="T161" s="365">
        <v>20</v>
      </c>
      <c r="U161" s="365">
        <v>18.350000000000001</v>
      </c>
      <c r="V161" s="365">
        <v>20</v>
      </c>
      <c r="W161" s="365">
        <v>12.45</v>
      </c>
      <c r="Y161" s="365">
        <v>36.1</v>
      </c>
      <c r="Z161" s="457">
        <v>36.299999999999997</v>
      </c>
      <c r="AA161" s="365">
        <v>16.260000000000002</v>
      </c>
      <c r="AB161" s="365">
        <v>12.37</v>
      </c>
      <c r="AC161" s="370">
        <v>-0.11529933481152999</v>
      </c>
      <c r="AD161" s="476"/>
      <c r="AE161" s="208">
        <v>-5.1020408163265363E-2</v>
      </c>
      <c r="AF161" s="208">
        <v>-5.0943396226415194E-2</v>
      </c>
      <c r="AG161" s="208">
        <v>-5.0980392156862786E-2</v>
      </c>
      <c r="AH161" s="213">
        <v>-0.11395348837209296</v>
      </c>
      <c r="AI161" s="211">
        <v>-5.1724137931034475E-2</v>
      </c>
      <c r="AJ161" s="211">
        <v>-0.11660777385159016</v>
      </c>
      <c r="AK161" s="211">
        <v>-5.0113895216400861E-2</v>
      </c>
      <c r="AL161" s="461">
        <v>-0.1578947368421052</v>
      </c>
      <c r="AM161" s="461">
        <v>-6.0331825037707287E-2</v>
      </c>
      <c r="AN161" s="200">
        <v>-3.7037037037036979E-2</v>
      </c>
      <c r="AO161" s="208">
        <v>-5.7441253263707415E-2</v>
      </c>
      <c r="AP161" s="32">
        <v>-2.4390243902439046E-2</v>
      </c>
      <c r="AQ161" s="32">
        <v>-5.8974358974358876E-2</v>
      </c>
      <c r="AR161" s="32">
        <v>-4.7619047619047672E-2</v>
      </c>
      <c r="AS161" s="32">
        <v>-5.6818181818181768E-2</v>
      </c>
      <c r="AT161" s="32">
        <v>-1.9021739130434701E-2</v>
      </c>
      <c r="AU161" s="216">
        <v>-1.8918918918918948E-2</v>
      </c>
      <c r="AV161" s="461">
        <v>-2.1071643588199795E-2</v>
      </c>
      <c r="AW161" s="461">
        <v>-6.7119155354449567E-2</v>
      </c>
    </row>
    <row r="162" spans="1:49" hidden="1" outlineLevel="1">
      <c r="A162" s="40">
        <v>38362</v>
      </c>
      <c r="B162">
        <v>14501</v>
      </c>
      <c r="C162">
        <v>11880</v>
      </c>
      <c r="D162" s="360">
        <v>4.6460261243763679E-3</v>
      </c>
      <c r="E162" s="34">
        <v>1.038182831661083E-2</v>
      </c>
      <c r="F162" s="34">
        <v>-2.2675736961451642E-3</v>
      </c>
      <c r="H162" s="366">
        <v>20</v>
      </c>
      <c r="I162" s="339">
        <v>13.9</v>
      </c>
      <c r="J162" s="365">
        <v>24.95</v>
      </c>
      <c r="K162" s="383">
        <v>23.95</v>
      </c>
      <c r="L162" s="365">
        <v>19.05</v>
      </c>
      <c r="M162" s="365">
        <v>19.2</v>
      </c>
      <c r="N162" s="365">
        <v>25.05</v>
      </c>
      <c r="O162" s="365">
        <v>20.8</v>
      </c>
      <c r="P162" s="379">
        <v>8.48</v>
      </c>
      <c r="Q162" s="368">
        <v>12.46</v>
      </c>
      <c r="R162" s="366">
        <v>7.95</v>
      </c>
      <c r="S162" s="73">
        <v>19</v>
      </c>
      <c r="T162" s="365">
        <v>19.75</v>
      </c>
      <c r="U162" s="365">
        <v>19.100000000000001</v>
      </c>
      <c r="V162" s="365">
        <v>20.7</v>
      </c>
      <c r="W162" s="365">
        <v>12.95</v>
      </c>
      <c r="Y162" s="365">
        <v>34.65</v>
      </c>
      <c r="Z162" s="457">
        <v>34.700000000000003</v>
      </c>
      <c r="AA162" s="365">
        <v>15.91</v>
      </c>
      <c r="AB162" s="365">
        <v>13.08</v>
      </c>
      <c r="AC162" s="370">
        <v>2.5062656641603454E-3</v>
      </c>
      <c r="AD162" s="476"/>
      <c r="AE162" s="208">
        <v>-3.5842293906809264E-3</v>
      </c>
      <c r="AF162" s="208">
        <v>-7.9522862823061535E-3</v>
      </c>
      <c r="AG162" s="208">
        <v>-1.0330578512396715E-2</v>
      </c>
      <c r="AH162" s="213">
        <v>0</v>
      </c>
      <c r="AI162" s="211">
        <v>-2.5974025974025983E-3</v>
      </c>
      <c r="AJ162" s="211">
        <v>2.0000000000000018E-3</v>
      </c>
      <c r="AK162" s="211">
        <v>-2.3980815347721673E-3</v>
      </c>
      <c r="AL162" s="461">
        <v>0</v>
      </c>
      <c r="AM162" s="461">
        <v>0</v>
      </c>
      <c r="AN162" s="200">
        <v>1.9230769230769384E-2</v>
      </c>
      <c r="AO162" s="208">
        <v>5.2631578947368363E-2</v>
      </c>
      <c r="AP162" s="32">
        <v>-1.2499999999999956E-2</v>
      </c>
      <c r="AQ162" s="32">
        <v>4.0871934604904681E-2</v>
      </c>
      <c r="AR162" s="32">
        <v>3.499999999999992E-2</v>
      </c>
      <c r="AS162" s="32">
        <v>4.016064257028118E-2</v>
      </c>
      <c r="AT162" s="32">
        <v>-4.0166204986149645E-2</v>
      </c>
      <c r="AU162" s="216">
        <v>-4.4077134986225786E-2</v>
      </c>
      <c r="AV162" s="461">
        <v>-2.1525215252152563E-2</v>
      </c>
      <c r="AW162" s="461">
        <v>5.7396928051738128E-2</v>
      </c>
    </row>
    <row r="163" spans="1:49" hidden="1" outlineLevel="1">
      <c r="A163" s="40">
        <v>38369</v>
      </c>
      <c r="B163">
        <v>15388</v>
      </c>
      <c r="C163">
        <v>12148</v>
      </c>
      <c r="D163" s="360">
        <v>4.3781509419658082E-2</v>
      </c>
      <c r="E163" s="34">
        <v>6.1168195296876116E-2</v>
      </c>
      <c r="F163" s="34">
        <v>2.2558922558922667E-2</v>
      </c>
      <c r="H163" s="366">
        <v>19.100000000000001</v>
      </c>
      <c r="I163" s="339">
        <v>15.1</v>
      </c>
      <c r="J163" s="365">
        <v>27.5</v>
      </c>
      <c r="K163" s="383">
        <v>26.4</v>
      </c>
      <c r="L163" s="365">
        <v>18.25</v>
      </c>
      <c r="M163" s="365">
        <v>20.85</v>
      </c>
      <c r="N163" s="365">
        <v>23.85</v>
      </c>
      <c r="O163" s="365">
        <v>22.55</v>
      </c>
      <c r="P163" s="379">
        <v>7.95</v>
      </c>
      <c r="Q163" s="368">
        <v>12.11</v>
      </c>
      <c r="R163" s="366">
        <v>8.5500000000000007</v>
      </c>
      <c r="S163" s="73">
        <v>20.399999999999999</v>
      </c>
      <c r="T163" s="365">
        <v>20.25</v>
      </c>
      <c r="U163" s="365">
        <v>20.75</v>
      </c>
      <c r="V163" s="365">
        <v>21.1</v>
      </c>
      <c r="W163" s="365">
        <v>14.05</v>
      </c>
      <c r="Y163" s="365">
        <v>36.549999999999997</v>
      </c>
      <c r="Z163" s="457">
        <v>36.549999999999997</v>
      </c>
      <c r="AA163" s="365">
        <v>16.61</v>
      </c>
      <c r="AB163" s="365">
        <v>14.32</v>
      </c>
      <c r="AC163" s="370">
        <v>-4.4999999999999929E-2</v>
      </c>
      <c r="AD163" s="476"/>
      <c r="AE163" s="208">
        <v>8.6330935251798468E-2</v>
      </c>
      <c r="AF163" s="208">
        <v>0.10220440881763526</v>
      </c>
      <c r="AG163" s="208">
        <v>0.10229645093945727</v>
      </c>
      <c r="AH163" s="213">
        <v>-4.1994750656167978E-2</v>
      </c>
      <c r="AI163" s="211">
        <v>8.5937500000000222E-2</v>
      </c>
      <c r="AJ163" s="211">
        <v>-4.7904191616766401E-2</v>
      </c>
      <c r="AK163" s="211">
        <v>8.4134615384615419E-2</v>
      </c>
      <c r="AL163" s="461">
        <v>-6.25E-2</v>
      </c>
      <c r="AM163" s="461">
        <v>-2.8089887640449507E-2</v>
      </c>
      <c r="AN163" s="200">
        <v>7.547169811320753E-2</v>
      </c>
      <c r="AO163" s="208">
        <v>7.3684210526315796E-2</v>
      </c>
      <c r="AP163" s="32">
        <v>2.5316455696202445E-2</v>
      </c>
      <c r="AQ163" s="32">
        <v>8.6387434554973774E-2</v>
      </c>
      <c r="AR163" s="32">
        <v>1.9323671497584627E-2</v>
      </c>
      <c r="AS163" s="32">
        <v>8.4942084942084994E-2</v>
      </c>
      <c r="AT163" s="32">
        <v>5.4834054834054902E-2</v>
      </c>
      <c r="AU163" s="216">
        <v>5.3314121037463913E-2</v>
      </c>
      <c r="AV163" s="461">
        <v>4.3997485857950824E-2</v>
      </c>
      <c r="AW163" s="461">
        <v>9.4801223241590238E-2</v>
      </c>
    </row>
    <row r="164" spans="1:49" hidden="1" outlineLevel="1">
      <c r="A164" s="40">
        <v>38376</v>
      </c>
      <c r="B164">
        <v>14581</v>
      </c>
      <c r="C164">
        <v>11199</v>
      </c>
      <c r="D164" s="360">
        <v>-6.3771063335270162E-2</v>
      </c>
      <c r="E164" s="34">
        <v>-5.2443462438263588E-2</v>
      </c>
      <c r="F164" s="34">
        <v>-7.8119855120184378E-2</v>
      </c>
      <c r="H164" s="366">
        <v>18.25</v>
      </c>
      <c r="I164" s="339">
        <v>13.85</v>
      </c>
      <c r="J164" s="365">
        <v>25.05</v>
      </c>
      <c r="K164" s="383">
        <v>24.05</v>
      </c>
      <c r="L164" s="365">
        <v>17.45</v>
      </c>
      <c r="M164" s="365">
        <v>19.100000000000001</v>
      </c>
      <c r="N164" s="365">
        <v>22.8</v>
      </c>
      <c r="O164" s="365">
        <v>20.65</v>
      </c>
      <c r="P164" s="379">
        <v>7.33</v>
      </c>
      <c r="Q164" s="368">
        <v>10.78</v>
      </c>
      <c r="R164" s="366">
        <v>8.15</v>
      </c>
      <c r="S164" s="73">
        <v>19.399999999999999</v>
      </c>
      <c r="T164" s="365">
        <v>17.5</v>
      </c>
      <c r="U164" s="365">
        <v>19.75</v>
      </c>
      <c r="V164" s="365">
        <v>20.05</v>
      </c>
      <c r="W164" s="365">
        <v>13.35</v>
      </c>
      <c r="Y164" s="365">
        <v>36.049999999999997</v>
      </c>
      <c r="Z164" s="457">
        <v>36.1</v>
      </c>
      <c r="AA164" s="365">
        <v>15.47</v>
      </c>
      <c r="AB164" s="365">
        <v>13.43</v>
      </c>
      <c r="AC164" s="370">
        <v>-4.450261780104714E-2</v>
      </c>
      <c r="AD164" s="476"/>
      <c r="AE164" s="208">
        <v>-8.2781456953642363E-2</v>
      </c>
      <c r="AF164" s="208">
        <v>-8.9090909090909109E-2</v>
      </c>
      <c r="AG164" s="208">
        <v>-8.9015151515151492E-2</v>
      </c>
      <c r="AH164" s="213">
        <v>-4.3835616438356206E-2</v>
      </c>
      <c r="AI164" s="211">
        <v>-8.3932853717026412E-2</v>
      </c>
      <c r="AJ164" s="211">
        <v>-4.4025157232704393E-2</v>
      </c>
      <c r="AK164" s="211">
        <v>-8.4257206208425806E-2</v>
      </c>
      <c r="AL164" s="461">
        <v>-7.7987421383647781E-2</v>
      </c>
      <c r="AM164" s="461">
        <v>-0.10982658959537572</v>
      </c>
      <c r="AN164" s="200">
        <v>-4.6783625730994149E-2</v>
      </c>
      <c r="AO164" s="208">
        <v>-4.9019607843137303E-2</v>
      </c>
      <c r="AP164" s="32">
        <v>-0.13580246913580252</v>
      </c>
      <c r="AQ164" s="32">
        <v>-4.8192771084337394E-2</v>
      </c>
      <c r="AR164" s="32">
        <v>-4.9763033175355464E-2</v>
      </c>
      <c r="AS164" s="32">
        <v>-4.9822064056939563E-2</v>
      </c>
      <c r="AT164" s="32">
        <v>-1.3679890560875485E-2</v>
      </c>
      <c r="AU164" s="216">
        <v>-1.2311901504787892E-2</v>
      </c>
      <c r="AV164" s="461">
        <v>-6.8633353401565289E-2</v>
      </c>
      <c r="AW164" s="461">
        <v>-6.2150837988826813E-2</v>
      </c>
    </row>
    <row r="165" spans="1:49" hidden="1" outlineLevel="1">
      <c r="A165" s="40">
        <v>38383</v>
      </c>
      <c r="B165">
        <v>15448</v>
      </c>
      <c r="C165">
        <v>12482</v>
      </c>
      <c r="D165" s="360">
        <v>8.3397982932505776E-2</v>
      </c>
      <c r="E165" s="34">
        <v>5.9460942322200117E-2</v>
      </c>
      <c r="F165" s="34">
        <v>0.1145638003393159</v>
      </c>
      <c r="H165" s="366">
        <v>20.75</v>
      </c>
      <c r="I165" s="339">
        <v>15</v>
      </c>
      <c r="J165" s="365">
        <v>27.3</v>
      </c>
      <c r="K165" s="383">
        <v>26.25</v>
      </c>
      <c r="L165" s="365">
        <v>19.8</v>
      </c>
      <c r="M165" s="365">
        <v>20.75</v>
      </c>
      <c r="N165" s="365">
        <v>25.95</v>
      </c>
      <c r="O165" s="365">
        <v>22.45</v>
      </c>
      <c r="P165" s="379">
        <v>8.84</v>
      </c>
      <c r="Q165" s="368">
        <v>11.93</v>
      </c>
      <c r="R165" s="366">
        <v>8.6999999999999993</v>
      </c>
      <c r="S165" s="73">
        <v>20.8</v>
      </c>
      <c r="T165" s="365">
        <v>19.25</v>
      </c>
      <c r="U165" s="365">
        <v>21.15</v>
      </c>
      <c r="V165" s="365">
        <v>21.5</v>
      </c>
      <c r="W165" s="365">
        <v>14.3</v>
      </c>
      <c r="Y165" s="365">
        <v>36.35</v>
      </c>
      <c r="Z165" s="457">
        <v>36.4</v>
      </c>
      <c r="AA165" s="365">
        <v>16.350000000000001</v>
      </c>
      <c r="AB165" s="365">
        <v>14.58</v>
      </c>
      <c r="AC165" s="370">
        <v>0.13698630136986312</v>
      </c>
      <c r="AD165" s="476"/>
      <c r="AE165" s="208">
        <v>8.3032490974729312E-2</v>
      </c>
      <c r="AF165" s="208">
        <v>8.9820359281437057E-2</v>
      </c>
      <c r="AG165" s="208">
        <v>9.1476091476091481E-2</v>
      </c>
      <c r="AH165" s="213">
        <v>0.13467048710601737</v>
      </c>
      <c r="AI165" s="211">
        <v>8.6387434554973774E-2</v>
      </c>
      <c r="AJ165" s="211">
        <v>0.13815789473684204</v>
      </c>
      <c r="AK165" s="211">
        <v>8.7167070217917697E-2</v>
      </c>
      <c r="AL165" s="461">
        <v>0.20600272851296042</v>
      </c>
      <c r="AM165" s="461">
        <v>0.10667903525046385</v>
      </c>
      <c r="AN165" s="200">
        <v>6.7484662576686949E-2</v>
      </c>
      <c r="AO165" s="208">
        <v>7.2164948453608435E-2</v>
      </c>
      <c r="AP165" s="32">
        <v>0.10000000000000009</v>
      </c>
      <c r="AQ165" s="32">
        <v>7.0886075949367022E-2</v>
      </c>
      <c r="AR165" s="32">
        <v>7.2319201995012516E-2</v>
      </c>
      <c r="AS165" s="32">
        <v>7.1161048689138751E-2</v>
      </c>
      <c r="AT165" s="32">
        <v>8.3217753120667926E-3</v>
      </c>
      <c r="AU165" s="216">
        <v>8.310249307479145E-3</v>
      </c>
      <c r="AV165" s="461">
        <v>5.6884292178409845E-2</v>
      </c>
      <c r="AW165" s="461">
        <v>8.5629188384214405E-2</v>
      </c>
    </row>
    <row r="166" spans="1:49" hidden="1" outlineLevel="1">
      <c r="A166" s="40">
        <v>38390</v>
      </c>
      <c r="B166">
        <v>14684</v>
      </c>
      <c r="C166">
        <v>11831</v>
      </c>
      <c r="D166" s="360">
        <v>-5.0662370211242425E-2</v>
      </c>
      <c r="E166" s="34">
        <v>-4.9456240290005171E-2</v>
      </c>
      <c r="F166" s="34">
        <v>-5.215510334882234E-2</v>
      </c>
      <c r="H166" s="366">
        <v>19.149999999999999</v>
      </c>
      <c r="I166" s="339">
        <v>14.6</v>
      </c>
      <c r="J166" s="365">
        <v>26.45</v>
      </c>
      <c r="K166" s="383">
        <v>25.4</v>
      </c>
      <c r="L166" s="365">
        <v>18.3</v>
      </c>
      <c r="M166" s="365">
        <v>20.100000000000001</v>
      </c>
      <c r="N166" s="365">
        <v>23.9</v>
      </c>
      <c r="O166" s="365">
        <v>21.75</v>
      </c>
      <c r="P166" s="379">
        <v>7.87</v>
      </c>
      <c r="Q166" s="368">
        <v>11.49</v>
      </c>
      <c r="R166" s="366">
        <v>8.1</v>
      </c>
      <c r="S166" s="73">
        <v>19.2</v>
      </c>
      <c r="T166" s="365">
        <v>18.8</v>
      </c>
      <c r="U166" s="365">
        <v>19.55</v>
      </c>
      <c r="V166" s="365">
        <v>20.7</v>
      </c>
      <c r="W166" s="365">
        <v>13.25</v>
      </c>
      <c r="Y166" s="365">
        <v>36.35</v>
      </c>
      <c r="Z166" s="457">
        <v>36.4</v>
      </c>
      <c r="AA166" s="365">
        <v>15.64</v>
      </c>
      <c r="AB166" s="365">
        <v>13.26</v>
      </c>
      <c r="AC166" s="370">
        <v>-7.7108433734939807E-2</v>
      </c>
      <c r="AD166" s="476"/>
      <c r="AE166" s="208">
        <v>-2.6666666666666727E-2</v>
      </c>
      <c r="AF166" s="208">
        <v>-3.1135531135531136E-2</v>
      </c>
      <c r="AG166" s="208">
        <v>-3.2380952380952399E-2</v>
      </c>
      <c r="AH166" s="213">
        <v>-7.5757575757575801E-2</v>
      </c>
      <c r="AI166" s="211">
        <v>-3.1325301204819245E-2</v>
      </c>
      <c r="AJ166" s="211">
        <v>-7.899807321772645E-2</v>
      </c>
      <c r="AK166" s="211">
        <v>-3.1180400890868598E-2</v>
      </c>
      <c r="AL166" s="461">
        <v>-0.10972850678733026</v>
      </c>
      <c r="AM166" s="461">
        <v>-3.6881810561609329E-2</v>
      </c>
      <c r="AN166" s="200">
        <v>-6.8965517241379226E-2</v>
      </c>
      <c r="AO166" s="208">
        <v>-7.6923076923076983E-2</v>
      </c>
      <c r="AP166" s="32">
        <v>-2.3376623376623384E-2</v>
      </c>
      <c r="AQ166" s="32">
        <v>-7.565011820330958E-2</v>
      </c>
      <c r="AR166" s="32">
        <v>-3.7209302325581395E-2</v>
      </c>
      <c r="AS166" s="32">
        <v>-7.3426573426573438E-2</v>
      </c>
      <c r="AT166" s="32">
        <v>0</v>
      </c>
      <c r="AU166" s="216">
        <v>0</v>
      </c>
      <c r="AV166" s="461">
        <v>-4.3425076452599409E-2</v>
      </c>
      <c r="AW166" s="461">
        <v>-9.0534979423868345E-2</v>
      </c>
    </row>
    <row r="167" spans="1:49" hidden="1" outlineLevel="1">
      <c r="A167" s="40">
        <v>38397</v>
      </c>
      <c r="B167">
        <v>14880</v>
      </c>
      <c r="C167">
        <v>13701</v>
      </c>
      <c r="D167" s="360">
        <v>7.7918159532340159E-2</v>
      </c>
      <c r="E167" s="34">
        <v>1.3347861618087764E-2</v>
      </c>
      <c r="F167" s="34">
        <v>0.15805933564364794</v>
      </c>
      <c r="H167" s="366">
        <v>21.15</v>
      </c>
      <c r="I167" s="339">
        <v>16.399999999999999</v>
      </c>
      <c r="J167" s="365">
        <v>29</v>
      </c>
      <c r="K167" s="383">
        <v>28.5</v>
      </c>
      <c r="L167" s="365">
        <v>22.2</v>
      </c>
      <c r="M167" s="365">
        <v>22.95</v>
      </c>
      <c r="N167" s="365">
        <v>31.15</v>
      </c>
      <c r="O167" s="365">
        <v>23.3</v>
      </c>
      <c r="P167" s="379">
        <v>10.16</v>
      </c>
      <c r="Q167" s="368">
        <v>13.26</v>
      </c>
      <c r="R167" s="366">
        <v>8.1</v>
      </c>
      <c r="S167" s="73">
        <v>19.2</v>
      </c>
      <c r="T167" s="365">
        <v>21.5</v>
      </c>
      <c r="U167" s="365">
        <v>19.55</v>
      </c>
      <c r="V167" s="365">
        <v>20.7</v>
      </c>
      <c r="W167" s="365">
        <v>13.25</v>
      </c>
      <c r="Y167" s="365">
        <v>36.35</v>
      </c>
      <c r="Z167" s="457">
        <v>36.4</v>
      </c>
      <c r="AA167" s="365">
        <v>15.91</v>
      </c>
      <c r="AB167" s="365">
        <v>13.26</v>
      </c>
      <c r="AC167" s="370">
        <v>0.10443864229765021</v>
      </c>
      <c r="AD167" s="476"/>
      <c r="AE167" s="208">
        <v>0.12328767123287654</v>
      </c>
      <c r="AF167" s="208">
        <v>9.6408317580340297E-2</v>
      </c>
      <c r="AG167" s="208">
        <v>0.12204724409448819</v>
      </c>
      <c r="AH167" s="213">
        <v>0.21311475409836067</v>
      </c>
      <c r="AI167" s="211">
        <v>0.14179104477611926</v>
      </c>
      <c r="AJ167" s="211">
        <v>0.30334728033472813</v>
      </c>
      <c r="AK167" s="211">
        <v>7.1264367816092022E-2</v>
      </c>
      <c r="AL167" s="461">
        <v>0.29097839898348155</v>
      </c>
      <c r="AM167" s="461">
        <v>0.15404699738903394</v>
      </c>
      <c r="AN167" s="200">
        <v>0</v>
      </c>
      <c r="AO167" s="208">
        <v>0</v>
      </c>
      <c r="AP167" s="32">
        <v>0.1436170212765957</v>
      </c>
      <c r="AQ167" s="32">
        <v>0</v>
      </c>
      <c r="AR167" s="32">
        <v>0</v>
      </c>
      <c r="AS167" s="32">
        <v>0</v>
      </c>
      <c r="AT167" s="32">
        <v>0</v>
      </c>
      <c r="AU167" s="216">
        <v>0</v>
      </c>
      <c r="AV167" s="461">
        <v>1.7263427109974305E-2</v>
      </c>
      <c r="AW167" s="461">
        <v>0</v>
      </c>
    </row>
    <row r="168" spans="1:49" hidden="1" outlineLevel="1">
      <c r="A168" s="40">
        <v>38404</v>
      </c>
      <c r="B168">
        <v>15303</v>
      </c>
      <c r="C168">
        <v>14506</v>
      </c>
      <c r="D168" s="360">
        <v>4.2965606521815136E-2</v>
      </c>
      <c r="E168" s="34">
        <v>2.8427419354838612E-2</v>
      </c>
      <c r="F168" s="34">
        <v>5.8754835413473483E-2</v>
      </c>
      <c r="H168" s="366">
        <v>21.4</v>
      </c>
      <c r="I168" s="339">
        <v>17.7</v>
      </c>
      <c r="J168" s="365">
        <v>31.95</v>
      </c>
      <c r="K168" s="383">
        <v>31</v>
      </c>
      <c r="L168" s="365">
        <v>22.45</v>
      </c>
      <c r="M168" s="365">
        <v>24.7</v>
      </c>
      <c r="N168" s="365">
        <v>31.55</v>
      </c>
      <c r="O168" s="365">
        <v>25.05</v>
      </c>
      <c r="P168" s="379">
        <v>10.16</v>
      </c>
      <c r="Q168" s="368">
        <v>14.67</v>
      </c>
      <c r="R168" s="366">
        <v>8.25</v>
      </c>
      <c r="S168" s="73">
        <v>19.649999999999999</v>
      </c>
      <c r="T168" s="365">
        <v>23.5</v>
      </c>
      <c r="U168" s="365">
        <v>19.95</v>
      </c>
      <c r="V168" s="365">
        <v>21.25</v>
      </c>
      <c r="W168" s="365">
        <v>13.5</v>
      </c>
      <c r="Y168" s="365">
        <v>36.5</v>
      </c>
      <c r="Z168" s="457">
        <v>37.25</v>
      </c>
      <c r="AA168" s="365">
        <v>16.440000000000001</v>
      </c>
      <c r="AB168" s="365">
        <v>13.61</v>
      </c>
      <c r="AC168" s="370">
        <v>1.1820330969267046E-2</v>
      </c>
      <c r="AD168" s="476"/>
      <c r="AE168" s="208">
        <v>7.92682926829269E-2</v>
      </c>
      <c r="AF168" s="208">
        <v>0.10172413793103452</v>
      </c>
      <c r="AG168" s="208">
        <v>8.7719298245614086E-2</v>
      </c>
      <c r="AH168" s="213">
        <v>1.1261261261261257E-2</v>
      </c>
      <c r="AI168" s="211">
        <v>7.6252723311546866E-2</v>
      </c>
      <c r="AJ168" s="211">
        <v>1.2841091492777013E-2</v>
      </c>
      <c r="AK168" s="211">
        <v>7.510729613733913E-2</v>
      </c>
      <c r="AL168" s="461">
        <v>0</v>
      </c>
      <c r="AM168" s="461">
        <v>0.10633484162895934</v>
      </c>
      <c r="AN168" s="200">
        <v>1.8518518518518601E-2</v>
      </c>
      <c r="AO168" s="208">
        <v>2.34375E-2</v>
      </c>
      <c r="AP168" s="32">
        <v>9.3023255813953432E-2</v>
      </c>
      <c r="AQ168" s="32">
        <v>2.0460358056265893E-2</v>
      </c>
      <c r="AR168" s="32">
        <v>2.6570048309178862E-2</v>
      </c>
      <c r="AS168" s="32">
        <v>1.8867924528301883E-2</v>
      </c>
      <c r="AT168" s="32">
        <v>4.126547455295615E-3</v>
      </c>
      <c r="AU168" s="216">
        <v>2.3351648351648491E-2</v>
      </c>
      <c r="AV168" s="461">
        <v>3.3312382149591535E-2</v>
      </c>
      <c r="AW168" s="461">
        <v>2.639517345399689E-2</v>
      </c>
    </row>
    <row r="169" spans="1:49" hidden="1" outlineLevel="1">
      <c r="A169" s="40">
        <v>38411</v>
      </c>
      <c r="B169">
        <v>14203</v>
      </c>
      <c r="C169">
        <v>14540</v>
      </c>
      <c r="D169" s="360">
        <v>-3.5761011774967266E-2</v>
      </c>
      <c r="E169" s="34">
        <v>-7.1881330458080095E-2</v>
      </c>
      <c r="F169" s="34">
        <v>2.3438577140493244E-3</v>
      </c>
      <c r="H169" s="366">
        <v>21.55</v>
      </c>
      <c r="I169" s="339">
        <v>17.7</v>
      </c>
      <c r="J169" s="365">
        <v>31.95</v>
      </c>
      <c r="K169" s="383">
        <v>31</v>
      </c>
      <c r="L169" s="365">
        <v>22.6</v>
      </c>
      <c r="M169" s="365">
        <v>24.7</v>
      </c>
      <c r="N169" s="365">
        <v>31.55</v>
      </c>
      <c r="O169" s="365">
        <v>25.05</v>
      </c>
      <c r="P169" s="379">
        <v>10.43</v>
      </c>
      <c r="Q169" s="368">
        <v>14.49</v>
      </c>
      <c r="R169" s="366">
        <v>7.7</v>
      </c>
      <c r="S169" s="73">
        <v>18.350000000000001</v>
      </c>
      <c r="T169" s="365">
        <v>23.5</v>
      </c>
      <c r="U169" s="365">
        <v>18.600000000000001</v>
      </c>
      <c r="V169" s="365">
        <v>18.899999999999999</v>
      </c>
      <c r="W169" s="365">
        <v>12.6</v>
      </c>
      <c r="Y169" s="365">
        <v>33.6</v>
      </c>
      <c r="Z169" s="457">
        <v>34.75</v>
      </c>
      <c r="AA169" s="365">
        <v>15.05</v>
      </c>
      <c r="AB169" s="365">
        <v>12.37</v>
      </c>
      <c r="AC169" s="370">
        <v>7.0093457943927184E-3</v>
      </c>
      <c r="AD169" s="476"/>
      <c r="AE169" s="208">
        <v>0</v>
      </c>
      <c r="AF169" s="208">
        <v>0</v>
      </c>
      <c r="AG169" s="208">
        <v>0</v>
      </c>
      <c r="AH169" s="213">
        <v>6.6815144766148027E-3</v>
      </c>
      <c r="AI169" s="211">
        <v>0</v>
      </c>
      <c r="AJ169" s="211">
        <v>0</v>
      </c>
      <c r="AK169" s="211">
        <v>0</v>
      </c>
      <c r="AL169" s="461">
        <v>2.6574803149606252E-2</v>
      </c>
      <c r="AM169" s="461">
        <v>-1.2269938650306678E-2</v>
      </c>
      <c r="AN169" s="200">
        <v>-6.6666666666666652E-2</v>
      </c>
      <c r="AO169" s="208">
        <v>-6.6157760814249178E-2</v>
      </c>
      <c r="AP169" s="32">
        <v>0</v>
      </c>
      <c r="AQ169" s="32">
        <v>-6.7669172932330768E-2</v>
      </c>
      <c r="AR169" s="32">
        <v>-0.11058823529411776</v>
      </c>
      <c r="AS169" s="32">
        <v>-6.6666666666666652E-2</v>
      </c>
      <c r="AT169" s="32">
        <v>-7.9452054794520555E-2</v>
      </c>
      <c r="AU169" s="216">
        <v>-6.7114093959731558E-2</v>
      </c>
      <c r="AV169" s="461">
        <v>-8.4549878345498763E-2</v>
      </c>
      <c r="AW169" s="461">
        <v>-9.1109478324761239E-2</v>
      </c>
    </row>
    <row r="170" spans="1:49" hidden="1" outlineLevel="1">
      <c r="A170" s="40">
        <v>38418</v>
      </c>
      <c r="B170">
        <v>13711</v>
      </c>
      <c r="C170">
        <v>14680</v>
      </c>
      <c r="D170" s="360">
        <v>-1.2246460007654059E-2</v>
      </c>
      <c r="E170" s="34">
        <v>-3.4640568893895662E-2</v>
      </c>
      <c r="F170" s="34">
        <v>9.6286107290233236E-3</v>
      </c>
      <c r="H170" s="366">
        <v>22.55</v>
      </c>
      <c r="I170" s="339">
        <v>17.899999999999999</v>
      </c>
      <c r="J170" s="365">
        <v>32.799999999999997</v>
      </c>
      <c r="K170" s="383">
        <v>31.95</v>
      </c>
      <c r="L170" s="365">
        <v>23.25</v>
      </c>
      <c r="M170" s="365">
        <v>25.1</v>
      </c>
      <c r="N170" s="365">
        <v>31.55</v>
      </c>
      <c r="O170" s="365">
        <v>25.5</v>
      </c>
      <c r="P170" s="379">
        <v>10.78</v>
      </c>
      <c r="Q170" s="368">
        <v>14.67</v>
      </c>
      <c r="R170" s="366">
        <v>7.4</v>
      </c>
      <c r="S170" s="73">
        <v>17.649999999999999</v>
      </c>
      <c r="T170" s="365">
        <v>23.25</v>
      </c>
      <c r="U170" s="365">
        <v>17.899999999999999</v>
      </c>
      <c r="V170" s="365">
        <v>18.399999999999999</v>
      </c>
      <c r="W170" s="365">
        <v>11.95</v>
      </c>
      <c r="Y170" s="365">
        <v>33</v>
      </c>
      <c r="Z170" s="457">
        <v>34.200000000000003</v>
      </c>
      <c r="AA170" s="365">
        <v>14.49</v>
      </c>
      <c r="AB170" s="365">
        <v>11.49</v>
      </c>
      <c r="AC170" s="370">
        <v>4.6403712296983812E-2</v>
      </c>
      <c r="AD170" s="476"/>
      <c r="AE170" s="208">
        <v>1.1299435028248483E-2</v>
      </c>
      <c r="AF170" s="208">
        <v>2.6604068857589924E-2</v>
      </c>
      <c r="AG170" s="208">
        <v>3.0645161290322465E-2</v>
      </c>
      <c r="AH170" s="213">
        <v>2.8761061946902533E-2</v>
      </c>
      <c r="AI170" s="211">
        <v>1.6194331983805821E-2</v>
      </c>
      <c r="AJ170" s="211">
        <v>0</v>
      </c>
      <c r="AK170" s="211">
        <v>1.7964071856287456E-2</v>
      </c>
      <c r="AL170" s="461">
        <v>3.3557046979865834E-2</v>
      </c>
      <c r="AM170" s="461">
        <v>1.2422360248447228E-2</v>
      </c>
      <c r="AN170" s="200">
        <v>-3.8961038961038974E-2</v>
      </c>
      <c r="AO170" s="208">
        <v>-3.8147138964577776E-2</v>
      </c>
      <c r="AP170" s="32">
        <v>-1.0638297872340385E-2</v>
      </c>
      <c r="AQ170" s="32">
        <v>-3.7634408602150726E-2</v>
      </c>
      <c r="AR170" s="32">
        <v>-2.6455026455026509E-2</v>
      </c>
      <c r="AS170" s="32">
        <v>-5.1587301587301626E-2</v>
      </c>
      <c r="AT170" s="32">
        <v>-1.7857142857142905E-2</v>
      </c>
      <c r="AU170" s="216">
        <v>-1.5827338129496327E-2</v>
      </c>
      <c r="AV170" s="461">
        <v>-3.7209302325581395E-2</v>
      </c>
      <c r="AW170" s="461">
        <v>-7.1139854486661158E-2</v>
      </c>
    </row>
    <row r="171" spans="1:49" hidden="1" outlineLevel="1">
      <c r="A171" s="40">
        <v>38425</v>
      </c>
      <c r="B171">
        <v>13454</v>
      </c>
      <c r="C171">
        <v>14010</v>
      </c>
      <c r="D171" s="360">
        <v>-3.2651192279243402E-2</v>
      </c>
      <c r="E171" s="34">
        <v>-1.8744074101086694E-2</v>
      </c>
      <c r="F171" s="34">
        <v>-4.5640326975476819E-2</v>
      </c>
      <c r="H171" s="366">
        <v>22.45</v>
      </c>
      <c r="I171" s="339">
        <v>16.8</v>
      </c>
      <c r="J171" s="365">
        <v>31.1</v>
      </c>
      <c r="K171" s="383">
        <v>31.5</v>
      </c>
      <c r="L171" s="365">
        <v>22.2</v>
      </c>
      <c r="M171" s="365">
        <v>23.05</v>
      </c>
      <c r="N171" s="365">
        <v>29.95</v>
      </c>
      <c r="O171" s="365">
        <v>23.45</v>
      </c>
      <c r="P171" s="379">
        <v>9.7200000000000006</v>
      </c>
      <c r="Q171" s="368">
        <v>13.7</v>
      </c>
      <c r="R171" s="366">
        <v>7.2</v>
      </c>
      <c r="S171" s="73">
        <v>17.25</v>
      </c>
      <c r="T171" s="365">
        <v>22.25</v>
      </c>
      <c r="U171" s="365">
        <v>17.25</v>
      </c>
      <c r="V171" s="365">
        <v>18.25</v>
      </c>
      <c r="W171" s="365">
        <v>11.7</v>
      </c>
      <c r="Y171" s="365">
        <v>33</v>
      </c>
      <c r="Z171" s="457">
        <v>34</v>
      </c>
      <c r="AA171" s="365">
        <v>14.49</v>
      </c>
      <c r="AB171" s="365">
        <v>11.13</v>
      </c>
      <c r="AC171" s="370">
        <v>-4.4345898004435336E-3</v>
      </c>
      <c r="AD171" s="476"/>
      <c r="AE171" s="208">
        <v>-6.1452513966480327E-2</v>
      </c>
      <c r="AF171" s="208">
        <v>-5.1829268292682751E-2</v>
      </c>
      <c r="AG171" s="208">
        <v>-1.4084507042253502E-2</v>
      </c>
      <c r="AH171" s="213">
        <v>-4.5161290322580649E-2</v>
      </c>
      <c r="AI171" s="211">
        <v>-8.1673306772908405E-2</v>
      </c>
      <c r="AJ171" s="211">
        <v>-5.0713153724247229E-2</v>
      </c>
      <c r="AK171" s="211">
        <v>-8.0392156862745145E-2</v>
      </c>
      <c r="AL171" s="461">
        <v>-9.8330241187383982E-2</v>
      </c>
      <c r="AM171" s="461">
        <v>-6.612133605998638E-2</v>
      </c>
      <c r="AN171" s="200">
        <v>-2.7027027027027084E-2</v>
      </c>
      <c r="AO171" s="208">
        <v>-2.2662889518413554E-2</v>
      </c>
      <c r="AP171" s="32">
        <v>-4.3010752688172005E-2</v>
      </c>
      <c r="AQ171" s="32">
        <v>-3.6312849162011052E-2</v>
      </c>
      <c r="AR171" s="32">
        <v>-8.1521739130433479E-3</v>
      </c>
      <c r="AS171" s="32">
        <v>-2.0920502092050208E-2</v>
      </c>
      <c r="AT171" s="32">
        <v>0</v>
      </c>
      <c r="AU171" s="216">
        <v>-5.8479532163743242E-3</v>
      </c>
      <c r="AV171" s="461">
        <v>0</v>
      </c>
      <c r="AW171" s="461">
        <v>-3.1331592689294974E-2</v>
      </c>
    </row>
    <row r="172" spans="1:49" hidden="1" outlineLevel="1">
      <c r="A172" s="40">
        <v>38432</v>
      </c>
      <c r="B172">
        <v>13319</v>
      </c>
      <c r="C172">
        <v>12607</v>
      </c>
      <c r="D172" s="360">
        <v>-5.6000582580833069E-2</v>
      </c>
      <c r="E172" s="34">
        <v>-1.0034190575293644E-2</v>
      </c>
      <c r="F172" s="34">
        <v>-0.10014275517487514</v>
      </c>
      <c r="H172" s="366">
        <v>21.15</v>
      </c>
      <c r="I172" s="339">
        <v>14.6</v>
      </c>
      <c r="J172" s="365">
        <v>29</v>
      </c>
      <c r="K172" s="383">
        <v>27.35</v>
      </c>
      <c r="L172" s="365">
        <v>21</v>
      </c>
      <c r="M172" s="365">
        <v>20.350000000000001</v>
      </c>
      <c r="N172" s="365">
        <v>27.9</v>
      </c>
      <c r="O172" s="365">
        <v>19.95</v>
      </c>
      <c r="P172" s="379">
        <v>9.2799999999999994</v>
      </c>
      <c r="Q172" s="368">
        <v>11.49</v>
      </c>
      <c r="R172" s="366">
        <v>7.2</v>
      </c>
      <c r="S172" s="73">
        <v>17.25</v>
      </c>
      <c r="T172" s="365">
        <v>22.25</v>
      </c>
      <c r="U172" s="365">
        <v>17.25</v>
      </c>
      <c r="V172" s="365">
        <v>18.25</v>
      </c>
      <c r="W172" s="365">
        <v>11.7</v>
      </c>
      <c r="Y172" s="365">
        <v>32.5</v>
      </c>
      <c r="Z172" s="457">
        <v>33.75</v>
      </c>
      <c r="AA172" s="365">
        <v>13.61</v>
      </c>
      <c r="AB172" s="365">
        <v>11.13</v>
      </c>
      <c r="AC172" s="370">
        <v>-5.7906458797327476E-2</v>
      </c>
      <c r="AD172" s="476"/>
      <c r="AE172" s="208">
        <v>-0.13095238095238104</v>
      </c>
      <c r="AF172" s="208">
        <v>-6.7524115755627001E-2</v>
      </c>
      <c r="AG172" s="208">
        <v>-0.13174603174603172</v>
      </c>
      <c r="AH172" s="213">
        <v>-5.4054054054054057E-2</v>
      </c>
      <c r="AI172" s="211">
        <v>-0.11713665943600859</v>
      </c>
      <c r="AJ172" s="211">
        <v>-6.8447412353923265E-2</v>
      </c>
      <c r="AK172" s="211">
        <v>-0.14925373134328357</v>
      </c>
      <c r="AL172" s="461">
        <v>-4.5267489711934283E-2</v>
      </c>
      <c r="AM172" s="461">
        <v>-0.16131386861313868</v>
      </c>
      <c r="AN172" s="200">
        <v>0</v>
      </c>
      <c r="AO172" s="208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-1.5151515151515138E-2</v>
      </c>
      <c r="AU172" s="216">
        <v>-7.3529411764705621E-3</v>
      </c>
      <c r="AV172" s="461">
        <v>-6.0731538992408574E-2</v>
      </c>
      <c r="AW172" s="461">
        <v>0</v>
      </c>
    </row>
    <row r="173" spans="1:49" hidden="1" outlineLevel="1">
      <c r="A173" s="40">
        <v>38439</v>
      </c>
      <c r="B173">
        <v>13301</v>
      </c>
      <c r="C173">
        <v>12309</v>
      </c>
      <c r="D173" s="360">
        <v>-1.2188536604181177E-2</v>
      </c>
      <c r="E173" s="34">
        <v>-1.3514528117726243E-3</v>
      </c>
      <c r="F173" s="34">
        <v>-2.3637661616562222E-2</v>
      </c>
      <c r="H173" s="366">
        <v>21</v>
      </c>
      <c r="I173" s="339">
        <v>14.6</v>
      </c>
      <c r="J173" s="365">
        <v>26.35</v>
      </c>
      <c r="K173" s="383">
        <v>25.7</v>
      </c>
      <c r="L173" s="365">
        <v>21.1</v>
      </c>
      <c r="M173" s="365">
        <v>19.899999999999999</v>
      </c>
      <c r="N173" s="365">
        <v>27.2</v>
      </c>
      <c r="O173" s="365">
        <v>20.25</v>
      </c>
      <c r="P173" s="379">
        <v>9.2799999999999994</v>
      </c>
      <c r="Q173" s="368">
        <v>11.22</v>
      </c>
      <c r="R173" s="366">
        <v>7.25</v>
      </c>
      <c r="S173" s="73">
        <v>17.100000000000001</v>
      </c>
      <c r="T173" s="365">
        <v>21.75</v>
      </c>
      <c r="U173" s="365">
        <v>17.350000000000001</v>
      </c>
      <c r="V173" s="365">
        <v>18.350000000000001</v>
      </c>
      <c r="W173" s="365">
        <v>11.75</v>
      </c>
      <c r="Y173" s="365">
        <v>32.450000000000003</v>
      </c>
      <c r="Z173" s="457">
        <v>33.75</v>
      </c>
      <c r="AA173" s="365">
        <v>13.61</v>
      </c>
      <c r="AB173" s="365">
        <v>11.13</v>
      </c>
      <c r="AC173" s="370">
        <v>-7.0921985815601829E-3</v>
      </c>
      <c r="AD173" s="476"/>
      <c r="AE173" s="208">
        <v>0</v>
      </c>
      <c r="AF173" s="208">
        <v>-9.1379310344827491E-2</v>
      </c>
      <c r="AG173" s="208">
        <v>-6.0329067641681999E-2</v>
      </c>
      <c r="AH173" s="213">
        <v>4.761904761904745E-3</v>
      </c>
      <c r="AI173" s="211">
        <v>-2.211302211302224E-2</v>
      </c>
      <c r="AJ173" s="211">
        <v>-2.508960573476704E-2</v>
      </c>
      <c r="AK173" s="211">
        <v>1.5037593984962516E-2</v>
      </c>
      <c r="AL173" s="461">
        <v>0</v>
      </c>
      <c r="AM173" s="461">
        <v>-2.3498694516971286E-2</v>
      </c>
      <c r="AN173" s="200">
        <v>6.9444444444444198E-3</v>
      </c>
      <c r="AO173" s="208">
        <v>-8.6956521739129933E-3</v>
      </c>
      <c r="AP173" s="32">
        <v>-2.2471910112359605E-2</v>
      </c>
      <c r="AQ173" s="32">
        <v>5.7971014492754769E-3</v>
      </c>
      <c r="AR173" s="32">
        <v>5.479452054794498E-3</v>
      </c>
      <c r="AS173" s="32">
        <v>4.2735042735042583E-3</v>
      </c>
      <c r="AT173" s="32">
        <v>-1.5384615384614886E-3</v>
      </c>
      <c r="AU173" s="216">
        <v>0</v>
      </c>
      <c r="AV173" s="461">
        <v>0</v>
      </c>
      <c r="AW173" s="461">
        <v>0</v>
      </c>
    </row>
    <row r="174" spans="1:49" hidden="1" outlineLevel="1">
      <c r="A174" s="40">
        <v>38446</v>
      </c>
      <c r="B174">
        <v>14378</v>
      </c>
      <c r="C174">
        <v>12574</v>
      </c>
      <c r="D174" s="360">
        <v>5.2401405700898129E-2</v>
      </c>
      <c r="E174" s="34">
        <v>8.0971355537177603E-2</v>
      </c>
      <c r="F174" s="34">
        <v>2.1528962547729291E-2</v>
      </c>
      <c r="H174" s="366">
        <v>22.35</v>
      </c>
      <c r="I174" s="339">
        <v>14.95</v>
      </c>
      <c r="J174" s="365">
        <v>27.15</v>
      </c>
      <c r="K174" s="383">
        <v>26.1</v>
      </c>
      <c r="L174" s="365">
        <v>21.4</v>
      </c>
      <c r="M174" s="365">
        <v>20.25</v>
      </c>
      <c r="N174" s="365">
        <v>27.5</v>
      </c>
      <c r="O174" s="365">
        <v>21</v>
      </c>
      <c r="P174" s="379">
        <v>9.2799999999999994</v>
      </c>
      <c r="Q174" s="368">
        <v>11.31</v>
      </c>
      <c r="R174" s="366">
        <v>7.95</v>
      </c>
      <c r="S174" s="73">
        <v>19</v>
      </c>
      <c r="T174" s="365">
        <v>21.25</v>
      </c>
      <c r="U174" s="365">
        <v>19.25</v>
      </c>
      <c r="V174" s="365">
        <v>19.55</v>
      </c>
      <c r="W174" s="365">
        <v>13.05</v>
      </c>
      <c r="Y174" s="365">
        <v>34.450000000000003</v>
      </c>
      <c r="Z174" s="457">
        <v>35.5</v>
      </c>
      <c r="AA174" s="365">
        <v>15.02</v>
      </c>
      <c r="AB174" s="365">
        <v>12.55</v>
      </c>
      <c r="AC174" s="370">
        <v>6.4285714285714279E-2</v>
      </c>
      <c r="AD174" s="476"/>
      <c r="AE174" s="208">
        <v>2.3972602739726012E-2</v>
      </c>
      <c r="AF174" s="208">
        <v>3.0360531309297834E-2</v>
      </c>
      <c r="AG174" s="208">
        <v>1.5564202334630517E-2</v>
      </c>
      <c r="AH174" s="213">
        <v>1.42180094786728E-2</v>
      </c>
      <c r="AI174" s="211">
        <v>1.7587939698492594E-2</v>
      </c>
      <c r="AJ174" s="211">
        <v>1.1029411764705843E-2</v>
      </c>
      <c r="AK174" s="211">
        <v>3.7037037037036979E-2</v>
      </c>
      <c r="AL174" s="461">
        <v>0</v>
      </c>
      <c r="AM174" s="461">
        <v>8.0213903743315829E-3</v>
      </c>
      <c r="AN174" s="200">
        <v>9.6551724137931005E-2</v>
      </c>
      <c r="AO174" s="208">
        <v>0.11111111111111094</v>
      </c>
      <c r="AP174" s="32">
        <v>-2.2988505747126409E-2</v>
      </c>
      <c r="AQ174" s="32">
        <v>0.10951008645533133</v>
      </c>
      <c r="AR174" s="32">
        <v>6.5395095367847267E-2</v>
      </c>
      <c r="AS174" s="32">
        <v>0.11063829787234059</v>
      </c>
      <c r="AT174" s="32">
        <v>6.1633281972264919E-2</v>
      </c>
      <c r="AU174" s="216">
        <v>5.1851851851851816E-2</v>
      </c>
      <c r="AV174" s="461">
        <v>0.10360029390154302</v>
      </c>
      <c r="AW174" s="461">
        <v>0.12758310871518419</v>
      </c>
    </row>
    <row r="175" spans="1:49" hidden="1" outlineLevel="1">
      <c r="A175" s="40">
        <v>38453</v>
      </c>
      <c r="B175">
        <v>16401</v>
      </c>
      <c r="C175">
        <v>12789</v>
      </c>
      <c r="D175" s="360">
        <v>8.3036509349955434E-2</v>
      </c>
      <c r="E175" s="34">
        <v>0.14070107108081786</v>
      </c>
      <c r="F175" s="34">
        <v>1.7098775250516951E-2</v>
      </c>
      <c r="H175" s="366">
        <v>22.3</v>
      </c>
      <c r="I175" s="339">
        <v>15.05</v>
      </c>
      <c r="J175" s="365">
        <v>27.6</v>
      </c>
      <c r="K175" s="383">
        <v>26.45</v>
      </c>
      <c r="L175" s="365">
        <v>21.35</v>
      </c>
      <c r="M175" s="365">
        <v>20.9</v>
      </c>
      <c r="N175" s="365">
        <v>28.1</v>
      </c>
      <c r="O175" s="365">
        <v>22.55</v>
      </c>
      <c r="P175" s="379">
        <v>9.2799999999999994</v>
      </c>
      <c r="Q175" s="368">
        <v>11.49</v>
      </c>
      <c r="R175" s="366">
        <v>9.0500000000000007</v>
      </c>
      <c r="S175" s="73">
        <v>22.05</v>
      </c>
      <c r="T175" s="365">
        <v>21.5</v>
      </c>
      <c r="U175" s="365">
        <v>22.35</v>
      </c>
      <c r="V175" s="365">
        <v>22.7</v>
      </c>
      <c r="W175" s="365">
        <v>15.05</v>
      </c>
      <c r="Y175" s="365">
        <v>38.85</v>
      </c>
      <c r="Z175" s="457">
        <v>40</v>
      </c>
      <c r="AA175" s="365">
        <v>17.23</v>
      </c>
      <c r="AB175" s="365">
        <v>15.02</v>
      </c>
      <c r="AC175" s="370">
        <v>-2.2371364653244186E-3</v>
      </c>
      <c r="AD175" s="476"/>
      <c r="AE175" s="208">
        <v>6.6889632107023367E-3</v>
      </c>
      <c r="AF175" s="208">
        <v>1.6574585635359185E-2</v>
      </c>
      <c r="AG175" s="208">
        <v>1.3409961685823646E-2</v>
      </c>
      <c r="AH175" s="213">
        <v>-2.3364485981307581E-3</v>
      </c>
      <c r="AI175" s="211">
        <v>3.2098765432098775E-2</v>
      </c>
      <c r="AJ175" s="211">
        <v>2.1818181818181959E-2</v>
      </c>
      <c r="AK175" s="211">
        <v>7.3809523809523769E-2</v>
      </c>
      <c r="AL175" s="461">
        <v>0</v>
      </c>
      <c r="AM175" s="461">
        <v>1.5915119363395291E-2</v>
      </c>
      <c r="AN175" s="200">
        <v>0.13836477987421381</v>
      </c>
      <c r="AO175" s="208">
        <v>0.16052631578947363</v>
      </c>
      <c r="AP175" s="32">
        <v>1.1764705882352899E-2</v>
      </c>
      <c r="AQ175" s="32">
        <v>0.16103896103896109</v>
      </c>
      <c r="AR175" s="32">
        <v>0.16112531969309463</v>
      </c>
      <c r="AS175" s="32">
        <v>0.15325670498084287</v>
      </c>
      <c r="AT175" s="32">
        <v>0.12772133526850493</v>
      </c>
      <c r="AU175" s="216">
        <v>0.12676056338028174</v>
      </c>
      <c r="AV175" s="461">
        <v>0.14713715046604525</v>
      </c>
      <c r="AW175" s="461">
        <v>0.19681274900398393</v>
      </c>
    </row>
    <row r="176" spans="1:49" hidden="1" outlineLevel="1">
      <c r="A176" s="40">
        <v>38460</v>
      </c>
      <c r="B176">
        <v>17269</v>
      </c>
      <c r="C176">
        <v>13051</v>
      </c>
      <c r="D176" s="360">
        <v>3.8711887632751019E-2</v>
      </c>
      <c r="E176" s="34">
        <v>5.2923602219376864E-2</v>
      </c>
      <c r="F176" s="34">
        <v>2.0486355461724948E-2</v>
      </c>
      <c r="H176" s="366">
        <v>22.3</v>
      </c>
      <c r="I176" s="339">
        <v>15.6</v>
      </c>
      <c r="J176" s="365">
        <v>28.25</v>
      </c>
      <c r="K176" s="383">
        <v>27.1</v>
      </c>
      <c r="L176" s="365">
        <v>21.35</v>
      </c>
      <c r="M176" s="365">
        <v>21.7</v>
      </c>
      <c r="N176" s="365">
        <v>28.1</v>
      </c>
      <c r="O176" s="365">
        <v>23.45</v>
      </c>
      <c r="P176" s="379">
        <v>9.2799999999999994</v>
      </c>
      <c r="Q176" s="368">
        <v>11.93</v>
      </c>
      <c r="R176" s="366">
        <v>9.4</v>
      </c>
      <c r="S176" s="73">
        <v>23</v>
      </c>
      <c r="T176" s="365">
        <v>21.5</v>
      </c>
      <c r="U176" s="365">
        <v>23.4</v>
      </c>
      <c r="V176" s="365">
        <v>23.7</v>
      </c>
      <c r="W176" s="365">
        <v>15.75</v>
      </c>
      <c r="Y176" s="365">
        <v>40.4</v>
      </c>
      <c r="Z176" s="457">
        <v>45.3</v>
      </c>
      <c r="AA176" s="365">
        <v>18.12</v>
      </c>
      <c r="AB176" s="365">
        <v>15.91</v>
      </c>
      <c r="AC176" s="370">
        <v>0</v>
      </c>
      <c r="AD176" s="476"/>
      <c r="AE176" s="208">
        <v>3.6544850498338777E-2</v>
      </c>
      <c r="AF176" s="208">
        <v>2.3550724637681153E-2</v>
      </c>
      <c r="AG176" s="208">
        <v>2.457466918714557E-2</v>
      </c>
      <c r="AH176" s="213">
        <v>0</v>
      </c>
      <c r="AI176" s="211">
        <v>3.8277511961722466E-2</v>
      </c>
      <c r="AJ176" s="211">
        <v>0</v>
      </c>
      <c r="AK176" s="211">
        <v>3.9911308203991025E-2</v>
      </c>
      <c r="AL176" s="461">
        <v>0</v>
      </c>
      <c r="AM176" s="461">
        <v>3.829416884247161E-2</v>
      </c>
      <c r="AN176" s="200">
        <v>3.8674033149171283E-2</v>
      </c>
      <c r="AO176" s="208">
        <v>4.3083900226757343E-2</v>
      </c>
      <c r="AP176" s="32">
        <v>0</v>
      </c>
      <c r="AQ176" s="32">
        <v>4.6979865771811902E-2</v>
      </c>
      <c r="AR176" s="32">
        <v>4.4052863436123246E-2</v>
      </c>
      <c r="AS176" s="32">
        <v>4.6511627906976605E-2</v>
      </c>
      <c r="AT176" s="32">
        <v>3.9897039897039743E-2</v>
      </c>
      <c r="AU176" s="216">
        <v>0.13249999999999984</v>
      </c>
      <c r="AV176" s="461">
        <v>5.1654091700522375E-2</v>
      </c>
      <c r="AW176" s="461">
        <v>5.925432756324911E-2</v>
      </c>
    </row>
    <row r="177" spans="1:49" s="62" customFormat="1" hidden="1" outlineLevel="1">
      <c r="A177" s="61">
        <v>38467</v>
      </c>
      <c r="B177" s="62">
        <v>16292</v>
      </c>
      <c r="C177" s="63">
        <v>12164</v>
      </c>
      <c r="D177" s="361">
        <v>-6.14775725593667E-2</v>
      </c>
      <c r="E177" s="34">
        <v>-5.6575366263246329E-2</v>
      </c>
      <c r="F177" s="34">
        <v>-6.7964140678875129E-2</v>
      </c>
      <c r="H177" s="371">
        <v>20.8</v>
      </c>
      <c r="I177" s="339">
        <v>14.5</v>
      </c>
      <c r="J177" s="372">
        <v>26.85</v>
      </c>
      <c r="K177" s="398">
        <v>25.75</v>
      </c>
      <c r="L177" s="372">
        <v>20</v>
      </c>
      <c r="M177" s="372">
        <v>20.2</v>
      </c>
      <c r="N177" s="372">
        <v>26.15</v>
      </c>
      <c r="O177" s="372">
        <v>21.8</v>
      </c>
      <c r="P177" s="399">
        <v>8.4</v>
      </c>
      <c r="Q177" s="400">
        <v>11.05</v>
      </c>
      <c r="R177" s="371">
        <v>9.1</v>
      </c>
      <c r="S177" s="372">
        <v>22.25</v>
      </c>
      <c r="T177" s="372">
        <v>20</v>
      </c>
      <c r="U177" s="372">
        <v>22.35</v>
      </c>
      <c r="V177" s="372">
        <v>23</v>
      </c>
      <c r="W177" s="372">
        <v>15.1</v>
      </c>
      <c r="X177" s="373"/>
      <c r="Y177" s="372">
        <v>38.15</v>
      </c>
      <c r="Z177" s="457">
        <v>39.25</v>
      </c>
      <c r="AA177" s="372">
        <v>17.23</v>
      </c>
      <c r="AB177" s="372">
        <v>15.02</v>
      </c>
      <c r="AC177" s="370">
        <v>-6.7264573991031362E-2</v>
      </c>
      <c r="AD177" s="476"/>
      <c r="AE177" s="208">
        <v>-7.0512820512820484E-2</v>
      </c>
      <c r="AF177" s="208">
        <v>-4.9557522123893749E-2</v>
      </c>
      <c r="AG177" s="208">
        <v>-4.9815498154981652E-2</v>
      </c>
      <c r="AH177" s="213">
        <v>-6.3231850117096089E-2</v>
      </c>
      <c r="AI177" s="211">
        <v>-6.9124423963133674E-2</v>
      </c>
      <c r="AJ177" s="211">
        <v>-6.939501779359436E-2</v>
      </c>
      <c r="AK177" s="211">
        <v>-7.0362473347547971E-2</v>
      </c>
      <c r="AL177" s="461">
        <v>-9.4827586206896464E-2</v>
      </c>
      <c r="AM177" s="461">
        <v>-7.3763621123218659E-2</v>
      </c>
      <c r="AN177" s="200">
        <v>-3.1914893617021378E-2</v>
      </c>
      <c r="AO177" s="208">
        <v>-3.2608695652173947E-2</v>
      </c>
      <c r="AP177" s="32">
        <v>-6.9767441860465129E-2</v>
      </c>
      <c r="AQ177" s="32">
        <v>-4.4871794871794712E-2</v>
      </c>
      <c r="AR177" s="32">
        <v>-2.9535864978902926E-2</v>
      </c>
      <c r="AS177" s="32">
        <v>-4.1269841269841345E-2</v>
      </c>
      <c r="AT177" s="32">
        <v>-5.5693069306930743E-2</v>
      </c>
      <c r="AU177" s="216">
        <v>-0.13355408388520962</v>
      </c>
      <c r="AV177" s="461">
        <v>-4.9116997792494455E-2</v>
      </c>
      <c r="AW177" s="461">
        <v>-5.5939660590823448E-2</v>
      </c>
    </row>
    <row r="178" spans="1:49" hidden="1" outlineLevel="1">
      <c r="A178" s="40">
        <v>38474</v>
      </c>
      <c r="B178">
        <v>14068</v>
      </c>
      <c r="C178">
        <v>11657</v>
      </c>
      <c r="D178" s="360">
        <v>-9.5972729828507131E-2</v>
      </c>
      <c r="E178" s="34">
        <v>-0.13650871593420089</v>
      </c>
      <c r="F178" s="34">
        <v>-4.1680368299901294E-2</v>
      </c>
      <c r="H178" s="366">
        <v>20.25</v>
      </c>
      <c r="I178" s="339">
        <v>14</v>
      </c>
      <c r="J178" s="365">
        <v>25.6</v>
      </c>
      <c r="K178" s="383">
        <v>24.55</v>
      </c>
      <c r="L178" s="365">
        <v>19.45</v>
      </c>
      <c r="M178" s="365">
        <v>19.399999999999999</v>
      </c>
      <c r="N178" s="365">
        <v>25.5</v>
      </c>
      <c r="O178" s="365">
        <v>20.9</v>
      </c>
      <c r="P178" s="379">
        <v>7.95</v>
      </c>
      <c r="Q178" s="368">
        <v>10.34</v>
      </c>
      <c r="R178" s="366">
        <v>7.85</v>
      </c>
      <c r="S178" s="73">
        <v>18.5</v>
      </c>
      <c r="T178" s="365">
        <v>18.5</v>
      </c>
      <c r="U178" s="365">
        <v>19.149999999999999</v>
      </c>
      <c r="V178" s="365">
        <v>19</v>
      </c>
      <c r="W178" s="365">
        <v>12.95</v>
      </c>
      <c r="Y178" s="365">
        <v>34.700000000000003</v>
      </c>
      <c r="Z178" s="457">
        <v>35</v>
      </c>
      <c r="AA178" s="365">
        <v>15.02</v>
      </c>
      <c r="AB178" s="365">
        <v>12.37</v>
      </c>
      <c r="AC178" s="370">
        <v>-2.6442307692307709E-2</v>
      </c>
      <c r="AD178" s="476"/>
      <c r="AE178" s="208">
        <v>-3.4482758620689613E-2</v>
      </c>
      <c r="AF178" s="208">
        <v>-4.6554934823091254E-2</v>
      </c>
      <c r="AG178" s="208">
        <v>-4.6601941747572817E-2</v>
      </c>
      <c r="AH178" s="213">
        <v>-2.750000000000008E-2</v>
      </c>
      <c r="AI178" s="211">
        <v>-3.9603960396039639E-2</v>
      </c>
      <c r="AJ178" s="211">
        <v>-2.4856596558317401E-2</v>
      </c>
      <c r="AK178" s="211">
        <v>-4.1284403669724856E-2</v>
      </c>
      <c r="AL178" s="461">
        <v>-5.3571428571428603E-2</v>
      </c>
      <c r="AM178" s="461">
        <v>-6.4253393665158476E-2</v>
      </c>
      <c r="AN178" s="200">
        <v>-0.13736263736263732</v>
      </c>
      <c r="AO178" s="208">
        <v>-0.1685393258426966</v>
      </c>
      <c r="AP178" s="32">
        <v>-7.4999999999999956E-2</v>
      </c>
      <c r="AQ178" s="32">
        <v>-0.14317673378076079</v>
      </c>
      <c r="AR178" s="32">
        <v>-0.17391304347826086</v>
      </c>
      <c r="AS178" s="32">
        <v>-0.14238410596026496</v>
      </c>
      <c r="AT178" s="32">
        <v>-9.0432503276539844E-2</v>
      </c>
      <c r="AU178" s="216">
        <v>-0.10828025477707004</v>
      </c>
      <c r="AV178" s="461">
        <v>-0.12826465467208359</v>
      </c>
      <c r="AW178" s="461">
        <v>-0.17643142476697737</v>
      </c>
    </row>
    <row r="179" spans="1:49" hidden="1" outlineLevel="1">
      <c r="A179" s="40">
        <v>38481</v>
      </c>
      <c r="B179">
        <v>11341</v>
      </c>
      <c r="C179">
        <v>11634</v>
      </c>
      <c r="D179" s="360">
        <v>-0.10689990281827022</v>
      </c>
      <c r="E179" s="34">
        <v>-0.19384418538527148</v>
      </c>
      <c r="F179" s="34">
        <v>-1.9730633953847221E-3</v>
      </c>
      <c r="H179" s="366">
        <v>19.649999999999999</v>
      </c>
      <c r="I179" s="339">
        <v>14.25</v>
      </c>
      <c r="J179" s="365">
        <v>25.9</v>
      </c>
      <c r="K179" s="383">
        <v>24.85</v>
      </c>
      <c r="L179" s="365">
        <v>18.8</v>
      </c>
      <c r="M179" s="365">
        <v>19.75</v>
      </c>
      <c r="N179" s="365">
        <v>24.75</v>
      </c>
      <c r="O179" s="365">
        <v>21.35</v>
      </c>
      <c r="P179" s="379">
        <v>7.6</v>
      </c>
      <c r="Q179" s="368">
        <v>10.6</v>
      </c>
      <c r="R179" s="366">
        <v>8</v>
      </c>
      <c r="S179" s="73">
        <v>19.3</v>
      </c>
      <c r="T179" s="365">
        <v>19</v>
      </c>
      <c r="U179" s="365">
        <v>19.5</v>
      </c>
      <c r="V179" s="365">
        <v>20</v>
      </c>
      <c r="W179" s="365">
        <v>12.95</v>
      </c>
      <c r="Y179" s="365">
        <v>34.6</v>
      </c>
      <c r="Z179" s="457">
        <v>35.5</v>
      </c>
      <c r="AA179" s="365">
        <v>15.02</v>
      </c>
      <c r="AB179" s="365">
        <v>12.73</v>
      </c>
      <c r="AC179" s="370">
        <v>-2.9629629629629672E-2</v>
      </c>
      <c r="AD179" s="476"/>
      <c r="AE179" s="208">
        <v>1.7857142857142794E-2</v>
      </c>
      <c r="AF179" s="208">
        <v>1.1718749999999778E-2</v>
      </c>
      <c r="AG179" s="208">
        <v>1.2219959266802416E-2</v>
      </c>
      <c r="AH179" s="213">
        <v>-3.3419023136246673E-2</v>
      </c>
      <c r="AI179" s="211">
        <v>1.804123711340222E-2</v>
      </c>
      <c r="AJ179" s="211">
        <v>-2.9411764705882359E-2</v>
      </c>
      <c r="AK179" s="211">
        <v>2.1531100478469067E-2</v>
      </c>
      <c r="AL179" s="461">
        <v>-4.4025157232704504E-2</v>
      </c>
      <c r="AM179" s="461">
        <v>2.5145067698259194E-2</v>
      </c>
      <c r="AN179" s="200">
        <v>1.9108280254777066E-2</v>
      </c>
      <c r="AO179" s="208">
        <v>4.3243243243243246E-2</v>
      </c>
      <c r="AP179" s="32">
        <v>2.7027027027026973E-2</v>
      </c>
      <c r="AQ179" s="32">
        <v>1.8276762402088753E-2</v>
      </c>
      <c r="AR179" s="32">
        <v>5.2631578947368363E-2</v>
      </c>
      <c r="AS179" s="32">
        <v>0</v>
      </c>
      <c r="AT179" s="32">
        <v>-2.8818443804035088E-3</v>
      </c>
      <c r="AU179" s="216">
        <v>1.4285714285714235E-2</v>
      </c>
      <c r="AV179" s="461">
        <v>0</v>
      </c>
      <c r="AW179" s="461">
        <v>2.9102667744543398E-2</v>
      </c>
    </row>
    <row r="180" spans="1:49" hidden="1" outlineLevel="1">
      <c r="A180" s="40">
        <v>38488</v>
      </c>
      <c r="B180">
        <v>13137</v>
      </c>
      <c r="C180">
        <v>11306</v>
      </c>
      <c r="D180" s="360">
        <v>6.3895538628944593E-2</v>
      </c>
      <c r="E180" s="34">
        <v>0.15836346001234469</v>
      </c>
      <c r="F180" s="34">
        <v>-2.8193226749183453E-2</v>
      </c>
      <c r="H180" s="366">
        <v>19.649999999999999</v>
      </c>
      <c r="I180" s="339">
        <v>14</v>
      </c>
      <c r="J180" s="365">
        <v>25.4</v>
      </c>
      <c r="K180" s="383">
        <v>24.3</v>
      </c>
      <c r="L180" s="365">
        <v>18.75</v>
      </c>
      <c r="M180" s="365">
        <v>19.399999999999999</v>
      </c>
      <c r="N180" s="365">
        <v>23.5</v>
      </c>
      <c r="O180" s="365">
        <v>20.95</v>
      </c>
      <c r="P180" s="379">
        <v>7.07</v>
      </c>
      <c r="Q180" s="368">
        <v>10.43</v>
      </c>
      <c r="R180" s="366">
        <v>7.6</v>
      </c>
      <c r="S180" s="73">
        <v>18.149999999999999</v>
      </c>
      <c r="T180" s="365">
        <v>18</v>
      </c>
      <c r="U180" s="365">
        <v>18.45</v>
      </c>
      <c r="V180" s="365">
        <v>18.649999999999999</v>
      </c>
      <c r="W180" s="365">
        <v>12.45</v>
      </c>
      <c r="Y180" s="365">
        <v>30.2</v>
      </c>
      <c r="Z180" s="457">
        <v>31</v>
      </c>
      <c r="AA180" s="365">
        <v>12.73</v>
      </c>
      <c r="AB180" s="365">
        <v>11.84</v>
      </c>
      <c r="AC180" s="370">
        <v>0</v>
      </c>
      <c r="AD180" s="476"/>
      <c r="AE180" s="208">
        <v>-1.7543859649122862E-2</v>
      </c>
      <c r="AF180" s="208">
        <v>-1.9305019305019266E-2</v>
      </c>
      <c r="AG180" s="208">
        <v>-2.2132796780684139E-2</v>
      </c>
      <c r="AH180" s="213">
        <v>-2.6595744680851796E-3</v>
      </c>
      <c r="AI180" s="211">
        <v>-1.7721518987341867E-2</v>
      </c>
      <c r="AJ180" s="211">
        <v>-5.0505050505050497E-2</v>
      </c>
      <c r="AK180" s="211">
        <v>-1.8735362997658211E-2</v>
      </c>
      <c r="AL180" s="461">
        <v>-6.9736842105263097E-2</v>
      </c>
      <c r="AM180" s="461">
        <v>-1.6037735849056545E-2</v>
      </c>
      <c r="AN180" s="200">
        <v>-5.0000000000000044E-2</v>
      </c>
      <c r="AO180" s="208">
        <v>-5.9585492227979375E-2</v>
      </c>
      <c r="AP180" s="32">
        <v>-5.2631578947368474E-2</v>
      </c>
      <c r="AQ180" s="32">
        <v>-5.3846153846153877E-2</v>
      </c>
      <c r="AR180" s="32">
        <v>-6.7500000000000115E-2</v>
      </c>
      <c r="AS180" s="32">
        <v>-3.8610038610038644E-2</v>
      </c>
      <c r="AT180" s="32">
        <v>-0.12716763005780352</v>
      </c>
      <c r="AU180" s="216">
        <v>-0.12676056338028174</v>
      </c>
      <c r="AV180" s="461">
        <v>-0.15246338215712374</v>
      </c>
      <c r="AW180" s="461">
        <v>-6.9913589945011845E-2</v>
      </c>
    </row>
    <row r="181" spans="1:49" hidden="1" outlineLevel="1">
      <c r="A181" s="40">
        <v>38495</v>
      </c>
      <c r="B181">
        <v>11554</v>
      </c>
      <c r="C181">
        <v>9877</v>
      </c>
      <c r="D181" s="360">
        <v>-0.12322546332283268</v>
      </c>
      <c r="E181" s="34">
        <v>-0.12049935297252035</v>
      </c>
      <c r="F181" s="34">
        <v>-0.12639306562886965</v>
      </c>
      <c r="H181" s="366">
        <v>17.25</v>
      </c>
      <c r="I181" s="339">
        <v>12</v>
      </c>
      <c r="J181" s="365">
        <v>22</v>
      </c>
      <c r="K181" s="383">
        <v>21.05</v>
      </c>
      <c r="L181" s="365">
        <v>16.600000000000001</v>
      </c>
      <c r="M181" s="365">
        <v>16.66</v>
      </c>
      <c r="N181" s="365">
        <v>21.65</v>
      </c>
      <c r="O181" s="365">
        <v>17.899999999999999</v>
      </c>
      <c r="P181" s="379">
        <v>6.36</v>
      </c>
      <c r="Q181" s="368">
        <v>8.66</v>
      </c>
      <c r="R181" s="366">
        <v>6.55</v>
      </c>
      <c r="S181" s="73">
        <v>15.6</v>
      </c>
      <c r="T181" s="365">
        <v>16.25</v>
      </c>
      <c r="U181" s="365">
        <v>15.55</v>
      </c>
      <c r="V181" s="365">
        <v>16.100000000000001</v>
      </c>
      <c r="W181" s="365">
        <v>10.55</v>
      </c>
      <c r="Y181" s="365">
        <v>28.45</v>
      </c>
      <c r="Z181" s="457">
        <v>28.9</v>
      </c>
      <c r="AA181" s="365">
        <v>12.02</v>
      </c>
      <c r="AB181" s="365">
        <v>9.5399999999999991</v>
      </c>
      <c r="AC181" s="370">
        <v>-0.12213740458015265</v>
      </c>
      <c r="AD181" s="476"/>
      <c r="AE181" s="208">
        <v>-0.1428571428571429</v>
      </c>
      <c r="AF181" s="208">
        <v>-0.13385826771653542</v>
      </c>
      <c r="AG181" s="208">
        <v>-0.13374485596707819</v>
      </c>
      <c r="AH181" s="213">
        <v>-0.11466666666666658</v>
      </c>
      <c r="AI181" s="211">
        <v>-0.1412371134020618</v>
      </c>
      <c r="AJ181" s="211">
        <v>-7.8723404255319207E-2</v>
      </c>
      <c r="AK181" s="211">
        <v>-0.14558472553699287</v>
      </c>
      <c r="AL181" s="461">
        <v>-0.10042432814710045</v>
      </c>
      <c r="AM181" s="461">
        <v>-0.16970278044103548</v>
      </c>
      <c r="AN181" s="200">
        <v>-0.13815789473684204</v>
      </c>
      <c r="AO181" s="208">
        <v>-0.14049586776859502</v>
      </c>
      <c r="AP181" s="32">
        <v>-9.722222222222221E-2</v>
      </c>
      <c r="AQ181" s="32">
        <v>-0.15718157181571812</v>
      </c>
      <c r="AR181" s="32">
        <v>-0.13672922252010711</v>
      </c>
      <c r="AS181" s="32">
        <v>-0.15261044176706817</v>
      </c>
      <c r="AT181" s="32">
        <v>-5.7947019867549687E-2</v>
      </c>
      <c r="AU181" s="216">
        <v>-6.7741935483870974E-2</v>
      </c>
      <c r="AV181" s="461">
        <v>-5.5773762765121804E-2</v>
      </c>
      <c r="AW181" s="461">
        <v>-0.1942567567567568</v>
      </c>
    </row>
    <row r="182" spans="1:49" hidden="1" outlineLevel="1">
      <c r="A182" s="40">
        <v>38502</v>
      </c>
      <c r="B182">
        <v>10113</v>
      </c>
      <c r="C182">
        <v>8466</v>
      </c>
      <c r="D182" s="360">
        <v>-0.13307825113153837</v>
      </c>
      <c r="E182" s="34">
        <v>-0.12471871213432573</v>
      </c>
      <c r="F182" s="34">
        <v>-0.1428571428571429</v>
      </c>
      <c r="H182" s="366">
        <v>15.22</v>
      </c>
      <c r="I182" s="339">
        <v>10.4</v>
      </c>
      <c r="J182" s="365">
        <v>18.95</v>
      </c>
      <c r="K182" s="383">
        <v>18.100000000000001</v>
      </c>
      <c r="L182" s="365">
        <v>14.7</v>
      </c>
      <c r="M182" s="365">
        <v>14.35</v>
      </c>
      <c r="N182" s="365">
        <v>19.100000000000001</v>
      </c>
      <c r="O182" s="365">
        <v>15.4</v>
      </c>
      <c r="P182" s="379">
        <v>5.13</v>
      </c>
      <c r="Q182" s="368">
        <v>7.07</v>
      </c>
      <c r="R182" s="366">
        <v>6</v>
      </c>
      <c r="S182" s="73">
        <v>13.8</v>
      </c>
      <c r="T182" s="365">
        <v>14.5</v>
      </c>
      <c r="U182" s="365">
        <v>14.1</v>
      </c>
      <c r="V182" s="365">
        <v>14.7</v>
      </c>
      <c r="W182" s="365">
        <v>9.6999999999999993</v>
      </c>
      <c r="Y182" s="365">
        <v>23.7</v>
      </c>
      <c r="Z182" s="457">
        <v>24.5</v>
      </c>
      <c r="AA182" s="365">
        <v>9.7200000000000006</v>
      </c>
      <c r="AB182" s="365">
        <v>8.31</v>
      </c>
      <c r="AC182" s="370">
        <v>-0.11768115942028978</v>
      </c>
      <c r="AD182" s="476"/>
      <c r="AE182" s="208">
        <v>-0.1333333333333333</v>
      </c>
      <c r="AF182" s="208">
        <v>-0.13863636363636367</v>
      </c>
      <c r="AG182" s="208">
        <v>-0.14014251781472675</v>
      </c>
      <c r="AH182" s="213">
        <v>-0.1144578313253013</v>
      </c>
      <c r="AI182" s="211">
        <v>-0.13865546218487401</v>
      </c>
      <c r="AJ182" s="211">
        <v>-0.11778290993071583</v>
      </c>
      <c r="AK182" s="211">
        <v>-0.13966480446927365</v>
      </c>
      <c r="AL182" s="461">
        <v>-0.19339622641509435</v>
      </c>
      <c r="AM182" s="461">
        <v>-0.18360277136258663</v>
      </c>
      <c r="AN182" s="200">
        <v>-8.3969465648854991E-2</v>
      </c>
      <c r="AO182" s="208">
        <v>-0.11538461538461531</v>
      </c>
      <c r="AP182" s="32">
        <v>-0.10769230769230764</v>
      </c>
      <c r="AQ182" s="32">
        <v>-9.3247588424437367E-2</v>
      </c>
      <c r="AR182" s="32">
        <v>-8.6956521739130599E-2</v>
      </c>
      <c r="AS182" s="32">
        <v>-8.0568720379147085E-2</v>
      </c>
      <c r="AT182" s="32">
        <v>-0.16695957820738139</v>
      </c>
      <c r="AU182" s="216">
        <v>-0.15224913494809689</v>
      </c>
      <c r="AV182" s="461">
        <v>-0.19134775374376034</v>
      </c>
      <c r="AW182" s="461">
        <v>-0.12893081761006275</v>
      </c>
    </row>
    <row r="183" spans="1:49" hidden="1" outlineLevel="1">
      <c r="A183" s="40">
        <v>38509</v>
      </c>
      <c r="B183">
        <v>8052</v>
      </c>
      <c r="C183">
        <v>6807</v>
      </c>
      <c r="D183" s="360">
        <v>-0.20022606168254475</v>
      </c>
      <c r="E183" s="34">
        <v>-0.20379709285078607</v>
      </c>
      <c r="F183" s="34">
        <v>-0.19596031183557761</v>
      </c>
      <c r="H183" s="366">
        <v>12.25</v>
      </c>
      <c r="I183" s="339">
        <v>8.75</v>
      </c>
      <c r="J183" s="365">
        <v>15.8</v>
      </c>
      <c r="K183" s="383">
        <v>15</v>
      </c>
      <c r="L183" s="365">
        <v>11.9</v>
      </c>
      <c r="M183" s="365">
        <v>12.1</v>
      </c>
      <c r="N183" s="365">
        <v>15.3</v>
      </c>
      <c r="O183" s="365">
        <v>12.9</v>
      </c>
      <c r="P183" s="379">
        <v>3.3</v>
      </c>
      <c r="Q183" s="368">
        <v>5.48</v>
      </c>
      <c r="R183" s="366">
        <v>5</v>
      </c>
      <c r="S183" s="73">
        <v>11.2</v>
      </c>
      <c r="T183" s="365">
        <v>11.5</v>
      </c>
      <c r="U183" s="365">
        <v>11.3</v>
      </c>
      <c r="V183" s="365">
        <v>11.4</v>
      </c>
      <c r="W183" s="365">
        <v>7.8</v>
      </c>
      <c r="Y183" s="365">
        <v>19.5</v>
      </c>
      <c r="Z183" s="457">
        <v>20.149999999999999</v>
      </c>
      <c r="AA183" s="365">
        <v>7.51</v>
      </c>
      <c r="AB183" s="365">
        <v>6.19</v>
      </c>
      <c r="AC183" s="370">
        <v>-0.19513797634691199</v>
      </c>
      <c r="AD183" s="476"/>
      <c r="AE183" s="208">
        <v>-0.15865384615384615</v>
      </c>
      <c r="AF183" s="208">
        <v>-0.1662269129287598</v>
      </c>
      <c r="AG183" s="208">
        <v>-0.17127071823204432</v>
      </c>
      <c r="AH183" s="213">
        <v>-0.19047619047619047</v>
      </c>
      <c r="AI183" s="211">
        <v>-0.15679442508710806</v>
      </c>
      <c r="AJ183" s="211">
        <v>-0.19895287958115182</v>
      </c>
      <c r="AK183" s="211">
        <v>-0.16233766233766234</v>
      </c>
      <c r="AL183" s="461">
        <v>-0.35672514619883045</v>
      </c>
      <c r="AM183" s="461">
        <v>-0.22489391796322489</v>
      </c>
      <c r="AN183" s="200">
        <v>-0.16666666666666663</v>
      </c>
      <c r="AO183" s="208">
        <v>-0.18840579710144933</v>
      </c>
      <c r="AP183" s="32">
        <v>-0.2068965517241379</v>
      </c>
      <c r="AQ183" s="32">
        <v>-0.1985815602836879</v>
      </c>
      <c r="AR183" s="32">
        <v>-0.22448979591836726</v>
      </c>
      <c r="AS183" s="32">
        <v>-0.19587628865979378</v>
      </c>
      <c r="AT183" s="32">
        <v>-0.17721518987341767</v>
      </c>
      <c r="AU183" s="216">
        <v>-0.17755102040816328</v>
      </c>
      <c r="AV183" s="461">
        <v>-0.22736625514403297</v>
      </c>
      <c r="AW183" s="461">
        <v>-0.25511432009626955</v>
      </c>
    </row>
    <row r="184" spans="1:49" hidden="1" outlineLevel="1">
      <c r="A184" s="40">
        <v>38516</v>
      </c>
      <c r="B184">
        <v>7654</v>
      </c>
      <c r="C184">
        <v>6657</v>
      </c>
      <c r="D184" s="360">
        <v>-3.6880005383942427E-2</v>
      </c>
      <c r="E184" s="34">
        <v>-4.9428713363139587E-2</v>
      </c>
      <c r="F184" s="34">
        <v>-2.2036139268400201E-2</v>
      </c>
      <c r="H184" s="366">
        <v>12.25</v>
      </c>
      <c r="I184" s="339">
        <v>8.5</v>
      </c>
      <c r="J184" s="365">
        <v>15.6</v>
      </c>
      <c r="K184" s="383">
        <v>14.8</v>
      </c>
      <c r="L184" s="365">
        <v>11.9</v>
      </c>
      <c r="M184" s="365">
        <v>11.7</v>
      </c>
      <c r="N184" s="365">
        <v>15</v>
      </c>
      <c r="O184" s="365">
        <v>12.4</v>
      </c>
      <c r="P184" s="379">
        <v>3.36</v>
      </c>
      <c r="Q184" s="368">
        <v>5.13</v>
      </c>
      <c r="R184" s="366">
        <v>4.8</v>
      </c>
      <c r="S184" s="73">
        <v>10.8</v>
      </c>
      <c r="T184" s="365">
        <v>11.5</v>
      </c>
      <c r="U184" s="365">
        <v>10.9</v>
      </c>
      <c r="V184" s="365">
        <v>11</v>
      </c>
      <c r="W184" s="365">
        <v>7.5</v>
      </c>
      <c r="Y184" s="365">
        <v>18.95</v>
      </c>
      <c r="Z184" s="457">
        <v>19.5</v>
      </c>
      <c r="AA184" s="365">
        <v>7.07</v>
      </c>
      <c r="AB184" s="365">
        <v>5.13</v>
      </c>
      <c r="AC184" s="370">
        <v>0</v>
      </c>
      <c r="AD184" s="476"/>
      <c r="AE184" s="208">
        <v>-2.8571428571428581E-2</v>
      </c>
      <c r="AF184" s="208">
        <v>-1.2658227848101333E-2</v>
      </c>
      <c r="AG184" s="208">
        <v>-1.3333333333333308E-2</v>
      </c>
      <c r="AH184" s="213">
        <v>0</v>
      </c>
      <c r="AI184" s="211">
        <v>-3.3057851239669422E-2</v>
      </c>
      <c r="AJ184" s="211">
        <v>-1.9607843137254943E-2</v>
      </c>
      <c r="AK184" s="211">
        <v>-3.8759689922480578E-2</v>
      </c>
      <c r="AL184" s="461">
        <v>1.8181818181818299E-2</v>
      </c>
      <c r="AM184" s="461">
        <v>-6.3868613138686192E-2</v>
      </c>
      <c r="AN184" s="200">
        <v>-4.0000000000000036E-2</v>
      </c>
      <c r="AO184" s="208">
        <v>-3.5714285714285587E-2</v>
      </c>
      <c r="AP184" s="32">
        <v>0</v>
      </c>
      <c r="AQ184" s="32">
        <v>-3.539823008849563E-2</v>
      </c>
      <c r="AR184" s="32">
        <v>-3.5087719298245612E-2</v>
      </c>
      <c r="AS184" s="32">
        <v>-3.8461538461538436E-2</v>
      </c>
      <c r="AT184" s="32">
        <v>-2.8205128205128216E-2</v>
      </c>
      <c r="AU184" s="216">
        <v>-3.2258064516129004E-2</v>
      </c>
      <c r="AV184" s="461">
        <v>-5.8588548601864132E-2</v>
      </c>
      <c r="AW184" s="461">
        <v>-0.17124394184168024</v>
      </c>
    </row>
    <row r="185" spans="1:49" hidden="1" outlineLevel="1">
      <c r="A185" s="40">
        <v>38523</v>
      </c>
      <c r="B185">
        <v>7019</v>
      </c>
      <c r="C185">
        <v>5820</v>
      </c>
      <c r="D185" s="360">
        <v>-0.1028579414436448</v>
      </c>
      <c r="E185" s="34">
        <v>-8.2963156519466952E-2</v>
      </c>
      <c r="F185" s="34">
        <v>-0.1257323118521857</v>
      </c>
      <c r="H185" s="366">
        <v>11.15</v>
      </c>
      <c r="I185" s="339">
        <v>7.5</v>
      </c>
      <c r="J185" s="365">
        <v>13.4</v>
      </c>
      <c r="K185" s="383">
        <v>12.75</v>
      </c>
      <c r="L185" s="365">
        <v>10.9</v>
      </c>
      <c r="M185" s="365">
        <v>10.25</v>
      </c>
      <c r="N185" s="365">
        <v>14</v>
      </c>
      <c r="O185" s="365">
        <v>10.95</v>
      </c>
      <c r="P185" s="379">
        <v>2.65</v>
      </c>
      <c r="Q185" s="368">
        <v>4.24</v>
      </c>
      <c r="R185" s="366">
        <v>4.45</v>
      </c>
      <c r="S185" s="73">
        <v>10</v>
      </c>
      <c r="T185" s="365">
        <v>10</v>
      </c>
      <c r="U185" s="365">
        <v>9.9</v>
      </c>
      <c r="V185" s="365">
        <v>10.199999999999999</v>
      </c>
      <c r="W185" s="365">
        <v>6.85</v>
      </c>
      <c r="Y185" s="365">
        <v>17.75</v>
      </c>
      <c r="Z185" s="457">
        <v>18.25</v>
      </c>
      <c r="AA185" s="365">
        <v>6.19</v>
      </c>
      <c r="AB185" s="365">
        <v>4.8600000000000003</v>
      </c>
      <c r="AC185" s="370">
        <v>-8.9795918367346905E-2</v>
      </c>
      <c r="AD185" s="476"/>
      <c r="AE185" s="208">
        <v>-0.11764705882352944</v>
      </c>
      <c r="AF185" s="208">
        <v>-0.14102564102564097</v>
      </c>
      <c r="AG185" s="208">
        <v>-0.1385135135135136</v>
      </c>
      <c r="AH185" s="213">
        <v>-8.4033613445378186E-2</v>
      </c>
      <c r="AI185" s="211">
        <v>-0.12393162393162382</v>
      </c>
      <c r="AJ185" s="211">
        <v>-6.6666666666666652E-2</v>
      </c>
      <c r="AK185" s="211">
        <v>-0.11693548387096786</v>
      </c>
      <c r="AL185" s="461">
        <v>-0.21130952380952384</v>
      </c>
      <c r="AM185" s="461">
        <v>-0.17348927875243658</v>
      </c>
      <c r="AN185" s="200">
        <v>-7.291666666666663E-2</v>
      </c>
      <c r="AO185" s="208">
        <v>-7.4074074074074181E-2</v>
      </c>
      <c r="AP185" s="32">
        <v>-0.13043478260869568</v>
      </c>
      <c r="AQ185" s="32">
        <v>-9.1743119266055051E-2</v>
      </c>
      <c r="AR185" s="32">
        <v>-7.2727272727272751E-2</v>
      </c>
      <c r="AS185" s="32">
        <v>-8.666666666666667E-2</v>
      </c>
      <c r="AT185" s="32">
        <v>-6.3324538258575203E-2</v>
      </c>
      <c r="AU185" s="216">
        <v>-6.4102564102564097E-2</v>
      </c>
      <c r="AV185" s="461">
        <v>-0.12446958981612444</v>
      </c>
      <c r="AW185" s="461">
        <v>-5.2631578947368363E-2</v>
      </c>
    </row>
    <row r="186" spans="1:49" hidden="1" outlineLevel="1">
      <c r="A186" s="40">
        <v>38530</v>
      </c>
      <c r="B186">
        <v>7968</v>
      </c>
      <c r="C186">
        <v>6354</v>
      </c>
      <c r="D186" s="360">
        <v>0.11550743827400889</v>
      </c>
      <c r="E186" s="34">
        <v>0.1352044450776464</v>
      </c>
      <c r="F186" s="34">
        <v>9.1752577319587525E-2</v>
      </c>
      <c r="H186" s="366">
        <v>12.05</v>
      </c>
      <c r="I186" s="339">
        <v>8.0500000000000007</v>
      </c>
      <c r="J186" s="365">
        <v>14.55</v>
      </c>
      <c r="K186" s="383">
        <v>13.85</v>
      </c>
      <c r="L186" s="365">
        <v>11.75</v>
      </c>
      <c r="M186" s="365">
        <v>11.05</v>
      </c>
      <c r="N186" s="365">
        <v>15</v>
      </c>
      <c r="O186" s="365">
        <v>11.75</v>
      </c>
      <c r="P186" s="379">
        <v>3.18</v>
      </c>
      <c r="Q186" s="368">
        <v>4.7699999999999996</v>
      </c>
      <c r="R186" s="366">
        <v>4.8</v>
      </c>
      <c r="S186" s="73">
        <v>10.8</v>
      </c>
      <c r="T186" s="365">
        <v>11</v>
      </c>
      <c r="U186" s="365">
        <v>10.85</v>
      </c>
      <c r="V186" s="365">
        <v>11.25</v>
      </c>
      <c r="W186" s="365">
        <v>7.5</v>
      </c>
      <c r="Y186" s="365">
        <v>20.6</v>
      </c>
      <c r="Z186" s="457">
        <v>21.25</v>
      </c>
      <c r="AA186" s="365">
        <v>7.95</v>
      </c>
      <c r="AB186" s="365">
        <v>5.66</v>
      </c>
      <c r="AC186" s="370">
        <v>8.0717488789237679E-2</v>
      </c>
      <c r="AD186" s="476"/>
      <c r="AE186" s="208">
        <v>7.3333333333333472E-2</v>
      </c>
      <c r="AF186" s="208">
        <v>8.582089552238803E-2</v>
      </c>
      <c r="AG186" s="208">
        <v>8.6274509803921484E-2</v>
      </c>
      <c r="AH186" s="213">
        <v>7.7981651376146655E-2</v>
      </c>
      <c r="AI186" s="211">
        <v>7.8048780487804947E-2</v>
      </c>
      <c r="AJ186" s="211">
        <v>7.1428571428571397E-2</v>
      </c>
      <c r="AK186" s="211">
        <v>7.3059360730593603E-2</v>
      </c>
      <c r="AL186" s="461">
        <v>0.20000000000000018</v>
      </c>
      <c r="AM186" s="461">
        <v>0.12499999999999978</v>
      </c>
      <c r="AN186" s="200">
        <v>7.8651685393258397E-2</v>
      </c>
      <c r="AO186" s="208">
        <v>8.0000000000000071E-2</v>
      </c>
      <c r="AP186" s="32">
        <v>0.10000000000000009</v>
      </c>
      <c r="AQ186" s="32">
        <v>9.59595959595958E-2</v>
      </c>
      <c r="AR186" s="32">
        <v>0.10294117647058831</v>
      </c>
      <c r="AS186" s="32">
        <v>9.4890510948905105E-2</v>
      </c>
      <c r="AT186" s="32">
        <v>0.16056338028169015</v>
      </c>
      <c r="AU186" s="216">
        <v>0.16438356164383561</v>
      </c>
      <c r="AV186" s="461">
        <v>0.28432956381260088</v>
      </c>
      <c r="AW186" s="461">
        <v>0.1646090534979423</v>
      </c>
    </row>
    <row r="187" spans="1:49" hidden="1" outlineLevel="1">
      <c r="A187" s="40">
        <v>38537</v>
      </c>
      <c r="B187">
        <v>7992</v>
      </c>
      <c r="C187">
        <v>5889</v>
      </c>
      <c r="D187" s="360">
        <v>-3.0791788856304958E-2</v>
      </c>
      <c r="E187" s="34">
        <v>3.0120481927711218E-3</v>
      </c>
      <c r="F187" s="34">
        <v>-7.3182247403210554E-2</v>
      </c>
      <c r="H187" s="366">
        <v>11.8</v>
      </c>
      <c r="I187" s="339">
        <v>7.35</v>
      </c>
      <c r="J187" s="365">
        <v>13.15</v>
      </c>
      <c r="K187" s="383">
        <v>12.45</v>
      </c>
      <c r="L187" s="365">
        <v>11.5</v>
      </c>
      <c r="M187" s="365">
        <v>10.1</v>
      </c>
      <c r="N187" s="365">
        <v>14.7</v>
      </c>
      <c r="O187" s="365">
        <v>10.75</v>
      </c>
      <c r="P187" s="379">
        <v>3</v>
      </c>
      <c r="Q187" s="368">
        <v>4.07</v>
      </c>
      <c r="R187" s="366">
        <v>4.7</v>
      </c>
      <c r="S187" s="73">
        <v>10.5</v>
      </c>
      <c r="T187" s="365">
        <v>10.75</v>
      </c>
      <c r="U187" s="365">
        <v>10.55</v>
      </c>
      <c r="V187" s="365">
        <v>11.05</v>
      </c>
      <c r="W187" s="365">
        <v>7.3</v>
      </c>
      <c r="Y187" s="365">
        <v>21.3</v>
      </c>
      <c r="Z187" s="457">
        <v>22</v>
      </c>
      <c r="AA187" s="365">
        <v>8.4</v>
      </c>
      <c r="AB187" s="365">
        <v>5.74</v>
      </c>
      <c r="AC187" s="370">
        <v>-2.0746887966805017E-2</v>
      </c>
      <c r="AD187" s="476"/>
      <c r="AE187" s="208">
        <v>-8.6956521739130599E-2</v>
      </c>
      <c r="AF187" s="208">
        <v>-9.6219931271477654E-2</v>
      </c>
      <c r="AG187" s="208">
        <v>-0.10108303249097472</v>
      </c>
      <c r="AH187" s="213">
        <v>-2.1276595744680882E-2</v>
      </c>
      <c r="AI187" s="211">
        <v>-8.597285067873317E-2</v>
      </c>
      <c r="AJ187" s="211">
        <v>-2.0000000000000018E-2</v>
      </c>
      <c r="AK187" s="211">
        <v>-8.5106382978723416E-2</v>
      </c>
      <c r="AL187" s="461">
        <v>-5.6603773584905759E-2</v>
      </c>
      <c r="AM187" s="461">
        <v>-0.14675052410901457</v>
      </c>
      <c r="AN187" s="200">
        <v>-2.0833333333333259E-2</v>
      </c>
      <c r="AO187" s="208">
        <v>-2.777777777777779E-2</v>
      </c>
      <c r="AP187" s="32">
        <v>-2.2727272727272707E-2</v>
      </c>
      <c r="AQ187" s="32">
        <v>-2.7649769585253337E-2</v>
      </c>
      <c r="AR187" s="32">
        <v>-1.777777777777767E-2</v>
      </c>
      <c r="AS187" s="32">
        <v>-2.6666666666666727E-2</v>
      </c>
      <c r="AT187" s="32">
        <v>3.398058252427183E-2</v>
      </c>
      <c r="AU187" s="216">
        <v>3.529411764705892E-2</v>
      </c>
      <c r="AV187" s="461">
        <v>5.6603773584905648E-2</v>
      </c>
      <c r="AW187" s="461">
        <v>1.4134275618374659E-2</v>
      </c>
    </row>
    <row r="188" spans="1:49" hidden="1" outlineLevel="1">
      <c r="A188" s="40">
        <v>38544</v>
      </c>
      <c r="B188">
        <v>8541</v>
      </c>
      <c r="C188">
        <v>6246</v>
      </c>
      <c r="D188" s="360">
        <v>6.5269072833369357E-2</v>
      </c>
      <c r="E188" s="34">
        <v>6.8693693693693714E-2</v>
      </c>
      <c r="F188" s="34">
        <v>6.062149770759051E-2</v>
      </c>
      <c r="H188" s="366">
        <v>12.05</v>
      </c>
      <c r="I188" s="339">
        <v>7.85</v>
      </c>
      <c r="J188" s="365">
        <v>14.45</v>
      </c>
      <c r="K188" s="383">
        <v>13.7</v>
      </c>
      <c r="L188" s="365">
        <v>11.75</v>
      </c>
      <c r="M188" s="365">
        <v>10.8</v>
      </c>
      <c r="N188" s="365">
        <v>15</v>
      </c>
      <c r="O188" s="365">
        <v>11.45</v>
      </c>
      <c r="P188" s="379">
        <v>3.09</v>
      </c>
      <c r="Q188" s="368">
        <v>4.51</v>
      </c>
      <c r="R188" s="366">
        <v>5.0999999999999996</v>
      </c>
      <c r="S188" s="73">
        <v>11.55</v>
      </c>
      <c r="T188" s="365">
        <v>11</v>
      </c>
      <c r="U188" s="365">
        <v>11.85</v>
      </c>
      <c r="V188" s="365">
        <v>11.95</v>
      </c>
      <c r="W188" s="365">
        <v>8.15</v>
      </c>
      <c r="Y188" s="365">
        <v>22.35</v>
      </c>
      <c r="Z188" s="457">
        <v>23.05</v>
      </c>
      <c r="AA188" s="365">
        <v>8.48</v>
      </c>
      <c r="AB188" s="365">
        <v>6.19</v>
      </c>
      <c r="AC188" s="370">
        <v>2.1186440677966045E-2</v>
      </c>
      <c r="AD188" s="476"/>
      <c r="AE188" s="208">
        <v>6.8027210884353817E-2</v>
      </c>
      <c r="AF188" s="208">
        <v>9.8859315589353569E-2</v>
      </c>
      <c r="AG188" s="208">
        <v>0.10040160642570273</v>
      </c>
      <c r="AH188" s="213">
        <v>2.1739130434782705E-2</v>
      </c>
      <c r="AI188" s="211">
        <v>6.9306930693069368E-2</v>
      </c>
      <c r="AJ188" s="211">
        <v>2.0408163265306145E-2</v>
      </c>
      <c r="AK188" s="211">
        <v>6.5116279069767469E-2</v>
      </c>
      <c r="AL188" s="461">
        <v>3.0000000000000027E-2</v>
      </c>
      <c r="AM188" s="461">
        <v>0.10810810810810789</v>
      </c>
      <c r="AN188" s="200">
        <v>8.5106382978723305E-2</v>
      </c>
      <c r="AO188" s="208">
        <v>0.10000000000000009</v>
      </c>
      <c r="AP188" s="32">
        <v>2.3255813953488413E-2</v>
      </c>
      <c r="AQ188" s="32">
        <v>0.12322274881516582</v>
      </c>
      <c r="AR188" s="32">
        <v>8.144796380090491E-2</v>
      </c>
      <c r="AS188" s="32">
        <v>0.11643835616438358</v>
      </c>
      <c r="AT188" s="32">
        <v>4.9295774647887258E-2</v>
      </c>
      <c r="AU188" s="216">
        <v>4.772727272727284E-2</v>
      </c>
      <c r="AV188" s="461">
        <v>9.52380952380949E-3</v>
      </c>
      <c r="AW188" s="461">
        <v>7.839721254355414E-2</v>
      </c>
    </row>
    <row r="189" spans="1:49" hidden="1" outlineLevel="1">
      <c r="A189" s="40">
        <v>38551</v>
      </c>
      <c r="B189">
        <v>8567</v>
      </c>
      <c r="C189">
        <v>6499</v>
      </c>
      <c r="D189" s="360">
        <v>1.8867924528301883E-2</v>
      </c>
      <c r="E189" s="34">
        <v>3.0441400304415112E-3</v>
      </c>
      <c r="F189" s="34">
        <v>4.0505923791226417E-2</v>
      </c>
      <c r="H189" s="366">
        <v>12.55</v>
      </c>
      <c r="I189" s="339">
        <v>8.1999999999999993</v>
      </c>
      <c r="J189" s="365">
        <v>14.55</v>
      </c>
      <c r="K189" s="383">
        <v>13.85</v>
      </c>
      <c r="L189" s="365">
        <v>12.2</v>
      </c>
      <c r="M189" s="365">
        <v>11.3</v>
      </c>
      <c r="N189" s="365">
        <v>15.65</v>
      </c>
      <c r="O189" s="365">
        <v>12</v>
      </c>
      <c r="P189" s="379">
        <v>3.36</v>
      </c>
      <c r="Q189" s="368">
        <v>4.7699999999999996</v>
      </c>
      <c r="R189" s="366">
        <v>5.0999999999999996</v>
      </c>
      <c r="S189" s="73">
        <v>11.35</v>
      </c>
      <c r="T189" s="365">
        <v>11.25</v>
      </c>
      <c r="U189" s="365">
        <v>11.65</v>
      </c>
      <c r="V189" s="365">
        <v>11.75</v>
      </c>
      <c r="W189" s="365">
        <v>8</v>
      </c>
      <c r="Y189" s="365">
        <v>22.65</v>
      </c>
      <c r="Z189" s="457">
        <v>23.35</v>
      </c>
      <c r="AA189" s="365">
        <v>8.84</v>
      </c>
      <c r="AB189" s="365">
        <v>6.19</v>
      </c>
      <c r="AC189" s="370">
        <v>4.1493775933610033E-2</v>
      </c>
      <c r="AD189" s="476"/>
      <c r="AE189" s="208">
        <v>4.4585987261146487E-2</v>
      </c>
      <c r="AF189" s="208">
        <v>6.9204152249136008E-3</v>
      </c>
      <c r="AG189" s="208">
        <v>1.0948905109489093E-2</v>
      </c>
      <c r="AH189" s="213">
        <v>3.8297872340425476E-2</v>
      </c>
      <c r="AI189" s="211">
        <v>4.629629629629628E-2</v>
      </c>
      <c r="AJ189" s="211">
        <v>4.3333333333333446E-2</v>
      </c>
      <c r="AK189" s="211">
        <v>4.8034934497816595E-2</v>
      </c>
      <c r="AL189" s="461">
        <v>8.737864077669899E-2</v>
      </c>
      <c r="AM189" s="461">
        <v>5.7649667405764937E-2</v>
      </c>
      <c r="AN189" s="200">
        <v>0</v>
      </c>
      <c r="AO189" s="208">
        <v>-1.7316017316017396E-2</v>
      </c>
      <c r="AP189" s="32">
        <v>2.2727272727272707E-2</v>
      </c>
      <c r="AQ189" s="32">
        <v>-1.6877637130801593E-2</v>
      </c>
      <c r="AR189" s="32">
        <v>-1.67364016736401E-2</v>
      </c>
      <c r="AS189" s="32">
        <v>-1.8404907975460127E-2</v>
      </c>
      <c r="AT189" s="32">
        <v>1.3422818791946289E-2</v>
      </c>
      <c r="AU189" s="216">
        <v>1.3015184381778733E-2</v>
      </c>
      <c r="AV189" s="461">
        <v>4.2452830188679069E-2</v>
      </c>
      <c r="AW189" s="461">
        <v>0</v>
      </c>
    </row>
    <row r="190" spans="1:49" hidden="1" outlineLevel="1">
      <c r="A190" s="40">
        <v>38558</v>
      </c>
      <c r="B190">
        <v>7364</v>
      </c>
      <c r="C190">
        <v>5985</v>
      </c>
      <c r="D190" s="360">
        <v>-0.11396521969998674</v>
      </c>
      <c r="E190" s="34">
        <v>-0.14042255165168671</v>
      </c>
      <c r="F190" s="34">
        <v>-7.9089090629327563E-2</v>
      </c>
      <c r="H190" s="366">
        <v>11.8</v>
      </c>
      <c r="I190" s="339">
        <v>7.6</v>
      </c>
      <c r="J190" s="365">
        <v>13.25</v>
      </c>
      <c r="K190" s="383">
        <v>12.6</v>
      </c>
      <c r="L190" s="365">
        <v>11.5</v>
      </c>
      <c r="M190" s="365">
        <v>10.45</v>
      </c>
      <c r="N190" s="365">
        <v>14.75</v>
      </c>
      <c r="O190" s="365">
        <v>11.1</v>
      </c>
      <c r="P190" s="379">
        <v>3</v>
      </c>
      <c r="Q190" s="368">
        <v>4.24</v>
      </c>
      <c r="R190" s="366">
        <v>4.5999999999999996</v>
      </c>
      <c r="S190" s="73">
        <v>10.1</v>
      </c>
      <c r="T190" s="365">
        <v>10.5</v>
      </c>
      <c r="U190" s="365">
        <v>10.3</v>
      </c>
      <c r="V190" s="365">
        <v>10.4</v>
      </c>
      <c r="W190" s="365">
        <v>7.15</v>
      </c>
      <c r="Y190" s="365">
        <v>18.75</v>
      </c>
      <c r="Z190" s="457">
        <v>19.399999999999999</v>
      </c>
      <c r="AA190" s="365">
        <v>6.89</v>
      </c>
      <c r="AB190" s="365">
        <v>5.13</v>
      </c>
      <c r="AC190" s="370">
        <v>-5.9760956175298752E-2</v>
      </c>
      <c r="AD190" s="476"/>
      <c r="AE190" s="208">
        <v>-7.3170731707317027E-2</v>
      </c>
      <c r="AF190" s="208">
        <v>-8.9347079037800703E-2</v>
      </c>
      <c r="AG190" s="208">
        <v>-9.0252707581227387E-2</v>
      </c>
      <c r="AH190" s="213">
        <v>-5.7377049180327822E-2</v>
      </c>
      <c r="AI190" s="211">
        <v>-7.5221238938053214E-2</v>
      </c>
      <c r="AJ190" s="211">
        <v>-5.7507987220447254E-2</v>
      </c>
      <c r="AK190" s="211">
        <v>-7.5000000000000067E-2</v>
      </c>
      <c r="AL190" s="461">
        <v>-0.1071428571428571</v>
      </c>
      <c r="AM190" s="461">
        <v>-0.11111111111111094</v>
      </c>
      <c r="AN190" s="200">
        <v>-9.8039215686274495E-2</v>
      </c>
      <c r="AO190" s="208">
        <v>-0.11013215859030834</v>
      </c>
      <c r="AP190" s="32">
        <v>-6.6666666666666652E-2</v>
      </c>
      <c r="AQ190" s="32">
        <v>-0.11587982832618027</v>
      </c>
      <c r="AR190" s="32">
        <v>-0.11489361702127654</v>
      </c>
      <c r="AS190" s="32">
        <v>-0.10624999999999996</v>
      </c>
      <c r="AT190" s="32">
        <v>-0.17218543046357615</v>
      </c>
      <c r="AU190" s="216">
        <v>-0.16916488222698089</v>
      </c>
      <c r="AV190" s="461">
        <v>-0.22058823529411764</v>
      </c>
      <c r="AW190" s="461">
        <v>-0.17124394184168024</v>
      </c>
    </row>
    <row r="191" spans="1:49" hidden="1" outlineLevel="1">
      <c r="A191" s="40">
        <v>38565</v>
      </c>
      <c r="B191">
        <v>6419</v>
      </c>
      <c r="C191">
        <v>5096</v>
      </c>
      <c r="D191" s="360">
        <v>-0.13738856843209224</v>
      </c>
      <c r="E191" s="34">
        <v>-0.12832699619771859</v>
      </c>
      <c r="F191" s="34">
        <v>-0.14853801169590641</v>
      </c>
      <c r="H191" s="366">
        <v>10.6</v>
      </c>
      <c r="I191" s="339">
        <v>6.5</v>
      </c>
      <c r="J191" s="365">
        <v>11.3</v>
      </c>
      <c r="K191" s="383">
        <v>10.7</v>
      </c>
      <c r="L191" s="365">
        <v>10.4</v>
      </c>
      <c r="M191" s="365">
        <v>8.9</v>
      </c>
      <c r="N191" s="365">
        <v>13.5</v>
      </c>
      <c r="O191" s="365">
        <v>9.35</v>
      </c>
      <c r="P191" s="379">
        <v>2.2999999999999998</v>
      </c>
      <c r="Q191" s="368">
        <v>3.18</v>
      </c>
      <c r="R191" s="366">
        <v>4.0999999999999996</v>
      </c>
      <c r="S191" s="73">
        <v>8.75</v>
      </c>
      <c r="T191" s="365">
        <v>9</v>
      </c>
      <c r="U191" s="365">
        <v>8.8000000000000007</v>
      </c>
      <c r="V191" s="365">
        <v>9</v>
      </c>
      <c r="W191" s="365">
        <v>8.1</v>
      </c>
      <c r="Y191" s="365">
        <v>17.350000000000001</v>
      </c>
      <c r="Z191" s="457">
        <v>18</v>
      </c>
      <c r="AA191" s="365">
        <v>6.19</v>
      </c>
      <c r="AB191" s="365">
        <v>3.89</v>
      </c>
      <c r="AC191" s="370">
        <v>-0.10169491525423735</v>
      </c>
      <c r="AD191" s="476"/>
      <c r="AE191" s="208">
        <v>-0.14473684210526316</v>
      </c>
      <c r="AF191" s="208">
        <v>-0.14716981132075468</v>
      </c>
      <c r="AG191" s="208">
        <v>-0.15079365079365081</v>
      </c>
      <c r="AH191" s="213">
        <v>-9.5652173913043481E-2</v>
      </c>
      <c r="AI191" s="211">
        <v>-0.14832535885167453</v>
      </c>
      <c r="AJ191" s="211">
        <v>-8.4745762711864403E-2</v>
      </c>
      <c r="AK191" s="211">
        <v>-0.15765765765765771</v>
      </c>
      <c r="AL191" s="461">
        <v>-0.23333333333333339</v>
      </c>
      <c r="AM191" s="461">
        <v>-0.25</v>
      </c>
      <c r="AN191" s="200">
        <v>-0.10869565217391308</v>
      </c>
      <c r="AO191" s="208">
        <v>-0.13366336633663367</v>
      </c>
      <c r="AP191" s="32">
        <v>-0.1428571428571429</v>
      </c>
      <c r="AQ191" s="32">
        <v>-0.14563106796116498</v>
      </c>
      <c r="AR191" s="32">
        <v>-0.13461538461538469</v>
      </c>
      <c r="AS191" s="32">
        <v>0.1328671328671327</v>
      </c>
      <c r="AT191" s="32">
        <v>-7.4666666666666548E-2</v>
      </c>
      <c r="AU191" s="216">
        <v>-7.2164948453608213E-2</v>
      </c>
      <c r="AV191" s="461">
        <v>-0.10159651669085623</v>
      </c>
      <c r="AW191" s="461">
        <v>-0.24171539961013644</v>
      </c>
    </row>
    <row r="192" spans="1:49" hidden="1" outlineLevel="1">
      <c r="A192" s="40">
        <v>38572</v>
      </c>
      <c r="B192">
        <v>6840</v>
      </c>
      <c r="C192">
        <v>5508</v>
      </c>
      <c r="D192" s="360">
        <v>7.2340425531914887E-2</v>
      </c>
      <c r="E192" s="34">
        <v>6.558653995949526E-2</v>
      </c>
      <c r="F192" s="34">
        <v>8.0847723704866592E-2</v>
      </c>
      <c r="H192" s="366">
        <v>10.9</v>
      </c>
      <c r="I192" s="339">
        <v>7.2</v>
      </c>
      <c r="J192" s="365">
        <v>12.9</v>
      </c>
      <c r="K192" s="383">
        <v>11.7</v>
      </c>
      <c r="L192" s="365">
        <v>10.7</v>
      </c>
      <c r="M192" s="365">
        <v>9.65</v>
      </c>
      <c r="N192" s="365">
        <v>13.6</v>
      </c>
      <c r="O192" s="365">
        <v>10.199999999999999</v>
      </c>
      <c r="P192" s="379">
        <v>2.48</v>
      </c>
      <c r="Q192" s="368">
        <v>3.71</v>
      </c>
      <c r="R192" s="366">
        <v>4.25</v>
      </c>
      <c r="S192" s="73">
        <v>9.1999999999999993</v>
      </c>
      <c r="T192" s="365">
        <v>9.25</v>
      </c>
      <c r="U192" s="365">
        <v>9.4</v>
      </c>
      <c r="V192" s="365">
        <v>9.4499999999999993</v>
      </c>
      <c r="W192" s="365">
        <v>6.55</v>
      </c>
      <c r="Y192" s="365">
        <v>18.399999999999999</v>
      </c>
      <c r="Z192" s="457">
        <v>19.149999999999999</v>
      </c>
      <c r="AA192" s="365">
        <v>6.72</v>
      </c>
      <c r="AB192" s="365">
        <v>4.42</v>
      </c>
      <c r="AC192" s="370">
        <v>2.8301886792452935E-2</v>
      </c>
      <c r="AD192" s="476"/>
      <c r="AE192" s="208">
        <v>0.10769230769230775</v>
      </c>
      <c r="AF192" s="208">
        <v>0.1415929203539823</v>
      </c>
      <c r="AG192" s="208">
        <v>9.3457943925233655E-2</v>
      </c>
      <c r="AH192" s="213">
        <v>2.8846153846153744E-2</v>
      </c>
      <c r="AI192" s="211">
        <v>8.4269662921348409E-2</v>
      </c>
      <c r="AJ192" s="211">
        <v>7.4074074074073071E-3</v>
      </c>
      <c r="AK192" s="211">
        <v>9.0909090909090828E-2</v>
      </c>
      <c r="AL192" s="461">
        <v>7.8260869565217384E-2</v>
      </c>
      <c r="AM192" s="461">
        <v>0.16666666666666652</v>
      </c>
      <c r="AN192" s="200">
        <v>3.6585365853658569E-2</v>
      </c>
      <c r="AO192" s="208">
        <v>5.1428571428571379E-2</v>
      </c>
      <c r="AP192" s="32">
        <v>2.7777777777777679E-2</v>
      </c>
      <c r="AQ192" s="32">
        <v>6.8181818181818121E-2</v>
      </c>
      <c r="AR192" s="32">
        <v>4.9999999999999822E-2</v>
      </c>
      <c r="AS192" s="32">
        <v>-0.19135802469135799</v>
      </c>
      <c r="AT192" s="32">
        <v>6.0518731988472352E-2</v>
      </c>
      <c r="AU192" s="216">
        <v>6.3888888888888884E-2</v>
      </c>
      <c r="AV192" s="461">
        <v>8.5621970920839896E-2</v>
      </c>
      <c r="AW192" s="461">
        <v>0.13624678663239065</v>
      </c>
    </row>
    <row r="193" spans="1:49" hidden="1" outlineLevel="1">
      <c r="A193" s="40">
        <v>38579</v>
      </c>
      <c r="B193">
        <v>8103</v>
      </c>
      <c r="C193">
        <v>5790</v>
      </c>
      <c r="D193" s="360">
        <v>0.12512147716229349</v>
      </c>
      <c r="E193" s="34">
        <v>0.18464912280701751</v>
      </c>
      <c r="F193" s="34">
        <v>5.1198257080609988E-2</v>
      </c>
      <c r="H193" s="366">
        <v>11.65</v>
      </c>
      <c r="I193" s="339">
        <v>7.3</v>
      </c>
      <c r="J193" s="365">
        <v>13.1</v>
      </c>
      <c r="K193" s="383">
        <v>12.4</v>
      </c>
      <c r="L193" s="365">
        <v>11.4</v>
      </c>
      <c r="M193" s="365">
        <v>10</v>
      </c>
      <c r="N193" s="365">
        <v>14.55</v>
      </c>
      <c r="O193" s="365">
        <v>10.5</v>
      </c>
      <c r="P193" s="379">
        <v>2.83</v>
      </c>
      <c r="Q193" s="368">
        <v>3.89</v>
      </c>
      <c r="R193" s="366">
        <v>4.9000000000000004</v>
      </c>
      <c r="S193" s="73">
        <v>11</v>
      </c>
      <c r="T193" s="365">
        <v>10.36</v>
      </c>
      <c r="U193" s="365">
        <v>11.2</v>
      </c>
      <c r="V193" s="365">
        <v>11.25</v>
      </c>
      <c r="W193" s="365">
        <v>7.8</v>
      </c>
      <c r="Y193" s="365">
        <v>21.2</v>
      </c>
      <c r="Z193" s="457">
        <v>21.85</v>
      </c>
      <c r="AA193" s="365">
        <v>7.95</v>
      </c>
      <c r="AB193" s="365">
        <v>5.83</v>
      </c>
      <c r="AC193" s="370">
        <v>6.8807339449541205E-2</v>
      </c>
      <c r="AD193" s="476"/>
      <c r="AE193" s="208">
        <v>1.388888888888884E-2</v>
      </c>
      <c r="AF193" s="208">
        <v>1.5503875968992276E-2</v>
      </c>
      <c r="AG193" s="208">
        <v>5.9829059829059839E-2</v>
      </c>
      <c r="AH193" s="213">
        <v>6.542056074766367E-2</v>
      </c>
      <c r="AI193" s="211">
        <v>3.6269430051813378E-2</v>
      </c>
      <c r="AJ193" s="211">
        <v>6.9852941176470562E-2</v>
      </c>
      <c r="AK193" s="211">
        <v>2.941176470588247E-2</v>
      </c>
      <c r="AL193" s="461">
        <v>0.1411290322580645</v>
      </c>
      <c r="AM193" s="461">
        <v>4.8517520215633381E-2</v>
      </c>
      <c r="AN193" s="200">
        <v>0.15294117647058836</v>
      </c>
      <c r="AO193" s="208">
        <v>0.19565217391304368</v>
      </c>
      <c r="AP193" s="32">
        <v>0.11999999999999988</v>
      </c>
      <c r="AQ193" s="32">
        <v>0.1914893617021276</v>
      </c>
      <c r="AR193" s="32">
        <v>0.19047619047619047</v>
      </c>
      <c r="AS193" s="32">
        <v>0.19083969465648853</v>
      </c>
      <c r="AT193" s="32">
        <v>0.15217391304347827</v>
      </c>
      <c r="AU193" s="216">
        <v>0.14099216710182794</v>
      </c>
      <c r="AV193" s="461">
        <v>0.18303571428571441</v>
      </c>
      <c r="AW193" s="461">
        <v>0.3190045248868778</v>
      </c>
    </row>
    <row r="194" spans="1:49" hidden="1" outlineLevel="1">
      <c r="A194" s="40">
        <v>38586</v>
      </c>
      <c r="B194">
        <v>8793</v>
      </c>
      <c r="C194">
        <v>7001</v>
      </c>
      <c r="D194" s="360">
        <v>0.13683149787662852</v>
      </c>
      <c r="E194" s="34">
        <v>8.5153646797482496E-2</v>
      </c>
      <c r="F194" s="34">
        <v>0.20915371329879107</v>
      </c>
      <c r="H194" s="366">
        <v>13.25</v>
      </c>
      <c r="I194" s="339">
        <v>8.8000000000000007</v>
      </c>
      <c r="J194" s="365">
        <v>15.8</v>
      </c>
      <c r="K194" s="383">
        <v>14.55</v>
      </c>
      <c r="L194" s="365">
        <v>12.9</v>
      </c>
      <c r="M194" s="365">
        <v>11.9</v>
      </c>
      <c r="N194" s="365">
        <v>16.899999999999999</v>
      </c>
      <c r="O194" s="365">
        <v>12.75</v>
      </c>
      <c r="P194" s="379">
        <v>3.89</v>
      </c>
      <c r="Q194" s="368">
        <v>5.3</v>
      </c>
      <c r="R194" s="366">
        <v>5.0999999999999996</v>
      </c>
      <c r="S194" s="73">
        <v>11.7</v>
      </c>
      <c r="T194" s="365">
        <v>12.4</v>
      </c>
      <c r="U194" s="365">
        <v>11.7</v>
      </c>
      <c r="V194" s="365">
        <v>11.9</v>
      </c>
      <c r="W194" s="365">
        <v>8.1</v>
      </c>
      <c r="Y194" s="365">
        <v>23.5</v>
      </c>
      <c r="Z194" s="457">
        <v>24</v>
      </c>
      <c r="AA194" s="365">
        <v>9.19</v>
      </c>
      <c r="AB194" s="365">
        <v>6.19</v>
      </c>
      <c r="AC194" s="370">
        <v>0.1373390557939913</v>
      </c>
      <c r="AD194" s="476"/>
      <c r="AE194" s="208">
        <v>0.20547945205479468</v>
      </c>
      <c r="AF194" s="208">
        <v>0.20610687022900764</v>
      </c>
      <c r="AG194" s="208">
        <v>0.17338709677419351</v>
      </c>
      <c r="AH194" s="213">
        <v>0.13157894736842102</v>
      </c>
      <c r="AI194" s="211">
        <v>0.18999999999999995</v>
      </c>
      <c r="AJ194" s="211">
        <v>0.1615120274914088</v>
      </c>
      <c r="AK194" s="211">
        <v>0.21428571428571419</v>
      </c>
      <c r="AL194" s="461">
        <v>0.37455830388692579</v>
      </c>
      <c r="AM194" s="461">
        <v>0.36246786632390737</v>
      </c>
      <c r="AN194" s="200">
        <v>4.0816326530612068E-2</v>
      </c>
      <c r="AO194" s="208">
        <v>6.3636363636363491E-2</v>
      </c>
      <c r="AP194" s="32">
        <v>0.19691119691119696</v>
      </c>
      <c r="AQ194" s="32">
        <v>4.4642857142857206E-2</v>
      </c>
      <c r="AR194" s="32">
        <v>5.7777777777777706E-2</v>
      </c>
      <c r="AS194" s="32">
        <v>3.8461538461538547E-2</v>
      </c>
      <c r="AT194" s="32">
        <v>0.10849056603773599</v>
      </c>
      <c r="AU194" s="216">
        <v>9.8398169336384456E-2</v>
      </c>
      <c r="AV194" s="461">
        <v>0.15597484276729556</v>
      </c>
      <c r="AW194" s="461">
        <v>6.1749571183533414E-2</v>
      </c>
    </row>
    <row r="195" spans="1:49" hidden="1" outlineLevel="1">
      <c r="A195" s="40">
        <v>38593</v>
      </c>
      <c r="B195">
        <v>9641</v>
      </c>
      <c r="C195">
        <v>7339</v>
      </c>
      <c r="D195" s="360">
        <v>7.5091807015322365E-2</v>
      </c>
      <c r="E195" s="34">
        <v>9.6440350278630627E-2</v>
      </c>
      <c r="F195" s="34">
        <v>4.8278817311812494E-2</v>
      </c>
      <c r="H195" s="366">
        <v>13.65</v>
      </c>
      <c r="I195" s="339">
        <v>9.3000000000000007</v>
      </c>
      <c r="J195" s="365">
        <v>16.899999999999999</v>
      </c>
      <c r="K195" s="383">
        <v>16.100000000000001</v>
      </c>
      <c r="L195" s="365">
        <v>13.3</v>
      </c>
      <c r="M195" s="365">
        <v>12.8</v>
      </c>
      <c r="N195" s="365">
        <v>17.2</v>
      </c>
      <c r="O195" s="365">
        <v>13.65</v>
      </c>
      <c r="P195" s="379">
        <v>3.98</v>
      </c>
      <c r="Q195" s="368">
        <v>5.74</v>
      </c>
      <c r="R195" s="366">
        <v>5.55</v>
      </c>
      <c r="S195" s="73">
        <v>12.75</v>
      </c>
      <c r="T195" s="365">
        <v>12.7</v>
      </c>
      <c r="U195" s="365">
        <v>12.95</v>
      </c>
      <c r="V195" s="365">
        <v>13.1</v>
      </c>
      <c r="W195" s="365">
        <v>8.85</v>
      </c>
      <c r="Y195" s="365">
        <v>25.7</v>
      </c>
      <c r="Z195" s="457">
        <v>26.5</v>
      </c>
      <c r="AA195" s="365">
        <v>10.16</v>
      </c>
      <c r="AB195" s="365">
        <v>7.07</v>
      </c>
      <c r="AC195" s="370">
        <v>3.0188679245283012E-2</v>
      </c>
      <c r="AD195" s="476"/>
      <c r="AE195" s="208">
        <v>5.6818181818181879E-2</v>
      </c>
      <c r="AF195" s="208">
        <v>6.9620253164556889E-2</v>
      </c>
      <c r="AG195" s="208">
        <v>0.10652920962199319</v>
      </c>
      <c r="AH195" s="213">
        <v>3.1007751937984551E-2</v>
      </c>
      <c r="AI195" s="211">
        <v>7.5630252100840289E-2</v>
      </c>
      <c r="AJ195" s="211">
        <v>1.7751479289940919E-2</v>
      </c>
      <c r="AK195" s="211">
        <v>7.0588235294117618E-2</v>
      </c>
      <c r="AL195" s="461">
        <v>2.3136246786632286E-2</v>
      </c>
      <c r="AM195" s="461">
        <v>8.3018867924528283E-2</v>
      </c>
      <c r="AN195" s="200">
        <v>8.8235294117647189E-2</v>
      </c>
      <c r="AO195" s="208">
        <v>8.9743589743589869E-2</v>
      </c>
      <c r="AP195" s="32">
        <v>2.4193548387096753E-2</v>
      </c>
      <c r="AQ195" s="32">
        <v>0.1068376068376069</v>
      </c>
      <c r="AR195" s="32">
        <v>0.10084033613445365</v>
      </c>
      <c r="AS195" s="32">
        <v>9.259259259259256E-2</v>
      </c>
      <c r="AT195" s="32">
        <v>9.3617021276595658E-2</v>
      </c>
      <c r="AU195" s="216">
        <v>0.10416666666666674</v>
      </c>
      <c r="AV195" s="461">
        <v>0.10554951033732318</v>
      </c>
      <c r="AW195" s="461">
        <v>0.14216478190630055</v>
      </c>
    </row>
    <row r="196" spans="1:49" hidden="1" outlineLevel="1">
      <c r="A196" s="40">
        <v>38600</v>
      </c>
      <c r="B196">
        <v>9237</v>
      </c>
      <c r="C196">
        <v>7202</v>
      </c>
      <c r="D196" s="360">
        <v>-3.1861012956419299E-2</v>
      </c>
      <c r="E196" s="34">
        <v>-4.1904366766932877E-2</v>
      </c>
      <c r="F196" s="34">
        <v>-1.8667393377844399E-2</v>
      </c>
      <c r="H196" s="366">
        <v>13.7</v>
      </c>
      <c r="I196" s="339">
        <v>8.9</v>
      </c>
      <c r="J196" s="365">
        <v>16.45</v>
      </c>
      <c r="K196" s="383">
        <v>15.6</v>
      </c>
      <c r="L196" s="365">
        <v>13.35</v>
      </c>
      <c r="M196" s="365">
        <v>12.35</v>
      </c>
      <c r="N196" s="365">
        <v>17.25</v>
      </c>
      <c r="O196" s="365">
        <v>13.15</v>
      </c>
      <c r="P196" s="379">
        <v>3.89</v>
      </c>
      <c r="Q196" s="368">
        <v>5.3</v>
      </c>
      <c r="R196" s="366">
        <v>5.4</v>
      </c>
      <c r="S196" s="73">
        <v>12.55</v>
      </c>
      <c r="T196" s="365">
        <v>13</v>
      </c>
      <c r="U196" s="365">
        <v>12.65</v>
      </c>
      <c r="V196" s="365">
        <v>12.75</v>
      </c>
      <c r="W196" s="365">
        <v>8.6999999999999993</v>
      </c>
      <c r="Y196" s="365">
        <v>24</v>
      </c>
      <c r="Z196" s="457">
        <v>24.5</v>
      </c>
      <c r="AA196" s="365">
        <v>9.1</v>
      </c>
      <c r="AB196" s="365">
        <v>6.8</v>
      </c>
      <c r="AC196" s="370">
        <v>3.66300366300365E-3</v>
      </c>
      <c r="AD196" s="476"/>
      <c r="AE196" s="208">
        <v>-4.3010752688172116E-2</v>
      </c>
      <c r="AF196" s="208">
        <v>-2.6627218934911157E-2</v>
      </c>
      <c r="AG196" s="208">
        <v>-3.1055900621118071E-2</v>
      </c>
      <c r="AH196" s="213">
        <v>3.759398496240518E-3</v>
      </c>
      <c r="AI196" s="211">
        <v>-3.5156250000000111E-2</v>
      </c>
      <c r="AJ196" s="211">
        <v>2.9069767441860517E-3</v>
      </c>
      <c r="AK196" s="211">
        <v>-3.6630036630036611E-2</v>
      </c>
      <c r="AL196" s="461">
        <v>-2.2613065326633097E-2</v>
      </c>
      <c r="AM196" s="461">
        <v>-7.6655052264808399E-2</v>
      </c>
      <c r="AN196" s="200">
        <v>-2.7027027027026973E-2</v>
      </c>
      <c r="AO196" s="208">
        <v>-1.5686274509803866E-2</v>
      </c>
      <c r="AP196" s="32">
        <v>2.3622047244094446E-2</v>
      </c>
      <c r="AQ196" s="32">
        <v>-2.316602316602312E-2</v>
      </c>
      <c r="AR196" s="32">
        <v>-2.6717557251908386E-2</v>
      </c>
      <c r="AS196" s="32">
        <v>-1.6949152542372947E-2</v>
      </c>
      <c r="AT196" s="32">
        <v>-6.6147859922178975E-2</v>
      </c>
      <c r="AU196" s="216">
        <v>-7.547169811320753E-2</v>
      </c>
      <c r="AV196" s="461">
        <v>-0.10433070866141736</v>
      </c>
      <c r="AW196" s="461">
        <v>-3.8189533239038287E-2</v>
      </c>
    </row>
    <row r="197" spans="1:49" hidden="1" outlineLevel="1">
      <c r="A197" s="40">
        <v>38607</v>
      </c>
      <c r="B197">
        <v>9930</v>
      </c>
      <c r="C197">
        <v>7926</v>
      </c>
      <c r="D197" s="360">
        <v>8.619745726625716E-2</v>
      </c>
      <c r="E197" s="34">
        <v>7.5024358557973292E-2</v>
      </c>
      <c r="F197" s="34">
        <v>0.10052763121355168</v>
      </c>
      <c r="H197" s="366">
        <v>14.25</v>
      </c>
      <c r="I197" s="339">
        <v>10</v>
      </c>
      <c r="J197" s="365">
        <v>18.350000000000001</v>
      </c>
      <c r="K197" s="383">
        <v>17.45</v>
      </c>
      <c r="L197" s="365">
        <v>14.5</v>
      </c>
      <c r="M197" s="365">
        <v>13.9</v>
      </c>
      <c r="N197" s="365">
        <v>18</v>
      </c>
      <c r="O197" s="365">
        <v>14.85</v>
      </c>
      <c r="P197" s="379">
        <v>4.07</v>
      </c>
      <c r="Q197" s="368">
        <v>6.19</v>
      </c>
      <c r="R197" s="366">
        <v>5.85</v>
      </c>
      <c r="S197" s="73">
        <v>13.6</v>
      </c>
      <c r="T197" s="365">
        <v>13.3</v>
      </c>
      <c r="U197" s="365">
        <v>13.85</v>
      </c>
      <c r="V197" s="365">
        <v>14</v>
      </c>
      <c r="W197" s="365">
        <v>9.4</v>
      </c>
      <c r="Y197" s="365">
        <v>25.15</v>
      </c>
      <c r="Z197" s="457">
        <v>25.85</v>
      </c>
      <c r="AA197" s="365">
        <v>9.7200000000000006</v>
      </c>
      <c r="AB197" s="365">
        <v>7.6</v>
      </c>
      <c r="AC197" s="370">
        <v>4.014598540145986E-2</v>
      </c>
      <c r="AD197" s="476"/>
      <c r="AE197" s="208">
        <v>0.12359550561797739</v>
      </c>
      <c r="AF197" s="208">
        <v>0.11550151975683898</v>
      </c>
      <c r="AG197" s="208">
        <v>0.11858974358974361</v>
      </c>
      <c r="AH197" s="213">
        <v>8.6142322097378266E-2</v>
      </c>
      <c r="AI197" s="211">
        <v>0.12550607287449389</v>
      </c>
      <c r="AJ197" s="211">
        <v>4.3478260869565188E-2</v>
      </c>
      <c r="AK197" s="211">
        <v>0.12927756653992395</v>
      </c>
      <c r="AL197" s="461">
        <v>4.6272493573264795E-2</v>
      </c>
      <c r="AM197" s="461">
        <v>0.16792452830188687</v>
      </c>
      <c r="AN197" s="200">
        <v>8.3333333333333259E-2</v>
      </c>
      <c r="AO197" s="208">
        <v>8.3665338645418252E-2</v>
      </c>
      <c r="AP197" s="32">
        <v>2.3076923076923217E-2</v>
      </c>
      <c r="AQ197" s="32">
        <v>9.486166007905128E-2</v>
      </c>
      <c r="AR197" s="32">
        <v>9.8039215686274606E-2</v>
      </c>
      <c r="AS197" s="32">
        <v>8.0459770114942764E-2</v>
      </c>
      <c r="AT197" s="32">
        <v>4.7916666666666607E-2</v>
      </c>
      <c r="AU197" s="216">
        <v>5.5102040816326525E-2</v>
      </c>
      <c r="AV197" s="461">
        <v>6.8131868131868334E-2</v>
      </c>
      <c r="AW197" s="461">
        <v>0.11764705882352944</v>
      </c>
    </row>
    <row r="198" spans="1:49" hidden="1" outlineLevel="1">
      <c r="A198" s="40">
        <v>38614</v>
      </c>
      <c r="B198">
        <v>10998</v>
      </c>
      <c r="C198">
        <v>8629</v>
      </c>
      <c r="D198" s="360">
        <v>9.9182347670250914E-2</v>
      </c>
      <c r="E198" s="34">
        <v>0.10755287009063452</v>
      </c>
      <c r="F198" s="34">
        <v>8.8695432752964987E-2</v>
      </c>
      <c r="H198" s="366">
        <v>15.25</v>
      </c>
      <c r="I198" s="339">
        <v>11</v>
      </c>
      <c r="J198" s="365">
        <v>19.75</v>
      </c>
      <c r="K198" s="383">
        <v>18.8</v>
      </c>
      <c r="L198" s="365">
        <v>15</v>
      </c>
      <c r="M198" s="365">
        <v>15</v>
      </c>
      <c r="N198" s="365">
        <v>19.25</v>
      </c>
      <c r="O198" s="365">
        <v>16.05</v>
      </c>
      <c r="P198" s="379">
        <v>4.7699999999999996</v>
      </c>
      <c r="Q198" s="368">
        <v>7.07</v>
      </c>
      <c r="R198" s="366">
        <v>6.4</v>
      </c>
      <c r="S198" s="73">
        <v>15.1</v>
      </c>
      <c r="T198" s="365">
        <v>14.75</v>
      </c>
      <c r="U198" s="365">
        <v>15.3</v>
      </c>
      <c r="V198" s="365">
        <v>15.5</v>
      </c>
      <c r="W198" s="365">
        <v>10.45</v>
      </c>
      <c r="Y198" s="365">
        <v>26.9</v>
      </c>
      <c r="Z198" s="457">
        <v>27.75</v>
      </c>
      <c r="AA198" s="365">
        <v>10.78</v>
      </c>
      <c r="AB198" s="365">
        <v>9.01</v>
      </c>
      <c r="AC198" s="370">
        <v>7.0175438596491224E-2</v>
      </c>
      <c r="AD198" s="476"/>
      <c r="AE198" s="208">
        <v>0.10000000000000009</v>
      </c>
      <c r="AF198" s="208">
        <v>7.629427792915533E-2</v>
      </c>
      <c r="AG198" s="208">
        <v>7.7363896848137603E-2</v>
      </c>
      <c r="AH198" s="213">
        <v>3.4482758620689724E-2</v>
      </c>
      <c r="AI198" s="211">
        <v>7.9136690647481966E-2</v>
      </c>
      <c r="AJ198" s="211">
        <v>6.944444444444442E-2</v>
      </c>
      <c r="AK198" s="211">
        <v>8.0808080808080884E-2</v>
      </c>
      <c r="AL198" s="461">
        <v>0.17199017199017175</v>
      </c>
      <c r="AM198" s="461">
        <v>0.14216478190630055</v>
      </c>
      <c r="AN198" s="200">
        <v>9.4017094017094127E-2</v>
      </c>
      <c r="AO198" s="208">
        <v>0.11029411764705888</v>
      </c>
      <c r="AP198" s="32">
        <v>0.10902255639097747</v>
      </c>
      <c r="AQ198" s="32">
        <v>0.10469314079422398</v>
      </c>
      <c r="AR198" s="32">
        <v>0.10714285714285721</v>
      </c>
      <c r="AS198" s="32">
        <v>0.11170212765957444</v>
      </c>
      <c r="AT198" s="32">
        <v>6.9582504970179038E-2</v>
      </c>
      <c r="AU198" s="216">
        <v>7.3500967117988258E-2</v>
      </c>
      <c r="AV198" s="461">
        <v>0.10905349794238672</v>
      </c>
      <c r="AW198" s="461">
        <v>0.18552631578947376</v>
      </c>
    </row>
    <row r="199" spans="1:49" hidden="1" outlineLevel="1">
      <c r="A199" s="40">
        <v>38621</v>
      </c>
      <c r="B199">
        <v>11463</v>
      </c>
      <c r="C199">
        <v>8600</v>
      </c>
      <c r="D199" s="360">
        <v>2.2214296632190322E-2</v>
      </c>
      <c r="E199" s="34">
        <v>4.2280414620840201E-2</v>
      </c>
      <c r="F199" s="34">
        <v>-3.3607602271410464E-3</v>
      </c>
      <c r="H199" s="366">
        <v>15.45</v>
      </c>
      <c r="I199" s="339">
        <v>10.7</v>
      </c>
      <c r="J199" s="365">
        <v>19.649999999999999</v>
      </c>
      <c r="K199" s="383">
        <v>18.8</v>
      </c>
      <c r="L199" s="365">
        <v>15.25</v>
      </c>
      <c r="M199" s="365">
        <v>14.9</v>
      </c>
      <c r="N199" s="365">
        <v>19.5</v>
      </c>
      <c r="O199" s="365">
        <v>15.95</v>
      </c>
      <c r="P199" s="379">
        <v>4.7699999999999996</v>
      </c>
      <c r="Q199" s="368">
        <v>6.89</v>
      </c>
      <c r="R199" s="366">
        <v>6.7</v>
      </c>
      <c r="S199" s="73">
        <v>15.95</v>
      </c>
      <c r="T199" s="365">
        <v>14.85</v>
      </c>
      <c r="U199" s="365">
        <v>16.149999999999999</v>
      </c>
      <c r="V199" s="365">
        <v>16.350000000000001</v>
      </c>
      <c r="W199" s="365">
        <v>11</v>
      </c>
      <c r="Y199" s="365">
        <v>27.8</v>
      </c>
      <c r="Z199" s="457">
        <v>28.6</v>
      </c>
      <c r="AA199" s="365">
        <v>11.05</v>
      </c>
      <c r="AB199" s="365">
        <v>9.5399999999999991</v>
      </c>
      <c r="AC199" s="370">
        <v>1.3114754098360715E-2</v>
      </c>
      <c r="AD199" s="476"/>
      <c r="AE199" s="208">
        <v>-2.7272727272727337E-2</v>
      </c>
      <c r="AF199" s="208">
        <v>-5.0632911392405333E-3</v>
      </c>
      <c r="AG199" s="208">
        <v>0</v>
      </c>
      <c r="AH199" s="213">
        <v>1.6666666666666607E-2</v>
      </c>
      <c r="AI199" s="211">
        <v>-6.6666666666665986E-3</v>
      </c>
      <c r="AJ199" s="211">
        <v>1.298701298701288E-2</v>
      </c>
      <c r="AK199" s="211">
        <v>-6.230529595015688E-3</v>
      </c>
      <c r="AL199" s="461">
        <v>0</v>
      </c>
      <c r="AM199" s="461">
        <v>-2.5459688826025562E-2</v>
      </c>
      <c r="AN199" s="200">
        <v>4.6875E-2</v>
      </c>
      <c r="AO199" s="208">
        <v>5.6291390728476776E-2</v>
      </c>
      <c r="AP199" s="32">
        <v>6.7796610169490457E-3</v>
      </c>
      <c r="AQ199" s="32">
        <v>5.5555555555555358E-2</v>
      </c>
      <c r="AR199" s="32">
        <v>5.4838709677419439E-2</v>
      </c>
      <c r="AS199" s="32">
        <v>5.2631578947368585E-2</v>
      </c>
      <c r="AT199" s="32">
        <v>3.3457249070631967E-2</v>
      </c>
      <c r="AU199" s="216">
        <v>3.0630630630630762E-2</v>
      </c>
      <c r="AV199" s="461">
        <v>2.5046382189239491E-2</v>
      </c>
      <c r="AW199" s="461">
        <v>5.8823529411764719E-2</v>
      </c>
    </row>
    <row r="200" spans="1:49" hidden="1" outlineLevel="1">
      <c r="A200" s="40">
        <v>38628</v>
      </c>
      <c r="B200">
        <v>11241</v>
      </c>
      <c r="C200">
        <v>8465</v>
      </c>
      <c r="D200" s="360">
        <v>-1.7793949060459502E-2</v>
      </c>
      <c r="E200" s="34">
        <v>-1.9366657942946897E-2</v>
      </c>
      <c r="F200" s="34">
        <v>-1.5697674418604701E-2</v>
      </c>
      <c r="H200" s="366">
        <v>14.85</v>
      </c>
      <c r="I200" s="339">
        <v>10.75</v>
      </c>
      <c r="J200" s="365">
        <v>19.649999999999999</v>
      </c>
      <c r="K200" s="383">
        <v>18.75</v>
      </c>
      <c r="L200" s="365">
        <v>14.45</v>
      </c>
      <c r="M200" s="365">
        <v>15</v>
      </c>
      <c r="N200" s="365">
        <v>18.75</v>
      </c>
      <c r="O200" s="365">
        <v>16.05</v>
      </c>
      <c r="P200" s="379">
        <v>4.42</v>
      </c>
      <c r="Q200" s="368">
        <v>6.98</v>
      </c>
      <c r="R200" s="366">
        <v>6.55</v>
      </c>
      <c r="S200" s="73">
        <v>15.5</v>
      </c>
      <c r="T200" s="365">
        <v>14</v>
      </c>
      <c r="U200" s="365">
        <v>15.7</v>
      </c>
      <c r="V200" s="365">
        <v>15.9</v>
      </c>
      <c r="W200" s="365">
        <v>10.7</v>
      </c>
      <c r="Y200" s="365">
        <v>27.7</v>
      </c>
      <c r="Z200" s="457">
        <v>28.75</v>
      </c>
      <c r="AA200" s="365">
        <v>11.13</v>
      </c>
      <c r="AB200" s="365">
        <v>9.2799999999999994</v>
      </c>
      <c r="AC200" s="370">
        <v>-3.8834951456310662E-2</v>
      </c>
      <c r="AD200" s="476"/>
      <c r="AE200" s="208">
        <v>4.6728971962617383E-3</v>
      </c>
      <c r="AF200" s="208">
        <v>0</v>
      </c>
      <c r="AG200" s="208">
        <v>-2.6595744680851796E-3</v>
      </c>
      <c r="AH200" s="213">
        <v>-5.2459016393442637E-2</v>
      </c>
      <c r="AI200" s="211">
        <v>6.7114093959730337E-3</v>
      </c>
      <c r="AJ200" s="211">
        <v>-3.8461538461538436E-2</v>
      </c>
      <c r="AK200" s="211">
        <v>6.2695924764890609E-3</v>
      </c>
      <c r="AL200" s="461">
        <v>-7.3375262054507284E-2</v>
      </c>
      <c r="AM200" s="461">
        <v>1.3062409288824517E-2</v>
      </c>
      <c r="AN200" s="200">
        <v>-2.2388059701492602E-2</v>
      </c>
      <c r="AO200" s="208">
        <v>-2.8213166144200552E-2</v>
      </c>
      <c r="AP200" s="32">
        <v>-5.7239057239057201E-2</v>
      </c>
      <c r="AQ200" s="32">
        <v>-2.786377708978327E-2</v>
      </c>
      <c r="AR200" s="32">
        <v>-2.7522935779816571E-2</v>
      </c>
      <c r="AS200" s="32">
        <v>-2.7272727272727337E-2</v>
      </c>
      <c r="AT200" s="32">
        <v>-3.597122302158362E-3</v>
      </c>
      <c r="AU200" s="216">
        <v>5.2447552447552059E-3</v>
      </c>
      <c r="AV200" s="461">
        <v>7.2398190045248612E-3</v>
      </c>
      <c r="AW200" s="461">
        <v>-2.7253668763102756E-2</v>
      </c>
    </row>
    <row r="201" spans="1:49" hidden="1" outlineLevel="1">
      <c r="A201" s="40">
        <v>38635</v>
      </c>
      <c r="B201">
        <v>11653</v>
      </c>
      <c r="C201">
        <v>9059</v>
      </c>
      <c r="D201" s="360">
        <v>5.1050441489901566E-2</v>
      </c>
      <c r="E201" s="34">
        <v>3.6651543456987845E-2</v>
      </c>
      <c r="F201" s="34">
        <v>7.017129356172469E-2</v>
      </c>
      <c r="H201" s="366">
        <v>15.25</v>
      </c>
      <c r="I201" s="339">
        <v>11.65</v>
      </c>
      <c r="J201" s="365">
        <v>21.3</v>
      </c>
      <c r="K201" s="383">
        <v>20.3</v>
      </c>
      <c r="L201" s="365">
        <v>14.8</v>
      </c>
      <c r="M201" s="365">
        <v>16.2</v>
      </c>
      <c r="N201" s="365">
        <v>19.25</v>
      </c>
      <c r="O201" s="365">
        <v>17.399999999999999</v>
      </c>
      <c r="P201" s="379">
        <v>4.68</v>
      </c>
      <c r="Q201" s="368">
        <v>7.87</v>
      </c>
      <c r="R201" s="366">
        <v>6.7</v>
      </c>
      <c r="S201" s="73">
        <v>16</v>
      </c>
      <c r="T201" s="365">
        <v>15</v>
      </c>
      <c r="U201" s="365">
        <v>16.100000000000001</v>
      </c>
      <c r="V201" s="365">
        <v>16.55</v>
      </c>
      <c r="W201" s="365">
        <v>10.95</v>
      </c>
      <c r="Y201" s="365">
        <v>28.55</v>
      </c>
      <c r="Z201" s="457">
        <v>29.5</v>
      </c>
      <c r="AA201" s="365">
        <v>11.67</v>
      </c>
      <c r="AB201" s="365">
        <v>9.7200000000000006</v>
      </c>
      <c r="AC201" s="370">
        <v>2.6936026936027035E-2</v>
      </c>
      <c r="AD201" s="476"/>
      <c r="AE201" s="208">
        <v>8.3720930232558111E-2</v>
      </c>
      <c r="AF201" s="208">
        <v>8.3969465648854991E-2</v>
      </c>
      <c r="AG201" s="208">
        <v>8.2666666666666666E-2</v>
      </c>
      <c r="AH201" s="213">
        <v>2.4221453287197381E-2</v>
      </c>
      <c r="AI201" s="211">
        <v>7.9999999999999849E-2</v>
      </c>
      <c r="AJ201" s="211">
        <v>2.6666666666666616E-2</v>
      </c>
      <c r="AK201" s="211">
        <v>8.4112149532710179E-2</v>
      </c>
      <c r="AL201" s="461">
        <v>5.8823529411764719E-2</v>
      </c>
      <c r="AM201" s="461">
        <v>0.12750716332378209</v>
      </c>
      <c r="AN201" s="200">
        <v>2.2900763358778775E-2</v>
      </c>
      <c r="AO201" s="208">
        <v>3.2258064516129004E-2</v>
      </c>
      <c r="AP201" s="32">
        <v>7.1428571428571397E-2</v>
      </c>
      <c r="AQ201" s="32">
        <v>2.5477707006369643E-2</v>
      </c>
      <c r="AR201" s="32">
        <v>4.088050314465419E-2</v>
      </c>
      <c r="AS201" s="32">
        <v>2.3364485981308469E-2</v>
      </c>
      <c r="AT201" s="32">
        <v>3.0685920577617321E-2</v>
      </c>
      <c r="AU201" s="216">
        <v>2.6086956521739202E-2</v>
      </c>
      <c r="AV201" s="461">
        <v>4.8517520215633381E-2</v>
      </c>
      <c r="AW201" s="461">
        <v>4.7413793103448398E-2</v>
      </c>
    </row>
    <row r="202" spans="1:49" hidden="1" outlineLevel="1">
      <c r="A202" s="40">
        <v>38642</v>
      </c>
      <c r="B202">
        <v>12825</v>
      </c>
      <c r="C202">
        <v>10236</v>
      </c>
      <c r="D202" s="360">
        <v>0.11341251448435696</v>
      </c>
      <c r="E202" s="34">
        <v>0.10057495923796456</v>
      </c>
      <c r="F202" s="34">
        <v>0.12992604040181033</v>
      </c>
      <c r="H202" s="366">
        <v>17.2</v>
      </c>
      <c r="I202" s="339">
        <v>12.8</v>
      </c>
      <c r="J202" s="365">
        <v>23.9</v>
      </c>
      <c r="K202" s="383">
        <v>22.8</v>
      </c>
      <c r="L202" s="365">
        <v>16.649999999999999</v>
      </c>
      <c r="M202" s="365">
        <v>17.850000000000001</v>
      </c>
      <c r="N202" s="365">
        <v>21.7</v>
      </c>
      <c r="O202" s="365">
        <v>19.25</v>
      </c>
      <c r="P202" s="379">
        <v>5.83</v>
      </c>
      <c r="Q202" s="368">
        <v>9.01</v>
      </c>
      <c r="R202" s="366">
        <v>7.15</v>
      </c>
      <c r="S202" s="73">
        <v>17.100000000000001</v>
      </c>
      <c r="T202" s="365">
        <v>17</v>
      </c>
      <c r="U202" s="365">
        <v>17.350000000000001</v>
      </c>
      <c r="V202" s="365">
        <v>17.600000000000001</v>
      </c>
      <c r="W202" s="365">
        <v>11.8</v>
      </c>
      <c r="Y202" s="365">
        <v>32.35</v>
      </c>
      <c r="Z202" s="457">
        <v>33.5</v>
      </c>
      <c r="AA202" s="365">
        <v>13.43</v>
      </c>
      <c r="AB202" s="365">
        <v>10.6</v>
      </c>
      <c r="AC202" s="370">
        <v>0.12786885245901636</v>
      </c>
      <c r="AD202" s="476"/>
      <c r="AE202" s="208">
        <v>9.8712446351931327E-2</v>
      </c>
      <c r="AF202" s="208">
        <v>0.1220657276995305</v>
      </c>
      <c r="AG202" s="208">
        <v>0.12315270935960587</v>
      </c>
      <c r="AH202" s="213">
        <v>0.12499999999999978</v>
      </c>
      <c r="AI202" s="211">
        <v>0.10185185185185208</v>
      </c>
      <c r="AJ202" s="211">
        <v>0.1272727272727272</v>
      </c>
      <c r="AK202" s="211">
        <v>0.10632183908045989</v>
      </c>
      <c r="AL202" s="461">
        <v>0.24572649572649574</v>
      </c>
      <c r="AM202" s="461">
        <v>0.14485387547649298</v>
      </c>
      <c r="AN202" s="200">
        <v>6.7164179104477695E-2</v>
      </c>
      <c r="AO202" s="208">
        <v>6.8750000000000089E-2</v>
      </c>
      <c r="AP202" s="32">
        <v>0.1333333333333333</v>
      </c>
      <c r="AQ202" s="32">
        <v>7.7639751552795122E-2</v>
      </c>
      <c r="AR202" s="32">
        <v>6.3444108761329332E-2</v>
      </c>
      <c r="AS202" s="32">
        <v>7.762557077625587E-2</v>
      </c>
      <c r="AT202" s="32">
        <v>0.13309982486865146</v>
      </c>
      <c r="AU202" s="216">
        <v>0.13559322033898313</v>
      </c>
      <c r="AV202" s="461">
        <v>0.15081405312767782</v>
      </c>
      <c r="AW202" s="461">
        <v>9.0534979423868123E-2</v>
      </c>
    </row>
    <row r="203" spans="1:49" hidden="1" outlineLevel="1">
      <c r="A203" s="40">
        <v>38649</v>
      </c>
      <c r="B203">
        <v>11752</v>
      </c>
      <c r="C203">
        <v>9695</v>
      </c>
      <c r="D203" s="360">
        <v>-6.9988291921425749E-2</v>
      </c>
      <c r="E203" s="34">
        <v>-8.3664717348927886E-2</v>
      </c>
      <c r="F203" s="34">
        <v>-5.2852676826885547E-2</v>
      </c>
      <c r="H203" s="366">
        <v>16.600000000000001</v>
      </c>
      <c r="I203" s="339">
        <v>12.1</v>
      </c>
      <c r="J203" s="365">
        <v>22.55</v>
      </c>
      <c r="K203" s="383">
        <v>21.5</v>
      </c>
      <c r="L203" s="365">
        <v>16.100000000000001</v>
      </c>
      <c r="M203" s="365">
        <v>16.899999999999999</v>
      </c>
      <c r="N203" s="365">
        <v>21</v>
      </c>
      <c r="O203" s="365">
        <v>18.149999999999999</v>
      </c>
      <c r="P203" s="379">
        <v>5.48</v>
      </c>
      <c r="Q203" s="368">
        <v>8.31</v>
      </c>
      <c r="R203" s="366">
        <v>6.7</v>
      </c>
      <c r="S203" s="73">
        <v>15.7</v>
      </c>
      <c r="T203" s="365">
        <v>16</v>
      </c>
      <c r="U203" s="365">
        <v>16</v>
      </c>
      <c r="V203" s="365">
        <v>16.25</v>
      </c>
      <c r="W203" s="365">
        <v>10.85</v>
      </c>
      <c r="Y203" s="365">
        <v>29.4</v>
      </c>
      <c r="Z203" s="457">
        <v>30.5</v>
      </c>
      <c r="AA203" s="365">
        <v>12.02</v>
      </c>
      <c r="AB203" s="365">
        <v>9.5399999999999991</v>
      </c>
      <c r="AC203" s="370">
        <v>-3.4883720930232398E-2</v>
      </c>
      <c r="AD203" s="476"/>
      <c r="AE203" s="208">
        <v>-5.4687500000000111E-2</v>
      </c>
      <c r="AF203" s="208">
        <v>-5.6485355648535518E-2</v>
      </c>
      <c r="AG203" s="208">
        <v>-5.7017543859649189E-2</v>
      </c>
      <c r="AH203" s="213">
        <v>-3.3033033033032844E-2</v>
      </c>
      <c r="AI203" s="211">
        <v>-5.3221288515406306E-2</v>
      </c>
      <c r="AJ203" s="211">
        <v>-3.2258064516129004E-2</v>
      </c>
      <c r="AK203" s="211">
        <v>-5.7142857142857162E-2</v>
      </c>
      <c r="AL203" s="461">
        <v>-6.0034305317324121E-2</v>
      </c>
      <c r="AM203" s="461">
        <v>-7.7691453940066491E-2</v>
      </c>
      <c r="AN203" s="200">
        <v>-6.2937062937062915E-2</v>
      </c>
      <c r="AO203" s="208">
        <v>-8.1871345029239873E-2</v>
      </c>
      <c r="AP203" s="32">
        <v>-5.8823529411764719E-2</v>
      </c>
      <c r="AQ203" s="32">
        <v>-7.7809798270893404E-2</v>
      </c>
      <c r="AR203" s="32">
        <v>-7.6704545454545525E-2</v>
      </c>
      <c r="AS203" s="32">
        <v>-8.0508474576271305E-2</v>
      </c>
      <c r="AT203" s="32">
        <v>-9.1190108191653851E-2</v>
      </c>
      <c r="AU203" s="216">
        <v>-8.9552238805970186E-2</v>
      </c>
      <c r="AV203" s="461">
        <v>-0.1049888309754281</v>
      </c>
      <c r="AW203" s="461">
        <v>-0.10000000000000009</v>
      </c>
    </row>
    <row r="204" spans="1:49" hidden="1" outlineLevel="1">
      <c r="A204" s="40">
        <v>38656</v>
      </c>
      <c r="B204">
        <v>11182</v>
      </c>
      <c r="C204">
        <v>9722</v>
      </c>
      <c r="D204" s="360">
        <v>-2.5318226325360182E-2</v>
      </c>
      <c r="E204" s="34">
        <v>-4.850238257317907E-2</v>
      </c>
      <c r="F204" s="34">
        <v>2.7849406910778196E-3</v>
      </c>
      <c r="H204" s="366">
        <v>16.350000000000001</v>
      </c>
      <c r="I204" s="339">
        <v>12.3</v>
      </c>
      <c r="J204" s="365">
        <v>22.75</v>
      </c>
      <c r="K204" s="383">
        <v>21.7</v>
      </c>
      <c r="L204" s="365">
        <v>15.85</v>
      </c>
      <c r="M204" s="365">
        <v>17.2</v>
      </c>
      <c r="N204" s="365">
        <v>20.65</v>
      </c>
      <c r="O204" s="365">
        <v>18.5</v>
      </c>
      <c r="P204" s="379">
        <v>5.3</v>
      </c>
      <c r="Q204" s="368">
        <v>8.49</v>
      </c>
      <c r="R204" s="366">
        <v>6.2</v>
      </c>
      <c r="S204" s="73">
        <v>14.5</v>
      </c>
      <c r="T204" s="365">
        <v>16</v>
      </c>
      <c r="U204" s="365">
        <v>14.7</v>
      </c>
      <c r="V204" s="365">
        <v>15.75</v>
      </c>
      <c r="W204" s="365">
        <v>10.050000000000001</v>
      </c>
      <c r="Y204" s="365">
        <v>29</v>
      </c>
      <c r="Z204" s="457">
        <v>30</v>
      </c>
      <c r="AA204" s="365">
        <v>11.84</v>
      </c>
      <c r="AB204" s="365">
        <v>8.48</v>
      </c>
      <c r="AC204" s="370">
        <v>-1.5060240963855387E-2</v>
      </c>
      <c r="AD204" s="476"/>
      <c r="AE204" s="208">
        <v>1.6528925619834878E-2</v>
      </c>
      <c r="AF204" s="208">
        <v>8.8691796008868451E-3</v>
      </c>
      <c r="AG204" s="208">
        <v>9.302325581395321E-3</v>
      </c>
      <c r="AH204" s="213">
        <v>-1.5527950310559091E-2</v>
      </c>
      <c r="AI204" s="211">
        <v>1.7751479289940919E-2</v>
      </c>
      <c r="AJ204" s="211">
        <v>-1.6666666666666718E-2</v>
      </c>
      <c r="AK204" s="211">
        <v>1.9283746556473913E-2</v>
      </c>
      <c r="AL204" s="461">
        <v>-3.284671532846728E-2</v>
      </c>
      <c r="AM204" s="461">
        <v>2.1660649819494449E-2</v>
      </c>
      <c r="AN204" s="200">
        <v>-7.4626865671641784E-2</v>
      </c>
      <c r="AO204" s="208">
        <v>-7.6433121019108263E-2</v>
      </c>
      <c r="AP204" s="32">
        <v>0</v>
      </c>
      <c r="AQ204" s="32">
        <v>-8.1250000000000044E-2</v>
      </c>
      <c r="AR204" s="32">
        <v>-3.0769230769230771E-2</v>
      </c>
      <c r="AS204" s="32">
        <v>-7.3732718894009119E-2</v>
      </c>
      <c r="AT204" s="32">
        <v>-1.3605442176870652E-2</v>
      </c>
      <c r="AU204" s="216">
        <v>-1.6393442622950838E-2</v>
      </c>
      <c r="AV204" s="461">
        <v>-1.4975041597337757E-2</v>
      </c>
      <c r="AW204" s="461">
        <v>-0.11111111111111094</v>
      </c>
    </row>
    <row r="205" spans="1:49" hidden="1" outlineLevel="1">
      <c r="A205" s="40">
        <v>38663</v>
      </c>
      <c r="B205">
        <v>10531</v>
      </c>
      <c r="C205">
        <v>9329</v>
      </c>
      <c r="D205" s="360">
        <v>-4.9942594718714095E-2</v>
      </c>
      <c r="E205" s="34">
        <v>-5.8218565551779622E-2</v>
      </c>
      <c r="F205" s="34">
        <v>-4.0423781114996893E-2</v>
      </c>
      <c r="H205" s="366">
        <v>15.6</v>
      </c>
      <c r="I205" s="339">
        <v>11.9</v>
      </c>
      <c r="J205" s="365">
        <v>22</v>
      </c>
      <c r="K205" s="383">
        <v>21</v>
      </c>
      <c r="L205" s="365">
        <v>15.15</v>
      </c>
      <c r="M205" s="365">
        <v>16.600000000000001</v>
      </c>
      <c r="N205" s="365">
        <v>19.75</v>
      </c>
      <c r="O205" s="365">
        <v>17.8</v>
      </c>
      <c r="P205" s="379">
        <v>4.95</v>
      </c>
      <c r="Q205" s="368">
        <v>8.1300000000000008</v>
      </c>
      <c r="R205" s="366">
        <v>5.9</v>
      </c>
      <c r="S205" s="73">
        <v>13.75</v>
      </c>
      <c r="T205" s="365">
        <v>15</v>
      </c>
      <c r="U205" s="365">
        <v>13.9</v>
      </c>
      <c r="V205" s="365">
        <v>14.1</v>
      </c>
      <c r="W205" s="365">
        <v>9.5</v>
      </c>
      <c r="Y205" s="365">
        <v>27.5</v>
      </c>
      <c r="Z205" s="457">
        <v>29</v>
      </c>
      <c r="AA205" s="365">
        <v>11.13</v>
      </c>
      <c r="AB205" s="365">
        <v>7.95</v>
      </c>
      <c r="AC205" s="370">
        <v>-4.5871559633027581E-2</v>
      </c>
      <c r="AD205" s="476"/>
      <c r="AE205" s="208">
        <v>-3.2520325203252098E-2</v>
      </c>
      <c r="AF205" s="208">
        <v>-3.2967032967032961E-2</v>
      </c>
      <c r="AG205" s="208">
        <v>-3.2258064516129004E-2</v>
      </c>
      <c r="AH205" s="213">
        <v>-4.4164037854889537E-2</v>
      </c>
      <c r="AI205" s="211">
        <v>-3.4883720930232398E-2</v>
      </c>
      <c r="AJ205" s="211">
        <v>-4.3583535108958738E-2</v>
      </c>
      <c r="AK205" s="211">
        <v>-3.7837837837837784E-2</v>
      </c>
      <c r="AL205" s="461">
        <v>-6.6037735849056589E-2</v>
      </c>
      <c r="AM205" s="461">
        <v>-4.2402826855123643E-2</v>
      </c>
      <c r="AN205" s="200">
        <v>-4.8387096774193505E-2</v>
      </c>
      <c r="AO205" s="208">
        <v>-5.1724137931034475E-2</v>
      </c>
      <c r="AP205" s="32">
        <v>-6.25E-2</v>
      </c>
      <c r="AQ205" s="32">
        <v>-5.4421768707482943E-2</v>
      </c>
      <c r="AR205" s="32">
        <v>-0.10476190476190483</v>
      </c>
      <c r="AS205" s="32">
        <v>-5.4726368159204064E-2</v>
      </c>
      <c r="AT205" s="32">
        <v>-5.1724137931034475E-2</v>
      </c>
      <c r="AU205" s="216">
        <v>-3.3333333333333326E-2</v>
      </c>
      <c r="AV205" s="461">
        <v>-5.9966216216216117E-2</v>
      </c>
      <c r="AW205" s="461">
        <v>-6.25E-2</v>
      </c>
    </row>
    <row r="206" spans="1:49" hidden="1" outlineLevel="1">
      <c r="A206" s="40">
        <v>38670</v>
      </c>
      <c r="B206">
        <v>11391</v>
      </c>
      <c r="C206">
        <v>9494</v>
      </c>
      <c r="D206" s="360">
        <v>5.1611278952668593E-2</v>
      </c>
      <c r="E206" s="34">
        <v>8.1663659671446176E-2</v>
      </c>
      <c r="F206" s="34">
        <v>1.7686783149319263E-2</v>
      </c>
      <c r="H206" s="366">
        <v>15.65</v>
      </c>
      <c r="I206" s="339">
        <v>12.15</v>
      </c>
      <c r="J206" s="365">
        <v>22.4</v>
      </c>
      <c r="K206" s="383">
        <v>21.35</v>
      </c>
      <c r="L206" s="365">
        <v>15.15</v>
      </c>
      <c r="M206" s="365">
        <v>16.95</v>
      </c>
      <c r="N206" s="365">
        <v>19.75</v>
      </c>
      <c r="O206" s="365">
        <v>18.25</v>
      </c>
      <c r="P206" s="379">
        <v>5.04</v>
      </c>
      <c r="Q206" s="368">
        <v>8.48</v>
      </c>
      <c r="R206" s="366">
        <v>6.3</v>
      </c>
      <c r="S206" s="73">
        <v>14.7</v>
      </c>
      <c r="T206" s="365">
        <v>15.1</v>
      </c>
      <c r="U206" s="365">
        <v>14.95</v>
      </c>
      <c r="V206" s="365">
        <v>15.1</v>
      </c>
      <c r="W206" s="365">
        <v>10.199999999999999</v>
      </c>
      <c r="Y206" s="365">
        <v>30.1</v>
      </c>
      <c r="Z206" s="457">
        <v>31.5</v>
      </c>
      <c r="AA206" s="365">
        <v>12.55</v>
      </c>
      <c r="AB206" s="365">
        <v>8.84</v>
      </c>
      <c r="AC206" s="370">
        <v>3.2051282051281937E-3</v>
      </c>
      <c r="AD206" s="476"/>
      <c r="AE206" s="208">
        <v>2.1008403361344463E-2</v>
      </c>
      <c r="AF206" s="208">
        <v>1.8181818181818077E-2</v>
      </c>
      <c r="AG206" s="208">
        <v>1.6666666666666829E-2</v>
      </c>
      <c r="AH206" s="213">
        <v>0</v>
      </c>
      <c r="AI206" s="211">
        <v>2.1084337349397408E-2</v>
      </c>
      <c r="AJ206" s="211">
        <v>0</v>
      </c>
      <c r="AK206" s="211">
        <v>2.528089887640439E-2</v>
      </c>
      <c r="AL206" s="461">
        <v>1.8181818181818077E-2</v>
      </c>
      <c r="AM206" s="461">
        <v>4.3050430504304904E-2</v>
      </c>
      <c r="AN206" s="200">
        <v>6.7796610169491345E-2</v>
      </c>
      <c r="AO206" s="208">
        <v>6.9090909090909092E-2</v>
      </c>
      <c r="AP206" s="32">
        <v>6.6666666666665986E-3</v>
      </c>
      <c r="AQ206" s="32">
        <v>7.5539568345323715E-2</v>
      </c>
      <c r="AR206" s="32">
        <v>7.0921985815602939E-2</v>
      </c>
      <c r="AS206" s="32">
        <v>7.3684210526315796E-2</v>
      </c>
      <c r="AT206" s="32">
        <v>9.4545454545454488E-2</v>
      </c>
      <c r="AU206" s="216">
        <v>8.6206896551724199E-2</v>
      </c>
      <c r="AV206" s="461">
        <v>0.12758310871518419</v>
      </c>
      <c r="AW206" s="461">
        <v>0.11194968553459117</v>
      </c>
    </row>
    <row r="207" spans="1:49" hidden="1" outlineLevel="1">
      <c r="A207" s="40">
        <v>38677</v>
      </c>
      <c r="B207">
        <v>10868</v>
      </c>
      <c r="C207">
        <v>9299</v>
      </c>
      <c r="D207" s="360">
        <v>-3.4378740723006951E-2</v>
      </c>
      <c r="E207" s="34">
        <v>-4.5913440435431441E-2</v>
      </c>
      <c r="F207" s="34">
        <v>-2.0539287971350295E-2</v>
      </c>
      <c r="H207" s="366">
        <v>14.9</v>
      </c>
      <c r="I207" s="339">
        <v>12.1</v>
      </c>
      <c r="J207" s="365">
        <v>22.25</v>
      </c>
      <c r="K207" s="383">
        <v>21.25</v>
      </c>
      <c r="L207" s="365">
        <v>14.5</v>
      </c>
      <c r="M207" s="365">
        <v>16.899999999999999</v>
      </c>
      <c r="N207" s="365">
        <v>18.8</v>
      </c>
      <c r="O207" s="365">
        <v>18.149999999999999</v>
      </c>
      <c r="P207" s="379">
        <v>4.68</v>
      </c>
      <c r="Q207" s="368">
        <v>8.48</v>
      </c>
      <c r="R207" s="366">
        <v>6.1</v>
      </c>
      <c r="S207" s="73">
        <v>14.3</v>
      </c>
      <c r="T207" s="365">
        <v>14.5</v>
      </c>
      <c r="U207" s="365">
        <v>14.5</v>
      </c>
      <c r="V207" s="365">
        <v>14.7</v>
      </c>
      <c r="W207" s="365">
        <v>9.9</v>
      </c>
      <c r="Y207" s="365">
        <v>28.4</v>
      </c>
      <c r="Z207" s="457">
        <v>29</v>
      </c>
      <c r="AA207" s="365">
        <v>11.67</v>
      </c>
      <c r="AB207" s="365">
        <v>8.48</v>
      </c>
      <c r="AC207" s="370">
        <v>-4.7923322683706027E-2</v>
      </c>
      <c r="AD207" s="476"/>
      <c r="AE207" s="208">
        <v>-4.115226337448652E-3</v>
      </c>
      <c r="AF207" s="208">
        <v>-6.6964285714284921E-3</v>
      </c>
      <c r="AG207" s="208">
        <v>-4.6838407494146361E-3</v>
      </c>
      <c r="AH207" s="213">
        <v>-4.2904290429042979E-2</v>
      </c>
      <c r="AI207" s="211">
        <v>-2.9498525073746729E-3</v>
      </c>
      <c r="AJ207" s="211">
        <v>-4.8101265822784733E-2</v>
      </c>
      <c r="AK207" s="211">
        <v>-5.4794520547946091E-3</v>
      </c>
      <c r="AL207" s="461">
        <v>-7.1428571428571508E-2</v>
      </c>
      <c r="AM207" s="461">
        <v>0</v>
      </c>
      <c r="AN207" s="200">
        <v>-3.1746031746031744E-2</v>
      </c>
      <c r="AO207" s="208">
        <v>-2.7210884353741416E-2</v>
      </c>
      <c r="AP207" s="32">
        <v>-3.9735099337748325E-2</v>
      </c>
      <c r="AQ207" s="32">
        <v>-3.0100334448160515E-2</v>
      </c>
      <c r="AR207" s="32">
        <v>-2.6490066225165587E-2</v>
      </c>
      <c r="AS207" s="32">
        <v>-2.9411764705882248E-2</v>
      </c>
      <c r="AT207" s="32">
        <v>-5.6478405315614655E-2</v>
      </c>
      <c r="AU207" s="216">
        <v>-7.9365079365079416E-2</v>
      </c>
      <c r="AV207" s="461">
        <v>-7.0119521912350602E-2</v>
      </c>
      <c r="AW207" s="461">
        <v>-4.0723981900452455E-2</v>
      </c>
    </row>
    <row r="208" spans="1:49" hidden="1" outlineLevel="1">
      <c r="A208" s="40">
        <v>38684</v>
      </c>
      <c r="B208">
        <v>10021</v>
      </c>
      <c r="C208">
        <v>8618</v>
      </c>
      <c r="D208" s="360">
        <v>-7.5767342688550565E-2</v>
      </c>
      <c r="E208" s="34">
        <v>-7.7935222672064763E-2</v>
      </c>
      <c r="F208" s="34">
        <v>-7.3233681040972165E-2</v>
      </c>
      <c r="H208" s="366">
        <v>14.45</v>
      </c>
      <c r="I208" s="339">
        <v>11.25</v>
      </c>
      <c r="J208" s="365">
        <v>20.3</v>
      </c>
      <c r="K208" s="383">
        <v>19.399999999999999</v>
      </c>
      <c r="L208" s="365">
        <v>14.3</v>
      </c>
      <c r="M208" s="365">
        <v>15.35</v>
      </c>
      <c r="N208" s="365">
        <v>18.2</v>
      </c>
      <c r="O208" s="365">
        <v>16.45</v>
      </c>
      <c r="P208" s="379">
        <v>4.42</v>
      </c>
      <c r="Q208" s="368">
        <v>7.42</v>
      </c>
      <c r="R208" s="366">
        <v>5.75</v>
      </c>
      <c r="S208" s="73">
        <v>13.85</v>
      </c>
      <c r="T208" s="365">
        <v>13.8</v>
      </c>
      <c r="U208" s="365">
        <v>13.45</v>
      </c>
      <c r="V208" s="365">
        <v>13.75</v>
      </c>
      <c r="W208" s="365">
        <v>9.1999999999999993</v>
      </c>
      <c r="Y208" s="365">
        <v>25.3</v>
      </c>
      <c r="Z208" s="457">
        <v>27.5</v>
      </c>
      <c r="AA208" s="365">
        <v>10.07</v>
      </c>
      <c r="AB208" s="365">
        <v>7.6</v>
      </c>
      <c r="AC208" s="370">
        <v>-3.0201342281879318E-2</v>
      </c>
      <c r="AD208" s="476"/>
      <c r="AE208" s="208">
        <v>-7.0247933884297509E-2</v>
      </c>
      <c r="AF208" s="208">
        <v>-8.7640449438202261E-2</v>
      </c>
      <c r="AG208" s="208">
        <v>-8.7058823529411855E-2</v>
      </c>
      <c r="AH208" s="213">
        <v>-1.3793103448275779E-2</v>
      </c>
      <c r="AI208" s="211">
        <v>-9.171597633136086E-2</v>
      </c>
      <c r="AJ208" s="211">
        <v>-3.1914893617021378E-2</v>
      </c>
      <c r="AK208" s="211">
        <v>-9.3663911845729975E-2</v>
      </c>
      <c r="AL208" s="461">
        <v>-5.5555555555555469E-2</v>
      </c>
      <c r="AM208" s="461">
        <v>-0.125</v>
      </c>
      <c r="AN208" s="200">
        <v>-5.7377049180327822E-2</v>
      </c>
      <c r="AO208" s="208">
        <v>-3.1468531468531569E-2</v>
      </c>
      <c r="AP208" s="32">
        <v>-4.8275862068965503E-2</v>
      </c>
      <c r="AQ208" s="32">
        <v>-7.241379310344831E-2</v>
      </c>
      <c r="AR208" s="32">
        <v>-6.4625850340136015E-2</v>
      </c>
      <c r="AS208" s="32">
        <v>-7.0707070707070829E-2</v>
      </c>
      <c r="AT208" s="32">
        <v>-0.10915492957746475</v>
      </c>
      <c r="AU208" s="216">
        <v>-5.1724137931034475E-2</v>
      </c>
      <c r="AV208" s="461">
        <v>-0.13710368466152523</v>
      </c>
      <c r="AW208" s="461">
        <v>-0.10377358490566047</v>
      </c>
    </row>
    <row r="209" spans="1:49" hidden="1" outlineLevel="1">
      <c r="A209" s="40">
        <v>38691</v>
      </c>
      <c r="B209">
        <v>9536</v>
      </c>
      <c r="C209">
        <v>8200</v>
      </c>
      <c r="D209" s="360">
        <v>-4.8446805086109768E-2</v>
      </c>
      <c r="E209" s="34">
        <v>-4.8398363436782721E-2</v>
      </c>
      <c r="F209" s="34">
        <v>-4.8503132977488983E-2</v>
      </c>
      <c r="H209" s="366">
        <v>13.8</v>
      </c>
      <c r="I209" s="339">
        <v>10.9</v>
      </c>
      <c r="J209" s="365">
        <v>19.3</v>
      </c>
      <c r="K209" s="383">
        <v>18.399999999999999</v>
      </c>
      <c r="L209" s="365">
        <v>13.8</v>
      </c>
      <c r="M209" s="365">
        <v>14.5</v>
      </c>
      <c r="N209" s="365">
        <v>17.350000000000001</v>
      </c>
      <c r="O209" s="365">
        <v>15.4</v>
      </c>
      <c r="P209" s="379">
        <v>4.24</v>
      </c>
      <c r="Q209" s="368">
        <v>6.98</v>
      </c>
      <c r="R209" s="366">
        <v>5.5</v>
      </c>
      <c r="S209" s="73">
        <v>13.25</v>
      </c>
      <c r="T209" s="365">
        <v>13.5</v>
      </c>
      <c r="U209" s="365">
        <v>13.3</v>
      </c>
      <c r="V209" s="365">
        <v>13.5</v>
      </c>
      <c r="W209" s="365">
        <v>8.6999999999999993</v>
      </c>
      <c r="Y209" s="365">
        <v>24.2</v>
      </c>
      <c r="Z209" s="457">
        <v>25.25</v>
      </c>
      <c r="AA209" s="365">
        <v>9.5399999999999991</v>
      </c>
      <c r="AB209" s="365">
        <v>6.89</v>
      </c>
      <c r="AC209" s="370">
        <v>-4.4982698961937628E-2</v>
      </c>
      <c r="AD209" s="476"/>
      <c r="AE209" s="208">
        <v>-3.1111111111111089E-2</v>
      </c>
      <c r="AF209" s="208">
        <v>-4.9261083743842415E-2</v>
      </c>
      <c r="AG209" s="208">
        <v>-5.1546391752577359E-2</v>
      </c>
      <c r="AH209" s="213">
        <v>-3.4965034965035002E-2</v>
      </c>
      <c r="AI209" s="211">
        <v>-5.5374592833876246E-2</v>
      </c>
      <c r="AJ209" s="211">
        <v>-4.6703296703296537E-2</v>
      </c>
      <c r="AK209" s="211">
        <v>-6.3829787234042534E-2</v>
      </c>
      <c r="AL209" s="461">
        <v>-4.0723981900452455E-2</v>
      </c>
      <c r="AM209" s="461">
        <v>-5.9299191374662996E-2</v>
      </c>
      <c r="AN209" s="200">
        <v>-4.3478260869565188E-2</v>
      </c>
      <c r="AO209" s="208">
        <v>-4.3321299638989119E-2</v>
      </c>
      <c r="AP209" s="32">
        <v>-2.1739130434782705E-2</v>
      </c>
      <c r="AQ209" s="32">
        <v>-1.1152416356877248E-2</v>
      </c>
      <c r="AR209" s="32">
        <v>-1.8181818181818188E-2</v>
      </c>
      <c r="AS209" s="32">
        <v>-5.4347826086956541E-2</v>
      </c>
      <c r="AT209" s="32">
        <v>-4.3478260869565299E-2</v>
      </c>
      <c r="AU209" s="216">
        <v>-8.181818181818179E-2</v>
      </c>
      <c r="AV209" s="461">
        <v>-5.2631578947368585E-2</v>
      </c>
      <c r="AW209" s="461">
        <v>-9.342105263157896E-2</v>
      </c>
    </row>
    <row r="210" spans="1:49" hidden="1" outlineLevel="1">
      <c r="A210" s="40">
        <v>38698</v>
      </c>
      <c r="B210">
        <v>8833</v>
      </c>
      <c r="C210">
        <v>7637</v>
      </c>
      <c r="D210" s="360">
        <v>-7.1380243572395141E-2</v>
      </c>
      <c r="E210" s="34">
        <v>-7.3720637583892579E-2</v>
      </c>
      <c r="F210" s="34">
        <v>-6.8658536585365804E-2</v>
      </c>
      <c r="H210" s="366">
        <v>13.4</v>
      </c>
      <c r="I210" s="339">
        <v>10.15</v>
      </c>
      <c r="J210" s="365">
        <v>17.850000000000001</v>
      </c>
      <c r="K210" s="383">
        <v>17.05</v>
      </c>
      <c r="L210" s="365">
        <v>13.05</v>
      </c>
      <c r="M210" s="365">
        <v>13.45</v>
      </c>
      <c r="N210" s="365">
        <v>16.8</v>
      </c>
      <c r="O210" s="365">
        <v>14.3</v>
      </c>
      <c r="P210" s="379">
        <v>3.89</v>
      </c>
      <c r="Q210" s="368">
        <v>6.19</v>
      </c>
      <c r="R210" s="366">
        <v>5.3</v>
      </c>
      <c r="S210" s="73">
        <v>13.05</v>
      </c>
      <c r="T210" s="365">
        <v>12.2</v>
      </c>
      <c r="U210" s="365">
        <v>12.5</v>
      </c>
      <c r="V210" s="365">
        <v>12.5</v>
      </c>
      <c r="W210" s="365">
        <v>8.4499999999999993</v>
      </c>
      <c r="Y210" s="365">
        <v>22.1</v>
      </c>
      <c r="Z210" s="457">
        <v>22</v>
      </c>
      <c r="AA210" s="365">
        <v>8.2200000000000006</v>
      </c>
      <c r="AB210" s="365">
        <v>6.63</v>
      </c>
      <c r="AC210" s="370">
        <v>-2.8985507246376829E-2</v>
      </c>
      <c r="AD210" s="476"/>
      <c r="AE210" s="208">
        <v>-6.8807339449541316E-2</v>
      </c>
      <c r="AF210" s="208">
        <v>-7.5129533678756411E-2</v>
      </c>
      <c r="AG210" s="208">
        <v>-7.3369565217391242E-2</v>
      </c>
      <c r="AH210" s="213">
        <v>-5.4347826086956541E-2</v>
      </c>
      <c r="AI210" s="211">
        <v>-7.241379310344831E-2</v>
      </c>
      <c r="AJ210" s="211">
        <v>-3.1700288184438041E-2</v>
      </c>
      <c r="AK210" s="211">
        <v>-7.1428571428571397E-2</v>
      </c>
      <c r="AL210" s="461">
        <v>-8.254716981132082E-2</v>
      </c>
      <c r="AM210" s="461">
        <v>-0.11318051575931232</v>
      </c>
      <c r="AN210" s="200">
        <v>-3.6363636363636376E-2</v>
      </c>
      <c r="AO210" s="208">
        <v>-1.5094339622641506E-2</v>
      </c>
      <c r="AP210" s="32">
        <v>-9.6296296296296324E-2</v>
      </c>
      <c r="AQ210" s="32">
        <v>-6.0150375939849621E-2</v>
      </c>
      <c r="AR210" s="32">
        <v>-7.407407407407407E-2</v>
      </c>
      <c r="AS210" s="32">
        <v>-2.8735632183908066E-2</v>
      </c>
      <c r="AT210" s="32">
        <v>-8.6776859504132164E-2</v>
      </c>
      <c r="AU210" s="216">
        <v>-0.12871287128712872</v>
      </c>
      <c r="AV210" s="461">
        <v>-0.13836477987421369</v>
      </c>
      <c r="AW210" s="461">
        <v>-3.7735849056603765E-2</v>
      </c>
    </row>
    <row r="211" spans="1:49" hidden="1" outlineLevel="1">
      <c r="A211" s="40">
        <v>38705</v>
      </c>
      <c r="B211">
        <v>8672</v>
      </c>
      <c r="C211">
        <v>6858</v>
      </c>
      <c r="D211" s="360">
        <v>-5.7073466909532522E-2</v>
      </c>
      <c r="E211" s="34">
        <v>-1.8227102909543769E-2</v>
      </c>
      <c r="F211" s="34">
        <v>-0.10200340447819822</v>
      </c>
      <c r="H211" s="366">
        <v>12.9</v>
      </c>
      <c r="I211" s="339">
        <v>8.9</v>
      </c>
      <c r="J211" s="365">
        <v>15.25</v>
      </c>
      <c r="K211" s="383">
        <v>14.5</v>
      </c>
      <c r="L211" s="365">
        <v>12.5</v>
      </c>
      <c r="M211" s="365">
        <v>13</v>
      </c>
      <c r="N211" s="365">
        <v>16.100000000000001</v>
      </c>
      <c r="O211" s="365">
        <v>12.1</v>
      </c>
      <c r="P211" s="379">
        <v>3.71</v>
      </c>
      <c r="Q211" s="368">
        <v>4.95</v>
      </c>
      <c r="R211" s="366">
        <v>5</v>
      </c>
      <c r="S211" s="73">
        <v>12.2</v>
      </c>
      <c r="T211" s="365">
        <v>11.5</v>
      </c>
      <c r="U211" s="365">
        <v>11.8</v>
      </c>
      <c r="V211" s="365">
        <v>12</v>
      </c>
      <c r="W211" s="365">
        <v>8.1</v>
      </c>
      <c r="Y211" s="365">
        <v>23.4</v>
      </c>
      <c r="Z211" s="457">
        <v>23.9</v>
      </c>
      <c r="AA211" s="365">
        <v>8.84</v>
      </c>
      <c r="AB211" s="365">
        <v>5.83</v>
      </c>
      <c r="AC211" s="370">
        <v>-3.7313432835820892E-2</v>
      </c>
      <c r="AD211" s="476"/>
      <c r="AE211" s="208">
        <v>-0.12315270935960587</v>
      </c>
      <c r="AF211" s="208">
        <v>-0.14565826330532217</v>
      </c>
      <c r="AG211" s="208">
        <v>-0.14956011730205288</v>
      </c>
      <c r="AH211" s="213">
        <v>-4.2145593869731823E-2</v>
      </c>
      <c r="AI211" s="211">
        <v>-3.3457249070631967E-2</v>
      </c>
      <c r="AJ211" s="211">
        <v>-4.166666666666663E-2</v>
      </c>
      <c r="AK211" s="211">
        <v>-0.15384615384615397</v>
      </c>
      <c r="AL211" s="461">
        <v>-4.6272493573264795E-2</v>
      </c>
      <c r="AM211" s="461">
        <v>-0.20032310177705981</v>
      </c>
      <c r="AN211" s="200">
        <v>-5.6603773584905648E-2</v>
      </c>
      <c r="AO211" s="208">
        <v>-6.5134099616858343E-2</v>
      </c>
      <c r="AP211" s="32">
        <v>-5.7377049180327822E-2</v>
      </c>
      <c r="AQ211" s="32">
        <v>-5.5999999999999939E-2</v>
      </c>
      <c r="AR211" s="32">
        <v>-4.0000000000000036E-2</v>
      </c>
      <c r="AS211" s="32">
        <v>-4.1420118343195256E-2</v>
      </c>
      <c r="AT211" s="32">
        <v>5.8823529411764497E-2</v>
      </c>
      <c r="AU211" s="216">
        <v>8.6363636363636198E-2</v>
      </c>
      <c r="AV211" s="461">
        <v>7.5425790754257704E-2</v>
      </c>
      <c r="AW211" s="461">
        <v>-0.1206636500754148</v>
      </c>
    </row>
    <row r="212" spans="1:49" hidden="1" outlineLevel="1">
      <c r="A212" s="40">
        <v>38712</v>
      </c>
      <c r="B212">
        <v>7964</v>
      </c>
      <c r="C212">
        <v>6515</v>
      </c>
      <c r="D212" s="360">
        <v>-6.7675466838377329E-2</v>
      </c>
      <c r="E212" s="34">
        <v>-8.1642066420664183E-2</v>
      </c>
      <c r="F212" s="34">
        <v>-5.0014581510644529E-2</v>
      </c>
      <c r="H212" s="366">
        <v>12.05</v>
      </c>
      <c r="I212" s="339">
        <v>8.4499999999999993</v>
      </c>
      <c r="J212" s="365">
        <v>14.85</v>
      </c>
      <c r="K212" s="383">
        <v>14.1</v>
      </c>
      <c r="L212" s="365">
        <v>11.75</v>
      </c>
      <c r="M212" s="365">
        <v>12.75</v>
      </c>
      <c r="N212" s="365">
        <v>15</v>
      </c>
      <c r="O212" s="365">
        <v>11.8</v>
      </c>
      <c r="P212" s="379">
        <v>3.18</v>
      </c>
      <c r="Q212" s="368">
        <v>4.7699999999999996</v>
      </c>
      <c r="R212" s="366">
        <v>4.6500000000000004</v>
      </c>
      <c r="S212" s="73">
        <v>11.15</v>
      </c>
      <c r="T212" s="365">
        <v>11</v>
      </c>
      <c r="U212" s="365">
        <v>10.55</v>
      </c>
      <c r="V212" s="365">
        <v>10.65</v>
      </c>
      <c r="W212" s="365">
        <v>7.3</v>
      </c>
      <c r="Y212" s="365">
        <v>21.5</v>
      </c>
      <c r="Z212" s="457">
        <v>22.5</v>
      </c>
      <c r="AA212" s="365">
        <v>8.2200000000000006</v>
      </c>
      <c r="AB212" s="365">
        <v>5.3</v>
      </c>
      <c r="AC212" s="370">
        <v>-6.589147286821706E-2</v>
      </c>
      <c r="AD212" s="476"/>
      <c r="AE212" s="208">
        <v>-5.0561797752809112E-2</v>
      </c>
      <c r="AF212" s="208">
        <v>-2.6229508196721318E-2</v>
      </c>
      <c r="AG212" s="208">
        <v>-2.7586206896551779E-2</v>
      </c>
      <c r="AH212" s="213">
        <v>-6.0000000000000053E-2</v>
      </c>
      <c r="AI212" s="211">
        <v>-1.9230769230769273E-2</v>
      </c>
      <c r="AJ212" s="211">
        <v>-6.8322981366459756E-2</v>
      </c>
      <c r="AK212" s="211">
        <v>-2.4793388429751984E-2</v>
      </c>
      <c r="AL212" s="461">
        <v>-0.14285714285714279</v>
      </c>
      <c r="AM212" s="461">
        <v>-3.6363636363636487E-2</v>
      </c>
      <c r="AN212" s="200">
        <v>-6.9999999999999951E-2</v>
      </c>
      <c r="AO212" s="208">
        <v>-8.6065573770491732E-2</v>
      </c>
      <c r="AP212" s="32">
        <v>-4.3478260869565188E-2</v>
      </c>
      <c r="AQ212" s="32">
        <v>-0.10593220338983045</v>
      </c>
      <c r="AR212" s="32">
        <v>-0.11249999999999993</v>
      </c>
      <c r="AS212" s="32">
        <v>-9.8765432098765427E-2</v>
      </c>
      <c r="AT212" s="32">
        <v>-8.119658119658113E-2</v>
      </c>
      <c r="AU212" s="216">
        <v>-5.8577405857740517E-2</v>
      </c>
      <c r="AV212" s="461">
        <v>-7.0135746606334703E-2</v>
      </c>
      <c r="AW212" s="461">
        <v>-9.0909090909090939E-2</v>
      </c>
    </row>
    <row r="213" spans="1:49" hidden="1" outlineLevel="1">
      <c r="A213" s="40">
        <v>38719</v>
      </c>
      <c r="B213">
        <v>7940</v>
      </c>
      <c r="C213">
        <v>6632</v>
      </c>
      <c r="D213" s="360">
        <v>6.4230955176463045E-3</v>
      </c>
      <c r="E213" s="34">
        <v>-3.0135610246107003E-3</v>
      </c>
      <c r="F213" s="34">
        <v>1.7958557175748346E-2</v>
      </c>
      <c r="H213" s="366">
        <v>12.05</v>
      </c>
      <c r="I213" s="339">
        <v>8.9</v>
      </c>
      <c r="J213" s="365">
        <v>15.65</v>
      </c>
      <c r="K213" s="383">
        <v>14.1</v>
      </c>
      <c r="L213" s="365">
        <v>11.75</v>
      </c>
      <c r="M213" s="365">
        <v>12</v>
      </c>
      <c r="N213" s="365">
        <v>15</v>
      </c>
      <c r="O213" s="365">
        <v>12.45</v>
      </c>
      <c r="P213" s="379">
        <v>3.18</v>
      </c>
      <c r="Q213" s="368">
        <v>5.12</v>
      </c>
      <c r="R213" s="366">
        <v>4.6500000000000004</v>
      </c>
      <c r="S213" s="73">
        <v>11.2</v>
      </c>
      <c r="T213" s="365">
        <v>11</v>
      </c>
      <c r="U213" s="365">
        <v>10.6</v>
      </c>
      <c r="V213" s="365">
        <v>10.65</v>
      </c>
      <c r="W213" s="365">
        <v>7.3</v>
      </c>
      <c r="Y213" s="365">
        <v>21.4</v>
      </c>
      <c r="Z213" s="457">
        <v>22.15</v>
      </c>
      <c r="AA213" s="365">
        <v>8.1300000000000008</v>
      </c>
      <c r="AB213" s="365">
        <v>5.3</v>
      </c>
      <c r="AC213" s="370">
        <v>0</v>
      </c>
      <c r="AD213" s="476"/>
      <c r="AE213" s="208">
        <v>5.3254437869822535E-2</v>
      </c>
      <c r="AF213" s="208">
        <v>5.3872053872053849E-2</v>
      </c>
      <c r="AG213" s="208">
        <v>0</v>
      </c>
      <c r="AH213" s="213">
        <v>0</v>
      </c>
      <c r="AI213" s="211">
        <v>-5.8823529411764719E-2</v>
      </c>
      <c r="AJ213" s="211">
        <v>0</v>
      </c>
      <c r="AK213" s="211">
        <v>5.5084745762711718E-2</v>
      </c>
      <c r="AL213" s="461">
        <v>0</v>
      </c>
      <c r="AM213" s="461">
        <v>7.3375262054507395E-2</v>
      </c>
      <c r="AN213" s="200">
        <v>0</v>
      </c>
      <c r="AO213" s="208">
        <v>4.484304932735439E-3</v>
      </c>
      <c r="AP213" s="32">
        <v>0</v>
      </c>
      <c r="AQ213" s="32">
        <v>4.7393364928909332E-3</v>
      </c>
      <c r="AR213" s="32">
        <v>0</v>
      </c>
      <c r="AS213" s="32">
        <v>0</v>
      </c>
      <c r="AT213" s="32">
        <v>-4.6511627906977715E-3</v>
      </c>
      <c r="AU213" s="216">
        <v>-1.5555555555555656E-2</v>
      </c>
      <c r="AV213" s="461">
        <v>-1.0948905109488982E-2</v>
      </c>
      <c r="AW213" s="461">
        <v>0</v>
      </c>
    </row>
    <row r="214" spans="1:49" hidden="1" outlineLevel="1">
      <c r="A214" s="40">
        <v>38726</v>
      </c>
      <c r="B214">
        <v>8167</v>
      </c>
      <c r="C214">
        <v>7093</v>
      </c>
      <c r="D214" s="360">
        <v>4.7213834751578476E-2</v>
      </c>
      <c r="E214" s="34">
        <v>2.8589420654911768E-2</v>
      </c>
      <c r="F214" s="34">
        <v>6.9511459589867375E-2</v>
      </c>
      <c r="H214" s="366">
        <v>12.85</v>
      </c>
      <c r="I214" s="339">
        <v>9.4</v>
      </c>
      <c r="J214" s="365">
        <v>16.55</v>
      </c>
      <c r="K214" s="383">
        <v>15.7</v>
      </c>
      <c r="L214" s="365">
        <v>12.5</v>
      </c>
      <c r="M214" s="365">
        <v>12.65</v>
      </c>
      <c r="N214" s="365">
        <v>16.100000000000001</v>
      </c>
      <c r="O214" s="365">
        <v>13.15</v>
      </c>
      <c r="P214" s="379">
        <v>3.49</v>
      </c>
      <c r="Q214" s="368">
        <v>5.48</v>
      </c>
      <c r="R214" s="366">
        <v>4.75</v>
      </c>
      <c r="S214" s="73">
        <v>11.45</v>
      </c>
      <c r="T214" s="365">
        <v>11.5</v>
      </c>
      <c r="U214" s="365">
        <v>10.8</v>
      </c>
      <c r="V214" s="365">
        <v>10.9</v>
      </c>
      <c r="W214" s="365">
        <v>7.5</v>
      </c>
      <c r="Y214" s="365">
        <v>22.25</v>
      </c>
      <c r="Z214" s="457">
        <v>23</v>
      </c>
      <c r="AA214" s="365">
        <v>8.4</v>
      </c>
      <c r="AB214" s="365">
        <v>5.35</v>
      </c>
      <c r="AC214" s="370">
        <v>6.639004149377592E-2</v>
      </c>
      <c r="AD214" s="476"/>
      <c r="AE214" s="208">
        <v>5.6179775280898792E-2</v>
      </c>
      <c r="AF214" s="208">
        <v>5.7507987220447365E-2</v>
      </c>
      <c r="AG214" s="208">
        <v>0.11347517730496448</v>
      </c>
      <c r="AH214" s="213">
        <v>6.3829787234042534E-2</v>
      </c>
      <c r="AI214" s="211">
        <v>5.4166666666666696E-2</v>
      </c>
      <c r="AJ214" s="211">
        <v>7.3333333333333472E-2</v>
      </c>
      <c r="AK214" s="211">
        <v>5.6224899598393607E-2</v>
      </c>
      <c r="AL214" s="461">
        <v>9.7484276729559838E-2</v>
      </c>
      <c r="AM214" s="461">
        <v>7.03125E-2</v>
      </c>
      <c r="AN214" s="200">
        <v>2.1505376344086002E-2</v>
      </c>
      <c r="AO214" s="208">
        <v>2.2321428571428603E-2</v>
      </c>
      <c r="AP214" s="32">
        <v>4.5454545454545414E-2</v>
      </c>
      <c r="AQ214" s="32">
        <v>1.8867924528301883E-2</v>
      </c>
      <c r="AR214" s="32">
        <v>2.3474178403755763E-2</v>
      </c>
      <c r="AS214" s="32">
        <v>2.7397260273972712E-2</v>
      </c>
      <c r="AT214" s="32">
        <v>3.9719626168224442E-2</v>
      </c>
      <c r="AU214" s="216">
        <v>3.8374717832957206E-2</v>
      </c>
      <c r="AV214" s="461">
        <v>3.3210332103321027E-2</v>
      </c>
      <c r="AW214" s="461">
        <v>9.4339622641508303E-3</v>
      </c>
    </row>
    <row r="215" spans="1:49" hidden="1" outlineLevel="1">
      <c r="A215" s="40">
        <v>38733</v>
      </c>
      <c r="B215">
        <v>7834</v>
      </c>
      <c r="C215">
        <v>6692</v>
      </c>
      <c r="D215" s="360">
        <v>-4.80996068152032E-2</v>
      </c>
      <c r="E215" s="34">
        <v>-4.0773845965470845E-2</v>
      </c>
      <c r="F215" s="34">
        <v>-5.6534611588890504E-2</v>
      </c>
      <c r="H215" s="366">
        <v>12.5</v>
      </c>
      <c r="I215" s="339">
        <v>8.85</v>
      </c>
      <c r="J215" s="365">
        <v>15.6</v>
      </c>
      <c r="K215" s="383">
        <v>14.75</v>
      </c>
      <c r="L215" s="365">
        <v>12.25</v>
      </c>
      <c r="M215" s="365">
        <v>11.9</v>
      </c>
      <c r="N215" s="365">
        <v>14.9</v>
      </c>
      <c r="O215" s="365">
        <v>12.35</v>
      </c>
      <c r="P215" s="379">
        <v>3.36</v>
      </c>
      <c r="Q215" s="368">
        <v>4.95</v>
      </c>
      <c r="R215" s="366">
        <v>4.5999999999999996</v>
      </c>
      <c r="S215" s="73">
        <v>11.05</v>
      </c>
      <c r="T215" s="365">
        <v>11.4</v>
      </c>
      <c r="U215" s="365">
        <v>10.5</v>
      </c>
      <c r="V215" s="365">
        <v>10.6</v>
      </c>
      <c r="W215" s="365">
        <v>7.25</v>
      </c>
      <c r="Y215" s="365">
        <v>21.1</v>
      </c>
      <c r="Z215" s="457">
        <v>22</v>
      </c>
      <c r="AA215" s="365">
        <v>7.78</v>
      </c>
      <c r="AB215" s="365">
        <v>5.04</v>
      </c>
      <c r="AC215" s="370">
        <v>-2.7237354085603127E-2</v>
      </c>
      <c r="AD215" s="476"/>
      <c r="AE215" s="208">
        <v>-5.8510638297872397E-2</v>
      </c>
      <c r="AF215" s="208">
        <v>-5.7401812688821829E-2</v>
      </c>
      <c r="AG215" s="208">
        <v>-6.0509554140127375E-2</v>
      </c>
      <c r="AH215" s="213">
        <v>-2.0000000000000018E-2</v>
      </c>
      <c r="AI215" s="211">
        <v>-5.9288537549407105E-2</v>
      </c>
      <c r="AJ215" s="211">
        <v>-7.4534161490683259E-2</v>
      </c>
      <c r="AK215" s="211">
        <v>-6.083650190114076E-2</v>
      </c>
      <c r="AL215" s="461">
        <v>-3.7249283667621924E-2</v>
      </c>
      <c r="AM215" s="461">
        <v>-9.6715328467153361E-2</v>
      </c>
      <c r="AN215" s="200">
        <v>-3.1578947368421151E-2</v>
      </c>
      <c r="AO215" s="208">
        <v>-3.4934497816593746E-2</v>
      </c>
      <c r="AP215" s="32">
        <v>-8.6956521739129933E-3</v>
      </c>
      <c r="AQ215" s="32">
        <v>-2.777777777777779E-2</v>
      </c>
      <c r="AR215" s="32">
        <v>-2.7522935779816571E-2</v>
      </c>
      <c r="AS215" s="32">
        <v>-3.3333333333333326E-2</v>
      </c>
      <c r="AT215" s="32">
        <v>-5.1685393258426915E-2</v>
      </c>
      <c r="AU215" s="216">
        <v>-4.3478260869565188E-2</v>
      </c>
      <c r="AV215" s="461">
        <v>-7.3809523809523769E-2</v>
      </c>
      <c r="AW215" s="461">
        <v>-5.7943925233644777E-2</v>
      </c>
    </row>
    <row r="216" spans="1:49" hidden="1" outlineLevel="1">
      <c r="A216" s="40">
        <v>38740</v>
      </c>
      <c r="B216">
        <v>7222</v>
      </c>
      <c r="C216">
        <v>6231</v>
      </c>
      <c r="D216" s="360">
        <v>-7.3867547845242965E-2</v>
      </c>
      <c r="E216" s="34">
        <v>-7.8121010977789118E-2</v>
      </c>
      <c r="F216" s="34">
        <v>-6.8888224745965343E-2</v>
      </c>
      <c r="H216" s="366">
        <v>12.15</v>
      </c>
      <c r="I216" s="339">
        <v>8.35</v>
      </c>
      <c r="J216" s="365">
        <v>14.2</v>
      </c>
      <c r="K216" s="383">
        <v>13.4</v>
      </c>
      <c r="L216" s="365">
        <v>11.85</v>
      </c>
      <c r="M216" s="365">
        <v>11.3</v>
      </c>
      <c r="N216" s="365">
        <v>15.1</v>
      </c>
      <c r="O216" s="365">
        <v>11.7</v>
      </c>
      <c r="P216" s="379">
        <v>2.92</v>
      </c>
      <c r="Q216" s="368">
        <v>4.07</v>
      </c>
      <c r="R216" s="366">
        <v>4.3</v>
      </c>
      <c r="S216" s="73">
        <v>10.15</v>
      </c>
      <c r="T216" s="365">
        <v>10.5</v>
      </c>
      <c r="U216" s="365">
        <v>9.6</v>
      </c>
      <c r="V216" s="365">
        <v>9.75</v>
      </c>
      <c r="W216" s="365">
        <v>6.7</v>
      </c>
      <c r="Y216" s="365">
        <v>20.100000000000001</v>
      </c>
      <c r="Z216" s="457">
        <v>21</v>
      </c>
      <c r="AA216" s="365">
        <v>7.16</v>
      </c>
      <c r="AB216" s="365">
        <v>4.24</v>
      </c>
      <c r="AC216" s="370">
        <v>-2.8000000000000025E-2</v>
      </c>
      <c r="AD216" s="476"/>
      <c r="AE216" s="208">
        <v>-5.6497175141242972E-2</v>
      </c>
      <c r="AF216" s="208">
        <v>-8.9743589743589758E-2</v>
      </c>
      <c r="AG216" s="208">
        <v>-9.152542372881356E-2</v>
      </c>
      <c r="AH216" s="213">
        <v>-3.2653061224489854E-2</v>
      </c>
      <c r="AI216" s="211">
        <v>-5.0420168067226823E-2</v>
      </c>
      <c r="AJ216" s="211">
        <v>1.3422818791946289E-2</v>
      </c>
      <c r="AK216" s="211">
        <v>-5.2631578947368474E-2</v>
      </c>
      <c r="AL216" s="461">
        <v>-0.13095238095238093</v>
      </c>
      <c r="AM216" s="461">
        <v>-0.1777777777777777</v>
      </c>
      <c r="AN216" s="200">
        <v>-6.5217391304347783E-2</v>
      </c>
      <c r="AO216" s="208">
        <v>-8.1447963800905021E-2</v>
      </c>
      <c r="AP216" s="32">
        <v>-7.8947368421052655E-2</v>
      </c>
      <c r="AQ216" s="32">
        <v>-8.5714285714285743E-2</v>
      </c>
      <c r="AR216" s="32">
        <v>-8.0188679245282946E-2</v>
      </c>
      <c r="AS216" s="32">
        <v>-7.5862068965517171E-2</v>
      </c>
      <c r="AT216" s="32">
        <v>-4.7393364928909998E-2</v>
      </c>
      <c r="AU216" s="216">
        <v>-4.5454545454545414E-2</v>
      </c>
      <c r="AV216" s="461">
        <v>-7.9691516709511578E-2</v>
      </c>
      <c r="AW216" s="461">
        <v>-0.15873015873015872</v>
      </c>
    </row>
    <row r="217" spans="1:49" hidden="1" outlineLevel="1">
      <c r="A217" s="40">
        <v>38747</v>
      </c>
      <c r="B217">
        <v>7670</v>
      </c>
      <c r="C217">
        <v>6166</v>
      </c>
      <c r="D217" s="360">
        <v>2.8469486359919749E-2</v>
      </c>
      <c r="E217" s="34">
        <v>6.2032677928551605E-2</v>
      </c>
      <c r="F217" s="34">
        <v>-1.0431712405713389E-2</v>
      </c>
      <c r="H217" s="366">
        <v>12.15</v>
      </c>
      <c r="I217" s="339">
        <v>8.25</v>
      </c>
      <c r="J217" s="365">
        <v>13.9</v>
      </c>
      <c r="K217" s="383">
        <v>13.15</v>
      </c>
      <c r="L217" s="365">
        <v>11.85</v>
      </c>
      <c r="M217" s="365">
        <v>11.15</v>
      </c>
      <c r="N217" s="365">
        <v>15.1</v>
      </c>
      <c r="O217" s="365">
        <v>11.55</v>
      </c>
      <c r="P217" s="379">
        <v>2.92</v>
      </c>
      <c r="Q217" s="368">
        <v>3.98</v>
      </c>
      <c r="R217" s="366">
        <v>4.5999999999999996</v>
      </c>
      <c r="S217" s="73">
        <v>11</v>
      </c>
      <c r="T217" s="365">
        <v>10.5</v>
      </c>
      <c r="U217" s="365">
        <v>10.4</v>
      </c>
      <c r="V217" s="365">
        <v>10.4</v>
      </c>
      <c r="W217" s="365">
        <v>7.15</v>
      </c>
      <c r="Y217" s="365">
        <v>21</v>
      </c>
      <c r="Z217" s="457">
        <v>21.5</v>
      </c>
      <c r="AA217" s="365">
        <v>7.6</v>
      </c>
      <c r="AB217" s="365">
        <v>4.8600000000000003</v>
      </c>
      <c r="AC217" s="370">
        <v>0</v>
      </c>
      <c r="AD217" s="476"/>
      <c r="AE217" s="208">
        <v>-1.19760479041916E-2</v>
      </c>
      <c r="AF217" s="208">
        <v>-2.1126760563380254E-2</v>
      </c>
      <c r="AG217" s="208">
        <v>-1.8656716417910446E-2</v>
      </c>
      <c r="AH217" s="213">
        <v>0</v>
      </c>
      <c r="AI217" s="211">
        <v>-1.3274336283185861E-2</v>
      </c>
      <c r="AJ217" s="211">
        <v>0</v>
      </c>
      <c r="AK217" s="211">
        <v>-1.2820512820512664E-2</v>
      </c>
      <c r="AL217" s="461">
        <v>0</v>
      </c>
      <c r="AM217" s="461">
        <v>-2.211302211302224E-2</v>
      </c>
      <c r="AN217" s="200">
        <v>6.9767441860465018E-2</v>
      </c>
      <c r="AO217" s="208">
        <v>8.3743842364532028E-2</v>
      </c>
      <c r="AP217" s="32">
        <v>0</v>
      </c>
      <c r="AQ217" s="32">
        <v>8.3333333333333481E-2</v>
      </c>
      <c r="AR217" s="32">
        <v>6.6666666666666652E-2</v>
      </c>
      <c r="AS217" s="32">
        <v>6.7164179104477695E-2</v>
      </c>
      <c r="AT217" s="32">
        <v>4.4776119402984982E-2</v>
      </c>
      <c r="AU217" s="216">
        <v>2.3809523809523725E-2</v>
      </c>
      <c r="AV217" s="461">
        <v>6.1452513966480327E-2</v>
      </c>
      <c r="AW217" s="461">
        <v>0.14622641509433953</v>
      </c>
    </row>
    <row r="218" spans="1:49" hidden="1" outlineLevel="1">
      <c r="A218" s="40">
        <v>38754</v>
      </c>
      <c r="B218">
        <v>8121</v>
      </c>
      <c r="C218">
        <v>6479</v>
      </c>
      <c r="D218" s="360">
        <v>5.5218271176640688E-2</v>
      </c>
      <c r="E218" s="34">
        <v>5.8800521512385906E-2</v>
      </c>
      <c r="F218" s="34">
        <v>5.0762244566980197E-2</v>
      </c>
      <c r="H218" s="366">
        <v>12.5</v>
      </c>
      <c r="I218" s="339">
        <v>9</v>
      </c>
      <c r="J218" s="365">
        <v>14.5</v>
      </c>
      <c r="K218" s="383">
        <v>13.7</v>
      </c>
      <c r="L218" s="365">
        <v>12.8</v>
      </c>
      <c r="M218" s="365">
        <v>11.45</v>
      </c>
      <c r="N218" s="365">
        <v>15.65</v>
      </c>
      <c r="O218" s="365">
        <v>11.85</v>
      </c>
      <c r="P218" s="379">
        <v>3.18</v>
      </c>
      <c r="Q218" s="368">
        <v>4.24</v>
      </c>
      <c r="R218" s="366">
        <v>4.8499999999999996</v>
      </c>
      <c r="S218" s="73">
        <v>11.8</v>
      </c>
      <c r="T218" s="365">
        <v>11.25</v>
      </c>
      <c r="U218" s="365">
        <v>11.15</v>
      </c>
      <c r="V218" s="365">
        <v>11.25</v>
      </c>
      <c r="W218" s="365">
        <v>7.7</v>
      </c>
      <c r="Y218" s="365">
        <v>21.35</v>
      </c>
      <c r="Z218" s="457">
        <v>22</v>
      </c>
      <c r="AA218" s="365">
        <v>7.78</v>
      </c>
      <c r="AB218" s="365">
        <v>5.48</v>
      </c>
      <c r="AC218" s="370">
        <v>2.8806584362139898E-2</v>
      </c>
      <c r="AD218" s="476"/>
      <c r="AE218" s="208">
        <v>9.0909090909090828E-2</v>
      </c>
      <c r="AF218" s="208">
        <v>4.3165467625899234E-2</v>
      </c>
      <c r="AG218" s="208">
        <v>4.1825095057034245E-2</v>
      </c>
      <c r="AH218" s="213">
        <v>8.0168776371308148E-2</v>
      </c>
      <c r="AI218" s="211">
        <v>2.6905829596412412E-2</v>
      </c>
      <c r="AJ218" s="211">
        <v>3.6423841059602724E-2</v>
      </c>
      <c r="AK218" s="211">
        <v>2.5974025974025983E-2</v>
      </c>
      <c r="AL218" s="461">
        <v>8.9041095890411093E-2</v>
      </c>
      <c r="AM218" s="461">
        <v>6.5326633165829096E-2</v>
      </c>
      <c r="AN218" s="200">
        <v>5.4347826086956541E-2</v>
      </c>
      <c r="AO218" s="208">
        <v>7.2727272727272751E-2</v>
      </c>
      <c r="AP218" s="32">
        <v>7.1428571428571397E-2</v>
      </c>
      <c r="AQ218" s="32">
        <v>7.2115384615384581E-2</v>
      </c>
      <c r="AR218" s="32">
        <v>8.1730769230769162E-2</v>
      </c>
      <c r="AS218" s="32">
        <v>7.6923076923076872E-2</v>
      </c>
      <c r="AT218" s="32">
        <v>1.6666666666666829E-2</v>
      </c>
      <c r="AU218" s="216">
        <v>2.3255813953488413E-2</v>
      </c>
      <c r="AV218" s="461">
        <v>2.3684210526315974E-2</v>
      </c>
      <c r="AW218" s="461">
        <v>0.12757201646090532</v>
      </c>
    </row>
    <row r="219" spans="1:49" hidden="1" outlineLevel="1">
      <c r="A219" s="40">
        <v>38761</v>
      </c>
      <c r="B219">
        <v>8764</v>
      </c>
      <c r="C219">
        <v>6960</v>
      </c>
      <c r="D219" s="360">
        <v>7.6986301369863064E-2</v>
      </c>
      <c r="E219" s="34">
        <v>7.9177441201822463E-2</v>
      </c>
      <c r="F219" s="34">
        <v>7.4239851828985959E-2</v>
      </c>
      <c r="H219" s="366">
        <v>12.65</v>
      </c>
      <c r="I219" s="339">
        <v>9.1999999999999993</v>
      </c>
      <c r="J219" s="365">
        <v>15.85</v>
      </c>
      <c r="K219" s="383">
        <v>15</v>
      </c>
      <c r="L219" s="365">
        <v>13.1</v>
      </c>
      <c r="M219" s="365">
        <v>12.1</v>
      </c>
      <c r="N219" s="365">
        <v>16.95</v>
      </c>
      <c r="O219" s="365">
        <v>12.55</v>
      </c>
      <c r="P219" s="379">
        <v>3.71</v>
      </c>
      <c r="Q219" s="368">
        <v>4.95</v>
      </c>
      <c r="R219" s="366">
        <v>5.2</v>
      </c>
      <c r="S219" s="73">
        <v>12.5</v>
      </c>
      <c r="T219" s="365">
        <v>12.05</v>
      </c>
      <c r="U219" s="365">
        <v>12.1</v>
      </c>
      <c r="V219" s="365">
        <v>12.2</v>
      </c>
      <c r="W219" s="365">
        <v>8.3000000000000007</v>
      </c>
      <c r="Y219" s="365">
        <v>22.85</v>
      </c>
      <c r="Z219" s="457">
        <v>23.25</v>
      </c>
      <c r="AA219" s="365">
        <v>8.48</v>
      </c>
      <c r="AB219" s="365">
        <v>6.19</v>
      </c>
      <c r="AC219" s="370">
        <v>1.2000000000000011E-2</v>
      </c>
      <c r="AD219" s="476"/>
      <c r="AE219" s="208">
        <v>2.2222222222222143E-2</v>
      </c>
      <c r="AF219" s="208">
        <v>9.3103448275862144E-2</v>
      </c>
      <c r="AG219" s="208">
        <v>9.4890510948905105E-2</v>
      </c>
      <c r="AH219" s="213">
        <v>2.34375E-2</v>
      </c>
      <c r="AI219" s="211">
        <v>5.6768558951965087E-2</v>
      </c>
      <c r="AJ219" s="211">
        <v>8.3067092651757157E-2</v>
      </c>
      <c r="AK219" s="211">
        <v>5.9071729957806074E-2</v>
      </c>
      <c r="AL219" s="461">
        <v>0.16666666666666652</v>
      </c>
      <c r="AM219" s="461">
        <v>0.16745283018867929</v>
      </c>
      <c r="AN219" s="200">
        <v>7.2164948453608435E-2</v>
      </c>
      <c r="AO219" s="208">
        <v>5.9322033898304927E-2</v>
      </c>
      <c r="AP219" s="32">
        <v>7.1111111111111125E-2</v>
      </c>
      <c r="AQ219" s="32">
        <v>8.5201793721973118E-2</v>
      </c>
      <c r="AR219" s="32">
        <v>8.4444444444444322E-2</v>
      </c>
      <c r="AS219" s="32">
        <v>7.7922077922077948E-2</v>
      </c>
      <c r="AT219" s="32">
        <v>7.0257611241217877E-2</v>
      </c>
      <c r="AU219" s="216">
        <v>5.6818181818181879E-2</v>
      </c>
      <c r="AV219" s="461">
        <v>8.9974293059126076E-2</v>
      </c>
      <c r="AW219" s="461">
        <v>0.12956204379562042</v>
      </c>
    </row>
    <row r="220" spans="1:49" hidden="1" outlineLevel="1">
      <c r="A220" s="40">
        <v>38768</v>
      </c>
      <c r="B220">
        <v>10517</v>
      </c>
      <c r="C220">
        <v>9925</v>
      </c>
      <c r="D220" s="360">
        <v>0.30005087763927762</v>
      </c>
      <c r="E220" s="34">
        <v>0.20002282062984933</v>
      </c>
      <c r="F220" s="34">
        <v>0.42600574712643668</v>
      </c>
      <c r="H220" s="366">
        <v>17.2</v>
      </c>
      <c r="I220" s="339">
        <v>12.75</v>
      </c>
      <c r="J220" s="365">
        <v>22.55</v>
      </c>
      <c r="K220" s="383">
        <v>21.5</v>
      </c>
      <c r="L220" s="365">
        <v>16.600000000000001</v>
      </c>
      <c r="M220" s="365">
        <v>17.2</v>
      </c>
      <c r="N220" s="365">
        <v>21.65</v>
      </c>
      <c r="O220" s="365">
        <v>18.05</v>
      </c>
      <c r="P220" s="379">
        <v>6.01</v>
      </c>
      <c r="Q220" s="368">
        <v>8.31</v>
      </c>
      <c r="R220" s="366">
        <v>6</v>
      </c>
      <c r="S220" s="73">
        <v>14.5</v>
      </c>
      <c r="T220" s="365">
        <v>17.5</v>
      </c>
      <c r="U220" s="365">
        <v>14.2</v>
      </c>
      <c r="V220" s="365">
        <v>14.9</v>
      </c>
      <c r="W220" s="365">
        <v>9.6999999999999993</v>
      </c>
      <c r="Y220" s="365">
        <v>25.9</v>
      </c>
      <c r="Z220" s="457">
        <v>26</v>
      </c>
      <c r="AA220" s="365">
        <v>10.07</v>
      </c>
      <c r="AB220" s="365">
        <v>7.95</v>
      </c>
      <c r="AC220" s="370">
        <v>0.35968379446640308</v>
      </c>
      <c r="AD220" s="476"/>
      <c r="AE220" s="208">
        <v>0.38586956521739135</v>
      </c>
      <c r="AF220" s="208">
        <v>0.42271293375394325</v>
      </c>
      <c r="AG220" s="208">
        <v>0.43333333333333335</v>
      </c>
      <c r="AH220" s="213">
        <v>0.26717557251908408</v>
      </c>
      <c r="AI220" s="211">
        <v>0.42148760330578505</v>
      </c>
      <c r="AJ220" s="211">
        <v>0.27728613569321525</v>
      </c>
      <c r="AK220" s="211">
        <v>0.43824701195219129</v>
      </c>
      <c r="AL220" s="461">
        <v>0.61994609164420478</v>
      </c>
      <c r="AM220" s="461">
        <v>0.67878787878787872</v>
      </c>
      <c r="AN220" s="200">
        <v>0.15384615384615374</v>
      </c>
      <c r="AO220" s="208">
        <v>0.15999999999999992</v>
      </c>
      <c r="AP220" s="32">
        <v>0.4522821576763485</v>
      </c>
      <c r="AQ220" s="32">
        <v>0.17355371900826433</v>
      </c>
      <c r="AR220" s="32">
        <v>0.2213114754098362</v>
      </c>
      <c r="AS220" s="32">
        <v>0.1686746987951806</v>
      </c>
      <c r="AT220" s="32">
        <v>0.13347921225382908</v>
      </c>
      <c r="AU220" s="216">
        <v>0.11827956989247301</v>
      </c>
      <c r="AV220" s="461">
        <v>0.1875</v>
      </c>
      <c r="AW220" s="461">
        <v>0.28432956381260088</v>
      </c>
    </row>
    <row r="221" spans="1:49" hidden="1" outlineLevel="1">
      <c r="A221" s="40">
        <v>38775</v>
      </c>
      <c r="B221">
        <v>9721</v>
      </c>
      <c r="C221">
        <v>8839</v>
      </c>
      <c r="D221" s="360">
        <v>-9.2065355640348345E-2</v>
      </c>
      <c r="E221" s="34">
        <v>-7.5686982979937256E-2</v>
      </c>
      <c r="F221" s="34">
        <v>-0.10942065491183883</v>
      </c>
      <c r="H221" s="366">
        <v>15.7</v>
      </c>
      <c r="I221" s="339">
        <v>11.4</v>
      </c>
      <c r="J221" s="365">
        <v>20.2</v>
      </c>
      <c r="K221" s="383">
        <v>19.25</v>
      </c>
      <c r="L221" s="365">
        <v>15.25</v>
      </c>
      <c r="M221" s="365">
        <v>15.4</v>
      </c>
      <c r="N221" s="365">
        <v>19</v>
      </c>
      <c r="O221" s="365">
        <v>16.100000000000001</v>
      </c>
      <c r="P221" s="379">
        <v>5.13</v>
      </c>
      <c r="Q221" s="368">
        <v>7.25</v>
      </c>
      <c r="R221" s="366">
        <v>5.6</v>
      </c>
      <c r="S221" s="73">
        <v>13.9</v>
      </c>
      <c r="T221" s="365">
        <v>14.95</v>
      </c>
      <c r="U221" s="365">
        <v>13.1</v>
      </c>
      <c r="V221" s="365">
        <v>13.75</v>
      </c>
      <c r="W221" s="365">
        <v>9</v>
      </c>
      <c r="Y221" s="365">
        <v>24.45</v>
      </c>
      <c r="Z221" s="457">
        <v>25</v>
      </c>
      <c r="AA221" s="365">
        <v>9.3699999999999992</v>
      </c>
      <c r="AB221" s="365">
        <v>7.07</v>
      </c>
      <c r="AC221" s="370">
        <v>-8.7209302325581439E-2</v>
      </c>
      <c r="AD221" s="476"/>
      <c r="AE221" s="208">
        <v>-0.10588235294117643</v>
      </c>
      <c r="AF221" s="208">
        <v>-0.10421286031042132</v>
      </c>
      <c r="AG221" s="208">
        <v>-0.10465116279069764</v>
      </c>
      <c r="AH221" s="213">
        <v>-8.13253012048194E-2</v>
      </c>
      <c r="AI221" s="211">
        <v>-0.10465116279069764</v>
      </c>
      <c r="AJ221" s="211">
        <v>-0.12240184757505768</v>
      </c>
      <c r="AK221" s="211">
        <v>-0.10803324099722988</v>
      </c>
      <c r="AL221" s="461">
        <v>-0.14642262895174707</v>
      </c>
      <c r="AM221" s="461">
        <v>-0.12755716004813478</v>
      </c>
      <c r="AN221" s="200">
        <v>-6.6666666666666763E-2</v>
      </c>
      <c r="AO221" s="208">
        <v>-4.1379310344827558E-2</v>
      </c>
      <c r="AP221" s="32">
        <v>-0.1457142857142858</v>
      </c>
      <c r="AQ221" s="32">
        <v>-7.7464788732394374E-2</v>
      </c>
      <c r="AR221" s="32">
        <v>-7.718120805369133E-2</v>
      </c>
      <c r="AS221" s="32">
        <v>-7.2164948453608213E-2</v>
      </c>
      <c r="AT221" s="32">
        <v>-5.5984555984555984E-2</v>
      </c>
      <c r="AU221" s="216">
        <v>-3.8461538461538436E-2</v>
      </c>
      <c r="AV221" s="461">
        <v>-6.9513406156901825E-2</v>
      </c>
      <c r="AW221" s="461">
        <v>-0.11069182389937104</v>
      </c>
    </row>
    <row r="222" spans="1:49" hidden="1" outlineLevel="1">
      <c r="A222" s="40">
        <v>38782</v>
      </c>
      <c r="B222">
        <v>9848</v>
      </c>
      <c r="C222">
        <v>8880</v>
      </c>
      <c r="D222" s="360">
        <v>9.0517241379310942E-3</v>
      </c>
      <c r="E222" s="34">
        <v>1.3064499537084773E-2</v>
      </c>
      <c r="F222" s="34">
        <v>4.6385337707885999E-3</v>
      </c>
      <c r="H222" s="366">
        <v>16.2</v>
      </c>
      <c r="I222" s="339">
        <v>11.3</v>
      </c>
      <c r="J222" s="365">
        <v>20.100000000000001</v>
      </c>
      <c r="K222" s="383">
        <v>18.850000000000001</v>
      </c>
      <c r="L222" s="365">
        <v>15.5</v>
      </c>
      <c r="M222" s="365">
        <v>15.3</v>
      </c>
      <c r="N222" s="365">
        <v>20</v>
      </c>
      <c r="O222" s="365">
        <v>16</v>
      </c>
      <c r="P222" s="379">
        <v>5.3</v>
      </c>
      <c r="Q222" s="368">
        <v>7.07</v>
      </c>
      <c r="R222" s="366">
        <v>5.6</v>
      </c>
      <c r="S222" s="73">
        <v>13.9</v>
      </c>
      <c r="T222" s="365">
        <v>15.75</v>
      </c>
      <c r="U222" s="365">
        <v>13.15</v>
      </c>
      <c r="V222" s="365">
        <v>13.8</v>
      </c>
      <c r="W222" s="365">
        <v>9</v>
      </c>
      <c r="Y222" s="365">
        <v>25</v>
      </c>
      <c r="Z222" s="457">
        <v>25.6</v>
      </c>
      <c r="AA222" s="365">
        <v>9.5399999999999991</v>
      </c>
      <c r="AB222" s="365">
        <v>7.07</v>
      </c>
      <c r="AC222" s="370">
        <v>3.1847133757961776E-2</v>
      </c>
      <c r="AD222" s="476"/>
      <c r="AE222" s="208">
        <v>-8.7719298245613198E-3</v>
      </c>
      <c r="AF222" s="208">
        <v>-4.9504950495048439E-3</v>
      </c>
      <c r="AG222" s="208">
        <v>-2.0779220779220675E-2</v>
      </c>
      <c r="AH222" s="213">
        <v>1.6393442622950838E-2</v>
      </c>
      <c r="AI222" s="211">
        <v>-6.4935064935064402E-3</v>
      </c>
      <c r="AJ222" s="211">
        <v>5.2631578947368363E-2</v>
      </c>
      <c r="AK222" s="211">
        <v>-6.2111801242237252E-3</v>
      </c>
      <c r="AL222" s="461">
        <v>3.3138401559454245E-2</v>
      </c>
      <c r="AM222" s="461">
        <v>-2.4827586206896513E-2</v>
      </c>
      <c r="AN222" s="200">
        <v>0</v>
      </c>
      <c r="AO222" s="208">
        <v>0</v>
      </c>
      <c r="AP222" s="32">
        <v>5.3511705685618693E-2</v>
      </c>
      <c r="AQ222" s="32">
        <v>3.8167938931297218E-3</v>
      </c>
      <c r="AR222" s="32">
        <v>3.6363636363636598E-3</v>
      </c>
      <c r="AS222" s="32">
        <v>0</v>
      </c>
      <c r="AT222" s="32">
        <v>2.249488752556239E-2</v>
      </c>
      <c r="AU222" s="216">
        <v>2.4000000000000021E-2</v>
      </c>
      <c r="AV222" s="461">
        <v>1.8143009605122717E-2</v>
      </c>
      <c r="AW222" s="461">
        <v>0</v>
      </c>
    </row>
    <row r="223" spans="1:49" hidden="1" outlineLevel="1">
      <c r="A223" s="40">
        <v>38789</v>
      </c>
      <c r="B223">
        <v>9565</v>
      </c>
      <c r="C223">
        <v>8675</v>
      </c>
      <c r="D223" s="360">
        <v>-2.6057240495514722E-2</v>
      </c>
      <c r="E223" s="34">
        <v>-2.8736799350121855E-2</v>
      </c>
      <c r="F223" s="34">
        <v>-2.30855855855856E-2</v>
      </c>
      <c r="H223" s="366">
        <v>15.3</v>
      </c>
      <c r="I223" s="339">
        <v>11.25</v>
      </c>
      <c r="J223" s="365">
        <v>19.95</v>
      </c>
      <c r="K223" s="383">
        <v>18.8</v>
      </c>
      <c r="L223" s="365">
        <v>14.85</v>
      </c>
      <c r="M223" s="365">
        <v>15.2</v>
      </c>
      <c r="N223" s="365">
        <v>19.3</v>
      </c>
      <c r="O223" s="365">
        <v>15.9</v>
      </c>
      <c r="P223" s="379">
        <v>4.8600000000000003</v>
      </c>
      <c r="Q223" s="368">
        <v>7.07</v>
      </c>
      <c r="R223" s="366">
        <v>5.55</v>
      </c>
      <c r="S223" s="73">
        <v>13.6</v>
      </c>
      <c r="T223" s="365">
        <v>14.4</v>
      </c>
      <c r="U223" s="365">
        <v>13.05</v>
      </c>
      <c r="V223" s="365">
        <v>13.2</v>
      </c>
      <c r="W223" s="365">
        <v>8.9499999999999993</v>
      </c>
      <c r="Y223" s="365">
        <v>24.05</v>
      </c>
      <c r="Z223" s="457">
        <v>24.8</v>
      </c>
      <c r="AA223" s="365">
        <v>9.19</v>
      </c>
      <c r="AB223" s="365">
        <v>7.07</v>
      </c>
      <c r="AC223" s="370">
        <v>-5.5555555555555469E-2</v>
      </c>
      <c r="AD223" s="476"/>
      <c r="AE223" s="208">
        <v>-4.4247787610620648E-3</v>
      </c>
      <c r="AF223" s="208">
        <v>-7.4626865671643117E-3</v>
      </c>
      <c r="AG223" s="208">
        <v>-2.6525198938992522E-3</v>
      </c>
      <c r="AH223" s="213">
        <v>-4.1935483870967794E-2</v>
      </c>
      <c r="AI223" s="211">
        <v>-6.5359477124183885E-3</v>
      </c>
      <c r="AJ223" s="211">
        <v>-3.499999999999992E-2</v>
      </c>
      <c r="AK223" s="211">
        <v>-6.2499999999999778E-3</v>
      </c>
      <c r="AL223" s="461">
        <v>-8.3018867924528172E-2</v>
      </c>
      <c r="AM223" s="461">
        <v>0</v>
      </c>
      <c r="AN223" s="200">
        <v>-8.9285714285713969E-3</v>
      </c>
      <c r="AO223" s="208">
        <v>-2.1582733812949728E-2</v>
      </c>
      <c r="AP223" s="32">
        <v>-8.5714285714285743E-2</v>
      </c>
      <c r="AQ223" s="32">
        <v>-7.6045627376425395E-3</v>
      </c>
      <c r="AR223" s="32">
        <v>-4.3478260869565299E-2</v>
      </c>
      <c r="AS223" s="32">
        <v>-5.5555555555556468E-3</v>
      </c>
      <c r="AT223" s="32">
        <v>-3.7999999999999923E-2</v>
      </c>
      <c r="AU223" s="216">
        <v>-3.125E-2</v>
      </c>
      <c r="AV223" s="461">
        <v>-3.6687631027253587E-2</v>
      </c>
      <c r="AW223" s="461">
        <v>0</v>
      </c>
    </row>
    <row r="224" spans="1:49" hidden="1" outlineLevel="1">
      <c r="A224" s="40">
        <v>38796</v>
      </c>
      <c r="B224">
        <v>8293</v>
      </c>
      <c r="C224">
        <v>7355</v>
      </c>
      <c r="D224" s="360">
        <v>-0.14210526315789473</v>
      </c>
      <c r="E224" s="34">
        <v>-0.13298484056455828</v>
      </c>
      <c r="F224" s="34">
        <v>-0.1521613832853026</v>
      </c>
      <c r="H224" s="366">
        <v>13.55</v>
      </c>
      <c r="I224" s="339">
        <v>9.65</v>
      </c>
      <c r="J224" s="365">
        <v>17.100000000000001</v>
      </c>
      <c r="K224" s="383">
        <v>16.2</v>
      </c>
      <c r="L224" s="365">
        <v>13.2</v>
      </c>
      <c r="M224" s="365">
        <v>13</v>
      </c>
      <c r="N224" s="365">
        <v>17.05</v>
      </c>
      <c r="O224" s="365">
        <v>13.55</v>
      </c>
      <c r="P224" s="379">
        <v>3.71</v>
      </c>
      <c r="Q224" s="368">
        <v>5.48</v>
      </c>
      <c r="R224" s="366">
        <v>4.9000000000000004</v>
      </c>
      <c r="S224" s="73">
        <v>11.9</v>
      </c>
      <c r="T224" s="365">
        <v>12.5</v>
      </c>
      <c r="U224" s="365">
        <v>11.3</v>
      </c>
      <c r="V224" s="365">
        <v>11.75</v>
      </c>
      <c r="W224" s="365">
        <v>7.8</v>
      </c>
      <c r="Y224" s="365">
        <v>21.5</v>
      </c>
      <c r="Z224" s="457">
        <v>22.15</v>
      </c>
      <c r="AA224" s="365">
        <v>7.78</v>
      </c>
      <c r="AB224" s="365">
        <v>5.57</v>
      </c>
      <c r="AC224" s="370">
        <v>-0.1143790849673203</v>
      </c>
      <c r="AD224" s="476"/>
      <c r="AE224" s="208">
        <v>-0.14222222222222214</v>
      </c>
      <c r="AF224" s="208">
        <v>-0.14285714285714279</v>
      </c>
      <c r="AG224" s="208">
        <v>-0.13829787234042556</v>
      </c>
      <c r="AH224" s="213">
        <v>-0.11111111111111116</v>
      </c>
      <c r="AI224" s="211">
        <v>-0.14473684210526316</v>
      </c>
      <c r="AJ224" s="211">
        <v>-0.11658031088082899</v>
      </c>
      <c r="AK224" s="211">
        <v>-0.14779874213836475</v>
      </c>
      <c r="AL224" s="461">
        <v>-0.23662551440329227</v>
      </c>
      <c r="AM224" s="461">
        <v>-0.22489391796322489</v>
      </c>
      <c r="AN224" s="200">
        <v>-0.11711711711711703</v>
      </c>
      <c r="AO224" s="208">
        <v>-0.125</v>
      </c>
      <c r="AP224" s="32">
        <v>-0.13194444444444442</v>
      </c>
      <c r="AQ224" s="32">
        <v>-0.13409961685823757</v>
      </c>
      <c r="AR224" s="32">
        <v>-0.10984848484848475</v>
      </c>
      <c r="AS224" s="32">
        <v>-0.12849162011173176</v>
      </c>
      <c r="AT224" s="32">
        <v>-0.10602910602910609</v>
      </c>
      <c r="AU224" s="216">
        <v>-0.10685483870967749</v>
      </c>
      <c r="AV224" s="461">
        <v>-0.15342763873775833</v>
      </c>
      <c r="AW224" s="461">
        <v>-0.21216407355021216</v>
      </c>
    </row>
    <row r="225" spans="1:49" hidden="1" outlineLevel="1">
      <c r="A225" s="40">
        <v>38803</v>
      </c>
      <c r="B225">
        <v>9015</v>
      </c>
      <c r="C225">
        <v>7792</v>
      </c>
      <c r="D225" s="360">
        <v>7.4066973415132908E-2</v>
      </c>
      <c r="E225" s="34">
        <v>8.7061377064994616E-2</v>
      </c>
      <c r="F225" s="34">
        <v>5.9415363698164469E-2</v>
      </c>
      <c r="H225" s="366">
        <v>14.1</v>
      </c>
      <c r="I225" s="339">
        <v>10.199999999999999</v>
      </c>
      <c r="J225" s="365">
        <v>18.05</v>
      </c>
      <c r="K225" s="383">
        <v>17.149999999999999</v>
      </c>
      <c r="L225" s="365">
        <v>13.7</v>
      </c>
      <c r="M225" s="365">
        <v>13.75</v>
      </c>
      <c r="N225" s="365">
        <v>17.75</v>
      </c>
      <c r="O225" s="365">
        <v>14.35</v>
      </c>
      <c r="P225" s="379">
        <v>4.07</v>
      </c>
      <c r="Q225" s="368">
        <v>6.01</v>
      </c>
      <c r="R225" s="366">
        <v>5.25</v>
      </c>
      <c r="S225" s="73">
        <v>12.75</v>
      </c>
      <c r="T225" s="365">
        <v>13.25</v>
      </c>
      <c r="U225" s="365">
        <v>12.25</v>
      </c>
      <c r="V225" s="365">
        <v>12.4</v>
      </c>
      <c r="W225" s="365">
        <v>8.4499999999999993</v>
      </c>
      <c r="Y225" s="365">
        <v>23.35</v>
      </c>
      <c r="Z225" s="457">
        <v>24.05</v>
      </c>
      <c r="AA225" s="365">
        <v>8.75</v>
      </c>
      <c r="AB225" s="365">
        <v>6.36</v>
      </c>
      <c r="AC225" s="370">
        <v>4.0590405904058935E-2</v>
      </c>
      <c r="AD225" s="476"/>
      <c r="AE225" s="208">
        <v>5.6994818652849721E-2</v>
      </c>
      <c r="AF225" s="208">
        <v>5.555555555555558E-2</v>
      </c>
      <c r="AG225" s="208">
        <v>5.8641975308642014E-2</v>
      </c>
      <c r="AH225" s="213">
        <v>3.7878787878787845E-2</v>
      </c>
      <c r="AI225" s="211">
        <v>5.7692307692307709E-2</v>
      </c>
      <c r="AJ225" s="211">
        <v>4.1055718475073277E-2</v>
      </c>
      <c r="AK225" s="211">
        <v>5.9040590405903925E-2</v>
      </c>
      <c r="AL225" s="461">
        <v>9.7035040431266983E-2</v>
      </c>
      <c r="AM225" s="461">
        <v>9.6715328467153139E-2</v>
      </c>
      <c r="AN225" s="200">
        <v>7.1428571428571397E-2</v>
      </c>
      <c r="AO225" s="208">
        <v>7.1428571428571397E-2</v>
      </c>
      <c r="AP225" s="32">
        <v>6.0000000000000053E-2</v>
      </c>
      <c r="AQ225" s="32">
        <v>8.4070796460177011E-2</v>
      </c>
      <c r="AR225" s="32">
        <v>5.5319148936170182E-2</v>
      </c>
      <c r="AS225" s="32">
        <v>8.3333333333333259E-2</v>
      </c>
      <c r="AT225" s="32">
        <v>8.6046511627906996E-2</v>
      </c>
      <c r="AU225" s="216">
        <v>8.5778781038374774E-2</v>
      </c>
      <c r="AV225" s="461">
        <v>0.12467866323907462</v>
      </c>
      <c r="AW225" s="461">
        <v>0.14183123877917425</v>
      </c>
    </row>
    <row r="226" spans="1:49" hidden="1" outlineLevel="1">
      <c r="A226" s="40">
        <v>38810</v>
      </c>
      <c r="B226">
        <v>8995</v>
      </c>
      <c r="C226">
        <v>7558</v>
      </c>
      <c r="D226" s="360">
        <v>-1.5112750639614481E-2</v>
      </c>
      <c r="E226" s="34">
        <v>-2.2185246810870751E-3</v>
      </c>
      <c r="F226" s="34">
        <v>-3.003080082135523E-2</v>
      </c>
      <c r="H226" s="366">
        <v>13.5</v>
      </c>
      <c r="I226" s="339">
        <v>9.8000000000000007</v>
      </c>
      <c r="J226" s="365">
        <v>17.350000000000001</v>
      </c>
      <c r="K226" s="383">
        <v>16.5</v>
      </c>
      <c r="L226" s="365">
        <v>13.2</v>
      </c>
      <c r="M226" s="365">
        <v>13.25</v>
      </c>
      <c r="N226" s="365">
        <v>17</v>
      </c>
      <c r="O226" s="365">
        <v>13.8</v>
      </c>
      <c r="P226" s="379">
        <v>3.71</v>
      </c>
      <c r="Q226" s="368">
        <v>5.66</v>
      </c>
      <c r="R226" s="366">
        <v>5.3</v>
      </c>
      <c r="S226" s="73">
        <v>13.2</v>
      </c>
      <c r="T226" s="365">
        <v>12.5</v>
      </c>
      <c r="U226" s="365">
        <v>12.4</v>
      </c>
      <c r="V226" s="365">
        <v>12.55</v>
      </c>
      <c r="W226" s="365">
        <v>8.5</v>
      </c>
      <c r="Y226" s="365">
        <v>23.25</v>
      </c>
      <c r="Z226" s="457">
        <v>24</v>
      </c>
      <c r="AA226" s="365">
        <v>8.48</v>
      </c>
      <c r="AB226" s="365">
        <v>6.36</v>
      </c>
      <c r="AC226" s="370">
        <v>-4.2553191489361653E-2</v>
      </c>
      <c r="AD226" s="476"/>
      <c r="AE226" s="208">
        <v>-3.9215686274509665E-2</v>
      </c>
      <c r="AF226" s="208">
        <v>-3.878116343490301E-2</v>
      </c>
      <c r="AG226" s="208">
        <v>-3.790087463556846E-2</v>
      </c>
      <c r="AH226" s="213">
        <v>-3.6496350364963459E-2</v>
      </c>
      <c r="AI226" s="211">
        <v>-3.6363636363636376E-2</v>
      </c>
      <c r="AJ226" s="211">
        <v>-4.2253521126760618E-2</v>
      </c>
      <c r="AK226" s="211">
        <v>-3.8327526132404088E-2</v>
      </c>
      <c r="AL226" s="461">
        <v>-8.8452088452088518E-2</v>
      </c>
      <c r="AM226" s="461">
        <v>-5.8236272878535722E-2</v>
      </c>
      <c r="AN226" s="200">
        <v>9.52380952380949E-3</v>
      </c>
      <c r="AO226" s="208">
        <v>3.5294117647058698E-2</v>
      </c>
      <c r="AP226" s="32">
        <v>-5.6603773584905648E-2</v>
      </c>
      <c r="AQ226" s="32">
        <v>1.2244897959183598E-2</v>
      </c>
      <c r="AR226" s="32">
        <v>1.2096774193548487E-2</v>
      </c>
      <c r="AS226" s="32">
        <v>5.9171597633136397E-3</v>
      </c>
      <c r="AT226" s="32">
        <v>-4.282655246252709E-3</v>
      </c>
      <c r="AU226" s="216">
        <v>-2.0790020790021346E-3</v>
      </c>
      <c r="AV226" s="461">
        <v>-3.0857142857142805E-2</v>
      </c>
      <c r="AW226" s="461">
        <v>0</v>
      </c>
    </row>
    <row r="227" spans="1:49" hidden="1" outlineLevel="1">
      <c r="A227" s="40">
        <v>38817</v>
      </c>
      <c r="B227">
        <v>9087</v>
      </c>
      <c r="C227">
        <v>7868</v>
      </c>
      <c r="D227" s="360">
        <v>2.428562798284295E-2</v>
      </c>
      <c r="E227" s="34">
        <v>1.022790439132848E-2</v>
      </c>
      <c r="F227" s="34">
        <v>4.1016141836464737E-2</v>
      </c>
      <c r="H227" s="366">
        <v>13.9</v>
      </c>
      <c r="I227" s="339">
        <v>10.45</v>
      </c>
      <c r="J227" s="365">
        <v>18.55</v>
      </c>
      <c r="K227" s="383">
        <v>17.600000000000001</v>
      </c>
      <c r="L227" s="365">
        <v>13.55</v>
      </c>
      <c r="M227" s="365">
        <v>14.1</v>
      </c>
      <c r="N227" s="365">
        <v>17.55</v>
      </c>
      <c r="O227" s="365">
        <v>14.7</v>
      </c>
      <c r="P227" s="379">
        <v>3.89</v>
      </c>
      <c r="Q227" s="368">
        <v>6.19</v>
      </c>
      <c r="R227" s="366">
        <v>5.35</v>
      </c>
      <c r="S227" s="73">
        <v>13.25</v>
      </c>
      <c r="T227" s="365">
        <v>12.8</v>
      </c>
      <c r="U227" s="365">
        <v>12.5</v>
      </c>
      <c r="V227" s="365">
        <v>12.7</v>
      </c>
      <c r="W227" s="365">
        <v>8.65</v>
      </c>
      <c r="Y227" s="365">
        <v>23.3</v>
      </c>
      <c r="Z227" s="457">
        <v>24.1</v>
      </c>
      <c r="AA227" s="365">
        <v>8.57</v>
      </c>
      <c r="AB227" s="365">
        <v>6.45</v>
      </c>
      <c r="AC227" s="370">
        <v>2.9629629629629672E-2</v>
      </c>
      <c r="AD227" s="476"/>
      <c r="AE227" s="208">
        <v>6.6326530612244694E-2</v>
      </c>
      <c r="AF227" s="208">
        <v>6.9164265129682878E-2</v>
      </c>
      <c r="AG227" s="208">
        <v>6.6666666666666652E-2</v>
      </c>
      <c r="AH227" s="213">
        <v>2.6515151515151603E-2</v>
      </c>
      <c r="AI227" s="211">
        <v>6.4150943396226401E-2</v>
      </c>
      <c r="AJ227" s="211">
        <v>3.2352941176470695E-2</v>
      </c>
      <c r="AK227" s="211">
        <v>6.5217391304347672E-2</v>
      </c>
      <c r="AL227" s="461">
        <v>4.8517520215633381E-2</v>
      </c>
      <c r="AM227" s="461">
        <v>9.3639575971731448E-2</v>
      </c>
      <c r="AN227" s="200">
        <v>9.4339622641508303E-3</v>
      </c>
      <c r="AO227" s="208">
        <v>3.7878787878788955E-3</v>
      </c>
      <c r="AP227" s="32">
        <v>2.4000000000000021E-2</v>
      </c>
      <c r="AQ227" s="32">
        <v>8.0645161290322509E-3</v>
      </c>
      <c r="AR227" s="32">
        <v>1.195219123505975E-2</v>
      </c>
      <c r="AS227" s="32">
        <v>1.7647058823529349E-2</v>
      </c>
      <c r="AT227" s="32">
        <v>2.1505376344086446E-3</v>
      </c>
      <c r="AU227" s="216">
        <v>4.1666666666666519E-3</v>
      </c>
      <c r="AV227" s="461">
        <v>1.0613207547169878E-2</v>
      </c>
      <c r="AW227" s="461">
        <v>1.4150943396226356E-2</v>
      </c>
    </row>
    <row r="228" spans="1:49" hidden="1" outlineLevel="1">
      <c r="A228" s="40">
        <v>38824</v>
      </c>
      <c r="B228">
        <v>9076</v>
      </c>
      <c r="C228">
        <v>7604</v>
      </c>
      <c r="D228" s="360">
        <v>-1.6219404305514606E-2</v>
      </c>
      <c r="E228" s="34">
        <v>-1.2105205238251981E-3</v>
      </c>
      <c r="F228" s="34">
        <v>-3.3553634977122493E-2</v>
      </c>
      <c r="H228" s="366">
        <v>13.8</v>
      </c>
      <c r="I228" s="339">
        <v>10</v>
      </c>
      <c r="J228" s="365">
        <v>17.75</v>
      </c>
      <c r="K228" s="383">
        <v>16.850000000000001</v>
      </c>
      <c r="L228" s="365">
        <v>13.5</v>
      </c>
      <c r="M228" s="365">
        <v>13.55</v>
      </c>
      <c r="N228" s="365">
        <v>17.45</v>
      </c>
      <c r="O228" s="365">
        <v>14.1</v>
      </c>
      <c r="P228" s="379">
        <v>3.8</v>
      </c>
      <c r="Q228" s="368">
        <v>5.74</v>
      </c>
      <c r="R228" s="366">
        <v>5.3</v>
      </c>
      <c r="S228" s="73">
        <v>13.25</v>
      </c>
      <c r="T228" s="365">
        <v>12.55</v>
      </c>
      <c r="U228" s="365">
        <v>12.5</v>
      </c>
      <c r="V228" s="365">
        <v>12.65</v>
      </c>
      <c r="W228" s="365">
        <v>8.6</v>
      </c>
      <c r="Y228" s="365">
        <v>23.6</v>
      </c>
      <c r="Z228" s="457">
        <v>24.3</v>
      </c>
      <c r="AA228" s="365">
        <v>8.66</v>
      </c>
      <c r="AB228" s="365">
        <v>6.36</v>
      </c>
      <c r="AC228" s="370">
        <v>-7.194244604316502E-3</v>
      </c>
      <c r="AD228" s="476"/>
      <c r="AE228" s="208">
        <v>-4.3062200956937691E-2</v>
      </c>
      <c r="AF228" s="208">
        <v>-4.3126684636118684E-2</v>
      </c>
      <c r="AG228" s="208">
        <v>-4.2613636363636354E-2</v>
      </c>
      <c r="AH228" s="213">
        <v>-3.6900369003690647E-3</v>
      </c>
      <c r="AI228" s="211">
        <v>-3.900709219858145E-2</v>
      </c>
      <c r="AJ228" s="211">
        <v>-5.6980056980058258E-3</v>
      </c>
      <c r="AK228" s="211">
        <v>-4.0816326530612179E-2</v>
      </c>
      <c r="AL228" s="461">
        <v>-2.3136246786632508E-2</v>
      </c>
      <c r="AM228" s="461">
        <v>-7.2697899838449098E-2</v>
      </c>
      <c r="AN228" s="200">
        <v>-9.3457943925233655E-3</v>
      </c>
      <c r="AO228" s="208">
        <v>0</v>
      </c>
      <c r="AP228" s="32">
        <v>-1.953125E-2</v>
      </c>
      <c r="AQ228" s="32">
        <v>0</v>
      </c>
      <c r="AR228" s="32">
        <v>-3.93700787401563E-3</v>
      </c>
      <c r="AS228" s="32">
        <v>-5.7803468208093012E-3</v>
      </c>
      <c r="AT228" s="32">
        <v>1.2875536480686733E-2</v>
      </c>
      <c r="AU228" s="216">
        <v>8.2987551867219622E-3</v>
      </c>
      <c r="AV228" s="461">
        <v>1.0501750291715295E-2</v>
      </c>
      <c r="AW228" s="461">
        <v>-1.3953488372092981E-2</v>
      </c>
    </row>
    <row r="229" spans="1:49" hidden="1" outlineLevel="1">
      <c r="A229" s="40">
        <v>38831</v>
      </c>
      <c r="B229">
        <v>8411</v>
      </c>
      <c r="C229">
        <v>7409</v>
      </c>
      <c r="D229" s="360">
        <v>-5.1558752997601931E-2</v>
      </c>
      <c r="E229" s="34">
        <v>-7.3270163067430616E-2</v>
      </c>
      <c r="F229" s="34">
        <v>-2.5644397685428699E-2</v>
      </c>
      <c r="H229" s="366">
        <v>13.8</v>
      </c>
      <c r="I229" s="339">
        <v>9.6999999999999993</v>
      </c>
      <c r="J229" s="365">
        <v>17.2</v>
      </c>
      <c r="K229" s="383">
        <v>16.3</v>
      </c>
      <c r="L229" s="365">
        <v>13.5</v>
      </c>
      <c r="M229" s="365">
        <v>13.1</v>
      </c>
      <c r="N229" s="365">
        <v>17.399999999999999</v>
      </c>
      <c r="O229" s="365">
        <v>13.6</v>
      </c>
      <c r="P229" s="379">
        <v>3.71</v>
      </c>
      <c r="Q229" s="368">
        <v>5.39</v>
      </c>
      <c r="R229" s="366">
        <v>5.05</v>
      </c>
      <c r="S229" s="73">
        <v>12.4</v>
      </c>
      <c r="T229" s="365">
        <v>12.75</v>
      </c>
      <c r="U229" s="365">
        <v>11.8</v>
      </c>
      <c r="V229" s="365">
        <v>11.9</v>
      </c>
      <c r="W229" s="365">
        <v>8.15</v>
      </c>
      <c r="Y229" s="365">
        <v>21.3</v>
      </c>
      <c r="Z229" s="457">
        <v>22</v>
      </c>
      <c r="AA229" s="365">
        <v>7.42</v>
      </c>
      <c r="AB229" s="365">
        <v>5.74</v>
      </c>
      <c r="AC229" s="370">
        <v>0</v>
      </c>
      <c r="AD229" s="476"/>
      <c r="AE229" s="208">
        <v>-3.0000000000000027E-2</v>
      </c>
      <c r="AF229" s="208">
        <v>-3.0985915492957816E-2</v>
      </c>
      <c r="AG229" s="208">
        <v>-3.2640949554896159E-2</v>
      </c>
      <c r="AH229" s="213">
        <v>0</v>
      </c>
      <c r="AI229" s="211">
        <v>-3.3210332103321138E-2</v>
      </c>
      <c r="AJ229" s="211">
        <v>-2.8653295128939771E-3</v>
      </c>
      <c r="AK229" s="211">
        <v>-3.546099290780147E-2</v>
      </c>
      <c r="AL229" s="461">
        <v>-2.3684210526315752E-2</v>
      </c>
      <c r="AM229" s="461">
        <v>-6.0975609756097615E-2</v>
      </c>
      <c r="AN229" s="200">
        <v>-4.7169811320754707E-2</v>
      </c>
      <c r="AO229" s="208">
        <v>-6.4150943396226401E-2</v>
      </c>
      <c r="AP229" s="32">
        <v>1.5936254980079667E-2</v>
      </c>
      <c r="AQ229" s="32">
        <v>-5.5999999999999939E-2</v>
      </c>
      <c r="AR229" s="32">
        <v>-5.9288537549407105E-2</v>
      </c>
      <c r="AS229" s="32">
        <v>-5.2325581395348708E-2</v>
      </c>
      <c r="AT229" s="32">
        <v>-9.7457627118644141E-2</v>
      </c>
      <c r="AU229" s="216">
        <v>-9.4650205761316886E-2</v>
      </c>
      <c r="AV229" s="461">
        <v>-0.14318706697459582</v>
      </c>
      <c r="AW229" s="461">
        <v>-9.7484276729559727E-2</v>
      </c>
    </row>
    <row r="230" spans="1:49" hidden="1" outlineLevel="1">
      <c r="A230" s="40">
        <v>38838</v>
      </c>
      <c r="B230">
        <v>7912</v>
      </c>
      <c r="C230">
        <v>7031</v>
      </c>
      <c r="D230" s="360">
        <v>-5.5436156763590372E-2</v>
      </c>
      <c r="E230" s="34">
        <v>-5.9327071691832156E-2</v>
      </c>
      <c r="F230" s="34">
        <v>-5.101903090835469E-2</v>
      </c>
      <c r="H230" s="366">
        <v>13.5</v>
      </c>
      <c r="I230" s="339">
        <v>8.85</v>
      </c>
      <c r="J230" s="365">
        <v>16.45</v>
      </c>
      <c r="K230" s="383">
        <v>15.9</v>
      </c>
      <c r="L230" s="365">
        <v>13.4</v>
      </c>
      <c r="M230" s="365">
        <v>12.15</v>
      </c>
      <c r="N230" s="365">
        <v>16.649999999999999</v>
      </c>
      <c r="O230" s="365">
        <v>12.55</v>
      </c>
      <c r="P230" s="379">
        <v>3.45</v>
      </c>
      <c r="Q230" s="368">
        <v>5.04</v>
      </c>
      <c r="R230" s="366">
        <v>4.75</v>
      </c>
      <c r="S230" s="73">
        <v>11.6</v>
      </c>
      <c r="T230" s="365">
        <v>11.8</v>
      </c>
      <c r="U230" s="365">
        <v>10.95</v>
      </c>
      <c r="V230" s="365">
        <v>11.4</v>
      </c>
      <c r="W230" s="365">
        <v>7.55</v>
      </c>
      <c r="Y230" s="365">
        <v>20.55</v>
      </c>
      <c r="Z230" s="457">
        <v>21.1</v>
      </c>
      <c r="AA230" s="365">
        <v>6.98</v>
      </c>
      <c r="AB230" s="365">
        <v>5.08</v>
      </c>
      <c r="AC230" s="370">
        <v>-2.1739130434782705E-2</v>
      </c>
      <c r="AD230" s="476"/>
      <c r="AE230" s="208">
        <v>-8.7628865979381465E-2</v>
      </c>
      <c r="AF230" s="208">
        <v>-4.3604651162790664E-2</v>
      </c>
      <c r="AG230" s="208">
        <v>-2.4539877300613466E-2</v>
      </c>
      <c r="AH230" s="213">
        <v>-7.4074074074074181E-3</v>
      </c>
      <c r="AI230" s="211">
        <v>-7.2519083969465603E-2</v>
      </c>
      <c r="AJ230" s="211">
        <v>-4.31034482758621E-2</v>
      </c>
      <c r="AK230" s="211">
        <v>-7.7205882352941124E-2</v>
      </c>
      <c r="AL230" s="461">
        <v>-7.0080862533692612E-2</v>
      </c>
      <c r="AM230" s="461">
        <v>-6.4935064935064846E-2</v>
      </c>
      <c r="AN230" s="200">
        <v>-5.9405940594059348E-2</v>
      </c>
      <c r="AO230" s="208">
        <v>-6.4516129032258118E-2</v>
      </c>
      <c r="AP230" s="32">
        <v>-7.4509803921568585E-2</v>
      </c>
      <c r="AQ230" s="32">
        <v>-7.2033898305084887E-2</v>
      </c>
      <c r="AR230" s="32">
        <v>-4.2016806722689037E-2</v>
      </c>
      <c r="AS230" s="32">
        <v>-7.361963190184051E-2</v>
      </c>
      <c r="AT230" s="32">
        <v>-3.5211267605633756E-2</v>
      </c>
      <c r="AU230" s="216">
        <v>-4.0909090909090895E-2</v>
      </c>
      <c r="AV230" s="461">
        <v>-5.9299191374662996E-2</v>
      </c>
      <c r="AW230" s="461">
        <v>-0.1149825783972126</v>
      </c>
    </row>
    <row r="231" spans="1:49" hidden="1" outlineLevel="1">
      <c r="A231" s="40">
        <v>38845</v>
      </c>
      <c r="B231">
        <v>7892</v>
      </c>
      <c r="C231">
        <v>7180</v>
      </c>
      <c r="D231" s="360">
        <v>8.6328046576993334E-3</v>
      </c>
      <c r="E231" s="34">
        <v>-2.5278058645096246E-3</v>
      </c>
      <c r="F231" s="34">
        <v>2.1191864599630295E-2</v>
      </c>
      <c r="H231" s="366">
        <v>13.6</v>
      </c>
      <c r="I231" s="339">
        <v>9.1</v>
      </c>
      <c r="J231" s="365">
        <v>16.850000000000001</v>
      </c>
      <c r="K231" s="383">
        <v>16.3</v>
      </c>
      <c r="L231" s="365">
        <v>13.5</v>
      </c>
      <c r="M231" s="365">
        <v>12.55</v>
      </c>
      <c r="N231" s="365">
        <v>16.649999999999999</v>
      </c>
      <c r="O231" s="365">
        <v>13.15</v>
      </c>
      <c r="P231" s="379">
        <v>3.45</v>
      </c>
      <c r="Q231" s="368">
        <v>5.21</v>
      </c>
      <c r="R231" s="366">
        <v>4.75</v>
      </c>
      <c r="S231" s="73">
        <v>11.7</v>
      </c>
      <c r="T231" s="365">
        <v>11.75</v>
      </c>
      <c r="U231" s="365">
        <v>11</v>
      </c>
      <c r="V231" s="365">
        <v>11.45</v>
      </c>
      <c r="W231" s="365">
        <v>7.6</v>
      </c>
      <c r="Y231" s="365">
        <v>20.5</v>
      </c>
      <c r="Z231" s="457">
        <v>21</v>
      </c>
      <c r="AA231" s="365">
        <v>6.98</v>
      </c>
      <c r="AB231" s="365">
        <v>5.08</v>
      </c>
      <c r="AC231" s="370">
        <v>7.4074074074073071E-3</v>
      </c>
      <c r="AD231" s="476"/>
      <c r="AE231" s="208">
        <v>2.8248587570621542E-2</v>
      </c>
      <c r="AF231" s="208">
        <v>2.4316109422492627E-2</v>
      </c>
      <c r="AG231" s="208">
        <v>2.515723270440251E-2</v>
      </c>
      <c r="AH231" s="213">
        <v>7.4626865671640896E-3</v>
      </c>
      <c r="AI231" s="211">
        <v>3.292181069958855E-2</v>
      </c>
      <c r="AJ231" s="211">
        <v>0</v>
      </c>
      <c r="AK231" s="211">
        <v>4.7808764940239001E-2</v>
      </c>
      <c r="AL231" s="461">
        <v>0</v>
      </c>
      <c r="AM231" s="461">
        <v>3.373015873015861E-2</v>
      </c>
      <c r="AN231" s="200">
        <v>0</v>
      </c>
      <c r="AO231" s="208">
        <v>8.6206896551723755E-3</v>
      </c>
      <c r="AP231" s="32">
        <v>-4.2372881355933201E-3</v>
      </c>
      <c r="AQ231" s="32">
        <v>4.5662100456622667E-3</v>
      </c>
      <c r="AR231" s="32">
        <v>4.3859649122806044E-3</v>
      </c>
      <c r="AS231" s="32">
        <v>6.6225165562914245E-3</v>
      </c>
      <c r="AT231" s="32">
        <v>-2.4330900243308973E-3</v>
      </c>
      <c r="AU231" s="216">
        <v>-4.7393364928910442E-3</v>
      </c>
      <c r="AV231" s="461">
        <v>0</v>
      </c>
      <c r="AW231" s="461">
        <v>0</v>
      </c>
    </row>
    <row r="232" spans="1:49" hidden="1" outlineLevel="1">
      <c r="A232" s="40">
        <v>38852</v>
      </c>
      <c r="B232">
        <v>8256</v>
      </c>
      <c r="C232">
        <v>7447</v>
      </c>
      <c r="D232" s="360">
        <v>4.1865711252653925E-2</v>
      </c>
      <c r="E232" s="34">
        <v>4.6122655854029304E-2</v>
      </c>
      <c r="F232" s="34">
        <v>3.7186629526462456E-2</v>
      </c>
      <c r="H232" s="366">
        <v>14</v>
      </c>
      <c r="I232" s="339">
        <v>9.35</v>
      </c>
      <c r="J232" s="365">
        <v>17.399999999999999</v>
      </c>
      <c r="K232" s="383">
        <v>16.8</v>
      </c>
      <c r="L232" s="365">
        <v>13.85</v>
      </c>
      <c r="M232" s="365">
        <v>12.95</v>
      </c>
      <c r="N232" s="365">
        <v>17.8</v>
      </c>
      <c r="O232" s="365">
        <v>13.55</v>
      </c>
      <c r="P232" s="379">
        <v>3.62</v>
      </c>
      <c r="Q232" s="368">
        <v>5.48</v>
      </c>
      <c r="R232" s="366">
        <v>4.9000000000000004</v>
      </c>
      <c r="S232" s="73">
        <v>12</v>
      </c>
      <c r="T232" s="365">
        <v>12.25</v>
      </c>
      <c r="U232" s="365">
        <v>11.3</v>
      </c>
      <c r="V232" s="365">
        <v>11.75</v>
      </c>
      <c r="W232" s="365">
        <v>7.8</v>
      </c>
      <c r="Y232" s="365">
        <v>21.55</v>
      </c>
      <c r="Z232" s="457">
        <v>23</v>
      </c>
      <c r="AA232" s="365">
        <v>7.51</v>
      </c>
      <c r="AB232" s="365">
        <v>5.3</v>
      </c>
      <c r="AC232" s="370">
        <v>2.941176470588247E-2</v>
      </c>
      <c r="AD232" s="476"/>
      <c r="AE232" s="208">
        <v>2.7472527472527375E-2</v>
      </c>
      <c r="AF232" s="208">
        <v>3.2640949554896048E-2</v>
      </c>
      <c r="AG232" s="208">
        <v>3.0674846625766916E-2</v>
      </c>
      <c r="AH232" s="213">
        <v>2.5925925925925908E-2</v>
      </c>
      <c r="AI232" s="211">
        <v>3.1872509960159334E-2</v>
      </c>
      <c r="AJ232" s="211">
        <v>6.9069069069069178E-2</v>
      </c>
      <c r="AK232" s="211">
        <v>3.041825095057038E-2</v>
      </c>
      <c r="AL232" s="461">
        <v>4.9275362318840665E-2</v>
      </c>
      <c r="AM232" s="461">
        <v>5.1823416506717956E-2</v>
      </c>
      <c r="AN232" s="200">
        <v>3.1578947368421151E-2</v>
      </c>
      <c r="AO232" s="208">
        <v>2.5641025641025772E-2</v>
      </c>
      <c r="AP232" s="32">
        <v>4.2553191489361764E-2</v>
      </c>
      <c r="AQ232" s="32">
        <v>2.7272727272727337E-2</v>
      </c>
      <c r="AR232" s="32">
        <v>2.6200873362445476E-2</v>
      </c>
      <c r="AS232" s="32">
        <v>2.6315789473684292E-2</v>
      </c>
      <c r="AT232" s="32">
        <v>5.1219512195121997E-2</v>
      </c>
      <c r="AU232" s="216">
        <v>9.5238095238095344E-2</v>
      </c>
      <c r="AV232" s="461">
        <v>7.5931232091690504E-2</v>
      </c>
      <c r="AW232" s="461">
        <v>4.3307086614173151E-2</v>
      </c>
    </row>
    <row r="233" spans="1:49" hidden="1" outlineLevel="1">
      <c r="A233" s="40">
        <v>38859</v>
      </c>
      <c r="B233">
        <v>8117</v>
      </c>
      <c r="C233">
        <v>7019</v>
      </c>
      <c r="D233" s="360">
        <v>-3.6107750111443626E-2</v>
      </c>
      <c r="E233" s="34">
        <v>-1.6836240310077466E-2</v>
      </c>
      <c r="F233" s="34">
        <v>-5.7472807842084084E-2</v>
      </c>
      <c r="H233" s="366">
        <v>13.3</v>
      </c>
      <c r="I233" s="339">
        <v>8.85</v>
      </c>
      <c r="J233" s="365">
        <v>16.350000000000001</v>
      </c>
      <c r="K233" s="383">
        <v>15.8</v>
      </c>
      <c r="L233" s="365">
        <v>13.25</v>
      </c>
      <c r="M233" s="365">
        <v>12.25</v>
      </c>
      <c r="N233" s="365">
        <v>17.100000000000001</v>
      </c>
      <c r="O233" s="365">
        <v>12.8</v>
      </c>
      <c r="P233" s="379">
        <v>3.1</v>
      </c>
      <c r="Q233" s="368">
        <v>5.04</v>
      </c>
      <c r="R233" s="366">
        <v>4.8</v>
      </c>
      <c r="S233" s="73">
        <v>11.75</v>
      </c>
      <c r="T233" s="365">
        <v>11.8</v>
      </c>
      <c r="U233" s="365">
        <v>11.1</v>
      </c>
      <c r="V233" s="365">
        <v>11.55</v>
      </c>
      <c r="W233" s="365">
        <v>7.7</v>
      </c>
      <c r="Y233" s="365">
        <v>21.1</v>
      </c>
      <c r="Z233" s="457">
        <v>22.85</v>
      </c>
      <c r="AA233" s="365">
        <v>7.42</v>
      </c>
      <c r="AB233" s="365">
        <v>5.26</v>
      </c>
      <c r="AC233" s="370">
        <v>-4.9999999999999933E-2</v>
      </c>
      <c r="AD233" s="476"/>
      <c r="AE233" s="208">
        <v>-5.3475935828876997E-2</v>
      </c>
      <c r="AF233" s="208">
        <v>-6.034482758620674E-2</v>
      </c>
      <c r="AG233" s="208">
        <v>-5.9523809523809534E-2</v>
      </c>
      <c r="AH233" s="213">
        <v>-4.3321299638989119E-2</v>
      </c>
      <c r="AI233" s="211">
        <v>-5.4054054054054057E-2</v>
      </c>
      <c r="AJ233" s="211">
        <v>-3.9325842696629199E-2</v>
      </c>
      <c r="AK233" s="211">
        <v>-5.5350553505535083E-2</v>
      </c>
      <c r="AL233" s="461">
        <v>-0.14364640883977897</v>
      </c>
      <c r="AM233" s="461">
        <v>-8.0291970802919721E-2</v>
      </c>
      <c r="AN233" s="200">
        <v>-2.0408163265306256E-2</v>
      </c>
      <c r="AO233" s="208">
        <v>-2.083333333333337E-2</v>
      </c>
      <c r="AP233" s="32">
        <v>-3.6734693877551017E-2</v>
      </c>
      <c r="AQ233" s="32">
        <v>-1.7699115044247926E-2</v>
      </c>
      <c r="AR233" s="32">
        <v>-1.7021276595744594E-2</v>
      </c>
      <c r="AS233" s="32">
        <v>-1.2820512820512775E-2</v>
      </c>
      <c r="AT233" s="32">
        <v>-2.0881670533642649E-2</v>
      </c>
      <c r="AU233" s="216">
        <v>-6.521739130434745E-3</v>
      </c>
      <c r="AV233" s="461">
        <v>-1.1984021304926706E-2</v>
      </c>
      <c r="AW233" s="461">
        <v>-7.547169811320753E-3</v>
      </c>
    </row>
    <row r="234" spans="1:49" hidden="1" outlineLevel="1">
      <c r="A234" s="40">
        <v>38866</v>
      </c>
      <c r="B234">
        <v>7897</v>
      </c>
      <c r="C234">
        <v>6715</v>
      </c>
      <c r="D234" s="360">
        <v>-3.4619450317124767E-2</v>
      </c>
      <c r="E234" s="34">
        <v>-2.7103609708020171E-2</v>
      </c>
      <c r="F234" s="34">
        <v>-4.331101296480977E-2</v>
      </c>
      <c r="H234" s="366">
        <v>13.1</v>
      </c>
      <c r="I234" s="339">
        <v>8.4</v>
      </c>
      <c r="J234" s="365">
        <v>15.45</v>
      </c>
      <c r="K234" s="383">
        <v>14.9</v>
      </c>
      <c r="L234" s="365">
        <v>13.1</v>
      </c>
      <c r="M234" s="365">
        <v>11.65</v>
      </c>
      <c r="N234" s="365">
        <v>16.850000000000001</v>
      </c>
      <c r="O234" s="365">
        <v>12.15</v>
      </c>
      <c r="P234" s="379">
        <v>3.18</v>
      </c>
      <c r="Q234" s="368">
        <v>4.5999999999999996</v>
      </c>
      <c r="R234" s="366">
        <v>4.75</v>
      </c>
      <c r="S234" s="73">
        <v>11.6</v>
      </c>
      <c r="T234" s="365">
        <v>11.6</v>
      </c>
      <c r="U234" s="365">
        <v>10.95</v>
      </c>
      <c r="V234" s="365">
        <v>11.55</v>
      </c>
      <c r="W234" s="365">
        <v>7.55</v>
      </c>
      <c r="Y234" s="365">
        <v>20</v>
      </c>
      <c r="Z234" s="457">
        <v>21.5</v>
      </c>
      <c r="AA234" s="365">
        <v>7.16</v>
      </c>
      <c r="AB234" s="365">
        <v>5.08</v>
      </c>
      <c r="AC234" s="370">
        <v>-1.5037593984962516E-2</v>
      </c>
      <c r="AD234" s="476"/>
      <c r="AE234" s="208">
        <v>-5.084745762711862E-2</v>
      </c>
      <c r="AF234" s="208">
        <v>-5.5045871559633142E-2</v>
      </c>
      <c r="AG234" s="208">
        <v>-5.6962025316455667E-2</v>
      </c>
      <c r="AH234" s="213">
        <v>-1.132075471698113E-2</v>
      </c>
      <c r="AI234" s="211">
        <v>-4.8979591836734615E-2</v>
      </c>
      <c r="AJ234" s="211">
        <v>-1.4619883040935644E-2</v>
      </c>
      <c r="AK234" s="211">
        <v>-5.078125E-2</v>
      </c>
      <c r="AL234" s="461">
        <v>2.5806451612903292E-2</v>
      </c>
      <c r="AM234" s="461">
        <v>-8.7301587301587324E-2</v>
      </c>
      <c r="AN234" s="200">
        <v>-1.041666666666663E-2</v>
      </c>
      <c r="AO234" s="208">
        <v>-1.2765957446808529E-2</v>
      </c>
      <c r="AP234" s="32">
        <v>-1.6949152542372947E-2</v>
      </c>
      <c r="AQ234" s="32">
        <v>-1.3513513513513598E-2</v>
      </c>
      <c r="AR234" s="32">
        <v>0</v>
      </c>
      <c r="AS234" s="32">
        <v>-1.9480519480519543E-2</v>
      </c>
      <c r="AT234" s="32">
        <v>-5.2132701421801042E-2</v>
      </c>
      <c r="AU234" s="216">
        <v>-5.9080962800875381E-2</v>
      </c>
      <c r="AV234" s="461">
        <v>-3.5040431266846306E-2</v>
      </c>
      <c r="AW234" s="461">
        <v>-3.4220532319391594E-2</v>
      </c>
    </row>
    <row r="235" spans="1:49" hidden="1" outlineLevel="1">
      <c r="A235" s="40">
        <v>38873</v>
      </c>
      <c r="B235">
        <v>8489</v>
      </c>
      <c r="C235">
        <v>7169</v>
      </c>
      <c r="D235" s="360">
        <v>7.1584998631261998E-2</v>
      </c>
      <c r="E235" s="34">
        <v>7.4965176649360421E-2</v>
      </c>
      <c r="F235" s="34">
        <v>6.7609828741623135E-2</v>
      </c>
      <c r="H235" s="366">
        <v>13.55</v>
      </c>
      <c r="I235" s="339">
        <v>9.0500000000000007</v>
      </c>
      <c r="J235" s="365">
        <v>16.600000000000001</v>
      </c>
      <c r="K235" s="383">
        <v>16</v>
      </c>
      <c r="L235" s="365">
        <v>13.45</v>
      </c>
      <c r="M235" s="365">
        <v>12.5</v>
      </c>
      <c r="N235" s="365">
        <v>17.399999999999999</v>
      </c>
      <c r="O235" s="365">
        <v>13.1</v>
      </c>
      <c r="P235" s="379">
        <v>3.45</v>
      </c>
      <c r="Q235" s="368">
        <v>5.21</v>
      </c>
      <c r="R235" s="366">
        <v>4.95</v>
      </c>
      <c r="S235" s="73">
        <v>12.15</v>
      </c>
      <c r="T235" s="365">
        <v>12.75</v>
      </c>
      <c r="U235" s="365">
        <v>11.4</v>
      </c>
      <c r="V235" s="365">
        <v>11.95</v>
      </c>
      <c r="W235" s="365">
        <v>7.9</v>
      </c>
      <c r="Y235" s="365">
        <v>22.1</v>
      </c>
      <c r="Z235" s="457">
        <v>23.9</v>
      </c>
      <c r="AA235" s="365">
        <v>7.95</v>
      </c>
      <c r="AB235" s="365">
        <v>5.57</v>
      </c>
      <c r="AC235" s="370">
        <v>3.4351145038167941E-2</v>
      </c>
      <c r="AD235" s="476"/>
      <c r="AE235" s="208">
        <v>7.7380952380952328E-2</v>
      </c>
      <c r="AF235" s="208">
        <v>7.4433656957928918E-2</v>
      </c>
      <c r="AG235" s="208">
        <v>7.3825503355704702E-2</v>
      </c>
      <c r="AH235" s="213">
        <v>2.6717557251908275E-2</v>
      </c>
      <c r="AI235" s="211">
        <v>7.296137339055786E-2</v>
      </c>
      <c r="AJ235" s="211">
        <v>3.2640949554896048E-2</v>
      </c>
      <c r="AK235" s="211">
        <v>7.8189300411522611E-2</v>
      </c>
      <c r="AL235" s="461">
        <v>8.4905660377358583E-2</v>
      </c>
      <c r="AM235" s="461">
        <v>0.13260869565217392</v>
      </c>
      <c r="AN235" s="200">
        <v>4.2105263157894868E-2</v>
      </c>
      <c r="AO235" s="208">
        <v>4.7413793103448398E-2</v>
      </c>
      <c r="AP235" s="32">
        <v>9.9137931034482873E-2</v>
      </c>
      <c r="AQ235" s="32">
        <v>4.1095890410959068E-2</v>
      </c>
      <c r="AR235" s="32">
        <v>3.463203463203457E-2</v>
      </c>
      <c r="AS235" s="32">
        <v>4.635761589403975E-2</v>
      </c>
      <c r="AT235" s="32">
        <v>0.10499999999999998</v>
      </c>
      <c r="AU235" s="216">
        <v>0.11162790697674407</v>
      </c>
      <c r="AV235" s="461">
        <v>0.11033519553072635</v>
      </c>
      <c r="AW235" s="461">
        <v>9.6456692913385877E-2</v>
      </c>
    </row>
    <row r="236" spans="1:49" hidden="1" outlineLevel="1">
      <c r="A236" s="40">
        <v>38880</v>
      </c>
      <c r="B236">
        <v>8412</v>
      </c>
      <c r="C236">
        <v>7234</v>
      </c>
      <c r="D236" s="362">
        <v>-7.6638140247797804E-4</v>
      </c>
      <c r="E236" s="34">
        <v>-9.0705619036399732E-3</v>
      </c>
      <c r="F236" s="34">
        <v>9.066815455433197E-3</v>
      </c>
      <c r="H236" s="366">
        <v>13.45</v>
      </c>
      <c r="I236" s="339">
        <v>9.1999999999999993</v>
      </c>
      <c r="J236" s="365">
        <v>16.8</v>
      </c>
      <c r="K236" s="383">
        <v>16.25</v>
      </c>
      <c r="L236" s="365">
        <v>13.4</v>
      </c>
      <c r="M236" s="365">
        <v>12.65</v>
      </c>
      <c r="N236" s="365">
        <v>17.350000000000001</v>
      </c>
      <c r="O236" s="365">
        <v>13.25</v>
      </c>
      <c r="P236" s="379">
        <v>3.45</v>
      </c>
      <c r="Q236" s="368">
        <v>5.39</v>
      </c>
      <c r="R236" s="366">
        <v>4.9000000000000004</v>
      </c>
      <c r="S236" s="73">
        <v>12</v>
      </c>
      <c r="T236" s="365">
        <v>12.75</v>
      </c>
      <c r="U236" s="365">
        <v>11.3</v>
      </c>
      <c r="V236" s="365">
        <v>11.75</v>
      </c>
      <c r="W236" s="365">
        <v>7.8</v>
      </c>
      <c r="Y236" s="365">
        <v>22</v>
      </c>
      <c r="Z236" s="457">
        <v>23.35</v>
      </c>
      <c r="AA236" s="365">
        <v>7.95</v>
      </c>
      <c r="AB236" s="365">
        <v>5.57</v>
      </c>
      <c r="AC236" s="370">
        <v>-7.3800738007381295E-3</v>
      </c>
      <c r="AD236" s="476"/>
      <c r="AE236" s="208">
        <v>1.6574585635358963E-2</v>
      </c>
      <c r="AF236" s="208">
        <v>1.2048192771084265E-2</v>
      </c>
      <c r="AG236" s="208">
        <v>1.5625E-2</v>
      </c>
      <c r="AH236" s="213">
        <v>-3.7174721189590088E-3</v>
      </c>
      <c r="AI236" s="211">
        <v>1.2000000000000011E-2</v>
      </c>
      <c r="AJ236" s="211">
        <v>-2.8735632183906068E-3</v>
      </c>
      <c r="AK236" s="211">
        <v>1.1450381679389388E-2</v>
      </c>
      <c r="AL236" s="461">
        <v>0</v>
      </c>
      <c r="AM236" s="461">
        <v>3.4548944337811749E-2</v>
      </c>
      <c r="AN236" s="200">
        <v>-1.0101010101010055E-2</v>
      </c>
      <c r="AO236" s="208">
        <v>-1.2345679012345734E-2</v>
      </c>
      <c r="AP236" s="32">
        <v>0</v>
      </c>
      <c r="AQ236" s="32">
        <v>-8.7719298245613198E-3</v>
      </c>
      <c r="AR236" s="32">
        <v>-1.67364016736401E-2</v>
      </c>
      <c r="AS236" s="32">
        <v>-1.2658227848101333E-2</v>
      </c>
      <c r="AT236" s="32">
        <v>-4.5248868778281492E-3</v>
      </c>
      <c r="AU236" s="216">
        <v>-2.3012552301255096E-2</v>
      </c>
      <c r="AV236" s="461">
        <v>0</v>
      </c>
      <c r="AW236" s="461">
        <v>0</v>
      </c>
    </row>
    <row r="237" spans="1:49" hidden="1" outlineLevel="1">
      <c r="A237" s="40">
        <v>38887</v>
      </c>
      <c r="B237">
        <v>8591</v>
      </c>
      <c r="C237">
        <v>7499</v>
      </c>
      <c r="D237" s="362">
        <v>2.8377860155950341E-2</v>
      </c>
      <c r="E237" s="34">
        <v>2.1279125059438853E-2</v>
      </c>
      <c r="F237" s="34">
        <v>3.6632568426873124E-2</v>
      </c>
      <c r="H237" s="366">
        <v>14</v>
      </c>
      <c r="I237" s="339">
        <v>9.4</v>
      </c>
      <c r="J237" s="365">
        <v>17.25</v>
      </c>
      <c r="K237" s="383">
        <v>16.7</v>
      </c>
      <c r="L237" s="365">
        <v>13.9</v>
      </c>
      <c r="M237" s="365">
        <v>12.95</v>
      </c>
      <c r="N237" s="365">
        <v>17.95</v>
      </c>
      <c r="O237" s="365">
        <v>13.55</v>
      </c>
      <c r="P237" s="379">
        <v>3.8</v>
      </c>
      <c r="Q237" s="368">
        <v>5.66</v>
      </c>
      <c r="R237" s="366">
        <v>5</v>
      </c>
      <c r="S237" s="73">
        <v>12.25</v>
      </c>
      <c r="T237" s="365">
        <v>13</v>
      </c>
      <c r="U237" s="365">
        <v>11.55</v>
      </c>
      <c r="V237" s="365">
        <v>12</v>
      </c>
      <c r="W237" s="365">
        <v>7.95</v>
      </c>
      <c r="Y237" s="365">
        <v>22.4</v>
      </c>
      <c r="Z237" s="457">
        <v>23.8</v>
      </c>
      <c r="AA237" s="365">
        <v>8.1300000000000008</v>
      </c>
      <c r="AB237" s="365">
        <v>5.74</v>
      </c>
      <c r="AC237" s="370">
        <v>4.0892193308550207E-2</v>
      </c>
      <c r="AD237" s="476"/>
      <c r="AE237" s="208">
        <v>2.1739130434782705E-2</v>
      </c>
      <c r="AF237" s="208">
        <v>2.6785714285714191E-2</v>
      </c>
      <c r="AG237" s="208">
        <v>2.7692307692307683E-2</v>
      </c>
      <c r="AH237" s="213">
        <v>3.7313432835820892E-2</v>
      </c>
      <c r="AI237" s="211">
        <v>2.3715415019762709E-2</v>
      </c>
      <c r="AJ237" s="211">
        <v>3.4582132564841439E-2</v>
      </c>
      <c r="AK237" s="211">
        <v>2.2641509433962259E-2</v>
      </c>
      <c r="AL237" s="461">
        <v>0.10144927536231862</v>
      </c>
      <c r="AM237" s="461">
        <v>5.009276437847876E-2</v>
      </c>
      <c r="AN237" s="200">
        <v>2.0408163265306145E-2</v>
      </c>
      <c r="AO237" s="208">
        <v>2.0833333333333259E-2</v>
      </c>
      <c r="AP237" s="32">
        <v>1.9607843137254832E-2</v>
      </c>
      <c r="AQ237" s="32">
        <v>2.2123893805309658E-2</v>
      </c>
      <c r="AR237" s="32">
        <v>2.1276595744680771E-2</v>
      </c>
      <c r="AS237" s="32">
        <v>1.9230769230769384E-2</v>
      </c>
      <c r="AT237" s="32">
        <v>1.8181818181818077E-2</v>
      </c>
      <c r="AU237" s="216">
        <v>1.9271948608136968E-2</v>
      </c>
      <c r="AV237" s="461">
        <v>2.2641509433962259E-2</v>
      </c>
      <c r="AW237" s="461">
        <v>3.0520646319569078E-2</v>
      </c>
    </row>
    <row r="238" spans="1:49" hidden="1" outlineLevel="1">
      <c r="A238" s="40">
        <v>38894</v>
      </c>
      <c r="B238">
        <v>8957</v>
      </c>
      <c r="C238">
        <v>7606</v>
      </c>
      <c r="D238" s="362">
        <v>2.9397141081417111E-2</v>
      </c>
      <c r="E238" s="34">
        <v>4.2602723780700735E-2</v>
      </c>
      <c r="F238" s="34">
        <v>1.4268569142552368E-2</v>
      </c>
      <c r="H238" s="366">
        <v>14.2</v>
      </c>
      <c r="I238" s="339">
        <v>9.4499999999999993</v>
      </c>
      <c r="J238" s="365">
        <v>17.45</v>
      </c>
      <c r="K238" s="383">
        <v>16.899999999999999</v>
      </c>
      <c r="L238" s="365">
        <v>14.1</v>
      </c>
      <c r="M238" s="365">
        <v>13.05</v>
      </c>
      <c r="N238" s="365">
        <v>18.25</v>
      </c>
      <c r="O238" s="365">
        <v>13.65</v>
      </c>
      <c r="P238" s="379">
        <v>3.98</v>
      </c>
      <c r="Q238" s="368">
        <v>5.74</v>
      </c>
      <c r="R238" s="366">
        <v>5.0999999999999996</v>
      </c>
      <c r="S238" s="73">
        <v>12.45</v>
      </c>
      <c r="T238" s="365">
        <v>13.25</v>
      </c>
      <c r="U238" s="365">
        <v>11.8</v>
      </c>
      <c r="V238" s="365">
        <v>12.25</v>
      </c>
      <c r="W238" s="365">
        <v>8.1</v>
      </c>
      <c r="Y238" s="365">
        <v>23.95</v>
      </c>
      <c r="Z238" s="457">
        <v>25</v>
      </c>
      <c r="AA238" s="365">
        <v>9.1</v>
      </c>
      <c r="AB238" s="365">
        <v>6.01</v>
      </c>
      <c r="AC238" s="370">
        <v>1.4285714285714235E-2</v>
      </c>
      <c r="AD238" s="476"/>
      <c r="AE238" s="208">
        <v>5.3191489361701372E-3</v>
      </c>
      <c r="AF238" s="208">
        <v>1.1594202898550732E-2</v>
      </c>
      <c r="AG238" s="208">
        <v>1.1976047904191489E-2</v>
      </c>
      <c r="AH238" s="213">
        <v>1.4388489208633004E-2</v>
      </c>
      <c r="AI238" s="211">
        <v>7.7220077220079286E-3</v>
      </c>
      <c r="AJ238" s="211">
        <v>1.6713091922005541E-2</v>
      </c>
      <c r="AK238" s="211">
        <v>7.3800738007379074E-3</v>
      </c>
      <c r="AL238" s="461">
        <v>4.7368421052631726E-2</v>
      </c>
      <c r="AM238" s="461">
        <v>1.4134275618374659E-2</v>
      </c>
      <c r="AN238" s="200">
        <v>2.0000000000000018E-2</v>
      </c>
      <c r="AO238" s="208">
        <v>1.6326530612244872E-2</v>
      </c>
      <c r="AP238" s="32">
        <v>1.9230769230769162E-2</v>
      </c>
      <c r="AQ238" s="32">
        <v>2.1645021645021689E-2</v>
      </c>
      <c r="AR238" s="32">
        <v>2.0833333333333259E-2</v>
      </c>
      <c r="AS238" s="32">
        <v>1.8867924528301883E-2</v>
      </c>
      <c r="AT238" s="32">
        <v>6.9196428571428603E-2</v>
      </c>
      <c r="AU238" s="216">
        <v>5.0420168067226934E-2</v>
      </c>
      <c r="AV238" s="461">
        <v>0.11931119311193106</v>
      </c>
      <c r="AW238" s="461">
        <v>4.7038327526132351E-2</v>
      </c>
    </row>
    <row r="239" spans="1:49" hidden="1" outlineLevel="1">
      <c r="A239" s="40">
        <v>38901</v>
      </c>
      <c r="B239">
        <v>9351</v>
      </c>
      <c r="C239">
        <v>7822</v>
      </c>
      <c r="D239" s="362">
        <v>3.682907685805703E-2</v>
      </c>
      <c r="E239" s="34">
        <v>4.3987942391425783E-2</v>
      </c>
      <c r="F239" s="34">
        <v>2.8398632658427569E-2</v>
      </c>
      <c r="H239" s="366">
        <v>14.25</v>
      </c>
      <c r="I239" s="339">
        <v>9.8000000000000007</v>
      </c>
      <c r="J239" s="365">
        <v>18.25</v>
      </c>
      <c r="K239" s="383">
        <v>17.649999999999999</v>
      </c>
      <c r="L239" s="365">
        <v>14.1</v>
      </c>
      <c r="M239" s="365">
        <v>13.55</v>
      </c>
      <c r="N239" s="365">
        <v>18.25</v>
      </c>
      <c r="O239" s="365">
        <v>14.2</v>
      </c>
      <c r="P239" s="379">
        <v>3.98</v>
      </c>
      <c r="Q239" s="368">
        <v>6.1</v>
      </c>
      <c r="R239" s="366">
        <v>5.4</v>
      </c>
      <c r="S239" s="73">
        <v>13.5</v>
      </c>
      <c r="T239" s="365">
        <v>12.75</v>
      </c>
      <c r="U239" s="365">
        <v>12.75</v>
      </c>
      <c r="V239" s="365">
        <v>13.25</v>
      </c>
      <c r="W239" s="365">
        <v>8.75</v>
      </c>
      <c r="Y239" s="365">
        <v>24.1</v>
      </c>
      <c r="Z239" s="457">
        <v>25</v>
      </c>
      <c r="AA239" s="365">
        <v>9.1</v>
      </c>
      <c r="AB239" s="365">
        <v>6.72</v>
      </c>
      <c r="AC239" s="370">
        <v>3.5211267605634866E-3</v>
      </c>
      <c r="AD239" s="476"/>
      <c r="AE239" s="208">
        <v>3.7037037037037202E-2</v>
      </c>
      <c r="AF239" s="208">
        <v>4.5845272206303855E-2</v>
      </c>
      <c r="AG239" s="208">
        <v>4.4378698224851965E-2</v>
      </c>
      <c r="AH239" s="213">
        <v>0</v>
      </c>
      <c r="AI239" s="211">
        <v>3.8314176245210829E-2</v>
      </c>
      <c r="AJ239" s="211">
        <v>0</v>
      </c>
      <c r="AK239" s="211">
        <v>4.029304029304015E-2</v>
      </c>
      <c r="AL239" s="461">
        <v>0</v>
      </c>
      <c r="AM239" s="461">
        <v>6.2717770034843134E-2</v>
      </c>
      <c r="AN239" s="200">
        <v>5.8823529411764941E-2</v>
      </c>
      <c r="AO239" s="208">
        <v>8.4337349397590522E-2</v>
      </c>
      <c r="AP239" s="32">
        <v>-3.7735849056603765E-2</v>
      </c>
      <c r="AQ239" s="32">
        <v>8.0508474576271194E-2</v>
      </c>
      <c r="AR239" s="32">
        <v>8.163265306122458E-2</v>
      </c>
      <c r="AS239" s="32">
        <v>8.0246913580247048E-2</v>
      </c>
      <c r="AT239" s="32">
        <v>6.2630480167016334E-3</v>
      </c>
      <c r="AU239" s="216">
        <v>0</v>
      </c>
      <c r="AV239" s="461">
        <v>0</v>
      </c>
      <c r="AW239" s="461">
        <v>0.11813643926788675</v>
      </c>
    </row>
    <row r="240" spans="1:49" hidden="1" outlineLevel="1">
      <c r="A240" s="40">
        <v>38908</v>
      </c>
      <c r="B240">
        <v>8962</v>
      </c>
      <c r="C240">
        <v>7593</v>
      </c>
      <c r="D240" s="362">
        <v>-3.5986723344785365E-2</v>
      </c>
      <c r="E240" s="34">
        <v>-4.1599828895305335E-2</v>
      </c>
      <c r="F240" s="34">
        <v>-2.9276399897724348E-2</v>
      </c>
      <c r="H240" s="366">
        <v>13.9</v>
      </c>
      <c r="I240" s="339">
        <v>9.6</v>
      </c>
      <c r="J240" s="365">
        <v>17.899999999999999</v>
      </c>
      <c r="K240" s="383">
        <v>17.3</v>
      </c>
      <c r="L240" s="365">
        <v>13.7</v>
      </c>
      <c r="M240" s="365">
        <v>13.2</v>
      </c>
      <c r="N240" s="365">
        <v>17.75</v>
      </c>
      <c r="O240" s="365">
        <v>13.85</v>
      </c>
      <c r="P240" s="379">
        <v>3.71</v>
      </c>
      <c r="Q240" s="368">
        <v>5.83</v>
      </c>
      <c r="R240" s="366">
        <v>5.25</v>
      </c>
      <c r="S240" s="73">
        <v>13.05</v>
      </c>
      <c r="T240" s="365">
        <v>12.9</v>
      </c>
      <c r="U240" s="365">
        <v>12.3</v>
      </c>
      <c r="V240" s="365">
        <v>12.8</v>
      </c>
      <c r="W240" s="365">
        <v>8.4499999999999993</v>
      </c>
      <c r="Y240" s="365">
        <v>23.1</v>
      </c>
      <c r="Z240" s="457">
        <v>24</v>
      </c>
      <c r="AA240" s="365">
        <v>8.1300000000000008</v>
      </c>
      <c r="AB240" s="365">
        <v>6.36</v>
      </c>
      <c r="AC240" s="370">
        <v>-2.4561403508771895E-2</v>
      </c>
      <c r="AD240" s="476"/>
      <c r="AE240" s="208">
        <v>-2.0408163265306256E-2</v>
      </c>
      <c r="AF240" s="208">
        <v>-1.9178082191780854E-2</v>
      </c>
      <c r="AG240" s="208">
        <v>-1.9830028328611804E-2</v>
      </c>
      <c r="AH240" s="213">
        <v>-2.8368794326241176E-2</v>
      </c>
      <c r="AI240" s="211">
        <v>-2.583025830258312E-2</v>
      </c>
      <c r="AJ240" s="211">
        <v>-2.7397260273972601E-2</v>
      </c>
      <c r="AK240" s="211">
        <v>-2.4647887323943629E-2</v>
      </c>
      <c r="AL240" s="461">
        <v>-6.7839195979899514E-2</v>
      </c>
      <c r="AM240" s="461">
        <v>-4.4262295081967107E-2</v>
      </c>
      <c r="AN240" s="200">
        <v>-2.777777777777779E-2</v>
      </c>
      <c r="AO240" s="208">
        <v>-3.3333333333333326E-2</v>
      </c>
      <c r="AP240" s="32">
        <v>1.1764705882352899E-2</v>
      </c>
      <c r="AQ240" s="32">
        <v>-3.5294117647058809E-2</v>
      </c>
      <c r="AR240" s="32">
        <v>-3.3962264150943389E-2</v>
      </c>
      <c r="AS240" s="32">
        <v>-3.4285714285714364E-2</v>
      </c>
      <c r="AT240" s="32">
        <v>-4.1493775933609922E-2</v>
      </c>
      <c r="AU240" s="216">
        <v>-4.0000000000000036E-2</v>
      </c>
      <c r="AV240" s="461">
        <v>-0.10659340659340644</v>
      </c>
      <c r="AW240" s="461">
        <v>-5.3571428571428492E-2</v>
      </c>
    </row>
    <row r="241" spans="1:49" hidden="1" outlineLevel="1">
      <c r="A241" s="40">
        <v>38915</v>
      </c>
      <c r="B241">
        <v>9851</v>
      </c>
      <c r="C241">
        <v>8915</v>
      </c>
      <c r="D241" s="362">
        <v>0.13355481727574747</v>
      </c>
      <c r="E241" s="34">
        <v>9.9196607900022382E-2</v>
      </c>
      <c r="F241" s="34">
        <v>0.17410773080468855</v>
      </c>
      <c r="H241" s="366">
        <v>15.7</v>
      </c>
      <c r="I241" s="339">
        <v>11.15</v>
      </c>
      <c r="J241" s="365">
        <v>20.85</v>
      </c>
      <c r="K241" s="383">
        <v>20.2</v>
      </c>
      <c r="L241" s="365">
        <v>15.45</v>
      </c>
      <c r="M241" s="365">
        <v>15.35</v>
      </c>
      <c r="N241" s="365">
        <v>20.05</v>
      </c>
      <c r="O241" s="365">
        <v>16.149999999999999</v>
      </c>
      <c r="P241" s="379">
        <v>4.83</v>
      </c>
      <c r="Q241" s="368">
        <v>7.33</v>
      </c>
      <c r="R241" s="366">
        <v>5.75</v>
      </c>
      <c r="S241" s="73">
        <v>14.45</v>
      </c>
      <c r="T241" s="365">
        <v>14</v>
      </c>
      <c r="U241" s="365">
        <v>13.6</v>
      </c>
      <c r="V241" s="365">
        <v>14.15</v>
      </c>
      <c r="W241" s="365">
        <v>9.3000000000000007</v>
      </c>
      <c r="Y241" s="365">
        <v>24.65</v>
      </c>
      <c r="Z241" s="457">
        <v>25.5</v>
      </c>
      <c r="AA241" s="365">
        <v>9.19</v>
      </c>
      <c r="AB241" s="365">
        <v>7.25</v>
      </c>
      <c r="AC241" s="370">
        <v>0.1294964028776977</v>
      </c>
      <c r="AD241" s="476"/>
      <c r="AE241" s="208">
        <v>0.16145833333333348</v>
      </c>
      <c r="AF241" s="208">
        <v>0.16480446927374315</v>
      </c>
      <c r="AG241" s="208">
        <v>0.16763005780346818</v>
      </c>
      <c r="AH241" s="213">
        <v>0.12773722627737216</v>
      </c>
      <c r="AI241" s="211">
        <v>0.16287878787878785</v>
      </c>
      <c r="AJ241" s="211">
        <v>0.12957746478873244</v>
      </c>
      <c r="AK241" s="211">
        <v>0.1660649819494584</v>
      </c>
      <c r="AL241" s="461">
        <v>0.30188679245283012</v>
      </c>
      <c r="AM241" s="461">
        <v>0.25728987993138941</v>
      </c>
      <c r="AN241" s="200">
        <v>9.5238095238095344E-2</v>
      </c>
      <c r="AO241" s="208">
        <v>0.10727969348658983</v>
      </c>
      <c r="AP241" s="32">
        <v>8.5271317829457294E-2</v>
      </c>
      <c r="AQ241" s="32">
        <v>0.1056910569105689</v>
      </c>
      <c r="AR241" s="32">
        <v>0.10546875</v>
      </c>
      <c r="AS241" s="32">
        <v>0.10059171597633143</v>
      </c>
      <c r="AT241" s="32">
        <v>6.7099567099566881E-2</v>
      </c>
      <c r="AU241" s="216">
        <v>6.25E-2</v>
      </c>
      <c r="AV241" s="461">
        <v>0.13038130381303792</v>
      </c>
      <c r="AW241" s="461">
        <v>0.13993710691823891</v>
      </c>
    </row>
    <row r="242" spans="1:49" hidden="1" outlineLevel="1">
      <c r="A242" s="40">
        <v>38922</v>
      </c>
      <c r="B242">
        <v>10672</v>
      </c>
      <c r="C242">
        <v>9691</v>
      </c>
      <c r="D242" s="362">
        <v>8.5100714057337656E-2</v>
      </c>
      <c r="E242" s="34">
        <v>8.3341792711399965E-2</v>
      </c>
      <c r="F242" s="34">
        <v>8.7044307347167615E-2</v>
      </c>
      <c r="H242" s="366">
        <v>16.8</v>
      </c>
      <c r="I242" s="339">
        <v>12.2</v>
      </c>
      <c r="J242" s="365">
        <v>22.55</v>
      </c>
      <c r="K242" s="383">
        <v>21.9</v>
      </c>
      <c r="L242" s="365">
        <v>16.45</v>
      </c>
      <c r="M242" s="365">
        <v>16.600000000000001</v>
      </c>
      <c r="N242" s="365">
        <v>21.45</v>
      </c>
      <c r="O242" s="365">
        <v>17.55</v>
      </c>
      <c r="P242" s="379">
        <v>5.39</v>
      </c>
      <c r="Q242" s="368">
        <v>8.2100000000000009</v>
      </c>
      <c r="R242" s="366">
        <v>6</v>
      </c>
      <c r="S242" s="73">
        <v>15.3</v>
      </c>
      <c r="T242" s="73">
        <v>16.75</v>
      </c>
      <c r="U242" s="73">
        <v>14.3</v>
      </c>
      <c r="V242" s="73">
        <v>14.9</v>
      </c>
      <c r="W242" s="73">
        <v>9.8000000000000007</v>
      </c>
      <c r="Y242" s="73">
        <v>27</v>
      </c>
      <c r="Z242" s="457">
        <v>27.1</v>
      </c>
      <c r="AA242" s="73">
        <v>10.43</v>
      </c>
      <c r="AB242" s="73">
        <v>7.87</v>
      </c>
      <c r="AC242" s="370">
        <v>7.0063694267515908E-2</v>
      </c>
      <c r="AD242" s="476"/>
      <c r="AE242" s="208">
        <v>9.4170403587443774E-2</v>
      </c>
      <c r="AF242" s="208">
        <v>8.1534772182254134E-2</v>
      </c>
      <c r="AG242" s="208">
        <v>8.4158415841584233E-2</v>
      </c>
      <c r="AH242" s="213">
        <v>6.472491909385103E-2</v>
      </c>
      <c r="AI242" s="211">
        <v>8.1433224755700362E-2</v>
      </c>
      <c r="AJ242" s="211">
        <v>6.9825436408977426E-2</v>
      </c>
      <c r="AK242" s="211">
        <v>8.66873065015481E-2</v>
      </c>
      <c r="AL242" s="461">
        <v>0.1159420289855071</v>
      </c>
      <c r="AM242" s="461">
        <v>0.12005457025920885</v>
      </c>
      <c r="AN242" s="200">
        <v>4.3478260869565188E-2</v>
      </c>
      <c r="AO242" s="208">
        <v>5.8823529411764719E-2</v>
      </c>
      <c r="AP242" s="32">
        <v>0.1964285714285714</v>
      </c>
      <c r="AQ242" s="32">
        <v>5.1470588235294157E-2</v>
      </c>
      <c r="AR242" s="32">
        <v>5.3003533568904526E-2</v>
      </c>
      <c r="AS242" s="32">
        <v>5.3763440860215006E-2</v>
      </c>
      <c r="AT242" s="32">
        <v>9.5334685598377433E-2</v>
      </c>
      <c r="AU242" s="216">
        <v>6.2745098039215685E-2</v>
      </c>
      <c r="AV242" s="461">
        <v>0.13492927094668117</v>
      </c>
      <c r="AW242" s="461">
        <v>8.5517241379310382E-2</v>
      </c>
    </row>
    <row r="243" spans="1:49" hidden="1" outlineLevel="1">
      <c r="A243" s="40">
        <v>38929</v>
      </c>
      <c r="B243">
        <v>11497</v>
      </c>
      <c r="C243">
        <v>9838</v>
      </c>
      <c r="D243" s="362">
        <v>4.7733634533221991E-2</v>
      </c>
      <c r="E243" s="34">
        <v>7.7305097451274341E-2</v>
      </c>
      <c r="F243" s="34">
        <v>1.5168713239087861E-2</v>
      </c>
      <c r="H243" s="366">
        <v>17.45</v>
      </c>
      <c r="I243" s="339">
        <v>12.05</v>
      </c>
      <c r="J243" s="365">
        <v>22.45</v>
      </c>
      <c r="K243" s="383">
        <v>21.8</v>
      </c>
      <c r="L243" s="365">
        <v>17.100000000000001</v>
      </c>
      <c r="M243" s="365">
        <v>16.55</v>
      </c>
      <c r="N243" s="365">
        <v>22.35</v>
      </c>
      <c r="O243" s="365">
        <v>17.5</v>
      </c>
      <c r="P243" s="379">
        <v>5.83</v>
      </c>
      <c r="Q243" s="368">
        <v>8.2100000000000009</v>
      </c>
      <c r="R243" s="366">
        <v>6.45</v>
      </c>
      <c r="S243" s="73">
        <v>16.5</v>
      </c>
      <c r="T243" s="73">
        <v>16.399999999999999</v>
      </c>
      <c r="U243" s="73">
        <v>15.5</v>
      </c>
      <c r="V243" s="73">
        <v>16.100000000000001</v>
      </c>
      <c r="W243" s="73">
        <v>10.6</v>
      </c>
      <c r="Y243" s="73">
        <v>28.55</v>
      </c>
      <c r="Z243" s="457">
        <v>30.5</v>
      </c>
      <c r="AA243" s="73">
        <v>11.22</v>
      </c>
      <c r="AB243" s="73">
        <v>8.84</v>
      </c>
      <c r="AC243" s="370">
        <v>3.8690476190476053E-2</v>
      </c>
      <c r="AD243" s="476"/>
      <c r="AE243" s="208">
        <v>-1.2295081967212962E-2</v>
      </c>
      <c r="AF243" s="208">
        <v>-4.4345898004435336E-3</v>
      </c>
      <c r="AG243" s="208">
        <v>-4.5662100456620447E-3</v>
      </c>
      <c r="AH243" s="213">
        <v>3.9513677811550352E-2</v>
      </c>
      <c r="AI243" s="211">
        <v>-3.0120481927711218E-3</v>
      </c>
      <c r="AJ243" s="211">
        <v>4.1958041958042092E-2</v>
      </c>
      <c r="AK243" s="211">
        <v>-2.8490028490029129E-3</v>
      </c>
      <c r="AL243" s="461">
        <v>8.163265306122458E-2</v>
      </c>
      <c r="AM243" s="461">
        <v>0</v>
      </c>
      <c r="AN243" s="200">
        <v>7.4999999999999956E-2</v>
      </c>
      <c r="AO243" s="208">
        <v>7.8431372549019551E-2</v>
      </c>
      <c r="AP243" s="32">
        <v>-2.0895522388059806E-2</v>
      </c>
      <c r="AQ243" s="32">
        <v>8.3916083916083961E-2</v>
      </c>
      <c r="AR243" s="32">
        <v>8.0536912751677958E-2</v>
      </c>
      <c r="AS243" s="32">
        <v>8.1632653061224358E-2</v>
      </c>
      <c r="AT243" s="32">
        <v>5.7407407407407351E-2</v>
      </c>
      <c r="AU243" s="216">
        <v>0.12546125461254598</v>
      </c>
      <c r="AV243" s="461">
        <v>7.5743048897411347E-2</v>
      </c>
      <c r="AW243" s="461">
        <v>0.12325285895806859</v>
      </c>
    </row>
    <row r="244" spans="1:49" hidden="1" outlineLevel="1">
      <c r="A244" s="40">
        <v>38936</v>
      </c>
      <c r="B244">
        <v>13723</v>
      </c>
      <c r="C244">
        <v>10666</v>
      </c>
      <c r="D244" s="362">
        <v>0.14314506679165695</v>
      </c>
      <c r="E244" s="34">
        <v>0.19361572584152387</v>
      </c>
      <c r="F244" s="34">
        <v>8.4163447855255091E-2</v>
      </c>
      <c r="H244" s="366">
        <v>18.100000000000001</v>
      </c>
      <c r="I244" s="339">
        <v>13.25</v>
      </c>
      <c r="J244" s="365">
        <v>24.7</v>
      </c>
      <c r="K244" s="383">
        <v>24.05</v>
      </c>
      <c r="L244" s="365">
        <v>17.75</v>
      </c>
      <c r="M244" s="365">
        <v>18.25</v>
      </c>
      <c r="N244" s="365">
        <v>23.2</v>
      </c>
      <c r="O244" s="365">
        <v>19.25</v>
      </c>
      <c r="P244" s="379">
        <v>6.19</v>
      </c>
      <c r="Q244" s="368">
        <v>9.3699999999999992</v>
      </c>
      <c r="R244" s="366">
        <v>7.5</v>
      </c>
      <c r="S244" s="73">
        <v>19.55</v>
      </c>
      <c r="T244" s="73">
        <v>17.75</v>
      </c>
      <c r="U244" s="73">
        <v>18.399999999999999</v>
      </c>
      <c r="V244" s="73">
        <v>19.100000000000001</v>
      </c>
      <c r="W244" s="73">
        <v>12.45</v>
      </c>
      <c r="Y244" s="73">
        <v>34.299999999999997</v>
      </c>
      <c r="Z244" s="457">
        <v>36.5</v>
      </c>
      <c r="AA244" s="73">
        <v>14.14</v>
      </c>
      <c r="AB244" s="73">
        <v>11.13</v>
      </c>
      <c r="AC244" s="370">
        <v>3.7249283667621924E-2</v>
      </c>
      <c r="AD244" s="476"/>
      <c r="AE244" s="208">
        <v>9.9585062240663769E-2</v>
      </c>
      <c r="AF244" s="208">
        <v>0.10022271714922049</v>
      </c>
      <c r="AG244" s="208">
        <v>0.10321100917431192</v>
      </c>
      <c r="AH244" s="213">
        <v>3.8011695906432719E-2</v>
      </c>
      <c r="AI244" s="211">
        <v>0.10271903323262843</v>
      </c>
      <c r="AJ244" s="211">
        <v>3.8031319910514449E-2</v>
      </c>
      <c r="AK244" s="211">
        <v>0.10000000000000009</v>
      </c>
      <c r="AL244" s="461">
        <v>6.1749571183533414E-2</v>
      </c>
      <c r="AM244" s="461">
        <v>0.14129110840438464</v>
      </c>
      <c r="AN244" s="200">
        <v>0.16279069767441867</v>
      </c>
      <c r="AO244" s="208">
        <v>0.18484848484848482</v>
      </c>
      <c r="AP244" s="32">
        <v>8.2317073170731891E-2</v>
      </c>
      <c r="AQ244" s="32">
        <v>0.18709677419354831</v>
      </c>
      <c r="AR244" s="32">
        <v>0.18633540372670798</v>
      </c>
      <c r="AS244" s="32">
        <v>0.17452830188679247</v>
      </c>
      <c r="AT244" s="32">
        <v>0.20140105078809101</v>
      </c>
      <c r="AU244" s="216">
        <v>0.19672131147540983</v>
      </c>
      <c r="AV244" s="461">
        <v>0.26024955436720143</v>
      </c>
      <c r="AW244" s="461">
        <v>0.2590497737556563</v>
      </c>
    </row>
    <row r="245" spans="1:49" hidden="1" outlineLevel="1">
      <c r="A245" s="40">
        <v>38943</v>
      </c>
      <c r="B245">
        <v>13806</v>
      </c>
      <c r="C245">
        <v>10860</v>
      </c>
      <c r="D245" s="362">
        <v>1.1357579236541016E-2</v>
      </c>
      <c r="E245" s="34">
        <v>6.0482401807184782E-3</v>
      </c>
      <c r="F245" s="34">
        <v>1.8188636789799428E-2</v>
      </c>
      <c r="H245" s="366">
        <v>19.100000000000001</v>
      </c>
      <c r="I245" s="339">
        <v>13.2</v>
      </c>
      <c r="J245" s="365">
        <v>24.4</v>
      </c>
      <c r="K245" s="383">
        <v>23.7</v>
      </c>
      <c r="L245" s="365">
        <v>18.75</v>
      </c>
      <c r="M245" s="365">
        <v>18.100000000000001</v>
      </c>
      <c r="N245" s="365">
        <v>24.55</v>
      </c>
      <c r="O245" s="365">
        <v>19.149999999999999</v>
      </c>
      <c r="P245" s="379">
        <v>6.8</v>
      </c>
      <c r="Q245" s="368">
        <v>9.2799999999999994</v>
      </c>
      <c r="R245" s="366">
        <v>7.55</v>
      </c>
      <c r="S245" s="73">
        <v>19.600000000000001</v>
      </c>
      <c r="T245" s="73">
        <v>18.5</v>
      </c>
      <c r="U245" s="73">
        <v>18.45</v>
      </c>
      <c r="V245" s="73">
        <v>19.2</v>
      </c>
      <c r="W245" s="73">
        <v>12.5</v>
      </c>
      <c r="Y245" s="73">
        <v>34.25</v>
      </c>
      <c r="Z245" s="457">
        <v>36.5</v>
      </c>
      <c r="AA245" s="73">
        <v>14.14</v>
      </c>
      <c r="AB245" s="73">
        <v>11.22</v>
      </c>
      <c r="AC245" s="370">
        <v>5.5248618784530468E-2</v>
      </c>
      <c r="AD245" s="476"/>
      <c r="AE245" s="208">
        <v>-3.7735849056603765E-3</v>
      </c>
      <c r="AF245" s="208">
        <v>-1.2145748987854255E-2</v>
      </c>
      <c r="AG245" s="208">
        <v>-1.4553014553014609E-2</v>
      </c>
      <c r="AH245" s="213">
        <v>5.6338028169014009E-2</v>
      </c>
      <c r="AI245" s="211">
        <v>-8.2191780821917471E-3</v>
      </c>
      <c r="AJ245" s="211">
        <v>5.8189655172413923E-2</v>
      </c>
      <c r="AK245" s="211">
        <v>-5.1948051948053076E-3</v>
      </c>
      <c r="AL245" s="461">
        <v>9.8546042003230916E-2</v>
      </c>
      <c r="AM245" s="461">
        <v>-9.605122732123772E-3</v>
      </c>
      <c r="AN245" s="200">
        <v>6.6666666666665986E-3</v>
      </c>
      <c r="AO245" s="208">
        <v>2.5575447570331811E-3</v>
      </c>
      <c r="AP245" s="32">
        <v>4.2253521126760507E-2</v>
      </c>
      <c r="AQ245" s="32">
        <v>2.7173913043478937E-3</v>
      </c>
      <c r="AR245" s="32">
        <v>5.2356020942407877E-3</v>
      </c>
      <c r="AS245" s="32">
        <v>4.0160642570281624E-3</v>
      </c>
      <c r="AT245" s="32">
        <v>-1.4577259475218041E-3</v>
      </c>
      <c r="AU245" s="216">
        <v>0</v>
      </c>
      <c r="AV245" s="461">
        <v>0</v>
      </c>
      <c r="AW245" s="461">
        <v>8.0862533692722671E-3</v>
      </c>
    </row>
    <row r="246" spans="1:49" hidden="1" outlineLevel="1">
      <c r="A246" s="40">
        <v>38950</v>
      </c>
      <c r="B246">
        <v>13302</v>
      </c>
      <c r="C246">
        <v>10586</v>
      </c>
      <c r="D246" s="362">
        <v>-3.1541393010621865E-2</v>
      </c>
      <c r="E246" s="34">
        <v>-3.6505867014341553E-2</v>
      </c>
      <c r="F246" s="34">
        <v>-2.5230202578268912E-2</v>
      </c>
      <c r="H246" s="366">
        <v>18.100000000000001</v>
      </c>
      <c r="I246" s="339">
        <v>13.2</v>
      </c>
      <c r="J246" s="365">
        <v>23.85</v>
      </c>
      <c r="K246" s="383">
        <v>23.2</v>
      </c>
      <c r="L246" s="365">
        <v>18</v>
      </c>
      <c r="M246" s="365">
        <v>17.899999999999999</v>
      </c>
      <c r="N246" s="365">
        <v>23.6</v>
      </c>
      <c r="O246" s="365">
        <v>18.95</v>
      </c>
      <c r="P246" s="379">
        <v>6.45</v>
      </c>
      <c r="Q246" s="368">
        <v>9.19</v>
      </c>
      <c r="R246" s="366">
        <v>7.3</v>
      </c>
      <c r="S246" s="73">
        <v>18.850000000000001</v>
      </c>
      <c r="T246" s="73">
        <v>18</v>
      </c>
      <c r="U246" s="73">
        <v>17.75</v>
      </c>
      <c r="V246" s="73">
        <v>18.45</v>
      </c>
      <c r="W246" s="73">
        <v>12.05</v>
      </c>
      <c r="Y246" s="73">
        <v>33.200000000000003</v>
      </c>
      <c r="Z246" s="457">
        <v>34.5</v>
      </c>
      <c r="AA246" s="73">
        <v>13.79</v>
      </c>
      <c r="AB246" s="73">
        <v>10.78</v>
      </c>
      <c r="AC246" s="370">
        <v>-5.2356020942408321E-2</v>
      </c>
      <c r="AD246" s="476"/>
      <c r="AE246" s="208">
        <v>0</v>
      </c>
      <c r="AF246" s="208">
        <v>-2.2540983606557208E-2</v>
      </c>
      <c r="AG246" s="208">
        <v>-2.1097046413502074E-2</v>
      </c>
      <c r="AH246" s="213">
        <v>-4.0000000000000036E-2</v>
      </c>
      <c r="AI246" s="211">
        <v>-1.1049723756906271E-2</v>
      </c>
      <c r="AJ246" s="211">
        <v>-3.8696537678207688E-2</v>
      </c>
      <c r="AK246" s="211">
        <v>-1.0443864229764954E-2</v>
      </c>
      <c r="AL246" s="461">
        <v>-5.1470588235294046E-2</v>
      </c>
      <c r="AM246" s="461">
        <v>-9.6982758620689502E-3</v>
      </c>
      <c r="AN246" s="200">
        <v>-3.3112582781456901E-2</v>
      </c>
      <c r="AO246" s="208">
        <v>-3.8265306122448939E-2</v>
      </c>
      <c r="AP246" s="32">
        <v>-2.7027027027026973E-2</v>
      </c>
      <c r="AQ246" s="32">
        <v>-3.7940379403794022E-2</v>
      </c>
      <c r="AR246" s="32">
        <v>-3.90625E-2</v>
      </c>
      <c r="AS246" s="32">
        <v>-3.5999999999999921E-2</v>
      </c>
      <c r="AT246" s="32">
        <v>-3.0656934306569239E-2</v>
      </c>
      <c r="AU246" s="216">
        <v>-5.4794520547945202E-2</v>
      </c>
      <c r="AV246" s="461">
        <v>-2.4752475247524885E-2</v>
      </c>
      <c r="AW246" s="461">
        <v>-3.9215686274509887E-2</v>
      </c>
    </row>
    <row r="247" spans="1:49" hidden="1" outlineLevel="1">
      <c r="A247" s="40">
        <v>38957</v>
      </c>
      <c r="B247" s="44">
        <v>13052</v>
      </c>
      <c r="C247" s="44">
        <v>9891</v>
      </c>
      <c r="D247" s="362">
        <v>-3.9559611520428639E-2</v>
      </c>
      <c r="E247" s="34">
        <v>-1.8794166290783343E-2</v>
      </c>
      <c r="F247" s="34">
        <v>-6.5652748913659575E-2</v>
      </c>
      <c r="H247" s="366">
        <v>17.25</v>
      </c>
      <c r="I247" s="339">
        <v>12.1</v>
      </c>
      <c r="J247" s="365">
        <v>22.1</v>
      </c>
      <c r="K247" s="383">
        <v>21.5</v>
      </c>
      <c r="L247" s="365">
        <v>17.399999999999999</v>
      </c>
      <c r="M247" s="365">
        <v>16.649999999999999</v>
      </c>
      <c r="N247" s="365">
        <v>22.7</v>
      </c>
      <c r="O247" s="365">
        <v>17.55</v>
      </c>
      <c r="P247" s="379">
        <v>6.1</v>
      </c>
      <c r="Q247" s="368">
        <v>8.31</v>
      </c>
      <c r="R247" s="366">
        <v>7.2</v>
      </c>
      <c r="S247" s="73">
        <v>18.600000000000001</v>
      </c>
      <c r="T247" s="365">
        <v>17.5</v>
      </c>
      <c r="U247" s="365">
        <v>17.5</v>
      </c>
      <c r="V247" s="365">
        <v>17.75</v>
      </c>
      <c r="W247" s="365">
        <v>11.9</v>
      </c>
      <c r="Y247" s="365">
        <v>32.6</v>
      </c>
      <c r="Z247" s="457">
        <v>34</v>
      </c>
      <c r="AA247" s="365">
        <v>13.52</v>
      </c>
      <c r="AB247" s="365">
        <v>10.6</v>
      </c>
      <c r="AC247" s="370">
        <v>-4.6961325966850875E-2</v>
      </c>
      <c r="AD247" s="476"/>
      <c r="AE247" s="208">
        <v>-8.3333333333333259E-2</v>
      </c>
      <c r="AF247" s="208">
        <v>-7.3375262054507284E-2</v>
      </c>
      <c r="AG247" s="208">
        <v>-7.3275862068965525E-2</v>
      </c>
      <c r="AH247" s="213">
        <v>-3.3333333333333437E-2</v>
      </c>
      <c r="AI247" s="211">
        <v>-6.9832402234636826E-2</v>
      </c>
      <c r="AJ247" s="211">
        <v>-3.8135593220339103E-2</v>
      </c>
      <c r="AK247" s="211">
        <v>-7.3878627968337662E-2</v>
      </c>
      <c r="AL247" s="461">
        <v>-5.4263565891472965E-2</v>
      </c>
      <c r="AM247" s="461">
        <v>-9.575625680087041E-2</v>
      </c>
      <c r="AN247" s="200">
        <v>-1.3698630136986245E-2</v>
      </c>
      <c r="AO247" s="208">
        <v>-1.3262599469496039E-2</v>
      </c>
      <c r="AP247" s="32">
        <v>-2.777777777777779E-2</v>
      </c>
      <c r="AQ247" s="32">
        <v>-1.4084507042253502E-2</v>
      </c>
      <c r="AR247" s="32">
        <v>-3.7940379403794022E-2</v>
      </c>
      <c r="AS247" s="32">
        <v>-1.2448132780083054E-2</v>
      </c>
      <c r="AT247" s="32">
        <v>-1.8072289156626509E-2</v>
      </c>
      <c r="AU247" s="216">
        <v>-1.4492753623188359E-2</v>
      </c>
      <c r="AV247" s="461">
        <v>-1.9579405366207392E-2</v>
      </c>
      <c r="AW247" s="461">
        <v>-1.6697588126159513E-2</v>
      </c>
    </row>
    <row r="248" spans="1:49" hidden="1" outlineLevel="1">
      <c r="A248" s="40">
        <v>38964</v>
      </c>
      <c r="B248">
        <v>13725</v>
      </c>
      <c r="C248">
        <v>10546</v>
      </c>
      <c r="D248" s="362">
        <v>5.7882578564268039E-2</v>
      </c>
      <c r="E248" s="34">
        <v>5.1562978853815444E-2</v>
      </c>
      <c r="F248" s="34">
        <v>6.6221817814174466E-2</v>
      </c>
      <c r="H248" s="366">
        <v>18.95</v>
      </c>
      <c r="I248" s="339">
        <v>12.55</v>
      </c>
      <c r="J248" s="365">
        <v>22.95</v>
      </c>
      <c r="K248" s="383">
        <v>22.3</v>
      </c>
      <c r="L248" s="365">
        <v>18.600000000000001</v>
      </c>
      <c r="M248" s="365">
        <v>17.2</v>
      </c>
      <c r="N248" s="365">
        <v>26</v>
      </c>
      <c r="O248" s="365">
        <v>18.149999999999999</v>
      </c>
      <c r="P248" s="379">
        <v>6.89</v>
      </c>
      <c r="Q248" s="368">
        <v>8.75</v>
      </c>
      <c r="R248" s="366">
        <v>7.45</v>
      </c>
      <c r="S248" s="73">
        <v>19.3</v>
      </c>
      <c r="T248" s="365">
        <v>18.5</v>
      </c>
      <c r="U248" s="365">
        <v>18.149999999999999</v>
      </c>
      <c r="V248" s="365">
        <v>18.899999999999999</v>
      </c>
      <c r="W248" s="365">
        <v>12.3</v>
      </c>
      <c r="Y248" s="365">
        <v>34.5</v>
      </c>
      <c r="Z248" s="457">
        <v>36</v>
      </c>
      <c r="AA248" s="365">
        <v>14.49</v>
      </c>
      <c r="AB248" s="365">
        <v>11.13</v>
      </c>
      <c r="AC248" s="370">
        <v>9.8550724637681109E-2</v>
      </c>
      <c r="AD248" s="476"/>
      <c r="AE248" s="208">
        <v>3.7190082644628086E-2</v>
      </c>
      <c r="AF248" s="208">
        <v>3.8461538461538325E-2</v>
      </c>
      <c r="AG248" s="208">
        <v>3.7209302325581506E-2</v>
      </c>
      <c r="AH248" s="213">
        <v>6.8965517241379448E-2</v>
      </c>
      <c r="AI248" s="211">
        <v>3.3033033033033066E-2</v>
      </c>
      <c r="AJ248" s="211">
        <v>0.14537444933920707</v>
      </c>
      <c r="AK248" s="211">
        <v>3.4188034188034067E-2</v>
      </c>
      <c r="AL248" s="461">
        <v>0.12950819672131142</v>
      </c>
      <c r="AM248" s="461">
        <v>5.2948255114320109E-2</v>
      </c>
      <c r="AN248" s="200">
        <v>3.4722222222222321E-2</v>
      </c>
      <c r="AO248" s="208">
        <v>3.7634408602150504E-2</v>
      </c>
      <c r="AP248" s="32">
        <v>5.7142857142857162E-2</v>
      </c>
      <c r="AQ248" s="32">
        <v>3.7142857142857144E-2</v>
      </c>
      <c r="AR248" s="32">
        <v>6.4788732394366111E-2</v>
      </c>
      <c r="AS248" s="32">
        <v>3.3613445378151363E-2</v>
      </c>
      <c r="AT248" s="32">
        <v>5.8282208588956941E-2</v>
      </c>
      <c r="AU248" s="216">
        <v>5.8823529411764719E-2</v>
      </c>
      <c r="AV248" s="461">
        <v>7.1745562130177465E-2</v>
      </c>
      <c r="AW248" s="461">
        <v>5.0000000000000044E-2</v>
      </c>
    </row>
    <row r="249" spans="1:49" hidden="1" outlineLevel="1">
      <c r="A249" s="40">
        <v>38971</v>
      </c>
      <c r="B249">
        <v>13266</v>
      </c>
      <c r="C249">
        <v>10425</v>
      </c>
      <c r="D249" s="362">
        <v>-2.3896831609739988E-2</v>
      </c>
      <c r="E249" s="34">
        <v>-3.3442622950819678E-2</v>
      </c>
      <c r="F249" s="34">
        <v>-1.1473544471837682E-2</v>
      </c>
      <c r="H249" s="366">
        <v>18.7</v>
      </c>
      <c r="I249" s="339">
        <v>12.4</v>
      </c>
      <c r="J249" s="365">
        <v>22.6</v>
      </c>
      <c r="K249" s="383">
        <v>22</v>
      </c>
      <c r="L249" s="365">
        <v>18.45</v>
      </c>
      <c r="M249" s="365">
        <v>17.05</v>
      </c>
      <c r="N249" s="365">
        <v>25.7</v>
      </c>
      <c r="O249" s="365">
        <v>18</v>
      </c>
      <c r="P249" s="379">
        <v>6.8</v>
      </c>
      <c r="Q249" s="368">
        <v>8.66</v>
      </c>
      <c r="R249" s="366">
        <v>7.2</v>
      </c>
      <c r="S249" s="73">
        <v>18.149999999999999</v>
      </c>
      <c r="T249" s="365">
        <v>18</v>
      </c>
      <c r="U249" s="365">
        <v>17.45</v>
      </c>
      <c r="V249" s="365">
        <v>18.5</v>
      </c>
      <c r="W249" s="365">
        <v>11.85</v>
      </c>
      <c r="Y249" s="365">
        <v>34</v>
      </c>
      <c r="Z249" s="457">
        <v>35.25</v>
      </c>
      <c r="AA249" s="365">
        <v>13.96</v>
      </c>
      <c r="AB249" s="365">
        <v>10.6</v>
      </c>
      <c r="AC249" s="370">
        <v>-1.319261213720313E-2</v>
      </c>
      <c r="AD249" s="476"/>
      <c r="AE249" s="208">
        <v>-1.195219123505975E-2</v>
      </c>
      <c r="AF249" s="208">
        <v>-1.525054466230924E-2</v>
      </c>
      <c r="AG249" s="208">
        <v>-1.3452914798206317E-2</v>
      </c>
      <c r="AH249" s="213">
        <v>-8.0645161290323619E-3</v>
      </c>
      <c r="AI249" s="211">
        <v>-8.720930232558044E-3</v>
      </c>
      <c r="AJ249" s="211">
        <v>-1.1538461538461608E-2</v>
      </c>
      <c r="AK249" s="211">
        <v>-8.2644628099173278E-3</v>
      </c>
      <c r="AL249" s="461">
        <v>-1.3062409288824406E-2</v>
      </c>
      <c r="AM249" s="461">
        <v>-1.0285714285714231E-2</v>
      </c>
      <c r="AN249" s="200">
        <v>-3.3557046979865723E-2</v>
      </c>
      <c r="AO249" s="208">
        <v>-5.9585492227979375E-2</v>
      </c>
      <c r="AP249" s="32">
        <v>-2.7027027027026973E-2</v>
      </c>
      <c r="AQ249" s="32">
        <v>-3.8567493112947604E-2</v>
      </c>
      <c r="AR249" s="32">
        <v>-2.1164021164021052E-2</v>
      </c>
      <c r="AS249" s="32">
        <v>-3.6585365853658569E-2</v>
      </c>
      <c r="AT249" s="32">
        <v>-1.4492753623188359E-2</v>
      </c>
      <c r="AU249" s="216">
        <v>-2.083333333333337E-2</v>
      </c>
      <c r="AV249" s="461">
        <v>-3.657694962042779E-2</v>
      </c>
      <c r="AW249" s="461">
        <v>-4.7619047619047672E-2</v>
      </c>
    </row>
    <row r="250" spans="1:49" hidden="1" outlineLevel="1">
      <c r="A250" s="40">
        <v>38978</v>
      </c>
      <c r="B250">
        <v>13776</v>
      </c>
      <c r="C250">
        <v>12112</v>
      </c>
      <c r="D250" s="362">
        <v>9.2735638005993826E-2</v>
      </c>
      <c r="E250" s="34">
        <v>3.8444142921754798E-2</v>
      </c>
      <c r="F250" s="34">
        <v>0.16182254196642676</v>
      </c>
      <c r="H250" s="366">
        <v>18.95</v>
      </c>
      <c r="I250" s="339">
        <v>15.8</v>
      </c>
      <c r="J250" s="365">
        <v>28.1</v>
      </c>
      <c r="K250" s="383">
        <v>27.4</v>
      </c>
      <c r="L250" s="365">
        <v>18.600000000000001</v>
      </c>
      <c r="M250" s="365">
        <v>20.9</v>
      </c>
      <c r="N250" s="365">
        <v>25.9</v>
      </c>
      <c r="O250" s="365">
        <v>22.4</v>
      </c>
      <c r="P250" s="379">
        <v>6.98</v>
      </c>
      <c r="Q250" s="368">
        <v>11.31</v>
      </c>
      <c r="R250" s="366">
        <v>7.35</v>
      </c>
      <c r="S250" s="73">
        <v>18.899999999999999</v>
      </c>
      <c r="T250" s="365">
        <v>18.75</v>
      </c>
      <c r="U250" s="365">
        <v>17.8</v>
      </c>
      <c r="V250" s="365">
        <v>19.25</v>
      </c>
      <c r="W250" s="365">
        <v>12.1</v>
      </c>
      <c r="Y250" s="365">
        <v>35.6</v>
      </c>
      <c r="Z250" s="457">
        <v>36.25</v>
      </c>
      <c r="AA250" s="365">
        <v>15.02</v>
      </c>
      <c r="AB250" s="365">
        <v>10.96</v>
      </c>
      <c r="AC250" s="370">
        <v>1.3368983957219305E-2</v>
      </c>
      <c r="AD250" s="476"/>
      <c r="AE250" s="208">
        <v>0.27419354838709675</v>
      </c>
      <c r="AF250" s="208">
        <v>0.24336283185840712</v>
      </c>
      <c r="AG250" s="208">
        <v>0.24545454545454537</v>
      </c>
      <c r="AH250" s="213">
        <v>8.1300813008131634E-3</v>
      </c>
      <c r="AI250" s="211">
        <v>0.22580645161290303</v>
      </c>
      <c r="AJ250" s="211">
        <v>7.7821011673151474E-3</v>
      </c>
      <c r="AK250" s="211">
        <v>0.24444444444444446</v>
      </c>
      <c r="AL250" s="461">
        <v>2.6470588235294246E-2</v>
      </c>
      <c r="AM250" s="461">
        <v>0.30600461893764441</v>
      </c>
      <c r="AN250" s="200">
        <v>2.0833333333333259E-2</v>
      </c>
      <c r="AO250" s="208">
        <v>4.1322314049586861E-2</v>
      </c>
      <c r="AP250" s="32">
        <v>4.1666666666666741E-2</v>
      </c>
      <c r="AQ250" s="32">
        <v>2.0057306590258062E-2</v>
      </c>
      <c r="AR250" s="32">
        <v>4.0540540540540571E-2</v>
      </c>
      <c r="AS250" s="32">
        <v>2.1097046413502074E-2</v>
      </c>
      <c r="AT250" s="32">
        <v>4.705882352941182E-2</v>
      </c>
      <c r="AU250" s="216">
        <v>2.8368794326241176E-2</v>
      </c>
      <c r="AV250" s="461">
        <v>7.5931232091690504E-2</v>
      </c>
      <c r="AW250" s="461">
        <v>3.3962264150943611E-2</v>
      </c>
    </row>
    <row r="251" spans="1:49" hidden="1" outlineLevel="1">
      <c r="A251" s="40">
        <v>38985</v>
      </c>
      <c r="B251">
        <v>12772</v>
      </c>
      <c r="C251">
        <v>11568</v>
      </c>
      <c r="D251" s="362">
        <v>-5.9796044499381917E-2</v>
      </c>
      <c r="E251" s="34">
        <v>-7.2880371660859478E-2</v>
      </c>
      <c r="F251" s="34">
        <v>-4.4914134742404244E-2</v>
      </c>
      <c r="H251" s="366">
        <v>17.899999999999999</v>
      </c>
      <c r="I251" s="339">
        <v>15.2</v>
      </c>
      <c r="J251" s="365">
        <v>27</v>
      </c>
      <c r="K251" s="383">
        <v>26.35</v>
      </c>
      <c r="L251" s="365">
        <v>17.7</v>
      </c>
      <c r="M251" s="365">
        <v>20.149999999999999</v>
      </c>
      <c r="N251" s="365">
        <v>24.5</v>
      </c>
      <c r="O251" s="365">
        <v>21.4</v>
      </c>
      <c r="P251" s="379">
        <v>6.45</v>
      </c>
      <c r="Q251" s="368">
        <v>10.96</v>
      </c>
      <c r="R251" s="366">
        <v>6.9</v>
      </c>
      <c r="S251" s="73">
        <v>17.5</v>
      </c>
      <c r="T251" s="365">
        <v>17.5</v>
      </c>
      <c r="U251" s="365">
        <v>16.5</v>
      </c>
      <c r="V251" s="365">
        <v>18</v>
      </c>
      <c r="W251" s="365">
        <v>11.2</v>
      </c>
      <c r="Y251" s="365">
        <v>32.700000000000003</v>
      </c>
      <c r="Z251" s="457">
        <v>33.75</v>
      </c>
      <c r="AA251" s="365">
        <v>13.87</v>
      </c>
      <c r="AB251" s="365">
        <v>10.07</v>
      </c>
      <c r="AC251" s="370">
        <v>-5.5408970976253302E-2</v>
      </c>
      <c r="AD251" s="476"/>
      <c r="AE251" s="208">
        <v>-3.7974683544303889E-2</v>
      </c>
      <c r="AF251" s="208">
        <v>-3.9145907473309705E-2</v>
      </c>
      <c r="AG251" s="208">
        <v>-3.8321167883211604E-2</v>
      </c>
      <c r="AH251" s="213">
        <v>-4.8387096774193616E-2</v>
      </c>
      <c r="AI251" s="211">
        <v>-3.5885167464114853E-2</v>
      </c>
      <c r="AJ251" s="211">
        <v>-5.4054054054054057E-2</v>
      </c>
      <c r="AK251" s="211">
        <v>-4.4642857142857095E-2</v>
      </c>
      <c r="AL251" s="461">
        <v>-7.5931232091690615E-2</v>
      </c>
      <c r="AM251" s="461">
        <v>-3.0946065428824054E-2</v>
      </c>
      <c r="AN251" s="200">
        <v>-6.1224489795918324E-2</v>
      </c>
      <c r="AO251" s="208">
        <v>-7.4074074074073959E-2</v>
      </c>
      <c r="AP251" s="32">
        <v>-6.6666666666666652E-2</v>
      </c>
      <c r="AQ251" s="32">
        <v>-7.3033707865168607E-2</v>
      </c>
      <c r="AR251" s="32">
        <v>-6.4935064935064957E-2</v>
      </c>
      <c r="AS251" s="32">
        <v>-7.4380165289256284E-2</v>
      </c>
      <c r="AT251" s="32">
        <v>-8.1460674157303292E-2</v>
      </c>
      <c r="AU251" s="216">
        <v>-6.8965517241379337E-2</v>
      </c>
      <c r="AV251" s="461">
        <v>-7.6564580559254303E-2</v>
      </c>
      <c r="AW251" s="461">
        <v>-8.1204379562043849E-2</v>
      </c>
    </row>
    <row r="252" spans="1:49" hidden="1" outlineLevel="1">
      <c r="A252" s="40">
        <v>38992</v>
      </c>
      <c r="B252">
        <v>12105</v>
      </c>
      <c r="C252">
        <v>10832</v>
      </c>
      <c r="D252" s="362">
        <v>-5.7641741988496253E-2</v>
      </c>
      <c r="E252" s="34">
        <v>-5.2223614155966214E-2</v>
      </c>
      <c r="F252" s="34">
        <v>-6.3623789764868599E-2</v>
      </c>
      <c r="H252" s="366">
        <v>18.5</v>
      </c>
      <c r="I252" s="339">
        <v>13.75</v>
      </c>
      <c r="J252" s="365">
        <v>24.1</v>
      </c>
      <c r="K252" s="383">
        <v>23.45</v>
      </c>
      <c r="L252" s="365">
        <v>18.2</v>
      </c>
      <c r="M252" s="365">
        <v>17.899999999999999</v>
      </c>
      <c r="N252" s="365">
        <v>24.7</v>
      </c>
      <c r="O252" s="365">
        <v>19.100000000000001</v>
      </c>
      <c r="P252" s="379">
        <v>6.8</v>
      </c>
      <c r="Q252" s="368">
        <v>9.4600000000000009</v>
      </c>
      <c r="R252" s="366">
        <v>6.65</v>
      </c>
      <c r="S252" s="73">
        <v>16.75</v>
      </c>
      <c r="T252" s="365">
        <v>18</v>
      </c>
      <c r="U252" s="365">
        <v>15.9</v>
      </c>
      <c r="V252" s="365">
        <v>17</v>
      </c>
      <c r="W252" s="365">
        <v>10.8</v>
      </c>
      <c r="Y252" s="365">
        <v>30.2</v>
      </c>
      <c r="Z252" s="457">
        <v>31.1</v>
      </c>
      <c r="AA252" s="365">
        <v>12.55</v>
      </c>
      <c r="AB252" s="365">
        <v>9.5399999999999991</v>
      </c>
      <c r="AC252" s="370">
        <v>3.3519553072625774E-2</v>
      </c>
      <c r="AD252" s="476"/>
      <c r="AE252" s="208">
        <v>-9.5394736842105199E-2</v>
      </c>
      <c r="AF252" s="208">
        <v>-0.1074074074074074</v>
      </c>
      <c r="AG252" s="208">
        <v>-0.11005692599620498</v>
      </c>
      <c r="AH252" s="213">
        <v>2.8248587570621542E-2</v>
      </c>
      <c r="AI252" s="211">
        <v>-0.11166253101736978</v>
      </c>
      <c r="AJ252" s="211">
        <v>8.1632653061223248E-3</v>
      </c>
      <c r="AK252" s="211">
        <v>-0.10747663551401854</v>
      </c>
      <c r="AL252" s="461">
        <v>5.4263565891472743E-2</v>
      </c>
      <c r="AM252" s="461">
        <v>-0.13686131386861311</v>
      </c>
      <c r="AN252" s="200">
        <v>-3.6231884057971064E-2</v>
      </c>
      <c r="AO252" s="208">
        <v>-4.2857142857142816E-2</v>
      </c>
      <c r="AP252" s="32">
        <v>2.857142857142847E-2</v>
      </c>
      <c r="AQ252" s="32">
        <v>-3.6363636363636376E-2</v>
      </c>
      <c r="AR252" s="32">
        <v>-5.555555555555558E-2</v>
      </c>
      <c r="AS252" s="32">
        <v>-3.5714285714285587E-2</v>
      </c>
      <c r="AT252" s="32">
        <v>-7.6452599388379339E-2</v>
      </c>
      <c r="AU252" s="216">
        <v>-7.8518518518518432E-2</v>
      </c>
      <c r="AV252" s="461">
        <v>-9.5169430425378398E-2</v>
      </c>
      <c r="AW252" s="461">
        <v>-5.2631578947368585E-2</v>
      </c>
    </row>
    <row r="253" spans="1:49" hidden="1" outlineLevel="1">
      <c r="A253" s="40">
        <v>38999</v>
      </c>
      <c r="B253">
        <v>11820</v>
      </c>
      <c r="C253">
        <v>11541</v>
      </c>
      <c r="D253" s="362">
        <v>1.8485416575838132E-2</v>
      </c>
      <c r="E253" s="34">
        <v>-2.3543990086741018E-2</v>
      </c>
      <c r="F253" s="34">
        <v>6.5454209748892156E-2</v>
      </c>
      <c r="H253" s="366">
        <v>19</v>
      </c>
      <c r="I253" s="339">
        <v>14.8</v>
      </c>
      <c r="J253" s="365">
        <v>26.35</v>
      </c>
      <c r="K253" s="383">
        <v>25.65</v>
      </c>
      <c r="L253" s="365">
        <v>18.600000000000001</v>
      </c>
      <c r="M253" s="365">
        <v>19.399999999999999</v>
      </c>
      <c r="N253" s="365">
        <v>24.4</v>
      </c>
      <c r="O253" s="365">
        <v>20.75</v>
      </c>
      <c r="P253" s="379">
        <v>7.07</v>
      </c>
      <c r="Q253" s="368">
        <v>10.6</v>
      </c>
      <c r="R253" s="366">
        <v>6.4</v>
      </c>
      <c r="S253" s="73">
        <v>16</v>
      </c>
      <c r="T253" s="73">
        <v>18.5</v>
      </c>
      <c r="U253" s="73">
        <v>15.3</v>
      </c>
      <c r="V253" s="73">
        <v>16.399999999999999</v>
      </c>
      <c r="W253" s="73">
        <v>10.45</v>
      </c>
      <c r="Y253" s="73">
        <v>30</v>
      </c>
      <c r="Z253" s="457">
        <v>31</v>
      </c>
      <c r="AA253" s="73">
        <v>12.37</v>
      </c>
      <c r="AB253" s="73">
        <v>9.01</v>
      </c>
      <c r="AC253" s="370">
        <v>2.7027027027026973E-2</v>
      </c>
      <c r="AD253" s="476"/>
      <c r="AE253" s="208">
        <v>7.6363636363636411E-2</v>
      </c>
      <c r="AF253" s="208">
        <v>9.3360995850622297E-2</v>
      </c>
      <c r="AG253" s="208">
        <v>9.3816631130063888E-2</v>
      </c>
      <c r="AH253" s="213">
        <v>2.1978021978022122E-2</v>
      </c>
      <c r="AI253" s="211">
        <v>8.3798882681564324E-2</v>
      </c>
      <c r="AJ253" s="211">
        <v>-1.2145748987854255E-2</v>
      </c>
      <c r="AK253" s="211">
        <v>8.6387434554973774E-2</v>
      </c>
      <c r="AL253" s="461">
        <v>3.9705882352941257E-2</v>
      </c>
      <c r="AM253" s="461">
        <v>0.12050739957716683</v>
      </c>
      <c r="AN253" s="200">
        <v>-3.7593984962406068E-2</v>
      </c>
      <c r="AO253" s="208">
        <v>-4.4776119402985093E-2</v>
      </c>
      <c r="AP253" s="32">
        <v>2.7777777777777679E-2</v>
      </c>
      <c r="AQ253" s="32">
        <v>-3.7735849056603765E-2</v>
      </c>
      <c r="AR253" s="32">
        <v>-3.529411764705892E-2</v>
      </c>
      <c r="AS253" s="32">
        <v>-3.2407407407407551E-2</v>
      </c>
      <c r="AT253" s="32">
        <v>-6.6225165562913135E-3</v>
      </c>
      <c r="AU253" s="216">
        <v>-3.2154340836013651E-3</v>
      </c>
      <c r="AV253" s="461">
        <v>-1.4342629482071878E-2</v>
      </c>
      <c r="AW253" s="461">
        <v>-5.5555555555555469E-2</v>
      </c>
    </row>
    <row r="254" spans="1:49" hidden="1" outlineLevel="1">
      <c r="A254" s="40">
        <v>39006</v>
      </c>
      <c r="B254">
        <v>12470</v>
      </c>
      <c r="C254">
        <v>13677</v>
      </c>
      <c r="D254" s="362">
        <v>0.11925859338213263</v>
      </c>
      <c r="E254" s="34">
        <v>5.4991539763113328E-2</v>
      </c>
      <c r="F254" s="34">
        <v>0.18507928255783734</v>
      </c>
      <c r="H254" s="366">
        <v>23.5</v>
      </c>
      <c r="I254" s="339">
        <v>16.5</v>
      </c>
      <c r="J254" s="365">
        <v>29.65</v>
      </c>
      <c r="K254" s="383">
        <v>28.9</v>
      </c>
      <c r="L254" s="365">
        <v>24</v>
      </c>
      <c r="M254" s="365">
        <v>21.7</v>
      </c>
      <c r="N254" s="365">
        <v>30</v>
      </c>
      <c r="O254" s="365">
        <v>23.3</v>
      </c>
      <c r="P254" s="379">
        <v>9.7200000000000006</v>
      </c>
      <c r="Q254" s="368">
        <v>12.37</v>
      </c>
      <c r="R254" s="366">
        <v>6.5</v>
      </c>
      <c r="S254" s="73">
        <v>16.600000000000001</v>
      </c>
      <c r="T254" s="365">
        <v>22</v>
      </c>
      <c r="U254" s="365">
        <v>15.6</v>
      </c>
      <c r="V254" s="365">
        <v>17</v>
      </c>
      <c r="W254" s="365">
        <v>10.6</v>
      </c>
      <c r="Y254" s="365">
        <v>31.6</v>
      </c>
      <c r="Z254" s="457">
        <v>33</v>
      </c>
      <c r="AA254" s="365">
        <v>13.26</v>
      </c>
      <c r="AB254" s="365">
        <v>9.2799999999999994</v>
      </c>
      <c r="AC254" s="370">
        <v>0.23684210526315796</v>
      </c>
      <c r="AD254" s="476"/>
      <c r="AE254" s="208">
        <v>0.11486486486486491</v>
      </c>
      <c r="AF254" s="208">
        <v>0.12523719165085367</v>
      </c>
      <c r="AG254" s="208">
        <v>0.12670565302144254</v>
      </c>
      <c r="AH254" s="213">
        <v>0.29032258064516125</v>
      </c>
      <c r="AI254" s="211">
        <v>0.11855670103092786</v>
      </c>
      <c r="AJ254" s="211">
        <v>0.22950819672131151</v>
      </c>
      <c r="AK254" s="211">
        <v>0.12289156626506026</v>
      </c>
      <c r="AL254" s="461">
        <v>0.37482319660537478</v>
      </c>
      <c r="AM254" s="461">
        <v>0.16698113207547172</v>
      </c>
      <c r="AN254" s="200">
        <v>1.5625E-2</v>
      </c>
      <c r="AO254" s="208">
        <v>3.7500000000000089E-2</v>
      </c>
      <c r="AP254" s="32">
        <v>0.18918918918918926</v>
      </c>
      <c r="AQ254" s="32">
        <v>1.9607843137254832E-2</v>
      </c>
      <c r="AR254" s="32">
        <v>3.6585365853658569E-2</v>
      </c>
      <c r="AS254" s="32">
        <v>1.4354066985645897E-2</v>
      </c>
      <c r="AT254" s="32">
        <v>5.3333333333333455E-2</v>
      </c>
      <c r="AU254" s="216">
        <v>6.4516129032258007E-2</v>
      </c>
      <c r="AV254" s="461">
        <v>7.1948261924009715E-2</v>
      </c>
      <c r="AW254" s="461">
        <v>2.9966703662597016E-2</v>
      </c>
    </row>
    <row r="255" spans="1:49" hidden="1" outlineLevel="1">
      <c r="A255" s="40">
        <v>39013</v>
      </c>
      <c r="B255">
        <v>11883</v>
      </c>
      <c r="C255">
        <v>12998</v>
      </c>
      <c r="D255" s="362">
        <v>-4.8418556622174647E-2</v>
      </c>
      <c r="E255" s="34">
        <v>-4.7072975140336815E-2</v>
      </c>
      <c r="F255" s="34">
        <v>-4.9645390070921946E-2</v>
      </c>
      <c r="H255" s="366">
        <v>22.45</v>
      </c>
      <c r="I255" s="339">
        <v>15.9</v>
      </c>
      <c r="J255" s="365">
        <v>28.3</v>
      </c>
      <c r="K255" s="383">
        <v>27.55</v>
      </c>
      <c r="L255" s="365">
        <v>21.95</v>
      </c>
      <c r="M255" s="365">
        <v>20.9</v>
      </c>
      <c r="N255" s="365">
        <v>28.75</v>
      </c>
      <c r="O255" s="365">
        <v>22.45</v>
      </c>
      <c r="P255" s="379">
        <v>9.1</v>
      </c>
      <c r="Q255" s="368">
        <v>11.66</v>
      </c>
      <c r="R255" s="366">
        <v>6.3</v>
      </c>
      <c r="S255" s="73">
        <v>16.2</v>
      </c>
      <c r="T255" s="73">
        <v>21.6</v>
      </c>
      <c r="U255" s="73">
        <v>14.9</v>
      </c>
      <c r="V255" s="73">
        <v>16.5</v>
      </c>
      <c r="W255" s="73">
        <v>10.199999999999999</v>
      </c>
      <c r="Y255" s="73">
        <v>29.75</v>
      </c>
      <c r="Z255" s="457">
        <v>30.5</v>
      </c>
      <c r="AA255" s="73">
        <v>12.29</v>
      </c>
      <c r="AB255" s="73">
        <v>8.75</v>
      </c>
      <c r="AC255" s="370">
        <v>-4.4680851063829796E-2</v>
      </c>
      <c r="AD255" s="476"/>
      <c r="AE255" s="208">
        <v>-3.6363636363636376E-2</v>
      </c>
      <c r="AF255" s="208">
        <v>-4.5531197301854953E-2</v>
      </c>
      <c r="AG255" s="208">
        <v>-4.6712802768166028E-2</v>
      </c>
      <c r="AH255" s="213">
        <v>-8.5416666666666696E-2</v>
      </c>
      <c r="AI255" s="211">
        <v>-3.6866359447004671E-2</v>
      </c>
      <c r="AJ255" s="211">
        <v>-4.166666666666663E-2</v>
      </c>
      <c r="AK255" s="211">
        <v>-3.6480686695279041E-2</v>
      </c>
      <c r="AL255" s="461">
        <v>-6.3786008230452773E-2</v>
      </c>
      <c r="AM255" s="461">
        <v>-5.7396928051738016E-2</v>
      </c>
      <c r="AN255" s="200">
        <v>-3.0769230769230771E-2</v>
      </c>
      <c r="AO255" s="208">
        <v>-2.4096385542168752E-2</v>
      </c>
      <c r="AP255" s="32">
        <v>-1.8181818181818077E-2</v>
      </c>
      <c r="AQ255" s="32">
        <v>-4.4871794871794823E-2</v>
      </c>
      <c r="AR255" s="32">
        <v>-2.9411764705882359E-2</v>
      </c>
      <c r="AS255" s="32">
        <v>-3.7735849056603765E-2</v>
      </c>
      <c r="AT255" s="32">
        <v>-5.8544303797468444E-2</v>
      </c>
      <c r="AU255" s="216">
        <v>-7.5757575757575801E-2</v>
      </c>
      <c r="AV255" s="461">
        <v>-7.3152337858220284E-2</v>
      </c>
      <c r="AW255" s="461">
        <v>-5.7112068965517127E-2</v>
      </c>
    </row>
    <row r="256" spans="1:49" hidden="1" outlineLevel="1">
      <c r="A256" s="40">
        <v>39020</v>
      </c>
      <c r="B256">
        <v>12553</v>
      </c>
      <c r="C256">
        <v>12938</v>
      </c>
      <c r="D256" s="362">
        <v>2.4516699489570248E-2</v>
      </c>
      <c r="E256" s="34">
        <v>5.6383068248758716E-2</v>
      </c>
      <c r="F256" s="34">
        <v>-4.616094783812863E-3</v>
      </c>
      <c r="H256" s="366">
        <v>23.45</v>
      </c>
      <c r="I256" s="339">
        <v>15.5</v>
      </c>
      <c r="J256" s="365">
        <v>27.8</v>
      </c>
      <c r="K256" s="383">
        <v>27.05</v>
      </c>
      <c r="L256" s="365">
        <v>22.7</v>
      </c>
      <c r="M256" s="365">
        <v>20.3</v>
      </c>
      <c r="N256" s="365">
        <v>29.9</v>
      </c>
      <c r="O256" s="365">
        <v>21.8</v>
      </c>
      <c r="P256" s="379">
        <v>9.01</v>
      </c>
      <c r="Q256" s="368">
        <v>11.4</v>
      </c>
      <c r="R256" s="366">
        <v>6.75</v>
      </c>
      <c r="S256" s="73">
        <v>17.100000000000001</v>
      </c>
      <c r="T256" s="73">
        <v>23.6</v>
      </c>
      <c r="U256" s="73">
        <v>16.149999999999999</v>
      </c>
      <c r="V256" s="73">
        <v>16.8</v>
      </c>
      <c r="W256" s="73">
        <v>11</v>
      </c>
      <c r="Y256" s="73">
        <v>30.25</v>
      </c>
      <c r="Z256" s="457">
        <v>31.5</v>
      </c>
      <c r="AA256" s="73">
        <v>12.55</v>
      </c>
      <c r="AB256" s="73">
        <v>9.7200000000000006</v>
      </c>
      <c r="AC256" s="370">
        <v>4.4543429844098092E-2</v>
      </c>
      <c r="AD256" s="476"/>
      <c r="AE256" s="208">
        <v>-2.515723270440251E-2</v>
      </c>
      <c r="AF256" s="208">
        <v>-1.7667844522968212E-2</v>
      </c>
      <c r="AG256" s="208">
        <v>-1.814882032667875E-2</v>
      </c>
      <c r="AH256" s="213">
        <v>3.4168564920273425E-2</v>
      </c>
      <c r="AI256" s="211">
        <v>-2.8708133971291794E-2</v>
      </c>
      <c r="AJ256" s="211">
        <v>4.0000000000000036E-2</v>
      </c>
      <c r="AK256" s="211">
        <v>-2.8953229398663627E-2</v>
      </c>
      <c r="AL256" s="461">
        <v>-9.890109890109855E-3</v>
      </c>
      <c r="AM256" s="461">
        <v>-2.2298456260720356E-2</v>
      </c>
      <c r="AN256" s="200">
        <v>7.1428571428571397E-2</v>
      </c>
      <c r="AO256" s="208">
        <v>5.555555555555558E-2</v>
      </c>
      <c r="AP256" s="32">
        <v>9.259259259259256E-2</v>
      </c>
      <c r="AQ256" s="32">
        <v>8.3892617449664364E-2</v>
      </c>
      <c r="AR256" s="32">
        <v>1.8181818181818299E-2</v>
      </c>
      <c r="AS256" s="32">
        <v>7.8431372549019773E-2</v>
      </c>
      <c r="AT256" s="32">
        <v>1.6806722689075571E-2</v>
      </c>
      <c r="AU256" s="216">
        <v>3.2786885245901676E-2</v>
      </c>
      <c r="AV256" s="461">
        <v>2.1155410903173522E-2</v>
      </c>
      <c r="AW256" s="461">
        <v>0.11085714285714299</v>
      </c>
    </row>
    <row r="257" spans="1:49" hidden="1" outlineLevel="1">
      <c r="A257" s="40">
        <v>39027</v>
      </c>
      <c r="B257">
        <v>12877</v>
      </c>
      <c r="C257">
        <v>13562</v>
      </c>
      <c r="D257" s="362">
        <v>3.7189596328115915E-2</v>
      </c>
      <c r="E257" s="34">
        <v>2.5810563211981163E-2</v>
      </c>
      <c r="F257" s="34">
        <v>4.8230020095841653E-2</v>
      </c>
      <c r="H257" s="366">
        <v>24.1</v>
      </c>
      <c r="I257" s="339">
        <v>16.149999999999999</v>
      </c>
      <c r="J257" s="365">
        <v>28.9</v>
      </c>
      <c r="K257" s="383">
        <v>28.15</v>
      </c>
      <c r="L257" s="365">
        <v>23.35</v>
      </c>
      <c r="M257" s="365">
        <v>21.1</v>
      </c>
      <c r="N257" s="365">
        <v>30.8</v>
      </c>
      <c r="O257" s="365">
        <v>22.7</v>
      </c>
      <c r="P257" s="379">
        <v>10.16</v>
      </c>
      <c r="Q257" s="368">
        <v>12.02</v>
      </c>
      <c r="R257" s="366">
        <v>6.95</v>
      </c>
      <c r="S257" s="73">
        <v>17.75</v>
      </c>
      <c r="T257" s="73">
        <v>24.3</v>
      </c>
      <c r="U257" s="73">
        <v>16.7</v>
      </c>
      <c r="V257" s="73">
        <v>17.399999999999999</v>
      </c>
      <c r="W257" s="73">
        <v>11.4</v>
      </c>
      <c r="Y257" s="73">
        <v>30.3</v>
      </c>
      <c r="Z257" s="457">
        <v>31.5</v>
      </c>
      <c r="AA257" s="73">
        <v>12.64</v>
      </c>
      <c r="AB257" s="73">
        <v>10.25</v>
      </c>
      <c r="AC257" s="370">
        <v>2.7718550106609952E-2</v>
      </c>
      <c r="AD257" s="476"/>
      <c r="AE257" s="208">
        <v>4.1935483870967571E-2</v>
      </c>
      <c r="AF257" s="208">
        <v>3.9568345323740983E-2</v>
      </c>
      <c r="AG257" s="208">
        <v>4.0665434380776189E-2</v>
      </c>
      <c r="AH257" s="213">
        <v>2.8634361233480288E-2</v>
      </c>
      <c r="AI257" s="211">
        <v>3.9408866995073843E-2</v>
      </c>
      <c r="AJ257" s="211">
        <v>3.0100334448160515E-2</v>
      </c>
      <c r="AK257" s="211">
        <v>4.1284403669724634E-2</v>
      </c>
      <c r="AL257" s="461">
        <v>0.12763596004439526</v>
      </c>
      <c r="AM257" s="461">
        <v>5.4385964912280649E-2</v>
      </c>
      <c r="AN257" s="200">
        <v>2.9629629629629672E-2</v>
      </c>
      <c r="AO257" s="208">
        <v>3.8011695906432719E-2</v>
      </c>
      <c r="AP257" s="32">
        <v>2.9661016949152463E-2</v>
      </c>
      <c r="AQ257" s="32">
        <v>3.4055727554179516E-2</v>
      </c>
      <c r="AR257" s="32">
        <v>3.5714285714285587E-2</v>
      </c>
      <c r="AS257" s="32">
        <v>3.6363636363636376E-2</v>
      </c>
      <c r="AT257" s="32">
        <v>1.6528925619834212E-3</v>
      </c>
      <c r="AU257" s="216">
        <v>0</v>
      </c>
      <c r="AV257" s="461">
        <v>7.171314741035939E-3</v>
      </c>
      <c r="AW257" s="461">
        <v>5.4526748971193362E-2</v>
      </c>
    </row>
    <row r="258" spans="1:49" hidden="1" outlineLevel="1">
      <c r="A258" s="40">
        <v>39034</v>
      </c>
      <c r="B258">
        <v>12835</v>
      </c>
      <c r="C258">
        <v>13440</v>
      </c>
      <c r="D258" s="362">
        <v>-6.2029577518060153E-3</v>
      </c>
      <c r="E258" s="34">
        <v>-3.2616292614739972E-3</v>
      </c>
      <c r="F258" s="34">
        <v>-8.9957233446393836E-3</v>
      </c>
      <c r="H258" s="366">
        <v>23.65</v>
      </c>
      <c r="I258" s="339">
        <v>15.75</v>
      </c>
      <c r="J258" s="365">
        <v>28.2</v>
      </c>
      <c r="K258" s="383">
        <v>27.45</v>
      </c>
      <c r="L258" s="365">
        <v>23.9</v>
      </c>
      <c r="M258" s="365">
        <v>20.6</v>
      </c>
      <c r="N258" s="365">
        <v>31.5</v>
      </c>
      <c r="O258" s="365">
        <v>22.1</v>
      </c>
      <c r="P258" s="379">
        <v>10.52</v>
      </c>
      <c r="Q258" s="368">
        <v>11.67</v>
      </c>
      <c r="R258" s="366">
        <v>7</v>
      </c>
      <c r="S258" s="73">
        <v>17.95</v>
      </c>
      <c r="T258" s="73">
        <v>23.75</v>
      </c>
      <c r="U258" s="73">
        <v>16.899999999999999</v>
      </c>
      <c r="V258" s="73">
        <v>17.600000000000001</v>
      </c>
      <c r="W258" s="73">
        <v>11.5</v>
      </c>
      <c r="Y258" s="73">
        <v>29.9</v>
      </c>
      <c r="Z258" s="457">
        <v>30.8</v>
      </c>
      <c r="AA258" s="73">
        <v>12.37</v>
      </c>
      <c r="AB258" s="73">
        <v>10.34</v>
      </c>
      <c r="AC258" s="370">
        <v>-1.8672199170124637E-2</v>
      </c>
      <c r="AD258" s="476"/>
      <c r="AE258" s="208">
        <v>-2.4767801857585092E-2</v>
      </c>
      <c r="AF258" s="208">
        <v>-2.4221453287197159E-2</v>
      </c>
      <c r="AG258" s="208">
        <v>-2.4866785079928899E-2</v>
      </c>
      <c r="AH258" s="213">
        <v>2.3554603854389677E-2</v>
      </c>
      <c r="AI258" s="211">
        <v>-2.3696682464454999E-2</v>
      </c>
      <c r="AJ258" s="211">
        <v>2.2727272727272707E-2</v>
      </c>
      <c r="AK258" s="211">
        <v>-2.6431718061673881E-2</v>
      </c>
      <c r="AL258" s="461">
        <v>3.5433070866141669E-2</v>
      </c>
      <c r="AM258" s="461">
        <v>-2.9118136439267861E-2</v>
      </c>
      <c r="AN258" s="200">
        <v>7.194244604316502E-3</v>
      </c>
      <c r="AO258" s="208">
        <v>1.1267605633802802E-2</v>
      </c>
      <c r="AP258" s="32">
        <v>-2.2633744855967142E-2</v>
      </c>
      <c r="AQ258" s="32">
        <v>1.1976047904191489E-2</v>
      </c>
      <c r="AR258" s="32">
        <v>1.1494252873563315E-2</v>
      </c>
      <c r="AS258" s="32">
        <v>8.7719298245614308E-3</v>
      </c>
      <c r="AT258" s="32">
        <v>-1.320132013201325E-2</v>
      </c>
      <c r="AU258" s="216">
        <v>-2.2222222222222254E-2</v>
      </c>
      <c r="AV258" s="461">
        <v>-2.1360759493671E-2</v>
      </c>
      <c r="AW258" s="461">
        <v>8.7804878048780566E-3</v>
      </c>
    </row>
    <row r="259" spans="1:49" hidden="1" outlineLevel="1">
      <c r="A259" s="40">
        <v>39041</v>
      </c>
      <c r="B259">
        <v>12928</v>
      </c>
      <c r="C259">
        <v>13086</v>
      </c>
      <c r="D259" s="362">
        <v>-9.9333967649857247E-3</v>
      </c>
      <c r="E259" s="34">
        <v>7.2458122321776841E-3</v>
      </c>
      <c r="F259" s="34">
        <v>-2.6339285714285676E-2</v>
      </c>
      <c r="H259" s="366">
        <v>24.3</v>
      </c>
      <c r="I259" s="339">
        <v>15.3</v>
      </c>
      <c r="J259" s="365">
        <v>26.9</v>
      </c>
      <c r="K259" s="383">
        <v>26.25</v>
      </c>
      <c r="L259" s="365">
        <v>23.55</v>
      </c>
      <c r="M259" s="365">
        <v>19.8</v>
      </c>
      <c r="N259" s="365">
        <v>31.05</v>
      </c>
      <c r="O259" s="365">
        <v>21.25</v>
      </c>
      <c r="P259" s="379">
        <v>10.34</v>
      </c>
      <c r="Q259" s="368">
        <v>11.13</v>
      </c>
      <c r="R259" s="366">
        <v>7.05</v>
      </c>
      <c r="S259" s="73">
        <v>18</v>
      </c>
      <c r="T259" s="73">
        <v>23</v>
      </c>
      <c r="U259" s="73">
        <v>17</v>
      </c>
      <c r="V259" s="73">
        <v>17.649999999999999</v>
      </c>
      <c r="W259" s="73">
        <v>11.55</v>
      </c>
      <c r="Y259" s="73">
        <v>30.5</v>
      </c>
      <c r="Z259" s="457">
        <v>31.5</v>
      </c>
      <c r="AA259" s="73">
        <v>12.73</v>
      </c>
      <c r="AB259" s="73">
        <v>10.43</v>
      </c>
      <c r="AC259" s="370">
        <v>2.748414376321362E-2</v>
      </c>
      <c r="AD259" s="476"/>
      <c r="AE259" s="208">
        <v>-2.8571428571428581E-2</v>
      </c>
      <c r="AF259" s="208">
        <v>-4.6099290780141855E-2</v>
      </c>
      <c r="AG259" s="208">
        <v>-4.3715846994535457E-2</v>
      </c>
      <c r="AH259" s="213">
        <v>-1.4644351464435101E-2</v>
      </c>
      <c r="AI259" s="211">
        <v>-3.8834951456310662E-2</v>
      </c>
      <c r="AJ259" s="211">
        <v>-1.4285714285714235E-2</v>
      </c>
      <c r="AK259" s="211">
        <v>-3.8461538461538547E-2</v>
      </c>
      <c r="AL259" s="461">
        <v>-1.7110266159695797E-2</v>
      </c>
      <c r="AM259" s="461">
        <v>-4.6272493573264684E-2</v>
      </c>
      <c r="AN259" s="200">
        <v>7.1428571428571175E-3</v>
      </c>
      <c r="AO259" s="208">
        <v>2.7855153203342198E-3</v>
      </c>
      <c r="AP259" s="32">
        <v>-3.157894736842104E-2</v>
      </c>
      <c r="AQ259" s="32">
        <v>5.9171597633136397E-3</v>
      </c>
      <c r="AR259" s="32">
        <v>2.8409090909089496E-3</v>
      </c>
      <c r="AS259" s="32">
        <v>4.3478260869564966E-3</v>
      </c>
      <c r="AT259" s="32">
        <v>2.006688963210701E-2</v>
      </c>
      <c r="AU259" s="216">
        <v>2.2727272727272707E-2</v>
      </c>
      <c r="AV259" s="461">
        <v>2.9102667744543398E-2</v>
      </c>
      <c r="AW259" s="461">
        <v>8.7040618955511739E-3</v>
      </c>
    </row>
    <row r="260" spans="1:49" hidden="1" outlineLevel="1">
      <c r="A260" s="40">
        <v>39048</v>
      </c>
      <c r="B260">
        <v>13305</v>
      </c>
      <c r="C260">
        <v>12638</v>
      </c>
      <c r="D260" s="362">
        <v>-2.7292996079034682E-3</v>
      </c>
      <c r="E260" s="34">
        <v>2.916150990099009E-2</v>
      </c>
      <c r="F260" s="34">
        <v>-3.4235060369860904E-2</v>
      </c>
      <c r="H260" s="366">
        <v>22.6</v>
      </c>
      <c r="I260" s="339">
        <v>15.1</v>
      </c>
      <c r="J260" s="365">
        <v>26.8</v>
      </c>
      <c r="K260" s="383">
        <v>26.1</v>
      </c>
      <c r="L260" s="365">
        <v>21.95</v>
      </c>
      <c r="M260" s="365">
        <v>19.75</v>
      </c>
      <c r="N260" s="365">
        <v>28.9</v>
      </c>
      <c r="O260" s="365">
        <v>21.2</v>
      </c>
      <c r="P260" s="379">
        <v>9.3699999999999992</v>
      </c>
      <c r="Q260" s="368">
        <v>11.13</v>
      </c>
      <c r="R260" s="366">
        <v>7.35</v>
      </c>
      <c r="S260" s="73">
        <v>18.8</v>
      </c>
      <c r="T260" s="73">
        <v>22</v>
      </c>
      <c r="U260" s="73">
        <v>17.75</v>
      </c>
      <c r="V260" s="73">
        <v>18.45</v>
      </c>
      <c r="W260" s="73">
        <v>12.05</v>
      </c>
      <c r="Y260" s="73">
        <v>31</v>
      </c>
      <c r="Z260" s="457">
        <v>31.95</v>
      </c>
      <c r="AA260" s="73">
        <v>13.08</v>
      </c>
      <c r="AB260" s="73">
        <v>11.13</v>
      </c>
      <c r="AC260" s="370">
        <v>-6.9958847736625529E-2</v>
      </c>
      <c r="AD260" s="476"/>
      <c r="AE260" s="208">
        <v>-1.3071895424836666E-2</v>
      </c>
      <c r="AF260" s="208">
        <v>-3.7174721189590088E-3</v>
      </c>
      <c r="AG260" s="208">
        <v>-5.7142857142856718E-3</v>
      </c>
      <c r="AH260" s="213">
        <v>-6.7940552016985234E-2</v>
      </c>
      <c r="AI260" s="211">
        <v>-2.525252525252597E-3</v>
      </c>
      <c r="AJ260" s="211">
        <v>-6.9243156199678024E-2</v>
      </c>
      <c r="AK260" s="211">
        <v>-2.3529411764706687E-3</v>
      </c>
      <c r="AL260" s="461">
        <v>-9.3810444874274701E-2</v>
      </c>
      <c r="AM260" s="461">
        <v>0</v>
      </c>
      <c r="AN260" s="200">
        <v>4.2553191489361764E-2</v>
      </c>
      <c r="AO260" s="208">
        <v>4.4444444444444509E-2</v>
      </c>
      <c r="AP260" s="32">
        <v>-4.3478260869565188E-2</v>
      </c>
      <c r="AQ260" s="32">
        <v>4.4117647058823595E-2</v>
      </c>
      <c r="AR260" s="32">
        <v>4.5325779036827329E-2</v>
      </c>
      <c r="AS260" s="32">
        <v>4.3290043290043378E-2</v>
      </c>
      <c r="AT260" s="32">
        <v>1.6393442622950838E-2</v>
      </c>
      <c r="AU260" s="216">
        <v>1.4285714285714235E-2</v>
      </c>
      <c r="AV260" s="461">
        <v>2.7494108405341722E-2</v>
      </c>
      <c r="AW260" s="461">
        <v>6.7114093959731669E-2</v>
      </c>
    </row>
    <row r="261" spans="1:49" hidden="1" outlineLevel="1">
      <c r="A261" s="40">
        <v>39055</v>
      </c>
      <c r="B261">
        <v>14140</v>
      </c>
      <c r="C261">
        <v>13614</v>
      </c>
      <c r="D261" s="362">
        <v>6.9806884323324159E-2</v>
      </c>
      <c r="E261" s="34">
        <v>6.2758361518226335E-2</v>
      </c>
      <c r="F261" s="34">
        <v>7.7227409400221658E-2</v>
      </c>
      <c r="H261" s="366">
        <v>22.75</v>
      </c>
      <c r="I261" s="339">
        <v>16.100000000000001</v>
      </c>
      <c r="J261" s="365">
        <v>28.8</v>
      </c>
      <c r="K261" s="383">
        <v>28.05</v>
      </c>
      <c r="L261" s="365">
        <v>23.95</v>
      </c>
      <c r="M261" s="365">
        <v>21.1</v>
      </c>
      <c r="N261" s="365">
        <v>31.6</v>
      </c>
      <c r="O261" s="365">
        <v>22.65</v>
      </c>
      <c r="P261" s="379">
        <v>10.6</v>
      </c>
      <c r="Q261" s="368">
        <v>12.11</v>
      </c>
      <c r="R261" s="366">
        <v>7.75</v>
      </c>
      <c r="S261" s="73">
        <v>20.05</v>
      </c>
      <c r="T261" s="73">
        <v>23.5</v>
      </c>
      <c r="U261" s="73">
        <v>18.899999999999999</v>
      </c>
      <c r="V261" s="73">
        <v>19.649999999999999</v>
      </c>
      <c r="W261" s="73">
        <v>12.8</v>
      </c>
      <c r="Y261" s="73">
        <v>32.5</v>
      </c>
      <c r="Z261" s="457">
        <v>33.450000000000003</v>
      </c>
      <c r="AA261" s="73">
        <v>13.95</v>
      </c>
      <c r="AB261" s="73">
        <v>12.02</v>
      </c>
      <c r="AC261" s="370">
        <v>6.6371681415928752E-3</v>
      </c>
      <c r="AD261" s="476"/>
      <c r="AE261" s="208">
        <v>6.6225165562914023E-2</v>
      </c>
      <c r="AF261" s="208">
        <v>7.4626865671641784E-2</v>
      </c>
      <c r="AG261" s="208">
        <v>7.4712643678160884E-2</v>
      </c>
      <c r="AH261" s="213">
        <v>9.1116173120728838E-2</v>
      </c>
      <c r="AI261" s="211">
        <v>6.8354430379746978E-2</v>
      </c>
      <c r="AJ261" s="211">
        <v>9.3425605536332279E-2</v>
      </c>
      <c r="AK261" s="211">
        <v>6.8396226415094352E-2</v>
      </c>
      <c r="AL261" s="461">
        <v>0.13127001067235855</v>
      </c>
      <c r="AM261" s="461">
        <v>8.8050314465408785E-2</v>
      </c>
      <c r="AN261" s="200">
        <v>5.4421768707483054E-2</v>
      </c>
      <c r="AO261" s="208">
        <v>6.6489361702127603E-2</v>
      </c>
      <c r="AP261" s="32">
        <v>6.8181818181818121E-2</v>
      </c>
      <c r="AQ261" s="32">
        <v>6.4788732394366111E-2</v>
      </c>
      <c r="AR261" s="32">
        <v>6.5040650406503975E-2</v>
      </c>
      <c r="AS261" s="32">
        <v>6.2240663900414939E-2</v>
      </c>
      <c r="AT261" s="32">
        <v>4.8387096774193505E-2</v>
      </c>
      <c r="AU261" s="216">
        <v>4.6948356807511749E-2</v>
      </c>
      <c r="AV261" s="461">
        <v>6.6513761467889898E-2</v>
      </c>
      <c r="AW261" s="461">
        <v>7.9964061096136518E-2</v>
      </c>
    </row>
    <row r="262" spans="1:49" hidden="1" outlineLevel="1">
      <c r="A262" s="40">
        <v>39062</v>
      </c>
      <c r="B262">
        <v>13612</v>
      </c>
      <c r="C262">
        <v>12707</v>
      </c>
      <c r="D262" s="362">
        <v>-5.1704258845571838E-2</v>
      </c>
      <c r="E262" s="34">
        <v>-3.7340876944837342E-2</v>
      </c>
      <c r="F262" s="34">
        <v>-6.6622594388129897E-2</v>
      </c>
      <c r="H262" s="366">
        <v>22.1</v>
      </c>
      <c r="I262" s="339">
        <v>15</v>
      </c>
      <c r="J262" s="365">
        <v>26.8</v>
      </c>
      <c r="K262" s="383">
        <v>26.1</v>
      </c>
      <c r="L262" s="365">
        <v>22.55</v>
      </c>
      <c r="M262" s="365">
        <v>19.850000000000001</v>
      </c>
      <c r="N262" s="365">
        <v>29.7</v>
      </c>
      <c r="O262" s="365">
        <v>21.05</v>
      </c>
      <c r="P262" s="379">
        <v>9.7200000000000006</v>
      </c>
      <c r="Q262" s="368">
        <v>11.05</v>
      </c>
      <c r="R262" s="366">
        <v>7.65</v>
      </c>
      <c r="S262" s="73">
        <v>19.7</v>
      </c>
      <c r="T262" s="73">
        <v>22</v>
      </c>
      <c r="U262" s="73">
        <v>18.55</v>
      </c>
      <c r="V262" s="73">
        <v>19.3</v>
      </c>
      <c r="W262" s="73">
        <v>12.6</v>
      </c>
      <c r="Y262" s="73">
        <v>30.3</v>
      </c>
      <c r="Z262" s="457">
        <v>32.5</v>
      </c>
      <c r="AA262" s="73">
        <v>12.64</v>
      </c>
      <c r="AB262" s="73">
        <v>11.75</v>
      </c>
      <c r="AC262" s="370">
        <v>-2.857142857142847E-2</v>
      </c>
      <c r="AD262" s="476"/>
      <c r="AE262" s="208">
        <v>-6.8322981366459756E-2</v>
      </c>
      <c r="AF262" s="208">
        <v>-6.944444444444442E-2</v>
      </c>
      <c r="AG262" s="208">
        <v>-6.9518716577540052E-2</v>
      </c>
      <c r="AH262" s="213">
        <v>-5.845511482254695E-2</v>
      </c>
      <c r="AI262" s="211">
        <v>-5.9241706161137442E-2</v>
      </c>
      <c r="AJ262" s="211">
        <v>-6.0126582278481111E-2</v>
      </c>
      <c r="AK262" s="211">
        <v>-7.0640176600441418E-2</v>
      </c>
      <c r="AL262" s="461">
        <v>-8.3018867924528172E-2</v>
      </c>
      <c r="AM262" s="461">
        <v>-8.7530966143682831E-2</v>
      </c>
      <c r="AN262" s="200">
        <v>-1.2903225806451535E-2</v>
      </c>
      <c r="AO262" s="208">
        <v>-1.7456359102244412E-2</v>
      </c>
      <c r="AP262" s="32">
        <v>-6.3829787234042534E-2</v>
      </c>
      <c r="AQ262" s="32">
        <v>-1.8518518518518379E-2</v>
      </c>
      <c r="AR262" s="32">
        <v>-1.781170483460548E-2</v>
      </c>
      <c r="AS262" s="32">
        <v>-1.5625000000000111E-2</v>
      </c>
      <c r="AT262" s="32">
        <v>-6.7692307692307718E-2</v>
      </c>
      <c r="AU262" s="216">
        <v>-2.840059790732441E-2</v>
      </c>
      <c r="AV262" s="461">
        <v>-9.3906810035842225E-2</v>
      </c>
      <c r="AW262" s="461">
        <v>-2.2462562396006636E-2</v>
      </c>
    </row>
    <row r="263" spans="1:49" hidden="1" outlineLevel="1">
      <c r="A263" s="40">
        <v>39069</v>
      </c>
      <c r="B263">
        <v>13881</v>
      </c>
      <c r="C263">
        <v>12845</v>
      </c>
      <c r="D263" s="362">
        <v>1.5464113378167887E-2</v>
      </c>
      <c r="E263" s="34">
        <v>1.9761974728180975E-2</v>
      </c>
      <c r="F263" s="34">
        <v>1.0860155819627071E-2</v>
      </c>
      <c r="H263" s="366">
        <v>22.05</v>
      </c>
      <c r="I263" s="339">
        <v>15.15</v>
      </c>
      <c r="J263" s="365">
        <v>27.65</v>
      </c>
      <c r="K263" s="383">
        <v>26.95</v>
      </c>
      <c r="L263" s="365">
        <v>22.5</v>
      </c>
      <c r="M263" s="365">
        <v>20.45</v>
      </c>
      <c r="N263" s="365">
        <v>29.65</v>
      </c>
      <c r="O263" s="365">
        <v>21.7</v>
      </c>
      <c r="P263" s="379">
        <v>9.1999999999999993</v>
      </c>
      <c r="Q263" s="368">
        <v>11.49</v>
      </c>
      <c r="R263" s="366">
        <v>7.75</v>
      </c>
      <c r="S263" s="73">
        <v>19.899999999999999</v>
      </c>
      <c r="T263" s="73">
        <v>21.25</v>
      </c>
      <c r="U263" s="73">
        <v>18.75</v>
      </c>
      <c r="V263" s="73">
        <v>19.5</v>
      </c>
      <c r="W263" s="73">
        <v>12.75</v>
      </c>
      <c r="Y263" s="73">
        <v>32.1</v>
      </c>
      <c r="Z263" s="457">
        <v>33.1</v>
      </c>
      <c r="AA263" s="73">
        <v>13.61</v>
      </c>
      <c r="AB263" s="73">
        <v>11.93</v>
      </c>
      <c r="AC263" s="370">
        <v>-2.2624434389140191E-3</v>
      </c>
      <c r="AD263" s="476"/>
      <c r="AE263" s="208">
        <v>1.0000000000000009E-2</v>
      </c>
      <c r="AF263" s="208">
        <v>3.1716417910447658E-2</v>
      </c>
      <c r="AG263" s="208">
        <v>3.2567049808428949E-2</v>
      </c>
      <c r="AH263" s="213">
        <v>-2.2172949002217113E-3</v>
      </c>
      <c r="AI263" s="211">
        <v>3.0226700251889005E-2</v>
      </c>
      <c r="AJ263" s="211">
        <v>-1.6835016835017313E-3</v>
      </c>
      <c r="AK263" s="211">
        <v>3.0878859857482066E-2</v>
      </c>
      <c r="AL263" s="461">
        <v>-5.3497942386831365E-2</v>
      </c>
      <c r="AM263" s="461">
        <v>3.9819004524886736E-2</v>
      </c>
      <c r="AN263" s="200">
        <v>1.3071895424836555E-2</v>
      </c>
      <c r="AO263" s="208">
        <v>1.0152284263959421E-2</v>
      </c>
      <c r="AP263" s="32">
        <v>-3.4090909090909061E-2</v>
      </c>
      <c r="AQ263" s="32">
        <v>1.0781671159029615E-2</v>
      </c>
      <c r="AR263" s="32">
        <v>1.0362694300518172E-2</v>
      </c>
      <c r="AS263" s="32">
        <v>1.1904761904761862E-2</v>
      </c>
      <c r="AT263" s="32">
        <v>5.9405940594059459E-2</v>
      </c>
      <c r="AU263" s="216">
        <v>1.8461538461538529E-2</v>
      </c>
      <c r="AV263" s="461">
        <v>7.6740506329113778E-2</v>
      </c>
      <c r="AW263" s="461">
        <v>1.5319148936170146E-2</v>
      </c>
    </row>
    <row r="264" spans="1:49" hidden="1" outlineLevel="1">
      <c r="A264" s="40">
        <v>39076</v>
      </c>
      <c r="B264">
        <v>14021</v>
      </c>
      <c r="C264">
        <v>13189</v>
      </c>
      <c r="D264" s="362">
        <v>1.8109705904362894E-2</v>
      </c>
      <c r="E264" s="34">
        <v>1.0085728693898233E-2</v>
      </c>
      <c r="F264" s="34">
        <v>2.6780848579213812E-2</v>
      </c>
      <c r="H264" s="366">
        <v>23.3</v>
      </c>
      <c r="I264" s="339">
        <v>15.65</v>
      </c>
      <c r="J264" s="365">
        <v>28.65</v>
      </c>
      <c r="K264" s="383">
        <v>27.4</v>
      </c>
      <c r="L264" s="365">
        <v>22.7</v>
      </c>
      <c r="M264" s="365">
        <v>21.2</v>
      </c>
      <c r="N264" s="365">
        <v>29.75</v>
      </c>
      <c r="O264" s="365">
        <v>22.5</v>
      </c>
      <c r="P264" s="379">
        <v>9.1999999999999993</v>
      </c>
      <c r="Q264" s="368">
        <v>11.93</v>
      </c>
      <c r="R264" s="366">
        <v>7.7</v>
      </c>
      <c r="S264" s="73">
        <v>19.8</v>
      </c>
      <c r="T264" s="73">
        <v>21.5</v>
      </c>
      <c r="U264" s="73">
        <v>18.7</v>
      </c>
      <c r="V264" s="73">
        <v>19.399999999999999</v>
      </c>
      <c r="W264" s="73">
        <v>12.7</v>
      </c>
      <c r="Y264" s="73">
        <v>33.299999999999997</v>
      </c>
      <c r="Z264" s="457">
        <v>34</v>
      </c>
      <c r="AA264" s="73">
        <v>14.14</v>
      </c>
      <c r="AB264" s="73">
        <v>11.93</v>
      </c>
      <c r="AC264" s="370">
        <v>5.6689342403628107E-2</v>
      </c>
      <c r="AD264" s="476"/>
      <c r="AE264" s="208">
        <v>3.3003300330032959E-2</v>
      </c>
      <c r="AF264" s="208">
        <v>3.616636528028927E-2</v>
      </c>
      <c r="AG264" s="208">
        <v>1.6697588126159513E-2</v>
      </c>
      <c r="AH264" s="213">
        <v>8.8888888888889461E-3</v>
      </c>
      <c r="AI264" s="211">
        <v>3.6674816625916762E-2</v>
      </c>
      <c r="AJ264" s="211">
        <v>3.3726812816188279E-3</v>
      </c>
      <c r="AK264" s="211">
        <v>3.6866359447004671E-2</v>
      </c>
      <c r="AL264" s="461">
        <v>0</v>
      </c>
      <c r="AM264" s="461">
        <v>3.829416884247161E-2</v>
      </c>
      <c r="AN264" s="200">
        <v>-6.4516129032258229E-3</v>
      </c>
      <c r="AO264" s="208">
        <v>-5.0251256281406143E-3</v>
      </c>
      <c r="AP264" s="32">
        <v>1.1764705882352899E-2</v>
      </c>
      <c r="AQ264" s="32">
        <v>-2.666666666666706E-3</v>
      </c>
      <c r="AR264" s="32">
        <v>-5.128205128205221E-3</v>
      </c>
      <c r="AS264" s="32">
        <v>-3.9215686274510775E-3</v>
      </c>
      <c r="AT264" s="32">
        <v>3.738317757009324E-2</v>
      </c>
      <c r="AU264" s="216">
        <v>2.7190332326283873E-2</v>
      </c>
      <c r="AV264" s="461">
        <v>3.894195444526094E-2</v>
      </c>
      <c r="AW264" s="461">
        <v>0</v>
      </c>
    </row>
    <row r="265" spans="1:49" hidden="1" outlineLevel="1">
      <c r="A265" s="40">
        <v>39083</v>
      </c>
      <c r="B265">
        <v>14021</v>
      </c>
      <c r="C265">
        <v>13189</v>
      </c>
      <c r="D265" s="362">
        <v>0</v>
      </c>
      <c r="E265" s="34">
        <v>0</v>
      </c>
      <c r="F265" s="34">
        <v>0</v>
      </c>
      <c r="H265" s="366">
        <v>23.3</v>
      </c>
      <c r="I265" s="339">
        <v>15.65</v>
      </c>
      <c r="J265" s="365">
        <v>28.65</v>
      </c>
      <c r="K265" s="383">
        <v>27.4</v>
      </c>
      <c r="L265" s="365">
        <v>22.7</v>
      </c>
      <c r="M265" s="365">
        <v>21.2</v>
      </c>
      <c r="N265" s="365">
        <v>29.75</v>
      </c>
      <c r="O265" s="365">
        <v>22.5</v>
      </c>
      <c r="P265" s="379">
        <v>9.1999999999999993</v>
      </c>
      <c r="Q265" s="368">
        <v>11.93</v>
      </c>
      <c r="R265" s="366">
        <v>7.7</v>
      </c>
      <c r="S265" s="73">
        <v>19.8</v>
      </c>
      <c r="T265" s="73">
        <v>21.5</v>
      </c>
      <c r="U265" s="73">
        <v>18.7</v>
      </c>
      <c r="V265" s="73">
        <v>19.399999999999999</v>
      </c>
      <c r="W265" s="73">
        <v>12.7</v>
      </c>
      <c r="Y265" s="73">
        <v>33.299999999999997</v>
      </c>
      <c r="Z265" s="457">
        <v>34</v>
      </c>
      <c r="AA265" s="73">
        <v>14.14</v>
      </c>
      <c r="AB265" s="73">
        <v>11.93</v>
      </c>
      <c r="AC265" s="370">
        <v>0</v>
      </c>
      <c r="AD265" s="476"/>
      <c r="AE265" s="208">
        <v>0</v>
      </c>
      <c r="AF265" s="208">
        <v>0</v>
      </c>
      <c r="AG265" s="208">
        <v>0</v>
      </c>
      <c r="AH265" s="213">
        <v>0</v>
      </c>
      <c r="AI265" s="211">
        <v>0</v>
      </c>
      <c r="AJ265" s="211">
        <v>0</v>
      </c>
      <c r="AK265" s="211">
        <v>0</v>
      </c>
      <c r="AL265" s="461">
        <v>0</v>
      </c>
      <c r="AM265" s="461">
        <v>0</v>
      </c>
      <c r="AN265" s="200">
        <v>0</v>
      </c>
      <c r="AO265" s="208">
        <v>0</v>
      </c>
      <c r="AP265" s="32">
        <v>0</v>
      </c>
      <c r="AQ265" s="32">
        <v>0</v>
      </c>
      <c r="AR265" s="32">
        <v>0</v>
      </c>
      <c r="AS265" s="32">
        <v>0</v>
      </c>
      <c r="AT265" s="32">
        <v>0</v>
      </c>
      <c r="AU265" s="216">
        <v>0</v>
      </c>
      <c r="AV265" s="461">
        <v>0</v>
      </c>
      <c r="AW265" s="461">
        <v>0</v>
      </c>
    </row>
    <row r="266" spans="1:49" hidden="1" outlineLevel="1">
      <c r="A266" s="40">
        <v>39090</v>
      </c>
      <c r="B266">
        <v>15259</v>
      </c>
      <c r="C266">
        <v>13504</v>
      </c>
      <c r="D266" s="362">
        <v>5.7074604924659988E-2</v>
      </c>
      <c r="E266" s="34">
        <v>8.8296127237714961E-2</v>
      </c>
      <c r="F266" s="34">
        <v>2.3883539313063862E-2</v>
      </c>
      <c r="H266" s="366">
        <v>23.55</v>
      </c>
      <c r="I266" s="339">
        <v>16</v>
      </c>
      <c r="J266" s="365">
        <v>29.1</v>
      </c>
      <c r="K266" s="383">
        <v>28.1</v>
      </c>
      <c r="L266" s="365">
        <v>22.9</v>
      </c>
      <c r="M266" s="365">
        <v>21.45</v>
      </c>
      <c r="N266" s="365">
        <v>30.25</v>
      </c>
      <c r="O266" s="365">
        <v>23</v>
      </c>
      <c r="P266" s="379">
        <v>9.9</v>
      </c>
      <c r="Q266" s="368">
        <v>12.2</v>
      </c>
      <c r="R266" s="366">
        <v>8.5</v>
      </c>
      <c r="S266" s="73">
        <v>22.15</v>
      </c>
      <c r="T266" s="73">
        <v>22.5</v>
      </c>
      <c r="U266" s="73">
        <v>20.85</v>
      </c>
      <c r="V266" s="73">
        <v>21.65</v>
      </c>
      <c r="W266" s="73">
        <v>14.15</v>
      </c>
      <c r="Y266" s="73">
        <v>34.299999999999997</v>
      </c>
      <c r="Z266" s="457">
        <v>35.5</v>
      </c>
      <c r="AA266" s="73">
        <v>14.76</v>
      </c>
      <c r="AB266" s="73">
        <v>13.79</v>
      </c>
      <c r="AC266" s="370">
        <v>1.0729613733905685E-2</v>
      </c>
      <c r="AD266" s="476"/>
      <c r="AE266" s="208">
        <v>2.2364217252396124E-2</v>
      </c>
      <c r="AF266" s="208">
        <v>1.5706806282722585E-2</v>
      </c>
      <c r="AG266" s="208">
        <v>2.5547445255474477E-2</v>
      </c>
      <c r="AH266" s="213">
        <v>8.8105726872247381E-3</v>
      </c>
      <c r="AI266" s="211">
        <v>1.1792452830188704E-2</v>
      </c>
      <c r="AJ266" s="211">
        <v>1.6806722689075571E-2</v>
      </c>
      <c r="AK266" s="211">
        <v>2.2222222222222143E-2</v>
      </c>
      <c r="AL266" s="461">
        <v>7.6086956521739246E-2</v>
      </c>
      <c r="AM266" s="461">
        <v>2.2632020117351104E-2</v>
      </c>
      <c r="AN266" s="200">
        <v>0.10389610389610393</v>
      </c>
      <c r="AO266" s="208">
        <v>0.11868686868686851</v>
      </c>
      <c r="AP266" s="32">
        <v>4.6511627906976827E-2</v>
      </c>
      <c r="AQ266" s="32">
        <v>0.11497326203208558</v>
      </c>
      <c r="AR266" s="32">
        <v>0.115979381443299</v>
      </c>
      <c r="AS266" s="32">
        <v>0.11417322834645671</v>
      </c>
      <c r="AT266" s="32">
        <v>3.0030030030030019E-2</v>
      </c>
      <c r="AU266" s="216">
        <v>4.4117647058823595E-2</v>
      </c>
      <c r="AV266" s="461">
        <v>4.3847241867043696E-2</v>
      </c>
      <c r="AW266" s="461">
        <v>0.15590947191953064</v>
      </c>
    </row>
    <row r="267" spans="1:49" hidden="1" outlineLevel="1">
      <c r="A267" s="40">
        <v>39097</v>
      </c>
      <c r="B267">
        <v>15464</v>
      </c>
      <c r="C267">
        <v>14006</v>
      </c>
      <c r="D267" s="362">
        <v>2.4580189827208665E-2</v>
      </c>
      <c r="E267" s="34">
        <v>1.3434694278786186E-2</v>
      </c>
      <c r="F267" s="34">
        <v>3.7174170616113722E-2</v>
      </c>
      <c r="H267" s="366">
        <v>24.75</v>
      </c>
      <c r="I267" s="339">
        <v>16.25</v>
      </c>
      <c r="J267" s="365">
        <v>29.75</v>
      </c>
      <c r="K267" s="383">
        <v>29.85</v>
      </c>
      <c r="L267" s="365">
        <v>24</v>
      </c>
      <c r="M267" s="365">
        <v>21.8</v>
      </c>
      <c r="N267" s="365">
        <v>31.7</v>
      </c>
      <c r="O267" s="365">
        <v>23.4</v>
      </c>
      <c r="P267" s="379">
        <v>10.6</v>
      </c>
      <c r="Q267" s="368">
        <v>12.46</v>
      </c>
      <c r="R267" s="366">
        <v>8.4</v>
      </c>
      <c r="S267" s="73">
        <v>21.75</v>
      </c>
      <c r="T267" s="73">
        <v>24.3</v>
      </c>
      <c r="U267" s="73">
        <v>20.5</v>
      </c>
      <c r="V267" s="73">
        <v>21.3</v>
      </c>
      <c r="W267" s="73">
        <v>13.85</v>
      </c>
      <c r="Y267" s="73">
        <v>36</v>
      </c>
      <c r="Z267" s="457">
        <v>37</v>
      </c>
      <c r="AA267" s="73">
        <v>15.73</v>
      </c>
      <c r="AB267" s="73">
        <v>13.52</v>
      </c>
      <c r="AC267" s="370">
        <v>5.0955414012738842E-2</v>
      </c>
      <c r="AD267" s="476"/>
      <c r="AE267" s="208">
        <v>1.5625E-2</v>
      </c>
      <c r="AF267" s="208">
        <v>2.2336769759450092E-2</v>
      </c>
      <c r="AG267" s="208">
        <v>6.2277580071174343E-2</v>
      </c>
      <c r="AH267" s="213">
        <v>4.8034934497816595E-2</v>
      </c>
      <c r="AI267" s="211">
        <v>1.631701631701632E-2</v>
      </c>
      <c r="AJ267" s="211">
        <v>4.7933884297520546E-2</v>
      </c>
      <c r="AK267" s="211">
        <v>1.7391304347825987E-2</v>
      </c>
      <c r="AL267" s="461">
        <v>7.0707070707070718E-2</v>
      </c>
      <c r="AM267" s="461">
        <v>2.1311475409836245E-2</v>
      </c>
      <c r="AN267" s="200">
        <v>-1.1764705882352899E-2</v>
      </c>
      <c r="AO267" s="208">
        <v>-1.8058690744920947E-2</v>
      </c>
      <c r="AP267" s="32">
        <v>8.0000000000000071E-2</v>
      </c>
      <c r="AQ267" s="32">
        <v>-1.6786570743405393E-2</v>
      </c>
      <c r="AR267" s="32">
        <v>-1.6166281755196188E-2</v>
      </c>
      <c r="AS267" s="32">
        <v>-2.1201413427561877E-2</v>
      </c>
      <c r="AT267" s="32">
        <v>4.9562682215743559E-2</v>
      </c>
      <c r="AU267" s="216">
        <v>4.2253521126760507E-2</v>
      </c>
      <c r="AV267" s="461">
        <v>6.5718157181571923E-2</v>
      </c>
      <c r="AW267" s="461">
        <v>-1.9579405366207392E-2</v>
      </c>
    </row>
    <row r="268" spans="1:49" hidden="1" outlineLevel="1">
      <c r="A268" s="40">
        <v>39104</v>
      </c>
      <c r="B268">
        <v>14170</v>
      </c>
      <c r="C268">
        <v>12776</v>
      </c>
      <c r="D268" s="362">
        <v>-8.5646420088225317E-2</v>
      </c>
      <c r="E268" s="34">
        <v>-8.3678220382824575E-2</v>
      </c>
      <c r="F268" s="34">
        <v>-8.7819505926031716E-2</v>
      </c>
      <c r="H268" s="366">
        <v>22.85</v>
      </c>
      <c r="I268" s="339">
        <v>14.9</v>
      </c>
      <c r="J268" s="365">
        <v>26.9</v>
      </c>
      <c r="K268" s="383">
        <v>27.25</v>
      </c>
      <c r="L268" s="365">
        <v>22.25</v>
      </c>
      <c r="M268" s="365">
        <v>19.95</v>
      </c>
      <c r="N268" s="365">
        <v>29.35</v>
      </c>
      <c r="O268" s="365">
        <v>21.4</v>
      </c>
      <c r="P268" s="379">
        <v>9.5399999999999991</v>
      </c>
      <c r="Q268" s="368">
        <v>11.13</v>
      </c>
      <c r="R268" s="366">
        <v>7.8</v>
      </c>
      <c r="S268" s="73">
        <v>20.100000000000001</v>
      </c>
      <c r="T268" s="73">
        <v>22.25</v>
      </c>
      <c r="U268" s="73">
        <v>18.95</v>
      </c>
      <c r="V268" s="73">
        <v>19.7</v>
      </c>
      <c r="W268" s="73">
        <v>12.85</v>
      </c>
      <c r="Y268" s="73">
        <v>32.6</v>
      </c>
      <c r="Z268" s="457">
        <v>33.6</v>
      </c>
      <c r="AA268" s="73">
        <v>14.14</v>
      </c>
      <c r="AB268" s="73">
        <v>12.37</v>
      </c>
      <c r="AC268" s="370">
        <v>-7.6767676767676707E-2</v>
      </c>
      <c r="AD268" s="476"/>
      <c r="AE268" s="208">
        <v>-8.3076923076923048E-2</v>
      </c>
      <c r="AF268" s="208">
        <v>-9.5798319327731085E-2</v>
      </c>
      <c r="AG268" s="208">
        <v>-8.7102177554438942E-2</v>
      </c>
      <c r="AH268" s="213">
        <v>-7.291666666666663E-2</v>
      </c>
      <c r="AI268" s="211">
        <v>-8.4862385321101019E-2</v>
      </c>
      <c r="AJ268" s="211">
        <v>-7.4132492113564652E-2</v>
      </c>
      <c r="AK268" s="211">
        <v>-8.54700854700855E-2</v>
      </c>
      <c r="AL268" s="461">
        <v>-0.10000000000000009</v>
      </c>
      <c r="AM268" s="461">
        <v>-0.1067415730337079</v>
      </c>
      <c r="AN268" s="200">
        <v>-7.1428571428571508E-2</v>
      </c>
      <c r="AO268" s="208">
        <v>-7.5862068965517171E-2</v>
      </c>
      <c r="AP268" s="32">
        <v>-8.4362139917695478E-2</v>
      </c>
      <c r="AQ268" s="32">
        <v>-7.5609756097561043E-2</v>
      </c>
      <c r="AR268" s="32">
        <v>-7.5117370892018864E-2</v>
      </c>
      <c r="AS268" s="32">
        <v>-7.2202166064981976E-2</v>
      </c>
      <c r="AT268" s="32">
        <v>-9.4444444444444442E-2</v>
      </c>
      <c r="AU268" s="216">
        <v>-9.1891891891891841E-2</v>
      </c>
      <c r="AV268" s="461">
        <v>-0.10108073744437385</v>
      </c>
      <c r="AW268" s="461">
        <v>-8.505917159763321E-2</v>
      </c>
    </row>
    <row r="269" spans="1:49" hidden="1" outlineLevel="1">
      <c r="A269" s="40">
        <v>39111</v>
      </c>
      <c r="B269">
        <v>14965</v>
      </c>
      <c r="C269">
        <v>13521</v>
      </c>
      <c r="D269" s="362">
        <v>5.7151339716470018E-2</v>
      </c>
      <c r="E269" s="34">
        <v>5.6104446012702924E-2</v>
      </c>
      <c r="F269" s="34">
        <v>5.8312460864120119E-2</v>
      </c>
      <c r="H269" s="366">
        <v>23.6</v>
      </c>
      <c r="I269" s="339">
        <v>15.75</v>
      </c>
      <c r="J269" s="365">
        <v>28.7</v>
      </c>
      <c r="K269" s="383">
        <v>28.2</v>
      </c>
      <c r="L269" s="365">
        <v>22.9</v>
      </c>
      <c r="M269" s="365">
        <v>21.1</v>
      </c>
      <c r="N269" s="365">
        <v>30.2</v>
      </c>
      <c r="O269" s="365">
        <v>22.65</v>
      </c>
      <c r="P269" s="379">
        <v>9.9</v>
      </c>
      <c r="Q269" s="368">
        <v>12.9</v>
      </c>
      <c r="R269" s="366">
        <v>8.1</v>
      </c>
      <c r="S269" s="73">
        <v>20.9</v>
      </c>
      <c r="T269" s="73">
        <v>23.1</v>
      </c>
      <c r="U269" s="73">
        <v>19.7</v>
      </c>
      <c r="V269" s="73">
        <v>20.45</v>
      </c>
      <c r="W269" s="73">
        <v>13.35</v>
      </c>
      <c r="Y269" s="73">
        <v>35.9</v>
      </c>
      <c r="Z269" s="457">
        <v>36</v>
      </c>
      <c r="AA269" s="73">
        <v>15.55</v>
      </c>
      <c r="AB269" s="73">
        <v>12.9</v>
      </c>
      <c r="AC269" s="370">
        <v>3.2822757111597323E-2</v>
      </c>
      <c r="AD269" s="476"/>
      <c r="AE269" s="208">
        <v>5.7046979865771785E-2</v>
      </c>
      <c r="AF269" s="208">
        <v>6.6914498141263934E-2</v>
      </c>
      <c r="AG269" s="208">
        <v>3.4862385321100975E-2</v>
      </c>
      <c r="AH269" s="213">
        <v>2.9213483146067309E-2</v>
      </c>
      <c r="AI269" s="211">
        <v>5.7644110275689275E-2</v>
      </c>
      <c r="AJ269" s="211">
        <v>2.8960817717206044E-2</v>
      </c>
      <c r="AK269" s="211">
        <v>5.8411214953270951E-2</v>
      </c>
      <c r="AL269" s="461">
        <v>3.7735849056603987E-2</v>
      </c>
      <c r="AM269" s="461">
        <v>0.15902964959568733</v>
      </c>
      <c r="AN269" s="200">
        <v>3.8461538461538547E-2</v>
      </c>
      <c r="AO269" s="208">
        <v>3.9800995024875441E-2</v>
      </c>
      <c r="AP269" s="32">
        <v>3.8202247191011285E-2</v>
      </c>
      <c r="AQ269" s="32">
        <v>3.9577836411609502E-2</v>
      </c>
      <c r="AR269" s="32">
        <v>3.8071065989847774E-2</v>
      </c>
      <c r="AS269" s="32">
        <v>3.8910505836575959E-2</v>
      </c>
      <c r="AT269" s="32">
        <v>0.10122699386503053</v>
      </c>
      <c r="AU269" s="216">
        <v>7.1428571428571397E-2</v>
      </c>
      <c r="AV269" s="461">
        <v>9.9717114568599774E-2</v>
      </c>
      <c r="AW269" s="461">
        <v>4.284559417946654E-2</v>
      </c>
    </row>
    <row r="270" spans="1:49" hidden="1" outlineLevel="1">
      <c r="A270" s="40">
        <v>39118</v>
      </c>
      <c r="B270">
        <v>15117</v>
      </c>
      <c r="C270">
        <v>12800</v>
      </c>
      <c r="D270" s="362">
        <v>-1.9974724426033874E-2</v>
      </c>
      <c r="E270" s="34">
        <v>1.0157033077180078E-2</v>
      </c>
      <c r="F270" s="34">
        <v>-5.3324458250129436E-2</v>
      </c>
      <c r="H270" s="366">
        <v>22.75</v>
      </c>
      <c r="I270" s="339">
        <v>15.1</v>
      </c>
      <c r="J270" s="365">
        <v>27.8</v>
      </c>
      <c r="K270" s="383">
        <v>27.3</v>
      </c>
      <c r="L270" s="365">
        <v>22.1</v>
      </c>
      <c r="M270" s="365">
        <v>20.25</v>
      </c>
      <c r="N270" s="365">
        <v>29.1</v>
      </c>
      <c r="O270" s="365">
        <v>21.7</v>
      </c>
      <c r="P270" s="379">
        <v>9.19</v>
      </c>
      <c r="Q270" s="368">
        <v>11.13</v>
      </c>
      <c r="R270" s="366">
        <v>8.3000000000000007</v>
      </c>
      <c r="S270" s="73">
        <v>21.45</v>
      </c>
      <c r="T270" s="73">
        <v>21.5</v>
      </c>
      <c r="U270" s="73">
        <v>20.3</v>
      </c>
      <c r="V270" s="73">
        <v>21.5</v>
      </c>
      <c r="W270" s="73">
        <v>13.75</v>
      </c>
      <c r="Y270" s="73">
        <v>35.75</v>
      </c>
      <c r="Z270" s="457">
        <v>35.799999999999997</v>
      </c>
      <c r="AA270" s="73">
        <v>15.47</v>
      </c>
      <c r="AB270" s="73">
        <v>13.26</v>
      </c>
      <c r="AC270" s="370">
        <v>-3.6016949152542388E-2</v>
      </c>
      <c r="AD270" s="476"/>
      <c r="AE270" s="208">
        <v>-4.1269841269841345E-2</v>
      </c>
      <c r="AF270" s="208">
        <v>-3.1358885017421567E-2</v>
      </c>
      <c r="AG270" s="208">
        <v>-3.1914893617021267E-2</v>
      </c>
      <c r="AH270" s="213">
        <v>-3.4934497816593746E-2</v>
      </c>
      <c r="AI270" s="211">
        <v>-4.0284360189573487E-2</v>
      </c>
      <c r="AJ270" s="211">
        <v>-3.6423841059602613E-2</v>
      </c>
      <c r="AK270" s="211">
        <v>-4.1942604856512133E-2</v>
      </c>
      <c r="AL270" s="461">
        <v>-7.1717171717171846E-2</v>
      </c>
      <c r="AM270" s="461">
        <v>-0.13720930232558137</v>
      </c>
      <c r="AN270" s="200">
        <v>2.4691358024691468E-2</v>
      </c>
      <c r="AO270" s="208">
        <v>2.6315789473684292E-2</v>
      </c>
      <c r="AP270" s="32">
        <v>-6.9264069264069361E-2</v>
      </c>
      <c r="AQ270" s="32">
        <v>3.0456852791878264E-2</v>
      </c>
      <c r="AR270" s="32">
        <v>5.1344743276283689E-2</v>
      </c>
      <c r="AS270" s="32">
        <v>2.9962546816479474E-2</v>
      </c>
      <c r="AT270" s="32">
        <v>-4.1782729805013297E-3</v>
      </c>
      <c r="AU270" s="216">
        <v>-5.5555555555556468E-3</v>
      </c>
      <c r="AV270" s="461">
        <v>-5.1446945337620953E-3</v>
      </c>
      <c r="AW270" s="461">
        <v>2.7906976744185963E-2</v>
      </c>
    </row>
    <row r="271" spans="1:49" hidden="1" outlineLevel="1">
      <c r="A271" s="40">
        <v>39125</v>
      </c>
      <c r="B271">
        <v>15955</v>
      </c>
      <c r="C271">
        <v>12976</v>
      </c>
      <c r="D271" s="362">
        <v>3.6321954364723963E-2</v>
      </c>
      <c r="E271" s="34">
        <v>5.5434279288218535E-2</v>
      </c>
      <c r="F271" s="34">
        <v>1.3749999999999929E-2</v>
      </c>
      <c r="H271" s="366">
        <v>23.2</v>
      </c>
      <c r="I271" s="339">
        <v>15.35</v>
      </c>
      <c r="J271" s="365">
        <v>28.05</v>
      </c>
      <c r="K271" s="383">
        <v>27.4</v>
      </c>
      <c r="L271" s="365">
        <v>22.4</v>
      </c>
      <c r="M271" s="365">
        <v>20.6</v>
      </c>
      <c r="N271" s="365">
        <v>29.6</v>
      </c>
      <c r="O271" s="365">
        <v>22.05</v>
      </c>
      <c r="P271" s="379">
        <v>9.2799999999999994</v>
      </c>
      <c r="Q271" s="368">
        <v>11.31</v>
      </c>
      <c r="R271" s="366">
        <v>8.4</v>
      </c>
      <c r="S271" s="73">
        <v>21.95</v>
      </c>
      <c r="T271" s="73">
        <v>22</v>
      </c>
      <c r="U271" s="73">
        <v>20.65</v>
      </c>
      <c r="V271" s="73">
        <v>21.95</v>
      </c>
      <c r="W271" s="73">
        <v>13.95</v>
      </c>
      <c r="Y271" s="73">
        <v>39.950000000000003</v>
      </c>
      <c r="Z271" s="457">
        <v>41.1</v>
      </c>
      <c r="AA271" s="73">
        <v>17.5</v>
      </c>
      <c r="AB271" s="73">
        <v>13.43</v>
      </c>
      <c r="AC271" s="370">
        <v>1.978021978021971E-2</v>
      </c>
      <c r="AD271" s="476"/>
      <c r="AE271" s="208">
        <v>1.655629139072845E-2</v>
      </c>
      <c r="AF271" s="208">
        <v>8.9928057553956275E-3</v>
      </c>
      <c r="AG271" s="208">
        <v>3.66300366300365E-3</v>
      </c>
      <c r="AH271" s="213">
        <v>1.3574660633484115E-2</v>
      </c>
      <c r="AI271" s="211">
        <v>1.7283950617283939E-2</v>
      </c>
      <c r="AJ271" s="211">
        <v>1.7182130584192379E-2</v>
      </c>
      <c r="AK271" s="211">
        <v>1.6129032258064502E-2</v>
      </c>
      <c r="AL271" s="461">
        <v>9.7932535364526618E-3</v>
      </c>
      <c r="AM271" s="461">
        <v>1.6172506738544534E-2</v>
      </c>
      <c r="AN271" s="200">
        <v>1.2048192771084265E-2</v>
      </c>
      <c r="AO271" s="208">
        <v>2.3310023310023409E-2</v>
      </c>
      <c r="AP271" s="32">
        <v>2.3255813953488413E-2</v>
      </c>
      <c r="AQ271" s="32">
        <v>1.7241379310344751E-2</v>
      </c>
      <c r="AR271" s="32">
        <v>2.0930232558139528E-2</v>
      </c>
      <c r="AS271" s="32">
        <v>1.4545454545454417E-2</v>
      </c>
      <c r="AT271" s="32">
        <v>0.11748251748251759</v>
      </c>
      <c r="AU271" s="216">
        <v>0.14804469273743037</v>
      </c>
      <c r="AV271" s="461">
        <v>0.13122171945701355</v>
      </c>
      <c r="AW271" s="461">
        <v>1.2820512820512775E-2</v>
      </c>
    </row>
    <row r="272" spans="1:49" hidden="1" outlineLevel="1">
      <c r="A272" s="40">
        <v>39132</v>
      </c>
      <c r="B272">
        <v>15528</v>
      </c>
      <c r="C272">
        <v>12637</v>
      </c>
      <c r="D272" s="362">
        <v>-2.6476789602848161E-2</v>
      </c>
      <c r="E272" s="34">
        <v>-2.6762770291444693E-2</v>
      </c>
      <c r="F272" s="34">
        <v>-2.6125154130702821E-2</v>
      </c>
      <c r="H272" s="366">
        <v>22.65</v>
      </c>
      <c r="I272" s="339">
        <v>14.8</v>
      </c>
      <c r="J272" s="365">
        <v>26.6</v>
      </c>
      <c r="K272" s="383">
        <v>27</v>
      </c>
      <c r="L272" s="365">
        <v>22.35</v>
      </c>
      <c r="M272" s="365">
        <v>19.899999999999999</v>
      </c>
      <c r="N272" s="365">
        <v>29.35</v>
      </c>
      <c r="O272" s="365">
        <v>21.25</v>
      </c>
      <c r="P272" s="379">
        <v>9.2799999999999994</v>
      </c>
      <c r="Q272" s="368">
        <v>10.78</v>
      </c>
      <c r="R272" s="366">
        <v>8.5500000000000007</v>
      </c>
      <c r="S272" s="73">
        <v>22.3</v>
      </c>
      <c r="T272" s="73">
        <v>21.75</v>
      </c>
      <c r="U272" s="73">
        <v>21</v>
      </c>
      <c r="V272" s="73">
        <v>21.8</v>
      </c>
      <c r="W272" s="73">
        <v>14.2</v>
      </c>
      <c r="Y272" s="73">
        <v>36.1</v>
      </c>
      <c r="Z272" s="457">
        <v>37.5</v>
      </c>
      <c r="AA272" s="73">
        <v>15.64</v>
      </c>
      <c r="AB272" s="73">
        <v>13.79</v>
      </c>
      <c r="AC272" s="370">
        <v>-2.3706896551724199E-2</v>
      </c>
      <c r="AD272" s="476"/>
      <c r="AE272" s="208">
        <v>-3.5830618892508048E-2</v>
      </c>
      <c r="AF272" s="208">
        <v>-5.1693404634581053E-2</v>
      </c>
      <c r="AG272" s="208">
        <v>-1.4598540145985384E-2</v>
      </c>
      <c r="AH272" s="213">
        <v>-2.2321428571426827E-3</v>
      </c>
      <c r="AI272" s="211">
        <v>-3.3980582524271941E-2</v>
      </c>
      <c r="AJ272" s="211">
        <v>-8.4459459459459429E-3</v>
      </c>
      <c r="AK272" s="211">
        <v>-3.6281179138322073E-2</v>
      </c>
      <c r="AL272" s="461">
        <v>0</v>
      </c>
      <c r="AM272" s="461">
        <v>-4.6861184792219346E-2</v>
      </c>
      <c r="AN272" s="200">
        <v>1.7857142857142794E-2</v>
      </c>
      <c r="AO272" s="208">
        <v>1.5945330296127658E-2</v>
      </c>
      <c r="AP272" s="32">
        <v>-1.1363636363636354E-2</v>
      </c>
      <c r="AQ272" s="32">
        <v>1.6949152542373058E-2</v>
      </c>
      <c r="AR272" s="32">
        <v>-6.8337129840545519E-3</v>
      </c>
      <c r="AS272" s="32">
        <v>1.7921146953405076E-2</v>
      </c>
      <c r="AT272" s="32">
        <v>-9.6370463078848556E-2</v>
      </c>
      <c r="AU272" s="216">
        <v>-8.7591240875912413E-2</v>
      </c>
      <c r="AV272" s="461">
        <v>-0.10628571428571421</v>
      </c>
      <c r="AW272" s="461">
        <v>2.6805658972449686E-2</v>
      </c>
    </row>
    <row r="273" spans="1:49" s="38" customFormat="1" hidden="1" outlineLevel="1">
      <c r="A273" s="40">
        <v>39139</v>
      </c>
      <c r="B273" s="44">
        <v>16426</v>
      </c>
      <c r="C273" s="44">
        <v>13316</v>
      </c>
      <c r="D273" s="362">
        <v>5.5991478785726967E-2</v>
      </c>
      <c r="E273" s="34">
        <v>5.7831014940752157E-2</v>
      </c>
      <c r="F273" s="34">
        <v>5.373110706655071E-2</v>
      </c>
      <c r="H273" s="366">
        <v>23.2</v>
      </c>
      <c r="I273" s="339">
        <v>15.75</v>
      </c>
      <c r="J273" s="365">
        <v>28.6</v>
      </c>
      <c r="K273" s="383">
        <v>29</v>
      </c>
      <c r="L273" s="365">
        <v>22.65</v>
      </c>
      <c r="M273" s="365">
        <v>21.2</v>
      </c>
      <c r="N273" s="365">
        <v>29.9</v>
      </c>
      <c r="O273" s="365">
        <v>22.7</v>
      </c>
      <c r="P273" s="379">
        <v>9.5399999999999991</v>
      </c>
      <c r="Q273" s="368">
        <v>11.84</v>
      </c>
      <c r="R273" s="366">
        <v>8.9</v>
      </c>
      <c r="S273" s="73">
        <v>23.35</v>
      </c>
      <c r="T273" s="365">
        <v>23.75</v>
      </c>
      <c r="U273" s="365">
        <v>22</v>
      </c>
      <c r="V273" s="365">
        <v>22.85</v>
      </c>
      <c r="W273" s="365">
        <v>14.85</v>
      </c>
      <c r="X273" s="365"/>
      <c r="Y273" s="365">
        <v>39.5</v>
      </c>
      <c r="Z273" s="457">
        <v>39.1</v>
      </c>
      <c r="AA273" s="365">
        <v>16.61</v>
      </c>
      <c r="AB273" s="365">
        <v>14.58</v>
      </c>
      <c r="AC273" s="370">
        <v>2.428256070640189E-2</v>
      </c>
      <c r="AD273" s="476"/>
      <c r="AE273" s="208">
        <v>6.4189189189189033E-2</v>
      </c>
      <c r="AF273" s="208">
        <v>7.5187969924812137E-2</v>
      </c>
      <c r="AG273" s="208">
        <v>7.4074074074074181E-2</v>
      </c>
      <c r="AH273" s="213">
        <v>1.3422818791946289E-2</v>
      </c>
      <c r="AI273" s="211">
        <v>6.5326633165829096E-2</v>
      </c>
      <c r="AJ273" s="211">
        <v>1.8739352640545048E-2</v>
      </c>
      <c r="AK273" s="211">
        <v>6.823529411764695E-2</v>
      </c>
      <c r="AL273" s="461">
        <v>2.8017241379310276E-2</v>
      </c>
      <c r="AM273" s="461">
        <v>9.8330241187384093E-2</v>
      </c>
      <c r="AN273" s="200">
        <v>4.0935672514619936E-2</v>
      </c>
      <c r="AO273" s="208">
        <v>4.7085201793721998E-2</v>
      </c>
      <c r="AP273" s="32">
        <v>9.1954022988505857E-2</v>
      </c>
      <c r="AQ273" s="32">
        <v>4.7619047619047672E-2</v>
      </c>
      <c r="AR273" s="32">
        <v>4.8165137614678999E-2</v>
      </c>
      <c r="AS273" s="32">
        <v>4.5774647887323994E-2</v>
      </c>
      <c r="AT273" s="32">
        <v>9.4182825484764532E-2</v>
      </c>
      <c r="AU273" s="216">
        <v>4.2666666666666631E-2</v>
      </c>
      <c r="AV273" s="461">
        <v>6.2020460358056084E-2</v>
      </c>
      <c r="AW273" s="461">
        <v>5.7287889775199385E-2</v>
      </c>
    </row>
    <row r="274" spans="1:49" hidden="1" outlineLevel="1">
      <c r="A274" s="40">
        <v>39146</v>
      </c>
      <c r="B274">
        <v>17117</v>
      </c>
      <c r="C274">
        <v>14234</v>
      </c>
      <c r="D274" s="362">
        <v>5.4098581131060364E-2</v>
      </c>
      <c r="E274" s="34">
        <v>4.206745403628398E-2</v>
      </c>
      <c r="F274" s="34">
        <v>6.8939621507960291E-2</v>
      </c>
      <c r="H274" s="366">
        <v>24.4</v>
      </c>
      <c r="I274" s="339">
        <v>17</v>
      </c>
      <c r="J274" s="365">
        <v>31.25</v>
      </c>
      <c r="K274" s="383">
        <v>29.75</v>
      </c>
      <c r="L274" s="365">
        <v>23.65</v>
      </c>
      <c r="M274" s="365">
        <v>23</v>
      </c>
      <c r="N274" s="365">
        <v>31.2</v>
      </c>
      <c r="O274" s="365">
        <v>24.6</v>
      </c>
      <c r="P274" s="379">
        <v>10.16</v>
      </c>
      <c r="Q274" s="368">
        <v>13.08</v>
      </c>
      <c r="R274" s="366">
        <v>9.3000000000000007</v>
      </c>
      <c r="S274" s="73">
        <v>24.5</v>
      </c>
      <c r="T274" s="73">
        <v>24.5</v>
      </c>
      <c r="U274" s="73">
        <v>23.05</v>
      </c>
      <c r="V274" s="73">
        <v>24</v>
      </c>
      <c r="W274" s="73">
        <v>15.6</v>
      </c>
      <c r="Y274" s="73">
        <v>39.75</v>
      </c>
      <c r="Z274" s="457">
        <v>40.5</v>
      </c>
      <c r="AA274" s="73">
        <v>17.41</v>
      </c>
      <c r="AB274" s="73">
        <v>15.38</v>
      </c>
      <c r="AC274" s="370">
        <v>5.1724137931034475E-2</v>
      </c>
      <c r="AD274" s="476"/>
      <c r="AE274" s="208">
        <v>7.9365079365079305E-2</v>
      </c>
      <c r="AF274" s="208">
        <v>9.2657342657342712E-2</v>
      </c>
      <c r="AG274" s="208">
        <v>2.5862068965517349E-2</v>
      </c>
      <c r="AH274" s="213">
        <v>4.4150110375275942E-2</v>
      </c>
      <c r="AI274" s="211">
        <v>8.4905660377358583E-2</v>
      </c>
      <c r="AJ274" s="211">
        <v>4.3478260869565188E-2</v>
      </c>
      <c r="AK274" s="211">
        <v>8.3700440528634568E-2</v>
      </c>
      <c r="AL274" s="461">
        <v>6.4989517819706633E-2</v>
      </c>
      <c r="AM274" s="461">
        <v>0.10472972972972983</v>
      </c>
      <c r="AN274" s="200">
        <v>4.4943820224719211E-2</v>
      </c>
      <c r="AO274" s="208">
        <v>4.9250535331905709E-2</v>
      </c>
      <c r="AP274" s="32">
        <v>3.1578947368421151E-2</v>
      </c>
      <c r="AQ274" s="32">
        <v>4.772727272727284E-2</v>
      </c>
      <c r="AR274" s="32">
        <v>5.032822757111588E-2</v>
      </c>
      <c r="AS274" s="32">
        <v>5.0505050505050608E-2</v>
      </c>
      <c r="AT274" s="32">
        <v>6.3291139240506666E-3</v>
      </c>
      <c r="AU274" s="216">
        <v>3.5805626598465423E-2</v>
      </c>
      <c r="AV274" s="461">
        <v>4.8163756773028421E-2</v>
      </c>
      <c r="AW274" s="461">
        <v>5.4869684499314175E-2</v>
      </c>
    </row>
    <row r="275" spans="1:49" hidden="1" outlineLevel="1">
      <c r="A275" s="40">
        <v>39153</v>
      </c>
      <c r="B275">
        <v>17542</v>
      </c>
      <c r="C275">
        <v>14224</v>
      </c>
      <c r="D275" s="362">
        <v>1.3237217313642358E-2</v>
      </c>
      <c r="E275" s="34">
        <v>2.4829117251854882E-2</v>
      </c>
      <c r="F275" s="34">
        <v>-7.0254320640716905E-4</v>
      </c>
      <c r="H275" s="366">
        <v>25.15</v>
      </c>
      <c r="I275" s="339">
        <v>16.7</v>
      </c>
      <c r="J275" s="365">
        <v>30.65</v>
      </c>
      <c r="K275" s="383">
        <v>29</v>
      </c>
      <c r="L275" s="365">
        <v>24.4</v>
      </c>
      <c r="M275" s="365">
        <v>22.4</v>
      </c>
      <c r="N275" s="365">
        <v>32.25</v>
      </c>
      <c r="O275" s="365">
        <v>24.05</v>
      </c>
      <c r="P275" s="379">
        <v>10.6</v>
      </c>
      <c r="Q275" s="368">
        <v>12.73</v>
      </c>
      <c r="R275" s="366">
        <v>9.65</v>
      </c>
      <c r="S275" s="73">
        <v>25.4</v>
      </c>
      <c r="T275" s="73">
        <v>24</v>
      </c>
      <c r="U275" s="73">
        <v>23.9</v>
      </c>
      <c r="V275" s="73">
        <v>24.85</v>
      </c>
      <c r="W275" s="73">
        <v>16.149999999999999</v>
      </c>
      <c r="Y275" s="73">
        <v>40.1</v>
      </c>
      <c r="Z275" s="457">
        <v>41.25</v>
      </c>
      <c r="AA275" s="73">
        <v>17.59</v>
      </c>
      <c r="AB275" s="73">
        <v>16.079999999999998</v>
      </c>
      <c r="AC275" s="370">
        <v>3.0737704918032849E-2</v>
      </c>
      <c r="AD275" s="476"/>
      <c r="AE275" s="208">
        <v>-1.764705882352946E-2</v>
      </c>
      <c r="AF275" s="208">
        <v>-1.9199999999999995E-2</v>
      </c>
      <c r="AG275" s="208">
        <v>-2.5210084033613467E-2</v>
      </c>
      <c r="AH275" s="213">
        <v>3.1712473572938604E-2</v>
      </c>
      <c r="AI275" s="211">
        <v>-2.6086956521739202E-2</v>
      </c>
      <c r="AJ275" s="211">
        <v>3.3653846153846256E-2</v>
      </c>
      <c r="AK275" s="211">
        <v>-2.2357723577235755E-2</v>
      </c>
      <c r="AL275" s="461">
        <v>4.3307086614173151E-2</v>
      </c>
      <c r="AM275" s="461">
        <v>-2.6758409785932691E-2</v>
      </c>
      <c r="AN275" s="200">
        <v>3.7634408602150504E-2</v>
      </c>
      <c r="AO275" s="208">
        <v>3.6734693877551017E-2</v>
      </c>
      <c r="AP275" s="32">
        <v>-2.0408163265306145E-2</v>
      </c>
      <c r="AQ275" s="32">
        <v>3.6876355748373113E-2</v>
      </c>
      <c r="AR275" s="32">
        <v>3.5416666666666652E-2</v>
      </c>
      <c r="AS275" s="32">
        <v>3.5256410256410131E-2</v>
      </c>
      <c r="AT275" s="32">
        <v>8.8050314465408785E-3</v>
      </c>
      <c r="AU275" s="216">
        <v>1.8518518518518601E-2</v>
      </c>
      <c r="AV275" s="461">
        <v>1.0338885697874778E-2</v>
      </c>
      <c r="AW275" s="461">
        <v>4.5513654096228651E-2</v>
      </c>
    </row>
    <row r="276" spans="1:49" hidden="1" outlineLevel="1">
      <c r="A276" s="40">
        <v>39160</v>
      </c>
      <c r="B276">
        <v>18172</v>
      </c>
      <c r="C276">
        <v>13353</v>
      </c>
      <c r="D276" s="362">
        <v>-7.5867279481206529E-3</v>
      </c>
      <c r="E276" s="34">
        <v>3.5913806863527631E-2</v>
      </c>
      <c r="F276" s="34">
        <v>-6.1234533183352036E-2</v>
      </c>
      <c r="H276" s="366">
        <v>23.35</v>
      </c>
      <c r="I276" s="339">
        <v>15.8</v>
      </c>
      <c r="J276" s="365">
        <v>28.95</v>
      </c>
      <c r="K276" s="383">
        <v>27.8</v>
      </c>
      <c r="L276" s="365">
        <v>22.7</v>
      </c>
      <c r="M276" s="365">
        <v>22.05</v>
      </c>
      <c r="N276" s="365">
        <v>30</v>
      </c>
      <c r="O276" s="365">
        <v>22.75</v>
      </c>
      <c r="P276" s="379">
        <v>9.5399999999999991</v>
      </c>
      <c r="Q276" s="368">
        <v>11.84</v>
      </c>
      <c r="R276" s="366">
        <v>9.9499999999999993</v>
      </c>
      <c r="S276" s="73">
        <v>26.35</v>
      </c>
      <c r="T276" s="73">
        <v>22.5</v>
      </c>
      <c r="U276" s="73">
        <v>24.75</v>
      </c>
      <c r="V276" s="73">
        <v>25.75</v>
      </c>
      <c r="W276" s="73">
        <v>16.7</v>
      </c>
      <c r="Y276" s="73">
        <v>42.35</v>
      </c>
      <c r="Z276" s="457">
        <v>43.55</v>
      </c>
      <c r="AA276" s="73">
        <v>18.73</v>
      </c>
      <c r="AB276" s="73">
        <v>16.489999999999998</v>
      </c>
      <c r="AC276" s="370">
        <v>-7.1570576540755382E-2</v>
      </c>
      <c r="AD276" s="476"/>
      <c r="AE276" s="208">
        <v>-5.3892215568862145E-2</v>
      </c>
      <c r="AF276" s="208">
        <v>-5.5464926590538366E-2</v>
      </c>
      <c r="AG276" s="208">
        <v>-4.1379310344827558E-2</v>
      </c>
      <c r="AH276" s="213">
        <v>-6.9672131147541005E-2</v>
      </c>
      <c r="AI276" s="211">
        <v>-1.5624999999999889E-2</v>
      </c>
      <c r="AJ276" s="211">
        <v>-6.9767441860465129E-2</v>
      </c>
      <c r="AK276" s="211">
        <v>-5.4054054054054057E-2</v>
      </c>
      <c r="AL276" s="461">
        <v>-0.10000000000000009</v>
      </c>
      <c r="AM276" s="461">
        <v>-6.9913589945011845E-2</v>
      </c>
      <c r="AN276" s="200">
        <v>3.1088082901554293E-2</v>
      </c>
      <c r="AO276" s="208">
        <v>3.7401574803149762E-2</v>
      </c>
      <c r="AP276" s="32">
        <v>-6.25E-2</v>
      </c>
      <c r="AQ276" s="32">
        <v>3.5564853556485421E-2</v>
      </c>
      <c r="AR276" s="32">
        <v>3.6217303822937641E-2</v>
      </c>
      <c r="AS276" s="32">
        <v>3.4055727554179516E-2</v>
      </c>
      <c r="AT276" s="32">
        <v>5.6109725685785428E-2</v>
      </c>
      <c r="AU276" s="216">
        <v>5.5757575757575673E-2</v>
      </c>
      <c r="AV276" s="461">
        <v>6.4809550881182565E-2</v>
      </c>
      <c r="AW276" s="461">
        <v>2.5497512437810954E-2</v>
      </c>
    </row>
    <row r="277" spans="1:49" hidden="1" outlineLevel="1">
      <c r="A277" s="40">
        <v>39167</v>
      </c>
      <c r="B277">
        <v>19438</v>
      </c>
      <c r="C277">
        <v>15155</v>
      </c>
      <c r="D277" s="362">
        <v>9.7319587628865944E-2</v>
      </c>
      <c r="E277" s="34">
        <v>6.9667620515078132E-2</v>
      </c>
      <c r="F277" s="34">
        <v>0.13495094735265489</v>
      </c>
      <c r="H277" s="366">
        <v>25.3</v>
      </c>
      <c r="I277" s="339">
        <v>18.100000000000001</v>
      </c>
      <c r="J277" s="365">
        <v>33.15</v>
      </c>
      <c r="K277" s="383">
        <v>30</v>
      </c>
      <c r="L277" s="365">
        <v>25.55</v>
      </c>
      <c r="M277" s="365">
        <v>24.3</v>
      </c>
      <c r="N277" s="365">
        <v>33.799999999999997</v>
      </c>
      <c r="O277" s="365">
        <v>26.1</v>
      </c>
      <c r="P277" s="379">
        <v>11.31</v>
      </c>
      <c r="Q277" s="368">
        <v>14.05</v>
      </c>
      <c r="R277" s="366">
        <v>10.5</v>
      </c>
      <c r="S277" s="73">
        <v>27.95</v>
      </c>
      <c r="T277" s="73">
        <v>24.25</v>
      </c>
      <c r="U277" s="73">
        <v>26.3</v>
      </c>
      <c r="V277" s="73">
        <v>27.3</v>
      </c>
      <c r="W277" s="73">
        <v>17.75</v>
      </c>
      <c r="Y277" s="73">
        <v>45.7</v>
      </c>
      <c r="Z277" s="457">
        <v>46.95</v>
      </c>
      <c r="AA277" s="73">
        <v>20.329999999999998</v>
      </c>
      <c r="AB277" s="73">
        <v>17.940000000000001</v>
      </c>
      <c r="AC277" s="370">
        <v>8.3511777301927159E-2</v>
      </c>
      <c r="AD277" s="476"/>
      <c r="AE277" s="208">
        <v>0.14556962025316467</v>
      </c>
      <c r="AF277" s="208">
        <v>0.14507772020725396</v>
      </c>
      <c r="AG277" s="208">
        <v>7.9136690647481966E-2</v>
      </c>
      <c r="AH277" s="213">
        <v>0.12555066079295152</v>
      </c>
      <c r="AI277" s="211">
        <v>0.1020408163265305</v>
      </c>
      <c r="AJ277" s="211">
        <v>0.12666666666666648</v>
      </c>
      <c r="AK277" s="211">
        <v>0.1472527472527474</v>
      </c>
      <c r="AL277" s="461">
        <v>0.18553459119496862</v>
      </c>
      <c r="AM277" s="461">
        <v>0.18665540540540548</v>
      </c>
      <c r="AN277" s="200">
        <v>5.5276381909547867E-2</v>
      </c>
      <c r="AO277" s="208">
        <v>6.0721062618595667E-2</v>
      </c>
      <c r="AP277" s="32">
        <v>7.7777777777777724E-2</v>
      </c>
      <c r="AQ277" s="32">
        <v>6.2626262626262585E-2</v>
      </c>
      <c r="AR277" s="32">
        <v>6.0194174757281615E-2</v>
      </c>
      <c r="AS277" s="32">
        <v>6.2874251497005984E-2</v>
      </c>
      <c r="AT277" s="32">
        <v>7.9102715466351947E-2</v>
      </c>
      <c r="AU277" s="216">
        <v>7.8071182548794527E-2</v>
      </c>
      <c r="AV277" s="461">
        <v>8.5424452749599533E-2</v>
      </c>
      <c r="AW277" s="461">
        <v>8.7932080048514383E-2</v>
      </c>
    </row>
    <row r="278" spans="1:49" hidden="1" outlineLevel="1">
      <c r="A278" s="40">
        <v>39174</v>
      </c>
      <c r="B278">
        <v>19882</v>
      </c>
      <c r="C278">
        <v>16099</v>
      </c>
      <c r="D278" s="362">
        <v>4.0123724452924003E-2</v>
      </c>
      <c r="E278" s="34">
        <v>2.2841856158041018E-2</v>
      </c>
      <c r="F278" s="34">
        <v>6.22896733751237E-2</v>
      </c>
      <c r="H278" s="366">
        <v>27</v>
      </c>
      <c r="I278" s="339">
        <v>19.45</v>
      </c>
      <c r="J278" s="365">
        <v>35.950000000000003</v>
      </c>
      <c r="K278" s="383">
        <v>32.799999999999997</v>
      </c>
      <c r="L278" s="365">
        <v>26.15</v>
      </c>
      <c r="M278" s="365">
        <v>26.15</v>
      </c>
      <c r="N278" s="365">
        <v>34.65</v>
      </c>
      <c r="O278" s="365">
        <v>28.1</v>
      </c>
      <c r="P278" s="379">
        <v>11.49</v>
      </c>
      <c r="Q278" s="368">
        <v>15.2</v>
      </c>
      <c r="R278" s="366">
        <v>10.85</v>
      </c>
      <c r="S278" s="73">
        <v>28.9</v>
      </c>
      <c r="T278" s="73">
        <v>24.5</v>
      </c>
      <c r="U278" s="73">
        <v>27.25</v>
      </c>
      <c r="V278" s="73">
        <v>28.3</v>
      </c>
      <c r="W278" s="73">
        <v>18.350000000000001</v>
      </c>
      <c r="Y278" s="73">
        <v>46</v>
      </c>
      <c r="Z278" s="457">
        <v>47.3</v>
      </c>
      <c r="AA278" s="73">
        <v>20.329999999999998</v>
      </c>
      <c r="AB278" s="73">
        <v>18.559999999999999</v>
      </c>
      <c r="AC278" s="370">
        <v>6.7193675889328119E-2</v>
      </c>
      <c r="AD278" s="476"/>
      <c r="AE278" s="208">
        <v>7.4585635359115887E-2</v>
      </c>
      <c r="AF278" s="208">
        <v>8.4464555052790491E-2</v>
      </c>
      <c r="AG278" s="208">
        <v>9.3333333333333268E-2</v>
      </c>
      <c r="AH278" s="213">
        <v>2.3483365949119372E-2</v>
      </c>
      <c r="AI278" s="211">
        <v>7.6131687242798174E-2</v>
      </c>
      <c r="AJ278" s="211">
        <v>2.5147928994082802E-2</v>
      </c>
      <c r="AK278" s="211">
        <v>7.6628352490421436E-2</v>
      </c>
      <c r="AL278" s="461">
        <v>1.5915119363395291E-2</v>
      </c>
      <c r="AM278" s="461">
        <v>8.1850533807829029E-2</v>
      </c>
      <c r="AN278" s="200">
        <v>3.3333333333333215E-2</v>
      </c>
      <c r="AO278" s="208">
        <v>3.3989266547405972E-2</v>
      </c>
      <c r="AP278" s="32">
        <v>1.0309278350515427E-2</v>
      </c>
      <c r="AQ278" s="32">
        <v>3.6121673003802313E-2</v>
      </c>
      <c r="AR278" s="32">
        <v>3.6630036630036722E-2</v>
      </c>
      <c r="AS278" s="32">
        <v>3.3802816901408628E-2</v>
      </c>
      <c r="AT278" s="32">
        <v>6.5645514223193757E-3</v>
      </c>
      <c r="AU278" s="216">
        <v>7.4547390841319672E-3</v>
      </c>
      <c r="AV278" s="461">
        <v>0</v>
      </c>
      <c r="AW278" s="461">
        <v>3.4559643255295258E-2</v>
      </c>
    </row>
    <row r="279" spans="1:49" hidden="1" outlineLevel="1">
      <c r="A279" s="40">
        <v>39181</v>
      </c>
      <c r="B279">
        <v>19939</v>
      </c>
      <c r="C279">
        <v>17085</v>
      </c>
      <c r="D279" s="362">
        <v>2.8987521191740084E-2</v>
      </c>
      <c r="E279" s="34">
        <v>2.8669147973041653E-3</v>
      </c>
      <c r="F279" s="34">
        <v>6.1246040126715862E-2</v>
      </c>
      <c r="H279" s="366">
        <v>27.4</v>
      </c>
      <c r="I279" s="339">
        <v>21.15</v>
      </c>
      <c r="J279" s="365">
        <v>39.200000000000003</v>
      </c>
      <c r="K279" s="383">
        <v>35.200000000000003</v>
      </c>
      <c r="L279" s="365">
        <v>26.15</v>
      </c>
      <c r="M279" s="365">
        <v>28.4</v>
      </c>
      <c r="N279" s="365">
        <v>35.25</v>
      </c>
      <c r="O279" s="365">
        <v>30.6</v>
      </c>
      <c r="P279" s="379">
        <v>11.75</v>
      </c>
      <c r="Q279" s="368">
        <v>16.79</v>
      </c>
      <c r="R279" s="366">
        <v>10.85</v>
      </c>
      <c r="S279" s="73">
        <v>29</v>
      </c>
      <c r="T279" s="73">
        <v>25.25</v>
      </c>
      <c r="U279" s="73">
        <v>27.25</v>
      </c>
      <c r="V279" s="73">
        <v>28.3</v>
      </c>
      <c r="W279" s="73">
        <v>18.350000000000001</v>
      </c>
      <c r="Y279" s="73">
        <v>46.1</v>
      </c>
      <c r="Z279" s="457">
        <v>47.3</v>
      </c>
      <c r="AA279" s="73">
        <v>20.329999999999998</v>
      </c>
      <c r="AB279" s="73">
        <v>18.559999999999999</v>
      </c>
      <c r="AC279" s="370">
        <v>1.4814814814814836E-2</v>
      </c>
      <c r="AD279" s="476"/>
      <c r="AE279" s="208">
        <v>8.740359897172234E-2</v>
      </c>
      <c r="AF279" s="208">
        <v>9.0403337969402031E-2</v>
      </c>
      <c r="AG279" s="208">
        <v>7.317073170731736E-2</v>
      </c>
      <c r="AH279" s="213">
        <v>0</v>
      </c>
      <c r="AI279" s="211">
        <v>8.6042065009560131E-2</v>
      </c>
      <c r="AJ279" s="211">
        <v>1.7316017316017396E-2</v>
      </c>
      <c r="AK279" s="211">
        <v>8.8967971530249157E-2</v>
      </c>
      <c r="AL279" s="461">
        <v>2.2628372497824234E-2</v>
      </c>
      <c r="AM279" s="461">
        <v>0.10460526315789465</v>
      </c>
      <c r="AN279" s="200">
        <v>0</v>
      </c>
      <c r="AO279" s="208">
        <v>3.4602076124568004E-3</v>
      </c>
      <c r="AP279" s="32">
        <v>3.0612244897959107E-2</v>
      </c>
      <c r="AQ279" s="32">
        <v>0</v>
      </c>
      <c r="AR279" s="32">
        <v>0</v>
      </c>
      <c r="AS279" s="32">
        <v>0</v>
      </c>
      <c r="AT279" s="32">
        <v>2.1739130434783593E-3</v>
      </c>
      <c r="AU279" s="216">
        <v>0</v>
      </c>
      <c r="AV279" s="461">
        <v>0</v>
      </c>
      <c r="AW279" s="461">
        <v>0</v>
      </c>
    </row>
    <row r="280" spans="1:49" hidden="1" outlineLevel="1">
      <c r="A280" s="40">
        <v>39188</v>
      </c>
      <c r="B280">
        <v>19626</v>
      </c>
      <c r="C280">
        <v>16097</v>
      </c>
      <c r="D280" s="362">
        <v>-3.5139369057908376E-2</v>
      </c>
      <c r="E280" s="34">
        <v>-1.5697878529514986E-2</v>
      </c>
      <c r="F280" s="34">
        <v>-5.7828504536142855E-2</v>
      </c>
      <c r="H280" s="366">
        <v>26.15</v>
      </c>
      <c r="I280" s="339">
        <v>19.850000000000001</v>
      </c>
      <c r="J280" s="365">
        <v>36.799999999999997</v>
      </c>
      <c r="K280" s="383">
        <v>33.5</v>
      </c>
      <c r="L280" s="365">
        <v>25.3</v>
      </c>
      <c r="M280" s="365">
        <v>26.65</v>
      </c>
      <c r="N280" s="365">
        <v>33.5</v>
      </c>
      <c r="O280" s="365">
        <v>28.7</v>
      </c>
      <c r="P280" s="379">
        <v>10.96</v>
      </c>
      <c r="Q280" s="368">
        <v>15.55</v>
      </c>
      <c r="R280" s="366">
        <v>10.7</v>
      </c>
      <c r="S280" s="73">
        <v>28.65</v>
      </c>
      <c r="T280" s="73">
        <v>24</v>
      </c>
      <c r="U280" s="73">
        <v>26.9</v>
      </c>
      <c r="V280" s="73">
        <v>28</v>
      </c>
      <c r="W280" s="73">
        <v>18.149999999999999</v>
      </c>
      <c r="Y280" s="73">
        <v>45.55</v>
      </c>
      <c r="Z280" s="457">
        <v>47.1</v>
      </c>
      <c r="AA280" s="73">
        <v>19.97</v>
      </c>
      <c r="AB280" s="73">
        <v>18.2</v>
      </c>
      <c r="AC280" s="370">
        <v>-4.5620437956204407E-2</v>
      </c>
      <c r="AD280" s="476"/>
      <c r="AE280" s="208">
        <v>-6.1465721040188992E-2</v>
      </c>
      <c r="AF280" s="208">
        <v>-6.1224489795918546E-2</v>
      </c>
      <c r="AG280" s="208">
        <v>-4.8295454545454586E-2</v>
      </c>
      <c r="AH280" s="213">
        <v>-3.2504780114722687E-2</v>
      </c>
      <c r="AI280" s="211">
        <v>-6.1619718309859128E-2</v>
      </c>
      <c r="AJ280" s="211">
        <v>-4.9645390070921946E-2</v>
      </c>
      <c r="AK280" s="211">
        <v>-6.2091503267973969E-2</v>
      </c>
      <c r="AL280" s="461">
        <v>-6.7234042553191431E-2</v>
      </c>
      <c r="AM280" s="461">
        <v>-7.3853484216795606E-2</v>
      </c>
      <c r="AN280" s="200">
        <v>-1.3824884792626779E-2</v>
      </c>
      <c r="AO280" s="208">
        <v>-1.2068965517241459E-2</v>
      </c>
      <c r="AP280" s="32">
        <v>-4.9504950495049549E-2</v>
      </c>
      <c r="AQ280" s="32">
        <v>-1.2844036697247763E-2</v>
      </c>
      <c r="AR280" s="32">
        <v>-1.0600706713780994E-2</v>
      </c>
      <c r="AS280" s="32">
        <v>-1.0899182561308063E-2</v>
      </c>
      <c r="AT280" s="32">
        <v>-1.1930585683297301E-2</v>
      </c>
      <c r="AU280" s="216">
        <v>-4.2283298097250954E-3</v>
      </c>
      <c r="AV280" s="461">
        <v>-1.7707820954254716E-2</v>
      </c>
      <c r="AW280" s="461">
        <v>-1.93965517241379E-2</v>
      </c>
    </row>
    <row r="281" spans="1:49" hidden="1" outlineLevel="1">
      <c r="A281" s="40">
        <v>39195</v>
      </c>
      <c r="B281">
        <v>20497</v>
      </c>
      <c r="C281">
        <v>17829</v>
      </c>
      <c r="D281" s="362">
        <v>7.2866220642163304E-2</v>
      </c>
      <c r="E281" s="34">
        <v>4.4379904208702747E-2</v>
      </c>
      <c r="F281" s="34">
        <v>0.1075976890103747</v>
      </c>
      <c r="H281" s="366">
        <v>29.95</v>
      </c>
      <c r="I281" s="339">
        <v>21.3</v>
      </c>
      <c r="J281" s="365">
        <v>39.299999999999997</v>
      </c>
      <c r="K281" s="383">
        <v>35.25</v>
      </c>
      <c r="L281" s="365">
        <v>29</v>
      </c>
      <c r="M281" s="365">
        <v>28.9</v>
      </c>
      <c r="N281" s="365">
        <v>38.5</v>
      </c>
      <c r="O281" s="365">
        <v>30.9</v>
      </c>
      <c r="P281" s="379">
        <v>13.26</v>
      </c>
      <c r="Q281" s="368">
        <v>16.97</v>
      </c>
      <c r="R281" s="366">
        <v>10.9</v>
      </c>
      <c r="S281" s="73">
        <v>29.25</v>
      </c>
      <c r="T281" s="73">
        <v>29</v>
      </c>
      <c r="U281" s="73">
        <v>27.5</v>
      </c>
      <c r="V281" s="73">
        <v>28.6</v>
      </c>
      <c r="W281" s="73">
        <v>18.5</v>
      </c>
      <c r="Y281" s="73">
        <v>48.3</v>
      </c>
      <c r="Z281" s="457">
        <v>47.75</v>
      </c>
      <c r="AA281" s="73">
        <v>21.39</v>
      </c>
      <c r="AB281" s="73">
        <v>18.649999999999999</v>
      </c>
      <c r="AC281" s="370">
        <v>0.14531548757170176</v>
      </c>
      <c r="AD281" s="476"/>
      <c r="AE281" s="208">
        <v>7.3047858942065558E-2</v>
      </c>
      <c r="AF281" s="208">
        <v>6.7934782608695565E-2</v>
      </c>
      <c r="AG281" s="208">
        <v>5.2238805970149294E-2</v>
      </c>
      <c r="AH281" s="213">
        <v>0.14624505928853759</v>
      </c>
      <c r="AI281" s="211">
        <v>8.4427767354596561E-2</v>
      </c>
      <c r="AJ281" s="211">
        <v>0.14925373134328357</v>
      </c>
      <c r="AK281" s="211">
        <v>7.6655052264808399E-2</v>
      </c>
      <c r="AL281" s="461">
        <v>0.20985401459854014</v>
      </c>
      <c r="AM281" s="461">
        <v>9.1318327974276414E-2</v>
      </c>
      <c r="AN281" s="200">
        <v>1.8691588785046731E-2</v>
      </c>
      <c r="AO281" s="208">
        <v>2.0942408376963373E-2</v>
      </c>
      <c r="AP281" s="32">
        <v>0.20833333333333326</v>
      </c>
      <c r="AQ281" s="32">
        <v>2.2304832713754719E-2</v>
      </c>
      <c r="AR281" s="32">
        <v>2.1428571428571574E-2</v>
      </c>
      <c r="AS281" s="32">
        <v>1.9283746556473913E-2</v>
      </c>
      <c r="AT281" s="32">
        <v>6.0373216245883654E-2</v>
      </c>
      <c r="AU281" s="216">
        <v>1.3800424628449992E-2</v>
      </c>
      <c r="AV281" s="461">
        <v>7.1106659989984999E-2</v>
      </c>
      <c r="AW281" s="461">
        <v>2.4725274725274637E-2</v>
      </c>
    </row>
    <row r="282" spans="1:49" hidden="1" outlineLevel="1">
      <c r="A282" s="40">
        <v>39202</v>
      </c>
      <c r="B282">
        <v>21535</v>
      </c>
      <c r="C282">
        <v>19167</v>
      </c>
      <c r="D282" s="362">
        <v>6.1994468507018841E-2</v>
      </c>
      <c r="E282" s="34">
        <v>5.0641557301068341E-2</v>
      </c>
      <c r="F282" s="34">
        <v>7.5046272926131641E-2</v>
      </c>
      <c r="H282" s="366">
        <v>31.6</v>
      </c>
      <c r="I282" s="339">
        <v>23</v>
      </c>
      <c r="J282" s="365">
        <v>42.65</v>
      </c>
      <c r="K282" s="383">
        <v>37</v>
      </c>
      <c r="L282" s="365">
        <v>33</v>
      </c>
      <c r="M282" s="365">
        <v>30.85</v>
      </c>
      <c r="N282" s="365">
        <v>40.5</v>
      </c>
      <c r="O282" s="365">
        <v>32.799999999999997</v>
      </c>
      <c r="P282" s="379">
        <v>14.14</v>
      </c>
      <c r="Q282" s="368">
        <v>18.559999999999999</v>
      </c>
      <c r="R282" s="366">
        <v>11.35</v>
      </c>
      <c r="S282" s="73">
        <v>29.95</v>
      </c>
      <c r="T282" s="73">
        <v>31.25</v>
      </c>
      <c r="U282" s="73">
        <v>28.65</v>
      </c>
      <c r="V282" s="73">
        <v>29.8</v>
      </c>
      <c r="W282" s="73">
        <v>19.3</v>
      </c>
      <c r="Y282" s="73">
        <v>50.55</v>
      </c>
      <c r="Z282" s="457">
        <v>51.95</v>
      </c>
      <c r="AA282" s="73">
        <v>22.62</v>
      </c>
      <c r="AB282" s="73">
        <v>19.440000000000001</v>
      </c>
      <c r="AC282" s="370">
        <v>5.5091819699499167E-2</v>
      </c>
      <c r="AD282" s="476"/>
      <c r="AE282" s="208">
        <v>7.9812206572769995E-2</v>
      </c>
      <c r="AF282" s="208">
        <v>8.5241730279898231E-2</v>
      </c>
      <c r="AG282" s="208">
        <v>4.9645390070921946E-2</v>
      </c>
      <c r="AH282" s="213">
        <v>0.13793103448275867</v>
      </c>
      <c r="AI282" s="211">
        <v>6.7474048442906609E-2</v>
      </c>
      <c r="AJ282" s="211">
        <v>5.1948051948051965E-2</v>
      </c>
      <c r="AK282" s="211">
        <v>6.1488673139158623E-2</v>
      </c>
      <c r="AL282" s="461">
        <v>6.6365007541478116E-2</v>
      </c>
      <c r="AM282" s="461">
        <v>9.3694755450795419E-2</v>
      </c>
      <c r="AN282" s="200">
        <v>4.1284403669724634E-2</v>
      </c>
      <c r="AO282" s="208">
        <v>2.3931623931623847E-2</v>
      </c>
      <c r="AP282" s="32">
        <v>7.7586206896551824E-2</v>
      </c>
      <c r="AQ282" s="32">
        <v>4.1818181818181754E-2</v>
      </c>
      <c r="AR282" s="32">
        <v>4.195804195804187E-2</v>
      </c>
      <c r="AS282" s="32">
        <v>4.3243243243243246E-2</v>
      </c>
      <c r="AT282" s="32">
        <v>4.658385093167694E-2</v>
      </c>
      <c r="AU282" s="216">
        <v>8.7958115183246033E-2</v>
      </c>
      <c r="AV282" s="461">
        <v>5.7503506311360475E-2</v>
      </c>
      <c r="AW282" s="461">
        <v>4.2359249329758875E-2</v>
      </c>
    </row>
    <row r="283" spans="1:49" hidden="1" outlineLevel="1">
      <c r="A283" s="40">
        <v>39209</v>
      </c>
      <c r="B283">
        <v>21697</v>
      </c>
      <c r="C283">
        <v>19573</v>
      </c>
      <c r="D283" s="362">
        <v>1.3955088202054045E-2</v>
      </c>
      <c r="E283" s="34">
        <v>7.5226375667518663E-3</v>
      </c>
      <c r="F283" s="34">
        <v>2.1182240308864175E-2</v>
      </c>
      <c r="H283" s="366">
        <v>32.700000000000003</v>
      </c>
      <c r="I283" s="339">
        <v>23.35</v>
      </c>
      <c r="J283" s="365">
        <v>43.35</v>
      </c>
      <c r="K283" s="383">
        <v>37.549999999999997</v>
      </c>
      <c r="L283" s="365">
        <v>33.549999999999997</v>
      </c>
      <c r="M283" s="365">
        <v>31.4</v>
      </c>
      <c r="N283" s="365">
        <v>41.3</v>
      </c>
      <c r="O283" s="365">
        <v>33.9</v>
      </c>
      <c r="P283" s="379">
        <v>14.49</v>
      </c>
      <c r="Q283" s="368">
        <v>18.91</v>
      </c>
      <c r="R283" s="366">
        <v>11.35</v>
      </c>
      <c r="S283" s="73">
        <v>30.6</v>
      </c>
      <c r="T283" s="365">
        <v>31.9</v>
      </c>
      <c r="U283" s="365">
        <v>28.7</v>
      </c>
      <c r="V283" s="365">
        <v>29.85</v>
      </c>
      <c r="W283" s="365">
        <v>19.3</v>
      </c>
      <c r="Y283" s="365">
        <v>51.55</v>
      </c>
      <c r="Z283" s="457">
        <v>52.55</v>
      </c>
      <c r="AA283" s="365">
        <v>22.62</v>
      </c>
      <c r="AB283" s="365">
        <v>19.440000000000001</v>
      </c>
      <c r="AC283" s="370">
        <v>3.4810126582278444E-2</v>
      </c>
      <c r="AD283" s="476"/>
      <c r="AE283" s="208">
        <v>1.5217391304347849E-2</v>
      </c>
      <c r="AF283" s="208">
        <v>1.6412661195779776E-2</v>
      </c>
      <c r="AG283" s="208">
        <v>1.4864864864864824E-2</v>
      </c>
      <c r="AH283" s="213">
        <v>1.6666666666666607E-2</v>
      </c>
      <c r="AI283" s="211">
        <v>1.7828200972447306E-2</v>
      </c>
      <c r="AJ283" s="211">
        <v>1.9753086419753041E-2</v>
      </c>
      <c r="AK283" s="211">
        <v>3.3536585365853799E-2</v>
      </c>
      <c r="AL283" s="461">
        <v>2.4752475247524774E-2</v>
      </c>
      <c r="AM283" s="461">
        <v>1.8857758620689724E-2</v>
      </c>
      <c r="AN283" s="200">
        <v>0</v>
      </c>
      <c r="AO283" s="208">
        <v>2.17028380634392E-2</v>
      </c>
      <c r="AP283" s="32">
        <v>2.079999999999993E-2</v>
      </c>
      <c r="AQ283" s="32">
        <v>1.7452006980802626E-3</v>
      </c>
      <c r="AR283" s="32">
        <v>1.6778523489933139E-3</v>
      </c>
      <c r="AS283" s="32">
        <v>0</v>
      </c>
      <c r="AT283" s="32">
        <v>1.9782393669633969E-2</v>
      </c>
      <c r="AU283" s="216">
        <v>1.1549566891241536E-2</v>
      </c>
      <c r="AV283" s="461">
        <v>0</v>
      </c>
      <c r="AW283" s="461">
        <v>0</v>
      </c>
    </row>
    <row r="284" spans="1:49" hidden="1" outlineLevel="1">
      <c r="A284" s="40">
        <v>39216</v>
      </c>
      <c r="B284">
        <v>23075</v>
      </c>
      <c r="C284">
        <v>20350</v>
      </c>
      <c r="D284" s="362">
        <v>5.2217106857281426E-2</v>
      </c>
      <c r="E284" s="34">
        <v>6.3511084481725488E-2</v>
      </c>
      <c r="F284" s="34">
        <v>3.969754253308122E-2</v>
      </c>
      <c r="H284" s="366">
        <v>33</v>
      </c>
      <c r="I284" s="339">
        <v>24.55</v>
      </c>
      <c r="J284" s="365">
        <v>45.75</v>
      </c>
      <c r="K284" s="383">
        <v>38.5</v>
      </c>
      <c r="L284" s="365">
        <v>34.1</v>
      </c>
      <c r="M284" s="365">
        <v>32.950000000000003</v>
      </c>
      <c r="N284" s="365">
        <v>42.4</v>
      </c>
      <c r="O284" s="365">
        <v>35.6</v>
      </c>
      <c r="P284" s="379">
        <v>15.02</v>
      </c>
      <c r="Q284" s="368">
        <v>20.059999999999999</v>
      </c>
      <c r="R284" s="366">
        <v>11.75</v>
      </c>
      <c r="S284" s="73">
        <v>31.7</v>
      </c>
      <c r="T284" s="365">
        <v>32.85</v>
      </c>
      <c r="U284" s="365">
        <v>29.75</v>
      </c>
      <c r="V284" s="365">
        <v>30.95</v>
      </c>
      <c r="W284" s="365">
        <v>20.05</v>
      </c>
      <c r="Y284" s="365">
        <v>56.6</v>
      </c>
      <c r="Z284" s="457">
        <v>58.4</v>
      </c>
      <c r="AA284" s="365">
        <v>25.54</v>
      </c>
      <c r="AB284" s="365">
        <v>20.41</v>
      </c>
      <c r="AC284" s="370">
        <v>9.1743119266054496E-3</v>
      </c>
      <c r="AD284" s="476"/>
      <c r="AE284" s="208">
        <v>5.1391862955032064E-2</v>
      </c>
      <c r="AF284" s="208">
        <v>5.5363321799307919E-2</v>
      </c>
      <c r="AG284" s="208">
        <v>2.5299600532623145E-2</v>
      </c>
      <c r="AH284" s="213">
        <v>1.6393442622950838E-2</v>
      </c>
      <c r="AI284" s="211">
        <v>4.936305732484092E-2</v>
      </c>
      <c r="AJ284" s="211">
        <v>2.6634382566586012E-2</v>
      </c>
      <c r="AK284" s="211">
        <v>5.0147492625368884E-2</v>
      </c>
      <c r="AL284" s="461">
        <v>3.657694962042779E-2</v>
      </c>
      <c r="AM284" s="461">
        <v>6.0814383923849746E-2</v>
      </c>
      <c r="AN284" s="200">
        <v>3.524229074889873E-2</v>
      </c>
      <c r="AO284" s="208">
        <v>3.5947712418300526E-2</v>
      </c>
      <c r="AP284" s="32">
        <v>2.9780564263322873E-2</v>
      </c>
      <c r="AQ284" s="32">
        <v>3.6585365853658569E-2</v>
      </c>
      <c r="AR284" s="32">
        <v>3.6850921273031689E-2</v>
      </c>
      <c r="AS284" s="32">
        <v>3.8860103626942921E-2</v>
      </c>
      <c r="AT284" s="32">
        <v>9.7963142580019591E-2</v>
      </c>
      <c r="AU284" s="216">
        <v>0.11132254995242619</v>
      </c>
      <c r="AV284" s="461">
        <v>0.1290893015030945</v>
      </c>
      <c r="AW284" s="461">
        <v>4.9897119341563823E-2</v>
      </c>
    </row>
    <row r="285" spans="1:49" hidden="1" outlineLevel="1">
      <c r="A285" s="40">
        <v>39223</v>
      </c>
      <c r="B285">
        <v>22920</v>
      </c>
      <c r="C285">
        <v>19595</v>
      </c>
      <c r="D285" s="362">
        <v>-2.0955670696603312E-2</v>
      </c>
      <c r="E285" s="34">
        <v>-6.7172264355362943E-3</v>
      </c>
      <c r="F285" s="34">
        <v>-3.7100737100737136E-2</v>
      </c>
      <c r="H285" s="366">
        <v>32.9</v>
      </c>
      <c r="I285" s="339">
        <v>23.9</v>
      </c>
      <c r="J285" s="365">
        <v>43.15</v>
      </c>
      <c r="K285" s="383">
        <v>37.549999999999997</v>
      </c>
      <c r="L285" s="365">
        <v>31.8</v>
      </c>
      <c r="M285" s="365">
        <v>31.25</v>
      </c>
      <c r="N285" s="365">
        <v>42.3</v>
      </c>
      <c r="O285" s="365">
        <v>33.799999999999997</v>
      </c>
      <c r="P285" s="379">
        <v>15.02</v>
      </c>
      <c r="Q285" s="368">
        <v>18.91</v>
      </c>
      <c r="R285" s="366">
        <v>11.7</v>
      </c>
      <c r="S285" s="73">
        <v>31.55</v>
      </c>
      <c r="T285" s="73">
        <v>31</v>
      </c>
      <c r="U285" s="73">
        <v>29.6</v>
      </c>
      <c r="V285" s="73">
        <v>30.8</v>
      </c>
      <c r="W285" s="73">
        <v>20</v>
      </c>
      <c r="Y285" s="73">
        <v>56.75</v>
      </c>
      <c r="Z285" s="457">
        <v>58.3</v>
      </c>
      <c r="AA285" s="73">
        <v>25.63</v>
      </c>
      <c r="AB285" s="73">
        <v>20.329999999999998</v>
      </c>
      <c r="AC285" s="370">
        <v>-3.0303030303030498E-3</v>
      </c>
      <c r="AD285" s="476"/>
      <c r="AE285" s="208">
        <v>-2.6476578411405383E-2</v>
      </c>
      <c r="AF285" s="208">
        <v>-5.6830601092896171E-2</v>
      </c>
      <c r="AG285" s="208">
        <v>-2.4675324675324739E-2</v>
      </c>
      <c r="AH285" s="213">
        <v>-6.7448680351906209E-2</v>
      </c>
      <c r="AI285" s="211">
        <v>-5.1593323216995501E-2</v>
      </c>
      <c r="AJ285" s="211">
        <v>-2.3584905660377631E-3</v>
      </c>
      <c r="AK285" s="211">
        <v>-5.0561797752809112E-2</v>
      </c>
      <c r="AL285" s="461">
        <v>0</v>
      </c>
      <c r="AM285" s="461">
        <v>-5.7328015952143541E-2</v>
      </c>
      <c r="AN285" s="200">
        <v>-4.2553191489361764E-3</v>
      </c>
      <c r="AO285" s="208">
        <v>-4.7318611987381409E-3</v>
      </c>
      <c r="AP285" s="32">
        <v>-5.6316590563165958E-2</v>
      </c>
      <c r="AQ285" s="32">
        <v>-5.0420168067226712E-3</v>
      </c>
      <c r="AR285" s="32">
        <v>-4.8465266558965769E-3</v>
      </c>
      <c r="AS285" s="32">
        <v>-2.4937655860349794E-3</v>
      </c>
      <c r="AT285" s="32">
        <v>2.6501766784452485E-3</v>
      </c>
      <c r="AU285" s="216">
        <v>-1.71232876712335E-3</v>
      </c>
      <c r="AV285" s="461">
        <v>3.5238841033673474E-3</v>
      </c>
      <c r="AW285" s="461">
        <v>-3.9196472317492015E-3</v>
      </c>
    </row>
    <row r="286" spans="1:49" hidden="1" outlineLevel="1">
      <c r="A286" s="40">
        <v>39230</v>
      </c>
      <c r="B286">
        <v>21182</v>
      </c>
      <c r="C286">
        <v>17556</v>
      </c>
      <c r="D286" s="362">
        <v>-8.8839233211807644E-2</v>
      </c>
      <c r="E286" s="34">
        <v>-7.5828970331588086E-2</v>
      </c>
      <c r="F286" s="34">
        <v>-0.10405715743812194</v>
      </c>
      <c r="H286" s="366">
        <v>30.25</v>
      </c>
      <c r="I286" s="339">
        <v>20.7</v>
      </c>
      <c r="J286" s="365">
        <v>38.25</v>
      </c>
      <c r="K286" s="383">
        <v>34</v>
      </c>
      <c r="L286" s="365">
        <v>29.35</v>
      </c>
      <c r="M286" s="365">
        <v>27.8</v>
      </c>
      <c r="N286" s="365">
        <v>39</v>
      </c>
      <c r="O286" s="365">
        <v>29.95</v>
      </c>
      <c r="P286" s="379">
        <v>13.43</v>
      </c>
      <c r="Q286" s="368">
        <v>16.350000000000001</v>
      </c>
      <c r="R286" s="366">
        <v>11</v>
      </c>
      <c r="S286" s="73">
        <v>29.5</v>
      </c>
      <c r="T286" s="73">
        <v>27.5</v>
      </c>
      <c r="U286" s="73">
        <v>27.7</v>
      </c>
      <c r="V286" s="73">
        <v>28.8</v>
      </c>
      <c r="W286" s="73">
        <v>18.600000000000001</v>
      </c>
      <c r="Y286" s="73">
        <v>52.45</v>
      </c>
      <c r="Z286" s="457">
        <v>53.9</v>
      </c>
      <c r="AA286" s="73">
        <v>23.42</v>
      </c>
      <c r="AB286" s="73">
        <v>18.73</v>
      </c>
      <c r="AC286" s="370">
        <v>-8.0547112462006076E-2</v>
      </c>
      <c r="AD286" s="476"/>
      <c r="AE286" s="208">
        <v>-0.13389121338912136</v>
      </c>
      <c r="AF286" s="208">
        <v>-0.11355735805330236</v>
      </c>
      <c r="AG286" s="208">
        <v>-9.4540612516644362E-2</v>
      </c>
      <c r="AH286" s="213">
        <v>-7.7044025157232632E-2</v>
      </c>
      <c r="AI286" s="211">
        <v>-0.11039999999999994</v>
      </c>
      <c r="AJ286" s="211">
        <v>-7.8014184397163011E-2</v>
      </c>
      <c r="AK286" s="211">
        <v>-0.11390532544378695</v>
      </c>
      <c r="AL286" s="461">
        <v>-0.10585885486018642</v>
      </c>
      <c r="AM286" s="461">
        <v>-0.1353781068217873</v>
      </c>
      <c r="AN286" s="200">
        <v>-5.9829059829059728E-2</v>
      </c>
      <c r="AO286" s="208">
        <v>-6.49762282091918E-2</v>
      </c>
      <c r="AP286" s="32">
        <v>-0.11290322580645162</v>
      </c>
      <c r="AQ286" s="32">
        <v>-6.4189189189189255E-2</v>
      </c>
      <c r="AR286" s="32">
        <v>-6.4935064935064957E-2</v>
      </c>
      <c r="AS286" s="32">
        <v>-6.9999999999999951E-2</v>
      </c>
      <c r="AT286" s="32">
        <v>-7.5770925110132059E-2</v>
      </c>
      <c r="AU286" s="216">
        <v>-7.547169811320753E-2</v>
      </c>
      <c r="AV286" s="461">
        <v>-8.6227077643386552E-2</v>
      </c>
      <c r="AW286" s="461">
        <v>-7.870142646335454E-2</v>
      </c>
    </row>
    <row r="287" spans="1:49" hidden="1" outlineLevel="1">
      <c r="A287" s="40">
        <v>39237</v>
      </c>
      <c r="B287">
        <v>20463</v>
      </c>
      <c r="C287">
        <v>17000</v>
      </c>
      <c r="D287" s="362">
        <v>-3.2913418348908041E-2</v>
      </c>
      <c r="E287" s="34">
        <v>-3.3943914644509521E-2</v>
      </c>
      <c r="F287" s="34">
        <v>-3.1670084301663293E-2</v>
      </c>
      <c r="H287" s="366">
        <v>28.75</v>
      </c>
      <c r="I287" s="339">
        <v>20.399999999999999</v>
      </c>
      <c r="J287" s="365">
        <v>37.5</v>
      </c>
      <c r="K287" s="383">
        <v>33.5</v>
      </c>
      <c r="L287" s="365">
        <v>27.9</v>
      </c>
      <c r="M287" s="365">
        <v>27.35</v>
      </c>
      <c r="N287" s="365">
        <v>37</v>
      </c>
      <c r="O287" s="365">
        <v>29.5</v>
      </c>
      <c r="P287" s="379">
        <v>12.55</v>
      </c>
      <c r="Q287" s="368">
        <v>16.079999999999998</v>
      </c>
      <c r="R287" s="366">
        <v>10.8</v>
      </c>
      <c r="S287" s="73">
        <v>29</v>
      </c>
      <c r="T287" s="73">
        <v>26</v>
      </c>
      <c r="U287" s="73">
        <v>27.15</v>
      </c>
      <c r="V287" s="73">
        <v>28.25</v>
      </c>
      <c r="W287" s="73">
        <v>18.3</v>
      </c>
      <c r="Y287" s="73">
        <v>49.65</v>
      </c>
      <c r="Z287" s="457">
        <v>51</v>
      </c>
      <c r="AA287" s="73">
        <v>22.09</v>
      </c>
      <c r="AB287" s="73">
        <v>18.38</v>
      </c>
      <c r="AC287" s="370">
        <v>-4.9586776859504078E-2</v>
      </c>
      <c r="AD287" s="476"/>
      <c r="AE287" s="208">
        <v>-1.449275362318847E-2</v>
      </c>
      <c r="AF287" s="208">
        <v>-1.9607843137254943E-2</v>
      </c>
      <c r="AG287" s="208">
        <v>-1.4705882352941124E-2</v>
      </c>
      <c r="AH287" s="213">
        <v>-4.9403747870528258E-2</v>
      </c>
      <c r="AI287" s="211">
        <v>-1.6187050359712241E-2</v>
      </c>
      <c r="AJ287" s="211">
        <v>-5.1282051282051322E-2</v>
      </c>
      <c r="AK287" s="211">
        <v>-1.5025041736226985E-2</v>
      </c>
      <c r="AL287" s="461">
        <v>-6.5524944154877085E-2</v>
      </c>
      <c r="AM287" s="461">
        <v>-1.6513761467890076E-2</v>
      </c>
      <c r="AN287" s="200">
        <v>-1.8181818181818077E-2</v>
      </c>
      <c r="AO287" s="208">
        <v>-1.6949152542372836E-2</v>
      </c>
      <c r="AP287" s="32">
        <v>-5.4545454545454564E-2</v>
      </c>
      <c r="AQ287" s="32">
        <v>-1.9855595667870096E-2</v>
      </c>
      <c r="AR287" s="32">
        <v>-1.909722222222221E-2</v>
      </c>
      <c r="AS287" s="32">
        <v>-1.6129032258064502E-2</v>
      </c>
      <c r="AT287" s="32">
        <v>-5.3384175405147838E-2</v>
      </c>
      <c r="AU287" s="216">
        <v>-5.3803339517625171E-2</v>
      </c>
      <c r="AV287" s="461">
        <v>-5.6789069171648277E-2</v>
      </c>
      <c r="AW287" s="461">
        <v>-1.868659903897496E-2</v>
      </c>
    </row>
    <row r="288" spans="1:49" hidden="1" outlineLevel="1">
      <c r="A288" s="40">
        <v>39244</v>
      </c>
      <c r="B288">
        <v>18866</v>
      </c>
      <c r="C288">
        <v>14816</v>
      </c>
      <c r="D288" s="362">
        <v>-0.10092624723060084</v>
      </c>
      <c r="E288" s="34">
        <v>-7.8043297659189714E-2</v>
      </c>
      <c r="F288" s="34">
        <v>-0.12847058823529411</v>
      </c>
      <c r="H288" s="366">
        <v>26.15</v>
      </c>
      <c r="I288" s="339">
        <v>17.600000000000001</v>
      </c>
      <c r="J288" s="365">
        <v>32.549999999999997</v>
      </c>
      <c r="K288" s="383">
        <v>29.15</v>
      </c>
      <c r="L288" s="365">
        <v>25.4</v>
      </c>
      <c r="M288" s="365">
        <v>23.7</v>
      </c>
      <c r="N288" s="365">
        <v>33.549999999999997</v>
      </c>
      <c r="O288" s="365">
        <v>25.45</v>
      </c>
      <c r="P288" s="379">
        <v>10.78</v>
      </c>
      <c r="Q288" s="368">
        <v>13.26</v>
      </c>
      <c r="R288" s="366">
        <v>10.15</v>
      </c>
      <c r="S288" s="73">
        <v>27.15</v>
      </c>
      <c r="T288" s="73">
        <v>25.65</v>
      </c>
      <c r="U288" s="73">
        <v>25.5</v>
      </c>
      <c r="V288" s="73">
        <v>26.5</v>
      </c>
      <c r="W288" s="73">
        <v>17.100000000000001</v>
      </c>
      <c r="Y288" s="73">
        <v>44.65</v>
      </c>
      <c r="Z288" s="457">
        <v>46</v>
      </c>
      <c r="AA288" s="73">
        <v>19.27</v>
      </c>
      <c r="AB288" s="73">
        <v>16.79</v>
      </c>
      <c r="AC288" s="370">
        <v>-9.0434782608695752E-2</v>
      </c>
      <c r="AD288" s="476"/>
      <c r="AE288" s="208">
        <v>-0.13725490196078416</v>
      </c>
      <c r="AF288" s="208">
        <v>-0.13200000000000012</v>
      </c>
      <c r="AG288" s="208">
        <v>-0.12985074626865678</v>
      </c>
      <c r="AH288" s="213">
        <v>-8.9605734767025047E-2</v>
      </c>
      <c r="AI288" s="211">
        <v>-0.13345521023766005</v>
      </c>
      <c r="AJ288" s="211">
        <v>-9.324324324324329E-2</v>
      </c>
      <c r="AK288" s="211">
        <v>-0.1372881355932204</v>
      </c>
      <c r="AL288" s="461">
        <v>-0.14103585657370532</v>
      </c>
      <c r="AM288" s="461">
        <v>-0.1753731343283581</v>
      </c>
      <c r="AN288" s="200">
        <v>-6.018518518518523E-2</v>
      </c>
      <c r="AO288" s="208">
        <v>-6.3793103448275934E-2</v>
      </c>
      <c r="AP288" s="32">
        <v>-1.3461538461538525E-2</v>
      </c>
      <c r="AQ288" s="32">
        <v>-6.0773480662983381E-2</v>
      </c>
      <c r="AR288" s="32">
        <v>-6.1946902654867242E-2</v>
      </c>
      <c r="AS288" s="32">
        <v>-6.557377049180324E-2</v>
      </c>
      <c r="AT288" s="32">
        <v>-0.10070493454179252</v>
      </c>
      <c r="AU288" s="216">
        <v>-9.8039215686274495E-2</v>
      </c>
      <c r="AV288" s="461">
        <v>-0.12765957446808507</v>
      </c>
      <c r="AW288" s="461">
        <v>-8.6507072905331883E-2</v>
      </c>
    </row>
    <row r="289" spans="1:49" hidden="1" outlineLevel="1">
      <c r="A289" s="40">
        <v>39251</v>
      </c>
      <c r="B289">
        <v>16295</v>
      </c>
      <c r="C289">
        <v>12278</v>
      </c>
      <c r="D289" s="362">
        <v>-0.15168339172258183</v>
      </c>
      <c r="E289" s="34">
        <v>-0.13627690024382488</v>
      </c>
      <c r="F289" s="34">
        <v>-0.17130129589632825</v>
      </c>
      <c r="H289" s="366">
        <v>22.05</v>
      </c>
      <c r="I289" s="339">
        <v>14.6</v>
      </c>
      <c r="J289" s="365">
        <v>27.5</v>
      </c>
      <c r="K289" s="383">
        <v>24.5</v>
      </c>
      <c r="L289" s="365">
        <v>21.5</v>
      </c>
      <c r="M289" s="365">
        <v>19.899999999999999</v>
      </c>
      <c r="N289" s="365">
        <v>28.25</v>
      </c>
      <c r="O289" s="365">
        <v>21.3</v>
      </c>
      <c r="P289" s="379">
        <v>8.4</v>
      </c>
      <c r="Q289" s="368">
        <v>10.6</v>
      </c>
      <c r="R289" s="366">
        <v>8.9499999999999993</v>
      </c>
      <c r="S289" s="73">
        <v>23.7</v>
      </c>
      <c r="T289" s="73">
        <v>20</v>
      </c>
      <c r="U289" s="73">
        <v>22.25</v>
      </c>
      <c r="V289" s="73">
        <v>23.1</v>
      </c>
      <c r="W289" s="73">
        <v>14.95</v>
      </c>
      <c r="Y289" s="73">
        <v>40</v>
      </c>
      <c r="Z289" s="457">
        <v>40.5</v>
      </c>
      <c r="AA289" s="73">
        <v>16.61</v>
      </c>
      <c r="AB289" s="73">
        <v>14.14</v>
      </c>
      <c r="AC289" s="370">
        <v>-0.15678776290630969</v>
      </c>
      <c r="AD289" s="476"/>
      <c r="AE289" s="208">
        <v>-0.17045454545454553</v>
      </c>
      <c r="AF289" s="208">
        <v>-0.15514592933947768</v>
      </c>
      <c r="AG289" s="208">
        <v>-0.15951972555746141</v>
      </c>
      <c r="AH289" s="213">
        <v>-0.15354330708661412</v>
      </c>
      <c r="AI289" s="211">
        <v>-0.16033755274261607</v>
      </c>
      <c r="AJ289" s="211">
        <v>-0.15797317436661695</v>
      </c>
      <c r="AK289" s="211">
        <v>-0.16306483300589381</v>
      </c>
      <c r="AL289" s="461">
        <v>-0.22077922077922074</v>
      </c>
      <c r="AM289" s="461">
        <v>-0.20060331825037714</v>
      </c>
      <c r="AN289" s="200">
        <v>-0.11822660098522175</v>
      </c>
      <c r="AO289" s="208">
        <v>-0.1270718232044199</v>
      </c>
      <c r="AP289" s="32">
        <v>-0.22027290448343073</v>
      </c>
      <c r="AQ289" s="32">
        <v>-0.12745098039215685</v>
      </c>
      <c r="AR289" s="32">
        <v>-0.1283018867924528</v>
      </c>
      <c r="AS289" s="32">
        <v>-0.12573099415204692</v>
      </c>
      <c r="AT289" s="32">
        <v>-0.10414333706606937</v>
      </c>
      <c r="AU289" s="216">
        <v>-0.11956521739130432</v>
      </c>
      <c r="AV289" s="461">
        <v>-0.13803840166061232</v>
      </c>
      <c r="AW289" s="461">
        <v>-0.15783204288266817</v>
      </c>
    </row>
    <row r="290" spans="1:49" hidden="1" outlineLevel="1">
      <c r="A290" s="40">
        <v>39258</v>
      </c>
      <c r="B290">
        <v>19706</v>
      </c>
      <c r="C290">
        <v>16278</v>
      </c>
      <c r="D290" s="362">
        <v>0.25937073460959637</v>
      </c>
      <c r="E290" s="34">
        <v>0.2093280147284442</v>
      </c>
      <c r="F290" s="34">
        <v>0.32578595862518323</v>
      </c>
      <c r="H290" s="366">
        <v>26.35</v>
      </c>
      <c r="I290" s="339">
        <v>20.2</v>
      </c>
      <c r="J290" s="365">
        <v>36.75</v>
      </c>
      <c r="K290" s="383">
        <v>33.549999999999997</v>
      </c>
      <c r="L290" s="365">
        <v>25.55</v>
      </c>
      <c r="M290" s="365">
        <v>27.25</v>
      </c>
      <c r="N290" s="365">
        <v>33.549999999999997</v>
      </c>
      <c r="O290" s="365">
        <v>29.35</v>
      </c>
      <c r="P290" s="379">
        <v>10.96</v>
      </c>
      <c r="Q290" s="368">
        <v>15.91</v>
      </c>
      <c r="R290" s="366">
        <v>10.5</v>
      </c>
      <c r="S290" s="73">
        <v>28.2</v>
      </c>
      <c r="T290" s="73">
        <v>24.5</v>
      </c>
      <c r="U290" s="73">
        <v>26.5</v>
      </c>
      <c r="V290" s="73">
        <v>27.55</v>
      </c>
      <c r="W290" s="73">
        <v>17.8</v>
      </c>
      <c r="Y290" s="73">
        <v>47.65</v>
      </c>
      <c r="Z290" s="457">
        <v>48.95</v>
      </c>
      <c r="AA290" s="73">
        <v>20.86</v>
      </c>
      <c r="AB290" s="73">
        <v>17.670000000000002</v>
      </c>
      <c r="AC290" s="370">
        <v>0.19501133786848079</v>
      </c>
      <c r="AD290" s="476"/>
      <c r="AE290" s="208">
        <v>0.38356164383561642</v>
      </c>
      <c r="AF290" s="208">
        <v>0.33636363636363642</v>
      </c>
      <c r="AG290" s="208">
        <v>0.3693877551020408</v>
      </c>
      <c r="AH290" s="213">
        <v>0.18837209302325575</v>
      </c>
      <c r="AI290" s="211">
        <v>0.36934673366834181</v>
      </c>
      <c r="AJ290" s="211">
        <v>0.18761061946902635</v>
      </c>
      <c r="AK290" s="211">
        <v>0.3779342723004695</v>
      </c>
      <c r="AL290" s="461">
        <v>0.30476190476190479</v>
      </c>
      <c r="AM290" s="461">
        <v>0.50094339622641515</v>
      </c>
      <c r="AN290" s="200">
        <v>0.17318435754189943</v>
      </c>
      <c r="AO290" s="208">
        <v>0.18987341772151889</v>
      </c>
      <c r="AP290" s="32">
        <v>0.22500000000000009</v>
      </c>
      <c r="AQ290" s="32">
        <v>0.1910112359550562</v>
      </c>
      <c r="AR290" s="32">
        <v>0.1926406926406925</v>
      </c>
      <c r="AS290" s="32">
        <v>0.19063545150501682</v>
      </c>
      <c r="AT290" s="32">
        <v>0.19124999999999992</v>
      </c>
      <c r="AU290" s="216">
        <v>0.20864197530864215</v>
      </c>
      <c r="AV290" s="461">
        <v>0.25586995785671274</v>
      </c>
      <c r="AW290" s="461">
        <v>0.24964639321074977</v>
      </c>
    </row>
    <row r="291" spans="1:49" hidden="1" outlineLevel="1">
      <c r="A291" s="40">
        <v>39265</v>
      </c>
      <c r="B291">
        <v>21069</v>
      </c>
      <c r="C291">
        <v>17030</v>
      </c>
      <c r="D291" s="362">
        <v>5.8776122721209356E-2</v>
      </c>
      <c r="E291" s="34">
        <v>6.9166751243276092E-2</v>
      </c>
      <c r="F291" s="34">
        <v>4.6197321538272496E-2</v>
      </c>
      <c r="H291" s="366">
        <v>28</v>
      </c>
      <c r="I291" s="339">
        <v>21</v>
      </c>
      <c r="J291" s="365">
        <v>38.450000000000003</v>
      </c>
      <c r="K291" s="383">
        <v>34.299999999999997</v>
      </c>
      <c r="L291" s="365">
        <v>27.15</v>
      </c>
      <c r="M291" s="365">
        <v>27.7</v>
      </c>
      <c r="N291" s="365">
        <v>35.85</v>
      </c>
      <c r="O291" s="365">
        <v>29.85</v>
      </c>
      <c r="P291" s="379">
        <v>12.28</v>
      </c>
      <c r="Q291" s="368">
        <v>16.260000000000002</v>
      </c>
      <c r="R291" s="366">
        <v>11.35</v>
      </c>
      <c r="S291" s="73">
        <v>29</v>
      </c>
      <c r="T291" s="365">
        <v>26</v>
      </c>
      <c r="U291" s="365">
        <v>28.7</v>
      </c>
      <c r="V291" s="365">
        <v>29.75</v>
      </c>
      <c r="W291" s="365">
        <v>19.25</v>
      </c>
      <c r="Y291" s="365">
        <v>51</v>
      </c>
      <c r="Z291" s="457">
        <v>52.35</v>
      </c>
      <c r="AA291" s="365">
        <v>22.53</v>
      </c>
      <c r="AB291" s="365">
        <v>18.73</v>
      </c>
      <c r="AC291" s="370">
        <v>6.2618595825426837E-2</v>
      </c>
      <c r="AD291" s="476"/>
      <c r="AE291" s="208">
        <v>3.9603960396039639E-2</v>
      </c>
      <c r="AF291" s="208">
        <v>4.6258503401360729E-2</v>
      </c>
      <c r="AG291" s="208">
        <v>2.2354694485841931E-2</v>
      </c>
      <c r="AH291" s="213">
        <v>6.262230919765166E-2</v>
      </c>
      <c r="AI291" s="211">
        <v>1.6513761467889854E-2</v>
      </c>
      <c r="AJ291" s="211">
        <v>6.855439642324912E-2</v>
      </c>
      <c r="AK291" s="211">
        <v>1.7035775127768327E-2</v>
      </c>
      <c r="AL291" s="461">
        <v>0.12043795620437936</v>
      </c>
      <c r="AM291" s="461">
        <v>2.1998742928975634E-2</v>
      </c>
      <c r="AN291" s="200">
        <v>8.0952380952380887E-2</v>
      </c>
      <c r="AO291" s="208">
        <v>2.8368794326241176E-2</v>
      </c>
      <c r="AP291" s="32">
        <v>6.1224489795918435E-2</v>
      </c>
      <c r="AQ291" s="32">
        <v>8.3018867924528283E-2</v>
      </c>
      <c r="AR291" s="32">
        <v>7.9854809437386542E-2</v>
      </c>
      <c r="AS291" s="32">
        <v>8.1460674157303403E-2</v>
      </c>
      <c r="AT291" s="32">
        <v>7.0304302203567648E-2</v>
      </c>
      <c r="AU291" s="216">
        <v>6.9458631256384074E-2</v>
      </c>
      <c r="AV291" s="461">
        <v>8.0057526366251297E-2</v>
      </c>
      <c r="AW291" s="461">
        <v>5.9988681380871434E-2</v>
      </c>
    </row>
    <row r="292" spans="1:49" hidden="1" outlineLevel="1">
      <c r="A292" s="40">
        <v>39272</v>
      </c>
      <c r="B292">
        <v>19572</v>
      </c>
      <c r="C292">
        <v>14959</v>
      </c>
      <c r="D292" s="362">
        <v>-9.3650751988241132E-2</v>
      </c>
      <c r="E292" s="34">
        <v>-7.1052256870283381E-2</v>
      </c>
      <c r="F292" s="34">
        <v>-0.12160892542571933</v>
      </c>
      <c r="H292" s="366">
        <v>25.25</v>
      </c>
      <c r="I292" s="339">
        <v>18.25</v>
      </c>
      <c r="J292" s="365">
        <v>33.9</v>
      </c>
      <c r="K292" s="383">
        <v>30</v>
      </c>
      <c r="L292" s="365">
        <v>24.55</v>
      </c>
      <c r="M292" s="365">
        <v>24.85</v>
      </c>
      <c r="N292" s="365">
        <v>32.450000000000003</v>
      </c>
      <c r="O292" s="365">
        <v>26.4</v>
      </c>
      <c r="P292" s="379">
        <v>10.25</v>
      </c>
      <c r="Q292" s="368">
        <v>13.87</v>
      </c>
      <c r="R292" s="366">
        <v>10.4</v>
      </c>
      <c r="S292" s="73">
        <v>27.9</v>
      </c>
      <c r="T292" s="365">
        <v>24</v>
      </c>
      <c r="U292" s="365">
        <v>26.2</v>
      </c>
      <c r="V292" s="365">
        <v>27</v>
      </c>
      <c r="W292" s="365">
        <v>17.600000000000001</v>
      </c>
      <c r="Y292" s="365">
        <v>47.95</v>
      </c>
      <c r="Z292" s="457">
        <v>50</v>
      </c>
      <c r="AA292" s="365">
        <v>20.86</v>
      </c>
      <c r="AB292" s="365">
        <v>17.32</v>
      </c>
      <c r="AC292" s="370">
        <v>-9.8214285714285698E-2</v>
      </c>
      <c r="AD292" s="476"/>
      <c r="AE292" s="208">
        <v>-0.13095238095238093</v>
      </c>
      <c r="AF292" s="208">
        <v>-0.11833550065019516</v>
      </c>
      <c r="AG292" s="208">
        <v>-0.12536443148688037</v>
      </c>
      <c r="AH292" s="213">
        <v>-9.5764272559852648E-2</v>
      </c>
      <c r="AI292" s="211">
        <v>-0.10288808664259919</v>
      </c>
      <c r="AJ292" s="211">
        <v>-9.4839609483960863E-2</v>
      </c>
      <c r="AK292" s="211">
        <v>-0.11557788944723624</v>
      </c>
      <c r="AL292" s="461">
        <v>-0.16530944625407162</v>
      </c>
      <c r="AM292" s="461">
        <v>-0.14698646986469877</v>
      </c>
      <c r="AN292" s="200">
        <v>-8.3700440528634346E-2</v>
      </c>
      <c r="AO292" s="208">
        <v>-3.7931034482758696E-2</v>
      </c>
      <c r="AP292" s="32">
        <v>-7.6923076923076872E-2</v>
      </c>
      <c r="AQ292" s="32">
        <v>-8.710801393728218E-2</v>
      </c>
      <c r="AR292" s="32">
        <v>-9.2436974789915971E-2</v>
      </c>
      <c r="AS292" s="32">
        <v>-8.5714285714285632E-2</v>
      </c>
      <c r="AT292" s="32">
        <v>-5.980392156862735E-2</v>
      </c>
      <c r="AU292" s="216">
        <v>-4.4890162368672382E-2</v>
      </c>
      <c r="AV292" s="461">
        <v>-7.4123391034176755E-2</v>
      </c>
      <c r="AW292" s="461">
        <v>-7.5280298985584637E-2</v>
      </c>
    </row>
    <row r="293" spans="1:49" hidden="1" outlineLevel="1">
      <c r="A293" s="40">
        <v>39279</v>
      </c>
      <c r="B293">
        <v>21644</v>
      </c>
      <c r="C293">
        <v>16970</v>
      </c>
      <c r="D293" s="362">
        <v>0.11824158002953866</v>
      </c>
      <c r="E293" s="34">
        <v>0.10586552217453504</v>
      </c>
      <c r="F293" s="34">
        <v>0.13443411992780274</v>
      </c>
      <c r="H293" s="366">
        <v>27.65</v>
      </c>
      <c r="I293" s="339">
        <v>20.95</v>
      </c>
      <c r="J293" s="365">
        <v>38.9</v>
      </c>
      <c r="K293" s="383">
        <v>34.1</v>
      </c>
      <c r="L293" s="365">
        <v>26.8</v>
      </c>
      <c r="M293" s="365">
        <v>28.2</v>
      </c>
      <c r="N293" s="365">
        <v>35.700000000000003</v>
      </c>
      <c r="O293" s="365">
        <v>30.35</v>
      </c>
      <c r="P293" s="379">
        <v>11.58</v>
      </c>
      <c r="Q293" s="368">
        <v>16.440000000000001</v>
      </c>
      <c r="R293" s="366">
        <v>11.4</v>
      </c>
      <c r="S293" s="73">
        <v>29.5</v>
      </c>
      <c r="T293" s="365">
        <v>26.5</v>
      </c>
      <c r="U293" s="365">
        <v>28.9</v>
      </c>
      <c r="V293" s="365">
        <v>29</v>
      </c>
      <c r="W293" s="365">
        <v>19.399999999999999</v>
      </c>
      <c r="Y293" s="365">
        <v>54</v>
      </c>
      <c r="Z293" s="457">
        <v>55.45</v>
      </c>
      <c r="AA293" s="365">
        <v>23.86</v>
      </c>
      <c r="AB293" s="365">
        <v>19.440000000000001</v>
      </c>
      <c r="AC293" s="370">
        <v>9.5049504950494912E-2</v>
      </c>
      <c r="AD293" s="476"/>
      <c r="AE293" s="208">
        <v>0.14794520547945211</v>
      </c>
      <c r="AF293" s="208">
        <v>0.14749262536873164</v>
      </c>
      <c r="AG293" s="208">
        <v>0.13666666666666671</v>
      </c>
      <c r="AH293" s="213">
        <v>9.1649694501018342E-2</v>
      </c>
      <c r="AI293" s="211">
        <v>0.13480885311871216</v>
      </c>
      <c r="AJ293" s="211">
        <v>0.10015408320493058</v>
      </c>
      <c r="AK293" s="211">
        <v>0.14962121212121215</v>
      </c>
      <c r="AL293" s="461">
        <v>0.12975609756097573</v>
      </c>
      <c r="AM293" s="461">
        <v>0.18529199711607802</v>
      </c>
      <c r="AN293" s="200">
        <v>9.6153846153846256E-2</v>
      </c>
      <c r="AO293" s="208">
        <v>5.7347670250896154E-2</v>
      </c>
      <c r="AP293" s="32">
        <v>0.10416666666666674</v>
      </c>
      <c r="AQ293" s="32">
        <v>0.10305343511450382</v>
      </c>
      <c r="AR293" s="32">
        <v>7.4074074074074181E-2</v>
      </c>
      <c r="AS293" s="32">
        <v>0.10227272727272707</v>
      </c>
      <c r="AT293" s="32">
        <v>0.12617309697601664</v>
      </c>
      <c r="AU293" s="216">
        <v>0.10899999999999999</v>
      </c>
      <c r="AV293" s="461">
        <v>0.14381591562799612</v>
      </c>
      <c r="AW293" s="461">
        <v>0.1224018475750579</v>
      </c>
    </row>
    <row r="294" spans="1:49" hidden="1" outlineLevel="1">
      <c r="A294" s="40">
        <v>39286</v>
      </c>
      <c r="B294">
        <v>21079</v>
      </c>
      <c r="C294">
        <v>16620</v>
      </c>
      <c r="D294" s="362">
        <v>-2.369606878334285E-2</v>
      </c>
      <c r="E294" s="34">
        <v>-2.6104232119756099E-2</v>
      </c>
      <c r="F294" s="34">
        <v>-2.0624631703005325E-2</v>
      </c>
      <c r="H294" s="366">
        <v>27.4</v>
      </c>
      <c r="I294" s="339">
        <v>20.5</v>
      </c>
      <c r="J294" s="365">
        <v>38.299999999999997</v>
      </c>
      <c r="K294" s="383">
        <v>32.65</v>
      </c>
      <c r="L294" s="365">
        <v>27.6</v>
      </c>
      <c r="M294" s="365">
        <v>27.65</v>
      </c>
      <c r="N294" s="365">
        <v>35.4</v>
      </c>
      <c r="O294" s="365">
        <v>29.7</v>
      </c>
      <c r="P294" s="379">
        <v>11.31</v>
      </c>
      <c r="Q294" s="368">
        <v>15.91</v>
      </c>
      <c r="R294" s="366">
        <v>11.35</v>
      </c>
      <c r="S294" s="73">
        <v>30.8</v>
      </c>
      <c r="T294" s="365">
        <v>25.5</v>
      </c>
      <c r="U294" s="365">
        <v>28.85</v>
      </c>
      <c r="V294" s="365">
        <v>30</v>
      </c>
      <c r="W294" s="365">
        <v>19.350000000000001</v>
      </c>
      <c r="Y294" s="365">
        <v>50.4</v>
      </c>
      <c r="Z294" s="457">
        <v>51</v>
      </c>
      <c r="AA294" s="365">
        <v>21.56</v>
      </c>
      <c r="AB294" s="365">
        <v>19.27</v>
      </c>
      <c r="AC294" s="370">
        <v>-9.0415913200723175E-3</v>
      </c>
      <c r="AD294" s="476"/>
      <c r="AE294" s="208">
        <v>-2.1479713603818618E-2</v>
      </c>
      <c r="AF294" s="208">
        <v>-1.5424164524421635E-2</v>
      </c>
      <c r="AG294" s="208">
        <v>-4.2521994134897434E-2</v>
      </c>
      <c r="AH294" s="213">
        <v>2.9850746268656803E-2</v>
      </c>
      <c r="AI294" s="211">
        <v>-1.9503546099290836E-2</v>
      </c>
      <c r="AJ294" s="211">
        <v>-8.4033613445378963E-3</v>
      </c>
      <c r="AK294" s="211">
        <v>-2.1416803953871577E-2</v>
      </c>
      <c r="AL294" s="461">
        <v>-2.3316062176165775E-2</v>
      </c>
      <c r="AM294" s="461">
        <v>-3.2238442822384528E-2</v>
      </c>
      <c r="AN294" s="200">
        <v>-4.3859649122807154E-3</v>
      </c>
      <c r="AO294" s="208">
        <v>4.4067796610169463E-2</v>
      </c>
      <c r="AP294" s="32">
        <v>-3.7735849056603765E-2</v>
      </c>
      <c r="AQ294" s="32">
        <v>-1.7301038062282892E-3</v>
      </c>
      <c r="AR294" s="32">
        <v>3.4482758620689724E-2</v>
      </c>
      <c r="AS294" s="32">
        <v>-2.5773195876287458E-3</v>
      </c>
      <c r="AT294" s="32">
        <v>-6.6666666666666652E-2</v>
      </c>
      <c r="AU294" s="216">
        <v>-8.0252479711451774E-2</v>
      </c>
      <c r="AV294" s="461">
        <v>-9.6395641240569985E-2</v>
      </c>
      <c r="AW294" s="461">
        <v>-8.7448559670783022E-3</v>
      </c>
    </row>
    <row r="295" spans="1:49" hidden="1" outlineLevel="1">
      <c r="A295" s="40">
        <v>39293</v>
      </c>
      <c r="B295">
        <v>21743</v>
      </c>
      <c r="C295">
        <v>17693</v>
      </c>
      <c r="D295" s="362">
        <v>4.6075492718639754E-2</v>
      </c>
      <c r="E295" s="34">
        <v>3.1500545566677696E-2</v>
      </c>
      <c r="F295" s="34">
        <v>6.456077015643813E-2</v>
      </c>
      <c r="H295" s="366">
        <v>28.8</v>
      </c>
      <c r="I295" s="339">
        <v>21.9</v>
      </c>
      <c r="J295" s="365">
        <v>40.9</v>
      </c>
      <c r="K295" s="383">
        <v>34.9</v>
      </c>
      <c r="L295" s="365">
        <v>27.95</v>
      </c>
      <c r="M295" s="365">
        <v>29.5</v>
      </c>
      <c r="N295" s="365">
        <v>37.25</v>
      </c>
      <c r="O295" s="365">
        <v>31.8</v>
      </c>
      <c r="P295" s="379">
        <v>12.02</v>
      </c>
      <c r="Q295" s="368">
        <v>17.14</v>
      </c>
      <c r="R295" s="366">
        <v>11.4</v>
      </c>
      <c r="S295" s="73">
        <v>31.1</v>
      </c>
      <c r="T295" s="365">
        <v>27</v>
      </c>
      <c r="U295" s="365">
        <v>29</v>
      </c>
      <c r="V295" s="365">
        <v>30.2</v>
      </c>
      <c r="W295" s="365">
        <v>19.45</v>
      </c>
      <c r="Y295" s="365">
        <v>54.5</v>
      </c>
      <c r="Z295" s="457">
        <v>53.5</v>
      </c>
      <c r="AA295" s="365">
        <v>23.51</v>
      </c>
      <c r="AB295" s="365">
        <v>19.27</v>
      </c>
      <c r="AC295" s="370">
        <v>5.1094890510948954E-2</v>
      </c>
      <c r="AD295" s="476"/>
      <c r="AE295" s="208">
        <v>6.8292682926829107E-2</v>
      </c>
      <c r="AF295" s="208">
        <v>6.7885117493472702E-2</v>
      </c>
      <c r="AG295" s="208">
        <v>6.8912710566615631E-2</v>
      </c>
      <c r="AH295" s="213">
        <v>1.26811594202898E-2</v>
      </c>
      <c r="AI295" s="211">
        <v>6.6907775768535238E-2</v>
      </c>
      <c r="AJ295" s="211">
        <v>5.2259887005649652E-2</v>
      </c>
      <c r="AK295" s="211">
        <v>7.0707070707070718E-2</v>
      </c>
      <c r="AL295" s="461">
        <v>6.2776304155614415E-2</v>
      </c>
      <c r="AM295" s="461">
        <v>7.7309868007542359E-2</v>
      </c>
      <c r="AN295" s="200">
        <v>4.405286343612369E-3</v>
      </c>
      <c r="AO295" s="208">
        <v>9.7402597402598268E-3</v>
      </c>
      <c r="AP295" s="32">
        <v>5.8823529411764719E-2</v>
      </c>
      <c r="AQ295" s="32">
        <v>5.199306759098743E-3</v>
      </c>
      <c r="AR295" s="32">
        <v>6.6666666666665986E-3</v>
      </c>
      <c r="AS295" s="32">
        <v>5.1679586563306845E-3</v>
      </c>
      <c r="AT295" s="32">
        <v>8.1349206349206282E-2</v>
      </c>
      <c r="AU295" s="216">
        <v>4.9019607843137303E-2</v>
      </c>
      <c r="AV295" s="461">
        <v>9.0445269016697694E-2</v>
      </c>
      <c r="AW295" s="461">
        <v>0</v>
      </c>
    </row>
    <row r="296" spans="1:49" hidden="1" outlineLevel="1">
      <c r="A296" s="40">
        <v>39300</v>
      </c>
      <c r="B296">
        <v>22759</v>
      </c>
      <c r="C296">
        <v>18254</v>
      </c>
      <c r="D296" s="362">
        <v>3.9988842681813574E-2</v>
      </c>
      <c r="E296" s="34">
        <v>4.6727682472519794E-2</v>
      </c>
      <c r="F296" s="34">
        <v>3.1707454925676837E-2</v>
      </c>
      <c r="H296" s="366">
        <v>30.45</v>
      </c>
      <c r="I296" s="339">
        <v>22.2</v>
      </c>
      <c r="J296" s="365">
        <v>41.35</v>
      </c>
      <c r="K296" s="383">
        <v>35.35</v>
      </c>
      <c r="L296" s="365">
        <v>29.5</v>
      </c>
      <c r="M296" s="365">
        <v>29.9</v>
      </c>
      <c r="N296" s="365">
        <v>38.75</v>
      </c>
      <c r="O296" s="365">
        <v>32.25</v>
      </c>
      <c r="P296" s="379">
        <v>13.08</v>
      </c>
      <c r="Q296" s="368">
        <v>17.5</v>
      </c>
      <c r="R296" s="366">
        <v>11.75</v>
      </c>
      <c r="S296" s="73">
        <v>31.7</v>
      </c>
      <c r="T296" s="365">
        <v>28.5</v>
      </c>
      <c r="U296" s="365">
        <v>29.95</v>
      </c>
      <c r="V296" s="365">
        <v>31.15</v>
      </c>
      <c r="W296" s="365">
        <v>20.05</v>
      </c>
      <c r="Y296" s="365">
        <v>56.85</v>
      </c>
      <c r="Z296" s="457">
        <v>58.35</v>
      </c>
      <c r="AA296" s="365">
        <v>25.1</v>
      </c>
      <c r="AB296" s="365">
        <v>20.149999999999999</v>
      </c>
      <c r="AC296" s="370">
        <v>5.7291666666666519E-2</v>
      </c>
      <c r="AD296" s="476"/>
      <c r="AE296" s="208">
        <v>1.3698630136986356E-2</v>
      </c>
      <c r="AF296" s="208">
        <v>1.1002444987775029E-2</v>
      </c>
      <c r="AG296" s="208">
        <v>1.2893982808023008E-2</v>
      </c>
      <c r="AH296" s="213">
        <v>5.5456171735241533E-2</v>
      </c>
      <c r="AI296" s="211">
        <v>1.3559322033898313E-2</v>
      </c>
      <c r="AJ296" s="211">
        <v>4.0268456375838868E-2</v>
      </c>
      <c r="AK296" s="211">
        <v>1.4150943396226356E-2</v>
      </c>
      <c r="AL296" s="461">
        <v>8.8186356073211458E-2</v>
      </c>
      <c r="AM296" s="461">
        <v>2.100350058343059E-2</v>
      </c>
      <c r="AN296" s="200">
        <v>3.0701754385964897E-2</v>
      </c>
      <c r="AO296" s="208">
        <v>1.9292604501607746E-2</v>
      </c>
      <c r="AP296" s="32">
        <v>5.555555555555558E-2</v>
      </c>
      <c r="AQ296" s="32">
        <v>3.2758620689655071E-2</v>
      </c>
      <c r="AR296" s="32">
        <v>3.14569536423841E-2</v>
      </c>
      <c r="AS296" s="32">
        <v>3.084832904884327E-2</v>
      </c>
      <c r="AT296" s="32">
        <v>4.3119266055045902E-2</v>
      </c>
      <c r="AU296" s="216">
        <v>9.0654205607476612E-2</v>
      </c>
      <c r="AV296" s="461">
        <v>6.7630795406210087E-2</v>
      </c>
      <c r="AW296" s="461">
        <v>4.5666839647119817E-2</v>
      </c>
    </row>
    <row r="297" spans="1:49" hidden="1" outlineLevel="1">
      <c r="A297" s="40">
        <v>39307</v>
      </c>
      <c r="B297">
        <v>22977</v>
      </c>
      <c r="C297">
        <v>18687</v>
      </c>
      <c r="D297" s="362">
        <v>1.5873015873015817E-2</v>
      </c>
      <c r="E297" s="34">
        <v>9.5786282349838991E-3</v>
      </c>
      <c r="F297" s="34">
        <v>2.3720828311602826E-2</v>
      </c>
      <c r="H297" s="366">
        <v>30.6</v>
      </c>
      <c r="I297" s="339">
        <v>22.9</v>
      </c>
      <c r="J297" s="365">
        <v>42.35</v>
      </c>
      <c r="K297" s="383">
        <v>36.299999999999997</v>
      </c>
      <c r="L297" s="365">
        <v>29.65</v>
      </c>
      <c r="M297" s="365">
        <v>30.8</v>
      </c>
      <c r="N297" s="365">
        <v>39.549999999999997</v>
      </c>
      <c r="O297" s="365">
        <v>33.200000000000003</v>
      </c>
      <c r="P297" s="379">
        <v>13.26</v>
      </c>
      <c r="Q297" s="368">
        <v>18.2</v>
      </c>
      <c r="R297" s="366">
        <v>11.6</v>
      </c>
      <c r="S297" s="73">
        <v>31.45</v>
      </c>
      <c r="T297" s="365">
        <v>30.3</v>
      </c>
      <c r="U297" s="365">
        <v>29.5</v>
      </c>
      <c r="V297" s="365">
        <v>30.7</v>
      </c>
      <c r="W297" s="365">
        <v>19.75</v>
      </c>
      <c r="Y297" s="365">
        <v>58.45</v>
      </c>
      <c r="Z297" s="457">
        <v>59.95</v>
      </c>
      <c r="AA297" s="365">
        <v>26.16</v>
      </c>
      <c r="AB297" s="365">
        <v>19.97</v>
      </c>
      <c r="AC297" s="370">
        <v>4.9261083743843415E-3</v>
      </c>
      <c r="AD297" s="476"/>
      <c r="AE297" s="208">
        <v>3.1531531531531432E-2</v>
      </c>
      <c r="AF297" s="208">
        <v>2.4183796856106499E-2</v>
      </c>
      <c r="AG297" s="208">
        <v>2.6874115983026803E-2</v>
      </c>
      <c r="AH297" s="213">
        <v>5.0847457627118953E-3</v>
      </c>
      <c r="AI297" s="211">
        <v>3.0100334448160515E-2</v>
      </c>
      <c r="AJ297" s="211">
        <v>2.0645161290322456E-2</v>
      </c>
      <c r="AK297" s="211">
        <v>2.9457364341085368E-2</v>
      </c>
      <c r="AL297" s="461">
        <v>1.3761467889908285E-2</v>
      </c>
      <c r="AM297" s="461">
        <v>4.0000000000000036E-2</v>
      </c>
      <c r="AN297" s="200">
        <v>-1.2765957446808529E-2</v>
      </c>
      <c r="AO297" s="208">
        <v>-7.8864353312302349E-3</v>
      </c>
      <c r="AP297" s="32">
        <v>6.315789473684208E-2</v>
      </c>
      <c r="AQ297" s="32">
        <v>-1.5025041736226985E-2</v>
      </c>
      <c r="AR297" s="32">
        <v>-1.4446227929374E-2</v>
      </c>
      <c r="AS297" s="32">
        <v>-1.4962593516209544E-2</v>
      </c>
      <c r="AT297" s="32">
        <v>2.8144239226033374E-2</v>
      </c>
      <c r="AU297" s="216">
        <v>2.7420736932305179E-2</v>
      </c>
      <c r="AV297" s="461">
        <v>4.2231075697211073E-2</v>
      </c>
      <c r="AW297" s="461">
        <v>-8.9330024813896181E-3</v>
      </c>
    </row>
    <row r="298" spans="1:49" hidden="1" outlineLevel="1">
      <c r="A298" s="40">
        <v>39314</v>
      </c>
      <c r="B298">
        <v>24888</v>
      </c>
      <c r="C298">
        <v>19261</v>
      </c>
      <c r="D298" s="362">
        <v>5.9643817204301008E-2</v>
      </c>
      <c r="E298" s="34">
        <v>8.3170126648387521E-2</v>
      </c>
      <c r="F298" s="34">
        <v>3.0716540910793677E-2</v>
      </c>
      <c r="H298" s="366">
        <v>32.6</v>
      </c>
      <c r="I298" s="339">
        <v>23</v>
      </c>
      <c r="J298" s="365">
        <v>42.6</v>
      </c>
      <c r="K298" s="383">
        <v>36.450000000000003</v>
      </c>
      <c r="L298" s="365">
        <v>31.6</v>
      </c>
      <c r="M298" s="365">
        <v>30.95</v>
      </c>
      <c r="N298" s="365">
        <v>42.15</v>
      </c>
      <c r="O298" s="365">
        <v>33.4</v>
      </c>
      <c r="P298" s="379">
        <v>14.49</v>
      </c>
      <c r="Q298" s="368">
        <v>18.38</v>
      </c>
      <c r="R298" s="366">
        <v>13</v>
      </c>
      <c r="S298" s="73">
        <v>34</v>
      </c>
      <c r="T298" s="365">
        <v>32</v>
      </c>
      <c r="U298" s="365">
        <v>32</v>
      </c>
      <c r="V298" s="365">
        <v>33.299999999999997</v>
      </c>
      <c r="W298" s="365">
        <v>21.5</v>
      </c>
      <c r="Y298" s="365">
        <v>62.45</v>
      </c>
      <c r="Z298" s="457">
        <v>64</v>
      </c>
      <c r="AA298" s="365">
        <v>28.28</v>
      </c>
      <c r="AB298" s="365">
        <v>22.09</v>
      </c>
      <c r="AC298" s="370">
        <v>6.5359477124182996E-2</v>
      </c>
      <c r="AD298" s="476"/>
      <c r="AE298" s="208">
        <v>4.366812227074357E-3</v>
      </c>
      <c r="AF298" s="208">
        <v>5.9031877213695516E-3</v>
      </c>
      <c r="AG298" s="208">
        <v>4.1322314049587749E-3</v>
      </c>
      <c r="AH298" s="213">
        <v>6.5767284991568475E-2</v>
      </c>
      <c r="AI298" s="211">
        <v>4.8701298701299134E-3</v>
      </c>
      <c r="AJ298" s="211">
        <v>6.5739570164349059E-2</v>
      </c>
      <c r="AK298" s="211">
        <v>6.0240963855420215E-3</v>
      </c>
      <c r="AL298" s="461">
        <v>9.2760180995475228E-2</v>
      </c>
      <c r="AM298" s="461">
        <v>9.890109890109855E-3</v>
      </c>
      <c r="AN298" s="200">
        <v>0.12068965517241392</v>
      </c>
      <c r="AO298" s="208">
        <v>8.1081081081081141E-2</v>
      </c>
      <c r="AP298" s="32">
        <v>5.6105610561056007E-2</v>
      </c>
      <c r="AQ298" s="32">
        <v>8.4745762711864403E-2</v>
      </c>
      <c r="AR298" s="32">
        <v>8.4690553745928376E-2</v>
      </c>
      <c r="AS298" s="32">
        <v>8.8607594936708889E-2</v>
      </c>
      <c r="AT298" s="32">
        <v>6.8434559452523525E-2</v>
      </c>
      <c r="AU298" s="216">
        <v>6.7556296914095038E-2</v>
      </c>
      <c r="AV298" s="461">
        <v>8.1039755351681952E-2</v>
      </c>
      <c r="AW298" s="461">
        <v>0.10615923885828749</v>
      </c>
    </row>
    <row r="299" spans="1:49" hidden="1" outlineLevel="1">
      <c r="A299" s="40">
        <v>39322</v>
      </c>
      <c r="B299">
        <v>24608</v>
      </c>
      <c r="C299">
        <v>19646</v>
      </c>
      <c r="D299" s="362">
        <v>2.3783098144918302E-3</v>
      </c>
      <c r="E299" s="34">
        <v>-1.1250401800064314E-2</v>
      </c>
      <c r="F299" s="34">
        <v>1.9988577955454057E-2</v>
      </c>
      <c r="H299" s="366">
        <v>33.450000000000003</v>
      </c>
      <c r="I299" s="339">
        <v>23.3</v>
      </c>
      <c r="J299" s="365">
        <v>43.15</v>
      </c>
      <c r="K299" s="383">
        <v>36.9</v>
      </c>
      <c r="L299" s="365">
        <v>32.4</v>
      </c>
      <c r="M299" s="365">
        <v>31.4</v>
      </c>
      <c r="N299" s="365">
        <v>43.2</v>
      </c>
      <c r="O299" s="365">
        <v>33.85</v>
      </c>
      <c r="P299" s="379">
        <v>15.02</v>
      </c>
      <c r="Q299" s="368">
        <v>18.73</v>
      </c>
      <c r="R299" s="366">
        <v>12.3</v>
      </c>
      <c r="S299" s="73">
        <v>33.4</v>
      </c>
      <c r="T299" s="73">
        <v>32.75</v>
      </c>
      <c r="U299" s="73">
        <v>31.3</v>
      </c>
      <c r="V299" s="73">
        <v>32.5</v>
      </c>
      <c r="W299" s="73">
        <v>21</v>
      </c>
      <c r="Y299" s="73">
        <v>62.6</v>
      </c>
      <c r="Z299" s="457">
        <v>64.3</v>
      </c>
      <c r="AA299" s="73">
        <v>28.46</v>
      </c>
      <c r="AB299" s="73">
        <v>21.56</v>
      </c>
      <c r="AC299" s="370">
        <v>2.6073619631901801E-2</v>
      </c>
      <c r="AD299" s="476"/>
      <c r="AE299" s="208">
        <v>1.304347826086949E-2</v>
      </c>
      <c r="AF299" s="208">
        <v>1.2910798122065748E-2</v>
      </c>
      <c r="AG299" s="208">
        <v>1.2345679012345512E-2</v>
      </c>
      <c r="AH299" s="213">
        <v>2.5316455696202445E-2</v>
      </c>
      <c r="AI299" s="211">
        <v>1.4539579967689731E-2</v>
      </c>
      <c r="AJ299" s="211">
        <v>2.4911032028469782E-2</v>
      </c>
      <c r="AK299" s="211">
        <v>1.3473053892215647E-2</v>
      </c>
      <c r="AL299" s="461">
        <v>3.657694962042779E-2</v>
      </c>
      <c r="AM299" s="461">
        <v>1.9042437431991299E-2</v>
      </c>
      <c r="AN299" s="200">
        <v>-5.3846153846153766E-2</v>
      </c>
      <c r="AO299" s="208">
        <v>-1.764705882352946E-2</v>
      </c>
      <c r="AP299" s="32">
        <v>2.34375E-2</v>
      </c>
      <c r="AQ299" s="32">
        <v>-2.1874999999999978E-2</v>
      </c>
      <c r="AR299" s="32">
        <v>-2.4024024024023927E-2</v>
      </c>
      <c r="AS299" s="32">
        <v>-2.3255813953488413E-2</v>
      </c>
      <c r="AT299" s="32">
        <v>2.4019215372297342E-3</v>
      </c>
      <c r="AU299" s="216">
        <v>4.6874999999999556E-3</v>
      </c>
      <c r="AV299" s="461">
        <v>6.3649222065063071E-3</v>
      </c>
      <c r="AW299" s="461">
        <v>-2.3992756903576384E-2</v>
      </c>
    </row>
    <row r="300" spans="1:49" hidden="1" outlineLevel="1">
      <c r="A300" s="40">
        <v>39328</v>
      </c>
      <c r="B300">
        <v>25845</v>
      </c>
      <c r="C300">
        <v>21493</v>
      </c>
      <c r="D300" s="362">
        <v>6.9688615718353164E-2</v>
      </c>
      <c r="E300" s="34">
        <v>5.0268205461638571E-2</v>
      </c>
      <c r="F300" s="34">
        <v>9.4014048661305027E-2</v>
      </c>
      <c r="H300" s="366">
        <v>35.950000000000003</v>
      </c>
      <c r="I300" s="339">
        <v>25.55</v>
      </c>
      <c r="J300" s="365">
        <v>47.55</v>
      </c>
      <c r="K300" s="383">
        <v>40.700000000000003</v>
      </c>
      <c r="L300" s="365">
        <v>34.65</v>
      </c>
      <c r="M300" s="365">
        <v>34.75</v>
      </c>
      <c r="N300" s="365">
        <v>46.3</v>
      </c>
      <c r="O300" s="365">
        <v>37.1</v>
      </c>
      <c r="P300" s="379">
        <v>16.440000000000001</v>
      </c>
      <c r="Q300" s="368">
        <v>20.86</v>
      </c>
      <c r="R300" s="366">
        <v>12.9</v>
      </c>
      <c r="S300" s="73">
        <v>35.1</v>
      </c>
      <c r="T300" s="73">
        <v>35</v>
      </c>
      <c r="U300" s="73">
        <v>32.950000000000003</v>
      </c>
      <c r="V300" s="73">
        <v>34.25</v>
      </c>
      <c r="W300" s="73">
        <v>22.05</v>
      </c>
      <c r="Y300" s="73">
        <v>65.260000000000005</v>
      </c>
      <c r="Z300" s="457">
        <v>66.95</v>
      </c>
      <c r="AA300" s="73">
        <v>29.69</v>
      </c>
      <c r="AB300" s="73">
        <v>22.8</v>
      </c>
      <c r="AC300" s="370">
        <v>7.4738415545590353E-2</v>
      </c>
      <c r="AD300" s="476"/>
      <c r="AE300" s="208">
        <v>9.6566523605150278E-2</v>
      </c>
      <c r="AF300" s="208">
        <v>0.10196987253765921</v>
      </c>
      <c r="AG300" s="208">
        <v>0.10298102981029822</v>
      </c>
      <c r="AH300" s="213">
        <v>6.944444444444442E-2</v>
      </c>
      <c r="AI300" s="211">
        <v>0.10668789808917212</v>
      </c>
      <c r="AJ300" s="211">
        <v>7.1759259259259078E-2</v>
      </c>
      <c r="AK300" s="211">
        <v>9.6011816838995623E-2</v>
      </c>
      <c r="AL300" s="461">
        <v>9.4540612516644584E-2</v>
      </c>
      <c r="AM300" s="461">
        <v>0.11372130272290448</v>
      </c>
      <c r="AN300" s="200">
        <v>4.8780487804878092E-2</v>
      </c>
      <c r="AO300" s="208">
        <v>5.0898203592814495E-2</v>
      </c>
      <c r="AP300" s="32">
        <v>6.8702290076335881E-2</v>
      </c>
      <c r="AQ300" s="32">
        <v>5.271565495207664E-2</v>
      </c>
      <c r="AR300" s="32">
        <v>5.3846153846153877E-2</v>
      </c>
      <c r="AS300" s="32">
        <v>5.0000000000000044E-2</v>
      </c>
      <c r="AT300" s="32">
        <v>4.2492012779552724E-2</v>
      </c>
      <c r="AU300" s="216">
        <v>4.1213063763608115E-2</v>
      </c>
      <c r="AV300" s="461">
        <v>4.3218552354181261E-2</v>
      </c>
      <c r="AW300" s="461">
        <v>5.7513914656771803E-2</v>
      </c>
    </row>
    <row r="301" spans="1:49" hidden="1" outlineLevel="1">
      <c r="A301" s="40">
        <v>39335</v>
      </c>
      <c r="B301">
        <v>27023</v>
      </c>
      <c r="C301">
        <v>23196</v>
      </c>
      <c r="D301" s="362">
        <v>6.0860196881997508E-2</v>
      </c>
      <c r="E301" s="34">
        <v>4.5579415747726726E-2</v>
      </c>
      <c r="F301" s="34">
        <v>7.9235099799934927E-2</v>
      </c>
      <c r="H301" s="366">
        <v>38</v>
      </c>
      <c r="I301" s="339">
        <v>27.55</v>
      </c>
      <c r="J301" s="365">
        <v>51.75</v>
      </c>
      <c r="K301" s="383">
        <v>44.35</v>
      </c>
      <c r="L301" s="365">
        <v>36.6</v>
      </c>
      <c r="M301" s="365">
        <v>37.75</v>
      </c>
      <c r="N301" s="365">
        <v>49</v>
      </c>
      <c r="O301" s="365">
        <v>40.35</v>
      </c>
      <c r="P301" s="379">
        <v>17.68</v>
      </c>
      <c r="Q301" s="368">
        <v>22.98</v>
      </c>
      <c r="R301" s="366">
        <v>13.35</v>
      </c>
      <c r="S301" s="73">
        <v>36.4</v>
      </c>
      <c r="T301" s="73">
        <v>36.75</v>
      </c>
      <c r="U301" s="73">
        <v>34.15</v>
      </c>
      <c r="V301" s="73">
        <v>35.5</v>
      </c>
      <c r="W301" s="73">
        <v>22.85</v>
      </c>
      <c r="Y301" s="73">
        <v>69</v>
      </c>
      <c r="Z301" s="457">
        <v>70.75</v>
      </c>
      <c r="AA301" s="73">
        <v>31.46</v>
      </c>
      <c r="AB301" s="73">
        <v>23.68</v>
      </c>
      <c r="AC301" s="370">
        <v>5.7023643949930314E-2</v>
      </c>
      <c r="AD301" s="476"/>
      <c r="AE301" s="208">
        <v>7.8277886497064575E-2</v>
      </c>
      <c r="AF301" s="208">
        <v>8.8328075709779297E-2</v>
      </c>
      <c r="AG301" s="208">
        <v>8.9680589680589673E-2</v>
      </c>
      <c r="AH301" s="213">
        <v>5.6277056277056259E-2</v>
      </c>
      <c r="AI301" s="211">
        <v>8.6330935251798468E-2</v>
      </c>
      <c r="AJ301" s="211">
        <v>5.8315334773218153E-2</v>
      </c>
      <c r="AK301" s="211">
        <v>8.7601078167115931E-2</v>
      </c>
      <c r="AL301" s="461">
        <v>7.5425790754257704E-2</v>
      </c>
      <c r="AM301" s="461">
        <v>0.1016299137104506</v>
      </c>
      <c r="AN301" s="200">
        <v>3.4883720930232398E-2</v>
      </c>
      <c r="AO301" s="208">
        <v>3.7037037037036979E-2</v>
      </c>
      <c r="AP301" s="32">
        <v>5.0000000000000044E-2</v>
      </c>
      <c r="AQ301" s="32">
        <v>3.6418816388467334E-2</v>
      </c>
      <c r="AR301" s="32">
        <v>3.649635036496357E-2</v>
      </c>
      <c r="AS301" s="32">
        <v>3.6281179138321962E-2</v>
      </c>
      <c r="AT301" s="32">
        <v>5.7309224639901846E-2</v>
      </c>
      <c r="AU301" s="216">
        <v>5.6758775205377088E-2</v>
      </c>
      <c r="AV301" s="461">
        <v>5.9616032334119273E-2</v>
      </c>
      <c r="AW301" s="461">
        <v>3.8596491228070073E-2</v>
      </c>
    </row>
    <row r="302" spans="1:49" hidden="1" outlineLevel="1">
      <c r="A302" s="40">
        <v>39342</v>
      </c>
      <c r="B302">
        <v>25784</v>
      </c>
      <c r="C302">
        <v>22877</v>
      </c>
      <c r="D302" s="362">
        <v>-3.1024114379019863E-2</v>
      </c>
      <c r="E302" s="34">
        <v>-4.5849831624912074E-2</v>
      </c>
      <c r="F302" s="34">
        <v>-1.3752371098465277E-2</v>
      </c>
      <c r="H302" s="366">
        <v>36.75</v>
      </c>
      <c r="I302" s="339">
        <v>27.6</v>
      </c>
      <c r="J302" s="365">
        <v>51.55</v>
      </c>
      <c r="K302" s="383">
        <v>44.1</v>
      </c>
      <c r="L302" s="365">
        <v>36.75</v>
      </c>
      <c r="M302" s="365">
        <v>37.549999999999997</v>
      </c>
      <c r="N302" s="365">
        <v>47.35</v>
      </c>
      <c r="O302" s="365">
        <v>40.15</v>
      </c>
      <c r="P302" s="379">
        <v>16.88</v>
      </c>
      <c r="Q302" s="368">
        <v>22.8</v>
      </c>
      <c r="R302" s="366">
        <v>12.7</v>
      </c>
      <c r="S302" s="73">
        <v>34.65</v>
      </c>
      <c r="T302" s="365">
        <v>35.75</v>
      </c>
      <c r="U302" s="365">
        <v>32.5</v>
      </c>
      <c r="V302" s="365">
        <v>33.799999999999997</v>
      </c>
      <c r="W302" s="365">
        <v>21.2</v>
      </c>
      <c r="Y302" s="365">
        <v>66.5</v>
      </c>
      <c r="Z302" s="457">
        <v>68.5</v>
      </c>
      <c r="AA302" s="365">
        <v>30.13</v>
      </c>
      <c r="AB302" s="365">
        <v>22.27</v>
      </c>
      <c r="AC302" s="370">
        <v>-3.289473684210531E-2</v>
      </c>
      <c r="AD302" s="476"/>
      <c r="AE302" s="208">
        <v>1.8148820326679971E-3</v>
      </c>
      <c r="AF302" s="208">
        <v>-3.8647342995169476E-3</v>
      </c>
      <c r="AG302" s="208">
        <v>-5.636978579481422E-3</v>
      </c>
      <c r="AH302" s="213">
        <v>4.098360655737654E-3</v>
      </c>
      <c r="AI302" s="211">
        <v>-5.2980132450332063E-3</v>
      </c>
      <c r="AJ302" s="211">
        <v>-3.3673469387755062E-2</v>
      </c>
      <c r="AK302" s="211">
        <v>-4.95662949194553E-3</v>
      </c>
      <c r="AL302" s="461">
        <v>-4.5248868778280604E-2</v>
      </c>
      <c r="AM302" s="461">
        <v>-7.8328981723237989E-3</v>
      </c>
      <c r="AN302" s="200">
        <v>-4.8689138576779034E-2</v>
      </c>
      <c r="AO302" s="208">
        <v>-4.8076923076923128E-2</v>
      </c>
      <c r="AP302" s="32">
        <v>-2.7210884353741527E-2</v>
      </c>
      <c r="AQ302" s="32">
        <v>-4.8316251830160972E-2</v>
      </c>
      <c r="AR302" s="32">
        <v>-4.7887323943662019E-2</v>
      </c>
      <c r="AS302" s="32">
        <v>-7.2210065645514354E-2</v>
      </c>
      <c r="AT302" s="32">
        <v>-3.6231884057971064E-2</v>
      </c>
      <c r="AU302" s="216">
        <v>-3.180212014134276E-2</v>
      </c>
      <c r="AV302" s="461">
        <v>-4.2275905912269596E-2</v>
      </c>
      <c r="AW302" s="461">
        <v>-5.954391891891897E-2</v>
      </c>
    </row>
    <row r="303" spans="1:49" hidden="1" outlineLevel="1">
      <c r="A303" s="40">
        <v>39349</v>
      </c>
      <c r="B303">
        <v>30516</v>
      </c>
      <c r="C303">
        <v>24948</v>
      </c>
      <c r="D303" s="362">
        <v>0.1398039497749739</v>
      </c>
      <c r="E303" s="34">
        <v>0.18352466645982002</v>
      </c>
      <c r="F303" s="34">
        <v>9.0527604143900042E-2</v>
      </c>
      <c r="H303" s="366">
        <v>38.799999999999997</v>
      </c>
      <c r="I303" s="339">
        <v>30.3</v>
      </c>
      <c r="J303" s="365">
        <v>56.55</v>
      </c>
      <c r="K303" s="383">
        <v>48.5</v>
      </c>
      <c r="L303" s="365">
        <v>41</v>
      </c>
      <c r="M303" s="365">
        <v>41.2</v>
      </c>
      <c r="N303" s="365">
        <v>50</v>
      </c>
      <c r="O303" s="365">
        <v>44.1</v>
      </c>
      <c r="P303" s="379">
        <v>18.03</v>
      </c>
      <c r="Q303" s="368">
        <v>25.36</v>
      </c>
      <c r="R303" s="366">
        <v>15.65</v>
      </c>
      <c r="S303" s="73">
        <v>43.1</v>
      </c>
      <c r="T303" s="365">
        <v>40</v>
      </c>
      <c r="U303" s="365">
        <v>40.35</v>
      </c>
      <c r="V303" s="365">
        <v>42</v>
      </c>
      <c r="W303" s="365">
        <v>26.95</v>
      </c>
      <c r="Y303" s="365">
        <v>73.900000000000006</v>
      </c>
      <c r="Z303" s="457">
        <v>75</v>
      </c>
      <c r="AA303" s="365">
        <v>33.4</v>
      </c>
      <c r="AB303" s="365">
        <v>27.75</v>
      </c>
      <c r="AC303" s="370">
        <v>5.5782312925169997E-2</v>
      </c>
      <c r="AD303" s="476"/>
      <c r="AE303" s="208">
        <v>9.7826086956521729E-2</v>
      </c>
      <c r="AF303" s="208">
        <v>9.6993210475266656E-2</v>
      </c>
      <c r="AG303" s="208">
        <v>9.977324263038545E-2</v>
      </c>
      <c r="AH303" s="213">
        <v>0.11564625850340127</v>
      </c>
      <c r="AI303" s="211">
        <v>9.7203728362183828E-2</v>
      </c>
      <c r="AJ303" s="211">
        <v>5.5966209081309337E-2</v>
      </c>
      <c r="AK303" s="211">
        <v>9.8381070983810881E-2</v>
      </c>
      <c r="AL303" s="461">
        <v>6.8127962085308136E-2</v>
      </c>
      <c r="AM303" s="461">
        <v>0.11228070175438587</v>
      </c>
      <c r="AN303" s="200">
        <v>0.23228346456692917</v>
      </c>
      <c r="AO303" s="208">
        <v>0.24386724386724401</v>
      </c>
      <c r="AP303" s="32">
        <v>0.11888111888111896</v>
      </c>
      <c r="AQ303" s="32">
        <v>0.24153846153846148</v>
      </c>
      <c r="AR303" s="32">
        <v>0.24260355029585812</v>
      </c>
      <c r="AS303" s="32">
        <v>0.27122641509433953</v>
      </c>
      <c r="AT303" s="32">
        <v>0.11127819548872186</v>
      </c>
      <c r="AU303" s="216">
        <v>9.4890510948905105E-2</v>
      </c>
      <c r="AV303" s="461">
        <v>0.10852970461334221</v>
      </c>
      <c r="AW303" s="461">
        <v>0.24607094746295477</v>
      </c>
    </row>
    <row r="304" spans="1:49" hidden="1" outlineLevel="1">
      <c r="A304" s="40">
        <v>39356</v>
      </c>
      <c r="B304">
        <v>32859</v>
      </c>
      <c r="C304">
        <v>28909</v>
      </c>
      <c r="D304" s="362">
        <v>0.1136593105437762</v>
      </c>
      <c r="E304" s="34">
        <v>7.6779394416043978E-2</v>
      </c>
      <c r="F304" s="34">
        <v>0.15877024210357549</v>
      </c>
      <c r="H304" s="366">
        <v>42.7</v>
      </c>
      <c r="I304" s="339">
        <v>35.549999999999997</v>
      </c>
      <c r="J304" s="365">
        <v>67</v>
      </c>
      <c r="K304" s="383">
        <v>57.5</v>
      </c>
      <c r="L304" s="365">
        <v>44.8</v>
      </c>
      <c r="M304" s="365">
        <v>48.7</v>
      </c>
      <c r="N304" s="365">
        <v>55</v>
      </c>
      <c r="O304" s="365">
        <v>52.2</v>
      </c>
      <c r="P304" s="379">
        <v>20.329999999999998</v>
      </c>
      <c r="Q304" s="368">
        <v>30.75</v>
      </c>
      <c r="R304" s="366">
        <v>19.2</v>
      </c>
      <c r="S304" s="73">
        <v>45.5</v>
      </c>
      <c r="T304" s="73">
        <v>43.8</v>
      </c>
      <c r="U304" s="73">
        <v>42.65</v>
      </c>
      <c r="V304" s="73">
        <v>44.35</v>
      </c>
      <c r="W304" s="73">
        <v>28.5</v>
      </c>
      <c r="Y304" s="73">
        <v>77.2</v>
      </c>
      <c r="Z304" s="457">
        <v>79.5</v>
      </c>
      <c r="AA304" s="73">
        <v>35.53</v>
      </c>
      <c r="AB304" s="73">
        <v>30.49</v>
      </c>
      <c r="AC304" s="370">
        <v>0.10051546391752586</v>
      </c>
      <c r="AD304" s="476"/>
      <c r="AE304" s="208">
        <v>0.1732673267326732</v>
      </c>
      <c r="AF304" s="208">
        <v>0.18479221927497802</v>
      </c>
      <c r="AG304" s="208">
        <v>0.18556701030927836</v>
      </c>
      <c r="AH304" s="213">
        <v>9.2682926829268153E-2</v>
      </c>
      <c r="AI304" s="211">
        <v>0.18203883495145634</v>
      </c>
      <c r="AJ304" s="211">
        <v>0.10000000000000009</v>
      </c>
      <c r="AK304" s="211">
        <v>0.18367346938775508</v>
      </c>
      <c r="AL304" s="461">
        <v>0.12756516916250682</v>
      </c>
      <c r="AM304" s="461">
        <v>0.21253943217665627</v>
      </c>
      <c r="AN304" s="200">
        <v>0.22683706070287535</v>
      </c>
      <c r="AO304" s="208">
        <v>5.5684454756380397E-2</v>
      </c>
      <c r="AP304" s="32">
        <v>9.4999999999999973E-2</v>
      </c>
      <c r="AQ304" s="32">
        <v>5.7001239157372874E-2</v>
      </c>
      <c r="AR304" s="32">
        <v>5.5952380952380976E-2</v>
      </c>
      <c r="AS304" s="32">
        <v>5.7513914656771803E-2</v>
      </c>
      <c r="AT304" s="32">
        <v>4.4654939106901104E-2</v>
      </c>
      <c r="AU304" s="216">
        <v>6.0000000000000053E-2</v>
      </c>
      <c r="AV304" s="461">
        <v>6.3772455089820435E-2</v>
      </c>
      <c r="AW304" s="461">
        <v>9.8738738738738618E-2</v>
      </c>
    </row>
    <row r="305" spans="1:49" hidden="1" outlineLevel="1">
      <c r="A305" s="40">
        <v>39363</v>
      </c>
      <c r="B305">
        <v>32433</v>
      </c>
      <c r="C305">
        <v>28409</v>
      </c>
      <c r="D305" s="362">
        <v>-1.4991581401372911E-2</v>
      </c>
      <c r="E305" s="34">
        <v>-1.2964484616086902E-2</v>
      </c>
      <c r="F305" s="34">
        <v>-1.72956518731191E-2</v>
      </c>
      <c r="H305" s="366">
        <v>44.15</v>
      </c>
      <c r="I305" s="339">
        <v>34.25</v>
      </c>
      <c r="J305" s="365">
        <v>64</v>
      </c>
      <c r="K305" s="383">
        <v>54.95</v>
      </c>
      <c r="L305" s="365">
        <v>46.5</v>
      </c>
      <c r="M305" s="365">
        <v>46</v>
      </c>
      <c r="N305" s="365">
        <v>56.85</v>
      </c>
      <c r="O305" s="365">
        <v>49.85</v>
      </c>
      <c r="P305" s="379">
        <v>21.21</v>
      </c>
      <c r="Q305" s="368">
        <v>29.16</v>
      </c>
      <c r="R305" s="366">
        <v>16.3</v>
      </c>
      <c r="S305" s="73">
        <v>45</v>
      </c>
      <c r="T305" s="73">
        <v>45.5</v>
      </c>
      <c r="U305" s="73">
        <v>42.15</v>
      </c>
      <c r="V305" s="73">
        <v>43.85</v>
      </c>
      <c r="W305" s="73">
        <v>28.15</v>
      </c>
      <c r="Y305" s="73">
        <v>77.8</v>
      </c>
      <c r="Z305" s="457">
        <v>79.8</v>
      </c>
      <c r="AA305" s="73">
        <v>35.700000000000003</v>
      </c>
      <c r="AB305" s="73">
        <v>30.05</v>
      </c>
      <c r="AC305" s="370">
        <v>3.3957845433255196E-2</v>
      </c>
      <c r="AD305" s="476"/>
      <c r="AE305" s="208">
        <v>-3.656821378340358E-2</v>
      </c>
      <c r="AF305" s="208">
        <v>-4.4776119402985093E-2</v>
      </c>
      <c r="AG305" s="208">
        <v>-4.4347826086956421E-2</v>
      </c>
      <c r="AH305" s="213">
        <v>3.7946428571428603E-2</v>
      </c>
      <c r="AI305" s="211">
        <v>-5.5441478439425151E-2</v>
      </c>
      <c r="AJ305" s="211">
        <v>3.3636363636363686E-2</v>
      </c>
      <c r="AK305" s="211">
        <v>-4.5019157088122652E-2</v>
      </c>
      <c r="AL305" s="461">
        <v>4.3285784554845108E-2</v>
      </c>
      <c r="AM305" s="461">
        <v>-5.1707317073170778E-2</v>
      </c>
      <c r="AN305" s="200">
        <v>-0.15104166666666663</v>
      </c>
      <c r="AO305" s="208">
        <v>-1.098901098901095E-2</v>
      </c>
      <c r="AP305" s="32">
        <v>3.8812785388127935E-2</v>
      </c>
      <c r="AQ305" s="32">
        <v>-1.1723329425556872E-2</v>
      </c>
      <c r="AR305" s="32">
        <v>-1.1273957158962844E-2</v>
      </c>
      <c r="AS305" s="32">
        <v>-1.2280701754386003E-2</v>
      </c>
      <c r="AT305" s="32">
        <v>7.7720207253886286E-3</v>
      </c>
      <c r="AU305" s="216">
        <v>3.7735849056603765E-3</v>
      </c>
      <c r="AV305" s="461">
        <v>4.784688995215447E-3</v>
      </c>
      <c r="AW305" s="461">
        <v>-1.4430960970809981E-2</v>
      </c>
    </row>
    <row r="306" spans="1:49" hidden="1" outlineLevel="1">
      <c r="A306" s="40">
        <v>39370</v>
      </c>
      <c r="B306">
        <v>35648</v>
      </c>
      <c r="C306">
        <v>32102</v>
      </c>
      <c r="D306" s="362">
        <v>0.11353998882351002</v>
      </c>
      <c r="E306" s="34">
        <v>9.9127431936607779E-2</v>
      </c>
      <c r="F306" s="34">
        <v>0.12999401598085103</v>
      </c>
      <c r="H306" s="366">
        <v>47.9</v>
      </c>
      <c r="I306" s="339">
        <v>38.799999999999997</v>
      </c>
      <c r="J306" s="365">
        <v>72.8</v>
      </c>
      <c r="K306" s="383">
        <v>62.5</v>
      </c>
      <c r="L306" s="365">
        <v>55</v>
      </c>
      <c r="M306" s="365">
        <v>52.75</v>
      </c>
      <c r="N306" s="365">
        <v>61.55</v>
      </c>
      <c r="O306" s="365">
        <v>56.6</v>
      </c>
      <c r="P306" s="379">
        <v>23.33</v>
      </c>
      <c r="Q306" s="368">
        <v>33.58</v>
      </c>
      <c r="R306" s="366">
        <v>17.350000000000001</v>
      </c>
      <c r="S306" s="73">
        <v>48</v>
      </c>
      <c r="T306" s="73">
        <v>51</v>
      </c>
      <c r="U306" s="73">
        <v>44.95</v>
      </c>
      <c r="V306" s="73">
        <v>47.75</v>
      </c>
      <c r="W306" s="73">
        <v>30</v>
      </c>
      <c r="Y306" s="73">
        <v>88.6</v>
      </c>
      <c r="Z306" s="457">
        <v>91</v>
      </c>
      <c r="AA306" s="73">
        <v>40.65</v>
      </c>
      <c r="AB306" s="73">
        <v>32.26</v>
      </c>
      <c r="AC306" s="370">
        <v>8.4937712344280936E-2</v>
      </c>
      <c r="AD306" s="476"/>
      <c r="AE306" s="208">
        <v>0.13284671532846715</v>
      </c>
      <c r="AF306" s="208">
        <v>0.13749999999999996</v>
      </c>
      <c r="AG306" s="208">
        <v>0.13739763421292084</v>
      </c>
      <c r="AH306" s="213">
        <v>0.18279569892473124</v>
      </c>
      <c r="AI306" s="211">
        <v>0.14673913043478271</v>
      </c>
      <c r="AJ306" s="211">
        <v>8.2673702726473008E-2</v>
      </c>
      <c r="AK306" s="211">
        <v>0.13540621865596791</v>
      </c>
      <c r="AL306" s="461">
        <v>9.9952852428099925E-2</v>
      </c>
      <c r="AM306" s="461">
        <v>0.15157750342935516</v>
      </c>
      <c r="AN306" s="200">
        <v>6.4417177914110502E-2</v>
      </c>
      <c r="AO306" s="208">
        <v>6.6666666666666652E-2</v>
      </c>
      <c r="AP306" s="32">
        <v>0.12087912087912089</v>
      </c>
      <c r="AQ306" s="32">
        <v>6.6429418742586011E-2</v>
      </c>
      <c r="AR306" s="32">
        <v>8.8939566704675066E-2</v>
      </c>
      <c r="AS306" s="32">
        <v>6.5719360568383678E-2</v>
      </c>
      <c r="AT306" s="32">
        <v>0.13881748071979438</v>
      </c>
      <c r="AU306" s="216">
        <v>0.14035087719298245</v>
      </c>
      <c r="AV306" s="461">
        <v>0.1386554621848739</v>
      </c>
      <c r="AW306" s="461">
        <v>7.3544093178036452E-2</v>
      </c>
    </row>
    <row r="307" spans="1:49" hidden="1" outlineLevel="1">
      <c r="A307" s="40">
        <v>39377</v>
      </c>
      <c r="B307">
        <v>35546</v>
      </c>
      <c r="C307">
        <v>32119</v>
      </c>
      <c r="D307" s="362">
        <v>-1.2546125461254665E-3</v>
      </c>
      <c r="E307" s="34">
        <v>-2.8613105924596427E-3</v>
      </c>
      <c r="F307" s="34">
        <v>5.2956202105791661E-4</v>
      </c>
      <c r="H307" s="366">
        <v>48.3</v>
      </c>
      <c r="I307" s="339">
        <v>39.049999999999997</v>
      </c>
      <c r="J307" s="365">
        <v>73.349999999999994</v>
      </c>
      <c r="K307" s="383">
        <v>62.95</v>
      </c>
      <c r="L307" s="365">
        <v>52.75</v>
      </c>
      <c r="M307" s="365">
        <v>52.55</v>
      </c>
      <c r="N307" s="365">
        <v>62.25</v>
      </c>
      <c r="O307" s="365">
        <v>57</v>
      </c>
      <c r="P307" s="379">
        <v>23.33</v>
      </c>
      <c r="Q307" s="368">
        <v>33.58</v>
      </c>
      <c r="R307" s="366">
        <v>17.350000000000001</v>
      </c>
      <c r="S307" s="73">
        <v>48</v>
      </c>
      <c r="T307" s="365">
        <v>51</v>
      </c>
      <c r="U307" s="365">
        <v>45</v>
      </c>
      <c r="V307" s="365">
        <v>46.85</v>
      </c>
      <c r="W307" s="365">
        <v>30.05</v>
      </c>
      <c r="Y307" s="365">
        <v>88.1</v>
      </c>
      <c r="Z307" s="457">
        <v>90.9</v>
      </c>
      <c r="AA307" s="365">
        <v>40.65</v>
      </c>
      <c r="AB307" s="365">
        <v>32.08</v>
      </c>
      <c r="AC307" s="370">
        <v>8.3507306889352151E-3</v>
      </c>
      <c r="AD307" s="476"/>
      <c r="AE307" s="208">
        <v>6.4432989690721421E-3</v>
      </c>
      <c r="AF307" s="208">
        <v>7.5549450549450281E-3</v>
      </c>
      <c r="AG307" s="208">
        <v>7.2000000000000952E-3</v>
      </c>
      <c r="AH307" s="213">
        <v>-4.0909090909090895E-2</v>
      </c>
      <c r="AI307" s="211">
        <v>-3.7914691943128354E-3</v>
      </c>
      <c r="AJ307" s="211">
        <v>1.1372867587327473E-2</v>
      </c>
      <c r="AK307" s="211">
        <v>7.0671378091873294E-3</v>
      </c>
      <c r="AL307" s="461">
        <v>0</v>
      </c>
      <c r="AM307" s="461">
        <v>0</v>
      </c>
      <c r="AN307" s="200">
        <v>0</v>
      </c>
      <c r="AO307" s="208">
        <v>0</v>
      </c>
      <c r="AP307" s="32">
        <v>0</v>
      </c>
      <c r="AQ307" s="32">
        <v>1.1123470522802492E-3</v>
      </c>
      <c r="AR307" s="32">
        <v>-1.8848167539266991E-2</v>
      </c>
      <c r="AS307" s="32">
        <v>1.6666666666667052E-3</v>
      </c>
      <c r="AT307" s="32">
        <v>-5.6433408577878375E-3</v>
      </c>
      <c r="AU307" s="216">
        <v>-1.098901098900984E-3</v>
      </c>
      <c r="AV307" s="461">
        <v>0</v>
      </c>
      <c r="AW307" s="461">
        <v>-5.5796652200867936E-3</v>
      </c>
    </row>
    <row r="308" spans="1:49" hidden="1" outlineLevel="1">
      <c r="A308" s="40">
        <v>39384</v>
      </c>
      <c r="B308">
        <v>34910</v>
      </c>
      <c r="C308">
        <v>31338</v>
      </c>
      <c r="D308" s="362">
        <v>-2.094140249759846E-2</v>
      </c>
      <c r="E308" s="34">
        <v>-1.7892308557924896E-2</v>
      </c>
      <c r="F308" s="34">
        <v>-2.4315825523833268E-2</v>
      </c>
      <c r="H308" s="366">
        <v>47.25</v>
      </c>
      <c r="I308" s="339">
        <v>38</v>
      </c>
      <c r="J308" s="365">
        <v>72</v>
      </c>
      <c r="K308" s="383">
        <v>62</v>
      </c>
      <c r="L308" s="365">
        <v>50</v>
      </c>
      <c r="M308" s="365">
        <v>51.55</v>
      </c>
      <c r="N308" s="365">
        <v>60.7</v>
      </c>
      <c r="O308" s="365">
        <v>55.95</v>
      </c>
      <c r="P308" s="379">
        <v>22.62</v>
      </c>
      <c r="Q308" s="368">
        <v>32.869999999999997</v>
      </c>
      <c r="R308" s="366">
        <v>17.25</v>
      </c>
      <c r="S308" s="73">
        <v>47.9</v>
      </c>
      <c r="T308" s="365">
        <v>49</v>
      </c>
      <c r="U308" s="365">
        <v>44.8</v>
      </c>
      <c r="V308" s="365">
        <v>46.6</v>
      </c>
      <c r="W308" s="365">
        <v>29.9</v>
      </c>
      <c r="Y308" s="365">
        <v>87.7</v>
      </c>
      <c r="Z308" s="457">
        <v>87</v>
      </c>
      <c r="AA308" s="365">
        <v>38.799999999999997</v>
      </c>
      <c r="AB308" s="365">
        <v>31.81</v>
      </c>
      <c r="AC308" s="370">
        <v>-2.1739130434782594E-2</v>
      </c>
      <c r="AD308" s="476"/>
      <c r="AE308" s="208">
        <v>-2.688860435339302E-2</v>
      </c>
      <c r="AF308" s="208">
        <v>-1.8404907975460016E-2</v>
      </c>
      <c r="AG308" s="208">
        <v>-1.5091342335186719E-2</v>
      </c>
      <c r="AH308" s="213">
        <v>-5.2132701421800931E-2</v>
      </c>
      <c r="AI308" s="211">
        <v>-1.9029495718363432E-2</v>
      </c>
      <c r="AJ308" s="211">
        <v>-2.4899598393574252E-2</v>
      </c>
      <c r="AK308" s="211">
        <v>-1.8421052631578894E-2</v>
      </c>
      <c r="AL308" s="461">
        <v>-3.0432918988426816E-2</v>
      </c>
      <c r="AM308" s="461">
        <v>-2.1143537820131009E-2</v>
      </c>
      <c r="AN308" s="200">
        <v>-5.7636887608070175E-3</v>
      </c>
      <c r="AO308" s="208">
        <v>-2.0833333333333259E-3</v>
      </c>
      <c r="AP308" s="32">
        <v>-3.9215686274509776E-2</v>
      </c>
      <c r="AQ308" s="32">
        <v>-4.4444444444444731E-3</v>
      </c>
      <c r="AR308" s="32">
        <v>-5.3361792956243548E-3</v>
      </c>
      <c r="AS308" s="32">
        <v>-4.99168053244603E-3</v>
      </c>
      <c r="AT308" s="32">
        <v>-4.5402951191826357E-3</v>
      </c>
      <c r="AU308" s="216">
        <v>-4.2904290429042979E-2</v>
      </c>
      <c r="AV308" s="461">
        <v>-4.5510455104551095E-2</v>
      </c>
      <c r="AW308" s="461">
        <v>-8.4164588528677919E-3</v>
      </c>
    </row>
    <row r="309" spans="1:49" hidden="1" outlineLevel="1">
      <c r="A309" s="40">
        <v>39391</v>
      </c>
      <c r="B309">
        <v>32666</v>
      </c>
      <c r="C309">
        <v>28735</v>
      </c>
      <c r="D309" s="362">
        <v>-7.3164472889747589E-2</v>
      </c>
      <c r="E309" s="34">
        <v>-6.4279576052706955E-2</v>
      </c>
      <c r="F309" s="34">
        <v>-8.3062097134469326E-2</v>
      </c>
      <c r="H309" s="366">
        <v>45.9</v>
      </c>
      <c r="I309" s="339">
        <v>35.1</v>
      </c>
      <c r="J309" s="365">
        <v>64.7</v>
      </c>
      <c r="K309" s="383">
        <v>55.4</v>
      </c>
      <c r="L309" s="365">
        <v>46</v>
      </c>
      <c r="M309" s="365">
        <v>46.4</v>
      </c>
      <c r="N309" s="365">
        <v>59.35</v>
      </c>
      <c r="O309" s="365">
        <v>50.2</v>
      </c>
      <c r="P309" s="379">
        <v>21.56</v>
      </c>
      <c r="Q309" s="368">
        <v>28.63</v>
      </c>
      <c r="R309" s="366">
        <v>15.85</v>
      </c>
      <c r="S309" s="73">
        <v>44.05</v>
      </c>
      <c r="T309" s="365">
        <v>45</v>
      </c>
      <c r="U309" s="365">
        <v>41.2</v>
      </c>
      <c r="V309" s="365">
        <v>44.5</v>
      </c>
      <c r="W309" s="365">
        <v>27.55</v>
      </c>
      <c r="Y309" s="365">
        <v>82.85</v>
      </c>
      <c r="Z309" s="457">
        <v>85</v>
      </c>
      <c r="AA309" s="365">
        <v>37.56</v>
      </c>
      <c r="AB309" s="365">
        <v>28.63</v>
      </c>
      <c r="AC309" s="370">
        <v>-2.8571428571428581E-2</v>
      </c>
      <c r="AD309" s="476"/>
      <c r="AE309" s="208">
        <v>-7.6315789473684226E-2</v>
      </c>
      <c r="AF309" s="208">
        <v>-0.10138888888888886</v>
      </c>
      <c r="AG309" s="208">
        <v>-0.1064516129032258</v>
      </c>
      <c r="AH309" s="213">
        <v>-7.999999999999996E-2</v>
      </c>
      <c r="AI309" s="211">
        <v>-9.9903006789524684E-2</v>
      </c>
      <c r="AJ309" s="211">
        <v>-2.2240527182866621E-2</v>
      </c>
      <c r="AK309" s="211">
        <v>-0.10277033065236818</v>
      </c>
      <c r="AL309" s="461">
        <v>-4.6861184792219346E-2</v>
      </c>
      <c r="AM309" s="461">
        <v>-0.12899300273805903</v>
      </c>
      <c r="AN309" s="200">
        <v>-8.1159420289855122E-2</v>
      </c>
      <c r="AO309" s="208">
        <v>-8.0375782881002111E-2</v>
      </c>
      <c r="AP309" s="32">
        <v>-8.1632653061224469E-2</v>
      </c>
      <c r="AQ309" s="32">
        <v>-8.0357142857142683E-2</v>
      </c>
      <c r="AR309" s="32">
        <v>-4.5064377682403456E-2</v>
      </c>
      <c r="AS309" s="32">
        <v>-7.8595317725752456E-2</v>
      </c>
      <c r="AT309" s="32">
        <v>-5.5302166476625003E-2</v>
      </c>
      <c r="AU309" s="216">
        <v>-2.2988505747126409E-2</v>
      </c>
      <c r="AV309" s="461">
        <v>-3.1958762886597825E-2</v>
      </c>
      <c r="AW309" s="461">
        <v>-9.9968563344860151E-2</v>
      </c>
    </row>
    <row r="310" spans="1:49" hidden="1" outlineLevel="1">
      <c r="A310" s="40">
        <v>39398</v>
      </c>
      <c r="B310">
        <v>37214</v>
      </c>
      <c r="C310">
        <v>31583</v>
      </c>
      <c r="D310" s="362">
        <v>0.12045406426605432</v>
      </c>
      <c r="E310" s="34">
        <v>0.13922733117002384</v>
      </c>
      <c r="F310" s="34">
        <v>9.9112580476770518E-2</v>
      </c>
      <c r="H310" s="366">
        <v>49.6</v>
      </c>
      <c r="I310" s="339">
        <v>37.9</v>
      </c>
      <c r="J310" s="365">
        <v>71.3</v>
      </c>
      <c r="K310" s="383">
        <v>61.9</v>
      </c>
      <c r="L310" s="365">
        <v>50</v>
      </c>
      <c r="M310" s="365">
        <v>51</v>
      </c>
      <c r="N310" s="365">
        <v>63.95</v>
      </c>
      <c r="O310" s="365">
        <v>55.3</v>
      </c>
      <c r="P310" s="379">
        <v>23.86</v>
      </c>
      <c r="Q310" s="368">
        <v>32.17</v>
      </c>
      <c r="R310" s="366">
        <v>18.5</v>
      </c>
      <c r="S310" s="73">
        <v>49.75</v>
      </c>
      <c r="T310" s="365">
        <v>49</v>
      </c>
      <c r="U310" s="365">
        <v>48.2</v>
      </c>
      <c r="V310" s="365">
        <v>50.2</v>
      </c>
      <c r="W310" s="365">
        <v>32.200000000000003</v>
      </c>
      <c r="Y310" s="365">
        <v>93.2</v>
      </c>
      <c r="Z310" s="457">
        <v>92.5</v>
      </c>
      <c r="AA310" s="365">
        <v>42.42</v>
      </c>
      <c r="AB310" s="365">
        <v>34.47</v>
      </c>
      <c r="AC310" s="370">
        <v>8.0610021786492458E-2</v>
      </c>
      <c r="AD310" s="476"/>
      <c r="AE310" s="208">
        <v>7.9772079772079785E-2</v>
      </c>
      <c r="AF310" s="208">
        <v>0.10200927357032441</v>
      </c>
      <c r="AG310" s="208">
        <v>0.11732851985559578</v>
      </c>
      <c r="AH310" s="213">
        <v>8.6956521739130377E-2</v>
      </c>
      <c r="AI310" s="211">
        <v>9.9137931034482873E-2</v>
      </c>
      <c r="AJ310" s="211">
        <v>7.7506318449873657E-2</v>
      </c>
      <c r="AK310" s="211">
        <v>0.10159362549800788</v>
      </c>
      <c r="AL310" s="461">
        <v>0.10667903525046385</v>
      </c>
      <c r="AM310" s="461">
        <v>0.12364652462451975</v>
      </c>
      <c r="AN310" s="200">
        <v>0.16719242902208209</v>
      </c>
      <c r="AO310" s="208">
        <v>0.12939841089670834</v>
      </c>
      <c r="AP310" s="32">
        <v>8.8888888888888795E-2</v>
      </c>
      <c r="AQ310" s="32">
        <v>0.16990291262135915</v>
      </c>
      <c r="AR310" s="32">
        <v>0.12808988764044948</v>
      </c>
      <c r="AS310" s="32">
        <v>0.16878402903811263</v>
      </c>
      <c r="AT310" s="32">
        <v>0.12492456246228145</v>
      </c>
      <c r="AU310" s="216">
        <v>8.8235294117646967E-2</v>
      </c>
      <c r="AV310" s="461">
        <v>0.12939297124600646</v>
      </c>
      <c r="AW310" s="461">
        <v>0.20398183723367103</v>
      </c>
    </row>
    <row r="311" spans="1:49" hidden="1" outlineLevel="1">
      <c r="A311" s="40">
        <v>39405</v>
      </c>
      <c r="B311">
        <v>39014</v>
      </c>
      <c r="C311">
        <v>32021</v>
      </c>
      <c r="D311" s="362">
        <v>3.2530488248034173E-2</v>
      </c>
      <c r="E311" s="34">
        <v>4.8368893427204851E-2</v>
      </c>
      <c r="F311" s="34">
        <v>1.3868220245068619E-2</v>
      </c>
      <c r="H311" s="366">
        <v>50.6</v>
      </c>
      <c r="I311" s="339">
        <v>38.549999999999997</v>
      </c>
      <c r="J311" s="365">
        <v>72.05</v>
      </c>
      <c r="K311" s="383">
        <v>62.4</v>
      </c>
      <c r="L311" s="365">
        <v>51</v>
      </c>
      <c r="M311" s="365">
        <v>52.55</v>
      </c>
      <c r="N311" s="365">
        <v>64.55</v>
      </c>
      <c r="O311" s="365">
        <v>56.3</v>
      </c>
      <c r="P311" s="379">
        <v>23.86</v>
      </c>
      <c r="Q311" s="368">
        <v>35.25</v>
      </c>
      <c r="R311" s="366">
        <v>19.149999999999999</v>
      </c>
      <c r="S311" s="73">
        <v>51.65</v>
      </c>
      <c r="T311" s="365">
        <v>50</v>
      </c>
      <c r="U311" s="365">
        <v>50</v>
      </c>
      <c r="V311" s="365">
        <v>52.1</v>
      </c>
      <c r="W311" s="365">
        <v>33.35</v>
      </c>
      <c r="Y311" s="365">
        <v>102.05</v>
      </c>
      <c r="Z311" s="457">
        <v>98</v>
      </c>
      <c r="AA311" s="365">
        <v>45.07</v>
      </c>
      <c r="AB311" s="365">
        <v>35.880000000000003</v>
      </c>
      <c r="AC311" s="370">
        <v>2.0161290322580738E-2</v>
      </c>
      <c r="AD311" s="476"/>
      <c r="AE311" s="208">
        <v>1.715039577836408E-2</v>
      </c>
      <c r="AF311" s="208">
        <v>1.051893408134652E-2</v>
      </c>
      <c r="AG311" s="208">
        <v>8.0775444264944429E-3</v>
      </c>
      <c r="AH311" s="213">
        <v>2.0000000000000018E-2</v>
      </c>
      <c r="AI311" s="211">
        <v>3.039215686274499E-2</v>
      </c>
      <c r="AJ311" s="211">
        <v>9.3823299452695519E-3</v>
      </c>
      <c r="AK311" s="211">
        <v>1.8083182640144635E-2</v>
      </c>
      <c r="AL311" s="461">
        <v>0</v>
      </c>
      <c r="AM311" s="461">
        <v>9.5741373950885889E-2</v>
      </c>
      <c r="AN311" s="200">
        <v>3.5135135135134998E-2</v>
      </c>
      <c r="AO311" s="208">
        <v>3.8190954773869246E-2</v>
      </c>
      <c r="AP311" s="32">
        <v>2.0408163265306145E-2</v>
      </c>
      <c r="AQ311" s="32">
        <v>3.734439834024883E-2</v>
      </c>
      <c r="AR311" s="32">
        <v>3.7848605577689209E-2</v>
      </c>
      <c r="AS311" s="32">
        <v>3.5714285714285587E-2</v>
      </c>
      <c r="AT311" s="32">
        <v>9.4957081545064215E-2</v>
      </c>
      <c r="AU311" s="216">
        <v>5.9459459459459518E-2</v>
      </c>
      <c r="AV311" s="461">
        <v>6.2470532767562537E-2</v>
      </c>
      <c r="AW311" s="461">
        <v>4.0905134899912987E-2</v>
      </c>
    </row>
    <row r="312" spans="1:49" hidden="1" outlineLevel="1">
      <c r="A312" s="40">
        <v>39412</v>
      </c>
      <c r="B312">
        <v>35597</v>
      </c>
      <c r="C312">
        <v>29175</v>
      </c>
      <c r="D312" s="362">
        <v>-8.8167804603364486E-2</v>
      </c>
      <c r="E312" s="34">
        <v>-8.7583944225149923E-2</v>
      </c>
      <c r="F312" s="34">
        <v>-8.8879173042690773E-2</v>
      </c>
      <c r="H312" s="366">
        <v>47.6</v>
      </c>
      <c r="I312" s="339">
        <v>35.15</v>
      </c>
      <c r="J312" s="365">
        <v>65.75</v>
      </c>
      <c r="K312" s="383">
        <v>56.35</v>
      </c>
      <c r="L312" s="365">
        <v>48</v>
      </c>
      <c r="M312" s="365">
        <v>47.95</v>
      </c>
      <c r="N312" s="365">
        <v>61</v>
      </c>
      <c r="O312" s="365">
        <v>51.35</v>
      </c>
      <c r="P312" s="379">
        <v>20.5</v>
      </c>
      <c r="Q312" s="368">
        <v>29.25</v>
      </c>
      <c r="R312" s="366">
        <v>17.7</v>
      </c>
      <c r="S312" s="73">
        <v>47.65</v>
      </c>
      <c r="T312" s="365">
        <v>47</v>
      </c>
      <c r="U312" s="365">
        <v>46.2</v>
      </c>
      <c r="V312" s="365">
        <v>48.1</v>
      </c>
      <c r="W312" s="365">
        <v>30.8</v>
      </c>
      <c r="Y312" s="365">
        <v>88.2</v>
      </c>
      <c r="Z312" s="457">
        <v>90.4</v>
      </c>
      <c r="AA312" s="365">
        <v>40.299999999999997</v>
      </c>
      <c r="AB312" s="365">
        <v>32.700000000000003</v>
      </c>
      <c r="AC312" s="370">
        <v>-5.9288537549407105E-2</v>
      </c>
      <c r="AD312" s="476"/>
      <c r="AE312" s="208">
        <v>-8.8197146562905337E-2</v>
      </c>
      <c r="AF312" s="208">
        <v>-8.7439278278972909E-2</v>
      </c>
      <c r="AG312" s="208">
        <v>-9.6955128205128194E-2</v>
      </c>
      <c r="AH312" s="213">
        <v>-5.8823529411764719E-2</v>
      </c>
      <c r="AI312" s="211">
        <v>-8.7535680304471786E-2</v>
      </c>
      <c r="AJ312" s="211">
        <v>-5.4996127033307474E-2</v>
      </c>
      <c r="AK312" s="211">
        <v>-8.792184724689156E-2</v>
      </c>
      <c r="AL312" s="461">
        <v>-0.14082145850796313</v>
      </c>
      <c r="AM312" s="461">
        <v>-0.17021276595744683</v>
      </c>
      <c r="AN312" s="200">
        <v>-7.5718015665796279E-2</v>
      </c>
      <c r="AO312" s="208">
        <v>-7.744433688286545E-2</v>
      </c>
      <c r="AP312" s="32">
        <v>-6.0000000000000053E-2</v>
      </c>
      <c r="AQ312" s="32">
        <v>-7.5999999999999956E-2</v>
      </c>
      <c r="AR312" s="32">
        <v>-7.6775431861804244E-2</v>
      </c>
      <c r="AS312" s="32">
        <v>-7.6461769115442335E-2</v>
      </c>
      <c r="AT312" s="32">
        <v>-0.13571778539931401</v>
      </c>
      <c r="AU312" s="216">
        <v>-7.7551020408163196E-2</v>
      </c>
      <c r="AV312" s="461">
        <v>-0.10583536720656761</v>
      </c>
      <c r="AW312" s="461">
        <v>-8.8628762541805961E-2</v>
      </c>
    </row>
    <row r="313" spans="1:49" hidden="1" outlineLevel="1">
      <c r="A313" s="40">
        <v>39419</v>
      </c>
      <c r="B313">
        <v>36073</v>
      </c>
      <c r="C313">
        <v>31502</v>
      </c>
      <c r="D313" s="362">
        <v>4.3274871858210329E-2</v>
      </c>
      <c r="E313" s="34">
        <v>1.3371913363485755E-2</v>
      </c>
      <c r="F313" s="34">
        <v>7.9760068551842256E-2</v>
      </c>
      <c r="H313" s="366">
        <v>49.75</v>
      </c>
      <c r="I313" s="339">
        <v>38.6</v>
      </c>
      <c r="J313" s="365">
        <v>72.3</v>
      </c>
      <c r="K313" s="383">
        <v>62</v>
      </c>
      <c r="L313" s="365">
        <v>50</v>
      </c>
      <c r="M313" s="365">
        <v>52.05</v>
      </c>
      <c r="N313" s="365">
        <v>63</v>
      </c>
      <c r="O313" s="365">
        <v>56.4</v>
      </c>
      <c r="P313" s="379">
        <v>21.56</v>
      </c>
      <c r="Q313" s="368">
        <v>32.700000000000003</v>
      </c>
      <c r="R313" s="366">
        <v>17.7</v>
      </c>
      <c r="S313" s="73">
        <v>48.05</v>
      </c>
      <c r="T313" s="365">
        <v>49</v>
      </c>
      <c r="U313" s="365">
        <v>46.75</v>
      </c>
      <c r="V313" s="365">
        <v>48.5</v>
      </c>
      <c r="W313" s="365">
        <v>30.8</v>
      </c>
      <c r="Y313" s="365">
        <v>90.25</v>
      </c>
      <c r="Z313" s="457">
        <v>91</v>
      </c>
      <c r="AA313" s="365">
        <v>41.53</v>
      </c>
      <c r="AB313" s="365">
        <v>32.700000000000003</v>
      </c>
      <c r="AC313" s="370">
        <v>4.5168067226890818E-2</v>
      </c>
      <c r="AD313" s="476"/>
      <c r="AE313" s="208">
        <v>9.8150782361308808E-2</v>
      </c>
      <c r="AF313" s="208">
        <v>9.9619771863117768E-2</v>
      </c>
      <c r="AG313" s="208">
        <v>0.10026619343389531</v>
      </c>
      <c r="AH313" s="213">
        <v>4.1666666666666741E-2</v>
      </c>
      <c r="AI313" s="211">
        <v>8.5505735140771533E-2</v>
      </c>
      <c r="AJ313" s="211">
        <v>3.2786885245901676E-2</v>
      </c>
      <c r="AK313" s="211">
        <v>9.8344693281402051E-2</v>
      </c>
      <c r="AL313" s="461">
        <v>5.1707317073170778E-2</v>
      </c>
      <c r="AM313" s="461">
        <v>0.11794871794871797</v>
      </c>
      <c r="AN313" s="200">
        <v>0</v>
      </c>
      <c r="AO313" s="208">
        <v>8.394543546694555E-3</v>
      </c>
      <c r="AP313" s="32">
        <v>4.2553191489361764E-2</v>
      </c>
      <c r="AQ313" s="32">
        <v>1.1904761904761862E-2</v>
      </c>
      <c r="AR313" s="32">
        <v>8.3160083160083165E-3</v>
      </c>
      <c r="AS313" s="32">
        <v>0</v>
      </c>
      <c r="AT313" s="32">
        <v>2.3242630385487573E-2</v>
      </c>
      <c r="AU313" s="216">
        <v>6.6371681415928752E-3</v>
      </c>
      <c r="AV313" s="461">
        <v>3.0521091811414491E-2</v>
      </c>
      <c r="AW313" s="461">
        <v>0</v>
      </c>
    </row>
    <row r="314" spans="1:49" hidden="1" outlineLevel="1">
      <c r="A314" s="40">
        <v>39426</v>
      </c>
      <c r="B314">
        <v>34276</v>
      </c>
      <c r="C314">
        <v>30081</v>
      </c>
      <c r="D314" s="362">
        <v>-4.7621161672216084E-2</v>
      </c>
      <c r="E314" s="34">
        <v>-4.9815651595376043E-2</v>
      </c>
      <c r="F314" s="34">
        <v>-4.5108247095422493E-2</v>
      </c>
      <c r="H314" s="366">
        <v>46.25</v>
      </c>
      <c r="I314" s="339">
        <v>36.549999999999997</v>
      </c>
      <c r="J314" s="365">
        <v>69.45</v>
      </c>
      <c r="K314" s="383">
        <v>59.55</v>
      </c>
      <c r="L314" s="365">
        <v>46.5</v>
      </c>
      <c r="M314" s="365">
        <v>50.2</v>
      </c>
      <c r="N314" s="365">
        <v>58.5</v>
      </c>
      <c r="O314" s="365">
        <v>54.4</v>
      </c>
      <c r="P314" s="379">
        <v>21.21</v>
      </c>
      <c r="Q314" s="368">
        <v>31.46</v>
      </c>
      <c r="R314" s="366">
        <v>16.600000000000001</v>
      </c>
      <c r="S314" s="73">
        <v>44.3</v>
      </c>
      <c r="T314" s="365">
        <v>45.5</v>
      </c>
      <c r="U314" s="365">
        <v>45.5</v>
      </c>
      <c r="V314" s="365">
        <v>47.35</v>
      </c>
      <c r="W314" s="365">
        <v>30.15</v>
      </c>
      <c r="Y314" s="365">
        <v>86.45</v>
      </c>
      <c r="Z314" s="457">
        <v>87</v>
      </c>
      <c r="AA314" s="365">
        <v>39.24</v>
      </c>
      <c r="AB314" s="365">
        <v>30.4</v>
      </c>
      <c r="AC314" s="370">
        <v>-7.0351758793969821E-2</v>
      </c>
      <c r="AD314" s="476"/>
      <c r="AE314" s="208">
        <v>-5.3108808290155518E-2</v>
      </c>
      <c r="AF314" s="208">
        <v>-3.9419087136929432E-2</v>
      </c>
      <c r="AG314" s="208">
        <v>-3.9516129032258096E-2</v>
      </c>
      <c r="AH314" s="213">
        <v>-6.9999999999999951E-2</v>
      </c>
      <c r="AI314" s="211">
        <v>-3.5542747358309201E-2</v>
      </c>
      <c r="AJ314" s="211">
        <v>-7.1428571428571397E-2</v>
      </c>
      <c r="AK314" s="211">
        <v>-3.546099290780147E-2</v>
      </c>
      <c r="AL314" s="461">
        <v>-1.6233766233766156E-2</v>
      </c>
      <c r="AM314" s="461">
        <v>-3.7920489296636162E-2</v>
      </c>
      <c r="AN314" s="200">
        <v>-6.2146892655367103E-2</v>
      </c>
      <c r="AO314" s="208">
        <v>-7.8043704474505704E-2</v>
      </c>
      <c r="AP314" s="32">
        <v>-7.1428571428571397E-2</v>
      </c>
      <c r="AQ314" s="32">
        <v>-2.6737967914438499E-2</v>
      </c>
      <c r="AR314" s="32">
        <v>-2.3711340206185483E-2</v>
      </c>
      <c r="AS314" s="32">
        <v>-2.110389610389618E-2</v>
      </c>
      <c r="AT314" s="32">
        <v>-4.2105263157894757E-2</v>
      </c>
      <c r="AU314" s="216">
        <v>-4.3956043956043911E-2</v>
      </c>
      <c r="AV314" s="461">
        <v>-5.5140862027450055E-2</v>
      </c>
      <c r="AW314" s="461">
        <v>-7.0336391437308965E-2</v>
      </c>
    </row>
    <row r="315" spans="1:49" hidden="1" outlineLevel="1">
      <c r="A315" s="40">
        <v>39433</v>
      </c>
      <c r="B315">
        <v>33362</v>
      </c>
      <c r="C315">
        <v>30153</v>
      </c>
      <c r="D315" s="362">
        <v>-1.3083269885171722E-2</v>
      </c>
      <c r="E315" s="34">
        <v>-2.6665888668456095E-2</v>
      </c>
      <c r="F315" s="34">
        <v>2.393537448887928E-3</v>
      </c>
      <c r="H315" s="366">
        <v>46.5</v>
      </c>
      <c r="I315" s="339">
        <v>36.9</v>
      </c>
      <c r="J315" s="365">
        <v>68.900000000000006</v>
      </c>
      <c r="K315" s="383">
        <v>59.55</v>
      </c>
      <c r="L315" s="365">
        <v>48</v>
      </c>
      <c r="M315" s="365">
        <v>49.75</v>
      </c>
      <c r="N315" s="365">
        <v>59.25</v>
      </c>
      <c r="O315" s="365">
        <v>53.9</v>
      </c>
      <c r="P315" s="379">
        <v>21.56</v>
      </c>
      <c r="Q315" s="368">
        <v>31.11</v>
      </c>
      <c r="R315" s="366">
        <v>16.25</v>
      </c>
      <c r="S315" s="73">
        <v>43.05</v>
      </c>
      <c r="T315" s="365">
        <v>45.75</v>
      </c>
      <c r="U315" s="365">
        <v>42.1</v>
      </c>
      <c r="V315" s="365">
        <v>43.8</v>
      </c>
      <c r="W315" s="365">
        <v>28.1</v>
      </c>
      <c r="Y315" s="365">
        <v>85.85</v>
      </c>
      <c r="Z315" s="457">
        <v>87.5</v>
      </c>
      <c r="AA315" s="365">
        <v>39.409999999999997</v>
      </c>
      <c r="AB315" s="365">
        <v>29.6</v>
      </c>
      <c r="AC315" s="370">
        <v>5.4054054054053502E-3</v>
      </c>
      <c r="AD315" s="476"/>
      <c r="AE315" s="208">
        <v>9.5759233926129284E-3</v>
      </c>
      <c r="AF315" s="208">
        <v>-7.9193664506839179E-3</v>
      </c>
      <c r="AG315" s="208">
        <v>0</v>
      </c>
      <c r="AH315" s="213">
        <v>3.2258064516129004E-2</v>
      </c>
      <c r="AI315" s="211">
        <v>-8.9641434262949238E-3</v>
      </c>
      <c r="AJ315" s="211">
        <v>1.2820512820512775E-2</v>
      </c>
      <c r="AK315" s="211">
        <v>-9.1911764705882026E-3</v>
      </c>
      <c r="AL315" s="461">
        <v>1.6501650165016368E-2</v>
      </c>
      <c r="AM315" s="461">
        <v>-1.1125238397965753E-2</v>
      </c>
      <c r="AN315" s="200">
        <v>-2.108433734939763E-2</v>
      </c>
      <c r="AO315" s="208">
        <v>-2.8216704288939076E-2</v>
      </c>
      <c r="AP315" s="32">
        <v>5.494505494505475E-3</v>
      </c>
      <c r="AQ315" s="32">
        <v>-7.4725274725274682E-2</v>
      </c>
      <c r="AR315" s="32">
        <v>-7.4973600844773003E-2</v>
      </c>
      <c r="AS315" s="32">
        <v>-6.79933665008291E-2</v>
      </c>
      <c r="AT315" s="32">
        <v>-6.9404279930597168E-3</v>
      </c>
      <c r="AU315" s="216">
        <v>5.7471264367816577E-3</v>
      </c>
      <c r="AV315" s="461">
        <v>4.3323139653412834E-3</v>
      </c>
      <c r="AW315" s="461">
        <v>-2.631578947368407E-2</v>
      </c>
    </row>
    <row r="316" spans="1:49" hidden="1" outlineLevel="1">
      <c r="A316" s="40">
        <v>39440</v>
      </c>
      <c r="B316">
        <v>31666</v>
      </c>
      <c r="C316">
        <v>28806</v>
      </c>
      <c r="D316" s="362">
        <v>-4.7909942533259864E-2</v>
      </c>
      <c r="E316" s="34">
        <v>-5.0836280798513322E-2</v>
      </c>
      <c r="F316" s="34">
        <v>-4.4672171923191728E-2</v>
      </c>
      <c r="H316" s="366">
        <v>43.75</v>
      </c>
      <c r="I316" s="339">
        <v>35.4</v>
      </c>
      <c r="J316" s="365">
        <v>67.150000000000006</v>
      </c>
      <c r="K316" s="383">
        <v>57.5</v>
      </c>
      <c r="L316" s="365">
        <v>44</v>
      </c>
      <c r="M316" s="365">
        <v>48.3</v>
      </c>
      <c r="N316" s="365">
        <v>56.5</v>
      </c>
      <c r="O316" s="365">
        <v>52.55</v>
      </c>
      <c r="P316" s="379">
        <v>19.8</v>
      </c>
      <c r="Q316" s="368">
        <v>30.05</v>
      </c>
      <c r="R316" s="366">
        <v>15.65</v>
      </c>
      <c r="S316" s="73">
        <v>41.5</v>
      </c>
      <c r="T316" s="365">
        <v>43</v>
      </c>
      <c r="U316" s="365">
        <v>40.6</v>
      </c>
      <c r="V316" s="365">
        <v>42.2</v>
      </c>
      <c r="W316" s="365">
        <v>27.1</v>
      </c>
      <c r="Y316" s="365">
        <v>79.900000000000006</v>
      </c>
      <c r="Z316" s="457">
        <v>83</v>
      </c>
      <c r="AA316" s="365">
        <v>36.229999999999997</v>
      </c>
      <c r="AB316" s="365">
        <v>28.28</v>
      </c>
      <c r="AC316" s="370">
        <v>-5.9139784946236507E-2</v>
      </c>
      <c r="AD316" s="476"/>
      <c r="AE316" s="208">
        <v>-4.065040650406504E-2</v>
      </c>
      <c r="AF316" s="208">
        <v>-2.539912917271403E-2</v>
      </c>
      <c r="AG316" s="208">
        <v>-3.4424853064651484E-2</v>
      </c>
      <c r="AH316" s="213">
        <v>-8.333333333333337E-2</v>
      </c>
      <c r="AI316" s="211">
        <v>-2.9145728643216184E-2</v>
      </c>
      <c r="AJ316" s="211">
        <v>-4.641350210970463E-2</v>
      </c>
      <c r="AK316" s="211">
        <v>-2.504638218923938E-2</v>
      </c>
      <c r="AL316" s="461">
        <v>-8.1632653061224358E-2</v>
      </c>
      <c r="AM316" s="461">
        <v>-3.4072645451623251E-2</v>
      </c>
      <c r="AN316" s="200">
        <v>-3.6923076923076947E-2</v>
      </c>
      <c r="AO316" s="208">
        <v>-3.6004645760743248E-2</v>
      </c>
      <c r="AP316" s="32">
        <v>-6.0109289617486295E-2</v>
      </c>
      <c r="AQ316" s="32">
        <v>-3.5629453681710221E-2</v>
      </c>
      <c r="AR316" s="32">
        <v>-3.6529680365296691E-2</v>
      </c>
      <c r="AS316" s="32">
        <v>-3.5587188612099641E-2</v>
      </c>
      <c r="AT316" s="32">
        <v>-6.9306930693069146E-2</v>
      </c>
      <c r="AU316" s="216">
        <v>-5.1428571428571379E-2</v>
      </c>
      <c r="AV316" s="461">
        <v>-8.0690180157320435E-2</v>
      </c>
      <c r="AW316" s="461">
        <v>-4.4594594594594583E-2</v>
      </c>
    </row>
    <row r="317" spans="1:49" hidden="1" outlineLevel="1">
      <c r="A317" s="40">
        <v>39447</v>
      </c>
      <c r="B317">
        <v>31666</v>
      </c>
      <c r="C317">
        <v>28806</v>
      </c>
      <c r="D317" s="362">
        <v>0</v>
      </c>
      <c r="E317" s="34">
        <v>0</v>
      </c>
      <c r="F317" s="34">
        <v>0</v>
      </c>
      <c r="H317" s="366">
        <v>43.75</v>
      </c>
      <c r="I317" s="339">
        <v>35.4</v>
      </c>
      <c r="J317" s="365">
        <v>67.150000000000006</v>
      </c>
      <c r="K317" s="383">
        <v>57.5</v>
      </c>
      <c r="L317" s="365">
        <v>44</v>
      </c>
      <c r="M317" s="365">
        <v>48.3</v>
      </c>
      <c r="N317" s="365">
        <v>56.5</v>
      </c>
      <c r="O317" s="365">
        <v>52.55</v>
      </c>
      <c r="P317" s="379">
        <v>19.8</v>
      </c>
      <c r="Q317" s="368">
        <v>30.05</v>
      </c>
      <c r="R317" s="366">
        <v>15.65</v>
      </c>
      <c r="S317" s="73">
        <v>41.5</v>
      </c>
      <c r="T317" s="365">
        <v>43</v>
      </c>
      <c r="U317" s="365">
        <v>40.6</v>
      </c>
      <c r="V317" s="365">
        <v>42.2</v>
      </c>
      <c r="W317" s="365">
        <v>27.1</v>
      </c>
      <c r="Y317" s="365">
        <v>79.900000000000006</v>
      </c>
      <c r="Z317" s="457">
        <v>83</v>
      </c>
      <c r="AA317" s="365">
        <v>36.229999999999997</v>
      </c>
      <c r="AB317" s="365">
        <v>28.28</v>
      </c>
      <c r="AC317" s="370">
        <v>0</v>
      </c>
      <c r="AD317" s="476"/>
      <c r="AE317" s="208">
        <v>0</v>
      </c>
      <c r="AF317" s="208">
        <v>0</v>
      </c>
      <c r="AG317" s="208">
        <v>0</v>
      </c>
      <c r="AH317" s="213">
        <v>0</v>
      </c>
      <c r="AI317" s="211">
        <v>0</v>
      </c>
      <c r="AJ317" s="211">
        <v>0</v>
      </c>
      <c r="AK317" s="211">
        <v>0</v>
      </c>
      <c r="AL317" s="461">
        <v>0</v>
      </c>
      <c r="AM317" s="461">
        <v>0</v>
      </c>
      <c r="AN317" s="200">
        <v>0</v>
      </c>
      <c r="AO317" s="208">
        <v>0</v>
      </c>
      <c r="AP317" s="32">
        <v>0</v>
      </c>
      <c r="AQ317" s="32">
        <v>0</v>
      </c>
      <c r="AR317" s="32">
        <v>0</v>
      </c>
      <c r="AS317" s="32">
        <v>0</v>
      </c>
      <c r="AT317" s="32">
        <v>0</v>
      </c>
      <c r="AU317" s="216">
        <v>0</v>
      </c>
      <c r="AV317" s="461">
        <v>0</v>
      </c>
      <c r="AW317" s="461">
        <v>0</v>
      </c>
    </row>
    <row r="318" spans="1:49" hidden="1" outlineLevel="1">
      <c r="A318" s="40">
        <v>39454</v>
      </c>
      <c r="B318">
        <v>29940</v>
      </c>
      <c r="C318">
        <v>25518</v>
      </c>
      <c r="D318" s="362">
        <v>-8.2914406667548568E-2</v>
      </c>
      <c r="E318" s="34">
        <v>-5.4506410661277038E-2</v>
      </c>
      <c r="F318" s="34">
        <v>-0.11414288689856278</v>
      </c>
      <c r="H318" s="366">
        <v>41.75</v>
      </c>
      <c r="I318" s="339">
        <v>31</v>
      </c>
      <c r="J318" s="365">
        <v>58.9</v>
      </c>
      <c r="K318" s="383">
        <v>50.35</v>
      </c>
      <c r="L318" s="365">
        <v>40</v>
      </c>
      <c r="M318" s="365">
        <v>42.35</v>
      </c>
      <c r="N318" s="365">
        <v>51.2</v>
      </c>
      <c r="O318" s="365">
        <v>45.8</v>
      </c>
      <c r="P318" s="379">
        <v>17.670000000000002</v>
      </c>
      <c r="Q318" s="368">
        <v>25.63</v>
      </c>
      <c r="R318" s="366">
        <v>14.7</v>
      </c>
      <c r="S318" s="73">
        <v>39.75</v>
      </c>
      <c r="T318" s="365">
        <v>39</v>
      </c>
      <c r="U318" s="365">
        <v>38.1</v>
      </c>
      <c r="V318" s="365">
        <v>41</v>
      </c>
      <c r="W318" s="365">
        <v>25.45</v>
      </c>
      <c r="Y318" s="365">
        <v>77.5</v>
      </c>
      <c r="Z318" s="457">
        <v>79</v>
      </c>
      <c r="AA318" s="365">
        <v>34.47</v>
      </c>
      <c r="AB318" s="365">
        <v>26.07</v>
      </c>
      <c r="AC318" s="370">
        <v>-4.5714285714285707E-2</v>
      </c>
      <c r="AD318" s="476"/>
      <c r="AE318" s="208">
        <v>-0.12429378531073443</v>
      </c>
      <c r="AF318" s="208">
        <v>-0.12285927029039478</v>
      </c>
      <c r="AG318" s="208">
        <v>-0.12434782608695649</v>
      </c>
      <c r="AH318" s="213">
        <v>-9.0909090909090939E-2</v>
      </c>
      <c r="AI318" s="211">
        <v>-0.12318840579710133</v>
      </c>
      <c r="AJ318" s="211">
        <v>-9.3805309734513176E-2</v>
      </c>
      <c r="AK318" s="211">
        <v>-0.12844909609895339</v>
      </c>
      <c r="AL318" s="461">
        <v>-0.10757575757575755</v>
      </c>
      <c r="AM318" s="461">
        <v>-0.14708818635607324</v>
      </c>
      <c r="AN318" s="200">
        <v>-6.0702875399361034E-2</v>
      </c>
      <c r="AO318" s="208">
        <v>-4.216867469879515E-2</v>
      </c>
      <c r="AP318" s="32">
        <v>-9.3023255813953543E-2</v>
      </c>
      <c r="AQ318" s="32">
        <v>-6.1576354679802936E-2</v>
      </c>
      <c r="AR318" s="32">
        <v>-2.8436018957346043E-2</v>
      </c>
      <c r="AS318" s="32">
        <v>-6.0885608856088624E-2</v>
      </c>
      <c r="AT318" s="32">
        <v>-3.0037546933667114E-2</v>
      </c>
      <c r="AU318" s="216">
        <v>-4.8192771084337394E-2</v>
      </c>
      <c r="AV318" s="461">
        <v>-4.8578526083356333E-2</v>
      </c>
      <c r="AW318" s="461">
        <v>-7.8147100424328153E-2</v>
      </c>
    </row>
    <row r="319" spans="1:49" hidden="1" outlineLevel="1">
      <c r="A319" s="40">
        <v>39461</v>
      </c>
      <c r="B319">
        <v>24717</v>
      </c>
      <c r="C319">
        <v>19722</v>
      </c>
      <c r="D319" s="362">
        <v>-0.19869090122254685</v>
      </c>
      <c r="E319" s="34">
        <v>-0.17444889779559114</v>
      </c>
      <c r="F319" s="34">
        <v>-0.22713378791441341</v>
      </c>
      <c r="H319" s="366">
        <v>34</v>
      </c>
      <c r="I319" s="339">
        <v>23.9</v>
      </c>
      <c r="J319" s="365">
        <v>44.85</v>
      </c>
      <c r="K319" s="383">
        <v>38.25</v>
      </c>
      <c r="L319" s="365">
        <v>33</v>
      </c>
      <c r="M319" s="365">
        <v>32.6</v>
      </c>
      <c r="N319" s="365">
        <v>44.5</v>
      </c>
      <c r="O319" s="365">
        <v>35.1</v>
      </c>
      <c r="P319" s="379">
        <v>12.73</v>
      </c>
      <c r="Q319" s="368">
        <v>18.559999999999999</v>
      </c>
      <c r="R319" s="366">
        <v>12.4</v>
      </c>
      <c r="S319" s="73">
        <v>34</v>
      </c>
      <c r="T319" s="365">
        <v>32</v>
      </c>
      <c r="U319" s="365">
        <v>31.85</v>
      </c>
      <c r="V319" s="365">
        <v>33.15</v>
      </c>
      <c r="W319" s="365">
        <v>21.3</v>
      </c>
      <c r="Y319" s="365">
        <v>64.099999999999994</v>
      </c>
      <c r="Z319" s="457">
        <v>65</v>
      </c>
      <c r="AA319" s="365">
        <v>27.93</v>
      </c>
      <c r="AB319" s="365">
        <v>21.21</v>
      </c>
      <c r="AC319" s="370">
        <v>-0.18562874251497008</v>
      </c>
      <c r="AD319" s="476"/>
      <c r="AE319" s="208">
        <v>-0.22903225806451621</v>
      </c>
      <c r="AF319" s="208">
        <v>-0.23853989813242782</v>
      </c>
      <c r="AG319" s="208">
        <v>-0.24031777557100298</v>
      </c>
      <c r="AH319" s="213">
        <v>-0.17500000000000004</v>
      </c>
      <c r="AI319" s="211">
        <v>-0.23022432113341207</v>
      </c>
      <c r="AJ319" s="211">
        <v>-0.130859375</v>
      </c>
      <c r="AK319" s="211">
        <v>-0.23362445414847155</v>
      </c>
      <c r="AL319" s="461">
        <v>-0.27956989247311836</v>
      </c>
      <c r="AM319" s="461">
        <v>-0.27584861490440893</v>
      </c>
      <c r="AN319" s="200">
        <v>-0.15646258503401356</v>
      </c>
      <c r="AO319" s="208">
        <v>-0.14465408805031443</v>
      </c>
      <c r="AP319" s="32">
        <v>-0.17948717948717952</v>
      </c>
      <c r="AQ319" s="32">
        <v>-0.16404199475065617</v>
      </c>
      <c r="AR319" s="32">
        <v>-0.1914634146341464</v>
      </c>
      <c r="AS319" s="32">
        <v>-0.16306483300589381</v>
      </c>
      <c r="AT319" s="32">
        <v>-0.17290322580645168</v>
      </c>
      <c r="AU319" s="216">
        <v>-0.17721518987341767</v>
      </c>
      <c r="AV319" s="461">
        <v>-0.18973020017406439</v>
      </c>
      <c r="AW319" s="461">
        <v>-0.18642117376294587</v>
      </c>
    </row>
    <row r="320" spans="1:49" hidden="1" outlineLevel="1">
      <c r="A320" s="40">
        <v>39468</v>
      </c>
      <c r="B320">
        <v>16505</v>
      </c>
      <c r="C320">
        <v>16120</v>
      </c>
      <c r="D320" s="362">
        <v>-0.26584756632687501</v>
      </c>
      <c r="E320" s="34">
        <v>-0.33224096775498646</v>
      </c>
      <c r="F320" s="34">
        <v>-0.18263867761890273</v>
      </c>
      <c r="H320" s="366">
        <v>26.85</v>
      </c>
      <c r="I320" s="339">
        <v>20</v>
      </c>
      <c r="J320" s="365">
        <v>37.35</v>
      </c>
      <c r="K320" s="383">
        <v>31.75</v>
      </c>
      <c r="L320" s="365">
        <v>26</v>
      </c>
      <c r="M320" s="365">
        <v>28.4</v>
      </c>
      <c r="N320" s="365">
        <v>34.799999999999997</v>
      </c>
      <c r="O320" s="365">
        <v>29.3</v>
      </c>
      <c r="P320" s="379">
        <v>10.25</v>
      </c>
      <c r="Q320" s="368">
        <v>14.85</v>
      </c>
      <c r="R320" s="366">
        <v>8.5</v>
      </c>
      <c r="S320" s="73">
        <v>20</v>
      </c>
      <c r="T320" s="365">
        <v>25</v>
      </c>
      <c r="U320" s="365">
        <v>18.7</v>
      </c>
      <c r="V320" s="365">
        <v>19.5</v>
      </c>
      <c r="W320" s="365">
        <v>12.6</v>
      </c>
      <c r="Y320" s="365">
        <v>50.6</v>
      </c>
      <c r="Z320" s="457">
        <v>51</v>
      </c>
      <c r="AA320" s="365">
        <v>21.21</v>
      </c>
      <c r="AB320" s="365">
        <v>10.6</v>
      </c>
      <c r="AC320" s="370">
        <v>-0.21029411764705874</v>
      </c>
      <c r="AD320" s="476"/>
      <c r="AE320" s="208">
        <v>-0.16317991631799156</v>
      </c>
      <c r="AF320" s="208">
        <v>-0.16722408026755853</v>
      </c>
      <c r="AG320" s="208">
        <v>-0.16993464052287577</v>
      </c>
      <c r="AH320" s="213">
        <v>-0.21212121212121215</v>
      </c>
      <c r="AI320" s="211">
        <v>-0.12883435582822089</v>
      </c>
      <c r="AJ320" s="211">
        <v>-0.21797752808988768</v>
      </c>
      <c r="AK320" s="211">
        <v>-0.16524216524216528</v>
      </c>
      <c r="AL320" s="461">
        <v>-0.19481539670070702</v>
      </c>
      <c r="AM320" s="461">
        <v>-0.19989224137931028</v>
      </c>
      <c r="AN320" s="200">
        <v>-0.31451612903225812</v>
      </c>
      <c r="AO320" s="208">
        <v>-0.41176470588235292</v>
      </c>
      <c r="AP320" s="32">
        <v>-0.21875</v>
      </c>
      <c r="AQ320" s="32">
        <v>-0.41287284144427006</v>
      </c>
      <c r="AR320" s="32">
        <v>-0.41176470588235292</v>
      </c>
      <c r="AS320" s="32">
        <v>-0.40845070422535212</v>
      </c>
      <c r="AT320" s="32">
        <v>-0.21060842433697335</v>
      </c>
      <c r="AU320" s="216">
        <v>-0.2153846153846154</v>
      </c>
      <c r="AV320" s="461">
        <v>-0.24060150375939848</v>
      </c>
      <c r="AW320" s="461">
        <v>-0.50023573785950026</v>
      </c>
    </row>
    <row r="321" spans="1:49" hidden="1" outlineLevel="1">
      <c r="A321" s="40">
        <v>39475</v>
      </c>
      <c r="B321">
        <v>17885</v>
      </c>
      <c r="C321">
        <v>14549</v>
      </c>
      <c r="D321" s="362">
        <v>-5.8544061302682193E-3</v>
      </c>
      <c r="E321" s="34">
        <v>8.3611026961526891E-2</v>
      </c>
      <c r="F321" s="34">
        <v>-9.7456575682382085E-2</v>
      </c>
      <c r="H321" s="366">
        <v>24.3</v>
      </c>
      <c r="I321" s="339">
        <v>18.350000000000001</v>
      </c>
      <c r="J321" s="365">
        <v>34.049999999999997</v>
      </c>
      <c r="K321" s="383">
        <v>28.95</v>
      </c>
      <c r="L321" s="365">
        <v>23.5</v>
      </c>
      <c r="M321" s="365">
        <v>25</v>
      </c>
      <c r="N321" s="365">
        <v>32.25</v>
      </c>
      <c r="O321" s="365">
        <v>26.9</v>
      </c>
      <c r="P321" s="379">
        <v>8.84</v>
      </c>
      <c r="Q321" s="368">
        <v>13.26</v>
      </c>
      <c r="R321" s="366">
        <v>8.6999999999999993</v>
      </c>
      <c r="S321" s="73">
        <v>23.35</v>
      </c>
      <c r="T321" s="365">
        <v>22.5</v>
      </c>
      <c r="U321" s="365">
        <v>21.85</v>
      </c>
      <c r="V321" s="365">
        <v>22.75</v>
      </c>
      <c r="W321" s="365">
        <v>14.95</v>
      </c>
      <c r="Y321" s="365">
        <v>51.6</v>
      </c>
      <c r="Z321" s="457">
        <v>52.25</v>
      </c>
      <c r="AA321" s="365">
        <v>22.09</v>
      </c>
      <c r="AB321" s="365">
        <v>13.26</v>
      </c>
      <c r="AC321" s="370">
        <v>-9.4972067039106212E-2</v>
      </c>
      <c r="AD321" s="476"/>
      <c r="AE321" s="208">
        <v>-8.2499999999999907E-2</v>
      </c>
      <c r="AF321" s="208">
        <v>-8.8353413654618573E-2</v>
      </c>
      <c r="AG321" s="208">
        <v>-8.8188976377952755E-2</v>
      </c>
      <c r="AH321" s="213">
        <v>-9.6153846153846145E-2</v>
      </c>
      <c r="AI321" s="211">
        <v>-0.11971830985915488</v>
      </c>
      <c r="AJ321" s="211">
        <v>-7.3275862068965414E-2</v>
      </c>
      <c r="AK321" s="211">
        <v>-8.1911262798634921E-2</v>
      </c>
      <c r="AL321" s="461">
        <v>-0.13756097560975611</v>
      </c>
      <c r="AM321" s="461">
        <v>-0.10707070707070709</v>
      </c>
      <c r="AN321" s="200">
        <v>2.3529411764705799E-2</v>
      </c>
      <c r="AO321" s="208">
        <v>0.16749999999999998</v>
      </c>
      <c r="AP321" s="32">
        <v>-9.9999999999999978E-2</v>
      </c>
      <c r="AQ321" s="32">
        <v>0.1684491978609628</v>
      </c>
      <c r="AR321" s="32">
        <v>0.16666666666666674</v>
      </c>
      <c r="AS321" s="32">
        <v>0.18650793650793651</v>
      </c>
      <c r="AT321" s="32">
        <v>1.9762845849802479E-2</v>
      </c>
      <c r="AU321" s="216">
        <v>2.450980392156854E-2</v>
      </c>
      <c r="AV321" s="461">
        <v>4.1489863272041516E-2</v>
      </c>
      <c r="AW321" s="461">
        <v>0.25094339622641515</v>
      </c>
    </row>
    <row r="322" spans="1:49" hidden="1" outlineLevel="1">
      <c r="A322" s="40">
        <v>39482</v>
      </c>
      <c r="B322">
        <v>21354</v>
      </c>
      <c r="C322">
        <v>18497</v>
      </c>
      <c r="D322" s="362">
        <v>0.22867978047727688</v>
      </c>
      <c r="E322" s="34">
        <v>0.19396142018451212</v>
      </c>
      <c r="F322" s="34">
        <v>0.27135885627878209</v>
      </c>
      <c r="H322" s="366">
        <v>29.55</v>
      </c>
      <c r="I322" s="339">
        <v>23.15</v>
      </c>
      <c r="J322" s="365">
        <v>43.55</v>
      </c>
      <c r="K322" s="383">
        <v>36.950000000000003</v>
      </c>
      <c r="L322" s="365">
        <v>29</v>
      </c>
      <c r="M322" s="365">
        <v>31.6</v>
      </c>
      <c r="N322" s="365">
        <v>38.200000000000003</v>
      </c>
      <c r="O322" s="365">
        <v>34</v>
      </c>
      <c r="P322" s="379">
        <v>11.84</v>
      </c>
      <c r="Q322" s="368">
        <v>18.03</v>
      </c>
      <c r="R322" s="366">
        <v>10.45</v>
      </c>
      <c r="S322" s="73">
        <v>28</v>
      </c>
      <c r="T322" s="365">
        <v>28</v>
      </c>
      <c r="U322" s="365">
        <v>26.5</v>
      </c>
      <c r="V322" s="365">
        <v>27.35</v>
      </c>
      <c r="W322" s="365">
        <v>17.75</v>
      </c>
      <c r="Y322" s="365">
        <v>59.4</v>
      </c>
      <c r="Z322" s="457">
        <v>60.2</v>
      </c>
      <c r="AA322" s="365">
        <v>25.63</v>
      </c>
      <c r="AB322" s="365">
        <v>16.97</v>
      </c>
      <c r="AC322" s="370">
        <v>0.21604938271604945</v>
      </c>
      <c r="AD322" s="476"/>
      <c r="AE322" s="208">
        <v>0.26158038147138951</v>
      </c>
      <c r="AF322" s="208">
        <v>0.27900146842878115</v>
      </c>
      <c r="AG322" s="208">
        <v>0.27633851468048376</v>
      </c>
      <c r="AH322" s="213">
        <v>0.23404255319148937</v>
      </c>
      <c r="AI322" s="211">
        <v>0.26400000000000001</v>
      </c>
      <c r="AJ322" s="211">
        <v>0.1844961240310079</v>
      </c>
      <c r="AK322" s="211">
        <v>0.26394052044609673</v>
      </c>
      <c r="AL322" s="461">
        <v>0.33936651583710398</v>
      </c>
      <c r="AM322" s="461">
        <v>0.35972850678733037</v>
      </c>
      <c r="AN322" s="200">
        <v>0.20114942528735624</v>
      </c>
      <c r="AO322" s="208">
        <v>0.19914346895074941</v>
      </c>
      <c r="AP322" s="32">
        <v>0.24444444444444446</v>
      </c>
      <c r="AQ322" s="32">
        <v>0.21281464530892436</v>
      </c>
      <c r="AR322" s="32">
        <v>0.20219780219780237</v>
      </c>
      <c r="AS322" s="32">
        <v>0.18729096989966565</v>
      </c>
      <c r="AT322" s="32">
        <v>0.15116279069767447</v>
      </c>
      <c r="AU322" s="216">
        <v>0.15215311004784704</v>
      </c>
      <c r="AV322" s="461">
        <v>0.16025350837483021</v>
      </c>
      <c r="AW322" s="461">
        <v>0.27978883861236792</v>
      </c>
    </row>
    <row r="323" spans="1:49" hidden="1" outlineLevel="1">
      <c r="A323" s="40">
        <v>39489</v>
      </c>
      <c r="B323">
        <v>22096</v>
      </c>
      <c r="C323">
        <v>19816</v>
      </c>
      <c r="D323" s="362">
        <v>5.1717648239692826E-2</v>
      </c>
      <c r="E323" s="34">
        <v>3.4747588273859709E-2</v>
      </c>
      <c r="F323" s="34">
        <v>7.1308860896361681E-2</v>
      </c>
      <c r="H323" s="366">
        <v>31</v>
      </c>
      <c r="I323" s="339">
        <v>24.9</v>
      </c>
      <c r="J323" s="365">
        <v>46.5</v>
      </c>
      <c r="K323" s="383">
        <v>39.75</v>
      </c>
      <c r="L323" s="365">
        <v>31</v>
      </c>
      <c r="M323" s="365">
        <v>33.950000000000003</v>
      </c>
      <c r="N323" s="365">
        <v>41</v>
      </c>
      <c r="O323" s="365">
        <v>36.6</v>
      </c>
      <c r="P323" s="379">
        <v>12.37</v>
      </c>
      <c r="Q323" s="368">
        <v>19.8</v>
      </c>
      <c r="R323" s="366">
        <v>10.65</v>
      </c>
      <c r="S323" s="73">
        <v>28.85</v>
      </c>
      <c r="T323" s="365">
        <v>30</v>
      </c>
      <c r="U323" s="365">
        <v>27</v>
      </c>
      <c r="V323" s="365">
        <v>28.1</v>
      </c>
      <c r="W323" s="365">
        <v>18.149999999999999</v>
      </c>
      <c r="Y323" s="365">
        <v>61.2</v>
      </c>
      <c r="Z323" s="457">
        <v>62.5</v>
      </c>
      <c r="AA323" s="365">
        <v>26.78</v>
      </c>
      <c r="AB323" s="365">
        <v>17.59</v>
      </c>
      <c r="AC323" s="370">
        <v>4.9069373942470351E-2</v>
      </c>
      <c r="AD323" s="476"/>
      <c r="AE323" s="208">
        <v>7.5593952483801408E-2</v>
      </c>
      <c r="AF323" s="208">
        <v>6.7738231917336522E-2</v>
      </c>
      <c r="AG323" s="208">
        <v>7.5778078484438405E-2</v>
      </c>
      <c r="AH323" s="213">
        <v>6.8965517241379226E-2</v>
      </c>
      <c r="AI323" s="211">
        <v>7.4367088607594889E-2</v>
      </c>
      <c r="AJ323" s="211">
        <v>7.3298429319371694E-2</v>
      </c>
      <c r="AK323" s="211">
        <v>7.6470588235294068E-2</v>
      </c>
      <c r="AL323" s="461">
        <v>4.4763513513513375E-2</v>
      </c>
      <c r="AM323" s="461">
        <v>9.8169717138103074E-2</v>
      </c>
      <c r="AN323" s="200">
        <v>1.9138755980861344E-2</v>
      </c>
      <c r="AO323" s="208">
        <v>3.0357142857142971E-2</v>
      </c>
      <c r="AP323" s="32">
        <v>7.1428571428571397E-2</v>
      </c>
      <c r="AQ323" s="32">
        <v>1.8867924528301883E-2</v>
      </c>
      <c r="AR323" s="32">
        <v>2.7422303473491727E-2</v>
      </c>
      <c r="AS323" s="32">
        <v>2.2535211267605604E-2</v>
      </c>
      <c r="AT323" s="32">
        <v>3.0303030303030276E-2</v>
      </c>
      <c r="AU323" s="216">
        <v>3.8205980066445155E-2</v>
      </c>
      <c r="AV323" s="461">
        <v>4.4869293796332421E-2</v>
      </c>
      <c r="AW323" s="461">
        <v>3.6535061873895103E-2</v>
      </c>
    </row>
    <row r="324" spans="1:49" hidden="1" outlineLevel="1">
      <c r="A324" s="40">
        <v>39496</v>
      </c>
      <c r="B324">
        <v>23066</v>
      </c>
      <c r="C324">
        <v>22468</v>
      </c>
      <c r="D324" s="362">
        <v>8.6419163962588197E-2</v>
      </c>
      <c r="E324" s="34">
        <v>4.3899348298334528E-2</v>
      </c>
      <c r="F324" s="34">
        <v>0.13383124747678643</v>
      </c>
      <c r="H324" s="366">
        <v>33.85</v>
      </c>
      <c r="I324" s="339">
        <v>28.25</v>
      </c>
      <c r="J324" s="365">
        <v>53.6</v>
      </c>
      <c r="K324" s="383">
        <v>45.85</v>
      </c>
      <c r="L324" s="365">
        <v>33.5</v>
      </c>
      <c r="M324" s="365">
        <v>39</v>
      </c>
      <c r="N324" s="365">
        <v>43.55</v>
      </c>
      <c r="O324" s="365">
        <v>41.7</v>
      </c>
      <c r="P324" s="379">
        <v>14.4</v>
      </c>
      <c r="Q324" s="368">
        <v>23.15</v>
      </c>
      <c r="R324" s="366">
        <v>11.25</v>
      </c>
      <c r="S324" s="73">
        <v>30</v>
      </c>
      <c r="T324" s="365">
        <v>32.5</v>
      </c>
      <c r="U324" s="365">
        <v>28.7</v>
      </c>
      <c r="V324" s="365">
        <v>29.25</v>
      </c>
      <c r="W324" s="365">
        <v>19.2</v>
      </c>
      <c r="Y324" s="365">
        <v>62.5</v>
      </c>
      <c r="Z324" s="457">
        <v>63</v>
      </c>
      <c r="AA324" s="365">
        <v>27.93</v>
      </c>
      <c r="AB324" s="365">
        <v>18.559999999999999</v>
      </c>
      <c r="AC324" s="370">
        <v>9.1935483870967838E-2</v>
      </c>
      <c r="AD324" s="476"/>
      <c r="AE324" s="208">
        <v>0.13453815261044189</v>
      </c>
      <c r="AF324" s="208">
        <v>0.15268817204301088</v>
      </c>
      <c r="AG324" s="208">
        <v>0.15345911949685531</v>
      </c>
      <c r="AH324" s="213">
        <v>8.0645161290322509E-2</v>
      </c>
      <c r="AI324" s="211">
        <v>0.14874815905743732</v>
      </c>
      <c r="AJ324" s="211">
        <v>6.2195121951219345E-2</v>
      </c>
      <c r="AK324" s="211">
        <v>0.13934426229508201</v>
      </c>
      <c r="AL324" s="461">
        <v>0.16410670978173014</v>
      </c>
      <c r="AM324" s="461">
        <v>0.16919191919191912</v>
      </c>
      <c r="AN324" s="200">
        <v>5.6338028169014009E-2</v>
      </c>
      <c r="AO324" s="208">
        <v>3.9861351819757251E-2</v>
      </c>
      <c r="AP324" s="32">
        <v>8.3333333333333259E-2</v>
      </c>
      <c r="AQ324" s="32">
        <v>6.2962962962962887E-2</v>
      </c>
      <c r="AR324" s="32">
        <v>4.0925266903914626E-2</v>
      </c>
      <c r="AS324" s="32">
        <v>5.7851239669421517E-2</v>
      </c>
      <c r="AT324" s="32">
        <v>2.1241830065359402E-2</v>
      </c>
      <c r="AU324" s="216">
        <v>8.0000000000000071E-3</v>
      </c>
      <c r="AV324" s="461">
        <v>4.2942494398805042E-2</v>
      </c>
      <c r="AW324" s="461">
        <v>5.5144968732234068E-2</v>
      </c>
    </row>
    <row r="325" spans="1:49" hidden="1" outlineLevel="1">
      <c r="A325" s="40">
        <v>39503</v>
      </c>
      <c r="B325">
        <v>24353</v>
      </c>
      <c r="C325">
        <v>20494</v>
      </c>
      <c r="D325" s="362">
        <v>-1.5087626828304113E-2</v>
      </c>
      <c r="E325" s="34">
        <v>5.5796410300875676E-2</v>
      </c>
      <c r="F325" s="34">
        <v>-8.7858287341997521E-2</v>
      </c>
      <c r="H325" s="366">
        <v>32.049999999999997</v>
      </c>
      <c r="I325" s="339">
        <v>25.55</v>
      </c>
      <c r="J325" s="365">
        <v>48.4</v>
      </c>
      <c r="K325" s="383">
        <v>41.25</v>
      </c>
      <c r="L325" s="365">
        <v>32</v>
      </c>
      <c r="M325" s="365">
        <v>35.25</v>
      </c>
      <c r="N325" s="365">
        <v>41.3</v>
      </c>
      <c r="O325" s="365">
        <v>37.5</v>
      </c>
      <c r="P325" s="379">
        <v>13.26</v>
      </c>
      <c r="Q325" s="368">
        <v>20.329999999999998</v>
      </c>
      <c r="R325" s="366">
        <v>11.6</v>
      </c>
      <c r="S325" s="73">
        <v>31.8</v>
      </c>
      <c r="T325" s="365">
        <v>31</v>
      </c>
      <c r="U325" s="365">
        <v>29.75</v>
      </c>
      <c r="V325" s="365">
        <v>31</v>
      </c>
      <c r="W325" s="365">
        <v>19.95</v>
      </c>
      <c r="Y325" s="365">
        <v>68.599999999999994</v>
      </c>
      <c r="Z325" s="457">
        <v>69.5</v>
      </c>
      <c r="AA325" s="365">
        <v>30.05</v>
      </c>
      <c r="AB325" s="365">
        <v>19.440000000000001</v>
      </c>
      <c r="AC325" s="370">
        <v>-5.3175775480059251E-2</v>
      </c>
      <c r="AD325" s="476"/>
      <c r="AE325" s="208">
        <v>-9.5575221238938024E-2</v>
      </c>
      <c r="AF325" s="208">
        <v>-9.7014925373134386E-2</v>
      </c>
      <c r="AG325" s="208">
        <v>-0.10032715376226831</v>
      </c>
      <c r="AH325" s="213">
        <v>-4.4776119402985093E-2</v>
      </c>
      <c r="AI325" s="211">
        <v>-9.6153846153846145E-2</v>
      </c>
      <c r="AJ325" s="211">
        <v>-5.1664753157290466E-2</v>
      </c>
      <c r="AK325" s="211">
        <v>-0.10071942446043169</v>
      </c>
      <c r="AL325" s="461">
        <v>-7.9166666666666718E-2</v>
      </c>
      <c r="AM325" s="461">
        <v>-0.12181425485961128</v>
      </c>
      <c r="AN325" s="200">
        <v>3.1111111111111089E-2</v>
      </c>
      <c r="AO325" s="208">
        <v>6.0000000000000053E-2</v>
      </c>
      <c r="AP325" s="32">
        <v>-4.6153846153846101E-2</v>
      </c>
      <c r="AQ325" s="32">
        <v>3.6585365853658569E-2</v>
      </c>
      <c r="AR325" s="32">
        <v>5.9829059829059839E-2</v>
      </c>
      <c r="AS325" s="32">
        <v>3.90625E-2</v>
      </c>
      <c r="AT325" s="32">
        <v>9.7599999999999909E-2</v>
      </c>
      <c r="AU325" s="216">
        <v>0.10317460317460325</v>
      </c>
      <c r="AV325" s="461">
        <v>7.5904045828857791E-2</v>
      </c>
      <c r="AW325" s="461">
        <v>4.7413793103448398E-2</v>
      </c>
    </row>
    <row r="326" spans="1:49" hidden="1" outlineLevel="1">
      <c r="A326" s="40">
        <v>39510</v>
      </c>
      <c r="B326">
        <v>25882</v>
      </c>
      <c r="C326">
        <v>24041</v>
      </c>
      <c r="D326" s="362">
        <v>0.11318482841661659</v>
      </c>
      <c r="E326" s="34">
        <v>6.2784872500307953E-2</v>
      </c>
      <c r="F326" s="34">
        <v>0.17307504635503079</v>
      </c>
      <c r="H326" s="366">
        <v>36.450000000000003</v>
      </c>
      <c r="I326" s="339">
        <v>30</v>
      </c>
      <c r="J326" s="365">
        <v>56.8</v>
      </c>
      <c r="K326" s="383">
        <v>48.55</v>
      </c>
      <c r="L326" s="365">
        <v>36</v>
      </c>
      <c r="M326" s="365">
        <v>41.4</v>
      </c>
      <c r="N326" s="365">
        <v>47</v>
      </c>
      <c r="O326" s="365">
        <v>44.25</v>
      </c>
      <c r="P326" s="379">
        <v>15.91</v>
      </c>
      <c r="Q326" s="368">
        <v>24.74</v>
      </c>
      <c r="R326" s="366">
        <v>12.45</v>
      </c>
      <c r="S326" s="73">
        <v>34.15</v>
      </c>
      <c r="T326" s="365">
        <v>35</v>
      </c>
      <c r="U326" s="365">
        <v>31.95</v>
      </c>
      <c r="V326" s="365">
        <v>33.25</v>
      </c>
      <c r="W326" s="365">
        <v>21.35</v>
      </c>
      <c r="Y326" s="365">
        <v>70</v>
      </c>
      <c r="Z326" s="457">
        <v>72.5</v>
      </c>
      <c r="AA326" s="365">
        <v>30.93</v>
      </c>
      <c r="AB326" s="365">
        <v>21.21</v>
      </c>
      <c r="AC326" s="370">
        <v>0.13728549141965707</v>
      </c>
      <c r="AD326" s="476"/>
      <c r="AE326" s="208">
        <v>0.17416829745596862</v>
      </c>
      <c r="AF326" s="208">
        <v>0.17355371900826433</v>
      </c>
      <c r="AG326" s="208">
        <v>0.176969696969697</v>
      </c>
      <c r="AH326" s="213">
        <v>0.125</v>
      </c>
      <c r="AI326" s="211">
        <v>0.1744680851063829</v>
      </c>
      <c r="AJ326" s="211">
        <v>0.13801452784503643</v>
      </c>
      <c r="AK326" s="211">
        <v>0.17999999999999994</v>
      </c>
      <c r="AL326" s="461">
        <v>0.19984917043740569</v>
      </c>
      <c r="AM326" s="461">
        <v>0.21692080668962133</v>
      </c>
      <c r="AN326" s="200">
        <v>7.3275862068965525E-2</v>
      </c>
      <c r="AO326" s="208">
        <v>7.3899371069182429E-2</v>
      </c>
      <c r="AP326" s="32">
        <v>0.12903225806451624</v>
      </c>
      <c r="AQ326" s="32">
        <v>7.3949579831932732E-2</v>
      </c>
      <c r="AR326" s="32">
        <v>7.2580645161290258E-2</v>
      </c>
      <c r="AS326" s="32">
        <v>7.0175438596491446E-2</v>
      </c>
      <c r="AT326" s="32">
        <v>2.0408163265306145E-2</v>
      </c>
      <c r="AU326" s="216">
        <v>4.3165467625899234E-2</v>
      </c>
      <c r="AV326" s="461">
        <v>2.9284525790349347E-2</v>
      </c>
      <c r="AW326" s="461">
        <v>9.1049382716049454E-2</v>
      </c>
    </row>
    <row r="327" spans="1:49" hidden="1" outlineLevel="1">
      <c r="A327" s="40">
        <v>39517</v>
      </c>
      <c r="B327">
        <v>27648</v>
      </c>
      <c r="C327">
        <v>26698</v>
      </c>
      <c r="D327" s="362">
        <v>8.8596438515313514E-2</v>
      </c>
      <c r="E327" s="34">
        <v>6.8232748628390461E-2</v>
      </c>
      <c r="F327" s="34">
        <v>0.110519529137723</v>
      </c>
      <c r="H327" s="366">
        <v>39.35</v>
      </c>
      <c r="I327" s="339">
        <v>33.700000000000003</v>
      </c>
      <c r="J327" s="365">
        <v>63.8</v>
      </c>
      <c r="K327" s="383">
        <v>54.65</v>
      </c>
      <c r="L327" s="365">
        <v>38.25</v>
      </c>
      <c r="M327" s="365">
        <v>45.8</v>
      </c>
      <c r="N327" s="365">
        <v>50.75</v>
      </c>
      <c r="O327" s="365">
        <v>49.8</v>
      </c>
      <c r="P327" s="379">
        <v>17.5</v>
      </c>
      <c r="Q327" s="368">
        <v>28.28</v>
      </c>
      <c r="R327" s="366">
        <v>13.3</v>
      </c>
      <c r="S327" s="73">
        <v>36.6</v>
      </c>
      <c r="T327" s="365">
        <v>37.5</v>
      </c>
      <c r="U327" s="365">
        <v>34.25</v>
      </c>
      <c r="V327" s="365">
        <v>35.65</v>
      </c>
      <c r="W327" s="365">
        <v>22.95</v>
      </c>
      <c r="Y327" s="365">
        <v>73.75</v>
      </c>
      <c r="Z327" s="457">
        <v>75</v>
      </c>
      <c r="AA327" s="365">
        <v>33.58</v>
      </c>
      <c r="AB327" s="365">
        <v>22.98</v>
      </c>
      <c r="AC327" s="370">
        <v>7.9561042524005421E-2</v>
      </c>
      <c r="AD327" s="476"/>
      <c r="AE327" s="208">
        <v>0.12333333333333352</v>
      </c>
      <c r="AF327" s="208">
        <v>0.12323943661971826</v>
      </c>
      <c r="AG327" s="208">
        <v>0.12564366632337798</v>
      </c>
      <c r="AH327" s="213">
        <v>6.25E-2</v>
      </c>
      <c r="AI327" s="211">
        <v>0.106280193236715</v>
      </c>
      <c r="AJ327" s="211">
        <v>7.9787234042553168E-2</v>
      </c>
      <c r="AK327" s="211">
        <v>0.12542372881355934</v>
      </c>
      <c r="AL327" s="461">
        <v>9.9937146448774383E-2</v>
      </c>
      <c r="AM327" s="461">
        <v>0.14308811641067121</v>
      </c>
      <c r="AN327" s="200">
        <v>6.8273092369478094E-2</v>
      </c>
      <c r="AO327" s="208">
        <v>7.1742313323572615E-2</v>
      </c>
      <c r="AP327" s="32">
        <v>7.1428571428571397E-2</v>
      </c>
      <c r="AQ327" s="32">
        <v>7.1987480438184592E-2</v>
      </c>
      <c r="AR327" s="32">
        <v>7.2180451127819456E-2</v>
      </c>
      <c r="AS327" s="32">
        <v>7.494145199063218E-2</v>
      </c>
      <c r="AT327" s="32">
        <v>5.3571428571428603E-2</v>
      </c>
      <c r="AU327" s="216">
        <v>3.4482758620689724E-2</v>
      </c>
      <c r="AV327" s="461">
        <v>8.5677335919818853E-2</v>
      </c>
      <c r="AW327" s="461">
        <v>8.3451202263083335E-2</v>
      </c>
    </row>
    <row r="328" spans="1:49" hidden="1" outlineLevel="1">
      <c r="A328" s="40">
        <v>39524</v>
      </c>
      <c r="B328">
        <v>24453</v>
      </c>
      <c r="C328">
        <v>21734</v>
      </c>
      <c r="D328" s="362">
        <v>-0.15013064438965151</v>
      </c>
      <c r="E328" s="34">
        <v>-0.11555989583333337</v>
      </c>
      <c r="F328" s="34">
        <v>-0.18593153045171928</v>
      </c>
      <c r="H328" s="366">
        <v>34.35</v>
      </c>
      <c r="I328" s="339">
        <v>26.9</v>
      </c>
      <c r="J328" s="365">
        <v>50.6</v>
      </c>
      <c r="K328" s="383">
        <v>43.2</v>
      </c>
      <c r="L328" s="365">
        <v>34</v>
      </c>
      <c r="M328" s="365">
        <v>37.15</v>
      </c>
      <c r="N328" s="365">
        <v>44.6</v>
      </c>
      <c r="O328" s="365">
        <v>39.65</v>
      </c>
      <c r="P328" s="379">
        <v>14.49</v>
      </c>
      <c r="Q328" s="368">
        <v>21.39</v>
      </c>
      <c r="R328" s="366">
        <v>11.85</v>
      </c>
      <c r="S328" s="73">
        <v>31.4</v>
      </c>
      <c r="T328" s="365">
        <v>33</v>
      </c>
      <c r="U328" s="365">
        <v>30.4</v>
      </c>
      <c r="V328" s="365">
        <v>32.299999999999997</v>
      </c>
      <c r="W328" s="365">
        <v>20.399999999999999</v>
      </c>
      <c r="Y328" s="365">
        <v>66.2</v>
      </c>
      <c r="Z328" s="457">
        <v>68.5</v>
      </c>
      <c r="AA328" s="365">
        <v>29.07</v>
      </c>
      <c r="AB328" s="365">
        <v>19.8</v>
      </c>
      <c r="AC328" s="370">
        <v>-0.12706480304955525</v>
      </c>
      <c r="AD328" s="476"/>
      <c r="AE328" s="208">
        <v>-0.20178041543026715</v>
      </c>
      <c r="AF328" s="208">
        <v>-0.2068965517241379</v>
      </c>
      <c r="AG328" s="208">
        <v>-0.20951509606587371</v>
      </c>
      <c r="AH328" s="213">
        <v>-0.11111111111111116</v>
      </c>
      <c r="AI328" s="211">
        <v>-0.18886462882096067</v>
      </c>
      <c r="AJ328" s="211">
        <v>-0.12118226600985216</v>
      </c>
      <c r="AK328" s="211">
        <v>-0.20381526104417669</v>
      </c>
      <c r="AL328" s="461">
        <v>-0.17200000000000004</v>
      </c>
      <c r="AM328" s="461">
        <v>-0.24363507779349369</v>
      </c>
      <c r="AN328" s="200">
        <v>-0.10902255639097747</v>
      </c>
      <c r="AO328" s="208">
        <v>-0.14207650273224048</v>
      </c>
      <c r="AP328" s="32">
        <v>-0.12</v>
      </c>
      <c r="AQ328" s="32">
        <v>-0.11240875912408765</v>
      </c>
      <c r="AR328" s="32">
        <v>-9.3969144460028131E-2</v>
      </c>
      <c r="AS328" s="32">
        <v>-0.11111111111111116</v>
      </c>
      <c r="AT328" s="32">
        <v>-0.10237288135593214</v>
      </c>
      <c r="AU328" s="216">
        <v>-8.666666666666667E-2</v>
      </c>
      <c r="AV328" s="461">
        <v>-0.13430613460393082</v>
      </c>
      <c r="AW328" s="461">
        <v>-0.13838120104438645</v>
      </c>
    </row>
    <row r="329" spans="1:49" hidden="1" outlineLevel="1">
      <c r="A329" s="40">
        <v>39531</v>
      </c>
      <c r="B329">
        <v>23399</v>
      </c>
      <c r="C329">
        <v>21761</v>
      </c>
      <c r="D329" s="362">
        <v>-2.2235694026457642E-2</v>
      </c>
      <c r="E329" s="34">
        <v>-4.3103095734674635E-2</v>
      </c>
      <c r="F329" s="34">
        <v>1.2422931811908455E-3</v>
      </c>
      <c r="H329" s="366">
        <v>36.35</v>
      </c>
      <c r="I329" s="339">
        <v>26</v>
      </c>
      <c r="J329" s="365">
        <v>49.75</v>
      </c>
      <c r="K329" s="383">
        <v>42.4</v>
      </c>
      <c r="L329" s="365">
        <v>36</v>
      </c>
      <c r="M329" s="365">
        <v>36.5</v>
      </c>
      <c r="N329" s="365">
        <v>46</v>
      </c>
      <c r="O329" s="365">
        <v>38.950000000000003</v>
      </c>
      <c r="P329" s="379">
        <v>14.85</v>
      </c>
      <c r="Q329" s="368">
        <v>20.86</v>
      </c>
      <c r="R329" s="366">
        <v>11.25</v>
      </c>
      <c r="S329" s="73">
        <v>30</v>
      </c>
      <c r="T329" s="365">
        <v>34.5</v>
      </c>
      <c r="U329" s="365">
        <v>29.3</v>
      </c>
      <c r="V329" s="365">
        <v>30.75</v>
      </c>
      <c r="W329" s="365">
        <v>19.7</v>
      </c>
      <c r="Y329" s="365">
        <v>62.6</v>
      </c>
      <c r="Z329" s="457">
        <v>64.5</v>
      </c>
      <c r="AA329" s="365">
        <v>27.4</v>
      </c>
      <c r="AB329" s="365">
        <v>18.559999999999999</v>
      </c>
      <c r="AC329" s="370">
        <v>5.8224163027656539E-2</v>
      </c>
      <c r="AD329" s="476"/>
      <c r="AE329" s="208">
        <v>-3.3457249070631967E-2</v>
      </c>
      <c r="AF329" s="208">
        <v>-1.679841897233203E-2</v>
      </c>
      <c r="AG329" s="208">
        <v>-1.8518518518518601E-2</v>
      </c>
      <c r="AH329" s="213">
        <v>5.8823529411764719E-2</v>
      </c>
      <c r="AI329" s="211">
        <v>-1.7496635262449489E-2</v>
      </c>
      <c r="AJ329" s="211">
        <v>3.1390134529147851E-2</v>
      </c>
      <c r="AK329" s="211">
        <v>-1.7654476670870056E-2</v>
      </c>
      <c r="AL329" s="461">
        <v>2.4844720496894457E-2</v>
      </c>
      <c r="AM329" s="461">
        <v>-2.4777933613838288E-2</v>
      </c>
      <c r="AN329" s="200">
        <v>-5.0632911392405E-2</v>
      </c>
      <c r="AO329" s="208">
        <v>-4.4585987261146487E-2</v>
      </c>
      <c r="AP329" s="32">
        <v>4.5454545454545414E-2</v>
      </c>
      <c r="AQ329" s="32">
        <v>-3.6184210526315708E-2</v>
      </c>
      <c r="AR329" s="32">
        <v>-4.7987616099071095E-2</v>
      </c>
      <c r="AS329" s="32">
        <v>-3.4313725490196068E-2</v>
      </c>
      <c r="AT329" s="32">
        <v>-5.4380664652567967E-2</v>
      </c>
      <c r="AU329" s="216">
        <v>-5.8394160583941646E-2</v>
      </c>
      <c r="AV329" s="461">
        <v>-5.7447540419676701E-2</v>
      </c>
      <c r="AW329" s="461">
        <v>-6.2626262626262696E-2</v>
      </c>
    </row>
    <row r="330" spans="1:49" hidden="1" outlineLevel="1">
      <c r="A330" s="40">
        <v>39538</v>
      </c>
      <c r="B330">
        <v>27581</v>
      </c>
      <c r="C330">
        <v>25184</v>
      </c>
      <c r="D330" s="362">
        <v>0.16840124003542956</v>
      </c>
      <c r="E330" s="34">
        <v>0.17872558656352844</v>
      </c>
      <c r="F330" s="34">
        <v>0.15729975644501626</v>
      </c>
      <c r="H330" s="366">
        <v>39.85</v>
      </c>
      <c r="I330" s="339">
        <v>30.7</v>
      </c>
      <c r="J330" s="365">
        <v>58.15</v>
      </c>
      <c r="K330" s="383">
        <v>49.65</v>
      </c>
      <c r="L330" s="365">
        <v>40</v>
      </c>
      <c r="M330" s="365">
        <v>42</v>
      </c>
      <c r="N330" s="365">
        <v>50.5</v>
      </c>
      <c r="O330" s="365">
        <v>45.35</v>
      </c>
      <c r="P330" s="379">
        <v>17.670000000000002</v>
      </c>
      <c r="Q330" s="368">
        <v>25.19</v>
      </c>
      <c r="R330" s="366">
        <v>13.3</v>
      </c>
      <c r="S330" s="73">
        <v>35</v>
      </c>
      <c r="T330" s="365">
        <v>39</v>
      </c>
      <c r="U330" s="365">
        <v>34.299999999999997</v>
      </c>
      <c r="V330" s="365">
        <v>35.75</v>
      </c>
      <c r="W330" s="365">
        <v>23</v>
      </c>
      <c r="Y330" s="365">
        <v>74.3</v>
      </c>
      <c r="Z330" s="457">
        <v>75.3</v>
      </c>
      <c r="AA330" s="365">
        <v>32.700000000000003</v>
      </c>
      <c r="AB330" s="365">
        <v>22.98</v>
      </c>
      <c r="AC330" s="370">
        <v>9.6286107290233902E-2</v>
      </c>
      <c r="AD330" s="476"/>
      <c r="AE330" s="208">
        <v>0.18076923076923079</v>
      </c>
      <c r="AF330" s="208">
        <v>0.16884422110552766</v>
      </c>
      <c r="AG330" s="208">
        <v>0.17099056603773577</v>
      </c>
      <c r="AH330" s="213">
        <v>0.11111111111111116</v>
      </c>
      <c r="AI330" s="211">
        <v>0.15068493150684925</v>
      </c>
      <c r="AJ330" s="211">
        <v>9.7826086956521729E-2</v>
      </c>
      <c r="AK330" s="211">
        <v>0.16431322207958909</v>
      </c>
      <c r="AL330" s="461">
        <v>0.18989898989899001</v>
      </c>
      <c r="AM330" s="461">
        <v>0.20757430488974116</v>
      </c>
      <c r="AN330" s="200">
        <v>0.18222222222222229</v>
      </c>
      <c r="AO330" s="208">
        <v>0.16666666666666674</v>
      </c>
      <c r="AP330" s="32">
        <v>0.13043478260869557</v>
      </c>
      <c r="AQ330" s="32">
        <v>0.1706484641638224</v>
      </c>
      <c r="AR330" s="32">
        <v>0.16260162601626016</v>
      </c>
      <c r="AS330" s="32">
        <v>0.1675126903553299</v>
      </c>
      <c r="AT330" s="32">
        <v>0.1869009584664536</v>
      </c>
      <c r="AU330" s="216">
        <v>0.16744186046511622</v>
      </c>
      <c r="AV330" s="461">
        <v>0.19343065693430672</v>
      </c>
      <c r="AW330" s="461">
        <v>0.23814655172413812</v>
      </c>
    </row>
    <row r="331" spans="1:49" hidden="1" outlineLevel="1">
      <c r="A331" s="40">
        <v>39545</v>
      </c>
      <c r="B331">
        <v>26831</v>
      </c>
      <c r="C331">
        <v>23109</v>
      </c>
      <c r="D331" s="362">
        <v>-5.3539277930446327E-2</v>
      </c>
      <c r="E331" s="34">
        <v>-2.7192632609405076E-2</v>
      </c>
      <c r="F331" s="34">
        <v>-8.2393583227445943E-2</v>
      </c>
      <c r="H331" s="366">
        <v>37.35</v>
      </c>
      <c r="I331" s="339">
        <v>29</v>
      </c>
      <c r="J331" s="365">
        <v>52.1</v>
      </c>
      <c r="K331" s="383">
        <v>45.4</v>
      </c>
      <c r="L331" s="365">
        <v>37.5</v>
      </c>
      <c r="M331" s="365">
        <v>38.549999999999997</v>
      </c>
      <c r="N331" s="365">
        <v>48</v>
      </c>
      <c r="O331" s="365">
        <v>41.6</v>
      </c>
      <c r="P331" s="379">
        <v>15.73</v>
      </c>
      <c r="Q331" s="368">
        <v>22.62</v>
      </c>
      <c r="R331" s="366">
        <v>12.9</v>
      </c>
      <c r="S331" s="73">
        <v>33.75</v>
      </c>
      <c r="T331" s="365">
        <v>36.5</v>
      </c>
      <c r="U331" s="365">
        <v>33.15</v>
      </c>
      <c r="V331" s="365">
        <v>34.5</v>
      </c>
      <c r="W331" s="365">
        <v>22.25</v>
      </c>
      <c r="Y331" s="365">
        <v>74.150000000000006</v>
      </c>
      <c r="Z331" s="457">
        <v>74.5</v>
      </c>
      <c r="AA331" s="365">
        <v>32.340000000000003</v>
      </c>
      <c r="AB331" s="365">
        <v>22.09</v>
      </c>
      <c r="AC331" s="370">
        <v>-6.273525721455453E-2</v>
      </c>
      <c r="AD331" s="476"/>
      <c r="AE331" s="208">
        <v>-5.5374592833876246E-2</v>
      </c>
      <c r="AF331" s="208">
        <v>-0.1040412725709372</v>
      </c>
      <c r="AG331" s="208">
        <v>-8.5599194360523656E-2</v>
      </c>
      <c r="AH331" s="213">
        <v>-6.25E-2</v>
      </c>
      <c r="AI331" s="211">
        <v>-8.2142857142857184E-2</v>
      </c>
      <c r="AJ331" s="211">
        <v>-4.9504950495049549E-2</v>
      </c>
      <c r="AK331" s="211">
        <v>-8.2690187431091466E-2</v>
      </c>
      <c r="AL331" s="461">
        <v>-0.10979060554612341</v>
      </c>
      <c r="AM331" s="461">
        <v>-0.10202461294164356</v>
      </c>
      <c r="AN331" s="200">
        <v>-3.007518796992481E-2</v>
      </c>
      <c r="AO331" s="208">
        <v>-3.5714285714285698E-2</v>
      </c>
      <c r="AP331" s="32">
        <v>-6.4102564102564097E-2</v>
      </c>
      <c r="AQ331" s="32">
        <v>-3.3527696793002826E-2</v>
      </c>
      <c r="AR331" s="32">
        <v>-3.4965034965035002E-2</v>
      </c>
      <c r="AS331" s="32">
        <v>-3.2608695652173947E-2</v>
      </c>
      <c r="AT331" s="32">
        <v>-2.0188425302825053E-3</v>
      </c>
      <c r="AU331" s="216">
        <v>-1.0624169986719778E-2</v>
      </c>
      <c r="AV331" s="461">
        <v>-1.1009174311926606E-2</v>
      </c>
      <c r="AW331" s="461">
        <v>-3.8729329852045247E-2</v>
      </c>
    </row>
    <row r="332" spans="1:49" hidden="1" outlineLevel="1">
      <c r="A332" s="40">
        <v>39552</v>
      </c>
      <c r="B332">
        <v>26888</v>
      </c>
      <c r="C332">
        <v>23924</v>
      </c>
      <c r="D332" s="362">
        <v>1.7460953143772606E-2</v>
      </c>
      <c r="E332" s="34">
        <v>2.1244083336440234E-3</v>
      </c>
      <c r="F332" s="34">
        <v>3.5267644640616158E-2</v>
      </c>
      <c r="H332" s="366">
        <v>38.85</v>
      </c>
      <c r="I332" s="339">
        <v>29.2</v>
      </c>
      <c r="J332" s="365">
        <v>55.15</v>
      </c>
      <c r="K332" s="383">
        <v>47.1</v>
      </c>
      <c r="L332" s="365">
        <v>39</v>
      </c>
      <c r="M332" s="365">
        <v>39.9</v>
      </c>
      <c r="N332" s="365">
        <v>49.5</v>
      </c>
      <c r="O332" s="365">
        <v>43.1</v>
      </c>
      <c r="P332" s="379">
        <v>16.079999999999998</v>
      </c>
      <c r="Q332" s="368">
        <v>23.51</v>
      </c>
      <c r="R332" s="366">
        <v>12.9</v>
      </c>
      <c r="S332" s="73">
        <v>33.75</v>
      </c>
      <c r="T332" s="365">
        <v>38</v>
      </c>
      <c r="U332" s="365">
        <v>33.35</v>
      </c>
      <c r="V332" s="365">
        <v>34.5</v>
      </c>
      <c r="W332" s="365">
        <v>22.35</v>
      </c>
      <c r="Y332" s="365">
        <v>73.099999999999994</v>
      </c>
      <c r="Z332" s="457">
        <v>74</v>
      </c>
      <c r="AA332" s="365">
        <v>32.43</v>
      </c>
      <c r="AB332" s="365">
        <v>22.09</v>
      </c>
      <c r="AC332" s="370">
        <v>4.016064257028118E-2</v>
      </c>
      <c r="AD332" s="476"/>
      <c r="AE332" s="208">
        <v>6.8965517241379448E-3</v>
      </c>
      <c r="AF332" s="208">
        <v>5.8541266794625679E-2</v>
      </c>
      <c r="AG332" s="208">
        <v>3.7444933920704804E-2</v>
      </c>
      <c r="AH332" s="213">
        <v>4.0000000000000036E-2</v>
      </c>
      <c r="AI332" s="211">
        <v>3.5019455252918386E-2</v>
      </c>
      <c r="AJ332" s="211">
        <v>3.125E-2</v>
      </c>
      <c r="AK332" s="211">
        <v>3.6057692307692291E-2</v>
      </c>
      <c r="AL332" s="461">
        <v>2.2250476795931284E-2</v>
      </c>
      <c r="AM332" s="461">
        <v>3.9345711759504853E-2</v>
      </c>
      <c r="AN332" s="200">
        <v>0</v>
      </c>
      <c r="AO332" s="208">
        <v>0</v>
      </c>
      <c r="AP332" s="32">
        <v>4.1095890410958846E-2</v>
      </c>
      <c r="AQ332" s="32">
        <v>6.0331825037707176E-3</v>
      </c>
      <c r="AR332" s="32">
        <v>0</v>
      </c>
      <c r="AS332" s="32">
        <v>4.4943820224718767E-3</v>
      </c>
      <c r="AT332" s="32">
        <v>-1.4160485502360265E-2</v>
      </c>
      <c r="AU332" s="216">
        <v>-6.7114093959731447E-3</v>
      </c>
      <c r="AV332" s="461">
        <v>2.7829313543599188E-3</v>
      </c>
      <c r="AW332" s="461">
        <v>0</v>
      </c>
    </row>
    <row r="333" spans="1:49" hidden="1" outlineLevel="1">
      <c r="A333" s="40">
        <v>39559</v>
      </c>
      <c r="B333">
        <v>27308</v>
      </c>
      <c r="C333">
        <v>24133</v>
      </c>
      <c r="D333" s="362">
        <v>1.237896559867746E-2</v>
      </c>
      <c r="E333" s="34">
        <v>1.562035108598625E-2</v>
      </c>
      <c r="F333" s="34">
        <v>8.735997324861966E-3</v>
      </c>
      <c r="H333" s="366">
        <v>39.35</v>
      </c>
      <c r="I333" s="339">
        <v>29.5</v>
      </c>
      <c r="J333" s="365">
        <v>54.45</v>
      </c>
      <c r="K333" s="383">
        <v>47.35</v>
      </c>
      <c r="L333" s="365">
        <v>39.5</v>
      </c>
      <c r="M333" s="365">
        <v>40.049999999999997</v>
      </c>
      <c r="N333" s="365">
        <v>50</v>
      </c>
      <c r="O333" s="365">
        <v>43.25</v>
      </c>
      <c r="P333" s="379">
        <v>16.79</v>
      </c>
      <c r="Q333" s="368">
        <v>23.6</v>
      </c>
      <c r="R333" s="366">
        <v>13.15</v>
      </c>
      <c r="S333" s="73">
        <v>34.65</v>
      </c>
      <c r="T333" s="365">
        <v>38.5</v>
      </c>
      <c r="U333" s="365">
        <v>34</v>
      </c>
      <c r="V333" s="365">
        <v>35.4</v>
      </c>
      <c r="W333" s="365">
        <v>22.8</v>
      </c>
      <c r="Y333" s="365">
        <v>73.849999999999994</v>
      </c>
      <c r="Z333" s="457">
        <v>74.25</v>
      </c>
      <c r="AA333" s="365">
        <v>32.700000000000003</v>
      </c>
      <c r="AB333" s="365">
        <v>22.53</v>
      </c>
      <c r="AC333" s="370">
        <v>1.287001287001277E-2</v>
      </c>
      <c r="AD333" s="476"/>
      <c r="AE333" s="208">
        <v>1.0273972602739656E-2</v>
      </c>
      <c r="AF333" s="208">
        <v>-1.2692656391659063E-2</v>
      </c>
      <c r="AG333" s="208">
        <v>5.3078556263270738E-3</v>
      </c>
      <c r="AH333" s="213">
        <v>1.2820512820512775E-2</v>
      </c>
      <c r="AI333" s="211">
        <v>3.759398496240518E-3</v>
      </c>
      <c r="AJ333" s="211">
        <v>1.0101010101010166E-2</v>
      </c>
      <c r="AK333" s="211">
        <v>3.4802784222738303E-3</v>
      </c>
      <c r="AL333" s="461">
        <v>4.4154228855721511E-2</v>
      </c>
      <c r="AM333" s="461">
        <v>3.8281582305401685E-3</v>
      </c>
      <c r="AN333" s="200">
        <v>1.9379844961240345E-2</v>
      </c>
      <c r="AO333" s="208">
        <v>2.6666666666666616E-2</v>
      </c>
      <c r="AP333" s="32">
        <v>1.3157894736842035E-2</v>
      </c>
      <c r="AQ333" s="32">
        <v>1.9490254872563728E-2</v>
      </c>
      <c r="AR333" s="32">
        <v>2.608695652173898E-2</v>
      </c>
      <c r="AS333" s="32">
        <v>2.0134228187919323E-2</v>
      </c>
      <c r="AT333" s="32">
        <v>1.0259917920656614E-2</v>
      </c>
      <c r="AU333" s="216">
        <v>3.3783783783782884E-3</v>
      </c>
      <c r="AV333" s="461">
        <v>8.3256244218317121E-3</v>
      </c>
      <c r="AW333" s="461">
        <v>1.9918515165233242E-2</v>
      </c>
    </row>
    <row r="334" spans="1:49" hidden="1" outlineLevel="1">
      <c r="A334" s="40">
        <v>39566</v>
      </c>
      <c r="B334" s="26">
        <v>34423</v>
      </c>
      <c r="C334">
        <v>26574</v>
      </c>
      <c r="D334" s="362">
        <v>0.18576621760852241</v>
      </c>
      <c r="E334" s="34">
        <v>0.26054636004101361</v>
      </c>
      <c r="F334" s="34">
        <v>0.10114780590892147</v>
      </c>
      <c r="H334" s="366">
        <v>41.85</v>
      </c>
      <c r="I334" s="339">
        <v>32.9</v>
      </c>
      <c r="J334" s="365">
        <v>61.2</v>
      </c>
      <c r="K334" s="383">
        <v>52.3</v>
      </c>
      <c r="L334" s="365">
        <v>42</v>
      </c>
      <c r="M334" s="365">
        <v>44.15</v>
      </c>
      <c r="N334" s="365">
        <v>52.5</v>
      </c>
      <c r="O334" s="365">
        <v>47.7</v>
      </c>
      <c r="P334" s="379">
        <v>19</v>
      </c>
      <c r="Q334" s="368">
        <v>26.51</v>
      </c>
      <c r="R334" s="366">
        <v>17.399999999999999</v>
      </c>
      <c r="S334" s="73">
        <v>46.45</v>
      </c>
      <c r="T334" s="365">
        <v>41</v>
      </c>
      <c r="U334" s="365">
        <v>45.35</v>
      </c>
      <c r="V334" s="365">
        <v>47.2</v>
      </c>
      <c r="W334" s="365">
        <v>30.35</v>
      </c>
      <c r="Y334" s="365">
        <v>84.45</v>
      </c>
      <c r="Z334" s="457">
        <v>86.25</v>
      </c>
      <c r="AA334" s="365">
        <v>38.880000000000003</v>
      </c>
      <c r="AB334" s="365">
        <v>32.700000000000003</v>
      </c>
      <c r="AC334" s="370">
        <v>6.3532401524777571E-2</v>
      </c>
      <c r="AD334" s="476"/>
      <c r="AE334" s="208">
        <v>0.11525423728813555</v>
      </c>
      <c r="AF334" s="208">
        <v>0.12396694214876036</v>
      </c>
      <c r="AG334" s="208">
        <v>0.1045406546990495</v>
      </c>
      <c r="AH334" s="213">
        <v>6.3291139240506222E-2</v>
      </c>
      <c r="AI334" s="211">
        <v>0.10237203495630465</v>
      </c>
      <c r="AJ334" s="211">
        <v>5.0000000000000044E-2</v>
      </c>
      <c r="AK334" s="211">
        <v>0.10289017341040463</v>
      </c>
      <c r="AL334" s="461">
        <v>0.13162596783799896</v>
      </c>
      <c r="AM334" s="461">
        <v>0.12330508474576263</v>
      </c>
      <c r="AN334" s="200">
        <v>0.32319391634980965</v>
      </c>
      <c r="AO334" s="208">
        <v>0.34054834054834071</v>
      </c>
      <c r="AP334" s="32">
        <v>6.4935064935064846E-2</v>
      </c>
      <c r="AQ334" s="32">
        <v>0.33382352941176485</v>
      </c>
      <c r="AR334" s="32">
        <v>0.33333333333333348</v>
      </c>
      <c r="AS334" s="32">
        <v>0.33114035087719307</v>
      </c>
      <c r="AT334" s="32">
        <v>0.14353419092755604</v>
      </c>
      <c r="AU334" s="216">
        <v>0.16161616161616155</v>
      </c>
      <c r="AV334" s="461">
        <v>0.18899082568807346</v>
      </c>
      <c r="AW334" s="461">
        <v>0.45139813581890809</v>
      </c>
    </row>
    <row r="335" spans="1:49" hidden="1" outlineLevel="1">
      <c r="A335" s="40">
        <v>39574</v>
      </c>
      <c r="B335">
        <v>38203</v>
      </c>
      <c r="C335">
        <v>27110</v>
      </c>
      <c r="D335" s="362">
        <v>7.0757578241552821E-2</v>
      </c>
      <c r="E335" s="34">
        <v>0.10981030125206992</v>
      </c>
      <c r="F335" s="34">
        <v>2.0170091066455953E-2</v>
      </c>
      <c r="H335" s="366">
        <v>43.85</v>
      </c>
      <c r="I335" s="339">
        <v>33</v>
      </c>
      <c r="J335" s="365">
        <v>61.45</v>
      </c>
      <c r="K335" s="383">
        <v>52.5</v>
      </c>
      <c r="L335" s="365">
        <v>44</v>
      </c>
      <c r="M335" s="365">
        <v>44.4</v>
      </c>
      <c r="N335" s="365">
        <v>54.4</v>
      </c>
      <c r="O335" s="365">
        <v>47.95</v>
      </c>
      <c r="P335" s="379">
        <v>19.440000000000001</v>
      </c>
      <c r="Q335" s="368">
        <v>27.4</v>
      </c>
      <c r="R335" s="366">
        <v>19.5</v>
      </c>
      <c r="S335" s="73">
        <v>52.4</v>
      </c>
      <c r="T335" s="365">
        <v>43</v>
      </c>
      <c r="U335" s="365">
        <v>51.05</v>
      </c>
      <c r="V335" s="365">
        <v>53.15</v>
      </c>
      <c r="W335" s="365">
        <v>34.15</v>
      </c>
      <c r="Y335" s="365">
        <v>92.75</v>
      </c>
      <c r="Z335" s="457">
        <v>93.5</v>
      </c>
      <c r="AA335" s="365">
        <v>43.3</v>
      </c>
      <c r="AB335" s="365">
        <v>36.590000000000003</v>
      </c>
      <c r="AC335" s="370">
        <v>4.7789725209079981E-2</v>
      </c>
      <c r="AD335" s="476"/>
      <c r="AE335" s="208">
        <v>3.0395136778116338E-3</v>
      </c>
      <c r="AF335" s="208">
        <v>4.0849673202614234E-3</v>
      </c>
      <c r="AG335" s="208">
        <v>3.8240917782026429E-3</v>
      </c>
      <c r="AH335" s="213">
        <v>4.7619047619047672E-2</v>
      </c>
      <c r="AI335" s="211">
        <v>5.6625141562853809E-3</v>
      </c>
      <c r="AJ335" s="211">
        <v>3.6190476190476106E-2</v>
      </c>
      <c r="AK335" s="211">
        <v>5.24109014675056E-3</v>
      </c>
      <c r="AL335" s="461">
        <v>2.3157894736842266E-2</v>
      </c>
      <c r="AM335" s="461">
        <v>3.3572236891738827E-2</v>
      </c>
      <c r="AN335" s="200">
        <v>0.12068965517241392</v>
      </c>
      <c r="AO335" s="208">
        <v>0.1280947255113023</v>
      </c>
      <c r="AP335" s="32">
        <v>4.8780487804878092E-2</v>
      </c>
      <c r="AQ335" s="32">
        <v>0.12568908489525898</v>
      </c>
      <c r="AR335" s="32">
        <v>0.12605932203389814</v>
      </c>
      <c r="AS335" s="32">
        <v>0.12520593080724862</v>
      </c>
      <c r="AT335" s="32">
        <v>9.8283007696861935E-2</v>
      </c>
      <c r="AU335" s="216">
        <v>8.405797101449286E-2</v>
      </c>
      <c r="AV335" s="461">
        <v>0.11368312757201626</v>
      </c>
      <c r="AW335" s="461">
        <v>0.118960244648318</v>
      </c>
    </row>
    <row r="336" spans="1:49" hidden="1" outlineLevel="1">
      <c r="A336" s="40">
        <v>39581</v>
      </c>
      <c r="B336">
        <v>39197</v>
      </c>
      <c r="C336">
        <v>29194</v>
      </c>
      <c r="D336" s="362">
        <v>4.7126911947085626E-2</v>
      </c>
      <c r="E336" s="34">
        <v>2.6018899039342402E-2</v>
      </c>
      <c r="F336" s="34">
        <v>7.6872002950940654E-2</v>
      </c>
      <c r="H336" s="366">
        <v>46.2</v>
      </c>
      <c r="I336" s="339">
        <v>35.299999999999997</v>
      </c>
      <c r="J336" s="365">
        <v>67.25</v>
      </c>
      <c r="K336" s="383">
        <v>57.45</v>
      </c>
      <c r="L336" s="365">
        <v>46</v>
      </c>
      <c r="M336" s="365">
        <v>48.25</v>
      </c>
      <c r="N336" s="365">
        <v>59.7</v>
      </c>
      <c r="O336" s="365">
        <v>52.2</v>
      </c>
      <c r="P336" s="379">
        <v>20.86</v>
      </c>
      <c r="Q336" s="368">
        <v>29.16</v>
      </c>
      <c r="R336" s="366">
        <v>20</v>
      </c>
      <c r="S336" s="73">
        <v>54</v>
      </c>
      <c r="T336" s="365">
        <v>45</v>
      </c>
      <c r="U336" s="365">
        <v>52.45</v>
      </c>
      <c r="V336" s="365">
        <v>54.6</v>
      </c>
      <c r="W336" s="365">
        <v>35</v>
      </c>
      <c r="Y336" s="365">
        <v>98.3</v>
      </c>
      <c r="Z336" s="457">
        <v>95.5</v>
      </c>
      <c r="AA336" s="365">
        <v>43.3</v>
      </c>
      <c r="AB336" s="365">
        <v>37.119999999999997</v>
      </c>
      <c r="AC336" s="370">
        <v>5.3591790193842748E-2</v>
      </c>
      <c r="AD336" s="476"/>
      <c r="AE336" s="208">
        <v>6.9696969696969591E-2</v>
      </c>
      <c r="AF336" s="208">
        <v>9.4385679414157764E-2</v>
      </c>
      <c r="AG336" s="208">
        <v>9.4285714285714306E-2</v>
      </c>
      <c r="AH336" s="213">
        <v>4.5454545454545414E-2</v>
      </c>
      <c r="AI336" s="211">
        <v>8.671171171171177E-2</v>
      </c>
      <c r="AJ336" s="211">
        <v>9.7426470588235281E-2</v>
      </c>
      <c r="AK336" s="211">
        <v>8.8633993743482797E-2</v>
      </c>
      <c r="AL336" s="461">
        <v>7.304526748971174E-2</v>
      </c>
      <c r="AM336" s="461">
        <v>6.4233576642335866E-2</v>
      </c>
      <c r="AN336" s="200">
        <v>2.564102564102555E-2</v>
      </c>
      <c r="AO336" s="208">
        <v>3.0534351145038219E-2</v>
      </c>
      <c r="AP336" s="32">
        <v>4.6511627906976827E-2</v>
      </c>
      <c r="AQ336" s="32">
        <v>2.7424094025465307E-2</v>
      </c>
      <c r="AR336" s="32">
        <v>2.7281279397930458E-2</v>
      </c>
      <c r="AS336" s="32">
        <v>2.4890190336749773E-2</v>
      </c>
      <c r="AT336" s="32">
        <v>5.983827493261451E-2</v>
      </c>
      <c r="AU336" s="216">
        <v>2.1390374331550888E-2</v>
      </c>
      <c r="AV336" s="461">
        <v>0</v>
      </c>
      <c r="AW336" s="461">
        <v>1.4484831921289798E-2</v>
      </c>
    </row>
    <row r="337" spans="1:49" hidden="1" outlineLevel="1">
      <c r="A337" s="40">
        <v>39588</v>
      </c>
      <c r="B337">
        <v>43101</v>
      </c>
      <c r="C337">
        <v>34339</v>
      </c>
      <c r="D337" s="362">
        <v>0.13231273120732268</v>
      </c>
      <c r="E337" s="34">
        <v>9.9599459142281299E-2</v>
      </c>
      <c r="F337" s="34">
        <v>0.17623484277591284</v>
      </c>
      <c r="H337" s="366">
        <v>51.7</v>
      </c>
      <c r="I337" s="339">
        <v>42.05</v>
      </c>
      <c r="J337" s="365">
        <v>80.599999999999994</v>
      </c>
      <c r="K337" s="383">
        <v>69.05</v>
      </c>
      <c r="L337" s="365">
        <v>52</v>
      </c>
      <c r="M337" s="365">
        <v>57.4</v>
      </c>
      <c r="N337" s="365">
        <v>66.099999999999994</v>
      </c>
      <c r="O337" s="365">
        <v>62.3</v>
      </c>
      <c r="P337" s="379">
        <v>24.21</v>
      </c>
      <c r="Q337" s="368">
        <v>36.229999999999997</v>
      </c>
      <c r="R337" s="366">
        <v>21.5</v>
      </c>
      <c r="S337" s="73">
        <v>58</v>
      </c>
      <c r="T337" s="365">
        <v>51</v>
      </c>
      <c r="U337" s="365">
        <v>56.5</v>
      </c>
      <c r="V337" s="365">
        <v>59</v>
      </c>
      <c r="W337" s="365">
        <v>37.65</v>
      </c>
      <c r="Y337" s="365">
        <v>109.6</v>
      </c>
      <c r="Z337" s="457">
        <v>107</v>
      </c>
      <c r="AA337" s="365">
        <v>49.13</v>
      </c>
      <c r="AB337" s="365">
        <v>40.65</v>
      </c>
      <c r="AC337" s="370">
        <v>0.11904761904761907</v>
      </c>
      <c r="AD337" s="476"/>
      <c r="AE337" s="208">
        <v>0.19121813031161472</v>
      </c>
      <c r="AF337" s="208">
        <v>0.19851301115241626</v>
      </c>
      <c r="AG337" s="208">
        <v>0.20191470844212356</v>
      </c>
      <c r="AH337" s="213">
        <v>0.13043478260869557</v>
      </c>
      <c r="AI337" s="211">
        <v>0.18963730569948178</v>
      </c>
      <c r="AJ337" s="211">
        <v>0.10720268006700162</v>
      </c>
      <c r="AK337" s="211">
        <v>0.19348659003831403</v>
      </c>
      <c r="AL337" s="461">
        <v>0.16059443911792903</v>
      </c>
      <c r="AM337" s="461">
        <v>0.2424554183813441</v>
      </c>
      <c r="AN337" s="200">
        <v>7.4999999999999956E-2</v>
      </c>
      <c r="AO337" s="208">
        <v>7.4074074074074181E-2</v>
      </c>
      <c r="AP337" s="32">
        <v>0.1333333333333333</v>
      </c>
      <c r="AQ337" s="32">
        <v>7.7216396568160039E-2</v>
      </c>
      <c r="AR337" s="32">
        <v>8.0586080586080522E-2</v>
      </c>
      <c r="AS337" s="32">
        <v>7.5714285714285623E-2</v>
      </c>
      <c r="AT337" s="32">
        <v>0.11495422177009162</v>
      </c>
      <c r="AU337" s="216">
        <v>0.12041884816753923</v>
      </c>
      <c r="AV337" s="461">
        <v>0.13464203233256367</v>
      </c>
      <c r="AW337" s="461">
        <v>9.5096982758620774E-2</v>
      </c>
    </row>
    <row r="338" spans="1:49" hidden="1" outlineLevel="1">
      <c r="A338" s="40">
        <v>39595</v>
      </c>
      <c r="B338">
        <v>42282</v>
      </c>
      <c r="C338">
        <v>35974</v>
      </c>
      <c r="D338" s="362">
        <v>1.0537190082644532E-2</v>
      </c>
      <c r="E338" s="34">
        <v>-1.9001879306744573E-2</v>
      </c>
      <c r="F338" s="34">
        <v>4.7613500684352994E-2</v>
      </c>
      <c r="H338" s="366">
        <v>53.4</v>
      </c>
      <c r="I338" s="339">
        <v>45.15</v>
      </c>
      <c r="J338" s="365">
        <v>84.95</v>
      </c>
      <c r="K338" s="383">
        <v>72.7</v>
      </c>
      <c r="L338" s="365">
        <v>53</v>
      </c>
      <c r="M338" s="365">
        <v>60.3</v>
      </c>
      <c r="N338" s="365">
        <v>67.5</v>
      </c>
      <c r="O338" s="365">
        <v>65.400000000000006</v>
      </c>
      <c r="P338" s="379">
        <v>25.19</v>
      </c>
      <c r="Q338" s="368">
        <v>38</v>
      </c>
      <c r="R338" s="366">
        <v>21</v>
      </c>
      <c r="S338" s="73">
        <v>56.8</v>
      </c>
      <c r="T338" s="365">
        <v>52</v>
      </c>
      <c r="U338" s="365">
        <v>55.3</v>
      </c>
      <c r="V338" s="365">
        <v>57.55</v>
      </c>
      <c r="W338" s="365">
        <v>36.799999999999997</v>
      </c>
      <c r="Y338" s="365">
        <v>106.8</v>
      </c>
      <c r="Z338" s="457">
        <v>105.3</v>
      </c>
      <c r="AA338" s="365">
        <v>47.99</v>
      </c>
      <c r="AB338" s="365">
        <v>39.770000000000003</v>
      </c>
      <c r="AC338" s="370">
        <v>3.2882011605415817E-2</v>
      </c>
      <c r="AD338" s="476"/>
      <c r="AE338" s="208">
        <v>7.3721759809750376E-2</v>
      </c>
      <c r="AF338" s="208">
        <v>5.3970223325062072E-2</v>
      </c>
      <c r="AG338" s="208">
        <v>5.2860246198407124E-2</v>
      </c>
      <c r="AH338" s="213">
        <v>1.9230769230769162E-2</v>
      </c>
      <c r="AI338" s="211">
        <v>5.0522648083623611E-2</v>
      </c>
      <c r="AJ338" s="211">
        <v>2.1180030257186067E-2</v>
      </c>
      <c r="AK338" s="211">
        <v>4.9759229534510618E-2</v>
      </c>
      <c r="AL338" s="461">
        <v>4.0479140850887996E-2</v>
      </c>
      <c r="AM338" s="461">
        <v>4.8854540436102711E-2</v>
      </c>
      <c r="AN338" s="200">
        <v>-2.3255813953488413E-2</v>
      </c>
      <c r="AO338" s="208">
        <v>-2.0689655172413834E-2</v>
      </c>
      <c r="AP338" s="32">
        <v>1.9607843137254832E-2</v>
      </c>
      <c r="AQ338" s="32">
        <v>-2.12389380530974E-2</v>
      </c>
      <c r="AR338" s="32">
        <v>-2.4576271186440679E-2</v>
      </c>
      <c r="AS338" s="32">
        <v>-2.2576361221779639E-2</v>
      </c>
      <c r="AT338" s="32">
        <v>-2.5547445255474477E-2</v>
      </c>
      <c r="AU338" s="216">
        <v>-1.5887850467289799E-2</v>
      </c>
      <c r="AV338" s="461">
        <v>-2.3203745165886414E-2</v>
      </c>
      <c r="AW338" s="461">
        <v>-2.164821648216475E-2</v>
      </c>
    </row>
    <row r="339" spans="1:49" hidden="1" outlineLevel="1">
      <c r="A339" s="40">
        <v>39602</v>
      </c>
      <c r="B339">
        <v>43366</v>
      </c>
      <c r="C339">
        <v>38400</v>
      </c>
      <c r="D339" s="362">
        <v>4.4852790840318901E-2</v>
      </c>
      <c r="E339" s="34">
        <v>2.5637387067783068E-2</v>
      </c>
      <c r="F339" s="34">
        <v>6.743759381775738E-2</v>
      </c>
      <c r="H339" s="366">
        <v>56.95</v>
      </c>
      <c r="I339" s="339">
        <v>47.5</v>
      </c>
      <c r="J339" s="365">
        <v>90.45</v>
      </c>
      <c r="K339" s="383">
        <v>77.55</v>
      </c>
      <c r="L339" s="365">
        <v>54.35</v>
      </c>
      <c r="M339" s="365">
        <v>64.5</v>
      </c>
      <c r="N339" s="365">
        <v>73.150000000000006</v>
      </c>
      <c r="O339" s="365">
        <v>70</v>
      </c>
      <c r="P339" s="379">
        <v>27.22</v>
      </c>
      <c r="Q339" s="368">
        <v>41.09</v>
      </c>
      <c r="R339" s="366">
        <v>21.4</v>
      </c>
      <c r="S339" s="73">
        <v>57.7</v>
      </c>
      <c r="T339" s="365">
        <v>59</v>
      </c>
      <c r="U339" s="365">
        <v>56.2</v>
      </c>
      <c r="V339" s="365">
        <v>58.5</v>
      </c>
      <c r="W339" s="365">
        <v>37.450000000000003</v>
      </c>
      <c r="Y339" s="365">
        <v>108.4</v>
      </c>
      <c r="Z339" s="457">
        <v>107</v>
      </c>
      <c r="AA339" s="365">
        <v>49.05</v>
      </c>
      <c r="AB339" s="365">
        <v>40.299999999999997</v>
      </c>
      <c r="AC339" s="370">
        <v>6.6479400749063666E-2</v>
      </c>
      <c r="AD339" s="476"/>
      <c r="AE339" s="208">
        <v>5.2048726467331052E-2</v>
      </c>
      <c r="AF339" s="208">
        <v>6.4743967039434969E-2</v>
      </c>
      <c r="AG339" s="208">
        <v>6.6712517193947551E-2</v>
      </c>
      <c r="AH339" s="213">
        <v>2.5471698113207486E-2</v>
      </c>
      <c r="AI339" s="211">
        <v>6.9651741293532465E-2</v>
      </c>
      <c r="AJ339" s="211">
        <v>8.3703703703703836E-2</v>
      </c>
      <c r="AK339" s="211">
        <v>7.0336391437308743E-2</v>
      </c>
      <c r="AL339" s="461">
        <v>8.0587534736006328E-2</v>
      </c>
      <c r="AM339" s="461">
        <v>8.131578947368423E-2</v>
      </c>
      <c r="AN339" s="200">
        <v>1.904761904761898E-2</v>
      </c>
      <c r="AO339" s="208">
        <v>1.5845070422535246E-2</v>
      </c>
      <c r="AP339" s="32">
        <v>0.13461538461538458</v>
      </c>
      <c r="AQ339" s="32">
        <v>1.6274864376130349E-2</v>
      </c>
      <c r="AR339" s="32">
        <v>1.6507384882710641E-2</v>
      </c>
      <c r="AS339" s="32">
        <v>1.7663043478260976E-2</v>
      </c>
      <c r="AT339" s="32">
        <v>1.4981273408239737E-2</v>
      </c>
      <c r="AU339" s="216">
        <v>1.6144349477682729E-2</v>
      </c>
      <c r="AV339" s="461">
        <v>2.2087934986455338E-2</v>
      </c>
      <c r="AW339" s="461">
        <v>1.3326628111641758E-2</v>
      </c>
    </row>
    <row r="340" spans="1:49" hidden="1" outlineLevel="1">
      <c r="A340" s="40">
        <v>39609</v>
      </c>
      <c r="B340">
        <v>43697</v>
      </c>
      <c r="C340">
        <v>40300</v>
      </c>
      <c r="D340" s="362">
        <v>2.7285179659026992E-2</v>
      </c>
      <c r="E340" s="34">
        <v>7.6327076511553127E-3</v>
      </c>
      <c r="F340" s="34">
        <v>4.9479166666666741E-2</v>
      </c>
      <c r="H340" s="366">
        <v>57.8</v>
      </c>
      <c r="I340" s="339">
        <v>48.4</v>
      </c>
      <c r="J340" s="365">
        <v>94.65</v>
      </c>
      <c r="K340" s="383">
        <v>81.2</v>
      </c>
      <c r="L340" s="365">
        <v>62</v>
      </c>
      <c r="M340" s="365">
        <v>67.55</v>
      </c>
      <c r="N340" s="365">
        <v>75.25</v>
      </c>
      <c r="O340" s="365">
        <v>73.349999999999994</v>
      </c>
      <c r="P340" s="379">
        <v>28.72</v>
      </c>
      <c r="Q340" s="368">
        <v>43.48</v>
      </c>
      <c r="R340" s="366">
        <v>21.65</v>
      </c>
      <c r="S340" s="73">
        <v>58.401000000000003</v>
      </c>
      <c r="T340" s="365">
        <v>61</v>
      </c>
      <c r="U340" s="365">
        <v>56.95</v>
      </c>
      <c r="V340" s="365">
        <v>59.25</v>
      </c>
      <c r="W340" s="365">
        <v>37.9</v>
      </c>
      <c r="Y340" s="365">
        <v>107.25</v>
      </c>
      <c r="Z340" s="457">
        <v>106.5</v>
      </c>
      <c r="AA340" s="365">
        <v>48.6</v>
      </c>
      <c r="AB340" s="365">
        <v>41</v>
      </c>
      <c r="AC340" s="370">
        <v>1.4925373134328179E-2</v>
      </c>
      <c r="AD340" s="476"/>
      <c r="AE340" s="208">
        <v>1.8947368421052602E-2</v>
      </c>
      <c r="AF340" s="208">
        <v>4.6434494195688236E-2</v>
      </c>
      <c r="AG340" s="208">
        <v>4.7066408768536405E-2</v>
      </c>
      <c r="AH340" s="213">
        <v>0.14075436982520695</v>
      </c>
      <c r="AI340" s="211">
        <v>4.7286821705426307E-2</v>
      </c>
      <c r="AJ340" s="211">
        <v>2.8708133971291794E-2</v>
      </c>
      <c r="AK340" s="211">
        <v>4.785714285714282E-2</v>
      </c>
      <c r="AL340" s="461">
        <v>5.5106539309331293E-2</v>
      </c>
      <c r="AM340" s="461">
        <v>5.8165003650523017E-2</v>
      </c>
      <c r="AN340" s="200">
        <v>1.1682242990654235E-2</v>
      </c>
      <c r="AO340" s="208">
        <v>1.2149046793760832E-2</v>
      </c>
      <c r="AP340" s="32">
        <v>3.3898305084745672E-2</v>
      </c>
      <c r="AQ340" s="32">
        <v>1.3345195729537407E-2</v>
      </c>
      <c r="AR340" s="32">
        <v>1.2820512820512775E-2</v>
      </c>
      <c r="AS340" s="32">
        <v>1.2016021361815676E-2</v>
      </c>
      <c r="AT340" s="32">
        <v>-1.0608856088560992E-2</v>
      </c>
      <c r="AU340" s="216">
        <v>-4.6728971962616273E-3</v>
      </c>
      <c r="AV340" s="461">
        <v>-9.1743119266054496E-3</v>
      </c>
      <c r="AW340" s="461">
        <v>1.7369727047146455E-2</v>
      </c>
    </row>
    <row r="341" spans="1:49" hidden="1" outlineLevel="1">
      <c r="A341" s="40">
        <v>39616</v>
      </c>
      <c r="B341">
        <v>33138</v>
      </c>
      <c r="C341">
        <v>26761</v>
      </c>
      <c r="D341" s="362">
        <v>-0.2868911984951843</v>
      </c>
      <c r="E341" s="34">
        <v>-0.24164130260658623</v>
      </c>
      <c r="F341" s="34">
        <v>-0.335955334987593</v>
      </c>
      <c r="H341" s="366">
        <v>48.25</v>
      </c>
      <c r="I341" s="339">
        <v>30</v>
      </c>
      <c r="J341" s="365">
        <v>59.45</v>
      </c>
      <c r="K341" s="383">
        <v>50.65</v>
      </c>
      <c r="L341" s="365">
        <v>46</v>
      </c>
      <c r="M341" s="365">
        <v>42.3</v>
      </c>
      <c r="N341" s="365">
        <v>59</v>
      </c>
      <c r="O341" s="365">
        <v>45.75</v>
      </c>
      <c r="P341" s="379">
        <v>20.329999999999998</v>
      </c>
      <c r="Q341" s="368">
        <v>24.74</v>
      </c>
      <c r="R341" s="366">
        <v>16.45</v>
      </c>
      <c r="S341" s="73">
        <v>43.2</v>
      </c>
      <c r="T341" s="365">
        <v>45</v>
      </c>
      <c r="U341" s="365">
        <v>43.05</v>
      </c>
      <c r="V341" s="365">
        <v>44.9</v>
      </c>
      <c r="W341" s="365">
        <v>28.65</v>
      </c>
      <c r="Y341" s="365">
        <v>86.5</v>
      </c>
      <c r="Z341" s="457">
        <v>85</v>
      </c>
      <c r="AA341" s="365">
        <v>37.119999999999997</v>
      </c>
      <c r="AB341" s="365">
        <v>29.16</v>
      </c>
      <c r="AC341" s="370">
        <v>-0.16522491349480961</v>
      </c>
      <c r="AD341" s="476"/>
      <c r="AE341" s="208">
        <v>-0.3801652892561983</v>
      </c>
      <c r="AF341" s="208">
        <v>-0.37189646064447968</v>
      </c>
      <c r="AG341" s="208">
        <v>-0.37623152709359609</v>
      </c>
      <c r="AH341" s="213">
        <v>-0.25806451612903225</v>
      </c>
      <c r="AI341" s="211">
        <v>-0.37379718726868982</v>
      </c>
      <c r="AJ341" s="211">
        <v>-0.21594684385382057</v>
      </c>
      <c r="AK341" s="211">
        <v>-0.37627811860940685</v>
      </c>
      <c r="AL341" s="461">
        <v>-0.29213091922005574</v>
      </c>
      <c r="AM341" s="461">
        <v>-0.43100275988960446</v>
      </c>
      <c r="AN341" s="200">
        <v>-0.24018475750577362</v>
      </c>
      <c r="AO341" s="208">
        <v>-0.26028663892741566</v>
      </c>
      <c r="AP341" s="32">
        <v>-0.26229508196721307</v>
      </c>
      <c r="AQ341" s="32">
        <v>-0.24407374890254618</v>
      </c>
      <c r="AR341" s="32">
        <v>-0.24219409282700421</v>
      </c>
      <c r="AS341" s="32">
        <v>-0.24406332453825863</v>
      </c>
      <c r="AT341" s="32">
        <v>-0.19347319347319347</v>
      </c>
      <c r="AU341" s="216">
        <v>-0.2018779342723005</v>
      </c>
      <c r="AV341" s="461">
        <v>-0.23621399176954738</v>
      </c>
      <c r="AW341" s="461">
        <v>-0.28878048780487808</v>
      </c>
    </row>
    <row r="342" spans="1:49" hidden="1" outlineLevel="1">
      <c r="A342" s="40">
        <v>39623</v>
      </c>
      <c r="B342">
        <v>31953</v>
      </c>
      <c r="C342">
        <v>27691</v>
      </c>
      <c r="D342" s="362">
        <v>-4.2571662298201973E-3</v>
      </c>
      <c r="E342" s="34">
        <v>-3.5759550968676446E-2</v>
      </c>
      <c r="F342" s="34">
        <v>3.4752064571577979E-2</v>
      </c>
      <c r="H342" s="366">
        <v>45.75</v>
      </c>
      <c r="I342" s="339">
        <v>31</v>
      </c>
      <c r="J342" s="365">
        <v>63.55</v>
      </c>
      <c r="K342" s="383">
        <v>54.2</v>
      </c>
      <c r="L342" s="365">
        <v>45.5</v>
      </c>
      <c r="M342" s="365">
        <v>45.4</v>
      </c>
      <c r="N342" s="365">
        <v>57.3</v>
      </c>
      <c r="O342" s="365">
        <v>49.05</v>
      </c>
      <c r="P342" s="379">
        <v>19.440000000000001</v>
      </c>
      <c r="Q342" s="368">
        <v>26.87</v>
      </c>
      <c r="R342" s="366">
        <v>15.65</v>
      </c>
      <c r="S342" s="73">
        <v>40</v>
      </c>
      <c r="T342" s="365">
        <v>44</v>
      </c>
      <c r="U342" s="365">
        <v>40.950000000000003</v>
      </c>
      <c r="V342" s="365">
        <v>42.4</v>
      </c>
      <c r="W342" s="365">
        <v>27.3</v>
      </c>
      <c r="Y342" s="365">
        <v>84.75</v>
      </c>
      <c r="Z342" s="457">
        <v>84.5</v>
      </c>
      <c r="AA342" s="365">
        <v>36.229999999999997</v>
      </c>
      <c r="AB342" s="365">
        <v>27.4</v>
      </c>
      <c r="AC342" s="370">
        <v>-5.1813471502590636E-2</v>
      </c>
      <c r="AD342" s="476"/>
      <c r="AE342" s="208">
        <v>3.3333333333333437E-2</v>
      </c>
      <c r="AF342" s="208">
        <v>6.8965517241379226E-2</v>
      </c>
      <c r="AG342" s="208">
        <v>7.008884501480761E-2</v>
      </c>
      <c r="AH342" s="213">
        <v>-1.0869565217391353E-2</v>
      </c>
      <c r="AI342" s="211">
        <v>7.328605200945626E-2</v>
      </c>
      <c r="AJ342" s="211">
        <v>-2.8813559322033999E-2</v>
      </c>
      <c r="AK342" s="211">
        <v>7.2131147540983598E-2</v>
      </c>
      <c r="AL342" s="461">
        <v>-4.3777668470240894E-2</v>
      </c>
      <c r="AM342" s="461">
        <v>8.6095392077607302E-2</v>
      </c>
      <c r="AN342" s="200">
        <v>-4.8632218844984698E-2</v>
      </c>
      <c r="AO342" s="208">
        <v>-7.4074074074074181E-2</v>
      </c>
      <c r="AP342" s="32">
        <v>-2.2222222222222254E-2</v>
      </c>
      <c r="AQ342" s="32">
        <v>-4.878048780487787E-2</v>
      </c>
      <c r="AR342" s="32">
        <v>-5.5679287305122505E-2</v>
      </c>
      <c r="AS342" s="32">
        <v>-4.7120418848167422E-2</v>
      </c>
      <c r="AT342" s="32">
        <v>-2.0231213872832332E-2</v>
      </c>
      <c r="AU342" s="216">
        <v>-5.8823529411764497E-3</v>
      </c>
      <c r="AV342" s="461">
        <v>-2.3976293103448287E-2</v>
      </c>
      <c r="AW342" s="461">
        <v>-6.0356652949245637E-2</v>
      </c>
    </row>
    <row r="343" spans="1:49" hidden="1" outlineLevel="1">
      <c r="A343" s="40">
        <v>39630</v>
      </c>
      <c r="B343">
        <v>34650</v>
      </c>
      <c r="C343">
        <v>27150</v>
      </c>
      <c r="D343" s="362">
        <v>3.6147810341358833E-2</v>
      </c>
      <c r="E343" s="34">
        <v>8.4405220167120376E-2</v>
      </c>
      <c r="F343" s="34">
        <v>-1.9537033693257766E-2</v>
      </c>
      <c r="H343" s="366">
        <v>42.65</v>
      </c>
      <c r="I343" s="339">
        <v>33.5</v>
      </c>
      <c r="J343" s="365">
        <v>63.55</v>
      </c>
      <c r="K343" s="383">
        <v>54.2</v>
      </c>
      <c r="L343" s="365">
        <v>43.35</v>
      </c>
      <c r="M343" s="365">
        <v>45.4</v>
      </c>
      <c r="N343" s="365">
        <v>55</v>
      </c>
      <c r="O343" s="365">
        <v>49.05</v>
      </c>
      <c r="P343" s="379">
        <v>18.38</v>
      </c>
      <c r="Q343" s="368">
        <v>26.87</v>
      </c>
      <c r="R343" s="366">
        <v>17.45</v>
      </c>
      <c r="S343" s="73">
        <v>44.55</v>
      </c>
      <c r="T343" s="365">
        <v>42.35</v>
      </c>
      <c r="U343" s="365">
        <v>45.95</v>
      </c>
      <c r="V343" s="365">
        <v>47.95</v>
      </c>
      <c r="W343" s="365">
        <v>30.65</v>
      </c>
      <c r="Y343" s="365">
        <v>90.2</v>
      </c>
      <c r="Z343" s="457">
        <v>89</v>
      </c>
      <c r="AA343" s="365">
        <v>38.53</v>
      </c>
      <c r="AB343" s="365">
        <v>31.37</v>
      </c>
      <c r="AC343" s="370">
        <v>-6.7759562841530063E-2</v>
      </c>
      <c r="AD343" s="476"/>
      <c r="AE343" s="208">
        <v>8.0645161290322509E-2</v>
      </c>
      <c r="AF343" s="208">
        <v>0</v>
      </c>
      <c r="AG343" s="208">
        <v>0</v>
      </c>
      <c r="AH343" s="213">
        <v>-4.7252747252747196E-2</v>
      </c>
      <c r="AI343" s="211">
        <v>0</v>
      </c>
      <c r="AJ343" s="211">
        <v>-4.0139616055846372E-2</v>
      </c>
      <c r="AK343" s="211">
        <v>0</v>
      </c>
      <c r="AL343" s="461">
        <v>-5.4526748971193584E-2</v>
      </c>
      <c r="AM343" s="461">
        <v>0</v>
      </c>
      <c r="AN343" s="200">
        <v>0.11501597444089451</v>
      </c>
      <c r="AO343" s="208">
        <v>0.11375000000000002</v>
      </c>
      <c r="AP343" s="32">
        <v>-3.7499999999999978E-2</v>
      </c>
      <c r="AQ343" s="32">
        <v>0.12210012210012211</v>
      </c>
      <c r="AR343" s="32">
        <v>0.13089622641509435</v>
      </c>
      <c r="AS343" s="32">
        <v>0.12271062271062272</v>
      </c>
      <c r="AT343" s="32">
        <v>6.4306784660767002E-2</v>
      </c>
      <c r="AU343" s="216">
        <v>5.3254437869822535E-2</v>
      </c>
      <c r="AV343" s="461">
        <v>6.3483301131658898E-2</v>
      </c>
      <c r="AW343" s="461">
        <v>0.14489051094890515</v>
      </c>
    </row>
    <row r="344" spans="1:49" hidden="1" outlineLevel="1">
      <c r="A344" s="40">
        <v>39637</v>
      </c>
      <c r="B344">
        <v>32831</v>
      </c>
      <c r="C344">
        <v>23586</v>
      </c>
      <c r="D344" s="362">
        <v>-8.7103559870550185E-2</v>
      </c>
      <c r="E344" s="34">
        <v>-5.2496392496392486E-2</v>
      </c>
      <c r="F344" s="34">
        <v>-0.13127071823204417</v>
      </c>
      <c r="H344" s="366">
        <v>39.799999999999997</v>
      </c>
      <c r="I344" s="339">
        <v>28.5</v>
      </c>
      <c r="J344" s="365">
        <v>54.7</v>
      </c>
      <c r="K344" s="383">
        <v>46.45</v>
      </c>
      <c r="L344" s="365">
        <v>38.549999999999997</v>
      </c>
      <c r="M344" s="365">
        <v>39.200000000000003</v>
      </c>
      <c r="N344" s="365">
        <v>51.75</v>
      </c>
      <c r="O344" s="365">
        <v>42.15</v>
      </c>
      <c r="P344" s="379">
        <v>16.079999999999998</v>
      </c>
      <c r="Q344" s="368">
        <v>21.56</v>
      </c>
      <c r="R344" s="366">
        <v>16.649999999999999</v>
      </c>
      <c r="S344" s="73">
        <v>44.75</v>
      </c>
      <c r="T344" s="365">
        <v>38</v>
      </c>
      <c r="U344" s="365">
        <v>43.95</v>
      </c>
      <c r="V344" s="365">
        <v>45.75</v>
      </c>
      <c r="W344" s="365">
        <v>29.3</v>
      </c>
      <c r="Y344" s="365">
        <v>85.5</v>
      </c>
      <c r="Z344" s="457">
        <v>84</v>
      </c>
      <c r="AA344" s="365">
        <v>36.14</v>
      </c>
      <c r="AB344" s="365">
        <v>29.16</v>
      </c>
      <c r="AC344" s="370">
        <v>-6.6822977725674138E-2</v>
      </c>
      <c r="AD344" s="476"/>
      <c r="AE344" s="208">
        <v>-0.14925373134328357</v>
      </c>
      <c r="AF344" s="208">
        <v>-0.13926042486231305</v>
      </c>
      <c r="AG344" s="208">
        <v>-0.1429889298892989</v>
      </c>
      <c r="AH344" s="213">
        <v>-0.11072664359861606</v>
      </c>
      <c r="AI344" s="211">
        <v>-0.13656387665198233</v>
      </c>
      <c r="AJ344" s="211">
        <v>-5.9090909090909083E-2</v>
      </c>
      <c r="AK344" s="211">
        <v>-0.14067278287461771</v>
      </c>
      <c r="AL344" s="461">
        <v>-0.12513601741022851</v>
      </c>
      <c r="AM344" s="461">
        <v>-0.19761816151842215</v>
      </c>
      <c r="AN344" s="200">
        <v>-4.5845272206303744E-2</v>
      </c>
      <c r="AO344" s="208">
        <v>4.4893378226711356E-3</v>
      </c>
      <c r="AP344" s="32">
        <v>-0.10271546635183004</v>
      </c>
      <c r="AQ344" s="32">
        <v>-4.3525571273122954E-2</v>
      </c>
      <c r="AR344" s="32">
        <v>-4.5881126173097031E-2</v>
      </c>
      <c r="AS344" s="32">
        <v>-4.4045676998368588E-2</v>
      </c>
      <c r="AT344" s="32">
        <v>-5.2106430155210659E-2</v>
      </c>
      <c r="AU344" s="216">
        <v>-5.6179775280898903E-2</v>
      </c>
      <c r="AV344" s="461">
        <v>-6.2029587334544556E-2</v>
      </c>
      <c r="AW344" s="461">
        <v>-7.0449474019764091E-2</v>
      </c>
    </row>
    <row r="345" spans="1:49" hidden="1" outlineLevel="1">
      <c r="A345" s="40">
        <v>39644</v>
      </c>
      <c r="B345">
        <v>35248</v>
      </c>
      <c r="C345">
        <v>24898</v>
      </c>
      <c r="D345" s="362">
        <v>6.6097098392328579E-2</v>
      </c>
      <c r="E345" s="34">
        <v>7.3619445036703146E-2</v>
      </c>
      <c r="F345" s="34">
        <v>5.5626218943441108E-2</v>
      </c>
      <c r="H345" s="366">
        <v>40.85</v>
      </c>
      <c r="I345" s="339">
        <v>31</v>
      </c>
      <c r="J345" s="365">
        <v>58.2</v>
      </c>
      <c r="K345" s="383">
        <v>49.45</v>
      </c>
      <c r="L345" s="365">
        <v>39.6</v>
      </c>
      <c r="M345" s="365">
        <v>41.65</v>
      </c>
      <c r="N345" s="365">
        <v>53.1</v>
      </c>
      <c r="O345" s="365">
        <v>44.85</v>
      </c>
      <c r="P345" s="379">
        <v>16.7</v>
      </c>
      <c r="Q345" s="368">
        <v>23.33</v>
      </c>
      <c r="R345" s="366">
        <v>18.149999999999999</v>
      </c>
      <c r="S345" s="73">
        <v>48.5</v>
      </c>
      <c r="T345" s="365">
        <v>41</v>
      </c>
      <c r="U345" s="365">
        <v>47.95</v>
      </c>
      <c r="V345" s="365">
        <v>49.95</v>
      </c>
      <c r="W345" s="365">
        <v>31.95</v>
      </c>
      <c r="Y345" s="365">
        <v>88.05</v>
      </c>
      <c r="Z345" s="457">
        <v>87.5</v>
      </c>
      <c r="AA345" s="365">
        <v>37.65</v>
      </c>
      <c r="AB345" s="365">
        <v>32.520000000000003</v>
      </c>
      <c r="AC345" s="370">
        <v>2.6381909547738891E-2</v>
      </c>
      <c r="AD345" s="476"/>
      <c r="AE345" s="208">
        <v>8.7719298245614086E-2</v>
      </c>
      <c r="AF345" s="208">
        <v>6.3985374771480696E-2</v>
      </c>
      <c r="AG345" s="208">
        <v>6.4585575888051583E-2</v>
      </c>
      <c r="AH345" s="213">
        <v>2.7237354085603238E-2</v>
      </c>
      <c r="AI345" s="211">
        <v>6.2499999999999778E-2</v>
      </c>
      <c r="AJ345" s="211">
        <v>2.6086956521739202E-2</v>
      </c>
      <c r="AK345" s="211">
        <v>6.4056939501779375E-2</v>
      </c>
      <c r="AL345" s="461">
        <v>3.8557213930348277E-2</v>
      </c>
      <c r="AM345" s="461">
        <v>8.2096474953617715E-2</v>
      </c>
      <c r="AN345" s="200">
        <v>9.0090090090090058E-2</v>
      </c>
      <c r="AO345" s="208">
        <v>8.3798882681564324E-2</v>
      </c>
      <c r="AP345" s="32">
        <v>7.8947368421052655E-2</v>
      </c>
      <c r="AQ345" s="32">
        <v>9.1012514220705443E-2</v>
      </c>
      <c r="AR345" s="32">
        <v>9.1803278688524559E-2</v>
      </c>
      <c r="AS345" s="32">
        <v>9.0443686006825841E-2</v>
      </c>
      <c r="AT345" s="32">
        <v>2.9824561403508643E-2</v>
      </c>
      <c r="AU345" s="216">
        <v>4.1666666666666741E-2</v>
      </c>
      <c r="AV345" s="461">
        <v>4.1781959048146078E-2</v>
      </c>
      <c r="AW345" s="461">
        <v>0.11522633744855981</v>
      </c>
    </row>
    <row r="346" spans="1:49" hidden="1" outlineLevel="1">
      <c r="A346" s="40">
        <v>39651</v>
      </c>
      <c r="B346">
        <v>34886</v>
      </c>
      <c r="C346">
        <v>24765</v>
      </c>
      <c r="D346" s="362">
        <v>-8.2299737305888687E-3</v>
      </c>
      <c r="E346" s="34">
        <v>-1.0270086246028098E-2</v>
      </c>
      <c r="F346" s="34">
        <v>-5.3417945216482909E-3</v>
      </c>
      <c r="H346" s="366">
        <v>41.2</v>
      </c>
      <c r="I346" s="339">
        <v>30.15</v>
      </c>
      <c r="J346" s="365">
        <v>57.9</v>
      </c>
      <c r="K346" s="383">
        <v>49.15</v>
      </c>
      <c r="L346" s="365">
        <v>39.549999999999997</v>
      </c>
      <c r="M346" s="365">
        <v>41.4</v>
      </c>
      <c r="N346" s="365">
        <v>53.6</v>
      </c>
      <c r="O346" s="365">
        <v>44.6</v>
      </c>
      <c r="P346" s="379">
        <v>16.7</v>
      </c>
      <c r="Q346" s="368">
        <v>22.98</v>
      </c>
      <c r="R346" s="366">
        <v>18.05</v>
      </c>
      <c r="S346" s="73">
        <v>48.35</v>
      </c>
      <c r="T346" s="365">
        <v>41</v>
      </c>
      <c r="U346" s="365">
        <v>47.8</v>
      </c>
      <c r="V346" s="365">
        <v>49.75</v>
      </c>
      <c r="W346" s="365">
        <v>31.8</v>
      </c>
      <c r="Y346" s="365">
        <v>86.5</v>
      </c>
      <c r="Z346" s="457">
        <v>86.5</v>
      </c>
      <c r="AA346" s="365">
        <v>36.5</v>
      </c>
      <c r="AB346" s="365">
        <v>32.26</v>
      </c>
      <c r="AC346" s="370">
        <v>8.5679314565483278E-3</v>
      </c>
      <c r="AD346" s="476"/>
      <c r="AE346" s="208">
        <v>-2.741935483870972E-2</v>
      </c>
      <c r="AF346" s="208">
        <v>-5.1546391752578247E-3</v>
      </c>
      <c r="AG346" s="208">
        <v>-6.0667340748231657E-3</v>
      </c>
      <c r="AH346" s="213">
        <v>-1.2626262626264095E-3</v>
      </c>
      <c r="AI346" s="211">
        <v>-6.0024009603841799E-3</v>
      </c>
      <c r="AJ346" s="211">
        <v>9.4161958568739212E-3</v>
      </c>
      <c r="AK346" s="211">
        <v>-5.5741360089186509E-3</v>
      </c>
      <c r="AL346" s="461">
        <v>0</v>
      </c>
      <c r="AM346" s="461">
        <v>-1.5002143163308945E-2</v>
      </c>
      <c r="AN346" s="200">
        <v>-5.5096418732780705E-3</v>
      </c>
      <c r="AO346" s="208">
        <v>-3.0927835051546282E-3</v>
      </c>
      <c r="AP346" s="32">
        <v>0</v>
      </c>
      <c r="AQ346" s="32">
        <v>-3.1282586027112647E-3</v>
      </c>
      <c r="AR346" s="32">
        <v>-4.0040040040040248E-3</v>
      </c>
      <c r="AS346" s="32">
        <v>-4.6948356807511304E-3</v>
      </c>
      <c r="AT346" s="32">
        <v>-1.7603634298693938E-2</v>
      </c>
      <c r="AU346" s="216">
        <v>-1.1428571428571455E-2</v>
      </c>
      <c r="AV346" s="461">
        <v>-3.0544488711819362E-2</v>
      </c>
      <c r="AW346" s="461">
        <v>-7.9950799507996217E-3</v>
      </c>
    </row>
    <row r="347" spans="1:49" hidden="1" outlineLevel="1">
      <c r="A347" s="40">
        <v>39658</v>
      </c>
      <c r="B347">
        <v>34701</v>
      </c>
      <c r="C347">
        <v>25194</v>
      </c>
      <c r="D347" s="362">
        <v>4.0904595061272975E-3</v>
      </c>
      <c r="E347" s="34">
        <v>-5.3029868715244177E-3</v>
      </c>
      <c r="F347" s="34">
        <v>1.7322834645669305E-2</v>
      </c>
      <c r="H347" s="366">
        <v>42.7</v>
      </c>
      <c r="I347" s="339">
        <v>30.05</v>
      </c>
      <c r="J347" s="365">
        <v>56.95</v>
      </c>
      <c r="K347" s="383">
        <v>48.45</v>
      </c>
      <c r="L347" s="365">
        <v>42.05</v>
      </c>
      <c r="M347" s="365">
        <v>41.2</v>
      </c>
      <c r="N347" s="365">
        <v>55.8</v>
      </c>
      <c r="O347" s="365">
        <v>44.4</v>
      </c>
      <c r="P347" s="379">
        <v>18.12</v>
      </c>
      <c r="Q347" s="368">
        <v>23.15</v>
      </c>
      <c r="R347" s="366">
        <v>17.899999999999999</v>
      </c>
      <c r="S347" s="73">
        <v>47.45</v>
      </c>
      <c r="T347" s="365">
        <v>43</v>
      </c>
      <c r="U347" s="365">
        <v>46.9</v>
      </c>
      <c r="V347" s="365">
        <v>48.85</v>
      </c>
      <c r="W347" s="365">
        <v>31.3</v>
      </c>
      <c r="Y347" s="365">
        <v>85.2</v>
      </c>
      <c r="Z347" s="457">
        <v>86</v>
      </c>
      <c r="AA347" s="365">
        <v>36.76</v>
      </c>
      <c r="AB347" s="365">
        <v>32.17</v>
      </c>
      <c r="AC347" s="370">
        <v>3.6407766990291357E-2</v>
      </c>
      <c r="AD347" s="476"/>
      <c r="AE347" s="208">
        <v>-3.3167495854062867E-3</v>
      </c>
      <c r="AF347" s="208">
        <v>-1.6407599309153587E-2</v>
      </c>
      <c r="AG347" s="208">
        <v>-1.4242115971515701E-2</v>
      </c>
      <c r="AH347" s="213">
        <v>6.3211125158027848E-2</v>
      </c>
      <c r="AI347" s="211">
        <v>-4.8309178743960457E-3</v>
      </c>
      <c r="AJ347" s="211">
        <v>4.1044776119402826E-2</v>
      </c>
      <c r="AK347" s="211">
        <v>-4.484304932735439E-3</v>
      </c>
      <c r="AL347" s="461">
        <v>8.5029940119760505E-2</v>
      </c>
      <c r="AM347" s="461">
        <v>7.397737162750051E-3</v>
      </c>
      <c r="AN347" s="200">
        <v>-8.3102493074793671E-3</v>
      </c>
      <c r="AO347" s="208">
        <v>-1.8614270941054833E-2</v>
      </c>
      <c r="AP347" s="32">
        <v>4.8780487804878092E-2</v>
      </c>
      <c r="AQ347" s="32">
        <v>-1.882845188284521E-2</v>
      </c>
      <c r="AR347" s="32">
        <v>-1.8090452261306456E-2</v>
      </c>
      <c r="AS347" s="32">
        <v>-1.5723270440251569E-2</v>
      </c>
      <c r="AT347" s="32">
        <v>-1.5028901734103983E-2</v>
      </c>
      <c r="AU347" s="216">
        <v>-5.7803468208093012E-3</v>
      </c>
      <c r="AV347" s="461">
        <v>7.1232876712328252E-3</v>
      </c>
      <c r="AW347" s="461">
        <v>-2.7898326100432858E-3</v>
      </c>
    </row>
    <row r="348" spans="1:49" hidden="1" outlineLevel="1">
      <c r="A348" s="40">
        <v>39665</v>
      </c>
      <c r="B348">
        <v>32682</v>
      </c>
      <c r="C348">
        <v>25503</v>
      </c>
      <c r="D348" s="362">
        <v>-2.8549962434260001E-2</v>
      </c>
      <c r="E348" s="34">
        <v>-5.8182761303708808E-2</v>
      </c>
      <c r="F348" s="34">
        <v>1.2264824958323484E-2</v>
      </c>
      <c r="H348" s="366">
        <v>41.2</v>
      </c>
      <c r="I348" s="339">
        <v>31.5</v>
      </c>
      <c r="J348" s="365">
        <v>60</v>
      </c>
      <c r="K348" s="383">
        <v>51</v>
      </c>
      <c r="L348" s="365">
        <v>40</v>
      </c>
      <c r="M348" s="365">
        <v>42.85</v>
      </c>
      <c r="N348" s="365">
        <v>53.5</v>
      </c>
      <c r="O348" s="365">
        <v>46.2</v>
      </c>
      <c r="P348" s="379">
        <v>17.059999999999999</v>
      </c>
      <c r="Q348" s="368">
        <v>24.39</v>
      </c>
      <c r="R348" s="366">
        <v>16.55</v>
      </c>
      <c r="S348" s="73">
        <v>43.95</v>
      </c>
      <c r="T348" s="365">
        <v>41</v>
      </c>
      <c r="U348" s="365">
        <v>43.55</v>
      </c>
      <c r="V348" s="365">
        <v>45.35</v>
      </c>
      <c r="W348" s="365">
        <v>29</v>
      </c>
      <c r="Y348" s="365">
        <v>83</v>
      </c>
      <c r="Z348" s="457">
        <v>84.5</v>
      </c>
      <c r="AA348" s="365">
        <v>35.35</v>
      </c>
      <c r="AB348" s="365">
        <v>29.16</v>
      </c>
      <c r="AC348" s="370">
        <v>-3.5128805620608938E-2</v>
      </c>
      <c r="AD348" s="476"/>
      <c r="AE348" s="208">
        <v>4.8252911813643884E-2</v>
      </c>
      <c r="AF348" s="208">
        <v>5.355575065847229E-2</v>
      </c>
      <c r="AG348" s="208">
        <v>5.2631578947368363E-2</v>
      </c>
      <c r="AH348" s="213">
        <v>-4.8751486325802507E-2</v>
      </c>
      <c r="AI348" s="211">
        <v>4.0048543689320315E-2</v>
      </c>
      <c r="AJ348" s="211">
        <v>-4.1218637992831542E-2</v>
      </c>
      <c r="AK348" s="211">
        <v>4.0540540540540571E-2</v>
      </c>
      <c r="AL348" s="461">
        <v>-5.8498896247240695E-2</v>
      </c>
      <c r="AM348" s="461">
        <v>5.3563714902807869E-2</v>
      </c>
      <c r="AN348" s="200">
        <v>-7.5418994413407714E-2</v>
      </c>
      <c r="AO348" s="208">
        <v>-7.3761854583772379E-2</v>
      </c>
      <c r="AP348" s="32">
        <v>-4.6511627906976716E-2</v>
      </c>
      <c r="AQ348" s="32">
        <v>-7.1428571428571508E-2</v>
      </c>
      <c r="AR348" s="32">
        <v>-7.1647901740020448E-2</v>
      </c>
      <c r="AS348" s="32">
        <v>-7.3482428115016041E-2</v>
      </c>
      <c r="AT348" s="32">
        <v>-2.5821596244131495E-2</v>
      </c>
      <c r="AU348" s="216">
        <v>-1.744186046511631E-2</v>
      </c>
      <c r="AV348" s="461">
        <v>-3.83569096844395E-2</v>
      </c>
      <c r="AW348" s="461">
        <v>-9.3565433633820416E-2</v>
      </c>
    </row>
    <row r="349" spans="1:49" hidden="1" outlineLevel="1">
      <c r="A349" s="40">
        <v>39672</v>
      </c>
      <c r="B349">
        <v>25810</v>
      </c>
      <c r="C349">
        <v>25478</v>
      </c>
      <c r="D349" s="362">
        <v>-0.11853570507862854</v>
      </c>
      <c r="E349" s="34">
        <v>-0.21026864940946088</v>
      </c>
      <c r="F349" s="34">
        <v>-9.8027683017687384E-4</v>
      </c>
      <c r="H349" s="366">
        <v>35.299999999999997</v>
      </c>
      <c r="I349" s="339">
        <v>27</v>
      </c>
      <c r="J349" s="365">
        <v>51.65</v>
      </c>
      <c r="K349" s="383">
        <v>43.85</v>
      </c>
      <c r="L349" s="365">
        <v>35</v>
      </c>
      <c r="M349" s="365">
        <v>37.1</v>
      </c>
      <c r="N349" s="365">
        <v>48.3</v>
      </c>
      <c r="O349" s="365">
        <v>39.9</v>
      </c>
      <c r="P349" s="379">
        <v>14.14</v>
      </c>
      <c r="Q349" s="368">
        <v>20.329999999999998</v>
      </c>
      <c r="R349" s="366">
        <v>13</v>
      </c>
      <c r="S349" s="73">
        <v>34.200000000000003</v>
      </c>
      <c r="T349" s="365">
        <v>36</v>
      </c>
      <c r="U349" s="365">
        <v>36</v>
      </c>
      <c r="V349" s="365">
        <v>35.5</v>
      </c>
      <c r="W349" s="365">
        <v>22.4</v>
      </c>
      <c r="Y349" s="365">
        <v>66.650000000000006</v>
      </c>
      <c r="Z349" s="457">
        <v>68</v>
      </c>
      <c r="AA349" s="365">
        <v>27.4</v>
      </c>
      <c r="AB349" s="365">
        <v>21.21</v>
      </c>
      <c r="AC349" s="370">
        <v>-0.14320388349514579</v>
      </c>
      <c r="AD349" s="476"/>
      <c r="AE349" s="208">
        <v>-0.1428571428571429</v>
      </c>
      <c r="AF349" s="208">
        <v>-0.13916666666666666</v>
      </c>
      <c r="AG349" s="208">
        <v>-0.1401960784313725</v>
      </c>
      <c r="AH349" s="213">
        <v>-0.125</v>
      </c>
      <c r="AI349" s="211">
        <v>-0.13418903150525086</v>
      </c>
      <c r="AJ349" s="211">
        <v>-9.7196261682243046E-2</v>
      </c>
      <c r="AK349" s="211">
        <v>-0.13636363636363646</v>
      </c>
      <c r="AL349" s="461">
        <v>-0.17116060961313007</v>
      </c>
      <c r="AM349" s="461">
        <v>-0.16646166461664624</v>
      </c>
      <c r="AN349" s="200">
        <v>-0.21450151057401812</v>
      </c>
      <c r="AO349" s="208">
        <v>-0.22184300341296925</v>
      </c>
      <c r="AP349" s="32">
        <v>-0.12195121951219512</v>
      </c>
      <c r="AQ349" s="32">
        <v>-0.17336394948335243</v>
      </c>
      <c r="AR349" s="32">
        <v>-0.21719955898566701</v>
      </c>
      <c r="AS349" s="32">
        <v>-0.22758620689655173</v>
      </c>
      <c r="AT349" s="32">
        <v>-0.19698795180722883</v>
      </c>
      <c r="AU349" s="216">
        <v>-0.19526627218934911</v>
      </c>
      <c r="AV349" s="461">
        <v>-0.224893917963225</v>
      </c>
      <c r="AW349" s="461">
        <v>-0.27263374485596703</v>
      </c>
    </row>
    <row r="350" spans="1:49" hidden="1" outlineLevel="1">
      <c r="A350" s="40">
        <v>39679</v>
      </c>
      <c r="B350">
        <v>29356</v>
      </c>
      <c r="C350">
        <v>27335</v>
      </c>
      <c r="D350" s="362">
        <v>0.10534627983153944</v>
      </c>
      <c r="E350" s="34">
        <v>0.1373886090662535</v>
      </c>
      <c r="F350" s="34">
        <v>7.2886411806264206E-2</v>
      </c>
      <c r="H350" s="366">
        <v>40.1</v>
      </c>
      <c r="I350" s="339">
        <v>36</v>
      </c>
      <c r="J350" s="365">
        <v>66.25</v>
      </c>
      <c r="K350" s="383">
        <v>56.55</v>
      </c>
      <c r="L350" s="365">
        <v>39</v>
      </c>
      <c r="M350" s="365">
        <v>47.6</v>
      </c>
      <c r="N350" s="365">
        <v>52.25</v>
      </c>
      <c r="O350" s="365">
        <v>51.4</v>
      </c>
      <c r="P350" s="379">
        <v>16.88</v>
      </c>
      <c r="Q350" s="368">
        <v>28.28</v>
      </c>
      <c r="R350" s="366">
        <v>14.4</v>
      </c>
      <c r="S350" s="73">
        <v>40.9</v>
      </c>
      <c r="T350" s="365">
        <v>40</v>
      </c>
      <c r="U350" s="365">
        <v>37.549999999999997</v>
      </c>
      <c r="V350" s="365">
        <v>42.3</v>
      </c>
      <c r="W350" s="365">
        <v>25.05</v>
      </c>
      <c r="Y350" s="365">
        <v>75.349999999999994</v>
      </c>
      <c r="Z350" s="457">
        <v>76</v>
      </c>
      <c r="AA350" s="365">
        <v>32.08</v>
      </c>
      <c r="AB350" s="365">
        <v>24.74</v>
      </c>
      <c r="AC350" s="370">
        <v>0.13597733711048177</v>
      </c>
      <c r="AD350" s="476"/>
      <c r="AE350" s="208">
        <v>0.33333333333333326</v>
      </c>
      <c r="AF350" s="208">
        <v>0.28267182962245885</v>
      </c>
      <c r="AG350" s="208">
        <v>0.28962371721778779</v>
      </c>
      <c r="AH350" s="213">
        <v>0.11428571428571432</v>
      </c>
      <c r="AI350" s="211">
        <v>0.28301886792452824</v>
      </c>
      <c r="AJ350" s="211">
        <v>8.1780538302277606E-2</v>
      </c>
      <c r="AK350" s="211">
        <v>0.28822055137844615</v>
      </c>
      <c r="AL350" s="461">
        <v>0.19377652050919369</v>
      </c>
      <c r="AM350" s="461">
        <v>0.39104771273979355</v>
      </c>
      <c r="AN350" s="200">
        <v>0.10769230769230775</v>
      </c>
      <c r="AO350" s="208">
        <v>0.19590643274853781</v>
      </c>
      <c r="AP350" s="32">
        <v>0.11111111111111116</v>
      </c>
      <c r="AQ350" s="32">
        <v>4.3055555555555403E-2</v>
      </c>
      <c r="AR350" s="32">
        <v>0.19154929577464785</v>
      </c>
      <c r="AS350" s="32">
        <v>0.11830357142857162</v>
      </c>
      <c r="AT350" s="32">
        <v>0.13053263315828945</v>
      </c>
      <c r="AU350" s="216">
        <v>0.11764705882352944</v>
      </c>
      <c r="AV350" s="461">
        <v>0.17080291970802919</v>
      </c>
      <c r="AW350" s="461">
        <v>0.16643092880716637</v>
      </c>
    </row>
    <row r="351" spans="1:49" hidden="1" outlineLevel="1">
      <c r="A351" s="40">
        <v>39686</v>
      </c>
      <c r="B351">
        <v>27344</v>
      </c>
      <c r="C351">
        <v>23732</v>
      </c>
      <c r="D351" s="362">
        <v>-9.9045703903617888E-2</v>
      </c>
      <c r="E351" s="34">
        <v>-6.8537947949311895E-2</v>
      </c>
      <c r="F351" s="34">
        <v>-0.13180903603438809</v>
      </c>
      <c r="H351" s="366">
        <v>37.299999999999997</v>
      </c>
      <c r="I351" s="339">
        <v>30.75</v>
      </c>
      <c r="J351" s="365">
        <v>56.4</v>
      </c>
      <c r="K351" s="383">
        <v>48</v>
      </c>
      <c r="L351" s="365">
        <v>36</v>
      </c>
      <c r="M351" s="365">
        <v>40.5</v>
      </c>
      <c r="N351" s="365">
        <v>49.25</v>
      </c>
      <c r="O351" s="365">
        <v>43.6</v>
      </c>
      <c r="P351" s="379">
        <v>12.02</v>
      </c>
      <c r="Q351" s="368">
        <v>22.98</v>
      </c>
      <c r="R351" s="366">
        <v>13.7</v>
      </c>
      <c r="S351" s="73">
        <v>36.1</v>
      </c>
      <c r="T351" s="365">
        <v>37</v>
      </c>
      <c r="U351" s="365">
        <v>35.75</v>
      </c>
      <c r="V351" s="365">
        <v>37.25</v>
      </c>
      <c r="W351" s="365">
        <v>23.9</v>
      </c>
      <c r="Y351" s="365">
        <v>73.2</v>
      </c>
      <c r="Z351" s="457">
        <v>74</v>
      </c>
      <c r="AA351" s="365">
        <v>30.05</v>
      </c>
      <c r="AB351" s="365">
        <v>22.09</v>
      </c>
      <c r="AC351" s="370">
        <v>-6.9825436408977648E-2</v>
      </c>
      <c r="AD351" s="476"/>
      <c r="AE351" s="208">
        <v>-0.14583333333333337</v>
      </c>
      <c r="AF351" s="208">
        <v>-0.1486792452830189</v>
      </c>
      <c r="AG351" s="208">
        <v>-0.1511936339522546</v>
      </c>
      <c r="AH351" s="213">
        <v>-7.6923076923076872E-2</v>
      </c>
      <c r="AI351" s="211">
        <v>-0.14915966386554624</v>
      </c>
      <c r="AJ351" s="211">
        <v>-5.7416267942583699E-2</v>
      </c>
      <c r="AK351" s="211">
        <v>-0.15175097276264582</v>
      </c>
      <c r="AL351" s="461">
        <v>-0.28791469194312791</v>
      </c>
      <c r="AM351" s="461">
        <v>-0.18741159830268739</v>
      </c>
      <c r="AN351" s="200">
        <v>-4.861111111111116E-2</v>
      </c>
      <c r="AO351" s="208">
        <v>-0.11735941320293397</v>
      </c>
      <c r="AP351" s="32">
        <v>-7.4999999999999956E-2</v>
      </c>
      <c r="AQ351" s="32">
        <v>-4.7936085219706936E-2</v>
      </c>
      <c r="AR351" s="32">
        <v>-0.119385342789598</v>
      </c>
      <c r="AS351" s="32">
        <v>-4.5908183632734634E-2</v>
      </c>
      <c r="AT351" s="32">
        <v>-2.8533510285335018E-2</v>
      </c>
      <c r="AU351" s="216">
        <v>-2.6315789473684181E-2</v>
      </c>
      <c r="AV351" s="461">
        <v>-6.3279301745635785E-2</v>
      </c>
      <c r="AW351" s="461">
        <v>-0.10711398544866613</v>
      </c>
    </row>
    <row r="352" spans="1:49" hidden="1" outlineLevel="1">
      <c r="A352" s="40">
        <v>39693</v>
      </c>
      <c r="B352">
        <v>25115</v>
      </c>
      <c r="C352">
        <v>21850</v>
      </c>
      <c r="D352" s="362">
        <v>-8.0487900383741873E-2</v>
      </c>
      <c r="E352" s="34">
        <v>-8.1516968987712102E-2</v>
      </c>
      <c r="F352" s="34">
        <v>-7.9302207989212836E-2</v>
      </c>
      <c r="H352" s="366">
        <v>35.75</v>
      </c>
      <c r="I352" s="339">
        <v>29</v>
      </c>
      <c r="J352" s="365">
        <v>51.4</v>
      </c>
      <c r="K352" s="383">
        <v>43.6</v>
      </c>
      <c r="L352" s="365">
        <v>35</v>
      </c>
      <c r="M352" s="365">
        <v>36.700000000000003</v>
      </c>
      <c r="N352" s="365">
        <v>46.35</v>
      </c>
      <c r="O352" s="365">
        <v>39.450000000000003</v>
      </c>
      <c r="P352" s="379">
        <v>13.87</v>
      </c>
      <c r="Q352" s="368">
        <v>20.059999999999999</v>
      </c>
      <c r="R352" s="366">
        <v>12.15</v>
      </c>
      <c r="S352" s="73">
        <v>32.049999999999997</v>
      </c>
      <c r="T352" s="365">
        <v>36</v>
      </c>
      <c r="U352" s="365">
        <v>31.75</v>
      </c>
      <c r="V352" s="365">
        <v>33.200000000000003</v>
      </c>
      <c r="W352" s="365">
        <v>21.2</v>
      </c>
      <c r="Y352" s="365">
        <v>69.45</v>
      </c>
      <c r="Z352" s="457">
        <v>70.5</v>
      </c>
      <c r="AA352" s="365">
        <v>28.63</v>
      </c>
      <c r="AB352" s="365">
        <v>19.62</v>
      </c>
      <c r="AC352" s="370">
        <v>-4.1554959785522705E-2</v>
      </c>
      <c r="AD352" s="476"/>
      <c r="AE352" s="208">
        <v>-5.6910569105691033E-2</v>
      </c>
      <c r="AF352" s="208">
        <v>-8.8652482269503508E-2</v>
      </c>
      <c r="AG352" s="208">
        <v>-9.1666666666666674E-2</v>
      </c>
      <c r="AH352" s="213">
        <v>-2.777777777777779E-2</v>
      </c>
      <c r="AI352" s="211">
        <v>-9.3827160493827111E-2</v>
      </c>
      <c r="AJ352" s="211">
        <v>-5.8883248730964399E-2</v>
      </c>
      <c r="AK352" s="211">
        <v>-9.5183486238532122E-2</v>
      </c>
      <c r="AL352" s="461">
        <v>0.15391014975041606</v>
      </c>
      <c r="AM352" s="461">
        <v>-0.12706701479547444</v>
      </c>
      <c r="AN352" s="200">
        <v>-0.11313868613138678</v>
      </c>
      <c r="AO352" s="208">
        <v>-0.11218836565096968</v>
      </c>
      <c r="AP352" s="32">
        <v>-2.7027027027026973E-2</v>
      </c>
      <c r="AQ352" s="32">
        <v>-0.11188811188811187</v>
      </c>
      <c r="AR352" s="32">
        <v>-0.10872483221476503</v>
      </c>
      <c r="AS352" s="32">
        <v>-0.11297071129707115</v>
      </c>
      <c r="AT352" s="32">
        <v>-5.1229508196721341E-2</v>
      </c>
      <c r="AU352" s="216">
        <v>-4.7297297297297258E-2</v>
      </c>
      <c r="AV352" s="461">
        <v>-4.7254575707154745E-2</v>
      </c>
      <c r="AW352" s="461">
        <v>-0.11181530104119508</v>
      </c>
    </row>
    <row r="353" spans="1:49" hidden="1" outlineLevel="1">
      <c r="A353" s="40">
        <v>39700</v>
      </c>
      <c r="B353">
        <v>19274</v>
      </c>
      <c r="C353">
        <v>15904</v>
      </c>
      <c r="D353" s="362">
        <v>-0.25097412967103161</v>
      </c>
      <c r="E353" s="34">
        <v>-0.23257017718494921</v>
      </c>
      <c r="F353" s="34">
        <v>-0.27212814645308925</v>
      </c>
      <c r="H353" s="366">
        <v>28.3</v>
      </c>
      <c r="I353" s="339">
        <v>19.8</v>
      </c>
      <c r="J353" s="365">
        <v>36.700000000000003</v>
      </c>
      <c r="K353" s="383">
        <v>30.95</v>
      </c>
      <c r="L353" s="365">
        <v>29</v>
      </c>
      <c r="M353" s="365">
        <v>26.45</v>
      </c>
      <c r="N353" s="365">
        <v>38.85</v>
      </c>
      <c r="O353" s="365">
        <v>28.2</v>
      </c>
      <c r="P353" s="379">
        <v>9.7200000000000006</v>
      </c>
      <c r="Q353" s="368">
        <v>12.81</v>
      </c>
      <c r="R353" s="366">
        <v>9.6999999999999993</v>
      </c>
      <c r="S353" s="73">
        <v>25</v>
      </c>
      <c r="T353" s="365">
        <v>28.05</v>
      </c>
      <c r="U353" s="365">
        <v>22.45</v>
      </c>
      <c r="V353" s="365">
        <v>26.05</v>
      </c>
      <c r="W353" s="365">
        <v>16.850000000000001</v>
      </c>
      <c r="Y353" s="365">
        <v>54.25</v>
      </c>
      <c r="Z353" s="457">
        <v>55</v>
      </c>
      <c r="AA353" s="365">
        <v>21.39</v>
      </c>
      <c r="AB353" s="365">
        <v>14.49</v>
      </c>
      <c r="AC353" s="370">
        <v>-0.20839160839160842</v>
      </c>
      <c r="AD353" s="476"/>
      <c r="AE353" s="208">
        <v>-0.3172413793103448</v>
      </c>
      <c r="AF353" s="208">
        <v>-0.28599221789883256</v>
      </c>
      <c r="AG353" s="208">
        <v>-0.29013761467889909</v>
      </c>
      <c r="AH353" s="213">
        <v>-0.17142857142857137</v>
      </c>
      <c r="AI353" s="211">
        <v>-0.27929155313351506</v>
      </c>
      <c r="AJ353" s="211">
        <v>-0.1618122977346278</v>
      </c>
      <c r="AK353" s="211">
        <v>-0.28517110266159706</v>
      </c>
      <c r="AL353" s="461">
        <v>-0.29920692141312177</v>
      </c>
      <c r="AM353" s="461">
        <v>-0.36141575274177462</v>
      </c>
      <c r="AN353" s="200">
        <v>-0.20164609053497951</v>
      </c>
      <c r="AO353" s="208">
        <v>-0.21996879875194997</v>
      </c>
      <c r="AP353" s="32">
        <v>-0.22083333333333333</v>
      </c>
      <c r="AQ353" s="32">
        <v>-0.29291338582677162</v>
      </c>
      <c r="AR353" s="32">
        <v>-0.21536144578313254</v>
      </c>
      <c r="AS353" s="32">
        <v>-0.20518867924528295</v>
      </c>
      <c r="AT353" s="32">
        <v>-0.21886249100071997</v>
      </c>
      <c r="AU353" s="216">
        <v>-0.21985815602836878</v>
      </c>
      <c r="AV353" s="461">
        <v>-0.25288159273489341</v>
      </c>
      <c r="AW353" s="461">
        <v>-0.26146788990825687</v>
      </c>
    </row>
    <row r="354" spans="1:49" hidden="1" outlineLevel="1">
      <c r="A354" s="40">
        <v>39707</v>
      </c>
      <c r="B354">
        <v>16449</v>
      </c>
      <c r="C354">
        <v>13206</v>
      </c>
      <c r="D354" s="362">
        <v>-0.15700153505031555</v>
      </c>
      <c r="E354" s="34">
        <v>-0.146570509494656</v>
      </c>
      <c r="F354" s="34">
        <v>-0.1696428571428571</v>
      </c>
      <c r="H354" s="366">
        <v>24.7</v>
      </c>
      <c r="I354" s="339">
        <v>16</v>
      </c>
      <c r="J354" s="365">
        <v>30.55</v>
      </c>
      <c r="K354" s="383">
        <v>25.7</v>
      </c>
      <c r="L354" s="365">
        <v>24.3</v>
      </c>
      <c r="M354" s="365">
        <v>22.3</v>
      </c>
      <c r="N354" s="365">
        <v>32.35</v>
      </c>
      <c r="O354" s="365">
        <v>23.7</v>
      </c>
      <c r="P354" s="379">
        <v>7.95</v>
      </c>
      <c r="Q354" s="368">
        <v>10.119999999999999</v>
      </c>
      <c r="R354" s="366">
        <v>7.9</v>
      </c>
      <c r="S354" s="73">
        <v>22.75</v>
      </c>
      <c r="T354" s="365">
        <v>24.5</v>
      </c>
      <c r="U354" s="365">
        <v>20</v>
      </c>
      <c r="V354" s="365">
        <v>23.75</v>
      </c>
      <c r="W354" s="365">
        <v>13.5</v>
      </c>
      <c r="Y354" s="365">
        <v>47</v>
      </c>
      <c r="Z354" s="457">
        <v>48</v>
      </c>
      <c r="AA354" s="365">
        <v>18.03</v>
      </c>
      <c r="AB354" s="365">
        <v>10.87</v>
      </c>
      <c r="AC354" s="370">
        <v>-0.12720848056537104</v>
      </c>
      <c r="AD354" s="476"/>
      <c r="AE354" s="208">
        <v>-0.19191919191919193</v>
      </c>
      <c r="AF354" s="208">
        <v>-0.16757493188010908</v>
      </c>
      <c r="AG354" s="208">
        <v>-0.1696284329563813</v>
      </c>
      <c r="AH354" s="213">
        <v>-0.16206896551724137</v>
      </c>
      <c r="AI354" s="211">
        <v>-0.15689981096408312</v>
      </c>
      <c r="AJ354" s="211">
        <v>-0.16731016731016735</v>
      </c>
      <c r="AK354" s="211">
        <v>-0.15957446808510634</v>
      </c>
      <c r="AL354" s="461">
        <v>-0.1820987654320988</v>
      </c>
      <c r="AM354" s="461">
        <v>-0.2099921935987511</v>
      </c>
      <c r="AN354" s="200">
        <v>-0.18556701030927825</v>
      </c>
      <c r="AO354" s="208">
        <v>-8.9999999999999969E-2</v>
      </c>
      <c r="AP354" s="32">
        <v>-0.12655971479500894</v>
      </c>
      <c r="AQ354" s="32">
        <v>-0.10913140311804004</v>
      </c>
      <c r="AR354" s="32">
        <v>-8.8291746641074864E-2</v>
      </c>
      <c r="AS354" s="32">
        <v>-0.19881305637982205</v>
      </c>
      <c r="AT354" s="32">
        <v>-0.13364055299539168</v>
      </c>
      <c r="AU354" s="216">
        <v>-0.12727272727272732</v>
      </c>
      <c r="AV354" s="461">
        <v>-0.15708274894810659</v>
      </c>
      <c r="AW354" s="461">
        <v>-0.24982746721877158</v>
      </c>
    </row>
    <row r="355" spans="1:49" hidden="1" outlineLevel="1">
      <c r="A355" s="40">
        <v>39714</v>
      </c>
      <c r="B355">
        <v>16222</v>
      </c>
      <c r="C355">
        <v>13360</v>
      </c>
      <c r="D355" s="362">
        <v>-2.4616422188501463E-3</v>
      </c>
      <c r="E355" s="34">
        <v>-1.3800231017083053E-2</v>
      </c>
      <c r="F355" s="34">
        <v>1.1661366045736754E-2</v>
      </c>
      <c r="H355" s="366">
        <v>24.25</v>
      </c>
      <c r="I355" s="339">
        <v>16.3</v>
      </c>
      <c r="J355" s="365">
        <v>30.8</v>
      </c>
      <c r="K355" s="383">
        <v>26</v>
      </c>
      <c r="L355" s="365">
        <v>24</v>
      </c>
      <c r="M355" s="365">
        <v>22.7</v>
      </c>
      <c r="N355" s="365">
        <v>31.8</v>
      </c>
      <c r="O355" s="365">
        <v>24.2</v>
      </c>
      <c r="P355" s="379">
        <v>8.1300000000000008</v>
      </c>
      <c r="Q355" s="368">
        <v>10.78</v>
      </c>
      <c r="R355" s="366">
        <v>7.85</v>
      </c>
      <c r="S355" s="73">
        <v>20.8</v>
      </c>
      <c r="T355" s="365">
        <v>25</v>
      </c>
      <c r="U355" s="365">
        <v>19.7</v>
      </c>
      <c r="V355" s="365">
        <v>22</v>
      </c>
      <c r="W355" s="365">
        <v>13.2</v>
      </c>
      <c r="Y355" s="365">
        <v>47.4</v>
      </c>
      <c r="Z355" s="457">
        <v>48</v>
      </c>
      <c r="AA355" s="365">
        <v>18.29</v>
      </c>
      <c r="AB355" s="365">
        <v>10.96</v>
      </c>
      <c r="AC355" s="370">
        <v>-1.8218623481781382E-2</v>
      </c>
      <c r="AD355" s="476"/>
      <c r="AE355" s="208">
        <v>1.8750000000000044E-2</v>
      </c>
      <c r="AF355" s="208">
        <v>8.1833060556464332E-3</v>
      </c>
      <c r="AG355" s="208">
        <v>1.1673151750972721E-2</v>
      </c>
      <c r="AH355" s="213">
        <v>-1.2345679012345734E-2</v>
      </c>
      <c r="AI355" s="211">
        <v>1.7937219730941534E-2</v>
      </c>
      <c r="AJ355" s="211">
        <v>-1.7001545595054068E-2</v>
      </c>
      <c r="AK355" s="211">
        <v>2.1097046413502074E-2</v>
      </c>
      <c r="AL355" s="461">
        <v>2.2641509433962259E-2</v>
      </c>
      <c r="AM355" s="461">
        <v>6.5217391304347894E-2</v>
      </c>
      <c r="AN355" s="200">
        <v>-6.3291139240507777E-3</v>
      </c>
      <c r="AO355" s="208">
        <v>-8.5714285714285632E-2</v>
      </c>
      <c r="AP355" s="32">
        <v>2.0408163265306145E-2</v>
      </c>
      <c r="AQ355" s="32">
        <v>-1.5000000000000013E-2</v>
      </c>
      <c r="AR355" s="32">
        <v>-7.3684210526315796E-2</v>
      </c>
      <c r="AS355" s="32">
        <v>-2.2222222222222254E-2</v>
      </c>
      <c r="AT355" s="32">
        <v>8.5106382978723527E-3</v>
      </c>
      <c r="AU355" s="216">
        <v>0</v>
      </c>
      <c r="AV355" s="461">
        <v>1.4420410427065988E-2</v>
      </c>
      <c r="AW355" s="461">
        <v>8.2796688132475982E-3</v>
      </c>
    </row>
    <row r="356" spans="1:49" hidden="1" outlineLevel="1">
      <c r="A356" s="40">
        <v>39721</v>
      </c>
      <c r="B356">
        <v>12382</v>
      </c>
      <c r="C356">
        <v>9199</v>
      </c>
      <c r="D356" s="362">
        <v>-0.27046852815901556</v>
      </c>
      <c r="E356" s="34">
        <v>-0.23671557144618416</v>
      </c>
      <c r="F356" s="34">
        <v>-0.31145209580838318</v>
      </c>
      <c r="H356" s="366">
        <v>18.8</v>
      </c>
      <c r="I356" s="339">
        <v>11.5</v>
      </c>
      <c r="J356" s="365">
        <v>22.4</v>
      </c>
      <c r="K356" s="383">
        <v>18.649999999999999</v>
      </c>
      <c r="L356" s="365">
        <v>15.7</v>
      </c>
      <c r="M356" s="365">
        <v>16.399999999999999</v>
      </c>
      <c r="N356" s="365">
        <v>24.85</v>
      </c>
      <c r="O356" s="365">
        <v>17.25</v>
      </c>
      <c r="P356" s="379">
        <v>4.42</v>
      </c>
      <c r="Q356" s="368">
        <v>5.83</v>
      </c>
      <c r="R356" s="366">
        <v>6.55</v>
      </c>
      <c r="S356" s="73">
        <v>17.2</v>
      </c>
      <c r="T356" s="365">
        <v>16.75</v>
      </c>
      <c r="U356" s="365">
        <v>16.45</v>
      </c>
      <c r="V356" s="365">
        <v>18.100000000000001</v>
      </c>
      <c r="W356" s="365">
        <v>11</v>
      </c>
      <c r="Y356" s="365">
        <v>35</v>
      </c>
      <c r="Z356" s="457">
        <v>35.549999999999997</v>
      </c>
      <c r="AA356" s="365">
        <v>12.9</v>
      </c>
      <c r="AB356" s="365">
        <v>7.78</v>
      </c>
      <c r="AC356" s="370">
        <v>-0.22474226804123709</v>
      </c>
      <c r="AD356" s="476"/>
      <c r="AE356" s="208">
        <v>-0.29447852760736204</v>
      </c>
      <c r="AF356" s="208">
        <v>-0.27272727272727282</v>
      </c>
      <c r="AG356" s="208">
        <v>-0.2826923076923078</v>
      </c>
      <c r="AH356" s="213">
        <v>-0.34583333333333333</v>
      </c>
      <c r="AI356" s="211">
        <v>-0.27753303964757714</v>
      </c>
      <c r="AJ356" s="211">
        <v>-0.21855345911949686</v>
      </c>
      <c r="AK356" s="211">
        <v>-0.28719008264462809</v>
      </c>
      <c r="AL356" s="461">
        <v>-0.45633456334563349</v>
      </c>
      <c r="AM356" s="461">
        <v>-0.45918367346938771</v>
      </c>
      <c r="AN356" s="200">
        <v>-0.16560509554140124</v>
      </c>
      <c r="AO356" s="208">
        <v>-0.17307692307692313</v>
      </c>
      <c r="AP356" s="32">
        <v>-0.32999999999999996</v>
      </c>
      <c r="AQ356" s="32">
        <v>-0.1649746192893401</v>
      </c>
      <c r="AR356" s="32">
        <v>-0.17727272727272725</v>
      </c>
      <c r="AS356" s="32">
        <v>-0.16666666666666663</v>
      </c>
      <c r="AT356" s="32">
        <v>-0.26160337552742619</v>
      </c>
      <c r="AU356" s="216">
        <v>-0.25937500000000002</v>
      </c>
      <c r="AV356" s="461">
        <v>-0.29469655549480589</v>
      </c>
      <c r="AW356" s="461">
        <v>-0.29014598540145986</v>
      </c>
    </row>
    <row r="357" spans="1:49" hidden="1" outlineLevel="1">
      <c r="A357" s="40">
        <v>39728</v>
      </c>
      <c r="B357">
        <v>11387</v>
      </c>
      <c r="C357">
        <v>9059</v>
      </c>
      <c r="D357" s="362">
        <v>-5.2592558268847567E-2</v>
      </c>
      <c r="E357" s="34">
        <v>-8.035858504280402E-2</v>
      </c>
      <c r="F357" s="34">
        <v>-1.5219045548429122E-2</v>
      </c>
      <c r="H357" s="366">
        <v>17.899999999999999</v>
      </c>
      <c r="I357" s="339">
        <v>11.75</v>
      </c>
      <c r="J357" s="365">
        <v>21.35</v>
      </c>
      <c r="K357" s="383">
        <v>17.8</v>
      </c>
      <c r="L357" s="365">
        <v>16.5</v>
      </c>
      <c r="M357" s="365">
        <v>15.8</v>
      </c>
      <c r="N357" s="365">
        <v>24.5</v>
      </c>
      <c r="O357" s="365">
        <v>17.5</v>
      </c>
      <c r="P357" s="379">
        <v>4.1500000000000004</v>
      </c>
      <c r="Q357" s="368">
        <v>6.01</v>
      </c>
      <c r="R357" s="366">
        <v>6.15</v>
      </c>
      <c r="S357" s="73">
        <v>16.5</v>
      </c>
      <c r="T357" s="365">
        <v>16.5</v>
      </c>
      <c r="U357" s="365">
        <v>15.5</v>
      </c>
      <c r="V357" s="365">
        <v>17</v>
      </c>
      <c r="W357" s="365">
        <v>10.199999999999999</v>
      </c>
      <c r="Y357" s="365">
        <v>31.7</v>
      </c>
      <c r="Z357" s="457">
        <v>32</v>
      </c>
      <c r="AA357" s="365">
        <v>10.78</v>
      </c>
      <c r="AB357" s="365">
        <v>7.07</v>
      </c>
      <c r="AC357" s="370">
        <v>-4.7872340425532012E-2</v>
      </c>
      <c r="AD357" s="476"/>
      <c r="AE357" s="208">
        <v>2.1739130434782705E-2</v>
      </c>
      <c r="AF357" s="208">
        <v>-4.6874999999999889E-2</v>
      </c>
      <c r="AG357" s="208">
        <v>-4.5576407506702332E-2</v>
      </c>
      <c r="AH357" s="213">
        <v>5.0955414012738842E-2</v>
      </c>
      <c r="AI357" s="211">
        <v>-3.6585365853658458E-2</v>
      </c>
      <c r="AJ357" s="211">
        <v>-1.4084507042253613E-2</v>
      </c>
      <c r="AK357" s="211">
        <v>1.449275362318847E-2</v>
      </c>
      <c r="AL357" s="461">
        <v>-6.1085972850678627E-2</v>
      </c>
      <c r="AM357" s="461">
        <v>3.0874785591766596E-2</v>
      </c>
      <c r="AN357" s="200">
        <v>-6.1068702290076216E-2</v>
      </c>
      <c r="AO357" s="208">
        <v>-4.0697674418604612E-2</v>
      </c>
      <c r="AP357" s="32">
        <v>-1.4925373134328401E-2</v>
      </c>
      <c r="AQ357" s="32">
        <v>-5.7750759878419378E-2</v>
      </c>
      <c r="AR357" s="32">
        <v>-6.0773480662983492E-2</v>
      </c>
      <c r="AS357" s="32">
        <v>-7.2727272727272751E-2</v>
      </c>
      <c r="AT357" s="32">
        <v>-9.4285714285714306E-2</v>
      </c>
      <c r="AU357" s="216">
        <v>-9.9859353023909914E-2</v>
      </c>
      <c r="AV357" s="461">
        <v>-0.16434108527131785</v>
      </c>
      <c r="AW357" s="461">
        <v>-9.1259640102827722E-2</v>
      </c>
    </row>
    <row r="358" spans="1:49" hidden="1" outlineLevel="1">
      <c r="A358" s="40">
        <v>39735</v>
      </c>
      <c r="B358">
        <v>8014</v>
      </c>
      <c r="C358">
        <v>6782</v>
      </c>
      <c r="D358" s="362">
        <v>-0.27633766995989439</v>
      </c>
      <c r="E358" s="34">
        <v>-0.29621498199701413</v>
      </c>
      <c r="F358" s="34">
        <v>-0.25135224638481068</v>
      </c>
      <c r="H358" s="366">
        <v>14.35</v>
      </c>
      <c r="I358" s="339">
        <v>9.5</v>
      </c>
      <c r="J358" s="365">
        <v>15.05</v>
      </c>
      <c r="K358" s="383">
        <v>12.45</v>
      </c>
      <c r="L358" s="365">
        <v>12.5</v>
      </c>
      <c r="M358" s="365">
        <v>11.7</v>
      </c>
      <c r="N358" s="365">
        <v>21</v>
      </c>
      <c r="O358" s="365">
        <v>12.15</v>
      </c>
      <c r="P358" s="379">
        <v>3</v>
      </c>
      <c r="Q358" s="368">
        <v>4.07</v>
      </c>
      <c r="R358" s="366">
        <v>4.55</v>
      </c>
      <c r="S358" s="73">
        <v>12.25</v>
      </c>
      <c r="T358" s="365">
        <v>13</v>
      </c>
      <c r="U358" s="365">
        <v>10.8</v>
      </c>
      <c r="V358" s="365">
        <v>13.25</v>
      </c>
      <c r="W358" s="365">
        <v>7.25</v>
      </c>
      <c r="Y358" s="365">
        <v>22.15</v>
      </c>
      <c r="Z358" s="457">
        <v>22.5</v>
      </c>
      <c r="AA358" s="365">
        <v>6.63</v>
      </c>
      <c r="AB358" s="365">
        <v>4.07</v>
      </c>
      <c r="AC358" s="370">
        <v>-0.1983240223463687</v>
      </c>
      <c r="AD358" s="476"/>
      <c r="AE358" s="208">
        <v>-0.19148936170212771</v>
      </c>
      <c r="AF358" s="208">
        <v>-0.29508196721311475</v>
      </c>
      <c r="AG358" s="208">
        <v>-0.300561797752809</v>
      </c>
      <c r="AH358" s="213">
        <v>-0.24242424242424243</v>
      </c>
      <c r="AI358" s="211">
        <v>-0.259493670886076</v>
      </c>
      <c r="AJ358" s="211">
        <v>-0.1428571428571429</v>
      </c>
      <c r="AK358" s="211">
        <v>-0.30571428571428572</v>
      </c>
      <c r="AL358" s="461">
        <v>-0.27710843373493987</v>
      </c>
      <c r="AM358" s="461">
        <v>-0.32279534109816965</v>
      </c>
      <c r="AN358" s="200">
        <v>-0.26016260162601634</v>
      </c>
      <c r="AO358" s="208">
        <v>-0.25757575757575757</v>
      </c>
      <c r="AP358" s="32">
        <v>-0.21212121212121215</v>
      </c>
      <c r="AQ358" s="32">
        <v>-0.3032258064516129</v>
      </c>
      <c r="AR358" s="32">
        <v>-0.22058823529411764</v>
      </c>
      <c r="AS358" s="32">
        <v>-0.28921568627450978</v>
      </c>
      <c r="AT358" s="32">
        <v>-0.30126182965299686</v>
      </c>
      <c r="AU358" s="216">
        <v>-0.296875</v>
      </c>
      <c r="AV358" s="461">
        <v>-0.38497217068645639</v>
      </c>
      <c r="AW358" s="461">
        <v>-0.42432814710042432</v>
      </c>
    </row>
    <row r="359" spans="1:49" hidden="1" outlineLevel="1">
      <c r="A359" s="40">
        <v>39742</v>
      </c>
      <c r="B359">
        <v>5062</v>
      </c>
      <c r="C359">
        <v>4608</v>
      </c>
      <c r="D359" s="362">
        <v>-0.34644498513111655</v>
      </c>
      <c r="E359" s="34">
        <v>-0.3683553780883454</v>
      </c>
      <c r="F359" s="34">
        <v>-0.32055440872898855</v>
      </c>
      <c r="H359" s="366">
        <v>11.1</v>
      </c>
      <c r="I359" s="339">
        <v>6.15</v>
      </c>
      <c r="J359" s="365">
        <v>10.050000000000001</v>
      </c>
      <c r="K359" s="383">
        <v>8.25</v>
      </c>
      <c r="L359" s="365">
        <v>9.65</v>
      </c>
      <c r="M359" s="365">
        <v>8.35</v>
      </c>
      <c r="N359" s="365">
        <v>16.05</v>
      </c>
      <c r="O359" s="365">
        <v>8.6</v>
      </c>
      <c r="P359" s="379">
        <v>1.86</v>
      </c>
      <c r="Q359" s="368">
        <v>1.41</v>
      </c>
      <c r="R359" s="366">
        <v>3.25</v>
      </c>
      <c r="S359" s="73">
        <v>7.95</v>
      </c>
      <c r="T359" s="365">
        <v>9.75</v>
      </c>
      <c r="U359" s="365">
        <v>7.05</v>
      </c>
      <c r="V359" s="365">
        <v>7.95</v>
      </c>
      <c r="W359" s="365">
        <v>4.8</v>
      </c>
      <c r="Y359" s="365">
        <v>14.1</v>
      </c>
      <c r="Z359" s="457">
        <v>14</v>
      </c>
      <c r="AA359" s="365">
        <v>3.36</v>
      </c>
      <c r="AB359" s="365">
        <v>2.12</v>
      </c>
      <c r="AC359" s="370">
        <v>-0.22648083623693382</v>
      </c>
      <c r="AD359" s="476"/>
      <c r="AE359" s="208">
        <v>-0.35263157894736841</v>
      </c>
      <c r="AF359" s="208">
        <v>-0.33222591362126241</v>
      </c>
      <c r="AG359" s="208">
        <v>-0.33734939759036142</v>
      </c>
      <c r="AH359" s="213">
        <v>-0.22799999999999998</v>
      </c>
      <c r="AI359" s="211">
        <v>-0.28632478632478631</v>
      </c>
      <c r="AJ359" s="211">
        <v>-0.23571428571428565</v>
      </c>
      <c r="AK359" s="211">
        <v>-0.29218106995884774</v>
      </c>
      <c r="AL359" s="461">
        <v>-0.38</v>
      </c>
      <c r="AM359" s="461">
        <v>-0.65356265356265353</v>
      </c>
      <c r="AN359" s="200">
        <v>-0.2857142857142857</v>
      </c>
      <c r="AO359" s="208">
        <v>-0.3510204081632653</v>
      </c>
      <c r="AP359" s="32">
        <v>-0.25</v>
      </c>
      <c r="AQ359" s="32">
        <v>-0.34722222222222232</v>
      </c>
      <c r="AR359" s="32">
        <v>-0.4</v>
      </c>
      <c r="AS359" s="32">
        <v>-0.33793103448275863</v>
      </c>
      <c r="AT359" s="32">
        <v>-0.36343115124153491</v>
      </c>
      <c r="AU359" s="216">
        <v>-0.37777777777777777</v>
      </c>
      <c r="AV359" s="461">
        <v>-0.49321266968325794</v>
      </c>
      <c r="AW359" s="461">
        <v>-0.47911547911547914</v>
      </c>
    </row>
    <row r="360" spans="1:49" hidden="1" outlineLevel="1">
      <c r="A360" s="40">
        <v>39749</v>
      </c>
      <c r="B360">
        <v>4340</v>
      </c>
      <c r="C360">
        <v>3956</v>
      </c>
      <c r="D360" s="362">
        <v>-0.1420889348500517</v>
      </c>
      <c r="E360" s="34">
        <v>-0.14263137099960488</v>
      </c>
      <c r="F360" s="34">
        <v>-0.14149305555555558</v>
      </c>
      <c r="H360" s="366">
        <v>10.15</v>
      </c>
      <c r="I360" s="339">
        <v>5.5</v>
      </c>
      <c r="J360" s="365">
        <v>8.8000000000000007</v>
      </c>
      <c r="K360" s="383">
        <v>7.15</v>
      </c>
      <c r="L360" s="365">
        <v>8.8000000000000007</v>
      </c>
      <c r="M360" s="365">
        <v>7.4</v>
      </c>
      <c r="N360" s="365">
        <v>13.55</v>
      </c>
      <c r="O360" s="365">
        <v>7.55</v>
      </c>
      <c r="P360" s="379">
        <v>1.06</v>
      </c>
      <c r="Q360" s="368">
        <v>1.06</v>
      </c>
      <c r="R360" s="366">
        <v>3.05</v>
      </c>
      <c r="S360" s="73">
        <v>7.2</v>
      </c>
      <c r="T360" s="365">
        <v>8.85</v>
      </c>
      <c r="U360" s="365">
        <v>6.4</v>
      </c>
      <c r="V360" s="365">
        <v>6.65</v>
      </c>
      <c r="W360" s="365">
        <v>4.4000000000000004</v>
      </c>
      <c r="Y360" s="365">
        <v>11.5</v>
      </c>
      <c r="Z360" s="457">
        <v>12</v>
      </c>
      <c r="AA360" s="365">
        <v>2.4700000000000002</v>
      </c>
      <c r="AB360" s="365">
        <v>1.41</v>
      </c>
      <c r="AC360" s="370">
        <v>-8.5585585585585489E-2</v>
      </c>
      <c r="AD360" s="476"/>
      <c r="AE360" s="208">
        <v>-0.10569105691056913</v>
      </c>
      <c r="AF360" s="208">
        <v>-0.12437810945273631</v>
      </c>
      <c r="AG360" s="208">
        <v>-0.1333333333333333</v>
      </c>
      <c r="AH360" s="213">
        <v>-8.8082901554404125E-2</v>
      </c>
      <c r="AI360" s="211">
        <v>-0.11377245508982026</v>
      </c>
      <c r="AJ360" s="211">
        <v>-0.15576323987538943</v>
      </c>
      <c r="AK360" s="211">
        <v>-0.12209302325581395</v>
      </c>
      <c r="AL360" s="461">
        <v>-0.43010752688172038</v>
      </c>
      <c r="AM360" s="461">
        <v>-0.24822695035460984</v>
      </c>
      <c r="AN360" s="200">
        <v>-6.1538461538461542E-2</v>
      </c>
      <c r="AO360" s="208">
        <v>-9.4339622641509413E-2</v>
      </c>
      <c r="AP360" s="32">
        <v>-9.2307692307692313E-2</v>
      </c>
      <c r="AQ360" s="32">
        <v>-9.2198581560283599E-2</v>
      </c>
      <c r="AR360" s="32">
        <v>-0.16352201257861632</v>
      </c>
      <c r="AS360" s="32">
        <v>-8.3333333333333259E-2</v>
      </c>
      <c r="AT360" s="32">
        <v>-0.18439716312056731</v>
      </c>
      <c r="AU360" s="216">
        <v>-0.1428571428571429</v>
      </c>
      <c r="AV360" s="461">
        <v>-0.26488095238095233</v>
      </c>
      <c r="AW360" s="461">
        <v>-0.33490566037735858</v>
      </c>
    </row>
    <row r="361" spans="1:49" hidden="1" outlineLevel="1">
      <c r="A361" s="40">
        <v>39756</v>
      </c>
      <c r="B361">
        <v>3738</v>
      </c>
      <c r="C361">
        <v>3548</v>
      </c>
      <c r="D361" s="362">
        <v>-0.12174541947926709</v>
      </c>
      <c r="E361" s="34">
        <v>-0.1387096774193548</v>
      </c>
      <c r="F361" s="34">
        <v>-0.10313447927199193</v>
      </c>
      <c r="H361" s="366">
        <v>9.3000000000000007</v>
      </c>
      <c r="I361" s="339">
        <v>4.95</v>
      </c>
      <c r="J361" s="365">
        <v>7.75</v>
      </c>
      <c r="K361" s="383">
        <v>6.35</v>
      </c>
      <c r="L361" s="365">
        <v>7.9</v>
      </c>
      <c r="M361" s="365">
        <v>6.7</v>
      </c>
      <c r="N361" s="365">
        <v>13.2</v>
      </c>
      <c r="O361" s="365">
        <v>6.8</v>
      </c>
      <c r="P361" s="379">
        <v>0.8</v>
      </c>
      <c r="Q361" s="368">
        <v>0.75</v>
      </c>
      <c r="R361" s="366">
        <v>2.75</v>
      </c>
      <c r="S361" s="73">
        <v>6.15</v>
      </c>
      <c r="T361" s="365">
        <v>8</v>
      </c>
      <c r="U361" s="365">
        <v>5.55</v>
      </c>
      <c r="V361" s="365">
        <v>5.7</v>
      </c>
      <c r="W361" s="365">
        <v>3.75</v>
      </c>
      <c r="Y361" s="365">
        <v>10.199999999999999</v>
      </c>
      <c r="Z361" s="457">
        <v>11</v>
      </c>
      <c r="AA361" s="365">
        <v>1.99</v>
      </c>
      <c r="AB361" s="365">
        <v>0.8</v>
      </c>
      <c r="AC361" s="370">
        <v>-8.3743842364532028E-2</v>
      </c>
      <c r="AD361" s="476"/>
      <c r="AE361" s="208">
        <v>-9.9999999999999978E-2</v>
      </c>
      <c r="AF361" s="208">
        <v>-0.11931818181818188</v>
      </c>
      <c r="AG361" s="208">
        <v>-0.11188811188811199</v>
      </c>
      <c r="AH361" s="213">
        <v>-0.10227272727272729</v>
      </c>
      <c r="AI361" s="211">
        <v>-9.4594594594594628E-2</v>
      </c>
      <c r="AJ361" s="211">
        <v>-2.583025830258312E-2</v>
      </c>
      <c r="AK361" s="211">
        <v>-9.9337748344370813E-2</v>
      </c>
      <c r="AL361" s="461">
        <v>-0.24528301886792447</v>
      </c>
      <c r="AM361" s="461">
        <v>-0.29245283018867929</v>
      </c>
      <c r="AN361" s="200">
        <v>-9.8360655737704916E-2</v>
      </c>
      <c r="AO361" s="208">
        <v>-0.14583333333333326</v>
      </c>
      <c r="AP361" s="32">
        <v>-9.6045197740112997E-2</v>
      </c>
      <c r="AQ361" s="32">
        <v>-0.13281250000000011</v>
      </c>
      <c r="AR361" s="32">
        <v>-0.1428571428571429</v>
      </c>
      <c r="AS361" s="32">
        <v>-0.14772727272727282</v>
      </c>
      <c r="AT361" s="32">
        <v>-0.11304347826086958</v>
      </c>
      <c r="AU361" s="216">
        <v>-8.333333333333337E-2</v>
      </c>
      <c r="AV361" s="461">
        <v>-0.19433198380566807</v>
      </c>
      <c r="AW361" s="461">
        <v>-0.43262411347517726</v>
      </c>
    </row>
    <row r="362" spans="1:49" hidden="1" outlineLevel="1">
      <c r="A362" s="40">
        <v>39762</v>
      </c>
      <c r="B362">
        <v>3310</v>
      </c>
      <c r="C362">
        <v>3046</v>
      </c>
      <c r="D362" s="362">
        <v>-0.12764205325281364</v>
      </c>
      <c r="E362" s="34">
        <v>-0.11449973247726053</v>
      </c>
      <c r="F362" s="34">
        <v>-0.14148816234498307</v>
      </c>
      <c r="H362" s="366">
        <v>8.4499999999999993</v>
      </c>
      <c r="I362" s="339">
        <v>4.4000000000000004</v>
      </c>
      <c r="J362" s="365">
        <v>6.45</v>
      </c>
      <c r="K362" s="383">
        <v>5.3</v>
      </c>
      <c r="L362" s="365">
        <v>6.5</v>
      </c>
      <c r="M362" s="365">
        <v>5.85</v>
      </c>
      <c r="N362" s="365">
        <v>11.2</v>
      </c>
      <c r="O362" s="365">
        <v>5.9</v>
      </c>
      <c r="P362" s="379">
        <v>0.66</v>
      </c>
      <c r="Q362" s="368">
        <v>0.61</v>
      </c>
      <c r="R362" s="366">
        <v>2.5499999999999998</v>
      </c>
      <c r="S362" s="73">
        <v>5.4</v>
      </c>
      <c r="T362" s="365">
        <v>6.75</v>
      </c>
      <c r="U362" s="365">
        <v>5.0999999999999996</v>
      </c>
      <c r="V362" s="365">
        <v>5.2</v>
      </c>
      <c r="W362" s="365">
        <v>3.4</v>
      </c>
      <c r="Y362" s="365">
        <v>8.6999999999999993</v>
      </c>
      <c r="Z362" s="457">
        <v>9.5</v>
      </c>
      <c r="AA362" s="365">
        <v>1.77</v>
      </c>
      <c r="AB362" s="365">
        <v>0.71</v>
      </c>
      <c r="AC362" s="370">
        <v>-9.1397849462365732E-2</v>
      </c>
      <c r="AD362" s="476"/>
      <c r="AE362" s="208">
        <v>-0.11111111111111105</v>
      </c>
      <c r="AF362" s="208">
        <v>-0.16774193548387095</v>
      </c>
      <c r="AG362" s="208">
        <v>-0.16535433070866135</v>
      </c>
      <c r="AH362" s="213">
        <v>-0.17721518987341778</v>
      </c>
      <c r="AI362" s="211">
        <v>-0.12686567164179108</v>
      </c>
      <c r="AJ362" s="211">
        <v>-0.15151515151515149</v>
      </c>
      <c r="AK362" s="211">
        <v>-0.13235294117647056</v>
      </c>
      <c r="AL362" s="461">
        <v>-0.17500000000000004</v>
      </c>
      <c r="AM362" s="461">
        <v>-0.18666666666666665</v>
      </c>
      <c r="AN362" s="200">
        <v>-7.2727272727272751E-2</v>
      </c>
      <c r="AO362" s="208">
        <v>-0.12195121951219512</v>
      </c>
      <c r="AP362" s="32">
        <v>-0.15625</v>
      </c>
      <c r="AQ362" s="32">
        <v>-8.1081081081081141E-2</v>
      </c>
      <c r="AR362" s="32">
        <v>-8.7719298245614086E-2</v>
      </c>
      <c r="AS362" s="32">
        <v>-9.3333333333333379E-2</v>
      </c>
      <c r="AT362" s="32">
        <v>-0.1470588235294118</v>
      </c>
      <c r="AU362" s="216">
        <v>-0.13636363636363635</v>
      </c>
      <c r="AV362" s="461">
        <v>-0.11055276381909551</v>
      </c>
      <c r="AW362" s="461">
        <v>-0.11250000000000004</v>
      </c>
    </row>
    <row r="363" spans="1:49" hidden="1" outlineLevel="1">
      <c r="A363" s="40">
        <v>39770</v>
      </c>
      <c r="B363">
        <v>2954</v>
      </c>
      <c r="C363">
        <v>2734</v>
      </c>
      <c r="D363" s="362">
        <v>-0.10509754562618001</v>
      </c>
      <c r="E363" s="34">
        <v>-0.10755287009063441</v>
      </c>
      <c r="F363" s="34">
        <v>-0.10242941562705188</v>
      </c>
      <c r="H363" s="366">
        <v>7.65</v>
      </c>
      <c r="I363" s="339">
        <v>4</v>
      </c>
      <c r="J363" s="365">
        <v>5.85</v>
      </c>
      <c r="K363" s="383">
        <v>4.8</v>
      </c>
      <c r="L363" s="365">
        <v>6</v>
      </c>
      <c r="M363" s="365">
        <v>5.2</v>
      </c>
      <c r="N363" s="365">
        <v>9.85</v>
      </c>
      <c r="O363" s="365">
        <v>5.25</v>
      </c>
      <c r="P363" s="379">
        <v>0.5</v>
      </c>
      <c r="Q363" s="368">
        <v>0.6</v>
      </c>
      <c r="R363" s="366">
        <v>2.4</v>
      </c>
      <c r="S363" s="73">
        <v>4.8</v>
      </c>
      <c r="T363" s="365">
        <v>6</v>
      </c>
      <c r="U363" s="365">
        <v>4.5999999999999996</v>
      </c>
      <c r="V363" s="365">
        <v>4.6500000000000004</v>
      </c>
      <c r="W363" s="365">
        <v>3.05</v>
      </c>
      <c r="Y363" s="365">
        <v>7.45</v>
      </c>
      <c r="Z363" s="457">
        <v>9</v>
      </c>
      <c r="AA363" s="365">
        <v>1.41</v>
      </c>
      <c r="AB363" s="365">
        <v>0.56999999999999995</v>
      </c>
      <c r="AC363" s="370">
        <v>-9.467455621301768E-2</v>
      </c>
      <c r="AD363" s="476"/>
      <c r="AE363" s="208">
        <v>-9.0909090909090939E-2</v>
      </c>
      <c r="AF363" s="208">
        <v>-9.3023255813953543E-2</v>
      </c>
      <c r="AG363" s="208">
        <v>-9.4339622641509413E-2</v>
      </c>
      <c r="AH363" s="213">
        <v>-7.6923076923076872E-2</v>
      </c>
      <c r="AI363" s="211">
        <v>-0.11111111111111105</v>
      </c>
      <c r="AJ363" s="211">
        <v>-0.1205357142857143</v>
      </c>
      <c r="AK363" s="211">
        <v>-0.11016949152542377</v>
      </c>
      <c r="AL363" s="461">
        <v>-0.24242424242424243</v>
      </c>
      <c r="AM363" s="461">
        <v>-1.6393442622950838E-2</v>
      </c>
      <c r="AN363" s="200">
        <v>-5.8823529411764719E-2</v>
      </c>
      <c r="AO363" s="208">
        <v>-0.11111111111111116</v>
      </c>
      <c r="AP363" s="32">
        <v>-0.11111111111111116</v>
      </c>
      <c r="AQ363" s="32">
        <v>-9.8039215686274495E-2</v>
      </c>
      <c r="AR363" s="32">
        <v>-0.10576923076923073</v>
      </c>
      <c r="AS363" s="32">
        <v>-0.10294117647058831</v>
      </c>
      <c r="AT363" s="32">
        <v>-0.14367816091954011</v>
      </c>
      <c r="AU363" s="216">
        <v>-5.2631578947368474E-2</v>
      </c>
      <c r="AV363" s="461">
        <v>-0.20338983050847459</v>
      </c>
      <c r="AW363" s="461">
        <v>-0.19718309859154937</v>
      </c>
    </row>
    <row r="364" spans="1:49" hidden="1" outlineLevel="1">
      <c r="A364" s="40">
        <v>39778</v>
      </c>
      <c r="B364">
        <v>2833</v>
      </c>
      <c r="C364">
        <v>2714</v>
      </c>
      <c r="D364" s="362">
        <v>-2.4789029535864926E-2</v>
      </c>
      <c r="E364" s="34">
        <v>-4.0961408259986509E-2</v>
      </c>
      <c r="F364" s="34">
        <v>-7.3152889539136456E-3</v>
      </c>
      <c r="H364" s="366">
        <v>7.4</v>
      </c>
      <c r="I364" s="339">
        <v>4</v>
      </c>
      <c r="J364" s="365">
        <v>5.65</v>
      </c>
      <c r="K364" s="383">
        <v>6</v>
      </c>
      <c r="L364" s="365">
        <v>5.9</v>
      </c>
      <c r="M364" s="365">
        <v>5.15</v>
      </c>
      <c r="N364" s="365">
        <v>9.6999999999999993</v>
      </c>
      <c r="O364" s="365">
        <v>5.2</v>
      </c>
      <c r="P364" s="379">
        <v>0.35</v>
      </c>
      <c r="Q364" s="368">
        <v>0.53</v>
      </c>
      <c r="R364" s="366">
        <v>2.35</v>
      </c>
      <c r="S364" s="73">
        <v>4.6500000000000004</v>
      </c>
      <c r="T364" s="365">
        <v>5.85</v>
      </c>
      <c r="U364" s="365">
        <v>4.5</v>
      </c>
      <c r="V364" s="365">
        <v>4.5</v>
      </c>
      <c r="W364" s="365">
        <v>3</v>
      </c>
      <c r="Y364" s="365">
        <v>7</v>
      </c>
      <c r="Z364" s="457">
        <v>8.5</v>
      </c>
      <c r="AA364" s="365">
        <v>1.24</v>
      </c>
      <c r="AB364" s="365">
        <v>0.5</v>
      </c>
      <c r="AC364" s="370">
        <v>-3.2679738562091498E-2</v>
      </c>
      <c r="AD364" s="476"/>
      <c r="AE364" s="208">
        <v>0</v>
      </c>
      <c r="AF364" s="208">
        <v>-3.4188034188034067E-2</v>
      </c>
      <c r="AG364" s="208">
        <v>0.25</v>
      </c>
      <c r="AH364" s="213">
        <v>-1.6666666666666607E-2</v>
      </c>
      <c r="AI364" s="211">
        <v>-9.6153846153845812E-3</v>
      </c>
      <c r="AJ364" s="211">
        <v>-1.5228426395939132E-2</v>
      </c>
      <c r="AK364" s="211">
        <v>-9.52380952380949E-3</v>
      </c>
      <c r="AL364" s="461">
        <v>-0.30000000000000004</v>
      </c>
      <c r="AM364" s="461">
        <v>-0.11666666666666659</v>
      </c>
      <c r="AN364" s="200">
        <v>-2.0833333333333259E-2</v>
      </c>
      <c r="AO364" s="208">
        <v>-3.1249999999999889E-2</v>
      </c>
      <c r="AP364" s="32">
        <v>-2.5000000000000022E-2</v>
      </c>
      <c r="AQ364" s="32">
        <v>-2.1739130434782483E-2</v>
      </c>
      <c r="AR364" s="32">
        <v>-3.2258064516129115E-2</v>
      </c>
      <c r="AS364" s="32">
        <v>-1.6393442622950727E-2</v>
      </c>
      <c r="AT364" s="32">
        <v>-6.0402684563758413E-2</v>
      </c>
      <c r="AU364" s="216">
        <v>-5.555555555555558E-2</v>
      </c>
      <c r="AV364" s="461">
        <v>-0.12056737588652477</v>
      </c>
      <c r="AW364" s="461">
        <v>-0.12280701754385959</v>
      </c>
    </row>
    <row r="365" spans="1:49" hidden="1" outlineLevel="1">
      <c r="A365" s="40">
        <v>39786</v>
      </c>
      <c r="B365">
        <v>2518</v>
      </c>
      <c r="C365">
        <v>2307</v>
      </c>
      <c r="D365" s="362">
        <v>-0.13016044708851626</v>
      </c>
      <c r="E365" s="34">
        <v>-0.11118955171196609</v>
      </c>
      <c r="F365" s="34">
        <v>-0.14996315401621219</v>
      </c>
      <c r="H365" s="366">
        <v>6.1</v>
      </c>
      <c r="I365" s="339">
        <v>3.85</v>
      </c>
      <c r="J365" s="365">
        <v>5.45</v>
      </c>
      <c r="K365" s="383">
        <v>4.5</v>
      </c>
      <c r="L365" s="365">
        <v>5.35</v>
      </c>
      <c r="M365" s="365">
        <v>5</v>
      </c>
      <c r="N365" s="365">
        <v>7</v>
      </c>
      <c r="O365" s="365">
        <v>5.05</v>
      </c>
      <c r="P365" s="379">
        <v>0.35</v>
      </c>
      <c r="Q365" s="368">
        <v>0.27</v>
      </c>
      <c r="R365" s="366">
        <v>2.25</v>
      </c>
      <c r="S365" s="73">
        <v>4.45</v>
      </c>
      <c r="T365" s="365">
        <v>5.25</v>
      </c>
      <c r="U365" s="365">
        <v>4.3</v>
      </c>
      <c r="V365" s="365">
        <v>4.2</v>
      </c>
      <c r="W365" s="365">
        <v>2.9</v>
      </c>
      <c r="Y365" s="365">
        <v>5.6</v>
      </c>
      <c r="Z365" s="457">
        <v>7</v>
      </c>
      <c r="AA365" s="365">
        <v>0.92</v>
      </c>
      <c r="AB365" s="365">
        <v>0.22</v>
      </c>
      <c r="AC365" s="370">
        <v>-0.17567567567567577</v>
      </c>
      <c r="AD365" s="476"/>
      <c r="AE365" s="208">
        <v>-3.7499999999999978E-2</v>
      </c>
      <c r="AF365" s="208">
        <v>-3.539823008849563E-2</v>
      </c>
      <c r="AG365" s="208">
        <v>-0.25</v>
      </c>
      <c r="AH365" s="213">
        <v>-9.3220338983050932E-2</v>
      </c>
      <c r="AI365" s="211">
        <v>-2.9126213592233108E-2</v>
      </c>
      <c r="AJ365" s="211">
        <v>-0.27835051546391743</v>
      </c>
      <c r="AK365" s="211">
        <v>-2.8846153846153966E-2</v>
      </c>
      <c r="AL365" s="461">
        <v>0</v>
      </c>
      <c r="AM365" s="461">
        <v>-0.49056603773584906</v>
      </c>
      <c r="AN365" s="200">
        <v>-4.2553191489361764E-2</v>
      </c>
      <c r="AO365" s="208">
        <v>-4.3010752688172116E-2</v>
      </c>
      <c r="AP365" s="32">
        <v>-0.10256410256410253</v>
      </c>
      <c r="AQ365" s="32">
        <v>-4.4444444444444509E-2</v>
      </c>
      <c r="AR365" s="32">
        <v>-6.6666666666666652E-2</v>
      </c>
      <c r="AS365" s="32">
        <v>-3.3333333333333326E-2</v>
      </c>
      <c r="AT365" s="32">
        <v>-0.20000000000000007</v>
      </c>
      <c r="AU365" s="216">
        <v>-0.17647058823529416</v>
      </c>
      <c r="AV365" s="461">
        <v>-0.25806451612903225</v>
      </c>
      <c r="AW365" s="461">
        <v>-0.56000000000000005</v>
      </c>
    </row>
    <row r="366" spans="1:49" hidden="1" outlineLevel="1">
      <c r="A366" s="40">
        <v>39794</v>
      </c>
      <c r="B366">
        <v>2667</v>
      </c>
      <c r="C366">
        <v>2513</v>
      </c>
      <c r="D366" s="362">
        <v>7.357512953367884E-2</v>
      </c>
      <c r="E366" s="34">
        <v>5.9173947577442432E-2</v>
      </c>
      <c r="F366" s="34">
        <v>8.9293454703077479E-2</v>
      </c>
      <c r="H366" s="366">
        <v>6.4</v>
      </c>
      <c r="I366" s="339">
        <v>4.2</v>
      </c>
      <c r="J366" s="365">
        <v>5.85</v>
      </c>
      <c r="K366" s="383">
        <v>4.8499999999999996</v>
      </c>
      <c r="L366" s="365">
        <v>5.55</v>
      </c>
      <c r="M366" s="365">
        <v>5.4</v>
      </c>
      <c r="N366" s="365">
        <v>7.25</v>
      </c>
      <c r="O366" s="365">
        <v>5.45</v>
      </c>
      <c r="P366" s="379">
        <v>0.23</v>
      </c>
      <c r="Q366" s="368">
        <v>0.44</v>
      </c>
      <c r="R366" s="366">
        <v>2.4</v>
      </c>
      <c r="S366" s="73">
        <v>4.8</v>
      </c>
      <c r="T366" s="365">
        <v>5.25</v>
      </c>
      <c r="U366" s="365">
        <v>4.5</v>
      </c>
      <c r="V366" s="365">
        <v>4.5</v>
      </c>
      <c r="W366" s="365">
        <v>3.05</v>
      </c>
      <c r="Y366" s="365">
        <v>5.65</v>
      </c>
      <c r="Z366" s="457">
        <v>7.05</v>
      </c>
      <c r="AA366" s="365">
        <v>0.97</v>
      </c>
      <c r="AB366" s="365">
        <v>0.53</v>
      </c>
      <c r="AC366" s="370">
        <v>4.9180327868852514E-2</v>
      </c>
      <c r="AD366" s="476"/>
      <c r="AE366" s="208">
        <v>9.0909090909090828E-2</v>
      </c>
      <c r="AF366" s="208">
        <v>7.3394495412844041E-2</v>
      </c>
      <c r="AG366" s="208">
        <v>7.7777777777777724E-2</v>
      </c>
      <c r="AH366" s="213">
        <v>3.7383177570093462E-2</v>
      </c>
      <c r="AI366" s="211">
        <v>8.0000000000000071E-2</v>
      </c>
      <c r="AJ366" s="211">
        <v>3.5714285714285809E-2</v>
      </c>
      <c r="AK366" s="211">
        <v>7.9207920792079278E-2</v>
      </c>
      <c r="AL366" s="461">
        <v>-0.34285714285714275</v>
      </c>
      <c r="AM366" s="461">
        <v>0.62962962962962954</v>
      </c>
      <c r="AN366" s="200">
        <v>6.6666666666666652E-2</v>
      </c>
      <c r="AO366" s="208">
        <v>7.8651685393258397E-2</v>
      </c>
      <c r="AP366" s="32">
        <v>0</v>
      </c>
      <c r="AQ366" s="32">
        <v>4.6511627906976827E-2</v>
      </c>
      <c r="AR366" s="32">
        <v>7.1428571428571397E-2</v>
      </c>
      <c r="AS366" s="32">
        <v>5.1724137931034475E-2</v>
      </c>
      <c r="AT366" s="32">
        <v>8.9285714285716189E-3</v>
      </c>
      <c r="AU366" s="216">
        <v>7.1428571428571175E-3</v>
      </c>
      <c r="AV366" s="461">
        <v>5.4347826086956541E-2</v>
      </c>
      <c r="AW366" s="461">
        <v>1.4090909090909092</v>
      </c>
    </row>
    <row r="367" spans="1:49" hidden="1" outlineLevel="1">
      <c r="A367" s="40">
        <v>39802</v>
      </c>
      <c r="B367">
        <v>3639</v>
      </c>
      <c r="C367">
        <v>3454</v>
      </c>
      <c r="D367" s="362">
        <v>0.36930501930501936</v>
      </c>
      <c r="E367" s="34">
        <v>0.36445444319460063</v>
      </c>
      <c r="F367" s="34">
        <v>0.37445284520493427</v>
      </c>
      <c r="H367" s="366">
        <v>7.3</v>
      </c>
      <c r="I367" s="339">
        <v>5</v>
      </c>
      <c r="J367" s="365">
        <v>8.35</v>
      </c>
      <c r="K367" s="383">
        <v>7</v>
      </c>
      <c r="L367" s="365">
        <v>6.65</v>
      </c>
      <c r="M367" s="365">
        <v>6.5</v>
      </c>
      <c r="N367" s="365">
        <v>9.9499999999999993</v>
      </c>
      <c r="O367" s="365">
        <v>6.65</v>
      </c>
      <c r="P367" s="379">
        <v>0.93</v>
      </c>
      <c r="Q367" s="368">
        <v>1.86</v>
      </c>
      <c r="R367" s="366">
        <v>2.85</v>
      </c>
      <c r="S367" s="73">
        <v>6.2</v>
      </c>
      <c r="T367" s="365">
        <v>6.35</v>
      </c>
      <c r="U367" s="365">
        <v>5.8</v>
      </c>
      <c r="V367" s="365">
        <v>5.9</v>
      </c>
      <c r="W367" s="365">
        <v>4</v>
      </c>
      <c r="Y367" s="365">
        <v>8.4499999999999993</v>
      </c>
      <c r="Z367" s="457">
        <v>9</v>
      </c>
      <c r="AA367" s="365">
        <v>1.94</v>
      </c>
      <c r="AB367" s="365">
        <v>1.5</v>
      </c>
      <c r="AC367" s="370">
        <v>0.140625</v>
      </c>
      <c r="AD367" s="476"/>
      <c r="AE367" s="208">
        <v>0.19047619047619047</v>
      </c>
      <c r="AF367" s="208">
        <v>0.42735042735042739</v>
      </c>
      <c r="AG367" s="208">
        <v>0.44329896907216515</v>
      </c>
      <c r="AH367" s="213">
        <v>0.19819819819819839</v>
      </c>
      <c r="AI367" s="211">
        <v>0.20370370370370372</v>
      </c>
      <c r="AJ367" s="211">
        <v>0.37241379310344813</v>
      </c>
      <c r="AK367" s="211">
        <v>0.22018348623853212</v>
      </c>
      <c r="AL367" s="461">
        <v>3.0434782608695654</v>
      </c>
      <c r="AM367" s="461">
        <v>3.2272727272727275</v>
      </c>
      <c r="AN367" s="200">
        <v>0.1875</v>
      </c>
      <c r="AO367" s="208">
        <v>0.29166666666666674</v>
      </c>
      <c r="AP367" s="32">
        <v>0.20952380952380945</v>
      </c>
      <c r="AQ367" s="32">
        <v>0.28888888888888875</v>
      </c>
      <c r="AR367" s="32">
        <v>0.31111111111111112</v>
      </c>
      <c r="AS367" s="32">
        <v>0.3114754098360657</v>
      </c>
      <c r="AT367" s="32">
        <v>0.49557522123893794</v>
      </c>
      <c r="AU367" s="216">
        <v>0.27659574468085113</v>
      </c>
      <c r="AV367" s="461">
        <v>1</v>
      </c>
      <c r="AW367" s="461">
        <v>1.8301886792452828</v>
      </c>
    </row>
    <row r="368" spans="1:49" hidden="1" outlineLevel="1">
      <c r="A368" s="40">
        <v>39810</v>
      </c>
      <c r="B368">
        <v>3520</v>
      </c>
      <c r="C368">
        <v>3514</v>
      </c>
      <c r="D368" s="362">
        <v>-8.3180600592133169E-3</v>
      </c>
      <c r="E368" s="34">
        <v>-3.2701291563616341E-2</v>
      </c>
      <c r="F368" s="34">
        <v>1.7371163867979211E-2</v>
      </c>
      <c r="H368" s="366">
        <v>7.4</v>
      </c>
      <c r="I368" s="339">
        <v>5.05</v>
      </c>
      <c r="J368" s="365">
        <v>8.6</v>
      </c>
      <c r="K368" s="383">
        <v>7.1</v>
      </c>
      <c r="L368" s="365">
        <v>6.7</v>
      </c>
      <c r="M368" s="365">
        <v>6.6</v>
      </c>
      <c r="N368" s="365">
        <v>10</v>
      </c>
      <c r="O368" s="365">
        <v>6.8</v>
      </c>
      <c r="P368" s="379">
        <v>1.1000000000000001</v>
      </c>
      <c r="Q368" s="368">
        <v>1.77</v>
      </c>
      <c r="R368" s="366">
        <v>2.7</v>
      </c>
      <c r="S368" s="73">
        <v>5.75</v>
      </c>
      <c r="T368" s="365">
        <v>6.4</v>
      </c>
      <c r="U368" s="365">
        <v>5.45</v>
      </c>
      <c r="V368" s="365">
        <v>5.5</v>
      </c>
      <c r="W368" s="365">
        <v>3.8</v>
      </c>
      <c r="Y368" s="365">
        <v>8.6999999999999993</v>
      </c>
      <c r="Z368" s="457">
        <v>9.5</v>
      </c>
      <c r="AA368" s="365">
        <v>1.99</v>
      </c>
      <c r="AB368" s="365">
        <v>1.24</v>
      </c>
      <c r="AC368" s="370">
        <v>1.3698630136986356E-2</v>
      </c>
      <c r="AD368" s="476"/>
      <c r="AE368" s="208">
        <v>1.0000000000000009E-2</v>
      </c>
      <c r="AF368" s="208">
        <v>2.9940119760478945E-2</v>
      </c>
      <c r="AG368" s="208">
        <v>1.4285714285714235E-2</v>
      </c>
      <c r="AH368" s="213">
        <v>7.5187969924812581E-3</v>
      </c>
      <c r="AI368" s="211">
        <v>1.538461538461533E-2</v>
      </c>
      <c r="AJ368" s="211">
        <v>5.0251256281408363E-3</v>
      </c>
      <c r="AK368" s="211">
        <v>2.2556390977443552E-2</v>
      </c>
      <c r="AL368" s="461">
        <v>0.18279569892473124</v>
      </c>
      <c r="AM368" s="461">
        <v>-4.8387096774193616E-2</v>
      </c>
      <c r="AN368" s="200">
        <v>-5.2631578947368363E-2</v>
      </c>
      <c r="AO368" s="208">
        <v>-7.2580645161290369E-2</v>
      </c>
      <c r="AP368" s="32">
        <v>7.8740157480317041E-3</v>
      </c>
      <c r="AQ368" s="32">
        <v>-6.0344827586206851E-2</v>
      </c>
      <c r="AR368" s="32">
        <v>-6.7796610169491567E-2</v>
      </c>
      <c r="AS368" s="32">
        <v>-5.0000000000000044E-2</v>
      </c>
      <c r="AT368" s="32">
        <v>2.9585798816567976E-2</v>
      </c>
      <c r="AU368" s="216">
        <v>5.555555555555558E-2</v>
      </c>
      <c r="AV368" s="461">
        <v>2.577319587628879E-2</v>
      </c>
      <c r="AW368" s="461">
        <v>-0.17333333333333334</v>
      </c>
    </row>
    <row r="369" spans="1:49" hidden="1" outlineLevel="1">
      <c r="A369" s="40">
        <v>39818</v>
      </c>
      <c r="B369">
        <v>3353</v>
      </c>
      <c r="C369">
        <v>3620</v>
      </c>
      <c r="D369" s="362">
        <v>-8.672163775945374E-3</v>
      </c>
      <c r="E369" s="34">
        <v>-4.7443181818181857E-2</v>
      </c>
      <c r="F369" s="34">
        <v>3.0165054069436481E-2</v>
      </c>
      <c r="H369" s="366">
        <v>7.8</v>
      </c>
      <c r="I369" s="339">
        <v>5.5</v>
      </c>
      <c r="J369" s="365">
        <v>8.3000000000000007</v>
      </c>
      <c r="K369" s="383">
        <v>6.95</v>
      </c>
      <c r="L369" s="365">
        <v>7.3</v>
      </c>
      <c r="M369" s="365">
        <v>6.7</v>
      </c>
      <c r="N369" s="365">
        <v>10.25</v>
      </c>
      <c r="O369" s="365">
        <v>6.9</v>
      </c>
      <c r="P369" s="379">
        <v>1.1499999999999999</v>
      </c>
      <c r="Q369" s="368">
        <v>1.86</v>
      </c>
      <c r="R369" s="366">
        <v>2.5</v>
      </c>
      <c r="S369" s="73">
        <v>5.5</v>
      </c>
      <c r="T369" s="365">
        <v>6.25</v>
      </c>
      <c r="U369" s="365">
        <v>5.05</v>
      </c>
      <c r="V369" s="365">
        <v>5.3</v>
      </c>
      <c r="W369" s="365">
        <v>3.5</v>
      </c>
      <c r="Y369" s="365">
        <v>8.15</v>
      </c>
      <c r="Z369" s="457">
        <v>9</v>
      </c>
      <c r="AA369" s="365">
        <v>2.0299999999999998</v>
      </c>
      <c r="AB369" s="365">
        <v>1.24</v>
      </c>
      <c r="AC369" s="370">
        <v>5.4054054054053946E-2</v>
      </c>
      <c r="AD369" s="476"/>
      <c r="AE369" s="208">
        <v>8.9108910891089188E-2</v>
      </c>
      <c r="AF369" s="208">
        <v>-3.4883720930232398E-2</v>
      </c>
      <c r="AG369" s="208">
        <v>-2.1126760563380254E-2</v>
      </c>
      <c r="AH369" s="213">
        <v>8.9552238805970186E-2</v>
      </c>
      <c r="AI369" s="211">
        <v>1.5151515151515138E-2</v>
      </c>
      <c r="AJ369" s="211">
        <v>2.4999999999999911E-2</v>
      </c>
      <c r="AK369" s="211">
        <v>1.4705882352941346E-2</v>
      </c>
      <c r="AL369" s="461">
        <v>4.5454545454545192E-2</v>
      </c>
      <c r="AM369" s="461">
        <v>5.0847457627118731E-2</v>
      </c>
      <c r="AN369" s="200">
        <v>-7.4074074074074181E-2</v>
      </c>
      <c r="AO369" s="208">
        <v>-4.3478260869565188E-2</v>
      </c>
      <c r="AP369" s="32">
        <v>-2.34375E-2</v>
      </c>
      <c r="AQ369" s="32">
        <v>-7.3394495412844152E-2</v>
      </c>
      <c r="AR369" s="32">
        <v>-3.6363636363636376E-2</v>
      </c>
      <c r="AS369" s="32">
        <v>-7.8947368421052544E-2</v>
      </c>
      <c r="AT369" s="32">
        <v>-6.3218390804597568E-2</v>
      </c>
      <c r="AU369" s="216">
        <v>-5.2631578947368474E-2</v>
      </c>
      <c r="AV369" s="461">
        <v>2.0100502512562679E-2</v>
      </c>
      <c r="AW369" s="461">
        <v>0</v>
      </c>
    </row>
    <row r="370" spans="1:49" hidden="1" outlineLevel="1">
      <c r="A370" s="40">
        <v>39826</v>
      </c>
      <c r="B370">
        <v>4847</v>
      </c>
      <c r="C370">
        <v>4389</v>
      </c>
      <c r="D370" s="362">
        <v>0.32453750179262864</v>
      </c>
      <c r="E370" s="34">
        <v>0.44557113033104678</v>
      </c>
      <c r="F370" s="34">
        <v>0.21243093922651934</v>
      </c>
      <c r="H370" s="366">
        <v>9.0500000000000007</v>
      </c>
      <c r="I370" s="339">
        <v>6.1</v>
      </c>
      <c r="J370" s="365">
        <v>10.8</v>
      </c>
      <c r="K370" s="383">
        <v>9</v>
      </c>
      <c r="L370" s="365">
        <v>8.5500000000000007</v>
      </c>
      <c r="M370" s="365">
        <v>8.1999999999999993</v>
      </c>
      <c r="N370" s="365">
        <v>11.5</v>
      </c>
      <c r="O370" s="365">
        <v>8.5500000000000007</v>
      </c>
      <c r="P370" s="379">
        <v>1.45</v>
      </c>
      <c r="Q370" s="368">
        <v>2.4700000000000002</v>
      </c>
      <c r="R370" s="366">
        <v>3.4</v>
      </c>
      <c r="S370" s="73">
        <v>7.1</v>
      </c>
      <c r="T370" s="365">
        <v>7.5</v>
      </c>
      <c r="U370" s="365">
        <v>7.35</v>
      </c>
      <c r="V370" s="365">
        <v>7.5</v>
      </c>
      <c r="W370" s="365">
        <v>5.05</v>
      </c>
      <c r="Y370" s="365">
        <v>12.55</v>
      </c>
      <c r="Z370" s="457">
        <v>13</v>
      </c>
      <c r="AA370" s="365">
        <v>3.53</v>
      </c>
      <c r="AB370" s="365">
        <v>2.4700000000000002</v>
      </c>
      <c r="AC370" s="370">
        <v>0.16025641025641035</v>
      </c>
      <c r="AD370" s="476"/>
      <c r="AE370" s="208">
        <v>0.10909090909090913</v>
      </c>
      <c r="AF370" s="208">
        <v>0.3012048192771084</v>
      </c>
      <c r="AG370" s="208">
        <v>0.29496402877697836</v>
      </c>
      <c r="AH370" s="213">
        <v>0.17123287671232879</v>
      </c>
      <c r="AI370" s="211">
        <v>0.22388059701492513</v>
      </c>
      <c r="AJ370" s="211">
        <v>0.12195121951219523</v>
      </c>
      <c r="AK370" s="211">
        <v>0.23913043478260865</v>
      </c>
      <c r="AL370" s="461">
        <v>0.26086956521739135</v>
      </c>
      <c r="AM370" s="461">
        <v>0.32795698924731176</v>
      </c>
      <c r="AN370" s="200">
        <v>0.35999999999999988</v>
      </c>
      <c r="AO370" s="208">
        <v>0.29090909090909078</v>
      </c>
      <c r="AP370" s="32">
        <v>0.19999999999999996</v>
      </c>
      <c r="AQ370" s="32">
        <v>0.45544554455445541</v>
      </c>
      <c r="AR370" s="32">
        <v>0.41509433962264164</v>
      </c>
      <c r="AS370" s="32">
        <v>0.44285714285714284</v>
      </c>
      <c r="AT370" s="32">
        <v>0.53987730061349692</v>
      </c>
      <c r="AU370" s="216">
        <v>0.44444444444444442</v>
      </c>
      <c r="AV370" s="461">
        <v>0.73891625615763545</v>
      </c>
      <c r="AW370" s="461">
        <v>0.99193548387096797</v>
      </c>
    </row>
    <row r="371" spans="1:49" hidden="1" outlineLevel="1">
      <c r="A371" s="40">
        <v>39834</v>
      </c>
      <c r="B371">
        <v>4914</v>
      </c>
      <c r="C371">
        <v>3948</v>
      </c>
      <c r="D371" s="362">
        <v>-4.0493720225205698E-2</v>
      </c>
      <c r="E371" s="34">
        <v>1.3822983288632074E-2</v>
      </c>
      <c r="F371" s="34">
        <v>-0.1004784688995215</v>
      </c>
      <c r="H371" s="366">
        <v>9.3000000000000007</v>
      </c>
      <c r="I371" s="339">
        <v>5.5</v>
      </c>
      <c r="J371" s="365">
        <v>9.1999999999999993</v>
      </c>
      <c r="K371" s="383">
        <v>7.65</v>
      </c>
      <c r="L371" s="365">
        <v>7.85</v>
      </c>
      <c r="M371" s="365">
        <v>7</v>
      </c>
      <c r="N371" s="365">
        <v>11.5</v>
      </c>
      <c r="O371" s="365">
        <v>7.2</v>
      </c>
      <c r="P371" s="379">
        <v>1.33</v>
      </c>
      <c r="Q371" s="368">
        <v>2.0299999999999998</v>
      </c>
      <c r="R371" s="366">
        <v>3.35</v>
      </c>
      <c r="S371" s="73">
        <v>6.95</v>
      </c>
      <c r="T371" s="365">
        <v>6.95</v>
      </c>
      <c r="U371" s="365">
        <v>7.25</v>
      </c>
      <c r="V371" s="365">
        <v>7.4</v>
      </c>
      <c r="W371" s="365">
        <v>5</v>
      </c>
      <c r="Y371" s="365">
        <v>13.4</v>
      </c>
      <c r="Z371" s="457">
        <v>13.6</v>
      </c>
      <c r="AA371" s="365">
        <v>4.07</v>
      </c>
      <c r="AB371" s="365">
        <v>2.4700000000000002</v>
      </c>
      <c r="AC371" s="370">
        <v>2.7624309392265234E-2</v>
      </c>
      <c r="AD371" s="476"/>
      <c r="AE371" s="208">
        <v>-9.8360655737704916E-2</v>
      </c>
      <c r="AF371" s="208">
        <v>-0.14814814814814825</v>
      </c>
      <c r="AG371" s="208">
        <v>-0.14999999999999991</v>
      </c>
      <c r="AH371" s="213">
        <v>-8.1871345029239873E-2</v>
      </c>
      <c r="AI371" s="211">
        <v>-0.14634146341463405</v>
      </c>
      <c r="AJ371" s="211">
        <v>0</v>
      </c>
      <c r="AK371" s="211">
        <v>-0.15789473684210531</v>
      </c>
      <c r="AL371" s="461">
        <v>-8.2758620689655116E-2</v>
      </c>
      <c r="AM371" s="461">
        <v>-0.17813765182186247</v>
      </c>
      <c r="AN371" s="200">
        <v>-1.4705882352941124E-2</v>
      </c>
      <c r="AO371" s="208">
        <v>-2.1126760563380254E-2</v>
      </c>
      <c r="AP371" s="32">
        <v>-7.3333333333333361E-2</v>
      </c>
      <c r="AQ371" s="32">
        <v>-1.3605442176870652E-2</v>
      </c>
      <c r="AR371" s="32">
        <v>-1.3333333333333308E-2</v>
      </c>
      <c r="AS371" s="32">
        <v>-9.9009900990099098E-3</v>
      </c>
      <c r="AT371" s="32">
        <v>6.7729083665338585E-2</v>
      </c>
      <c r="AU371" s="216">
        <v>4.6153846153846212E-2</v>
      </c>
      <c r="AV371" s="461">
        <v>0.15297450424929182</v>
      </c>
      <c r="AW371" s="461">
        <v>0</v>
      </c>
    </row>
    <row r="372" spans="1:49" hidden="1" outlineLevel="1">
      <c r="A372" s="40">
        <v>39839</v>
      </c>
      <c r="B372">
        <v>5886</v>
      </c>
      <c r="C372">
        <v>4416</v>
      </c>
      <c r="D372" s="362">
        <v>0.16249153689911977</v>
      </c>
      <c r="E372" s="34">
        <v>0.19780219780219777</v>
      </c>
      <c r="F372" s="34">
        <v>0.11854103343465039</v>
      </c>
      <c r="H372" s="366">
        <v>9.85</v>
      </c>
      <c r="I372" s="339">
        <v>6.4</v>
      </c>
      <c r="J372" s="365">
        <v>10.4</v>
      </c>
      <c r="K372" s="383">
        <v>8.6999999999999993</v>
      </c>
      <c r="L372" s="365">
        <v>8.4</v>
      </c>
      <c r="M372" s="365">
        <v>8</v>
      </c>
      <c r="N372" s="365">
        <v>12.05</v>
      </c>
      <c r="O372" s="365">
        <v>8.3000000000000007</v>
      </c>
      <c r="P372" s="379">
        <v>1.34</v>
      </c>
      <c r="Q372" s="368">
        <v>2.65</v>
      </c>
      <c r="R372" s="366">
        <v>3.75</v>
      </c>
      <c r="S372" s="73">
        <v>8</v>
      </c>
      <c r="T372" s="365">
        <v>7.4</v>
      </c>
      <c r="U372" s="365">
        <v>8.25</v>
      </c>
      <c r="V372" s="365">
        <v>8.1999999999999993</v>
      </c>
      <c r="W372" s="365">
        <v>6.05</v>
      </c>
      <c r="Y372" s="365">
        <v>16.350000000000001</v>
      </c>
      <c r="Z372" s="457">
        <v>16.8</v>
      </c>
      <c r="AA372" s="365">
        <v>5.66</v>
      </c>
      <c r="AB372" s="365">
        <v>3.36</v>
      </c>
      <c r="AC372" s="370">
        <v>5.9139784946236507E-2</v>
      </c>
      <c r="AD372" s="476"/>
      <c r="AE372" s="208">
        <v>0.1636363636363638</v>
      </c>
      <c r="AF372" s="208">
        <v>0.13043478260869579</v>
      </c>
      <c r="AG372" s="208">
        <v>0.13725490196078427</v>
      </c>
      <c r="AH372" s="213">
        <v>7.0063694267515908E-2</v>
      </c>
      <c r="AI372" s="211">
        <v>0.14285714285714279</v>
      </c>
      <c r="AJ372" s="211">
        <v>4.7826086956521907E-2</v>
      </c>
      <c r="AK372" s="211">
        <v>0.1527777777777779</v>
      </c>
      <c r="AL372" s="461">
        <v>7.5187969924812581E-3</v>
      </c>
      <c r="AM372" s="461">
        <v>0.30541871921182273</v>
      </c>
      <c r="AN372" s="200">
        <v>0.11940298507462677</v>
      </c>
      <c r="AO372" s="208">
        <v>0.15107913669064743</v>
      </c>
      <c r="AP372" s="32">
        <v>6.4748201438848962E-2</v>
      </c>
      <c r="AQ372" s="32">
        <v>0.13793103448275867</v>
      </c>
      <c r="AR372" s="32">
        <v>0.10810810810810789</v>
      </c>
      <c r="AS372" s="32">
        <v>0.20999999999999996</v>
      </c>
      <c r="AT372" s="32">
        <v>0.22014925373134342</v>
      </c>
      <c r="AU372" s="216">
        <v>0.23529411764705888</v>
      </c>
      <c r="AV372" s="461">
        <v>0.39066339066339051</v>
      </c>
      <c r="AW372" s="461">
        <v>0.36032388663967585</v>
      </c>
    </row>
    <row r="373" spans="1:49" hidden="1" outlineLevel="1">
      <c r="A373" s="40">
        <v>39846</v>
      </c>
      <c r="B373">
        <v>5817</v>
      </c>
      <c r="C373">
        <v>4127</v>
      </c>
      <c r="D373" s="362">
        <v>-3.4750533876917067E-2</v>
      </c>
      <c r="E373" s="34">
        <v>-1.1722731906218198E-2</v>
      </c>
      <c r="F373" s="34">
        <v>-6.54438405797102E-2</v>
      </c>
      <c r="H373" s="366">
        <v>9.4499999999999993</v>
      </c>
      <c r="I373" s="339">
        <v>5.6</v>
      </c>
      <c r="J373" s="365">
        <v>9.9</v>
      </c>
      <c r="K373" s="383">
        <v>8.1999999999999993</v>
      </c>
      <c r="L373" s="365">
        <v>8</v>
      </c>
      <c r="M373" s="365">
        <v>7.5</v>
      </c>
      <c r="N373" s="365">
        <v>11.6</v>
      </c>
      <c r="O373" s="365">
        <v>7.75</v>
      </c>
      <c r="P373" s="379">
        <v>1.28</v>
      </c>
      <c r="Q373" s="368">
        <v>2.2999999999999998</v>
      </c>
      <c r="R373" s="366">
        <v>3.75</v>
      </c>
      <c r="S373" s="73">
        <v>8.0500000000000007</v>
      </c>
      <c r="T373" s="365">
        <v>7</v>
      </c>
      <c r="U373" s="365">
        <v>8.3000000000000007</v>
      </c>
      <c r="V373" s="365">
        <v>8.5</v>
      </c>
      <c r="W373" s="365">
        <v>5.65</v>
      </c>
      <c r="Y373" s="365">
        <v>16.350000000000001</v>
      </c>
      <c r="Z373" s="457">
        <v>16.8</v>
      </c>
      <c r="AA373" s="365">
        <v>5.48</v>
      </c>
      <c r="AB373" s="365">
        <v>3.27</v>
      </c>
      <c r="AC373" s="370">
        <v>-4.0609137055837574E-2</v>
      </c>
      <c r="AD373" s="476"/>
      <c r="AE373" s="208">
        <v>-0.12500000000000011</v>
      </c>
      <c r="AF373" s="208">
        <v>-4.8076923076923128E-2</v>
      </c>
      <c r="AG373" s="208">
        <v>-5.7471264367816133E-2</v>
      </c>
      <c r="AH373" s="213">
        <v>-4.7619047619047672E-2</v>
      </c>
      <c r="AI373" s="211">
        <v>-6.25E-2</v>
      </c>
      <c r="AJ373" s="211">
        <v>-3.7344398340249052E-2</v>
      </c>
      <c r="AK373" s="211">
        <v>-6.6265060240963902E-2</v>
      </c>
      <c r="AL373" s="461">
        <v>-4.4776119402985093E-2</v>
      </c>
      <c r="AM373" s="461">
        <v>-0.13207547169811329</v>
      </c>
      <c r="AN373" s="200">
        <v>0</v>
      </c>
      <c r="AO373" s="208">
        <v>6.2500000000000888E-3</v>
      </c>
      <c r="AP373" s="32">
        <v>-5.4054054054054057E-2</v>
      </c>
      <c r="AQ373" s="32">
        <v>6.0606060606060996E-3</v>
      </c>
      <c r="AR373" s="32">
        <v>3.6585365853658569E-2</v>
      </c>
      <c r="AS373" s="32">
        <v>-6.6115702479338734E-2</v>
      </c>
      <c r="AT373" s="32">
        <v>0</v>
      </c>
      <c r="AU373" s="216">
        <v>0</v>
      </c>
      <c r="AV373" s="461">
        <v>-3.180212014134276E-2</v>
      </c>
      <c r="AW373" s="461">
        <v>-2.6785714285714191E-2</v>
      </c>
    </row>
    <row r="374" spans="1:49" hidden="1" outlineLevel="1">
      <c r="A374" s="40">
        <v>39853</v>
      </c>
      <c r="B374">
        <v>7925</v>
      </c>
      <c r="C374">
        <v>6579</v>
      </c>
      <c r="D374" s="362">
        <v>0.45856798069187454</v>
      </c>
      <c r="E374" s="34">
        <v>0.36238610967852836</v>
      </c>
      <c r="F374" s="34">
        <v>0.59413617639932159</v>
      </c>
      <c r="H374" s="366">
        <v>11.7</v>
      </c>
      <c r="I374" s="339">
        <v>9.25</v>
      </c>
      <c r="J374" s="365">
        <v>16.149999999999999</v>
      </c>
      <c r="K374" s="383">
        <v>13.65</v>
      </c>
      <c r="L374" s="365">
        <v>11.2</v>
      </c>
      <c r="M374" s="365">
        <v>11.95</v>
      </c>
      <c r="N374" s="365">
        <v>14.45</v>
      </c>
      <c r="O374" s="365">
        <v>12.6</v>
      </c>
      <c r="P374" s="379">
        <v>2.65</v>
      </c>
      <c r="Q374" s="368">
        <v>5.57</v>
      </c>
      <c r="R374" s="366">
        <v>4.5</v>
      </c>
      <c r="S374" s="73">
        <v>10.5</v>
      </c>
      <c r="T374" s="365">
        <v>10</v>
      </c>
      <c r="U374" s="365">
        <v>10.4</v>
      </c>
      <c r="V374" s="365">
        <v>10.65</v>
      </c>
      <c r="W374" s="365">
        <v>7</v>
      </c>
      <c r="Y374" s="365">
        <v>23</v>
      </c>
      <c r="Z374" s="457">
        <v>23.4</v>
      </c>
      <c r="AA374" s="365">
        <v>8.84</v>
      </c>
      <c r="AB374" s="365">
        <v>4.95</v>
      </c>
      <c r="AC374" s="370">
        <v>0.23809523809523814</v>
      </c>
      <c r="AD374" s="476"/>
      <c r="AE374" s="208">
        <v>0.65178571428571441</v>
      </c>
      <c r="AF374" s="208">
        <v>0.63131313131313105</v>
      </c>
      <c r="AG374" s="208">
        <v>0.66463414634146356</v>
      </c>
      <c r="AH374" s="213">
        <v>0.39999999999999991</v>
      </c>
      <c r="AI374" s="211">
        <v>0.59333333333333327</v>
      </c>
      <c r="AJ374" s="211">
        <v>0.2456896551724137</v>
      </c>
      <c r="AK374" s="211">
        <v>0.62580645161290316</v>
      </c>
      <c r="AL374" s="461">
        <v>1.0703125</v>
      </c>
      <c r="AM374" s="461">
        <v>1.4217391304347831</v>
      </c>
      <c r="AN374" s="200">
        <v>0.19999999999999996</v>
      </c>
      <c r="AO374" s="208">
        <v>0.30434782608695632</v>
      </c>
      <c r="AP374" s="32">
        <v>0.4285714285714286</v>
      </c>
      <c r="AQ374" s="32">
        <v>0.25301204819277112</v>
      </c>
      <c r="AR374" s="32">
        <v>0.25294117647058822</v>
      </c>
      <c r="AS374" s="32">
        <v>0.23893805309734506</v>
      </c>
      <c r="AT374" s="32">
        <v>0.4067278287461773</v>
      </c>
      <c r="AU374" s="216">
        <v>0.39285714285714279</v>
      </c>
      <c r="AV374" s="461">
        <v>0.61313868613138678</v>
      </c>
      <c r="AW374" s="461">
        <v>0.51376146788990829</v>
      </c>
    </row>
    <row r="375" spans="1:49" hidden="1" outlineLevel="1">
      <c r="A375" s="40">
        <v>39860</v>
      </c>
      <c r="B375">
        <v>7526</v>
      </c>
      <c r="C375">
        <v>6791</v>
      </c>
      <c r="D375" s="362">
        <v>-1.2892995035852173E-2</v>
      </c>
      <c r="E375" s="34">
        <v>-5.0347003154574077E-2</v>
      </c>
      <c r="F375" s="34">
        <v>3.2223742210062412E-2</v>
      </c>
      <c r="H375" s="366">
        <v>10.55</v>
      </c>
      <c r="I375" s="339">
        <v>10</v>
      </c>
      <c r="J375" s="365">
        <v>18</v>
      </c>
      <c r="K375" s="383">
        <v>15.05</v>
      </c>
      <c r="L375" s="365">
        <v>10.75</v>
      </c>
      <c r="M375" s="365">
        <v>13.1</v>
      </c>
      <c r="N375" s="365">
        <v>13.05</v>
      </c>
      <c r="O375" s="365">
        <v>13.9</v>
      </c>
      <c r="P375" s="379">
        <v>1.94</v>
      </c>
      <c r="Q375" s="368">
        <v>6.36</v>
      </c>
      <c r="R375" s="366">
        <v>4.55</v>
      </c>
      <c r="S375" s="73">
        <v>10.5</v>
      </c>
      <c r="T375" s="365">
        <v>9.5</v>
      </c>
      <c r="U375" s="365">
        <v>10.45</v>
      </c>
      <c r="V375" s="365">
        <v>10.7</v>
      </c>
      <c r="W375" s="365">
        <v>7.1</v>
      </c>
      <c r="Y375" s="365">
        <v>20.25</v>
      </c>
      <c r="Z375" s="457">
        <v>20.5</v>
      </c>
      <c r="AA375" s="365">
        <v>7.51</v>
      </c>
      <c r="AB375" s="365">
        <v>5.04</v>
      </c>
      <c r="AC375" s="370">
        <v>-9.8290598290598163E-2</v>
      </c>
      <c r="AD375" s="476"/>
      <c r="AE375" s="208">
        <v>8.1081081081081141E-2</v>
      </c>
      <c r="AF375" s="208">
        <v>0.11455108359133126</v>
      </c>
      <c r="AG375" s="208">
        <v>0.10256410256410264</v>
      </c>
      <c r="AH375" s="213">
        <v>-4.0178571428571397E-2</v>
      </c>
      <c r="AI375" s="211">
        <v>9.6234309623431047E-2</v>
      </c>
      <c r="AJ375" s="211">
        <v>-9.6885813148788857E-2</v>
      </c>
      <c r="AK375" s="211">
        <v>0.10317460317460325</v>
      </c>
      <c r="AL375" s="461">
        <v>-0.26792452830188673</v>
      </c>
      <c r="AM375" s="461">
        <v>0.14183123877917425</v>
      </c>
      <c r="AN375" s="200">
        <v>1.1111111111111072E-2</v>
      </c>
      <c r="AO375" s="208">
        <v>0</v>
      </c>
      <c r="AP375" s="32">
        <v>-5.0000000000000044E-2</v>
      </c>
      <c r="AQ375" s="32">
        <v>4.8076923076922906E-3</v>
      </c>
      <c r="AR375" s="32">
        <v>4.6948356807510194E-3</v>
      </c>
      <c r="AS375" s="32">
        <v>1.4285714285714235E-2</v>
      </c>
      <c r="AT375" s="32">
        <v>-0.11956521739130432</v>
      </c>
      <c r="AU375" s="216">
        <v>-0.12393162393162382</v>
      </c>
      <c r="AV375" s="461">
        <v>-0.15045248868778283</v>
      </c>
      <c r="AW375" s="461">
        <v>1.8181818181818077E-2</v>
      </c>
    </row>
    <row r="376" spans="1:49" hidden="1" outlineLevel="1">
      <c r="A376" s="40">
        <v>39867</v>
      </c>
      <c r="B376">
        <v>9148</v>
      </c>
      <c r="C376">
        <v>7500</v>
      </c>
      <c r="D376" s="362">
        <v>0.16281343856953279</v>
      </c>
      <c r="E376" s="34">
        <v>0.21551953228806808</v>
      </c>
      <c r="F376" s="34">
        <v>0.10440288617287585</v>
      </c>
      <c r="H376" s="366">
        <v>12.4</v>
      </c>
      <c r="I376" s="339">
        <v>10.5</v>
      </c>
      <c r="J376" s="365">
        <v>19</v>
      </c>
      <c r="K376" s="383">
        <v>15.55</v>
      </c>
      <c r="L376" s="365">
        <v>12</v>
      </c>
      <c r="M376" s="365">
        <v>13.65</v>
      </c>
      <c r="N376" s="365">
        <v>15.55</v>
      </c>
      <c r="O376" s="365">
        <v>14.5</v>
      </c>
      <c r="P376" s="379">
        <v>3.23</v>
      </c>
      <c r="Q376" s="368">
        <v>6.8</v>
      </c>
      <c r="R376" s="366">
        <v>5.15</v>
      </c>
      <c r="S376" s="73">
        <v>11.4</v>
      </c>
      <c r="T376" s="365">
        <v>11</v>
      </c>
      <c r="U376" s="365">
        <v>12.05</v>
      </c>
      <c r="V376" s="365">
        <v>12.4</v>
      </c>
      <c r="W376" s="365">
        <v>8.1</v>
      </c>
      <c r="Y376" s="365">
        <v>26.25</v>
      </c>
      <c r="Z376" s="457">
        <v>26.5</v>
      </c>
      <c r="AA376" s="365">
        <v>10.25</v>
      </c>
      <c r="AB376" s="365">
        <v>6.45</v>
      </c>
      <c r="AC376" s="370">
        <v>0.17535545023696675</v>
      </c>
      <c r="AD376" s="476"/>
      <c r="AE376" s="208">
        <v>5.0000000000000044E-2</v>
      </c>
      <c r="AF376" s="208">
        <v>5.555555555555558E-2</v>
      </c>
      <c r="AG376" s="208">
        <v>3.3222591362126241E-2</v>
      </c>
      <c r="AH376" s="213">
        <v>0.11627906976744184</v>
      </c>
      <c r="AI376" s="211">
        <v>4.1984732824427606E-2</v>
      </c>
      <c r="AJ376" s="211">
        <v>0.1915708812260537</v>
      </c>
      <c r="AK376" s="211">
        <v>4.3165467625899234E-2</v>
      </c>
      <c r="AL376" s="461">
        <v>0.6649484536082475</v>
      </c>
      <c r="AM376" s="461">
        <v>6.9182389937106903E-2</v>
      </c>
      <c r="AN376" s="200">
        <v>0.13186813186813207</v>
      </c>
      <c r="AO376" s="208">
        <v>8.5714285714285854E-2</v>
      </c>
      <c r="AP376" s="32">
        <v>0.15789473684210531</v>
      </c>
      <c r="AQ376" s="32">
        <v>0.15311004784689008</v>
      </c>
      <c r="AR376" s="32">
        <v>0.15887850467289732</v>
      </c>
      <c r="AS376" s="32">
        <v>0.14084507042253525</v>
      </c>
      <c r="AT376" s="32">
        <v>0.29629629629629628</v>
      </c>
      <c r="AU376" s="216">
        <v>0.29268292682926833</v>
      </c>
      <c r="AV376" s="461">
        <v>0.36484687083888145</v>
      </c>
      <c r="AW376" s="461">
        <v>0.27976190476190488</v>
      </c>
    </row>
    <row r="377" spans="1:49" hidden="1" outlineLevel="1">
      <c r="A377" s="40">
        <v>39874</v>
      </c>
      <c r="B377">
        <v>7942</v>
      </c>
      <c r="C377">
        <v>5768</v>
      </c>
      <c r="D377" s="362">
        <v>-0.17647765497357037</v>
      </c>
      <c r="E377" s="34">
        <v>-0.1318320944468736</v>
      </c>
      <c r="F377" s="34">
        <v>-0.23093333333333332</v>
      </c>
      <c r="H377" s="366">
        <v>10.65</v>
      </c>
      <c r="I377" s="339">
        <v>8.15</v>
      </c>
      <c r="J377" s="365">
        <v>14.05</v>
      </c>
      <c r="K377" s="383">
        <v>12.2</v>
      </c>
      <c r="L377" s="365">
        <v>10</v>
      </c>
      <c r="M377" s="365">
        <v>10.55</v>
      </c>
      <c r="N377" s="365">
        <v>13.25</v>
      </c>
      <c r="O377" s="365">
        <v>11.1</v>
      </c>
      <c r="P377" s="379">
        <v>2.12</v>
      </c>
      <c r="Q377" s="368">
        <v>4.5999999999999996</v>
      </c>
      <c r="R377" s="366">
        <v>4.75</v>
      </c>
      <c r="S377" s="73">
        <v>10.3</v>
      </c>
      <c r="T377" s="365">
        <v>9</v>
      </c>
      <c r="U377" s="365">
        <v>10.95</v>
      </c>
      <c r="V377" s="365">
        <v>11.25</v>
      </c>
      <c r="W377" s="365">
        <v>7.5</v>
      </c>
      <c r="Y377" s="365">
        <v>21.75</v>
      </c>
      <c r="Z377" s="457">
        <v>22</v>
      </c>
      <c r="AA377" s="365">
        <v>8.57</v>
      </c>
      <c r="AB377" s="365">
        <v>5.48</v>
      </c>
      <c r="AC377" s="370">
        <v>-0.1411290322580645</v>
      </c>
      <c r="AD377" s="476"/>
      <c r="AE377" s="208">
        <v>-0.22380952380952379</v>
      </c>
      <c r="AF377" s="208">
        <v>-0.26052631578947361</v>
      </c>
      <c r="AG377" s="208">
        <v>-0.21543408360128624</v>
      </c>
      <c r="AH377" s="213">
        <v>-0.16666666666666663</v>
      </c>
      <c r="AI377" s="211">
        <v>-0.22710622710622708</v>
      </c>
      <c r="AJ377" s="211">
        <v>-0.14790996784565924</v>
      </c>
      <c r="AK377" s="211">
        <v>-0.23448275862068968</v>
      </c>
      <c r="AL377" s="461">
        <v>-0.34365325077399378</v>
      </c>
      <c r="AM377" s="461">
        <v>-0.32352941176470595</v>
      </c>
      <c r="AN377" s="200">
        <v>-7.7669902912621436E-2</v>
      </c>
      <c r="AO377" s="208">
        <v>-9.6491228070175405E-2</v>
      </c>
      <c r="AP377" s="32">
        <v>-0.18181818181818177</v>
      </c>
      <c r="AQ377" s="32">
        <v>-9.1286307053942028E-2</v>
      </c>
      <c r="AR377" s="32">
        <v>-9.2741935483870996E-2</v>
      </c>
      <c r="AS377" s="32">
        <v>-7.407407407407407E-2</v>
      </c>
      <c r="AT377" s="32">
        <v>-0.17142857142857137</v>
      </c>
      <c r="AU377" s="216">
        <v>-0.16981132075471694</v>
      </c>
      <c r="AV377" s="461">
        <v>-0.16390243902439017</v>
      </c>
      <c r="AW377" s="461">
        <v>-0.15038759689922476</v>
      </c>
    </row>
    <row r="378" spans="1:49" hidden="1" outlineLevel="1">
      <c r="A378" s="40">
        <v>39881</v>
      </c>
      <c r="B378">
        <v>7539</v>
      </c>
      <c r="C378">
        <v>5613</v>
      </c>
      <c r="D378" s="362">
        <v>-4.0700218818380707E-2</v>
      </c>
      <c r="E378" s="34">
        <v>-5.0742885922941294E-2</v>
      </c>
      <c r="F378" s="34">
        <v>-2.6872399445215023E-2</v>
      </c>
      <c r="H378" s="366">
        <v>10.6</v>
      </c>
      <c r="I378" s="339">
        <v>7.8</v>
      </c>
      <c r="J378" s="365">
        <v>13.65</v>
      </c>
      <c r="K378" s="383">
        <v>11.35</v>
      </c>
      <c r="L378" s="365">
        <v>10</v>
      </c>
      <c r="M378" s="365">
        <v>10.25</v>
      </c>
      <c r="N378" s="365">
        <v>13.15</v>
      </c>
      <c r="O378" s="365">
        <v>10.75</v>
      </c>
      <c r="P378" s="379">
        <v>2.12</v>
      </c>
      <c r="Q378" s="368">
        <v>4.42</v>
      </c>
      <c r="R378" s="366">
        <v>4.5</v>
      </c>
      <c r="S378" s="73">
        <v>9.75</v>
      </c>
      <c r="T378" s="365">
        <v>9</v>
      </c>
      <c r="U378" s="365">
        <v>10.3</v>
      </c>
      <c r="V378" s="365">
        <v>10.6</v>
      </c>
      <c r="W378" s="365">
        <v>7</v>
      </c>
      <c r="Y378" s="365">
        <v>20.9</v>
      </c>
      <c r="Z378" s="457">
        <v>21.15</v>
      </c>
      <c r="AA378" s="365">
        <v>8.1300000000000008</v>
      </c>
      <c r="AB378" s="365">
        <v>5.04</v>
      </c>
      <c r="AC378" s="370">
        <v>-4.6948356807512415E-3</v>
      </c>
      <c r="AD378" s="476"/>
      <c r="AE378" s="208">
        <v>-4.2944785276073705E-2</v>
      </c>
      <c r="AF378" s="208">
        <v>-2.8469750889679735E-2</v>
      </c>
      <c r="AG378" s="208">
        <v>-6.9672131147541005E-2</v>
      </c>
      <c r="AH378" s="213">
        <v>0</v>
      </c>
      <c r="AI378" s="211">
        <v>-2.8436018957346043E-2</v>
      </c>
      <c r="AJ378" s="211">
        <v>-7.547169811320753E-3</v>
      </c>
      <c r="AK378" s="211">
        <v>-3.1531531531531543E-2</v>
      </c>
      <c r="AL378" s="461">
        <v>0</v>
      </c>
      <c r="AM378" s="461">
        <v>-3.9130434782608692E-2</v>
      </c>
      <c r="AN378" s="200">
        <v>-5.2631578947368474E-2</v>
      </c>
      <c r="AO378" s="208">
        <v>-5.3398058252427272E-2</v>
      </c>
      <c r="AP378" s="32">
        <v>0</v>
      </c>
      <c r="AQ378" s="32">
        <v>-5.9360730593607136E-2</v>
      </c>
      <c r="AR378" s="32">
        <v>-5.7777777777777817E-2</v>
      </c>
      <c r="AS378" s="32">
        <v>-6.6666666666666652E-2</v>
      </c>
      <c r="AT378" s="32">
        <v>-3.9080459770114984E-2</v>
      </c>
      <c r="AU378" s="216">
        <v>-3.8636363636363691E-2</v>
      </c>
      <c r="AV378" s="461">
        <v>-5.134189031505243E-2</v>
      </c>
      <c r="AW378" s="461">
        <v>-8.0291970802919721E-2</v>
      </c>
    </row>
    <row r="379" spans="1:49" hidden="1" outlineLevel="1">
      <c r="A379" s="40">
        <v>39888</v>
      </c>
      <c r="B379">
        <v>6694</v>
      </c>
      <c r="C379">
        <v>4934</v>
      </c>
      <c r="D379" s="362">
        <v>-0.11587591240875916</v>
      </c>
      <c r="E379" s="34">
        <v>-0.11208383074678341</v>
      </c>
      <c r="F379" s="34">
        <v>-0.12096917869232138</v>
      </c>
      <c r="H379" s="366">
        <v>9.9499999999999993</v>
      </c>
      <c r="I379" s="339">
        <v>7</v>
      </c>
      <c r="J379" s="365">
        <v>11.85</v>
      </c>
      <c r="K379" s="383">
        <v>9.9499999999999993</v>
      </c>
      <c r="L379" s="365">
        <v>9</v>
      </c>
      <c r="M379" s="365">
        <v>8.9</v>
      </c>
      <c r="N379" s="365">
        <v>12.25</v>
      </c>
      <c r="O379" s="365">
        <v>9.3000000000000007</v>
      </c>
      <c r="P379" s="379">
        <v>1.77</v>
      </c>
      <c r="Q379" s="368">
        <v>3.53</v>
      </c>
      <c r="R379" s="366">
        <v>4.2</v>
      </c>
      <c r="S379" s="73">
        <v>8.85</v>
      </c>
      <c r="T379" s="365">
        <v>8</v>
      </c>
      <c r="U379" s="365">
        <v>9.4499999999999993</v>
      </c>
      <c r="V379" s="365">
        <v>9.6999999999999993</v>
      </c>
      <c r="W379" s="365">
        <v>6.45</v>
      </c>
      <c r="Y379" s="365">
        <v>18.149999999999999</v>
      </c>
      <c r="Z379" s="457">
        <v>18.5</v>
      </c>
      <c r="AA379" s="365">
        <v>6.63</v>
      </c>
      <c r="AB379" s="365">
        <v>4.42</v>
      </c>
      <c r="AC379" s="370">
        <v>-6.1320754716981174E-2</v>
      </c>
      <c r="AD379" s="476"/>
      <c r="AE379" s="208">
        <v>-0.10256410256410253</v>
      </c>
      <c r="AF379" s="208">
        <v>-0.13186813186813195</v>
      </c>
      <c r="AG379" s="208">
        <v>-0.12334801762114544</v>
      </c>
      <c r="AH379" s="213">
        <v>-9.9999999999999978E-2</v>
      </c>
      <c r="AI379" s="211">
        <v>-0.13170731707317074</v>
      </c>
      <c r="AJ379" s="211">
        <v>-6.84410646387833E-2</v>
      </c>
      <c r="AK379" s="211">
        <v>-0.13488372093023249</v>
      </c>
      <c r="AL379" s="461">
        <v>-0.16509433962264153</v>
      </c>
      <c r="AM379" s="461">
        <v>-0.20135746606334848</v>
      </c>
      <c r="AN379" s="200">
        <v>-6.6666666666666652E-2</v>
      </c>
      <c r="AO379" s="208">
        <v>-9.2307692307692313E-2</v>
      </c>
      <c r="AP379" s="32">
        <v>-0.11111111111111116</v>
      </c>
      <c r="AQ379" s="32">
        <v>-8.252427184466038E-2</v>
      </c>
      <c r="AR379" s="32">
        <v>-8.4905660377358472E-2</v>
      </c>
      <c r="AS379" s="32">
        <v>-7.8571428571428514E-2</v>
      </c>
      <c r="AT379" s="32">
        <v>-0.13157894736842102</v>
      </c>
      <c r="AU379" s="216">
        <v>-0.12529550827423164</v>
      </c>
      <c r="AV379" s="461">
        <v>-0.18450184501845024</v>
      </c>
      <c r="AW379" s="461">
        <v>-0.12301587301587302</v>
      </c>
    </row>
    <row r="380" spans="1:49" hidden="1" outlineLevel="1">
      <c r="A380" s="40">
        <v>39895</v>
      </c>
      <c r="B380">
        <v>5958</v>
      </c>
      <c r="C380">
        <v>4820</v>
      </c>
      <c r="D380" s="362">
        <v>-7.3099415204678331E-2</v>
      </c>
      <c r="E380" s="34">
        <v>-0.10994920824619059</v>
      </c>
      <c r="F380" s="34">
        <v>-2.3104985812728018E-2</v>
      </c>
      <c r="H380" s="366">
        <v>9.9499999999999993</v>
      </c>
      <c r="I380" s="339">
        <v>7</v>
      </c>
      <c r="J380" s="365">
        <v>11.65</v>
      </c>
      <c r="K380" s="383">
        <v>9.8000000000000007</v>
      </c>
      <c r="L380" s="365">
        <v>8</v>
      </c>
      <c r="M380" s="365">
        <v>8.8000000000000007</v>
      </c>
      <c r="N380" s="365">
        <v>12.3</v>
      </c>
      <c r="O380" s="365">
        <v>9.1999999999999993</v>
      </c>
      <c r="P380" s="379">
        <v>1.68</v>
      </c>
      <c r="Q380" s="368">
        <v>3.36</v>
      </c>
      <c r="R380" s="366">
        <v>3.85</v>
      </c>
      <c r="S380" s="73">
        <v>7.95</v>
      </c>
      <c r="T380" s="365">
        <v>7</v>
      </c>
      <c r="U380" s="365">
        <v>8.5500000000000007</v>
      </c>
      <c r="V380" s="365">
        <v>8.8000000000000007</v>
      </c>
      <c r="W380" s="365">
        <v>5.65</v>
      </c>
      <c r="Y380" s="365">
        <v>16.8</v>
      </c>
      <c r="Z380" s="457">
        <v>17.25</v>
      </c>
      <c r="AA380" s="365">
        <v>5.74</v>
      </c>
      <c r="AB380" s="365">
        <v>3.45</v>
      </c>
      <c r="AC380" s="370">
        <v>0</v>
      </c>
      <c r="AD380" s="476"/>
      <c r="AE380" s="208">
        <v>0</v>
      </c>
      <c r="AF380" s="208">
        <v>-1.6877637130801593E-2</v>
      </c>
      <c r="AG380" s="208">
        <v>-1.5075376884421954E-2</v>
      </c>
      <c r="AH380" s="213">
        <v>-0.11111111111111116</v>
      </c>
      <c r="AI380" s="211">
        <v>-1.1235955056179692E-2</v>
      </c>
      <c r="AJ380" s="211">
        <v>4.0816326530612734E-3</v>
      </c>
      <c r="AK380" s="211">
        <v>-1.0752688172043112E-2</v>
      </c>
      <c r="AL380" s="461">
        <v>-5.0847457627118731E-2</v>
      </c>
      <c r="AM380" s="461">
        <v>-4.8158640226628857E-2</v>
      </c>
      <c r="AN380" s="200">
        <v>-8.333333333333337E-2</v>
      </c>
      <c r="AO380" s="208">
        <v>-0.10169491525423724</v>
      </c>
      <c r="AP380" s="32">
        <v>-0.125</v>
      </c>
      <c r="AQ380" s="32">
        <v>-9.5238095238095122E-2</v>
      </c>
      <c r="AR380" s="32">
        <v>-9.2783505154639068E-2</v>
      </c>
      <c r="AS380" s="32">
        <v>-0.12403100775193798</v>
      </c>
      <c r="AT380" s="32">
        <v>-7.4380165289256062E-2</v>
      </c>
      <c r="AU380" s="216">
        <v>-6.7567567567567544E-2</v>
      </c>
      <c r="AV380" s="461">
        <v>-0.13423831070889891</v>
      </c>
      <c r="AW380" s="461">
        <v>-0.21945701357466063</v>
      </c>
    </row>
    <row r="381" spans="1:49" hidden="1" outlineLevel="1">
      <c r="A381" s="40">
        <v>39902</v>
      </c>
      <c r="B381">
        <v>5667</v>
      </c>
      <c r="C381">
        <v>4760</v>
      </c>
      <c r="D381" s="362">
        <v>-3.2566338838374453E-2</v>
      </c>
      <c r="E381" s="34">
        <v>-4.8841893252769331E-2</v>
      </c>
      <c r="F381" s="34">
        <v>-1.2448132780082943E-2</v>
      </c>
      <c r="H381" s="366">
        <v>10.050000000000001</v>
      </c>
      <c r="I381" s="339">
        <v>6.6</v>
      </c>
      <c r="J381" s="365">
        <v>11.6</v>
      </c>
      <c r="K381" s="383">
        <v>9.6999999999999993</v>
      </c>
      <c r="L381" s="365">
        <v>8.0500000000000007</v>
      </c>
      <c r="M381" s="365">
        <v>8.75</v>
      </c>
      <c r="N381" s="365">
        <v>12.5</v>
      </c>
      <c r="O381" s="365">
        <v>9.15</v>
      </c>
      <c r="P381" s="379">
        <v>1.63</v>
      </c>
      <c r="Q381" s="368">
        <v>3.18</v>
      </c>
      <c r="R381" s="366">
        <v>3.65</v>
      </c>
      <c r="S381" s="73">
        <v>7.9</v>
      </c>
      <c r="T381" s="365">
        <v>7</v>
      </c>
      <c r="U381" s="365">
        <v>8.15</v>
      </c>
      <c r="V381" s="365">
        <v>8.35</v>
      </c>
      <c r="W381" s="365">
        <v>5.55</v>
      </c>
      <c r="Y381" s="365">
        <v>16.100000000000001</v>
      </c>
      <c r="Z381" s="457">
        <v>16.5</v>
      </c>
      <c r="AA381" s="365">
        <v>5.21</v>
      </c>
      <c r="AB381" s="365">
        <v>3</v>
      </c>
      <c r="AC381" s="370">
        <v>1.0050251256281451E-2</v>
      </c>
      <c r="AD381" s="476"/>
      <c r="AE381" s="208">
        <v>-5.7142857142857162E-2</v>
      </c>
      <c r="AF381" s="208">
        <v>-4.2918454935623185E-3</v>
      </c>
      <c r="AG381" s="208">
        <v>-1.0204081632653184E-2</v>
      </c>
      <c r="AH381" s="213">
        <v>6.2500000000000888E-3</v>
      </c>
      <c r="AI381" s="211">
        <v>-5.6818181818182323E-3</v>
      </c>
      <c r="AJ381" s="211">
        <v>1.6260162601625883E-2</v>
      </c>
      <c r="AK381" s="211">
        <v>-5.4347826086955653E-3</v>
      </c>
      <c r="AL381" s="461">
        <v>-2.9761904761904767E-2</v>
      </c>
      <c r="AM381" s="461">
        <v>-5.3571428571428492E-2</v>
      </c>
      <c r="AN381" s="200">
        <v>-5.1948051948051965E-2</v>
      </c>
      <c r="AO381" s="208">
        <v>-6.2893081761006275E-3</v>
      </c>
      <c r="AP381" s="32">
        <v>0</v>
      </c>
      <c r="AQ381" s="32">
        <v>-4.6783625730994149E-2</v>
      </c>
      <c r="AR381" s="32">
        <v>-5.1136363636363757E-2</v>
      </c>
      <c r="AS381" s="32">
        <v>-1.7699115044247926E-2</v>
      </c>
      <c r="AT381" s="32">
        <v>-4.166666666666663E-2</v>
      </c>
      <c r="AU381" s="216">
        <v>-4.3478260869565188E-2</v>
      </c>
      <c r="AV381" s="461">
        <v>-9.2334494773519182E-2</v>
      </c>
      <c r="AW381" s="461">
        <v>-0.13043478260869568</v>
      </c>
    </row>
    <row r="382" spans="1:49" hidden="1" outlineLevel="1">
      <c r="A382" s="40">
        <v>39909</v>
      </c>
      <c r="B382">
        <v>5477</v>
      </c>
      <c r="C382">
        <v>4469</v>
      </c>
      <c r="D382" s="362">
        <v>-4.6130238803107293E-2</v>
      </c>
      <c r="E382" s="34">
        <v>-3.3527439562378691E-2</v>
      </c>
      <c r="F382" s="34">
        <v>-6.113445378151261E-2</v>
      </c>
      <c r="H382" s="366">
        <v>9.85</v>
      </c>
      <c r="I382" s="339">
        <v>6.2</v>
      </c>
      <c r="J382" s="365">
        <v>10.9</v>
      </c>
      <c r="K382" s="383">
        <v>9.1</v>
      </c>
      <c r="L382" s="365">
        <v>7.8</v>
      </c>
      <c r="M382" s="365">
        <v>8.1</v>
      </c>
      <c r="N382" s="365">
        <v>12.05</v>
      </c>
      <c r="O382" s="365">
        <v>8.4</v>
      </c>
      <c r="P382" s="379">
        <v>1.5</v>
      </c>
      <c r="Q382" s="368">
        <v>2.78</v>
      </c>
      <c r="R382" s="366">
        <v>3.6</v>
      </c>
      <c r="S382" s="73">
        <v>7.75</v>
      </c>
      <c r="T382" s="365">
        <v>6.8</v>
      </c>
      <c r="U382" s="365">
        <v>8.0500000000000007</v>
      </c>
      <c r="V382" s="365">
        <v>8.1999999999999993</v>
      </c>
      <c r="W382" s="365">
        <v>5.45</v>
      </c>
      <c r="Y382" s="365">
        <v>15.1</v>
      </c>
      <c r="Z382" s="457">
        <v>15.45</v>
      </c>
      <c r="AA382" s="365">
        <v>4.95</v>
      </c>
      <c r="AB382" s="365">
        <v>2.92</v>
      </c>
      <c r="AC382" s="370">
        <v>-1.9900497512437942E-2</v>
      </c>
      <c r="AD382" s="476"/>
      <c r="AE382" s="208">
        <v>-6.0606060606060552E-2</v>
      </c>
      <c r="AF382" s="208">
        <v>-6.0344827586206851E-2</v>
      </c>
      <c r="AG382" s="208">
        <v>-6.1855670103092786E-2</v>
      </c>
      <c r="AH382" s="213">
        <v>-3.1055900621118071E-2</v>
      </c>
      <c r="AI382" s="211">
        <v>-7.4285714285714288E-2</v>
      </c>
      <c r="AJ382" s="211">
        <v>-3.5999999999999921E-2</v>
      </c>
      <c r="AK382" s="211">
        <v>-8.1967213114754078E-2</v>
      </c>
      <c r="AL382" s="461">
        <v>-7.9754601226993849E-2</v>
      </c>
      <c r="AM382" s="461">
        <v>-0.12578616352201266</v>
      </c>
      <c r="AN382" s="200">
        <v>-1.3698630136986245E-2</v>
      </c>
      <c r="AO382" s="208">
        <v>-1.8987341772151889E-2</v>
      </c>
      <c r="AP382" s="32">
        <v>-2.8571428571428581E-2</v>
      </c>
      <c r="AQ382" s="32">
        <v>-1.2269938650306678E-2</v>
      </c>
      <c r="AR382" s="32">
        <v>-1.7964071856287456E-2</v>
      </c>
      <c r="AS382" s="32">
        <v>-1.8018018018017945E-2</v>
      </c>
      <c r="AT382" s="32">
        <v>-6.2111801242236142E-2</v>
      </c>
      <c r="AU382" s="216">
        <v>-6.3636363636363713E-2</v>
      </c>
      <c r="AV382" s="461">
        <v>-4.9904030710172687E-2</v>
      </c>
      <c r="AW382" s="461">
        <v>-2.6666666666666727E-2</v>
      </c>
    </row>
    <row r="383" spans="1:49" hidden="1" outlineLevel="1">
      <c r="A383" s="40">
        <v>39916</v>
      </c>
      <c r="B383">
        <v>5781</v>
      </c>
      <c r="C383">
        <v>4498</v>
      </c>
      <c r="D383" s="362">
        <v>3.3480796300020099E-2</v>
      </c>
      <c r="E383" s="34">
        <v>5.5504838415190827E-2</v>
      </c>
      <c r="F383" s="34">
        <v>6.4891474602819521E-3</v>
      </c>
      <c r="H383" s="366">
        <v>9.9</v>
      </c>
      <c r="I383" s="339">
        <v>6.25</v>
      </c>
      <c r="J383" s="365">
        <v>11</v>
      </c>
      <c r="K383" s="383">
        <v>9.1999999999999993</v>
      </c>
      <c r="L383" s="365">
        <v>7.85</v>
      </c>
      <c r="M383" s="365">
        <v>8.15</v>
      </c>
      <c r="N383" s="365">
        <v>12.15</v>
      </c>
      <c r="O383" s="365">
        <v>8.4499999999999993</v>
      </c>
      <c r="P383" s="379">
        <v>1.5</v>
      </c>
      <c r="Q383" s="368">
        <v>2.78</v>
      </c>
      <c r="R383" s="366">
        <v>3.75</v>
      </c>
      <c r="S383" s="73">
        <v>8.0500000000000007</v>
      </c>
      <c r="T383" s="365">
        <v>6.9</v>
      </c>
      <c r="U383" s="365">
        <v>8.35</v>
      </c>
      <c r="V383" s="365">
        <v>8.5</v>
      </c>
      <c r="W383" s="365">
        <v>5.7</v>
      </c>
      <c r="Y383" s="365">
        <v>16.100000000000001</v>
      </c>
      <c r="Z383" s="457">
        <v>16.5</v>
      </c>
      <c r="AA383" s="365">
        <v>5.48</v>
      </c>
      <c r="AB383" s="365">
        <v>3.18</v>
      </c>
      <c r="AC383" s="370">
        <v>5.0761421319798217E-3</v>
      </c>
      <c r="AD383" s="476"/>
      <c r="AE383" s="208">
        <v>8.0645161290322509E-3</v>
      </c>
      <c r="AF383" s="208">
        <v>9.1743119266054496E-3</v>
      </c>
      <c r="AG383" s="208">
        <v>1.098901098901095E-2</v>
      </c>
      <c r="AH383" s="213">
        <v>6.4102564102563875E-3</v>
      </c>
      <c r="AI383" s="211">
        <v>6.1728395061728669E-3</v>
      </c>
      <c r="AJ383" s="211">
        <v>8.2987551867219622E-3</v>
      </c>
      <c r="AK383" s="211">
        <v>5.9523809523809312E-3</v>
      </c>
      <c r="AL383" s="461">
        <v>0</v>
      </c>
      <c r="AM383" s="461">
        <v>0</v>
      </c>
      <c r="AN383" s="200">
        <v>4.1666666666666741E-2</v>
      </c>
      <c r="AO383" s="208">
        <v>3.8709677419354938E-2</v>
      </c>
      <c r="AP383" s="32">
        <v>1.4705882352941346E-2</v>
      </c>
      <c r="AQ383" s="32">
        <v>3.7267080745341463E-2</v>
      </c>
      <c r="AR383" s="32">
        <v>3.6585365853658569E-2</v>
      </c>
      <c r="AS383" s="32">
        <v>4.587155963302747E-2</v>
      </c>
      <c r="AT383" s="32">
        <v>6.6225165562914023E-2</v>
      </c>
      <c r="AU383" s="216">
        <v>6.7961165048543659E-2</v>
      </c>
      <c r="AV383" s="461">
        <v>0.10707070707070709</v>
      </c>
      <c r="AW383" s="461">
        <v>8.9041095890411093E-2</v>
      </c>
    </row>
    <row r="384" spans="1:49" hidden="1" outlineLevel="1">
      <c r="A384" s="40">
        <v>39923</v>
      </c>
      <c r="B384">
        <v>6122</v>
      </c>
      <c r="C384">
        <v>4982</v>
      </c>
      <c r="D384" s="362">
        <v>8.0260725751532203E-2</v>
      </c>
      <c r="E384" s="34">
        <v>5.898633454419655E-2</v>
      </c>
      <c r="F384" s="34">
        <v>0.10760337927967978</v>
      </c>
      <c r="H384" s="366">
        <v>10.35</v>
      </c>
      <c r="I384" s="339">
        <v>7</v>
      </c>
      <c r="J384" s="365">
        <v>12.35</v>
      </c>
      <c r="K384" s="383">
        <v>10.3</v>
      </c>
      <c r="L384" s="365">
        <v>8.3000000000000007</v>
      </c>
      <c r="M384" s="365">
        <v>9.1999999999999993</v>
      </c>
      <c r="N384" s="365">
        <v>13.05</v>
      </c>
      <c r="O384" s="365">
        <v>9.6</v>
      </c>
      <c r="P384" s="379">
        <v>1.68</v>
      </c>
      <c r="Q384" s="368">
        <v>3.27</v>
      </c>
      <c r="R384" s="366">
        <v>3.85</v>
      </c>
      <c r="S384" s="73">
        <v>8.4</v>
      </c>
      <c r="T384" s="365">
        <v>7.35</v>
      </c>
      <c r="U384" s="365">
        <v>8.6999999999999993</v>
      </c>
      <c r="V384" s="365">
        <v>8.85</v>
      </c>
      <c r="W384" s="365">
        <v>5.95</v>
      </c>
      <c r="Y384" s="365">
        <v>17.649999999999999</v>
      </c>
      <c r="Z384" s="457">
        <v>17.75</v>
      </c>
      <c r="AA384" s="365">
        <v>5.92</v>
      </c>
      <c r="AB384" s="365">
        <v>3.36</v>
      </c>
      <c r="AC384" s="370">
        <v>4.5454545454545414E-2</v>
      </c>
      <c r="AD384" s="476"/>
      <c r="AE384" s="208">
        <v>0.12000000000000011</v>
      </c>
      <c r="AF384" s="208">
        <v>0.1227272727272728</v>
      </c>
      <c r="AG384" s="208">
        <v>0.11956521739130443</v>
      </c>
      <c r="AH384" s="213">
        <v>5.732484076433142E-2</v>
      </c>
      <c r="AI384" s="211">
        <v>0.12883435582822078</v>
      </c>
      <c r="AJ384" s="211">
        <v>7.4074074074074181E-2</v>
      </c>
      <c r="AK384" s="211">
        <v>0.13609467455621305</v>
      </c>
      <c r="AL384" s="461">
        <v>0.11999999999999988</v>
      </c>
      <c r="AM384" s="461">
        <v>0.17625899280575541</v>
      </c>
      <c r="AN384" s="200">
        <v>2.6666666666666616E-2</v>
      </c>
      <c r="AO384" s="208">
        <v>4.3478260869565188E-2</v>
      </c>
      <c r="AP384" s="32">
        <v>6.5217391304347672E-2</v>
      </c>
      <c r="AQ384" s="32">
        <v>4.1916167664670656E-2</v>
      </c>
      <c r="AR384" s="32">
        <v>4.1176470588235148E-2</v>
      </c>
      <c r="AS384" s="32">
        <v>4.3859649122806932E-2</v>
      </c>
      <c r="AT384" s="32">
        <v>9.6273291925465632E-2</v>
      </c>
      <c r="AU384" s="216">
        <v>7.575757575757569E-2</v>
      </c>
      <c r="AV384" s="461">
        <v>8.0291970802919721E-2</v>
      </c>
      <c r="AW384" s="461">
        <v>5.6603773584905648E-2</v>
      </c>
    </row>
    <row r="385" spans="1:49" hidden="1" outlineLevel="1">
      <c r="A385" s="40">
        <v>39930</v>
      </c>
      <c r="B385">
        <v>6700</v>
      </c>
      <c r="C385">
        <v>5296</v>
      </c>
      <c r="D385" s="362">
        <v>8.0331412103746391E-2</v>
      </c>
      <c r="E385" s="34">
        <v>9.4413590329957442E-2</v>
      </c>
      <c r="F385" s="34">
        <v>6.3026896828582979E-2</v>
      </c>
      <c r="H385" s="366">
        <v>10.7</v>
      </c>
      <c r="I385" s="339">
        <v>7.35</v>
      </c>
      <c r="J385" s="365">
        <v>13.15</v>
      </c>
      <c r="K385" s="383">
        <v>11</v>
      </c>
      <c r="L385" s="365">
        <v>8.4499999999999993</v>
      </c>
      <c r="M385" s="365">
        <v>9.85</v>
      </c>
      <c r="N385" s="365">
        <v>13.4</v>
      </c>
      <c r="O385" s="365">
        <v>10.3</v>
      </c>
      <c r="P385" s="379">
        <v>1.9</v>
      </c>
      <c r="Q385" s="368">
        <v>3.71</v>
      </c>
      <c r="R385" s="366">
        <v>4.1500000000000004</v>
      </c>
      <c r="S385" s="73">
        <v>9.3000000000000007</v>
      </c>
      <c r="T385" s="365">
        <v>7.5</v>
      </c>
      <c r="U385" s="365">
        <v>9.4499999999999993</v>
      </c>
      <c r="V385" s="365">
        <v>9.6999999999999993</v>
      </c>
      <c r="W385" s="365">
        <v>6.4</v>
      </c>
      <c r="Y385" s="365">
        <v>18.95</v>
      </c>
      <c r="Z385" s="457">
        <v>19</v>
      </c>
      <c r="AA385" s="365">
        <v>6.72</v>
      </c>
      <c r="AB385" s="365">
        <v>4.07</v>
      </c>
      <c r="AC385" s="370">
        <v>3.3816425120772875E-2</v>
      </c>
      <c r="AD385" s="476"/>
      <c r="AE385" s="208">
        <v>5.0000000000000044E-2</v>
      </c>
      <c r="AF385" s="208">
        <v>6.4777327935222839E-2</v>
      </c>
      <c r="AG385" s="208">
        <v>6.7961165048543659E-2</v>
      </c>
      <c r="AH385" s="213">
        <v>1.8072289156626287E-2</v>
      </c>
      <c r="AI385" s="211">
        <v>7.0652173913043459E-2</v>
      </c>
      <c r="AJ385" s="211">
        <v>2.6819923371647514E-2</v>
      </c>
      <c r="AK385" s="211">
        <v>7.2916666666666741E-2</v>
      </c>
      <c r="AL385" s="461">
        <v>0.13095238095238093</v>
      </c>
      <c r="AM385" s="461">
        <v>0.13455657492354733</v>
      </c>
      <c r="AN385" s="200">
        <v>7.7922077922077948E-2</v>
      </c>
      <c r="AO385" s="208">
        <v>0.10714285714285721</v>
      </c>
      <c r="AP385" s="32">
        <v>2.0408163265306145E-2</v>
      </c>
      <c r="AQ385" s="32">
        <v>8.6206896551724199E-2</v>
      </c>
      <c r="AR385" s="32">
        <v>9.6045197740112886E-2</v>
      </c>
      <c r="AS385" s="32">
        <v>7.5630252100840289E-2</v>
      </c>
      <c r="AT385" s="32">
        <v>7.3654390934844161E-2</v>
      </c>
      <c r="AU385" s="216">
        <v>7.0422535211267512E-2</v>
      </c>
      <c r="AV385" s="461">
        <v>0.13513513513513509</v>
      </c>
      <c r="AW385" s="461">
        <v>0.21130952380952395</v>
      </c>
    </row>
    <row r="386" spans="1:49" hidden="1" outlineLevel="1">
      <c r="A386" s="40">
        <v>39937</v>
      </c>
      <c r="B386">
        <v>6556</v>
      </c>
      <c r="C386">
        <v>5163</v>
      </c>
      <c r="D386" s="362">
        <v>-2.3091030343447838E-2</v>
      </c>
      <c r="E386" s="34">
        <v>-2.1492537313432813E-2</v>
      </c>
      <c r="F386" s="34">
        <v>-2.5113293051359564E-2</v>
      </c>
      <c r="H386" s="366">
        <v>10.8</v>
      </c>
      <c r="I386" s="339">
        <v>7.1</v>
      </c>
      <c r="J386" s="365">
        <v>12.7</v>
      </c>
      <c r="K386" s="383">
        <v>10.55</v>
      </c>
      <c r="L386" s="365">
        <v>8.5500000000000007</v>
      </c>
      <c r="M386" s="365">
        <v>9.5</v>
      </c>
      <c r="N386" s="365">
        <v>13.5</v>
      </c>
      <c r="O386" s="365">
        <v>9.9</v>
      </c>
      <c r="P386" s="379">
        <v>1.86</v>
      </c>
      <c r="Q386" s="368">
        <v>3.45</v>
      </c>
      <c r="R386" s="366">
        <v>4.05</v>
      </c>
      <c r="S386" s="73">
        <v>9.0500000000000007</v>
      </c>
      <c r="T386" s="365">
        <v>7.9</v>
      </c>
      <c r="U386" s="365">
        <v>9.1999999999999993</v>
      </c>
      <c r="V386" s="365">
        <v>9.4499999999999993</v>
      </c>
      <c r="W386" s="365">
        <v>6.2</v>
      </c>
      <c r="Y386" s="365">
        <v>18.55</v>
      </c>
      <c r="Z386" s="457">
        <v>18.600000000000001</v>
      </c>
      <c r="AA386" s="365">
        <v>6.54</v>
      </c>
      <c r="AB386" s="365">
        <v>3.89</v>
      </c>
      <c r="AC386" s="370">
        <v>9.3457943925234765E-3</v>
      </c>
      <c r="AD386" s="476"/>
      <c r="AE386" s="208">
        <v>-3.4013605442176909E-2</v>
      </c>
      <c r="AF386" s="208">
        <v>-3.4220532319391705E-2</v>
      </c>
      <c r="AG386" s="208">
        <v>-4.0909090909090895E-2</v>
      </c>
      <c r="AH386" s="213">
        <v>1.1834319526627279E-2</v>
      </c>
      <c r="AI386" s="211">
        <v>-3.5532994923857864E-2</v>
      </c>
      <c r="AJ386" s="211">
        <v>7.4626865671640896E-3</v>
      </c>
      <c r="AK386" s="211">
        <v>-3.8834951456310662E-2</v>
      </c>
      <c r="AL386" s="461">
        <v>-2.1052631578947323E-2</v>
      </c>
      <c r="AM386" s="461">
        <v>-7.0080862533692612E-2</v>
      </c>
      <c r="AN386" s="200">
        <v>-2.4096385542168752E-2</v>
      </c>
      <c r="AO386" s="208">
        <v>-2.6881720430107503E-2</v>
      </c>
      <c r="AP386" s="32">
        <v>5.3333333333333455E-2</v>
      </c>
      <c r="AQ386" s="32">
        <v>-2.6455026455026509E-2</v>
      </c>
      <c r="AR386" s="32">
        <v>-2.5773195876288679E-2</v>
      </c>
      <c r="AS386" s="32">
        <v>-3.125E-2</v>
      </c>
      <c r="AT386" s="32">
        <v>-2.1108179419525031E-2</v>
      </c>
      <c r="AU386" s="216">
        <v>-2.1052631578947323E-2</v>
      </c>
      <c r="AV386" s="461">
        <v>-2.6785714285714191E-2</v>
      </c>
      <c r="AW386" s="461">
        <v>-4.4226044226044259E-2</v>
      </c>
    </row>
    <row r="387" spans="1:49" hidden="1" outlineLevel="1">
      <c r="A387" s="40">
        <v>39944</v>
      </c>
      <c r="B387">
        <v>7575</v>
      </c>
      <c r="C387">
        <v>6924</v>
      </c>
      <c r="D387" s="362">
        <v>0.23722160593907327</v>
      </c>
      <c r="E387" s="34">
        <v>0.15543014032946911</v>
      </c>
      <c r="F387" s="34">
        <v>0.34108076699593259</v>
      </c>
      <c r="H387" s="366">
        <v>13.85</v>
      </c>
      <c r="I387" s="339">
        <v>9.4499999999999993</v>
      </c>
      <c r="J387" s="365">
        <v>16.850000000000001</v>
      </c>
      <c r="K387" s="383">
        <v>14.15</v>
      </c>
      <c r="L387" s="365">
        <v>11.7</v>
      </c>
      <c r="M387" s="365">
        <v>12.35</v>
      </c>
      <c r="N387" s="365">
        <v>16.5</v>
      </c>
      <c r="O387" s="365">
        <v>13</v>
      </c>
      <c r="P387" s="379">
        <v>2.92</v>
      </c>
      <c r="Q387" s="368">
        <v>5.21</v>
      </c>
      <c r="R387" s="366">
        <v>4.5</v>
      </c>
      <c r="S387" s="73">
        <v>10.45</v>
      </c>
      <c r="T387" s="365">
        <v>11</v>
      </c>
      <c r="U387" s="365">
        <v>10.5</v>
      </c>
      <c r="V387" s="365">
        <v>10.8</v>
      </c>
      <c r="W387" s="365">
        <v>7.05</v>
      </c>
      <c r="Y387" s="365">
        <v>20.85</v>
      </c>
      <c r="Z387" s="457">
        <v>21</v>
      </c>
      <c r="AA387" s="365">
        <v>7.42</v>
      </c>
      <c r="AB387" s="365">
        <v>4.51</v>
      </c>
      <c r="AC387" s="370">
        <v>0.28240740740740722</v>
      </c>
      <c r="AD387" s="476"/>
      <c r="AE387" s="208">
        <v>0.33098591549295775</v>
      </c>
      <c r="AF387" s="208">
        <v>0.32677165354330717</v>
      </c>
      <c r="AG387" s="208">
        <v>0.34123222748815163</v>
      </c>
      <c r="AH387" s="213">
        <v>0.36842105263157876</v>
      </c>
      <c r="AI387" s="211">
        <v>0.30000000000000004</v>
      </c>
      <c r="AJ387" s="211">
        <v>0.22222222222222232</v>
      </c>
      <c r="AK387" s="211">
        <v>0.31313131313131315</v>
      </c>
      <c r="AL387" s="461">
        <v>0.56989247311827951</v>
      </c>
      <c r="AM387" s="461">
        <v>0.51014492753623175</v>
      </c>
      <c r="AN387" s="200">
        <v>0.11111111111111116</v>
      </c>
      <c r="AO387" s="208">
        <v>0.15469613259668491</v>
      </c>
      <c r="AP387" s="32">
        <v>0.39240506329113911</v>
      </c>
      <c r="AQ387" s="32">
        <v>0.14130434782608714</v>
      </c>
      <c r="AR387" s="32">
        <v>0.14285714285714302</v>
      </c>
      <c r="AS387" s="32">
        <v>0.13709677419354827</v>
      </c>
      <c r="AT387" s="32">
        <v>0.12398921832884091</v>
      </c>
      <c r="AU387" s="216">
        <v>0.12903225806451601</v>
      </c>
      <c r="AV387" s="461">
        <v>0.13455657492354733</v>
      </c>
      <c r="AW387" s="461">
        <v>0.15938303341902293</v>
      </c>
    </row>
    <row r="388" spans="1:49" hidden="1" outlineLevel="1">
      <c r="A388" s="40">
        <v>39951</v>
      </c>
      <c r="B388">
        <v>9109</v>
      </c>
      <c r="C388">
        <v>7776</v>
      </c>
      <c r="D388" s="362">
        <v>0.1645630733154011</v>
      </c>
      <c r="E388" s="34">
        <v>0.20250825082508261</v>
      </c>
      <c r="F388" s="34">
        <v>0.12305025996533803</v>
      </c>
      <c r="H388" s="366">
        <v>14.35</v>
      </c>
      <c r="I388" s="339">
        <v>10.75</v>
      </c>
      <c r="J388" s="365">
        <v>19</v>
      </c>
      <c r="K388" s="383">
        <v>16.05</v>
      </c>
      <c r="L388" s="365">
        <v>13.85</v>
      </c>
      <c r="M388" s="365">
        <v>13.95</v>
      </c>
      <c r="N388" s="365">
        <v>17.100000000000001</v>
      </c>
      <c r="O388" s="365">
        <v>14.8</v>
      </c>
      <c r="P388" s="379">
        <v>3.18</v>
      </c>
      <c r="Q388" s="368">
        <v>6.36</v>
      </c>
      <c r="R388" s="366">
        <v>5.25</v>
      </c>
      <c r="S388" s="73">
        <v>12.85</v>
      </c>
      <c r="T388" s="365">
        <v>11.85</v>
      </c>
      <c r="U388" s="365">
        <v>12.55</v>
      </c>
      <c r="V388" s="365">
        <v>13.2</v>
      </c>
      <c r="W388" s="365">
        <v>8.4499999999999993</v>
      </c>
      <c r="Y388" s="365">
        <v>24.3</v>
      </c>
      <c r="Z388" s="457">
        <v>25.5</v>
      </c>
      <c r="AA388" s="365">
        <v>8.84</v>
      </c>
      <c r="AB388" s="365">
        <v>6.19</v>
      </c>
      <c r="AC388" s="370">
        <v>3.6101083032491044E-2</v>
      </c>
      <c r="AD388" s="476"/>
      <c r="AE388" s="208">
        <v>0.13756613756613767</v>
      </c>
      <c r="AF388" s="208">
        <v>0.12759643916913932</v>
      </c>
      <c r="AG388" s="208">
        <v>0.13427561837455837</v>
      </c>
      <c r="AH388" s="213">
        <v>0.18376068376068377</v>
      </c>
      <c r="AI388" s="211">
        <v>0.12955465587044523</v>
      </c>
      <c r="AJ388" s="211">
        <v>3.6363636363636376E-2</v>
      </c>
      <c r="AK388" s="211">
        <v>0.13846153846153841</v>
      </c>
      <c r="AL388" s="461">
        <v>8.9041095890411093E-2</v>
      </c>
      <c r="AM388" s="461">
        <v>0.22072936660268727</v>
      </c>
      <c r="AN388" s="200">
        <v>0.16666666666666674</v>
      </c>
      <c r="AO388" s="208">
        <v>0.22966507177033502</v>
      </c>
      <c r="AP388" s="32">
        <v>7.727272727272716E-2</v>
      </c>
      <c r="AQ388" s="32">
        <v>0.19523809523809521</v>
      </c>
      <c r="AR388" s="32">
        <v>0.2222222222222221</v>
      </c>
      <c r="AS388" s="32">
        <v>0.19858156028368779</v>
      </c>
      <c r="AT388" s="32">
        <v>0.16546762589928043</v>
      </c>
      <c r="AU388" s="216">
        <v>0.21428571428571419</v>
      </c>
      <c r="AV388" s="461">
        <v>0.19137466307277617</v>
      </c>
      <c r="AW388" s="461">
        <v>0.3725055432372506</v>
      </c>
    </row>
    <row r="389" spans="1:49" hidden="1" outlineLevel="1">
      <c r="A389" s="40">
        <v>39958</v>
      </c>
      <c r="B389">
        <v>10945</v>
      </c>
      <c r="C389">
        <v>9376</v>
      </c>
      <c r="D389" s="362">
        <v>0.20349422564406283</v>
      </c>
      <c r="E389" s="34">
        <v>0.20155889779339109</v>
      </c>
      <c r="F389" s="34">
        <v>0.20576131687242794</v>
      </c>
      <c r="H389" s="366">
        <v>15.75</v>
      </c>
      <c r="I389" s="339">
        <v>12.75</v>
      </c>
      <c r="J389" s="365">
        <v>22.3</v>
      </c>
      <c r="K389" s="383">
        <v>18.95</v>
      </c>
      <c r="L389" s="365">
        <v>19</v>
      </c>
      <c r="M389" s="365">
        <v>16.25</v>
      </c>
      <c r="N389" s="365">
        <v>19.95</v>
      </c>
      <c r="O389" s="365">
        <v>17.3</v>
      </c>
      <c r="P389" s="379">
        <v>4.42</v>
      </c>
      <c r="Q389" s="368">
        <v>7.95</v>
      </c>
      <c r="R389" s="366">
        <v>6.1</v>
      </c>
      <c r="S389" s="73">
        <v>15.25</v>
      </c>
      <c r="T389" s="365">
        <v>13</v>
      </c>
      <c r="U389" s="365">
        <v>14.85</v>
      </c>
      <c r="V389" s="365">
        <v>15.6</v>
      </c>
      <c r="W389" s="365">
        <v>9.9499999999999993</v>
      </c>
      <c r="Y389" s="365">
        <v>29.8</v>
      </c>
      <c r="Z389" s="457">
        <v>30</v>
      </c>
      <c r="AA389" s="365">
        <v>11.49</v>
      </c>
      <c r="AB389" s="365">
        <v>7.95</v>
      </c>
      <c r="AC389" s="370">
        <v>9.7560975609756184E-2</v>
      </c>
      <c r="AD389" s="476"/>
      <c r="AE389" s="208">
        <v>0.18604651162790709</v>
      </c>
      <c r="AF389" s="208">
        <v>0.17368421052631589</v>
      </c>
      <c r="AG389" s="208">
        <v>0.18068535825545151</v>
      </c>
      <c r="AH389" s="213">
        <v>0.37184115523465699</v>
      </c>
      <c r="AI389" s="211">
        <v>0.16487455197132617</v>
      </c>
      <c r="AJ389" s="211">
        <v>0.16666666666666652</v>
      </c>
      <c r="AK389" s="211">
        <v>0.16891891891891886</v>
      </c>
      <c r="AL389" s="461">
        <v>0.38993710691823891</v>
      </c>
      <c r="AM389" s="461">
        <v>0.25</v>
      </c>
      <c r="AN389" s="200">
        <v>0.16190476190476177</v>
      </c>
      <c r="AO389" s="208">
        <v>0.1867704280155642</v>
      </c>
      <c r="AP389" s="32">
        <v>9.704641350210963E-2</v>
      </c>
      <c r="AQ389" s="32">
        <v>0.18326693227091617</v>
      </c>
      <c r="AR389" s="32">
        <v>0.18181818181818188</v>
      </c>
      <c r="AS389" s="32">
        <v>0.1775147928994083</v>
      </c>
      <c r="AT389" s="32">
        <v>0.22633744855967075</v>
      </c>
      <c r="AU389" s="216">
        <v>0.17647058823529416</v>
      </c>
      <c r="AV389" s="461">
        <v>0.29977375565610864</v>
      </c>
      <c r="AW389" s="461">
        <v>0.28432956381260088</v>
      </c>
    </row>
    <row r="390" spans="1:49" hidden="1" outlineLevel="1">
      <c r="A390" s="40">
        <v>39965</v>
      </c>
      <c r="B390">
        <v>15350</v>
      </c>
      <c r="C390">
        <v>12764</v>
      </c>
      <c r="D390" s="362">
        <v>0.38349490674671527</v>
      </c>
      <c r="E390" s="34">
        <v>0.40246687985381446</v>
      </c>
      <c r="F390" s="34">
        <v>0.36134812286689422</v>
      </c>
      <c r="H390" s="366">
        <v>20.25</v>
      </c>
      <c r="I390" s="339">
        <v>17.100000000000001</v>
      </c>
      <c r="J390" s="365">
        <v>31</v>
      </c>
      <c r="K390" s="383">
        <v>26.4</v>
      </c>
      <c r="L390" s="365">
        <v>19.45</v>
      </c>
      <c r="M390" s="365">
        <v>22.4</v>
      </c>
      <c r="N390" s="365">
        <v>25.7</v>
      </c>
      <c r="O390" s="365">
        <v>24</v>
      </c>
      <c r="P390" s="379">
        <v>7.07</v>
      </c>
      <c r="Q390" s="368">
        <v>12.37</v>
      </c>
      <c r="R390" s="366">
        <v>8.4</v>
      </c>
      <c r="S390" s="73">
        <v>21.25</v>
      </c>
      <c r="T390" s="365">
        <v>17.5</v>
      </c>
      <c r="U390" s="365">
        <v>21</v>
      </c>
      <c r="V390" s="365">
        <v>21.85</v>
      </c>
      <c r="W390" s="365">
        <v>14.15</v>
      </c>
      <c r="Y390" s="365">
        <v>39.200000000000003</v>
      </c>
      <c r="Z390" s="457">
        <v>39.4</v>
      </c>
      <c r="AA390" s="365">
        <v>16.350000000000001</v>
      </c>
      <c r="AB390" s="365">
        <v>12.9</v>
      </c>
      <c r="AC390" s="370">
        <v>0.28571428571428581</v>
      </c>
      <c r="AD390" s="476"/>
      <c r="AE390" s="208">
        <v>0.34117647058823541</v>
      </c>
      <c r="AF390" s="208">
        <v>0.39013452914798208</v>
      </c>
      <c r="AG390" s="208">
        <v>0.39313984168865423</v>
      </c>
      <c r="AH390" s="213">
        <v>2.3684210526315752E-2</v>
      </c>
      <c r="AI390" s="211">
        <v>0.3784615384615384</v>
      </c>
      <c r="AJ390" s="211">
        <v>0.28822055137844615</v>
      </c>
      <c r="AK390" s="211">
        <v>0.38728323699421963</v>
      </c>
      <c r="AL390" s="461">
        <v>0.59954751131221728</v>
      </c>
      <c r="AM390" s="461">
        <v>0.55597484276729547</v>
      </c>
      <c r="AN390" s="200">
        <v>0.37704918032786905</v>
      </c>
      <c r="AO390" s="208">
        <v>0.39344262295081966</v>
      </c>
      <c r="AP390" s="32">
        <v>0.34615384615384626</v>
      </c>
      <c r="AQ390" s="32">
        <v>0.41414141414141414</v>
      </c>
      <c r="AR390" s="32">
        <v>0.40064102564102577</v>
      </c>
      <c r="AS390" s="32">
        <v>0.42211055276381915</v>
      </c>
      <c r="AT390" s="32">
        <v>0.31543624161073835</v>
      </c>
      <c r="AU390" s="216">
        <v>0.31333333333333324</v>
      </c>
      <c r="AV390" s="461">
        <v>0.42297650130548314</v>
      </c>
      <c r="AW390" s="461">
        <v>0.62264150943396235</v>
      </c>
    </row>
    <row r="391" spans="1:49" hidden="1" outlineLevel="1">
      <c r="A391" s="40">
        <v>39972</v>
      </c>
      <c r="B391">
        <v>17155</v>
      </c>
      <c r="C391">
        <v>12950</v>
      </c>
      <c r="D391" s="362">
        <v>7.0818809134239213E-2</v>
      </c>
      <c r="E391" s="34">
        <v>0.11758957654723123</v>
      </c>
      <c r="F391" s="34">
        <v>1.4572234409276019E-2</v>
      </c>
      <c r="H391" s="366">
        <v>21</v>
      </c>
      <c r="I391" s="339">
        <v>17</v>
      </c>
      <c r="J391" s="365">
        <v>30.75</v>
      </c>
      <c r="K391" s="383">
        <v>26</v>
      </c>
      <c r="L391" s="365">
        <v>20.2</v>
      </c>
      <c r="M391" s="365">
        <v>22.2</v>
      </c>
      <c r="N391" s="365">
        <v>26.7</v>
      </c>
      <c r="O391" s="365">
        <v>23.8</v>
      </c>
      <c r="P391" s="379">
        <v>7.51</v>
      </c>
      <c r="Q391" s="368">
        <v>12.81</v>
      </c>
      <c r="R391" s="366">
        <v>9.8000000000000007</v>
      </c>
      <c r="S391" s="73">
        <v>25.15</v>
      </c>
      <c r="T391" s="365">
        <v>17.5</v>
      </c>
      <c r="U391" s="365">
        <v>24.9</v>
      </c>
      <c r="V391" s="365">
        <v>25.8</v>
      </c>
      <c r="W391" s="365">
        <v>16.7</v>
      </c>
      <c r="Y391" s="365">
        <v>39.799999999999997</v>
      </c>
      <c r="Z391" s="457">
        <v>40</v>
      </c>
      <c r="AA391" s="365">
        <v>16.79</v>
      </c>
      <c r="AB391" s="365">
        <v>15.91</v>
      </c>
      <c r="AC391" s="370">
        <v>3.7037037037036979E-2</v>
      </c>
      <c r="AD391" s="476"/>
      <c r="AE391" s="208">
        <v>-5.8479532163743242E-3</v>
      </c>
      <c r="AF391" s="208">
        <v>-8.0645161290322509E-3</v>
      </c>
      <c r="AG391" s="208">
        <v>-1.5151515151515138E-2</v>
      </c>
      <c r="AH391" s="213">
        <v>3.8560411311054033E-2</v>
      </c>
      <c r="AI391" s="211">
        <v>-8.9285714285713969E-3</v>
      </c>
      <c r="AJ391" s="211">
        <v>3.8910505836575959E-2</v>
      </c>
      <c r="AK391" s="211">
        <v>-8.3333333333333037E-3</v>
      </c>
      <c r="AL391" s="461">
        <v>6.2234794908062163E-2</v>
      </c>
      <c r="AM391" s="461">
        <v>3.5569927243330746E-2</v>
      </c>
      <c r="AN391" s="200">
        <v>0.16666666666666674</v>
      </c>
      <c r="AO391" s="208">
        <v>0.18352941176470572</v>
      </c>
      <c r="AP391" s="32">
        <v>0</v>
      </c>
      <c r="AQ391" s="32">
        <v>0.18571428571428572</v>
      </c>
      <c r="AR391" s="32">
        <v>0.18077803203661325</v>
      </c>
      <c r="AS391" s="32">
        <v>0.18021201413427557</v>
      </c>
      <c r="AT391" s="32">
        <v>1.5306122448979442E-2</v>
      </c>
      <c r="AU391" s="216">
        <v>1.5228426395939021E-2</v>
      </c>
      <c r="AV391" s="461">
        <v>2.6911314984709334E-2</v>
      </c>
      <c r="AW391" s="461">
        <v>0.23333333333333339</v>
      </c>
    </row>
    <row r="392" spans="1:49" hidden="1" outlineLevel="1">
      <c r="A392" s="40">
        <v>39979</v>
      </c>
      <c r="B392">
        <v>17246</v>
      </c>
      <c r="C392">
        <v>13114</v>
      </c>
      <c r="D392" s="362">
        <v>8.4703537618335822E-3</v>
      </c>
      <c r="E392" s="34">
        <v>5.3045759253862457E-3</v>
      </c>
      <c r="F392" s="34">
        <v>1.266409266409263E-2</v>
      </c>
      <c r="H392" s="366">
        <v>22.5</v>
      </c>
      <c r="I392" s="339">
        <v>17</v>
      </c>
      <c r="J392" s="365">
        <v>30.75</v>
      </c>
      <c r="K392" s="383">
        <v>26</v>
      </c>
      <c r="L392" s="365">
        <v>21.75</v>
      </c>
      <c r="M392" s="365">
        <v>22.2</v>
      </c>
      <c r="N392" s="365">
        <v>28.5</v>
      </c>
      <c r="O392" s="365">
        <v>23.8</v>
      </c>
      <c r="P392" s="379">
        <v>7.42</v>
      </c>
      <c r="Q392" s="368">
        <v>12.37</v>
      </c>
      <c r="R392" s="366">
        <v>9.8000000000000007</v>
      </c>
      <c r="S392" s="73">
        <v>25.15</v>
      </c>
      <c r="T392" s="365">
        <v>19</v>
      </c>
      <c r="U392" s="365">
        <v>24.9</v>
      </c>
      <c r="V392" s="365">
        <v>25.8</v>
      </c>
      <c r="W392" s="365">
        <v>16.7</v>
      </c>
      <c r="Y392" s="365">
        <v>39.799999999999997</v>
      </c>
      <c r="Z392" s="457">
        <v>40</v>
      </c>
      <c r="AA392" s="365">
        <v>16.79</v>
      </c>
      <c r="AB392" s="365">
        <v>15.91</v>
      </c>
      <c r="AC392" s="370">
        <v>7.1428571428571397E-2</v>
      </c>
      <c r="AD392" s="476"/>
      <c r="AE392" s="208">
        <v>0</v>
      </c>
      <c r="AF392" s="208">
        <v>0</v>
      </c>
      <c r="AG392" s="208">
        <v>0</v>
      </c>
      <c r="AH392" s="213">
        <v>7.6732673267326801E-2</v>
      </c>
      <c r="AI392" s="211">
        <v>0</v>
      </c>
      <c r="AJ392" s="211">
        <v>6.7415730337078594E-2</v>
      </c>
      <c r="AK392" s="211">
        <v>0</v>
      </c>
      <c r="AL392" s="461">
        <v>-1.1984021304926706E-2</v>
      </c>
      <c r="AM392" s="461">
        <v>-3.4348165495706628E-2</v>
      </c>
      <c r="AN392" s="200">
        <v>0</v>
      </c>
      <c r="AO392" s="208">
        <v>0</v>
      </c>
      <c r="AP392" s="32">
        <v>8.5714285714285632E-2</v>
      </c>
      <c r="AQ392" s="32">
        <v>0</v>
      </c>
      <c r="AR392" s="32">
        <v>0</v>
      </c>
      <c r="AS392" s="32">
        <v>0</v>
      </c>
      <c r="AT392" s="32">
        <v>0</v>
      </c>
      <c r="AU392" s="216">
        <v>0</v>
      </c>
      <c r="AV392" s="461">
        <v>0</v>
      </c>
      <c r="AW392" s="461">
        <v>0</v>
      </c>
    </row>
    <row r="393" spans="1:49" hidden="1" outlineLevel="1">
      <c r="A393" s="40">
        <v>39986</v>
      </c>
      <c r="B393">
        <v>19896</v>
      </c>
      <c r="C393">
        <v>15507</v>
      </c>
      <c r="D393" s="362">
        <v>0.16610671936758892</v>
      </c>
      <c r="E393" s="34">
        <v>0.15365881943639104</v>
      </c>
      <c r="F393" s="34">
        <v>0.18247674241268874</v>
      </c>
      <c r="H393" s="366">
        <v>24</v>
      </c>
      <c r="I393" s="339">
        <v>20.85</v>
      </c>
      <c r="J393" s="365">
        <v>38.15</v>
      </c>
      <c r="K393" s="383">
        <v>32.6</v>
      </c>
      <c r="L393" s="365">
        <v>22.75</v>
      </c>
      <c r="M393" s="365">
        <v>27.45</v>
      </c>
      <c r="N393" s="365">
        <v>30.75</v>
      </c>
      <c r="O393" s="365">
        <v>27.75</v>
      </c>
      <c r="P393" s="379">
        <v>8.66</v>
      </c>
      <c r="Q393" s="368">
        <v>15.73</v>
      </c>
      <c r="R393" s="366">
        <v>10.85</v>
      </c>
      <c r="S393" s="73">
        <v>29</v>
      </c>
      <c r="T393" s="365">
        <v>21</v>
      </c>
      <c r="U393" s="365">
        <v>27.7</v>
      </c>
      <c r="V393" s="365">
        <v>29.25</v>
      </c>
      <c r="W393" s="365">
        <v>18.45</v>
      </c>
      <c r="Y393" s="365">
        <v>48.55</v>
      </c>
      <c r="Z393" s="457">
        <v>48.25</v>
      </c>
      <c r="AA393" s="365">
        <v>20.5</v>
      </c>
      <c r="AB393" s="365">
        <v>18.12</v>
      </c>
      <c r="AC393" s="370">
        <v>6.6666666666666652E-2</v>
      </c>
      <c r="AD393" s="476"/>
      <c r="AE393" s="208">
        <v>0.2264705882352942</v>
      </c>
      <c r="AF393" s="208">
        <v>0.24065040650406488</v>
      </c>
      <c r="AG393" s="208">
        <v>0.25384615384615383</v>
      </c>
      <c r="AH393" s="213">
        <v>4.5977011494252817E-2</v>
      </c>
      <c r="AI393" s="211">
        <v>0.2364864864864864</v>
      </c>
      <c r="AJ393" s="211">
        <v>7.8947368421052655E-2</v>
      </c>
      <c r="AK393" s="211">
        <v>0.1659663865546217</v>
      </c>
      <c r="AL393" s="461">
        <v>0.1671159029649596</v>
      </c>
      <c r="AM393" s="461">
        <v>0.27162489894907038</v>
      </c>
      <c r="AN393" s="200">
        <v>0.10714285714285698</v>
      </c>
      <c r="AO393" s="208">
        <v>0.15308151093439371</v>
      </c>
      <c r="AP393" s="32">
        <v>0.10526315789473695</v>
      </c>
      <c r="AQ393" s="32">
        <v>0.11244979919678721</v>
      </c>
      <c r="AR393" s="32">
        <v>0.13372093023255816</v>
      </c>
      <c r="AS393" s="32">
        <v>0.10479041916167664</v>
      </c>
      <c r="AT393" s="32">
        <v>0.21984924623115587</v>
      </c>
      <c r="AU393" s="216">
        <v>0.20625000000000004</v>
      </c>
      <c r="AV393" s="461">
        <v>0.22096486003573568</v>
      </c>
      <c r="AW393" s="461">
        <v>0.13890634820867387</v>
      </c>
    </row>
    <row r="394" spans="1:49" hidden="1" outlineLevel="1">
      <c r="A394" s="40">
        <v>39993</v>
      </c>
      <c r="B394">
        <v>18609</v>
      </c>
      <c r="C394">
        <v>13616</v>
      </c>
      <c r="D394" s="362">
        <v>-8.9766403977064035E-2</v>
      </c>
      <c r="E394" s="34">
        <v>-6.4686369119420939E-2</v>
      </c>
      <c r="F394" s="34">
        <v>-0.12194492809698843</v>
      </c>
      <c r="H394" s="366">
        <v>21.3</v>
      </c>
      <c r="I394" s="339">
        <v>18.3</v>
      </c>
      <c r="J394" s="365">
        <v>33.299999999999997</v>
      </c>
      <c r="K394" s="383">
        <v>28.4</v>
      </c>
      <c r="L394" s="365">
        <v>20.55</v>
      </c>
      <c r="M394" s="365">
        <v>24.05</v>
      </c>
      <c r="N394" s="365">
        <v>27.2</v>
      </c>
      <c r="O394" s="365">
        <v>25.75</v>
      </c>
      <c r="P394" s="379">
        <v>7.42</v>
      </c>
      <c r="Q394" s="368">
        <v>13.26</v>
      </c>
      <c r="R394" s="366">
        <v>10.050000000000001</v>
      </c>
      <c r="S394" s="73">
        <v>28.8</v>
      </c>
      <c r="T394" s="365">
        <v>19.5</v>
      </c>
      <c r="U394" s="365">
        <v>25.6</v>
      </c>
      <c r="V394" s="365">
        <v>27.65</v>
      </c>
      <c r="W394" s="365">
        <v>17.05</v>
      </c>
      <c r="Y394" s="365">
        <v>45.65</v>
      </c>
      <c r="Z394" s="457">
        <v>45.15</v>
      </c>
      <c r="AA394" s="365">
        <v>19.09</v>
      </c>
      <c r="AB394" s="365">
        <v>16.440000000000001</v>
      </c>
      <c r="AC394" s="370">
        <v>-0.11249999999999993</v>
      </c>
      <c r="AD394" s="476"/>
      <c r="AE394" s="208">
        <v>-0.12230215827338131</v>
      </c>
      <c r="AF394" s="208">
        <v>-0.12712975098296209</v>
      </c>
      <c r="AG394" s="208">
        <v>-0.12883435582822089</v>
      </c>
      <c r="AH394" s="213">
        <v>-9.6703296703296693E-2</v>
      </c>
      <c r="AI394" s="211">
        <v>-0.12386156648451729</v>
      </c>
      <c r="AJ394" s="211">
        <v>-0.11544715447154474</v>
      </c>
      <c r="AK394" s="211">
        <v>-7.2072072072072113E-2</v>
      </c>
      <c r="AL394" s="461">
        <v>-0.14318706697459582</v>
      </c>
      <c r="AM394" s="461">
        <v>-0.15702479338842978</v>
      </c>
      <c r="AN394" s="200">
        <v>-7.3732718894009119E-2</v>
      </c>
      <c r="AO394" s="208">
        <v>-6.8965517241379448E-3</v>
      </c>
      <c r="AP394" s="32">
        <v>-7.1428571428571397E-2</v>
      </c>
      <c r="AQ394" s="32">
        <v>-7.5812274368231014E-2</v>
      </c>
      <c r="AR394" s="32">
        <v>-5.4700854700854729E-2</v>
      </c>
      <c r="AS394" s="32">
        <v>-7.5880758807588045E-2</v>
      </c>
      <c r="AT394" s="32">
        <v>-5.973223480947476E-2</v>
      </c>
      <c r="AU394" s="216">
        <v>-6.4248704663212419E-2</v>
      </c>
      <c r="AV394" s="461">
        <v>-6.878048780487811E-2</v>
      </c>
      <c r="AW394" s="461">
        <v>-9.27152317880795E-2</v>
      </c>
    </row>
    <row r="395" spans="1:49" hidden="1" outlineLevel="1">
      <c r="A395" s="40">
        <v>40000</v>
      </c>
      <c r="B395">
        <v>16168</v>
      </c>
      <c r="C395">
        <v>12272</v>
      </c>
      <c r="D395" s="362">
        <v>-0.11745539177657094</v>
      </c>
      <c r="E395" s="34">
        <v>-0.13117308829061203</v>
      </c>
      <c r="F395" s="34">
        <v>-9.8707403055229181E-2</v>
      </c>
      <c r="H395" s="366">
        <v>20.8</v>
      </c>
      <c r="I395" s="339">
        <v>16</v>
      </c>
      <c r="J395" s="365">
        <v>29.1</v>
      </c>
      <c r="K395" s="383">
        <v>24.8</v>
      </c>
      <c r="L395" s="365">
        <v>20.100000000000001</v>
      </c>
      <c r="M395" s="365">
        <v>21.1</v>
      </c>
      <c r="N395" s="365">
        <v>26.6</v>
      </c>
      <c r="O395" s="365">
        <v>22.55</v>
      </c>
      <c r="P395" s="379">
        <v>7.07</v>
      </c>
      <c r="Q395" s="368">
        <v>11.05</v>
      </c>
      <c r="R395" s="366">
        <v>9</v>
      </c>
      <c r="S395" s="73">
        <v>23.5</v>
      </c>
      <c r="T395" s="365">
        <v>18</v>
      </c>
      <c r="U395" s="365">
        <v>22.75</v>
      </c>
      <c r="V395" s="365">
        <v>23</v>
      </c>
      <c r="W395" s="365">
        <v>15.2</v>
      </c>
      <c r="Y395" s="365">
        <v>39.799999999999997</v>
      </c>
      <c r="Z395" s="457">
        <v>40</v>
      </c>
      <c r="AA395" s="365">
        <v>16.440000000000001</v>
      </c>
      <c r="AB395" s="365">
        <v>14.14</v>
      </c>
      <c r="AC395" s="370">
        <v>-2.3474178403755874E-2</v>
      </c>
      <c r="AD395" s="476"/>
      <c r="AE395" s="208">
        <v>-0.12568306010928965</v>
      </c>
      <c r="AF395" s="208">
        <v>-0.12612612612612606</v>
      </c>
      <c r="AG395" s="208">
        <v>-0.12676056338028163</v>
      </c>
      <c r="AH395" s="213">
        <v>-2.1897810218978075E-2</v>
      </c>
      <c r="AI395" s="211">
        <v>-0.12266112266112261</v>
      </c>
      <c r="AJ395" s="211">
        <v>-2.2058823529411686E-2</v>
      </c>
      <c r="AK395" s="211">
        <v>-0.12427184466019414</v>
      </c>
      <c r="AL395" s="461">
        <v>-4.7169811320754707E-2</v>
      </c>
      <c r="AM395" s="461">
        <v>-0.16666666666666663</v>
      </c>
      <c r="AN395" s="200">
        <v>-0.10447761194029859</v>
      </c>
      <c r="AO395" s="208">
        <v>-0.18402777777777779</v>
      </c>
      <c r="AP395" s="32">
        <v>-7.6923076923076872E-2</v>
      </c>
      <c r="AQ395" s="32">
        <v>-0.111328125</v>
      </c>
      <c r="AR395" s="32">
        <v>-0.16817359855334535</v>
      </c>
      <c r="AS395" s="32">
        <v>-0.1085043988269796</v>
      </c>
      <c r="AT395" s="32">
        <v>-0.12814895947426075</v>
      </c>
      <c r="AU395" s="216">
        <v>-0.11406423034330004</v>
      </c>
      <c r="AV395" s="461">
        <v>-0.13881613410162386</v>
      </c>
      <c r="AW395" s="461">
        <v>-0.13990267639902676</v>
      </c>
    </row>
    <row r="396" spans="1:49" hidden="1" outlineLevel="1">
      <c r="A396" s="40">
        <v>40007</v>
      </c>
      <c r="B396">
        <v>13033</v>
      </c>
      <c r="C396">
        <v>9948</v>
      </c>
      <c r="D396" s="362">
        <v>-0.19194796061884667</v>
      </c>
      <c r="E396" s="34">
        <v>-0.1939015338941118</v>
      </c>
      <c r="F396" s="34">
        <v>-0.18937418513689697</v>
      </c>
      <c r="H396" s="366">
        <v>16.3</v>
      </c>
      <c r="I396" s="339">
        <v>13.5</v>
      </c>
      <c r="J396" s="365">
        <v>24.35</v>
      </c>
      <c r="K396" s="383">
        <v>20.5</v>
      </c>
      <c r="L396" s="365">
        <v>16.399999999999999</v>
      </c>
      <c r="M396" s="365">
        <v>17.899999999999999</v>
      </c>
      <c r="N396" s="365">
        <v>21.1</v>
      </c>
      <c r="O396" s="365">
        <v>19.3</v>
      </c>
      <c r="P396" s="379">
        <v>5.04</v>
      </c>
      <c r="Q396" s="368">
        <v>8.57</v>
      </c>
      <c r="R396" s="366">
        <v>7.6</v>
      </c>
      <c r="S396" s="73">
        <v>19.05</v>
      </c>
      <c r="T396" s="365">
        <v>14.5</v>
      </c>
      <c r="U396" s="365">
        <v>18.5</v>
      </c>
      <c r="V396" s="365">
        <v>19.149999999999999</v>
      </c>
      <c r="W396" s="365">
        <v>12.65</v>
      </c>
      <c r="Y396" s="365">
        <v>32.35</v>
      </c>
      <c r="Z396" s="457">
        <v>32.5</v>
      </c>
      <c r="AA396" s="365">
        <v>12.55</v>
      </c>
      <c r="AB396" s="365">
        <v>10.78</v>
      </c>
      <c r="AC396" s="370">
        <v>-0.21634615384615385</v>
      </c>
      <c r="AD396" s="476"/>
      <c r="AE396" s="208">
        <v>-0.15625</v>
      </c>
      <c r="AF396" s="208">
        <v>-0.16323024054982815</v>
      </c>
      <c r="AG396" s="208">
        <v>-0.17338709677419362</v>
      </c>
      <c r="AH396" s="213">
        <v>-0.18407960199004991</v>
      </c>
      <c r="AI396" s="211">
        <v>-0.15165876777251197</v>
      </c>
      <c r="AJ396" s="211">
        <v>-0.20676691729323304</v>
      </c>
      <c r="AK396" s="211">
        <v>-0.14412416851441245</v>
      </c>
      <c r="AL396" s="461">
        <v>-0.28712871287128716</v>
      </c>
      <c r="AM396" s="461">
        <v>-0.22443438914027147</v>
      </c>
      <c r="AN396" s="200">
        <v>-0.15555555555555556</v>
      </c>
      <c r="AO396" s="208">
        <v>-0.18936170212765957</v>
      </c>
      <c r="AP396" s="32">
        <v>-0.19444444444444442</v>
      </c>
      <c r="AQ396" s="32">
        <v>-0.18681318681318682</v>
      </c>
      <c r="AR396" s="32">
        <v>-0.16739130434782612</v>
      </c>
      <c r="AS396" s="32">
        <v>-0.16776315789473673</v>
      </c>
      <c r="AT396" s="32">
        <v>-0.1871859296482411</v>
      </c>
      <c r="AU396" s="216">
        <v>-0.1875</v>
      </c>
      <c r="AV396" s="461">
        <v>-0.23661800486618001</v>
      </c>
      <c r="AW396" s="461">
        <v>-0.23762376237623772</v>
      </c>
    </row>
    <row r="397" spans="1:49" hidden="1" outlineLevel="1">
      <c r="A397" s="40">
        <v>40014</v>
      </c>
      <c r="B397">
        <v>15382</v>
      </c>
      <c r="C397">
        <v>11731</v>
      </c>
      <c r="D397" s="362">
        <v>0.17980070493015976</v>
      </c>
      <c r="E397" s="34">
        <v>0.1802347886135196</v>
      </c>
      <c r="F397" s="34">
        <v>0.17923200643345405</v>
      </c>
      <c r="H397" s="366">
        <v>19.850000000000001</v>
      </c>
      <c r="I397" s="339">
        <v>15.5</v>
      </c>
      <c r="J397" s="365">
        <v>27.95</v>
      </c>
      <c r="K397" s="383">
        <v>23.75</v>
      </c>
      <c r="L397" s="365">
        <v>19.95</v>
      </c>
      <c r="M397" s="365">
        <v>20.2</v>
      </c>
      <c r="N397" s="365">
        <v>24.5</v>
      </c>
      <c r="O397" s="365">
        <v>21.55</v>
      </c>
      <c r="P397" s="379">
        <v>5.66</v>
      </c>
      <c r="Q397" s="368">
        <v>11.67</v>
      </c>
      <c r="R397" s="366">
        <v>8.4499999999999993</v>
      </c>
      <c r="S397" s="73">
        <v>21.5</v>
      </c>
      <c r="T397" s="365">
        <v>18</v>
      </c>
      <c r="U397" s="365">
        <v>21.35</v>
      </c>
      <c r="V397" s="365">
        <v>22</v>
      </c>
      <c r="W397" s="365">
        <v>14.25</v>
      </c>
      <c r="Y397" s="365">
        <v>38.9</v>
      </c>
      <c r="Z397" s="457">
        <v>40</v>
      </c>
      <c r="AA397" s="365">
        <v>15.64</v>
      </c>
      <c r="AB397" s="365">
        <v>12.9</v>
      </c>
      <c r="AC397" s="370">
        <v>0.21779141104294486</v>
      </c>
      <c r="AD397" s="476"/>
      <c r="AE397" s="208">
        <v>0.14814814814814814</v>
      </c>
      <c r="AF397" s="208">
        <v>0.14784394250513344</v>
      </c>
      <c r="AG397" s="208">
        <v>0.15853658536585358</v>
      </c>
      <c r="AH397" s="213">
        <v>0.21646341463414642</v>
      </c>
      <c r="AI397" s="211">
        <v>0.12849162011173187</v>
      </c>
      <c r="AJ397" s="211">
        <v>0.16113744075829373</v>
      </c>
      <c r="AK397" s="211">
        <v>0.11658031088082899</v>
      </c>
      <c r="AL397" s="461">
        <v>0.12301587301587302</v>
      </c>
      <c r="AM397" s="461">
        <v>0.36172695449241532</v>
      </c>
      <c r="AN397" s="200">
        <v>0.11184210526315774</v>
      </c>
      <c r="AO397" s="208">
        <v>0.1286089238845145</v>
      </c>
      <c r="AP397" s="32">
        <v>0.24137931034482762</v>
      </c>
      <c r="AQ397" s="32">
        <v>0.15405405405405403</v>
      </c>
      <c r="AR397" s="32">
        <v>0.14882506527415162</v>
      </c>
      <c r="AS397" s="32">
        <v>0.12648221343873511</v>
      </c>
      <c r="AT397" s="32">
        <v>0.20247295208655314</v>
      </c>
      <c r="AU397" s="216">
        <v>0.23076923076923084</v>
      </c>
      <c r="AV397" s="461">
        <v>0.24621513944223095</v>
      </c>
      <c r="AW397" s="461">
        <v>0.19666048237476819</v>
      </c>
    </row>
    <row r="398" spans="1:49" hidden="1" outlineLevel="1">
      <c r="A398" s="40">
        <v>40021</v>
      </c>
      <c r="B398">
        <v>13967</v>
      </c>
      <c r="C398">
        <v>10374</v>
      </c>
      <c r="D398" s="362">
        <v>-0.10223877844576401</v>
      </c>
      <c r="E398" s="34">
        <v>-9.1990638408529501E-2</v>
      </c>
      <c r="F398" s="34">
        <v>-0.11567641292302444</v>
      </c>
      <c r="H398" s="366">
        <v>18.350000000000001</v>
      </c>
      <c r="I398" s="339">
        <v>13.5</v>
      </c>
      <c r="J398" s="365">
        <v>24.8</v>
      </c>
      <c r="K398" s="383">
        <v>21</v>
      </c>
      <c r="L398" s="365">
        <v>18.3</v>
      </c>
      <c r="M398" s="365">
        <v>18</v>
      </c>
      <c r="N398" s="365">
        <v>23</v>
      </c>
      <c r="O398" s="365">
        <v>19.149999999999999</v>
      </c>
      <c r="P398" s="379">
        <v>5.48</v>
      </c>
      <c r="Q398" s="368">
        <v>8.75</v>
      </c>
      <c r="R398" s="366">
        <v>7.6</v>
      </c>
      <c r="S398" s="73">
        <v>18.899999999999999</v>
      </c>
      <c r="T398" s="365">
        <v>16.5</v>
      </c>
      <c r="U398" s="365">
        <v>19.7</v>
      </c>
      <c r="V398" s="365">
        <v>19.850000000000001</v>
      </c>
      <c r="W398" s="365">
        <v>12.8</v>
      </c>
      <c r="Y398" s="365">
        <v>36.450000000000003</v>
      </c>
      <c r="Z398" s="457">
        <v>38</v>
      </c>
      <c r="AA398" s="365">
        <v>14.32</v>
      </c>
      <c r="AB398" s="365">
        <v>11.05</v>
      </c>
      <c r="AC398" s="370">
        <v>-7.5566750629722956E-2</v>
      </c>
      <c r="AD398" s="476"/>
      <c r="AE398" s="208">
        <v>-0.12903225806451613</v>
      </c>
      <c r="AF398" s="208">
        <v>-0.11270125223613592</v>
      </c>
      <c r="AG398" s="208">
        <v>-0.11578947368421055</v>
      </c>
      <c r="AH398" s="213">
        <v>-8.2706766917293173E-2</v>
      </c>
      <c r="AI398" s="211">
        <v>-0.1089108910891089</v>
      </c>
      <c r="AJ398" s="211">
        <v>-6.1224489795918324E-2</v>
      </c>
      <c r="AK398" s="211">
        <v>-0.11136890951276113</v>
      </c>
      <c r="AL398" s="461">
        <v>-3.180212014134276E-2</v>
      </c>
      <c r="AM398" s="461">
        <v>-0.25021422450728359</v>
      </c>
      <c r="AN398" s="200">
        <v>-0.10059171597633132</v>
      </c>
      <c r="AO398" s="208">
        <v>-0.12093023255813962</v>
      </c>
      <c r="AP398" s="32">
        <v>-8.333333333333337E-2</v>
      </c>
      <c r="AQ398" s="32">
        <v>-7.7283372365339664E-2</v>
      </c>
      <c r="AR398" s="32">
        <v>-9.7727272727272663E-2</v>
      </c>
      <c r="AS398" s="32">
        <v>-0.10175438596491226</v>
      </c>
      <c r="AT398" s="32">
        <v>-6.2982005141388075E-2</v>
      </c>
      <c r="AU398" s="216">
        <v>-5.0000000000000044E-2</v>
      </c>
      <c r="AV398" s="461">
        <v>-8.4398976982097196E-2</v>
      </c>
      <c r="AW398" s="461">
        <v>-0.14341085271317822</v>
      </c>
    </row>
    <row r="399" spans="1:49" hidden="1" outlineLevel="1">
      <c r="A399" s="40">
        <v>40028</v>
      </c>
      <c r="B399">
        <v>13586</v>
      </c>
      <c r="C399">
        <v>10349</v>
      </c>
      <c r="D399" s="362">
        <v>-1.6679676266381782E-2</v>
      </c>
      <c r="E399" s="34">
        <v>-2.7278585236629183E-2</v>
      </c>
      <c r="F399" s="34">
        <v>-2.4098708309234773E-3</v>
      </c>
      <c r="H399" s="366">
        <v>17.850000000000001</v>
      </c>
      <c r="I399" s="339">
        <v>13.75</v>
      </c>
      <c r="J399" s="365">
        <v>24.5</v>
      </c>
      <c r="K399" s="383">
        <v>20.8</v>
      </c>
      <c r="L399" s="365">
        <v>18.75</v>
      </c>
      <c r="M399" s="365">
        <v>18</v>
      </c>
      <c r="N399" s="365">
        <v>22.95</v>
      </c>
      <c r="O399" s="365">
        <v>19.149999999999999</v>
      </c>
      <c r="P399" s="379">
        <v>5.48</v>
      </c>
      <c r="Q399" s="368">
        <v>8.66</v>
      </c>
      <c r="R399" s="366">
        <v>7.45</v>
      </c>
      <c r="S399" s="73">
        <v>18.25</v>
      </c>
      <c r="T399" s="365">
        <v>17</v>
      </c>
      <c r="U399" s="365">
        <v>18.7</v>
      </c>
      <c r="V399" s="365">
        <v>19</v>
      </c>
      <c r="W399" s="365">
        <v>12.45</v>
      </c>
      <c r="Y399" s="365">
        <v>36.1</v>
      </c>
      <c r="Z399" s="457">
        <v>36.25</v>
      </c>
      <c r="AA399" s="365">
        <v>14.14</v>
      </c>
      <c r="AB399" s="365">
        <v>10.6</v>
      </c>
      <c r="AC399" s="370">
        <v>-2.7247956403269713E-2</v>
      </c>
      <c r="AD399" s="476"/>
      <c r="AE399" s="208">
        <v>1.8518518518518601E-2</v>
      </c>
      <c r="AF399" s="208">
        <v>-1.2096774193548376E-2</v>
      </c>
      <c r="AG399" s="208">
        <v>-9.52380952380949E-3</v>
      </c>
      <c r="AH399" s="213">
        <v>2.4590163934426146E-2</v>
      </c>
      <c r="AI399" s="211">
        <v>0</v>
      </c>
      <c r="AJ399" s="211">
        <v>-2.1739130434782483E-3</v>
      </c>
      <c r="AK399" s="211">
        <v>0</v>
      </c>
      <c r="AL399" s="461">
        <v>0</v>
      </c>
      <c r="AM399" s="461">
        <v>-1.0285714285714231E-2</v>
      </c>
      <c r="AN399" s="200">
        <v>-1.9736842105263053E-2</v>
      </c>
      <c r="AO399" s="208">
        <v>-3.4391534391534306E-2</v>
      </c>
      <c r="AP399" s="32">
        <v>3.0303030303030276E-2</v>
      </c>
      <c r="AQ399" s="32">
        <v>-5.0761421319796995E-2</v>
      </c>
      <c r="AR399" s="32">
        <v>-4.2821158690176442E-2</v>
      </c>
      <c r="AS399" s="32">
        <v>-2.7343750000000111E-2</v>
      </c>
      <c r="AT399" s="32">
        <v>-9.6021947873800029E-3</v>
      </c>
      <c r="AU399" s="216">
        <v>-4.6052631578947345E-2</v>
      </c>
      <c r="AV399" s="461">
        <v>-1.2569832402234637E-2</v>
      </c>
      <c r="AW399" s="461">
        <v>-4.0723981900452566E-2</v>
      </c>
    </row>
    <row r="400" spans="1:49" hidden="1" outlineLevel="1">
      <c r="A400" s="40">
        <v>40035</v>
      </c>
      <c r="B400">
        <v>11894</v>
      </c>
      <c r="C400">
        <v>9036</v>
      </c>
      <c r="D400" s="362">
        <v>-0.1255483601420514</v>
      </c>
      <c r="E400" s="34">
        <v>-0.12453996761371999</v>
      </c>
      <c r="F400" s="34">
        <v>-0.12687216156150349</v>
      </c>
      <c r="H400" s="366">
        <v>16.649999999999999</v>
      </c>
      <c r="I400" s="339">
        <v>12</v>
      </c>
      <c r="J400" s="365">
        <v>21.95</v>
      </c>
      <c r="K400" s="383">
        <v>18.5</v>
      </c>
      <c r="L400" s="365">
        <v>15.75</v>
      </c>
      <c r="M400" s="365">
        <v>15.95</v>
      </c>
      <c r="N400" s="365">
        <v>21.35</v>
      </c>
      <c r="O400" s="365">
        <v>16.850000000000001</v>
      </c>
      <c r="P400" s="379">
        <v>4.33</v>
      </c>
      <c r="Q400" s="368">
        <v>6.98</v>
      </c>
      <c r="R400" s="366">
        <v>6.7</v>
      </c>
      <c r="S400" s="73">
        <v>16.55</v>
      </c>
      <c r="T400" s="365">
        <v>14</v>
      </c>
      <c r="U400" s="365">
        <v>16.7</v>
      </c>
      <c r="V400" s="365">
        <v>17.25</v>
      </c>
      <c r="W400" s="365">
        <v>11.15</v>
      </c>
      <c r="Y400" s="365">
        <v>31.4</v>
      </c>
      <c r="Z400" s="457">
        <v>32</v>
      </c>
      <c r="AA400" s="365">
        <v>12.02</v>
      </c>
      <c r="AB400" s="365">
        <v>8.84</v>
      </c>
      <c r="AC400" s="370">
        <v>-6.7226890756302726E-2</v>
      </c>
      <c r="AD400" s="476"/>
      <c r="AE400" s="208">
        <v>-0.12727272727272732</v>
      </c>
      <c r="AF400" s="208">
        <v>-0.10408163265306125</v>
      </c>
      <c r="AG400" s="208">
        <v>-0.11057692307692313</v>
      </c>
      <c r="AH400" s="213">
        <v>-0.16000000000000003</v>
      </c>
      <c r="AI400" s="211">
        <v>-0.11388888888888893</v>
      </c>
      <c r="AJ400" s="211">
        <v>-6.9716775599128478E-2</v>
      </c>
      <c r="AK400" s="211">
        <v>-0.12010443864229747</v>
      </c>
      <c r="AL400" s="461">
        <v>-0.20985401459854014</v>
      </c>
      <c r="AM400" s="461">
        <v>-0.19399538106235559</v>
      </c>
      <c r="AN400" s="200">
        <v>-0.10067114093959728</v>
      </c>
      <c r="AO400" s="208">
        <v>-9.31506849315068E-2</v>
      </c>
      <c r="AP400" s="32">
        <v>-0.17647058823529416</v>
      </c>
      <c r="AQ400" s="32">
        <v>-0.10695187165775399</v>
      </c>
      <c r="AR400" s="32">
        <v>-9.210526315789469E-2</v>
      </c>
      <c r="AS400" s="32">
        <v>-0.10441767068273089</v>
      </c>
      <c r="AT400" s="32">
        <v>-0.1301939058171746</v>
      </c>
      <c r="AU400" s="216">
        <v>-0.11724137931034484</v>
      </c>
      <c r="AV400" s="461">
        <v>-0.14992927864215</v>
      </c>
      <c r="AW400" s="461">
        <v>-0.16603773584905657</v>
      </c>
    </row>
    <row r="401" spans="1:49" hidden="1" outlineLevel="1">
      <c r="A401" s="40">
        <v>40042</v>
      </c>
      <c r="B401">
        <v>12093</v>
      </c>
      <c r="C401">
        <v>9894</v>
      </c>
      <c r="D401" s="362">
        <v>5.0501672240802709E-2</v>
      </c>
      <c r="E401" s="34">
        <v>1.6731124936943065E-2</v>
      </c>
      <c r="F401" s="34">
        <v>9.4953519256308017E-2</v>
      </c>
      <c r="H401" s="366">
        <v>17.2</v>
      </c>
      <c r="I401" s="339">
        <v>13.6</v>
      </c>
      <c r="J401" s="365">
        <v>24.6</v>
      </c>
      <c r="K401" s="383">
        <v>20.75</v>
      </c>
      <c r="L401" s="365">
        <v>15.8</v>
      </c>
      <c r="M401" s="365">
        <v>17.850000000000001</v>
      </c>
      <c r="N401" s="365">
        <v>21.95</v>
      </c>
      <c r="O401" s="365">
        <v>18.95</v>
      </c>
      <c r="P401" s="379">
        <v>4.42</v>
      </c>
      <c r="Q401" s="368">
        <v>8.4</v>
      </c>
      <c r="R401" s="366">
        <v>6.7</v>
      </c>
      <c r="S401" s="73">
        <v>16.55</v>
      </c>
      <c r="T401" s="365">
        <v>14.5</v>
      </c>
      <c r="U401" s="365">
        <v>16.7</v>
      </c>
      <c r="V401" s="365">
        <v>17.25</v>
      </c>
      <c r="W401" s="365">
        <v>11.15</v>
      </c>
      <c r="Y401" s="365">
        <v>32.700000000000003</v>
      </c>
      <c r="Z401" s="457">
        <v>34</v>
      </c>
      <c r="AA401" s="365">
        <v>12.2</v>
      </c>
      <c r="AB401" s="365">
        <v>8.84</v>
      </c>
      <c r="AC401" s="370">
        <v>3.3033033033033066E-2</v>
      </c>
      <c r="AD401" s="476"/>
      <c r="AE401" s="208">
        <v>0.1333333333333333</v>
      </c>
      <c r="AF401" s="208">
        <v>0.12072892938496582</v>
      </c>
      <c r="AG401" s="208">
        <v>0.12162162162162171</v>
      </c>
      <c r="AH401" s="213">
        <v>3.1746031746031633E-3</v>
      </c>
      <c r="AI401" s="211">
        <v>0.11912225705329171</v>
      </c>
      <c r="AJ401" s="211">
        <v>2.8103044496486929E-2</v>
      </c>
      <c r="AK401" s="211">
        <v>0.12462908011869422</v>
      </c>
      <c r="AL401" s="461">
        <v>2.0785219399538146E-2</v>
      </c>
      <c r="AM401" s="461">
        <v>0.20343839541547282</v>
      </c>
      <c r="AN401" s="200">
        <v>0</v>
      </c>
      <c r="AO401" s="208">
        <v>0</v>
      </c>
      <c r="AP401" s="32">
        <v>3.5714285714285809E-2</v>
      </c>
      <c r="AQ401" s="32">
        <v>0</v>
      </c>
      <c r="AR401" s="32">
        <v>0</v>
      </c>
      <c r="AS401" s="32">
        <v>0</v>
      </c>
      <c r="AT401" s="32">
        <v>4.140127388535042E-2</v>
      </c>
      <c r="AU401" s="216">
        <v>6.25E-2</v>
      </c>
      <c r="AV401" s="461">
        <v>1.4975041597337757E-2</v>
      </c>
      <c r="AW401" s="461">
        <v>0</v>
      </c>
    </row>
    <row r="402" spans="1:49" hidden="1" outlineLevel="1">
      <c r="A402" s="40">
        <v>40049</v>
      </c>
      <c r="B402">
        <v>10473</v>
      </c>
      <c r="C402">
        <v>8867</v>
      </c>
      <c r="D402" s="362">
        <v>-0.12038932096238686</v>
      </c>
      <c r="E402" s="34">
        <v>-0.13396179608037706</v>
      </c>
      <c r="F402" s="34">
        <v>-0.10380028299979782</v>
      </c>
      <c r="H402" s="366">
        <v>16</v>
      </c>
      <c r="I402" s="339">
        <v>12.25</v>
      </c>
      <c r="J402" s="365">
        <v>22.15</v>
      </c>
      <c r="K402" s="383">
        <v>18.649999999999999</v>
      </c>
      <c r="L402" s="365">
        <v>14.7</v>
      </c>
      <c r="M402" s="365">
        <v>16.600000000000001</v>
      </c>
      <c r="N402" s="365">
        <v>19.95</v>
      </c>
      <c r="O402" s="365">
        <v>17.600000000000001</v>
      </c>
      <c r="P402" s="379">
        <v>3.36</v>
      </c>
      <c r="Q402" s="368">
        <v>7.07</v>
      </c>
      <c r="R402" s="366">
        <v>5.9</v>
      </c>
      <c r="S402" s="73">
        <v>16.5</v>
      </c>
      <c r="T402" s="365">
        <v>13.5</v>
      </c>
      <c r="U402" s="365">
        <v>14.65</v>
      </c>
      <c r="V402" s="365">
        <v>15.1</v>
      </c>
      <c r="W402" s="365">
        <v>9.8000000000000007</v>
      </c>
      <c r="Y402" s="365">
        <v>26.65</v>
      </c>
      <c r="Z402" s="457">
        <v>28.5</v>
      </c>
      <c r="AA402" s="365">
        <v>10.07</v>
      </c>
      <c r="AB402" s="365">
        <v>7.07</v>
      </c>
      <c r="AC402" s="370">
        <v>-6.9767441860465129E-2</v>
      </c>
      <c r="AD402" s="476"/>
      <c r="AE402" s="208">
        <v>-9.9264705882352922E-2</v>
      </c>
      <c r="AF402" s="208">
        <v>-9.9593495934959475E-2</v>
      </c>
      <c r="AG402" s="208">
        <v>-0.10120481927710845</v>
      </c>
      <c r="AH402" s="213">
        <v>-6.9620253164557E-2</v>
      </c>
      <c r="AI402" s="211">
        <v>-7.0028011204481766E-2</v>
      </c>
      <c r="AJ402" s="211">
        <v>-9.1116173120728949E-2</v>
      </c>
      <c r="AK402" s="211">
        <v>-7.1240105540896992E-2</v>
      </c>
      <c r="AL402" s="461">
        <v>-0.23981900452488691</v>
      </c>
      <c r="AM402" s="461">
        <v>-0.15833333333333333</v>
      </c>
      <c r="AN402" s="200">
        <v>-0.11940298507462688</v>
      </c>
      <c r="AO402" s="208">
        <v>-3.0211480362538623E-3</v>
      </c>
      <c r="AP402" s="32">
        <v>-6.8965517241379337E-2</v>
      </c>
      <c r="AQ402" s="32">
        <v>-0.12275449101796398</v>
      </c>
      <c r="AR402" s="32">
        <v>-0.12463768115942031</v>
      </c>
      <c r="AS402" s="32">
        <v>-0.12107623318385652</v>
      </c>
      <c r="AT402" s="32">
        <v>-0.18501529051987775</v>
      </c>
      <c r="AU402" s="216">
        <v>-0.16176470588235292</v>
      </c>
      <c r="AV402" s="461">
        <v>-0.17459016393442617</v>
      </c>
      <c r="AW402" s="461">
        <v>-0.20022624434389136</v>
      </c>
    </row>
    <row r="403" spans="1:49" hidden="1" outlineLevel="1">
      <c r="A403" s="40">
        <v>40056</v>
      </c>
      <c r="B403">
        <v>10237</v>
      </c>
      <c r="C403">
        <v>8511</v>
      </c>
      <c r="D403" s="362">
        <v>-3.061013443640126E-2</v>
      </c>
      <c r="E403" s="34">
        <v>-2.2534135395779642E-2</v>
      </c>
      <c r="F403" s="34">
        <v>-4.0148866583962994E-2</v>
      </c>
      <c r="H403" s="366">
        <v>15.5</v>
      </c>
      <c r="I403" s="339">
        <v>11.5</v>
      </c>
      <c r="J403" s="365">
        <v>21.15</v>
      </c>
      <c r="K403" s="383">
        <v>17.899999999999999</v>
      </c>
      <c r="L403" s="365">
        <v>14.5</v>
      </c>
      <c r="M403" s="365">
        <v>16</v>
      </c>
      <c r="N403" s="365">
        <v>19</v>
      </c>
      <c r="O403" s="365">
        <v>16.899999999999999</v>
      </c>
      <c r="P403" s="379">
        <v>3.36</v>
      </c>
      <c r="Q403" s="368">
        <v>6.63</v>
      </c>
      <c r="R403" s="366">
        <v>5.7</v>
      </c>
      <c r="S403" s="73">
        <v>14.15</v>
      </c>
      <c r="T403" s="365">
        <v>13.25</v>
      </c>
      <c r="U403" s="365">
        <v>14.2</v>
      </c>
      <c r="V403" s="365">
        <v>14.75</v>
      </c>
      <c r="W403" s="365">
        <v>9.5500000000000007</v>
      </c>
      <c r="Y403" s="365">
        <v>27.5</v>
      </c>
      <c r="Z403" s="457">
        <v>29.4</v>
      </c>
      <c r="AA403" s="365">
        <v>10.25</v>
      </c>
      <c r="AB403" s="365">
        <v>6.72</v>
      </c>
      <c r="AC403" s="370">
        <v>-3.125E-2</v>
      </c>
      <c r="AD403" s="476"/>
      <c r="AE403" s="208">
        <v>-6.1224489795918324E-2</v>
      </c>
      <c r="AF403" s="208">
        <v>-4.5146726862302478E-2</v>
      </c>
      <c r="AG403" s="208">
        <v>-4.0214477211796273E-2</v>
      </c>
      <c r="AH403" s="213">
        <v>-1.3605442176870652E-2</v>
      </c>
      <c r="AI403" s="211">
        <v>-3.6144578313253128E-2</v>
      </c>
      <c r="AJ403" s="211">
        <v>-4.7619047619047561E-2</v>
      </c>
      <c r="AK403" s="211">
        <v>-3.9772727272727404E-2</v>
      </c>
      <c r="AL403" s="461">
        <v>0</v>
      </c>
      <c r="AM403" s="461">
        <v>-6.2234794908062274E-2</v>
      </c>
      <c r="AN403" s="200">
        <v>-3.3898305084745783E-2</v>
      </c>
      <c r="AO403" s="208">
        <v>-0.14242424242424245</v>
      </c>
      <c r="AP403" s="32">
        <v>-1.851851851851849E-2</v>
      </c>
      <c r="AQ403" s="32">
        <v>-3.0716723549488179E-2</v>
      </c>
      <c r="AR403" s="32">
        <v>-2.3178807947019875E-2</v>
      </c>
      <c r="AS403" s="32">
        <v>-2.5510204081632626E-2</v>
      </c>
      <c r="AT403" s="32">
        <v>3.1894934333958735E-2</v>
      </c>
      <c r="AU403" s="216">
        <v>3.1578947368420929E-2</v>
      </c>
      <c r="AV403" s="461">
        <v>1.7874875868917561E-2</v>
      </c>
      <c r="AW403" s="461">
        <v>-4.9504950495049549E-2</v>
      </c>
    </row>
    <row r="404" spans="1:49" hidden="1" outlineLevel="1">
      <c r="A404" s="40">
        <v>40063</v>
      </c>
      <c r="B404">
        <v>9759</v>
      </c>
      <c r="C404">
        <v>7692</v>
      </c>
      <c r="D404" s="362">
        <v>-6.9180712609344996E-2</v>
      </c>
      <c r="E404" s="34">
        <v>-4.6693367197421121E-2</v>
      </c>
      <c r="F404" s="34">
        <v>-9.6228410292562572E-2</v>
      </c>
      <c r="H404" s="366">
        <v>13.9</v>
      </c>
      <c r="I404" s="339">
        <v>10.6</v>
      </c>
      <c r="J404" s="365">
        <v>19.350000000000001</v>
      </c>
      <c r="K404" s="383">
        <v>16.2</v>
      </c>
      <c r="L404" s="365">
        <v>13</v>
      </c>
      <c r="M404" s="365">
        <v>14.5</v>
      </c>
      <c r="N404" s="365">
        <v>17.3</v>
      </c>
      <c r="O404" s="365">
        <v>15.4</v>
      </c>
      <c r="P404" s="379">
        <v>3</v>
      </c>
      <c r="Q404" s="368">
        <v>5.79</v>
      </c>
      <c r="R404" s="366">
        <v>5.35</v>
      </c>
      <c r="S404" s="73">
        <v>13.55</v>
      </c>
      <c r="T404" s="365">
        <v>12</v>
      </c>
      <c r="U404" s="365">
        <v>13.6</v>
      </c>
      <c r="V404" s="365">
        <v>14.15</v>
      </c>
      <c r="W404" s="365">
        <v>9.1999999999999993</v>
      </c>
      <c r="Y404" s="365">
        <v>26.9</v>
      </c>
      <c r="Z404" s="457">
        <v>28.75</v>
      </c>
      <c r="AA404" s="365">
        <v>9.7200000000000006</v>
      </c>
      <c r="AB404" s="365">
        <v>6.19</v>
      </c>
      <c r="AC404" s="370">
        <v>-0.10322580645161283</v>
      </c>
      <c r="AD404" s="476"/>
      <c r="AE404" s="208">
        <v>-7.8260869565217384E-2</v>
      </c>
      <c r="AF404" s="208">
        <v>-8.5106382978723305E-2</v>
      </c>
      <c r="AG404" s="208">
        <v>-9.4972067039106101E-2</v>
      </c>
      <c r="AH404" s="213">
        <v>-0.10344827586206895</v>
      </c>
      <c r="AI404" s="211">
        <v>-9.375E-2</v>
      </c>
      <c r="AJ404" s="211">
        <v>-8.9473684210526261E-2</v>
      </c>
      <c r="AK404" s="211">
        <v>-8.875739644970404E-2</v>
      </c>
      <c r="AL404" s="461">
        <v>-0.1071428571428571</v>
      </c>
      <c r="AM404" s="461">
        <v>-0.12669683257918551</v>
      </c>
      <c r="AN404" s="200">
        <v>-6.1403508771929904E-2</v>
      </c>
      <c r="AO404" s="208">
        <v>-4.2402826855123643E-2</v>
      </c>
      <c r="AP404" s="32">
        <v>-9.4339622641509413E-2</v>
      </c>
      <c r="AQ404" s="32">
        <v>-4.2253521126760507E-2</v>
      </c>
      <c r="AR404" s="32">
        <v>-4.067796610169494E-2</v>
      </c>
      <c r="AS404" s="32">
        <v>-3.6649214659685958E-2</v>
      </c>
      <c r="AT404" s="32">
        <v>-2.1818181818181848E-2</v>
      </c>
      <c r="AU404" s="216">
        <v>-2.2108843537414935E-2</v>
      </c>
      <c r="AV404" s="461">
        <v>-5.1707317073170667E-2</v>
      </c>
      <c r="AW404" s="461">
        <v>-7.8869047619047561E-2</v>
      </c>
    </row>
    <row r="405" spans="1:49" hidden="1" outlineLevel="1">
      <c r="A405" s="40">
        <v>40070</v>
      </c>
      <c r="B405">
        <v>9667</v>
      </c>
      <c r="C405">
        <v>7262</v>
      </c>
      <c r="D405" s="362">
        <v>-2.9912325941206852E-2</v>
      </c>
      <c r="E405" s="34">
        <v>-9.4271954093657628E-3</v>
      </c>
      <c r="F405" s="34">
        <v>-5.5902236089443558E-2</v>
      </c>
      <c r="H405" s="366">
        <v>13.65</v>
      </c>
      <c r="I405" s="339">
        <v>9.75</v>
      </c>
      <c r="J405" s="365">
        <v>18</v>
      </c>
      <c r="K405" s="383">
        <v>16.8</v>
      </c>
      <c r="L405" s="365">
        <v>12.75</v>
      </c>
      <c r="M405" s="365">
        <v>13.25</v>
      </c>
      <c r="N405" s="365">
        <v>17</v>
      </c>
      <c r="O405" s="365">
        <v>13.95</v>
      </c>
      <c r="P405" s="379">
        <v>2.83</v>
      </c>
      <c r="Q405" s="368">
        <v>5.04</v>
      </c>
      <c r="R405" s="366">
        <v>5.45</v>
      </c>
      <c r="S405" s="73">
        <v>13.55</v>
      </c>
      <c r="T405" s="365">
        <v>11.75</v>
      </c>
      <c r="U405" s="365">
        <v>13.25</v>
      </c>
      <c r="V405" s="365">
        <v>14.15</v>
      </c>
      <c r="W405" s="365">
        <v>9.1999999999999993</v>
      </c>
      <c r="Y405" s="365">
        <v>26.9</v>
      </c>
      <c r="Z405" s="457">
        <v>28.25</v>
      </c>
      <c r="AA405" s="365">
        <v>9.4600000000000009</v>
      </c>
      <c r="AB405" s="365">
        <v>6.1</v>
      </c>
      <c r="AC405" s="370">
        <v>-1.7985611510791366E-2</v>
      </c>
      <c r="AD405" s="476"/>
      <c r="AE405" s="208">
        <v>-8.0188679245282946E-2</v>
      </c>
      <c r="AF405" s="208">
        <v>-6.9767441860465129E-2</v>
      </c>
      <c r="AG405" s="208">
        <v>3.7037037037037202E-2</v>
      </c>
      <c r="AH405" s="213">
        <v>-1.9230769230769273E-2</v>
      </c>
      <c r="AI405" s="211">
        <v>-8.6206896551724088E-2</v>
      </c>
      <c r="AJ405" s="211">
        <v>-1.7341040462427793E-2</v>
      </c>
      <c r="AK405" s="211">
        <v>-9.4155844155844215E-2</v>
      </c>
      <c r="AL405" s="461">
        <v>-5.6666666666666643E-2</v>
      </c>
      <c r="AM405" s="461">
        <v>-0.1295336787564767</v>
      </c>
      <c r="AN405" s="200">
        <v>1.8691588785046731E-2</v>
      </c>
      <c r="AO405" s="208">
        <v>0</v>
      </c>
      <c r="AP405" s="32">
        <v>-2.083333333333337E-2</v>
      </c>
      <c r="AQ405" s="32">
        <v>-2.5735294117647078E-2</v>
      </c>
      <c r="AR405" s="32">
        <v>0</v>
      </c>
      <c r="AS405" s="32">
        <v>0</v>
      </c>
      <c r="AT405" s="32">
        <v>0</v>
      </c>
      <c r="AU405" s="216">
        <v>-1.7391304347826098E-2</v>
      </c>
      <c r="AV405" s="461">
        <v>-2.6748971193415572E-2</v>
      </c>
      <c r="AW405" s="461">
        <v>-1.4539579967689953E-2</v>
      </c>
    </row>
    <row r="406" spans="1:49" hidden="1" outlineLevel="1">
      <c r="A406" s="40">
        <v>40077</v>
      </c>
      <c r="B406">
        <v>8723</v>
      </c>
      <c r="C406">
        <v>6209</v>
      </c>
      <c r="D406" s="362">
        <v>-0.11796325831413546</v>
      </c>
      <c r="E406" s="34">
        <v>-9.7651805110168577E-2</v>
      </c>
      <c r="F406" s="34">
        <v>-0.14500137703112093</v>
      </c>
      <c r="H406" s="366">
        <v>12.4</v>
      </c>
      <c r="I406" s="339">
        <v>8.25</v>
      </c>
      <c r="J406" s="365">
        <v>15.95</v>
      </c>
      <c r="K406" s="383">
        <v>12.45</v>
      </c>
      <c r="L406" s="365">
        <v>12.05</v>
      </c>
      <c r="M406" s="365">
        <v>11.75</v>
      </c>
      <c r="N406" s="365">
        <v>16.25</v>
      </c>
      <c r="O406" s="365">
        <v>11.2</v>
      </c>
      <c r="P406" s="379">
        <v>2.34</v>
      </c>
      <c r="Q406" s="368">
        <v>3.71</v>
      </c>
      <c r="R406" s="366">
        <v>5.35</v>
      </c>
      <c r="S406" s="73">
        <v>12.75</v>
      </c>
      <c r="T406" s="365">
        <v>11</v>
      </c>
      <c r="U406" s="365">
        <v>12.5</v>
      </c>
      <c r="V406" s="365">
        <v>12.8</v>
      </c>
      <c r="W406" s="365">
        <v>8.0500000000000007</v>
      </c>
      <c r="Y406" s="365">
        <v>24.4</v>
      </c>
      <c r="Z406" s="457">
        <v>24.6</v>
      </c>
      <c r="AA406" s="365">
        <v>7.95</v>
      </c>
      <c r="AB406" s="365">
        <v>5.3</v>
      </c>
      <c r="AC406" s="370">
        <v>-9.1575091575091583E-2</v>
      </c>
      <c r="AD406" s="476"/>
      <c r="AE406" s="208">
        <v>-0.15384615384615385</v>
      </c>
      <c r="AF406" s="208">
        <v>-0.11388888888888893</v>
      </c>
      <c r="AG406" s="208">
        <v>-0.25892857142857151</v>
      </c>
      <c r="AH406" s="213">
        <v>-5.4901960784313641E-2</v>
      </c>
      <c r="AI406" s="211">
        <v>-0.1132075471698113</v>
      </c>
      <c r="AJ406" s="211">
        <v>-4.4117647058823484E-2</v>
      </c>
      <c r="AK406" s="211">
        <v>-0.19713261648745517</v>
      </c>
      <c r="AL406" s="461">
        <v>-0.17314487632508846</v>
      </c>
      <c r="AM406" s="461">
        <v>-0.26388888888888895</v>
      </c>
      <c r="AN406" s="200">
        <v>-1.8348623853211121E-2</v>
      </c>
      <c r="AO406" s="208">
        <v>-5.9040590405904148E-2</v>
      </c>
      <c r="AP406" s="32">
        <v>-6.3829787234042534E-2</v>
      </c>
      <c r="AQ406" s="32">
        <v>-5.6603773584905648E-2</v>
      </c>
      <c r="AR406" s="32">
        <v>-9.540636042402828E-2</v>
      </c>
      <c r="AS406" s="32">
        <v>-0.12499999999999989</v>
      </c>
      <c r="AT406" s="32">
        <v>-9.2936802973977661E-2</v>
      </c>
      <c r="AU406" s="216">
        <v>-0.12920353982300881</v>
      </c>
      <c r="AV406" s="461">
        <v>-0.15961945031712477</v>
      </c>
      <c r="AW406" s="461">
        <v>-0.13114754098360648</v>
      </c>
    </row>
    <row r="407" spans="1:49" hidden="1" outlineLevel="1">
      <c r="A407" s="40">
        <v>40084</v>
      </c>
      <c r="B407">
        <v>8083</v>
      </c>
      <c r="C407">
        <v>5892</v>
      </c>
      <c r="D407" s="362">
        <v>-6.409054379855339E-2</v>
      </c>
      <c r="E407" s="34">
        <v>-7.336925369712255E-2</v>
      </c>
      <c r="F407" s="34">
        <v>-5.1054920277017191E-2</v>
      </c>
      <c r="H407" s="366">
        <v>11.75</v>
      </c>
      <c r="I407" s="339">
        <v>7.85</v>
      </c>
      <c r="J407" s="365">
        <v>15</v>
      </c>
      <c r="K407" s="383">
        <v>11.95</v>
      </c>
      <c r="L407" s="365">
        <v>11.25</v>
      </c>
      <c r="M407" s="365">
        <v>11.35</v>
      </c>
      <c r="N407" s="365">
        <v>15.5</v>
      </c>
      <c r="O407" s="365">
        <v>11.95</v>
      </c>
      <c r="P407" s="379">
        <v>1.86</v>
      </c>
      <c r="Q407" s="368">
        <v>3.36</v>
      </c>
      <c r="R407" s="366">
        <v>4.8499999999999996</v>
      </c>
      <c r="S407" s="73">
        <v>11.85</v>
      </c>
      <c r="T407" s="365">
        <v>10.25</v>
      </c>
      <c r="U407" s="365">
        <v>12.05</v>
      </c>
      <c r="V407" s="365">
        <v>12.4</v>
      </c>
      <c r="W407" s="365">
        <v>7.85</v>
      </c>
      <c r="Y407" s="365">
        <v>22.3</v>
      </c>
      <c r="Z407" s="457">
        <v>22.5</v>
      </c>
      <c r="AA407" s="365">
        <v>6.89</v>
      </c>
      <c r="AB407" s="365">
        <v>4.7699999999999996</v>
      </c>
      <c r="AC407" s="370">
        <v>-5.2419354838709742E-2</v>
      </c>
      <c r="AD407" s="476"/>
      <c r="AE407" s="208">
        <v>-4.8484848484848575E-2</v>
      </c>
      <c r="AF407" s="208">
        <v>-5.9561128526645746E-2</v>
      </c>
      <c r="AG407" s="208">
        <v>-4.016064257028118E-2</v>
      </c>
      <c r="AH407" s="213">
        <v>-6.6390041493776031E-2</v>
      </c>
      <c r="AI407" s="211">
        <v>-3.4042553191489411E-2</v>
      </c>
      <c r="AJ407" s="211">
        <v>-4.6153846153846101E-2</v>
      </c>
      <c r="AK407" s="211">
        <v>6.6964285714285809E-2</v>
      </c>
      <c r="AL407" s="461">
        <v>-0.20512820512820507</v>
      </c>
      <c r="AM407" s="461">
        <v>-9.4339622641509413E-2</v>
      </c>
      <c r="AN407" s="200">
        <v>-9.3457943925233655E-2</v>
      </c>
      <c r="AO407" s="208">
        <v>-7.0588235294117729E-2</v>
      </c>
      <c r="AP407" s="32">
        <v>-6.8181818181818232E-2</v>
      </c>
      <c r="AQ407" s="32">
        <v>-3.5999999999999921E-2</v>
      </c>
      <c r="AR407" s="32">
        <v>-3.125E-2</v>
      </c>
      <c r="AS407" s="32">
        <v>-2.4844720496894568E-2</v>
      </c>
      <c r="AT407" s="32">
        <v>-8.6065573770491732E-2</v>
      </c>
      <c r="AU407" s="216">
        <v>-8.5365853658536661E-2</v>
      </c>
      <c r="AV407" s="461">
        <v>-0.13333333333333341</v>
      </c>
      <c r="AW407" s="461">
        <v>-0.10000000000000009</v>
      </c>
    </row>
    <row r="408" spans="1:49" hidden="1" outlineLevel="1">
      <c r="A408" s="40">
        <v>40091</v>
      </c>
      <c r="B408">
        <v>9470</v>
      </c>
      <c r="C408">
        <v>6776</v>
      </c>
      <c r="D408" s="362">
        <v>0.16250447227191422</v>
      </c>
      <c r="E408" s="34">
        <v>0.17159470493628604</v>
      </c>
      <c r="F408" s="34">
        <v>0.15003394433129658</v>
      </c>
      <c r="H408" s="366">
        <v>13.65</v>
      </c>
      <c r="I408" s="339">
        <v>9.25</v>
      </c>
      <c r="J408" s="365">
        <v>16.75</v>
      </c>
      <c r="K408" s="383">
        <v>13.1</v>
      </c>
      <c r="L408" s="365">
        <v>14.3</v>
      </c>
      <c r="M408" s="365">
        <v>12.55</v>
      </c>
      <c r="N408" s="365">
        <v>16.75</v>
      </c>
      <c r="O408" s="365">
        <v>12.05</v>
      </c>
      <c r="P408" s="379">
        <v>2.61</v>
      </c>
      <c r="Q408" s="368">
        <v>4.29</v>
      </c>
      <c r="R408" s="366">
        <v>6.35</v>
      </c>
      <c r="S408" s="73">
        <v>13.65</v>
      </c>
      <c r="T408" s="365">
        <v>11.75</v>
      </c>
      <c r="U408" s="365">
        <v>13.65</v>
      </c>
      <c r="V408" s="365">
        <v>14.65</v>
      </c>
      <c r="W408" s="365">
        <v>9.3000000000000007</v>
      </c>
      <c r="Y408" s="365">
        <v>23.75</v>
      </c>
      <c r="Z408" s="457">
        <v>23.95</v>
      </c>
      <c r="AA408" s="365">
        <v>8.1300000000000008</v>
      </c>
      <c r="AB408" s="365">
        <v>6.72</v>
      </c>
      <c r="AC408" s="370">
        <v>0.16170212765957448</v>
      </c>
      <c r="AD408" s="476"/>
      <c r="AE408" s="208">
        <v>0.17834394904458595</v>
      </c>
      <c r="AF408" s="208">
        <v>0.1166666666666667</v>
      </c>
      <c r="AG408" s="208">
        <v>9.6234309623431047E-2</v>
      </c>
      <c r="AH408" s="213">
        <v>0.27111111111111108</v>
      </c>
      <c r="AI408" s="211">
        <v>0.10572687224669619</v>
      </c>
      <c r="AJ408" s="211">
        <v>8.0645161290322509E-2</v>
      </c>
      <c r="AK408" s="211">
        <v>8.3682008368202165E-3</v>
      </c>
      <c r="AL408" s="461">
        <v>0.40322580645161277</v>
      </c>
      <c r="AM408" s="461">
        <v>0.27678571428571441</v>
      </c>
      <c r="AN408" s="200">
        <v>0.30927835051546393</v>
      </c>
      <c r="AO408" s="208">
        <v>0.15189873417721533</v>
      </c>
      <c r="AP408" s="32">
        <v>0.14634146341463405</v>
      </c>
      <c r="AQ408" s="32">
        <v>0.13278008298755184</v>
      </c>
      <c r="AR408" s="32">
        <v>0.18145161290322576</v>
      </c>
      <c r="AS408" s="32">
        <v>0.18471337579617852</v>
      </c>
      <c r="AT408" s="32">
        <v>6.5022421524663754E-2</v>
      </c>
      <c r="AU408" s="216">
        <v>6.4444444444444304E-2</v>
      </c>
      <c r="AV408" s="461">
        <v>0.17997097242380278</v>
      </c>
      <c r="AW408" s="461">
        <v>0.40880503144654101</v>
      </c>
    </row>
    <row r="409" spans="1:49" hidden="1" outlineLevel="1">
      <c r="A409" s="40">
        <v>40098</v>
      </c>
      <c r="B409">
        <v>11200</v>
      </c>
      <c r="C409">
        <v>8653</v>
      </c>
      <c r="D409" s="362">
        <v>0.22202388280192054</v>
      </c>
      <c r="E409" s="34">
        <v>0.18268215417106659</v>
      </c>
      <c r="F409" s="34">
        <v>0.27700708382526562</v>
      </c>
      <c r="H409" s="366">
        <v>15.9</v>
      </c>
      <c r="I409" s="339">
        <v>12.2</v>
      </c>
      <c r="J409" s="365">
        <v>21.25</v>
      </c>
      <c r="K409" s="383">
        <v>16.45</v>
      </c>
      <c r="L409" s="365">
        <v>16.55</v>
      </c>
      <c r="M409" s="365">
        <v>15.6</v>
      </c>
      <c r="N409" s="365">
        <v>21.2</v>
      </c>
      <c r="O409" s="365">
        <v>15</v>
      </c>
      <c r="P409" s="379">
        <v>3.89</v>
      </c>
      <c r="Q409" s="368">
        <v>6.45</v>
      </c>
      <c r="R409" s="366">
        <v>6.7</v>
      </c>
      <c r="S409" s="73">
        <v>17</v>
      </c>
      <c r="T409" s="365">
        <v>14.2</v>
      </c>
      <c r="U409" s="365">
        <v>15.95</v>
      </c>
      <c r="V409" s="365">
        <v>16.399999999999999</v>
      </c>
      <c r="W409" s="365">
        <v>10.25</v>
      </c>
      <c r="Y409" s="365">
        <v>28.9</v>
      </c>
      <c r="Z409" s="457">
        <v>29.15</v>
      </c>
      <c r="AA409" s="365">
        <v>10.25</v>
      </c>
      <c r="AB409" s="365">
        <v>8.2200000000000006</v>
      </c>
      <c r="AC409" s="370">
        <v>0.16483516483516492</v>
      </c>
      <c r="AD409" s="476"/>
      <c r="AE409" s="208">
        <v>0.31891891891891877</v>
      </c>
      <c r="AF409" s="208">
        <v>0.26865671641791056</v>
      </c>
      <c r="AG409" s="208">
        <v>0.25572519083969469</v>
      </c>
      <c r="AH409" s="213">
        <v>0.15734265734265729</v>
      </c>
      <c r="AI409" s="211">
        <v>0.24302788844621515</v>
      </c>
      <c r="AJ409" s="211">
        <v>0.26567164179104474</v>
      </c>
      <c r="AK409" s="211">
        <v>0.24481327800829877</v>
      </c>
      <c r="AL409" s="461">
        <v>0.49042145593869746</v>
      </c>
      <c r="AM409" s="461">
        <v>0.50349650349650354</v>
      </c>
      <c r="AN409" s="200">
        <v>5.5118110236220597E-2</v>
      </c>
      <c r="AO409" s="208">
        <v>0.24542124542124544</v>
      </c>
      <c r="AP409" s="32">
        <v>0.20851063829787231</v>
      </c>
      <c r="AQ409" s="32">
        <v>0.16849816849816834</v>
      </c>
      <c r="AR409" s="32">
        <v>0.11945392491467555</v>
      </c>
      <c r="AS409" s="32">
        <v>0.10215053763440851</v>
      </c>
      <c r="AT409" s="32">
        <v>0.21684210526315773</v>
      </c>
      <c r="AU409" s="216">
        <v>0.21711899791231737</v>
      </c>
      <c r="AV409" s="461">
        <v>0.26076260762607606</v>
      </c>
      <c r="AW409" s="461">
        <v>0.22321428571428581</v>
      </c>
    </row>
    <row r="410" spans="1:49" hidden="1" outlineLevel="1">
      <c r="A410" s="40">
        <v>40105</v>
      </c>
      <c r="B410">
        <v>11486</v>
      </c>
      <c r="C410">
        <v>8251</v>
      </c>
      <c r="D410" s="362">
        <v>-5.8429456505314503E-3</v>
      </c>
      <c r="E410" s="34">
        <v>2.5535714285714217E-2</v>
      </c>
      <c r="F410" s="34">
        <v>-4.6457875881197319E-2</v>
      </c>
      <c r="H410" s="366">
        <v>15.5</v>
      </c>
      <c r="I410" s="339">
        <v>11</v>
      </c>
      <c r="J410" s="365">
        <v>20.3</v>
      </c>
      <c r="K410" s="383">
        <v>15.8</v>
      </c>
      <c r="L410" s="365">
        <v>16.2</v>
      </c>
      <c r="M410" s="365">
        <v>14.95</v>
      </c>
      <c r="N410" s="365">
        <v>20.9</v>
      </c>
      <c r="O410" s="365">
        <v>14.3</v>
      </c>
      <c r="P410" s="379">
        <v>3.71</v>
      </c>
      <c r="Q410" s="368">
        <v>5.92</v>
      </c>
      <c r="R410" s="366">
        <v>7</v>
      </c>
      <c r="S410" s="73">
        <v>17.95</v>
      </c>
      <c r="T410" s="365">
        <v>14</v>
      </c>
      <c r="U410" s="365">
        <v>16.8</v>
      </c>
      <c r="V410" s="365">
        <v>17.3</v>
      </c>
      <c r="W410" s="365">
        <v>10.9</v>
      </c>
      <c r="Y410" s="365">
        <v>28.15</v>
      </c>
      <c r="Z410" s="457">
        <v>27.75</v>
      </c>
      <c r="AA410" s="365">
        <v>10.34</v>
      </c>
      <c r="AB410" s="365">
        <v>8.84</v>
      </c>
      <c r="AC410" s="370">
        <v>-2.515723270440251E-2</v>
      </c>
      <c r="AD410" s="476"/>
      <c r="AE410" s="208">
        <v>-9.8360655737704916E-2</v>
      </c>
      <c r="AF410" s="208">
        <v>-4.4705882352941151E-2</v>
      </c>
      <c r="AG410" s="208">
        <v>-3.9513677811550019E-2</v>
      </c>
      <c r="AH410" s="213">
        <v>-2.1148036253776481E-2</v>
      </c>
      <c r="AI410" s="211">
        <v>-4.1666666666666741E-2</v>
      </c>
      <c r="AJ410" s="211">
        <v>-1.4150943396226467E-2</v>
      </c>
      <c r="AK410" s="211">
        <v>-4.6666666666666634E-2</v>
      </c>
      <c r="AL410" s="461">
        <v>-4.6272493573264795E-2</v>
      </c>
      <c r="AM410" s="461">
        <v>-8.2170542635658927E-2</v>
      </c>
      <c r="AN410" s="200">
        <v>4.4776119402984982E-2</v>
      </c>
      <c r="AO410" s="208">
        <v>5.5882352941176494E-2</v>
      </c>
      <c r="AP410" s="32">
        <v>-1.4084507042253502E-2</v>
      </c>
      <c r="AQ410" s="32">
        <v>5.3291536050156907E-2</v>
      </c>
      <c r="AR410" s="32">
        <v>5.4878048780487854E-2</v>
      </c>
      <c r="AS410" s="32">
        <v>6.341463414634152E-2</v>
      </c>
      <c r="AT410" s="32">
        <v>-2.5951557093425559E-2</v>
      </c>
      <c r="AU410" s="216">
        <v>-4.8027444253859297E-2</v>
      </c>
      <c r="AV410" s="461">
        <v>8.7804878048780566E-3</v>
      </c>
      <c r="AW410" s="461">
        <v>7.5425790754257704E-2</v>
      </c>
    </row>
    <row r="411" spans="1:49" hidden="1" outlineLevel="1">
      <c r="A411" s="40">
        <v>40112</v>
      </c>
      <c r="B411">
        <v>13487</v>
      </c>
      <c r="C411">
        <v>9610</v>
      </c>
      <c r="D411" s="362">
        <v>0.17023863809089534</v>
      </c>
      <c r="E411" s="34">
        <v>0.17421208427651047</v>
      </c>
      <c r="F411" s="34">
        <v>0.16470730820506607</v>
      </c>
      <c r="H411" s="366">
        <v>17.850000000000001</v>
      </c>
      <c r="I411" s="339">
        <v>12.45</v>
      </c>
      <c r="J411" s="365">
        <v>23.8</v>
      </c>
      <c r="K411" s="383">
        <v>18.45</v>
      </c>
      <c r="L411" s="365">
        <v>18.100000000000001</v>
      </c>
      <c r="M411" s="365">
        <v>17.100000000000001</v>
      </c>
      <c r="N411" s="365">
        <v>23</v>
      </c>
      <c r="O411" s="365">
        <v>16.45</v>
      </c>
      <c r="P411" s="379">
        <v>4.8600000000000003</v>
      </c>
      <c r="Q411" s="368">
        <v>7.42</v>
      </c>
      <c r="R411" s="366">
        <v>7.95</v>
      </c>
      <c r="S411" s="73">
        <v>20.85</v>
      </c>
      <c r="T411" s="365">
        <v>17.25</v>
      </c>
      <c r="U411" s="365">
        <v>19.45</v>
      </c>
      <c r="V411" s="365">
        <v>20.100000000000001</v>
      </c>
      <c r="W411" s="365">
        <v>12.65</v>
      </c>
      <c r="Y411" s="365">
        <v>32.450000000000003</v>
      </c>
      <c r="Z411" s="457">
        <v>32</v>
      </c>
      <c r="AA411" s="365">
        <v>12.55</v>
      </c>
      <c r="AB411" s="365">
        <v>10.78</v>
      </c>
      <c r="AC411" s="370">
        <v>0.15161290322580645</v>
      </c>
      <c r="AD411" s="476"/>
      <c r="AE411" s="208">
        <v>0.13181818181818183</v>
      </c>
      <c r="AF411" s="208">
        <v>0.17241379310344818</v>
      </c>
      <c r="AG411" s="208">
        <v>0.16772151898734178</v>
      </c>
      <c r="AH411" s="213">
        <v>0.11728395061728403</v>
      </c>
      <c r="AI411" s="211">
        <v>0.14381270903010046</v>
      </c>
      <c r="AJ411" s="211">
        <v>0.1004784688995215</v>
      </c>
      <c r="AK411" s="211">
        <v>0.1503496503496502</v>
      </c>
      <c r="AL411" s="461">
        <v>0.30997304582210261</v>
      </c>
      <c r="AM411" s="461">
        <v>0.25337837837837829</v>
      </c>
      <c r="AN411" s="200">
        <v>0.13571428571428568</v>
      </c>
      <c r="AO411" s="208">
        <v>0.16155988857938741</v>
      </c>
      <c r="AP411" s="32">
        <v>0.23214285714285721</v>
      </c>
      <c r="AQ411" s="32">
        <v>0.15773809523809512</v>
      </c>
      <c r="AR411" s="32">
        <v>0.1618497109826591</v>
      </c>
      <c r="AS411" s="32">
        <v>0.16055045871559637</v>
      </c>
      <c r="AT411" s="32">
        <v>0.15275310834813505</v>
      </c>
      <c r="AU411" s="216">
        <v>0.15315315315315314</v>
      </c>
      <c r="AV411" s="461">
        <v>0.21373307543520315</v>
      </c>
      <c r="AW411" s="461">
        <v>0.21945701357466052</v>
      </c>
    </row>
    <row r="412" spans="1:49" hidden="1" outlineLevel="1">
      <c r="A412" s="40">
        <v>40119</v>
      </c>
      <c r="B412">
        <v>13947</v>
      </c>
      <c r="C412">
        <v>10266</v>
      </c>
      <c r="D412" s="362">
        <v>4.8317963371866446E-2</v>
      </c>
      <c r="E412" s="34">
        <v>3.4106917772670053E-2</v>
      </c>
      <c r="F412" s="34">
        <v>6.8262226847034313E-2</v>
      </c>
      <c r="H412" s="366">
        <v>18.350000000000001</v>
      </c>
      <c r="I412" s="339">
        <v>13.5</v>
      </c>
      <c r="J412" s="365">
        <v>25.35</v>
      </c>
      <c r="K412" s="383">
        <v>19.8</v>
      </c>
      <c r="L412" s="365">
        <v>18.8</v>
      </c>
      <c r="M412" s="365">
        <v>18.350000000000001</v>
      </c>
      <c r="N412" s="365">
        <v>24.5</v>
      </c>
      <c r="O412" s="365">
        <v>17.600000000000001</v>
      </c>
      <c r="P412" s="379">
        <v>5.17</v>
      </c>
      <c r="Q412" s="368">
        <v>8.31</v>
      </c>
      <c r="R412" s="366">
        <v>8.1999999999999993</v>
      </c>
      <c r="S412" s="73">
        <v>21.5</v>
      </c>
      <c r="T412" s="365">
        <v>17.7</v>
      </c>
      <c r="U412" s="365">
        <v>20</v>
      </c>
      <c r="V412" s="365">
        <v>20.8</v>
      </c>
      <c r="W412" s="365">
        <v>13</v>
      </c>
      <c r="Y412" s="365">
        <v>33.75</v>
      </c>
      <c r="Z412" s="457">
        <v>33.25</v>
      </c>
      <c r="AA412" s="365">
        <v>12.9</v>
      </c>
      <c r="AB412" s="365">
        <v>11.31</v>
      </c>
      <c r="AC412" s="370">
        <v>2.8011204481792618E-2</v>
      </c>
      <c r="AD412" s="476"/>
      <c r="AE412" s="208">
        <v>8.4337349397590522E-2</v>
      </c>
      <c r="AF412" s="208">
        <v>6.5126050420168058E-2</v>
      </c>
      <c r="AG412" s="208">
        <v>7.3170731707317138E-2</v>
      </c>
      <c r="AH412" s="213">
        <v>3.8674033149171283E-2</v>
      </c>
      <c r="AI412" s="211">
        <v>7.3099415204678442E-2</v>
      </c>
      <c r="AJ412" s="211">
        <v>6.5217391304347894E-2</v>
      </c>
      <c r="AK412" s="211">
        <v>6.9908814589665802E-2</v>
      </c>
      <c r="AL412" s="461">
        <v>6.3786008230452662E-2</v>
      </c>
      <c r="AM412" s="461">
        <v>0.119946091644205</v>
      </c>
      <c r="AN412" s="200">
        <v>3.1446540880503138E-2</v>
      </c>
      <c r="AO412" s="208">
        <v>3.1175059952038398E-2</v>
      </c>
      <c r="AP412" s="32">
        <v>2.608695652173898E-2</v>
      </c>
      <c r="AQ412" s="32">
        <v>2.8277634961439535E-2</v>
      </c>
      <c r="AR412" s="32">
        <v>3.4825870646766122E-2</v>
      </c>
      <c r="AS412" s="32">
        <v>2.7667984189723382E-2</v>
      </c>
      <c r="AT412" s="32">
        <v>4.0061633281972098E-2</v>
      </c>
      <c r="AU412" s="216">
        <v>3.90625E-2</v>
      </c>
      <c r="AV412" s="461">
        <v>2.7888446215139417E-2</v>
      </c>
      <c r="AW412" s="461">
        <v>4.9165120593692047E-2</v>
      </c>
    </row>
    <row r="413" spans="1:49" hidden="1" outlineLevel="1">
      <c r="A413" s="40">
        <v>40126</v>
      </c>
      <c r="B413">
        <v>14726</v>
      </c>
      <c r="C413">
        <v>11224</v>
      </c>
      <c r="D413" s="362">
        <v>7.1738322388799514E-2</v>
      </c>
      <c r="E413" s="34">
        <v>5.5854305585430586E-2</v>
      </c>
      <c r="F413" s="34">
        <v>9.3317747905708126E-2</v>
      </c>
      <c r="H413" s="366">
        <v>19.350000000000001</v>
      </c>
      <c r="I413" s="339">
        <v>14.75</v>
      </c>
      <c r="J413" s="365">
        <v>28</v>
      </c>
      <c r="K413" s="383">
        <v>21.95</v>
      </c>
      <c r="L413" s="365">
        <v>19.8</v>
      </c>
      <c r="M413" s="365">
        <v>20.2</v>
      </c>
      <c r="N413" s="365">
        <v>25.8</v>
      </c>
      <c r="O413" s="365">
        <v>19.45</v>
      </c>
      <c r="P413" s="379">
        <v>5.7</v>
      </c>
      <c r="Q413" s="368">
        <v>9.5399999999999991</v>
      </c>
      <c r="R413" s="366">
        <v>8.5</v>
      </c>
      <c r="S413" s="73">
        <v>22.1</v>
      </c>
      <c r="T413" s="365">
        <v>18.7</v>
      </c>
      <c r="U413" s="365">
        <v>20.85</v>
      </c>
      <c r="V413" s="365">
        <v>21.45</v>
      </c>
      <c r="W413" s="365">
        <v>13.55</v>
      </c>
      <c r="Y413" s="365">
        <v>36.75</v>
      </c>
      <c r="Z413" s="457">
        <v>36</v>
      </c>
      <c r="AA413" s="365">
        <v>14.14</v>
      </c>
      <c r="AB413" s="365">
        <v>11.84</v>
      </c>
      <c r="AC413" s="370">
        <v>5.4495912806539426E-2</v>
      </c>
      <c r="AD413" s="476"/>
      <c r="AE413" s="208">
        <v>9.259259259259256E-2</v>
      </c>
      <c r="AF413" s="208">
        <v>0.10453648915187363</v>
      </c>
      <c r="AG413" s="208">
        <v>0.10858585858585856</v>
      </c>
      <c r="AH413" s="213">
        <v>5.3191489361702038E-2</v>
      </c>
      <c r="AI413" s="211">
        <v>0.10081743869209792</v>
      </c>
      <c r="AJ413" s="211">
        <v>5.3061224489795888E-2</v>
      </c>
      <c r="AK413" s="211">
        <v>0.10511363636363624</v>
      </c>
      <c r="AL413" s="461">
        <v>0.10251450676982587</v>
      </c>
      <c r="AM413" s="461">
        <v>0.14801444043321288</v>
      </c>
      <c r="AN413" s="200">
        <v>3.6585365853658569E-2</v>
      </c>
      <c r="AO413" s="208">
        <v>2.7906976744186185E-2</v>
      </c>
      <c r="AP413" s="32">
        <v>5.6497175141242861E-2</v>
      </c>
      <c r="AQ413" s="32">
        <v>4.2499999999999982E-2</v>
      </c>
      <c r="AR413" s="32">
        <v>3.125E-2</v>
      </c>
      <c r="AS413" s="32">
        <v>4.2307692307692379E-2</v>
      </c>
      <c r="AT413" s="32">
        <v>8.8888888888888795E-2</v>
      </c>
      <c r="AU413" s="216">
        <v>8.2706766917293173E-2</v>
      </c>
      <c r="AV413" s="461">
        <v>9.612403100775202E-2</v>
      </c>
      <c r="AW413" s="461">
        <v>4.6861184792219124E-2</v>
      </c>
    </row>
    <row r="414" spans="1:49" hidden="1" outlineLevel="1">
      <c r="A414" s="40">
        <v>40133</v>
      </c>
      <c r="B414">
        <v>17594</v>
      </c>
      <c r="C414">
        <v>14393</v>
      </c>
      <c r="D414" s="362">
        <v>0.23263969171483612</v>
      </c>
      <c r="E414" s="34">
        <v>0.19475757164199381</v>
      </c>
      <c r="F414" s="34">
        <v>0.2823414112615823</v>
      </c>
      <c r="H414" s="366">
        <v>21.65</v>
      </c>
      <c r="I414" s="339">
        <v>20.25</v>
      </c>
      <c r="J414" s="365">
        <v>37</v>
      </c>
      <c r="K414" s="383">
        <v>29.1</v>
      </c>
      <c r="L414" s="365">
        <v>22.1</v>
      </c>
      <c r="M414" s="365">
        <v>26.7</v>
      </c>
      <c r="N414" s="365">
        <v>28.95</v>
      </c>
      <c r="O414" s="365">
        <v>25.8</v>
      </c>
      <c r="P414" s="379">
        <v>7.07</v>
      </c>
      <c r="Q414" s="368">
        <v>14.14</v>
      </c>
      <c r="R414" s="366">
        <v>9.8000000000000007</v>
      </c>
      <c r="S414" s="73">
        <v>24.55</v>
      </c>
      <c r="T414" s="365">
        <v>22.5</v>
      </c>
      <c r="U414" s="365">
        <v>24.35</v>
      </c>
      <c r="V414" s="365">
        <v>25.25</v>
      </c>
      <c r="W414" s="365">
        <v>15.9</v>
      </c>
      <c r="Y414" s="365">
        <v>44.45</v>
      </c>
      <c r="Z414" s="457">
        <v>44</v>
      </c>
      <c r="AA414" s="365">
        <v>17.670000000000002</v>
      </c>
      <c r="AB414" s="365">
        <v>14.85</v>
      </c>
      <c r="AC414" s="370">
        <v>0.11886304909560708</v>
      </c>
      <c r="AD414" s="476"/>
      <c r="AE414" s="208">
        <v>0.37288135593220328</v>
      </c>
      <c r="AF414" s="208">
        <v>0.3214285714285714</v>
      </c>
      <c r="AG414" s="208">
        <v>0.32574031890660593</v>
      </c>
      <c r="AH414" s="213">
        <v>0.11616161616161613</v>
      </c>
      <c r="AI414" s="211">
        <v>0.32178217821782185</v>
      </c>
      <c r="AJ414" s="211">
        <v>0.12209302325581395</v>
      </c>
      <c r="AK414" s="211">
        <v>0.32647814910025708</v>
      </c>
      <c r="AL414" s="461">
        <v>0.24035087719298254</v>
      </c>
      <c r="AM414" s="461">
        <v>0.48218029350104841</v>
      </c>
      <c r="AN414" s="200">
        <v>0.15294117647058836</v>
      </c>
      <c r="AO414" s="208">
        <v>0.11085972850678738</v>
      </c>
      <c r="AP414" s="32">
        <v>0.20320855614973277</v>
      </c>
      <c r="AQ414" s="32">
        <v>0.16786570743405282</v>
      </c>
      <c r="AR414" s="32">
        <v>0.17715617715617715</v>
      </c>
      <c r="AS414" s="32">
        <v>0.17343173431734304</v>
      </c>
      <c r="AT414" s="32">
        <v>0.20952380952380967</v>
      </c>
      <c r="AU414" s="216">
        <v>0.22222222222222232</v>
      </c>
      <c r="AV414" s="461">
        <v>0.24964639321074977</v>
      </c>
      <c r="AW414" s="461">
        <v>0.25422297297297303</v>
      </c>
    </row>
    <row r="415" spans="1:49" hidden="1" outlineLevel="1">
      <c r="A415" s="40">
        <v>40140</v>
      </c>
      <c r="B415">
        <v>18157</v>
      </c>
      <c r="C415">
        <v>15800</v>
      </c>
      <c r="D415" s="362">
        <v>6.1587519929971579E-2</v>
      </c>
      <c r="E415" s="34">
        <v>3.199954529953386E-2</v>
      </c>
      <c r="F415" s="34">
        <v>9.7755853539915227E-2</v>
      </c>
      <c r="H415" s="366">
        <v>24.15</v>
      </c>
      <c r="I415" s="339">
        <v>21.05</v>
      </c>
      <c r="J415" s="365">
        <v>40.450000000000003</v>
      </c>
      <c r="K415" s="383">
        <v>31.7</v>
      </c>
      <c r="L415" s="365">
        <v>24.5</v>
      </c>
      <c r="M415" s="365">
        <v>29.05</v>
      </c>
      <c r="N415" s="365">
        <v>31.05</v>
      </c>
      <c r="O415" s="365">
        <v>28.05</v>
      </c>
      <c r="P415" s="379">
        <v>8.48</v>
      </c>
      <c r="Q415" s="368">
        <v>15.73</v>
      </c>
      <c r="R415" s="366">
        <v>10</v>
      </c>
      <c r="S415" s="73">
        <v>25.75</v>
      </c>
      <c r="T415" s="365">
        <v>24.3</v>
      </c>
      <c r="U415" s="365">
        <v>24.9</v>
      </c>
      <c r="V415" s="365">
        <v>25.65</v>
      </c>
      <c r="W415" s="365">
        <v>16.25</v>
      </c>
      <c r="Y415" s="365">
        <v>45.9</v>
      </c>
      <c r="Z415" s="457">
        <v>45.25</v>
      </c>
      <c r="AA415" s="365">
        <v>18.29</v>
      </c>
      <c r="AB415" s="365">
        <v>15.2</v>
      </c>
      <c r="AC415" s="370">
        <v>0.11547344110854496</v>
      </c>
      <c r="AD415" s="476"/>
      <c r="AE415" s="208">
        <v>3.9506172839506304E-2</v>
      </c>
      <c r="AF415" s="208">
        <v>9.324324324324329E-2</v>
      </c>
      <c r="AG415" s="208">
        <v>8.9347079037800592E-2</v>
      </c>
      <c r="AH415" s="213">
        <v>0.10859728506787314</v>
      </c>
      <c r="AI415" s="211">
        <v>8.8014981273408344E-2</v>
      </c>
      <c r="AJ415" s="211">
        <v>7.2538860103626979E-2</v>
      </c>
      <c r="AK415" s="211">
        <v>8.7209302325581328E-2</v>
      </c>
      <c r="AL415" s="461">
        <v>0.19943422913719955</v>
      </c>
      <c r="AM415" s="461">
        <v>0.11244695898161239</v>
      </c>
      <c r="AN415" s="200">
        <v>2.0408163265306145E-2</v>
      </c>
      <c r="AO415" s="208">
        <v>4.8879837067209664E-2</v>
      </c>
      <c r="AP415" s="32">
        <v>8.0000000000000071E-2</v>
      </c>
      <c r="AQ415" s="32">
        <v>2.2587268993839782E-2</v>
      </c>
      <c r="AR415" s="32">
        <v>1.5841584158415856E-2</v>
      </c>
      <c r="AS415" s="32">
        <v>2.2012578616352085E-2</v>
      </c>
      <c r="AT415" s="32">
        <v>3.2620922384701823E-2</v>
      </c>
      <c r="AU415" s="216">
        <v>2.8409090909090828E-2</v>
      </c>
      <c r="AV415" s="461">
        <v>3.5087719298245501E-2</v>
      </c>
      <c r="AW415" s="461">
        <v>2.3569023569023573E-2</v>
      </c>
    </row>
    <row r="416" spans="1:49" hidden="1" outlineLevel="1">
      <c r="A416" s="40">
        <v>40147</v>
      </c>
      <c r="B416">
        <v>16284</v>
      </c>
      <c r="C416">
        <v>13081</v>
      </c>
      <c r="D416" s="362">
        <v>-0.13522984951556383</v>
      </c>
      <c r="E416" s="34">
        <v>-0.10315580767747978</v>
      </c>
      <c r="F416" s="34">
        <v>-0.17208860759493672</v>
      </c>
      <c r="H416" s="366">
        <v>21.15</v>
      </c>
      <c r="I416" s="339">
        <v>17</v>
      </c>
      <c r="J416" s="365">
        <v>33.450000000000003</v>
      </c>
      <c r="K416" s="383">
        <v>26.15</v>
      </c>
      <c r="L416" s="365">
        <v>20.45</v>
      </c>
      <c r="M416" s="365">
        <v>24</v>
      </c>
      <c r="N416" s="365">
        <v>28.25</v>
      </c>
      <c r="O416" s="365">
        <v>23.6</v>
      </c>
      <c r="P416" s="379">
        <v>6.72</v>
      </c>
      <c r="Q416" s="368">
        <v>12.2</v>
      </c>
      <c r="R416" s="366">
        <v>8.9499999999999993</v>
      </c>
      <c r="S416" s="73">
        <v>23.6</v>
      </c>
      <c r="T416" s="365">
        <v>21.5</v>
      </c>
      <c r="U416" s="365">
        <v>22</v>
      </c>
      <c r="V416" s="365">
        <v>22.75</v>
      </c>
      <c r="W416" s="365">
        <v>14.35</v>
      </c>
      <c r="Y416" s="365">
        <v>43.1</v>
      </c>
      <c r="Z416" s="457">
        <v>42.5</v>
      </c>
      <c r="AA416" s="365">
        <v>16.260000000000002</v>
      </c>
      <c r="AB416" s="365">
        <v>12.9</v>
      </c>
      <c r="AC416" s="370">
        <v>-0.12422360248447206</v>
      </c>
      <c r="AD416" s="476"/>
      <c r="AE416" s="208">
        <v>-0.19239904988123513</v>
      </c>
      <c r="AF416" s="208">
        <v>-0.17305315203955496</v>
      </c>
      <c r="AG416" s="208">
        <v>-0.17507886435331232</v>
      </c>
      <c r="AH416" s="213">
        <v>-0.16530612244897958</v>
      </c>
      <c r="AI416" s="211">
        <v>-0.17383820998278832</v>
      </c>
      <c r="AJ416" s="211">
        <v>-9.0177133655394592E-2</v>
      </c>
      <c r="AK416" s="211">
        <v>-0.15864527629233505</v>
      </c>
      <c r="AL416" s="461">
        <v>-0.20754716981132082</v>
      </c>
      <c r="AM416" s="461">
        <v>-0.22441195168467898</v>
      </c>
      <c r="AN416" s="200">
        <v>-0.10500000000000009</v>
      </c>
      <c r="AO416" s="208">
        <v>-8.3495145631067857E-2</v>
      </c>
      <c r="AP416" s="32">
        <v>-0.1152263374485597</v>
      </c>
      <c r="AQ416" s="32">
        <v>-0.11646586345381527</v>
      </c>
      <c r="AR416" s="32">
        <v>-0.11306042884990253</v>
      </c>
      <c r="AS416" s="32">
        <v>-0.11692307692307691</v>
      </c>
      <c r="AT416" s="32">
        <v>-6.1002178649237404E-2</v>
      </c>
      <c r="AU416" s="216">
        <v>-6.0773480662983381E-2</v>
      </c>
      <c r="AV416" s="461">
        <v>-0.11098961180973199</v>
      </c>
      <c r="AW416" s="461">
        <v>-0.15131578947368418</v>
      </c>
    </row>
    <row r="417" spans="1:49" hidden="1" outlineLevel="1">
      <c r="A417" s="40">
        <v>40154</v>
      </c>
      <c r="B417">
        <v>16951</v>
      </c>
      <c r="C417">
        <v>13268</v>
      </c>
      <c r="D417" s="362">
        <v>2.908224076281285E-2</v>
      </c>
      <c r="E417" s="34">
        <v>4.0960451977401169E-2</v>
      </c>
      <c r="F417" s="34">
        <v>1.4295543154193124E-2</v>
      </c>
      <c r="H417" s="366">
        <v>21.3</v>
      </c>
      <c r="I417" s="339">
        <v>17.25</v>
      </c>
      <c r="J417" s="365">
        <v>34</v>
      </c>
      <c r="K417" s="383">
        <v>26.5</v>
      </c>
      <c r="L417" s="365">
        <v>20.95</v>
      </c>
      <c r="M417" s="365">
        <v>24.4</v>
      </c>
      <c r="N417" s="365">
        <v>28.5</v>
      </c>
      <c r="O417" s="365">
        <v>23.95</v>
      </c>
      <c r="P417" s="379">
        <v>6.8</v>
      </c>
      <c r="Q417" s="368">
        <v>12.37</v>
      </c>
      <c r="R417" s="366">
        <v>9.3000000000000007</v>
      </c>
      <c r="S417" s="73">
        <v>24.15</v>
      </c>
      <c r="T417" s="365">
        <v>22.5</v>
      </c>
      <c r="U417" s="365">
        <v>22.95</v>
      </c>
      <c r="V417" s="365">
        <v>23.85</v>
      </c>
      <c r="W417" s="365">
        <v>15</v>
      </c>
      <c r="Y417" s="365">
        <v>44.25</v>
      </c>
      <c r="Z417" s="457">
        <v>43.75</v>
      </c>
      <c r="AA417" s="365">
        <v>17.14</v>
      </c>
      <c r="AB417" s="365">
        <v>13.61</v>
      </c>
      <c r="AC417" s="370">
        <v>7.0921985815604049E-3</v>
      </c>
      <c r="AD417" s="476"/>
      <c r="AE417" s="208">
        <v>1.4705882352941124E-2</v>
      </c>
      <c r="AF417" s="208">
        <v>1.6442451420029869E-2</v>
      </c>
      <c r="AG417" s="208">
        <v>1.3384321223709472E-2</v>
      </c>
      <c r="AH417" s="213">
        <v>2.4449877750611249E-2</v>
      </c>
      <c r="AI417" s="211">
        <v>1.6666666666666607E-2</v>
      </c>
      <c r="AJ417" s="211">
        <v>8.8495575221239076E-3</v>
      </c>
      <c r="AK417" s="211">
        <v>1.4830508474576121E-2</v>
      </c>
      <c r="AL417" s="461">
        <v>1.1904761904761862E-2</v>
      </c>
      <c r="AM417" s="461">
        <v>1.3934426229508245E-2</v>
      </c>
      <c r="AN417" s="200">
        <v>3.9106145251396773E-2</v>
      </c>
      <c r="AO417" s="208">
        <v>2.3305084745762539E-2</v>
      </c>
      <c r="AP417" s="32">
        <v>4.6511627906976827E-2</v>
      </c>
      <c r="AQ417" s="32">
        <v>4.318181818181821E-2</v>
      </c>
      <c r="AR417" s="32">
        <v>4.8351648351648402E-2</v>
      </c>
      <c r="AS417" s="32">
        <v>4.5296167247386832E-2</v>
      </c>
      <c r="AT417" s="32">
        <v>2.6682134570765736E-2</v>
      </c>
      <c r="AU417" s="216">
        <v>2.9411764705882248E-2</v>
      </c>
      <c r="AV417" s="461">
        <v>5.4120541205411987E-2</v>
      </c>
      <c r="AW417" s="461">
        <v>5.5038759689922445E-2</v>
      </c>
    </row>
    <row r="418" spans="1:49" hidden="1" outlineLevel="1">
      <c r="A418" s="40">
        <v>40161</v>
      </c>
      <c r="B418">
        <v>13988</v>
      </c>
      <c r="C418">
        <v>10413</v>
      </c>
      <c r="D418" s="362">
        <v>-0.19252787981071506</v>
      </c>
      <c r="E418" s="34">
        <v>-0.17479794702377438</v>
      </c>
      <c r="F418" s="34">
        <v>-0.21517937895688877</v>
      </c>
      <c r="H418" s="366">
        <v>18.2</v>
      </c>
      <c r="I418" s="339">
        <v>14</v>
      </c>
      <c r="J418" s="365">
        <v>26</v>
      </c>
      <c r="K418" s="383">
        <v>20.2</v>
      </c>
      <c r="L418" s="365">
        <v>18.25</v>
      </c>
      <c r="M418" s="365">
        <v>18.899999999999999</v>
      </c>
      <c r="N418" s="365">
        <v>24.6</v>
      </c>
      <c r="O418" s="365">
        <v>18.55</v>
      </c>
      <c r="P418" s="379">
        <v>5.04</v>
      </c>
      <c r="Q418" s="368">
        <v>8.48</v>
      </c>
      <c r="R418" s="366">
        <v>8.1</v>
      </c>
      <c r="S418" s="73">
        <v>21</v>
      </c>
      <c r="T418" s="365">
        <v>18.25</v>
      </c>
      <c r="U418" s="365">
        <v>19.649999999999999</v>
      </c>
      <c r="V418" s="365">
        <v>20.2</v>
      </c>
      <c r="W418" s="365">
        <v>12.75</v>
      </c>
      <c r="Y418" s="365">
        <v>35.450000000000003</v>
      </c>
      <c r="Z418" s="457">
        <v>35</v>
      </c>
      <c r="AA418" s="365">
        <v>13.08</v>
      </c>
      <c r="AB418" s="365">
        <v>11.13</v>
      </c>
      <c r="AC418" s="370">
        <v>-0.14553990610328649</v>
      </c>
      <c r="AD418" s="476"/>
      <c r="AE418" s="208">
        <v>-0.18840579710144922</v>
      </c>
      <c r="AF418" s="208">
        <v>-0.23529411764705888</v>
      </c>
      <c r="AG418" s="208">
        <v>-0.23773584905660383</v>
      </c>
      <c r="AH418" s="213">
        <v>-0.12887828162291171</v>
      </c>
      <c r="AI418" s="211">
        <v>-0.22540983606557374</v>
      </c>
      <c r="AJ418" s="211">
        <v>-0.13684210526315788</v>
      </c>
      <c r="AK418" s="211">
        <v>-0.22546972860125258</v>
      </c>
      <c r="AL418" s="461">
        <v>-0.25882352941176467</v>
      </c>
      <c r="AM418" s="461">
        <v>-0.3144704931285367</v>
      </c>
      <c r="AN418" s="200">
        <v>-0.12903225806451624</v>
      </c>
      <c r="AO418" s="208">
        <v>-0.13043478260869557</v>
      </c>
      <c r="AP418" s="32">
        <v>-0.18888888888888888</v>
      </c>
      <c r="AQ418" s="32">
        <v>-0.14379084967320266</v>
      </c>
      <c r="AR418" s="32">
        <v>-0.15303983228511542</v>
      </c>
      <c r="AS418" s="32">
        <v>-0.15000000000000002</v>
      </c>
      <c r="AT418" s="32">
        <v>-0.19887005649717504</v>
      </c>
      <c r="AU418" s="216">
        <v>-0.19999999999999996</v>
      </c>
      <c r="AV418" s="461">
        <v>-0.23687281213535594</v>
      </c>
      <c r="AW418" s="461">
        <v>-0.18221895664952237</v>
      </c>
    </row>
    <row r="419" spans="1:49" hidden="1" outlineLevel="1">
      <c r="A419" s="40">
        <v>40168</v>
      </c>
      <c r="B419">
        <v>12377</v>
      </c>
      <c r="C419">
        <v>9315</v>
      </c>
      <c r="D419" s="362">
        <v>-0.11102004016228839</v>
      </c>
      <c r="E419" s="34">
        <v>-0.11517014583929086</v>
      </c>
      <c r="F419" s="34">
        <v>-0.1054451166810717</v>
      </c>
      <c r="H419" s="366">
        <v>17.05</v>
      </c>
      <c r="I419" s="339">
        <v>12.25</v>
      </c>
      <c r="J419" s="365">
        <v>22.95</v>
      </c>
      <c r="K419" s="383">
        <v>19.25</v>
      </c>
      <c r="L419" s="365">
        <v>17.600000000000001</v>
      </c>
      <c r="M419" s="365">
        <v>16.55</v>
      </c>
      <c r="N419" s="365">
        <v>22.9</v>
      </c>
      <c r="O419" s="365">
        <v>16.25</v>
      </c>
      <c r="P419" s="379">
        <v>4.33</v>
      </c>
      <c r="Q419" s="368">
        <v>6.89</v>
      </c>
      <c r="R419" s="366">
        <v>7.25</v>
      </c>
      <c r="S419" s="73">
        <v>17.75</v>
      </c>
      <c r="T419" s="365">
        <v>16.5</v>
      </c>
      <c r="U419" s="365">
        <v>17.399999999999999</v>
      </c>
      <c r="V419" s="365">
        <v>18.600000000000001</v>
      </c>
      <c r="W419" s="365">
        <v>11.25</v>
      </c>
      <c r="Y419" s="365">
        <v>32.25</v>
      </c>
      <c r="Z419" s="457">
        <v>31.8</v>
      </c>
      <c r="AA419" s="365">
        <v>11.4</v>
      </c>
      <c r="AB419" s="365">
        <v>9.2799999999999994</v>
      </c>
      <c r="AC419" s="370">
        <v>-6.3186813186813073E-2</v>
      </c>
      <c r="AD419" s="476"/>
      <c r="AE419" s="208">
        <v>-0.125</v>
      </c>
      <c r="AF419" s="208">
        <v>-0.11730769230769234</v>
      </c>
      <c r="AG419" s="208">
        <v>-4.702970297029696E-2</v>
      </c>
      <c r="AH419" s="213">
        <v>-3.5616438356164348E-2</v>
      </c>
      <c r="AI419" s="211">
        <v>-0.12433862433862419</v>
      </c>
      <c r="AJ419" s="211">
        <v>-6.9105691056910667E-2</v>
      </c>
      <c r="AK419" s="211">
        <v>-0.12398921832884102</v>
      </c>
      <c r="AL419" s="461">
        <v>-0.14087301587301582</v>
      </c>
      <c r="AM419" s="461">
        <v>-0.18750000000000011</v>
      </c>
      <c r="AN419" s="200">
        <v>-0.10493827160493818</v>
      </c>
      <c r="AO419" s="208">
        <v>-0.15476190476190477</v>
      </c>
      <c r="AP419" s="32">
        <v>-9.589041095890416E-2</v>
      </c>
      <c r="AQ419" s="32">
        <v>-0.1145038167938931</v>
      </c>
      <c r="AR419" s="32">
        <v>-7.9207920792079056E-2</v>
      </c>
      <c r="AS419" s="32">
        <v>-0.11764705882352944</v>
      </c>
      <c r="AT419" s="32">
        <v>-9.0267983074753255E-2</v>
      </c>
      <c r="AU419" s="216">
        <v>-9.1428571428571415E-2</v>
      </c>
      <c r="AV419" s="461">
        <v>-0.12844036697247707</v>
      </c>
      <c r="AW419" s="461">
        <v>-0.16621743036837389</v>
      </c>
    </row>
    <row r="420" spans="1:49" hidden="1" outlineLevel="1">
      <c r="A420" s="40">
        <v>40175</v>
      </c>
      <c r="B420">
        <v>12377</v>
      </c>
      <c r="C420">
        <v>9315</v>
      </c>
      <c r="D420" s="362">
        <v>0</v>
      </c>
      <c r="E420" s="34">
        <v>0</v>
      </c>
      <c r="F420" s="34">
        <v>0</v>
      </c>
      <c r="H420" s="366">
        <v>17.05</v>
      </c>
      <c r="I420" s="339">
        <v>12.25</v>
      </c>
      <c r="J420" s="365">
        <v>22.95</v>
      </c>
      <c r="K420" s="383">
        <v>19.25</v>
      </c>
      <c r="L420" s="365">
        <v>17.600000000000001</v>
      </c>
      <c r="M420" s="365">
        <v>16.55</v>
      </c>
      <c r="N420" s="365">
        <v>22.9</v>
      </c>
      <c r="O420" s="365">
        <v>16.25</v>
      </c>
      <c r="P420" s="379">
        <v>4.33</v>
      </c>
      <c r="Q420" s="368">
        <v>6.89</v>
      </c>
      <c r="R420" s="366">
        <v>7.25</v>
      </c>
      <c r="S420" s="73">
        <v>17.75</v>
      </c>
      <c r="T420" s="365">
        <v>16.5</v>
      </c>
      <c r="U420" s="365">
        <v>17.399999999999999</v>
      </c>
      <c r="V420" s="365">
        <v>18.600000000000001</v>
      </c>
      <c r="W420" s="365">
        <v>11.25</v>
      </c>
      <c r="Y420" s="365">
        <v>32.25</v>
      </c>
      <c r="Z420" s="457">
        <v>31.8</v>
      </c>
      <c r="AA420" s="365">
        <v>11.4</v>
      </c>
      <c r="AB420" s="365">
        <v>9.2799999999999994</v>
      </c>
      <c r="AC420" s="370">
        <v>0</v>
      </c>
      <c r="AD420" s="476"/>
      <c r="AE420" s="208">
        <v>0</v>
      </c>
      <c r="AF420" s="208">
        <v>0</v>
      </c>
      <c r="AG420" s="208">
        <v>0</v>
      </c>
      <c r="AH420" s="213">
        <v>0</v>
      </c>
      <c r="AI420" s="211">
        <v>0</v>
      </c>
      <c r="AJ420" s="211">
        <v>0</v>
      </c>
      <c r="AK420" s="211">
        <v>0</v>
      </c>
      <c r="AL420" s="461">
        <v>0</v>
      </c>
      <c r="AM420" s="461">
        <v>0</v>
      </c>
      <c r="AN420" s="200">
        <v>0</v>
      </c>
      <c r="AO420" s="208">
        <v>0</v>
      </c>
      <c r="AP420" s="32">
        <v>0</v>
      </c>
      <c r="AQ420" s="32">
        <v>0</v>
      </c>
      <c r="AR420" s="32">
        <v>0</v>
      </c>
      <c r="AS420" s="32">
        <v>0</v>
      </c>
      <c r="AT420" s="32">
        <v>0</v>
      </c>
      <c r="AU420" s="216">
        <v>0</v>
      </c>
      <c r="AV420" s="461">
        <v>0</v>
      </c>
      <c r="AW420" s="461">
        <v>0</v>
      </c>
    </row>
    <row r="421" spans="1:49" collapsed="1">
      <c r="A421" s="40">
        <f t="shared" ref="A421:A448" si="0">IF(ISBLANK(B421),"",DATE(YEAR(A420),MONTH(A420),DAY(A420)+7))</f>
        <v>40182</v>
      </c>
      <c r="B421">
        <v>11066</v>
      </c>
      <c r="C421">
        <v>8559</v>
      </c>
      <c r="D421" s="362">
        <f t="shared" ref="D421:D434" si="1">(B421+C421)/(B420+C420)-1</f>
        <v>-9.5288585653697244E-2</v>
      </c>
      <c r="E421" s="34">
        <f t="shared" ref="E421:E436" si="2">B421/B420-1</f>
        <v>-0.10592227518784847</v>
      </c>
      <c r="F421" s="34">
        <f t="shared" ref="F421:F436" si="3">C421/C420-1</f>
        <v>-8.1159420289855122E-2</v>
      </c>
      <c r="G421" s="421">
        <f>(B421-C421)/C421</f>
        <v>0.2929080500058418</v>
      </c>
      <c r="H421" s="366">
        <v>15.8</v>
      </c>
      <c r="I421" s="339">
        <v>11.5</v>
      </c>
      <c r="J421" s="365">
        <v>21.85</v>
      </c>
      <c r="K421" s="383">
        <v>17.05</v>
      </c>
      <c r="L421" s="365">
        <v>16.350000000000001</v>
      </c>
      <c r="M421" s="365">
        <v>15.5</v>
      </c>
      <c r="N421" s="365">
        <v>21.1</v>
      </c>
      <c r="O421" s="365">
        <v>15.3</v>
      </c>
      <c r="P421" s="379">
        <v>3.53</v>
      </c>
      <c r="Q421" s="368">
        <v>6.19</v>
      </c>
      <c r="R421" s="366">
        <v>6.7</v>
      </c>
      <c r="S421" s="73">
        <v>17</v>
      </c>
      <c r="T421" s="365">
        <v>15.25</v>
      </c>
      <c r="U421" s="365">
        <v>16.05</v>
      </c>
      <c r="V421" s="365">
        <v>16.5</v>
      </c>
      <c r="W421" s="365">
        <v>10.3</v>
      </c>
      <c r="Y421" s="365">
        <v>28.35</v>
      </c>
      <c r="Z421" s="457">
        <v>28</v>
      </c>
      <c r="AA421" s="365">
        <v>9.3699999999999992</v>
      </c>
      <c r="AB421" s="365">
        <v>7.95</v>
      </c>
      <c r="AC421" s="370">
        <f t="shared" ref="AC421:AC446" si="4">H421/H420-1</f>
        <v>-7.3313782991202392E-2</v>
      </c>
      <c r="AD421" s="476"/>
      <c r="AE421" s="208">
        <f t="shared" ref="AE421:AE446" si="5">I421/I420-1</f>
        <v>-6.1224489795918324E-2</v>
      </c>
      <c r="AF421" s="208">
        <f t="shared" ref="AF421:AF446" si="6">J421/J420-1</f>
        <v>-4.7930283224400738E-2</v>
      </c>
      <c r="AG421" s="208">
        <f t="shared" ref="AG421:AG446" si="7">K421/K420-1</f>
        <v>-0.11428571428571421</v>
      </c>
      <c r="AH421" s="213">
        <f t="shared" ref="AH421:AH446" si="8">L421/L420-1</f>
        <v>-7.1022727272727293E-2</v>
      </c>
      <c r="AI421" s="211">
        <f t="shared" ref="AI421:AI446" si="9">M421/M420-1</f>
        <v>-6.3444108761329332E-2</v>
      </c>
      <c r="AJ421" s="211">
        <f t="shared" ref="AJ421:AJ446" si="10">N421/N420-1</f>
        <v>-7.8602620087336095E-2</v>
      </c>
      <c r="AK421" s="211">
        <f t="shared" ref="AK421:AK446" si="11">O421/O420-1</f>
        <v>-5.8461538461538454E-2</v>
      </c>
      <c r="AL421" s="461">
        <f t="shared" ref="AL421:AL446" si="12">P421/P420-1</f>
        <v>-0.18475750577367211</v>
      </c>
      <c r="AM421" s="461">
        <f t="shared" ref="AM421:AM446" si="13">Q421/Q420-1</f>
        <v>-0.10159651669085623</v>
      </c>
      <c r="AN421" s="200">
        <f t="shared" ref="AN421:AN446" si="14">R421/R420-1</f>
        <v>-7.5862068965517171E-2</v>
      </c>
      <c r="AO421" s="208">
        <f t="shared" ref="AO421:AO446" si="15">S421/S420-1</f>
        <v>-4.2253521126760618E-2</v>
      </c>
      <c r="AP421" s="32">
        <f t="shared" ref="AP421:AP446" si="16">T421/T420-1</f>
        <v>-7.5757575757575801E-2</v>
      </c>
      <c r="AQ421" s="32">
        <f t="shared" ref="AQ421:AQ446" si="17">U421/U420-1</f>
        <v>-7.7586206896551602E-2</v>
      </c>
      <c r="AR421" s="32">
        <f t="shared" ref="AR421:AR446" si="18">V421/V420-1</f>
        <v>-0.11290322580645173</v>
      </c>
      <c r="AS421" s="32">
        <f t="shared" ref="AS421:AS446" si="19">W421/W420-1</f>
        <v>-8.4444444444444433E-2</v>
      </c>
      <c r="AT421" s="32">
        <f t="shared" ref="AT421:AT446" si="20">Y421/Y420-1</f>
        <v>-0.12093023255813951</v>
      </c>
      <c r="AU421" s="216">
        <f t="shared" ref="AU421:AU446" si="21">Z421/Z420-1</f>
        <v>-0.11949685534591192</v>
      </c>
      <c r="AV421" s="461">
        <f t="shared" ref="AV421:AV446" si="22">AA421/AA420-1</f>
        <v>-0.1780701754385966</v>
      </c>
      <c r="AW421" s="461">
        <f t="shared" ref="AW421:AW446" si="23">AB421/AB420-1</f>
        <v>-0.14331896551724133</v>
      </c>
    </row>
    <row r="422" spans="1:49">
      <c r="A422" s="40">
        <f t="shared" si="0"/>
        <v>40189</v>
      </c>
      <c r="B422">
        <v>9858</v>
      </c>
      <c r="C422">
        <v>8145</v>
      </c>
      <c r="D422" s="362">
        <f t="shared" si="1"/>
        <v>-8.2649681528662367E-2</v>
      </c>
      <c r="E422" s="34">
        <f t="shared" si="2"/>
        <v>-0.1091632026025664</v>
      </c>
      <c r="F422" s="34">
        <f t="shared" si="3"/>
        <v>-4.837013669821244E-2</v>
      </c>
      <c r="G422" s="421">
        <f t="shared" ref="G422:G485" si="24">(B422-C422)/C422</f>
        <v>0.21031307550644568</v>
      </c>
      <c r="H422" s="366">
        <v>14.6</v>
      </c>
      <c r="I422" s="339">
        <v>11.5</v>
      </c>
      <c r="J422" s="365">
        <v>21.45</v>
      </c>
      <c r="K422" s="383">
        <v>16.649999999999999</v>
      </c>
      <c r="L422" s="365">
        <v>15.35</v>
      </c>
      <c r="M422" s="365">
        <v>15.3</v>
      </c>
      <c r="N422" s="365">
        <v>19.850000000000001</v>
      </c>
      <c r="O422" s="365">
        <v>15.15</v>
      </c>
      <c r="P422" s="379">
        <v>2.65</v>
      </c>
      <c r="Q422" s="368">
        <v>5.83</v>
      </c>
      <c r="R422" s="366">
        <v>5.95</v>
      </c>
      <c r="S422" s="73">
        <v>15.05</v>
      </c>
      <c r="T422" s="365">
        <v>14</v>
      </c>
      <c r="U422" s="365">
        <v>14.05</v>
      </c>
      <c r="V422" s="365">
        <v>14.75</v>
      </c>
      <c r="W422" s="365">
        <v>9.0500000000000007</v>
      </c>
      <c r="Y422" s="365">
        <v>26.8</v>
      </c>
      <c r="Z422" s="457">
        <v>26.75</v>
      </c>
      <c r="AA422" s="365">
        <v>8.48</v>
      </c>
      <c r="AB422" s="365">
        <v>6.19</v>
      </c>
      <c r="AC422" s="370">
        <f t="shared" si="4"/>
        <v>-7.5949367088607667E-2</v>
      </c>
      <c r="AD422" s="476"/>
      <c r="AE422" s="208">
        <f t="shared" si="5"/>
        <v>0</v>
      </c>
      <c r="AF422" s="208">
        <f t="shared" si="6"/>
        <v>-1.8306636155606459E-2</v>
      </c>
      <c r="AG422" s="208">
        <f t="shared" si="7"/>
        <v>-2.3460410557184841E-2</v>
      </c>
      <c r="AH422" s="213">
        <f t="shared" si="8"/>
        <v>-6.1162079510703515E-2</v>
      </c>
      <c r="AI422" s="211">
        <f t="shared" si="9"/>
        <v>-1.2903225806451535E-2</v>
      </c>
      <c r="AJ422" s="211">
        <f t="shared" si="10"/>
        <v>-5.9241706161137442E-2</v>
      </c>
      <c r="AK422" s="211">
        <f t="shared" si="11"/>
        <v>-9.8039215686275272E-3</v>
      </c>
      <c r="AL422" s="461">
        <f t="shared" si="12"/>
        <v>-0.24929178470254953</v>
      </c>
      <c r="AM422" s="461">
        <f t="shared" si="13"/>
        <v>-5.8158319870759367E-2</v>
      </c>
      <c r="AN422" s="200">
        <f t="shared" si="14"/>
        <v>-0.11194029850746268</v>
      </c>
      <c r="AO422" s="208">
        <f t="shared" si="15"/>
        <v>-0.1147058823529411</v>
      </c>
      <c r="AP422" s="32">
        <f t="shared" si="16"/>
        <v>-8.1967213114754078E-2</v>
      </c>
      <c r="AQ422" s="32">
        <f t="shared" si="17"/>
        <v>-0.12461059190031154</v>
      </c>
      <c r="AR422" s="32">
        <f t="shared" si="18"/>
        <v>-0.10606060606060608</v>
      </c>
      <c r="AS422" s="32">
        <f t="shared" si="19"/>
        <v>-0.12135922330097082</v>
      </c>
      <c r="AT422" s="32">
        <f t="shared" si="20"/>
        <v>-5.467372134038806E-2</v>
      </c>
      <c r="AU422" s="216">
        <f t="shared" si="21"/>
        <v>-4.4642857142857095E-2</v>
      </c>
      <c r="AV422" s="461">
        <f t="shared" si="22"/>
        <v>-9.4983991462113004E-2</v>
      </c>
      <c r="AW422" s="461">
        <f t="shared" si="23"/>
        <v>-0.22138364779874209</v>
      </c>
    </row>
    <row r="423" spans="1:49">
      <c r="A423" s="40">
        <f t="shared" si="0"/>
        <v>40196</v>
      </c>
      <c r="B423">
        <v>11114</v>
      </c>
      <c r="C423">
        <v>9436</v>
      </c>
      <c r="D423" s="362">
        <f t="shared" si="1"/>
        <v>0.14147642059656729</v>
      </c>
      <c r="E423" s="34">
        <f t="shared" si="2"/>
        <v>0.12740921079326428</v>
      </c>
      <c r="F423" s="34">
        <f t="shared" si="3"/>
        <v>0.15850214855739719</v>
      </c>
      <c r="G423" s="421">
        <f t="shared" si="24"/>
        <v>0.1778295888088173</v>
      </c>
      <c r="H423" s="366">
        <v>16.3</v>
      </c>
      <c r="I423" s="339">
        <v>13</v>
      </c>
      <c r="J423" s="365">
        <v>24.35</v>
      </c>
      <c r="K423" s="383">
        <v>18.95</v>
      </c>
      <c r="L423" s="365">
        <v>17.100000000000001</v>
      </c>
      <c r="M423" s="365">
        <v>17.850000000000001</v>
      </c>
      <c r="N423" s="365">
        <v>21.5</v>
      </c>
      <c r="O423" s="365">
        <v>17.600000000000001</v>
      </c>
      <c r="P423" s="379">
        <v>3.71</v>
      </c>
      <c r="Q423" s="368">
        <v>7.42</v>
      </c>
      <c r="R423" s="366">
        <v>6.35</v>
      </c>
      <c r="S423" s="73">
        <v>15.65</v>
      </c>
      <c r="T423" s="365">
        <v>15</v>
      </c>
      <c r="U423" s="365">
        <v>15.05</v>
      </c>
      <c r="V423" s="365">
        <v>15.75</v>
      </c>
      <c r="W423" s="365">
        <v>9.75</v>
      </c>
      <c r="Y423" s="365">
        <v>31.6</v>
      </c>
      <c r="Z423" s="457">
        <v>31.5</v>
      </c>
      <c r="AA423" s="365">
        <v>11.05</v>
      </c>
      <c r="AB423" s="365">
        <v>7.16</v>
      </c>
      <c r="AC423" s="370">
        <f t="shared" si="4"/>
        <v>0.11643835616438358</v>
      </c>
      <c r="AD423" s="476"/>
      <c r="AE423" s="208">
        <f t="shared" si="5"/>
        <v>0.13043478260869557</v>
      </c>
      <c r="AF423" s="208">
        <f t="shared" si="6"/>
        <v>0.13519813519813528</v>
      </c>
      <c r="AG423" s="208">
        <f t="shared" si="7"/>
        <v>0.13813813813813813</v>
      </c>
      <c r="AH423" s="213">
        <f t="shared" si="8"/>
        <v>0.11400651465798051</v>
      </c>
      <c r="AI423" s="211">
        <f t="shared" si="9"/>
        <v>0.16666666666666674</v>
      </c>
      <c r="AJ423" s="211">
        <f t="shared" si="10"/>
        <v>8.3123425692695152E-2</v>
      </c>
      <c r="AK423" s="211">
        <f t="shared" si="11"/>
        <v>0.16171617161716179</v>
      </c>
      <c r="AL423" s="461">
        <f t="shared" si="12"/>
        <v>0.40000000000000013</v>
      </c>
      <c r="AM423" s="461">
        <f t="shared" si="13"/>
        <v>0.27272727272727271</v>
      </c>
      <c r="AN423" s="200">
        <f t="shared" si="14"/>
        <v>6.7226890756302504E-2</v>
      </c>
      <c r="AO423" s="208">
        <f t="shared" si="15"/>
        <v>3.9867109634551534E-2</v>
      </c>
      <c r="AP423" s="32">
        <f t="shared" si="16"/>
        <v>7.1428571428571397E-2</v>
      </c>
      <c r="AQ423" s="32">
        <f t="shared" si="17"/>
        <v>7.1174377224199281E-2</v>
      </c>
      <c r="AR423" s="32">
        <f t="shared" si="18"/>
        <v>6.7796610169491567E-2</v>
      </c>
      <c r="AS423" s="32">
        <f t="shared" si="19"/>
        <v>7.7348066298342566E-2</v>
      </c>
      <c r="AT423" s="32">
        <f t="shared" si="20"/>
        <v>0.17910447761194037</v>
      </c>
      <c r="AU423" s="216">
        <f t="shared" si="21"/>
        <v>0.17757009345794383</v>
      </c>
      <c r="AV423" s="461">
        <f t="shared" si="22"/>
        <v>0.30306603773584917</v>
      </c>
      <c r="AW423" s="461">
        <f t="shared" si="23"/>
        <v>0.15670436187399028</v>
      </c>
    </row>
    <row r="424" spans="1:49">
      <c r="A424" s="40">
        <f t="shared" si="0"/>
        <v>40203</v>
      </c>
      <c r="B424">
        <v>11170</v>
      </c>
      <c r="C424">
        <v>8879</v>
      </c>
      <c r="D424" s="362">
        <f t="shared" si="1"/>
        <v>-2.4379562043795655E-2</v>
      </c>
      <c r="E424" s="34">
        <f t="shared" si="2"/>
        <v>5.038689940615404E-3</v>
      </c>
      <c r="F424" s="34">
        <f t="shared" si="3"/>
        <v>-5.9029249682068685E-2</v>
      </c>
      <c r="G424" s="421">
        <f t="shared" si="24"/>
        <v>0.25802455231444982</v>
      </c>
      <c r="H424" s="366">
        <v>16.350000000000001</v>
      </c>
      <c r="I424" s="339">
        <v>11.8</v>
      </c>
      <c r="J424" s="365">
        <v>22.25</v>
      </c>
      <c r="K424" s="383">
        <v>17.45</v>
      </c>
      <c r="L424" s="365">
        <v>17.149999999999999</v>
      </c>
      <c r="M424" s="365">
        <v>16.350000000000001</v>
      </c>
      <c r="N424" s="365">
        <v>21.6</v>
      </c>
      <c r="O424" s="365">
        <v>16.05</v>
      </c>
      <c r="P424" s="379">
        <v>3.71</v>
      </c>
      <c r="Q424" s="368">
        <v>6.54</v>
      </c>
      <c r="R424" s="366">
        <v>6.4</v>
      </c>
      <c r="S424" s="73">
        <v>15.8</v>
      </c>
      <c r="T424" s="365">
        <v>14.75</v>
      </c>
      <c r="U424" s="365">
        <v>15.1</v>
      </c>
      <c r="V424" s="365">
        <v>15.4</v>
      </c>
      <c r="W424" s="365">
        <v>9.85</v>
      </c>
      <c r="Y424" s="365">
        <v>31.9</v>
      </c>
      <c r="Z424" s="457">
        <v>32</v>
      </c>
      <c r="AA424" s="365">
        <v>11.31</v>
      </c>
      <c r="AB424" s="365">
        <v>7.16</v>
      </c>
      <c r="AC424" s="370">
        <f t="shared" si="4"/>
        <v>3.0674846625766694E-3</v>
      </c>
      <c r="AD424" s="476"/>
      <c r="AE424" s="208">
        <f t="shared" si="5"/>
        <v>-9.2307692307692202E-2</v>
      </c>
      <c r="AF424" s="208">
        <f t="shared" si="6"/>
        <v>-8.6242299794661248E-2</v>
      </c>
      <c r="AG424" s="208">
        <f t="shared" si="7"/>
        <v>-7.9155672823219003E-2</v>
      </c>
      <c r="AH424" s="213">
        <f t="shared" si="8"/>
        <v>2.9239766081869956E-3</v>
      </c>
      <c r="AI424" s="211">
        <f t="shared" si="9"/>
        <v>-8.4033613445378186E-2</v>
      </c>
      <c r="AJ424" s="211">
        <f t="shared" si="10"/>
        <v>4.6511627906977715E-3</v>
      </c>
      <c r="AK424" s="211">
        <f t="shared" si="11"/>
        <v>-8.8068181818181879E-2</v>
      </c>
      <c r="AL424" s="461">
        <f t="shared" si="12"/>
        <v>0</v>
      </c>
      <c r="AM424" s="461">
        <f t="shared" si="13"/>
        <v>-0.1185983827493261</v>
      </c>
      <c r="AN424" s="200">
        <f t="shared" si="14"/>
        <v>7.8740157480317041E-3</v>
      </c>
      <c r="AO424" s="208">
        <f t="shared" si="15"/>
        <v>9.5846645367412275E-3</v>
      </c>
      <c r="AP424" s="32">
        <f t="shared" si="16"/>
        <v>-1.6666666666666718E-2</v>
      </c>
      <c r="AQ424" s="32">
        <f t="shared" si="17"/>
        <v>3.3222591362125353E-3</v>
      </c>
      <c r="AR424" s="32">
        <f t="shared" si="18"/>
        <v>-2.2222222222222254E-2</v>
      </c>
      <c r="AS424" s="32">
        <f t="shared" si="19"/>
        <v>1.025641025641022E-2</v>
      </c>
      <c r="AT424" s="32">
        <f t="shared" si="20"/>
        <v>9.4936708860757779E-3</v>
      </c>
      <c r="AU424" s="216">
        <f t="shared" si="21"/>
        <v>1.5873015873015817E-2</v>
      </c>
      <c r="AV424" s="461">
        <f t="shared" si="22"/>
        <v>2.3529411764705799E-2</v>
      </c>
      <c r="AW424" s="461">
        <f t="shared" si="23"/>
        <v>0</v>
      </c>
    </row>
    <row r="425" spans="1:49">
      <c r="A425" s="40">
        <f t="shared" si="0"/>
        <v>40210</v>
      </c>
      <c r="B425">
        <v>9198</v>
      </c>
      <c r="C425">
        <v>7495</v>
      </c>
      <c r="D425" s="362">
        <f t="shared" si="1"/>
        <v>-0.16738989475784327</v>
      </c>
      <c r="E425" s="34">
        <f t="shared" si="2"/>
        <v>-0.17654431512981195</v>
      </c>
      <c r="F425" s="34">
        <f t="shared" si="3"/>
        <v>-0.1558734091676991</v>
      </c>
      <c r="G425" s="421">
        <f t="shared" si="24"/>
        <v>0.22721814543028684</v>
      </c>
      <c r="H425" s="366">
        <v>13.95</v>
      </c>
      <c r="I425" s="339">
        <v>10.5</v>
      </c>
      <c r="J425" s="365">
        <v>19.350000000000001</v>
      </c>
      <c r="K425" s="383">
        <v>15.2</v>
      </c>
      <c r="L425" s="365">
        <v>14.7</v>
      </c>
      <c r="M425" s="365">
        <v>14.25</v>
      </c>
      <c r="N425" s="365">
        <v>18.05</v>
      </c>
      <c r="O425" s="365">
        <v>13.95</v>
      </c>
      <c r="P425" s="379">
        <v>2.4700000000000002</v>
      </c>
      <c r="Q425" s="368">
        <v>5.13</v>
      </c>
      <c r="R425" s="366">
        <v>5.5</v>
      </c>
      <c r="S425" s="73">
        <v>13.7</v>
      </c>
      <c r="T425" s="365">
        <v>12.5</v>
      </c>
      <c r="U425" s="365">
        <v>12.9</v>
      </c>
      <c r="V425" s="365">
        <v>13.25</v>
      </c>
      <c r="W425" s="365">
        <v>8.25</v>
      </c>
      <c r="Y425" s="365">
        <v>25.9</v>
      </c>
      <c r="Z425" s="457">
        <v>26.25</v>
      </c>
      <c r="AA425" s="365">
        <v>8.4</v>
      </c>
      <c r="AB425" s="365">
        <v>5.48</v>
      </c>
      <c r="AC425" s="370">
        <f t="shared" si="4"/>
        <v>-0.14678899082568819</v>
      </c>
      <c r="AD425" s="476"/>
      <c r="AE425" s="208">
        <f t="shared" si="5"/>
        <v>-0.11016949152542377</v>
      </c>
      <c r="AF425" s="208">
        <f t="shared" si="6"/>
        <v>-0.13033707865168531</v>
      </c>
      <c r="AG425" s="208">
        <f t="shared" si="7"/>
        <v>-0.12893982808022919</v>
      </c>
      <c r="AH425" s="213">
        <f t="shared" si="8"/>
        <v>-0.14285714285714279</v>
      </c>
      <c r="AI425" s="211">
        <f t="shared" si="9"/>
        <v>-0.12844036697247718</v>
      </c>
      <c r="AJ425" s="211">
        <f t="shared" si="10"/>
        <v>-0.16435185185185186</v>
      </c>
      <c r="AK425" s="211">
        <f t="shared" si="11"/>
        <v>-0.13084112149532723</v>
      </c>
      <c r="AL425" s="461">
        <f t="shared" si="12"/>
        <v>-0.33423180592991908</v>
      </c>
      <c r="AM425" s="461">
        <f t="shared" si="13"/>
        <v>-0.2155963302752294</v>
      </c>
      <c r="AN425" s="200">
        <f t="shared" si="14"/>
        <v>-0.140625</v>
      </c>
      <c r="AO425" s="208">
        <f t="shared" si="15"/>
        <v>-0.13291139240506333</v>
      </c>
      <c r="AP425" s="32">
        <f t="shared" si="16"/>
        <v>-0.15254237288135597</v>
      </c>
      <c r="AQ425" s="32">
        <f t="shared" si="17"/>
        <v>-0.14569536423841056</v>
      </c>
      <c r="AR425" s="32">
        <f t="shared" si="18"/>
        <v>-0.13961038961038963</v>
      </c>
      <c r="AS425" s="32">
        <f t="shared" si="19"/>
        <v>-0.16243654822335019</v>
      </c>
      <c r="AT425" s="32">
        <f t="shared" si="20"/>
        <v>-0.18808777429467083</v>
      </c>
      <c r="AU425" s="216">
        <f t="shared" si="21"/>
        <v>-0.1796875</v>
      </c>
      <c r="AV425" s="461">
        <f t="shared" si="22"/>
        <v>-0.2572944297082228</v>
      </c>
      <c r="AW425" s="461">
        <f t="shared" si="23"/>
        <v>-0.23463687150837986</v>
      </c>
    </row>
    <row r="426" spans="1:49">
      <c r="A426" s="40">
        <f t="shared" si="0"/>
        <v>40217</v>
      </c>
      <c r="B426">
        <v>9733</v>
      </c>
      <c r="C426">
        <v>7454</v>
      </c>
      <c r="D426" s="362">
        <f t="shared" si="1"/>
        <v>2.9593242676571041E-2</v>
      </c>
      <c r="E426" s="34">
        <f t="shared" si="2"/>
        <v>5.8164818438791066E-2</v>
      </c>
      <c r="F426" s="34">
        <f t="shared" si="3"/>
        <v>-5.4703135423616045E-3</v>
      </c>
      <c r="G426" s="421">
        <f t="shared" si="24"/>
        <v>0.30574188355245507</v>
      </c>
      <c r="H426" s="366">
        <v>14.6</v>
      </c>
      <c r="I426" s="339">
        <v>9.9</v>
      </c>
      <c r="J426" s="365">
        <v>18.55</v>
      </c>
      <c r="K426" s="383">
        <v>14.55</v>
      </c>
      <c r="L426" s="365">
        <v>15.4</v>
      </c>
      <c r="M426" s="365">
        <v>13.65</v>
      </c>
      <c r="N426" s="365">
        <v>19.899999999999999</v>
      </c>
      <c r="O426" s="365">
        <v>13.4</v>
      </c>
      <c r="P426" s="379">
        <v>2.83</v>
      </c>
      <c r="Q426" s="368">
        <v>4.68</v>
      </c>
      <c r="R426" s="366">
        <v>5.85</v>
      </c>
      <c r="S426" s="73">
        <v>14.6</v>
      </c>
      <c r="T426" s="365">
        <v>13</v>
      </c>
      <c r="U426" s="365">
        <v>13.65</v>
      </c>
      <c r="V426" s="365">
        <v>14.25</v>
      </c>
      <c r="W426" s="365">
        <v>8.3000000000000007</v>
      </c>
      <c r="Y426" s="365">
        <v>27.05</v>
      </c>
      <c r="Z426" s="457">
        <v>27.2</v>
      </c>
      <c r="AA426" s="365">
        <v>9.01</v>
      </c>
      <c r="AB426" s="365">
        <v>6.19</v>
      </c>
      <c r="AC426" s="370">
        <f t="shared" si="4"/>
        <v>4.6594982078853153E-2</v>
      </c>
      <c r="AD426" s="476"/>
      <c r="AE426" s="208">
        <f t="shared" si="5"/>
        <v>-5.7142857142857162E-2</v>
      </c>
      <c r="AF426" s="208">
        <f t="shared" si="6"/>
        <v>-4.1343669250646031E-2</v>
      </c>
      <c r="AG426" s="208">
        <f t="shared" si="7"/>
        <v>-4.2763157894736725E-2</v>
      </c>
      <c r="AH426" s="213">
        <f t="shared" si="8"/>
        <v>4.7619047619047672E-2</v>
      </c>
      <c r="AI426" s="211">
        <f t="shared" si="9"/>
        <v>-4.2105263157894757E-2</v>
      </c>
      <c r="AJ426" s="211">
        <f t="shared" si="10"/>
        <v>0.10249307479224368</v>
      </c>
      <c r="AK426" s="211">
        <f t="shared" si="11"/>
        <v>-3.9426523297490967E-2</v>
      </c>
      <c r="AL426" s="461">
        <f t="shared" si="12"/>
        <v>0.14574898785425106</v>
      </c>
      <c r="AM426" s="461">
        <f t="shared" si="13"/>
        <v>-8.7719298245614086E-2</v>
      </c>
      <c r="AN426" s="200">
        <f t="shared" si="14"/>
        <v>6.3636363636363491E-2</v>
      </c>
      <c r="AO426" s="208">
        <f t="shared" si="15"/>
        <v>6.5693430656934337E-2</v>
      </c>
      <c r="AP426" s="32">
        <f t="shared" si="16"/>
        <v>4.0000000000000036E-2</v>
      </c>
      <c r="AQ426" s="32">
        <f t="shared" si="17"/>
        <v>5.8139534883721034E-2</v>
      </c>
      <c r="AR426" s="32">
        <f t="shared" si="18"/>
        <v>7.547169811320753E-2</v>
      </c>
      <c r="AS426" s="32">
        <f t="shared" si="19"/>
        <v>6.0606060606060996E-3</v>
      </c>
      <c r="AT426" s="32">
        <f t="shared" si="20"/>
        <v>4.4401544401544424E-2</v>
      </c>
      <c r="AU426" s="216">
        <f t="shared" si="21"/>
        <v>3.6190476190476106E-2</v>
      </c>
      <c r="AV426" s="461">
        <f t="shared" si="22"/>
        <v>7.2619047619047583E-2</v>
      </c>
      <c r="AW426" s="461">
        <f t="shared" si="23"/>
        <v>0.12956204379562042</v>
      </c>
    </row>
    <row r="427" spans="1:49">
      <c r="A427" s="40">
        <f t="shared" si="0"/>
        <v>40224</v>
      </c>
      <c r="B427">
        <v>9337</v>
      </c>
      <c r="C427">
        <v>6899</v>
      </c>
      <c r="D427" s="362">
        <f t="shared" si="1"/>
        <v>-5.5332518764182215E-2</v>
      </c>
      <c r="E427" s="34">
        <f t="shared" si="2"/>
        <v>-4.0686324874139479E-2</v>
      </c>
      <c r="F427" s="34">
        <f t="shared" si="3"/>
        <v>-7.4456667561041079E-2</v>
      </c>
      <c r="G427" s="421">
        <f t="shared" si="24"/>
        <v>0.35338454848528772</v>
      </c>
      <c r="H427" s="366">
        <v>14.1</v>
      </c>
      <c r="I427" s="339">
        <v>9.1999999999999993</v>
      </c>
      <c r="J427" s="365">
        <v>16.399999999999999</v>
      </c>
      <c r="K427" s="383">
        <v>13.3</v>
      </c>
      <c r="L427" s="365">
        <v>14.75</v>
      </c>
      <c r="M427" s="365">
        <v>12.4</v>
      </c>
      <c r="N427" s="365">
        <v>19.100000000000001</v>
      </c>
      <c r="O427" s="365">
        <v>12.15</v>
      </c>
      <c r="P427" s="379">
        <v>2.65</v>
      </c>
      <c r="Q427" s="368">
        <v>3.98</v>
      </c>
      <c r="R427" s="366">
        <v>5.75</v>
      </c>
      <c r="S427" s="73">
        <v>14.3</v>
      </c>
      <c r="T427" s="365">
        <v>12.25</v>
      </c>
      <c r="U427" s="365">
        <v>13.4</v>
      </c>
      <c r="V427" s="365">
        <v>13.95</v>
      </c>
      <c r="W427" s="365">
        <v>8.65</v>
      </c>
      <c r="Y427" s="365">
        <v>25.1</v>
      </c>
      <c r="Z427" s="457">
        <v>25.75</v>
      </c>
      <c r="AA427" s="365">
        <v>7.95</v>
      </c>
      <c r="AB427" s="365">
        <v>5.92</v>
      </c>
      <c r="AC427" s="370">
        <f t="shared" si="4"/>
        <v>-3.4246575342465779E-2</v>
      </c>
      <c r="AD427" s="476"/>
      <c r="AE427" s="208">
        <f t="shared" si="5"/>
        <v>-7.0707070707070829E-2</v>
      </c>
      <c r="AF427" s="208">
        <f t="shared" si="6"/>
        <v>-0.11590296495956887</v>
      </c>
      <c r="AG427" s="208">
        <f t="shared" si="7"/>
        <v>-8.5910652920962227E-2</v>
      </c>
      <c r="AH427" s="213">
        <f t="shared" si="8"/>
        <v>-4.220779220779225E-2</v>
      </c>
      <c r="AI427" s="211">
        <f t="shared" si="9"/>
        <v>-9.1575091575091583E-2</v>
      </c>
      <c r="AJ427" s="211">
        <f t="shared" si="10"/>
        <v>-4.0201005025125469E-2</v>
      </c>
      <c r="AK427" s="211">
        <f t="shared" si="11"/>
        <v>-9.3283582089552231E-2</v>
      </c>
      <c r="AL427" s="461">
        <f t="shared" si="12"/>
        <v>-6.360424028268552E-2</v>
      </c>
      <c r="AM427" s="461">
        <f t="shared" si="13"/>
        <v>-0.14957264957264949</v>
      </c>
      <c r="AN427" s="200">
        <f t="shared" si="14"/>
        <v>-1.7094017094017033E-2</v>
      </c>
      <c r="AO427" s="208">
        <f t="shared" si="15"/>
        <v>-2.0547945205479423E-2</v>
      </c>
      <c r="AP427" s="32">
        <f t="shared" si="16"/>
        <v>-5.7692307692307709E-2</v>
      </c>
      <c r="AQ427" s="32">
        <f t="shared" si="17"/>
        <v>-1.8315018315018361E-2</v>
      </c>
      <c r="AR427" s="32">
        <f t="shared" si="18"/>
        <v>-2.1052631578947434E-2</v>
      </c>
      <c r="AS427" s="32">
        <f t="shared" si="19"/>
        <v>4.2168674698795039E-2</v>
      </c>
      <c r="AT427" s="32">
        <f t="shared" si="20"/>
        <v>-7.2088724584103536E-2</v>
      </c>
      <c r="AU427" s="216">
        <f t="shared" si="21"/>
        <v>-5.3308823529411686E-2</v>
      </c>
      <c r="AV427" s="461">
        <f t="shared" si="22"/>
        <v>-0.11764705882352933</v>
      </c>
      <c r="AW427" s="461">
        <f t="shared" si="23"/>
        <v>-4.3618739903069526E-2</v>
      </c>
    </row>
    <row r="428" spans="1:49">
      <c r="A428" s="40">
        <f t="shared" si="0"/>
        <v>40231</v>
      </c>
      <c r="B428">
        <v>9861</v>
      </c>
      <c r="C428">
        <v>7369</v>
      </c>
      <c r="D428" s="362">
        <f t="shared" si="1"/>
        <v>6.1221975856122102E-2</v>
      </c>
      <c r="E428" s="34">
        <f t="shared" si="2"/>
        <v>5.6120809681910577E-2</v>
      </c>
      <c r="F428" s="34">
        <f t="shared" si="3"/>
        <v>6.812581533555595E-2</v>
      </c>
      <c r="G428" s="421">
        <f t="shared" si="24"/>
        <v>0.33817342923056043</v>
      </c>
      <c r="H428" s="366">
        <v>14.3</v>
      </c>
      <c r="I428" s="339">
        <v>9.75</v>
      </c>
      <c r="J428" s="365">
        <v>18.45</v>
      </c>
      <c r="K428" s="383">
        <v>14.5</v>
      </c>
      <c r="L428" s="365">
        <v>15</v>
      </c>
      <c r="M428" s="365">
        <v>13.7</v>
      </c>
      <c r="N428" s="365">
        <v>19.399999999999999</v>
      </c>
      <c r="O428" s="365">
        <v>13.45</v>
      </c>
      <c r="P428" s="379">
        <v>2.74</v>
      </c>
      <c r="Q428" s="368">
        <v>4.68</v>
      </c>
      <c r="R428" s="366">
        <v>5.95</v>
      </c>
      <c r="S428" s="73">
        <v>14.85</v>
      </c>
      <c r="T428" s="365">
        <v>12.5</v>
      </c>
      <c r="U428" s="365">
        <v>14</v>
      </c>
      <c r="V428" s="365">
        <v>14.45</v>
      </c>
      <c r="W428" s="365">
        <v>9.0500000000000007</v>
      </c>
      <c r="Y428" s="365">
        <v>27.1</v>
      </c>
      <c r="Z428" s="457">
        <v>27.25</v>
      </c>
      <c r="AA428" s="365">
        <v>8.93</v>
      </c>
      <c r="AB428" s="365">
        <v>6.32</v>
      </c>
      <c r="AC428" s="370">
        <f t="shared" si="4"/>
        <v>1.4184397163120588E-2</v>
      </c>
      <c r="AD428" s="476"/>
      <c r="AE428" s="208">
        <f t="shared" si="5"/>
        <v>5.9782608695652328E-2</v>
      </c>
      <c r="AF428" s="208">
        <f t="shared" si="6"/>
        <v>0.125</v>
      </c>
      <c r="AG428" s="208">
        <f t="shared" si="7"/>
        <v>9.0225563909774431E-2</v>
      </c>
      <c r="AH428" s="213">
        <f t="shared" si="8"/>
        <v>1.6949152542372836E-2</v>
      </c>
      <c r="AI428" s="211">
        <f t="shared" si="9"/>
        <v>0.10483870967741926</v>
      </c>
      <c r="AJ428" s="211">
        <f t="shared" si="10"/>
        <v>1.5706806282722363E-2</v>
      </c>
      <c r="AK428" s="211">
        <f t="shared" si="11"/>
        <v>0.10699588477366251</v>
      </c>
      <c r="AL428" s="461">
        <f t="shared" si="12"/>
        <v>3.3962264150943611E-2</v>
      </c>
      <c r="AM428" s="461">
        <f t="shared" si="13"/>
        <v>0.17587939698492461</v>
      </c>
      <c r="AN428" s="200">
        <f t="shared" si="14"/>
        <v>3.4782608695652195E-2</v>
      </c>
      <c r="AO428" s="208">
        <f t="shared" si="15"/>
        <v>3.8461538461538325E-2</v>
      </c>
      <c r="AP428" s="32">
        <f t="shared" si="16"/>
        <v>2.0408163265306145E-2</v>
      </c>
      <c r="AQ428" s="32">
        <f t="shared" si="17"/>
        <v>4.4776119402984982E-2</v>
      </c>
      <c r="AR428" s="32">
        <f t="shared" si="18"/>
        <v>3.584229390680993E-2</v>
      </c>
      <c r="AS428" s="32">
        <f t="shared" si="19"/>
        <v>4.6242774566473965E-2</v>
      </c>
      <c r="AT428" s="32">
        <f t="shared" si="20"/>
        <v>7.9681274900398336E-2</v>
      </c>
      <c r="AU428" s="216">
        <f t="shared" si="21"/>
        <v>5.8252427184465994E-2</v>
      </c>
      <c r="AV428" s="461">
        <f t="shared" si="22"/>
        <v>0.1232704402515723</v>
      </c>
      <c r="AW428" s="461">
        <f t="shared" si="23"/>
        <v>6.7567567567567544E-2</v>
      </c>
    </row>
    <row r="429" spans="1:49">
      <c r="A429" s="40">
        <f t="shared" si="0"/>
        <v>40238</v>
      </c>
      <c r="B429">
        <v>9131</v>
      </c>
      <c r="C429">
        <v>6669</v>
      </c>
      <c r="D429" s="362">
        <f t="shared" si="1"/>
        <v>-8.2994776552524629E-2</v>
      </c>
      <c r="E429" s="34">
        <f t="shared" si="2"/>
        <v>-7.4029003143697425E-2</v>
      </c>
      <c r="F429" s="34">
        <f t="shared" si="3"/>
        <v>-9.4992536300719244E-2</v>
      </c>
      <c r="G429" s="421">
        <f t="shared" si="24"/>
        <v>0.36917079022342181</v>
      </c>
      <c r="H429" s="366">
        <v>13.05</v>
      </c>
      <c r="I429" s="339">
        <v>9.15</v>
      </c>
      <c r="J429" s="365">
        <v>18</v>
      </c>
      <c r="K429" s="383">
        <v>13.25</v>
      </c>
      <c r="L429" s="365">
        <v>13.7</v>
      </c>
      <c r="M429" s="365">
        <v>12.35</v>
      </c>
      <c r="N429" s="365">
        <v>17.600000000000001</v>
      </c>
      <c r="O429" s="365">
        <v>12.1</v>
      </c>
      <c r="P429" s="379">
        <v>1.99</v>
      </c>
      <c r="Q429" s="368">
        <v>3.98</v>
      </c>
      <c r="R429" s="366">
        <v>5.65</v>
      </c>
      <c r="S429" s="73">
        <v>14.05</v>
      </c>
      <c r="T429" s="365">
        <v>11.2</v>
      </c>
      <c r="U429" s="365">
        <v>13.15</v>
      </c>
      <c r="V429" s="365">
        <v>13.5</v>
      </c>
      <c r="W429" s="365">
        <v>8.4499999999999993</v>
      </c>
      <c r="Y429" s="365">
        <v>25.2</v>
      </c>
      <c r="Z429" s="457">
        <v>25.25</v>
      </c>
      <c r="AA429" s="365">
        <v>7.96</v>
      </c>
      <c r="AB429" s="365">
        <v>5.75</v>
      </c>
      <c r="AC429" s="370">
        <f t="shared" si="4"/>
        <v>-8.7412587412587395E-2</v>
      </c>
      <c r="AD429" s="476"/>
      <c r="AE429" s="208">
        <f t="shared" si="5"/>
        <v>-6.1538461538461542E-2</v>
      </c>
      <c r="AF429" s="208">
        <f t="shared" si="6"/>
        <v>-2.4390243902438935E-2</v>
      </c>
      <c r="AG429" s="208">
        <f t="shared" si="7"/>
        <v>-8.6206896551724088E-2</v>
      </c>
      <c r="AH429" s="213">
        <f t="shared" si="8"/>
        <v>-8.666666666666667E-2</v>
      </c>
      <c r="AI429" s="211">
        <f t="shared" si="9"/>
        <v>-9.8540145985401395E-2</v>
      </c>
      <c r="AJ429" s="211">
        <f t="shared" si="10"/>
        <v>-9.2783505154639068E-2</v>
      </c>
      <c r="AK429" s="211">
        <f t="shared" si="11"/>
        <v>-0.1003717472118959</v>
      </c>
      <c r="AL429" s="461">
        <f t="shared" si="12"/>
        <v>-0.27372262773722633</v>
      </c>
      <c r="AM429" s="461">
        <f t="shared" si="13"/>
        <v>-0.14957264957264949</v>
      </c>
      <c r="AN429" s="200">
        <f t="shared" si="14"/>
        <v>-5.0420168067226823E-2</v>
      </c>
      <c r="AO429" s="208">
        <f t="shared" si="15"/>
        <v>-5.3872053872053849E-2</v>
      </c>
      <c r="AP429" s="32">
        <f t="shared" si="16"/>
        <v>-0.10400000000000009</v>
      </c>
      <c r="AQ429" s="32">
        <f t="shared" si="17"/>
        <v>-6.0714285714285721E-2</v>
      </c>
      <c r="AR429" s="32">
        <f t="shared" si="18"/>
        <v>-6.5743944636678209E-2</v>
      </c>
      <c r="AS429" s="32">
        <f t="shared" si="19"/>
        <v>-6.6298342541436628E-2</v>
      </c>
      <c r="AT429" s="32">
        <f t="shared" si="20"/>
        <v>-7.011070110701112E-2</v>
      </c>
      <c r="AU429" s="216">
        <f t="shared" si="21"/>
        <v>-7.3394495412844041E-2</v>
      </c>
      <c r="AV429" s="461">
        <f t="shared" si="22"/>
        <v>-0.10862262038073911</v>
      </c>
      <c r="AW429" s="461">
        <f t="shared" si="23"/>
        <v>-9.0189873417721556E-2</v>
      </c>
    </row>
    <row r="430" spans="1:49">
      <c r="A430" s="40">
        <f t="shared" si="0"/>
        <v>40245</v>
      </c>
      <c r="B430">
        <v>11083</v>
      </c>
      <c r="C430">
        <v>8059</v>
      </c>
      <c r="D430" s="362">
        <f t="shared" si="1"/>
        <v>0.21151898734177221</v>
      </c>
      <c r="E430" s="34">
        <f t="shared" si="2"/>
        <v>0.21377724236118723</v>
      </c>
      <c r="F430" s="34">
        <f t="shared" si="3"/>
        <v>0.20842705053231358</v>
      </c>
      <c r="G430" s="421">
        <f t="shared" si="24"/>
        <v>0.37523265913885095</v>
      </c>
      <c r="H430" s="366">
        <v>14.8</v>
      </c>
      <c r="I430" s="339">
        <v>11</v>
      </c>
      <c r="J430" s="365">
        <v>20.6</v>
      </c>
      <c r="K430" s="383">
        <v>16.2</v>
      </c>
      <c r="L430" s="365">
        <v>15.45</v>
      </c>
      <c r="M430" s="365">
        <v>15</v>
      </c>
      <c r="N430" s="365">
        <v>20</v>
      </c>
      <c r="O430" s="365">
        <v>14.65</v>
      </c>
      <c r="P430" s="379">
        <v>3</v>
      </c>
      <c r="Q430" s="368">
        <v>5.74</v>
      </c>
      <c r="R430" s="366">
        <v>6.55</v>
      </c>
      <c r="S430" s="73">
        <v>16.649999999999999</v>
      </c>
      <c r="T430" s="365">
        <v>13</v>
      </c>
      <c r="U430" s="365">
        <v>15.6</v>
      </c>
      <c r="V430" s="365">
        <v>16</v>
      </c>
      <c r="W430" s="365">
        <v>10.050000000000001</v>
      </c>
      <c r="Y430" s="365">
        <v>30.4</v>
      </c>
      <c r="Z430" s="457">
        <v>30.5</v>
      </c>
      <c r="AA430" s="365">
        <v>10.56</v>
      </c>
      <c r="AB430" s="365">
        <v>7.6</v>
      </c>
      <c r="AC430" s="370">
        <f t="shared" si="4"/>
        <v>0.13409961685823757</v>
      </c>
      <c r="AD430" s="476"/>
      <c r="AE430" s="208">
        <f t="shared" si="5"/>
        <v>0.20218579234972678</v>
      </c>
      <c r="AF430" s="208">
        <f t="shared" si="6"/>
        <v>0.1444444444444446</v>
      </c>
      <c r="AG430" s="208">
        <f t="shared" si="7"/>
        <v>0.22264150943396221</v>
      </c>
      <c r="AH430" s="213">
        <f t="shared" si="8"/>
        <v>0.12773722627737216</v>
      </c>
      <c r="AI430" s="211">
        <f t="shared" si="9"/>
        <v>0.21457489878542524</v>
      </c>
      <c r="AJ430" s="211">
        <f t="shared" si="10"/>
        <v>0.13636363636363624</v>
      </c>
      <c r="AK430" s="211">
        <f t="shared" si="11"/>
        <v>0.21074380165289264</v>
      </c>
      <c r="AL430" s="461">
        <f t="shared" si="12"/>
        <v>0.50753768844221114</v>
      </c>
      <c r="AM430" s="461">
        <f t="shared" si="13"/>
        <v>0.44221105527638205</v>
      </c>
      <c r="AN430" s="200">
        <f t="shared" si="14"/>
        <v>0.15929203539822989</v>
      </c>
      <c r="AO430" s="208">
        <f t="shared" si="15"/>
        <v>0.185053380782918</v>
      </c>
      <c r="AP430" s="32">
        <f t="shared" si="16"/>
        <v>0.16071428571428581</v>
      </c>
      <c r="AQ430" s="32">
        <f t="shared" si="17"/>
        <v>0.18631178707224327</v>
      </c>
      <c r="AR430" s="32">
        <f t="shared" si="18"/>
        <v>0.18518518518518512</v>
      </c>
      <c r="AS430" s="32">
        <f t="shared" si="19"/>
        <v>0.18934911242603558</v>
      </c>
      <c r="AT430" s="32">
        <f t="shared" si="20"/>
        <v>0.20634920634920628</v>
      </c>
      <c r="AU430" s="216">
        <f t="shared" si="21"/>
        <v>0.20792079207920788</v>
      </c>
      <c r="AV430" s="461">
        <f t="shared" si="22"/>
        <v>0.3266331658291457</v>
      </c>
      <c r="AW430" s="461">
        <f t="shared" si="23"/>
        <v>0.32173913043478253</v>
      </c>
    </row>
    <row r="431" spans="1:49">
      <c r="A431" s="40">
        <f t="shared" si="0"/>
        <v>40252</v>
      </c>
      <c r="B431">
        <v>11268</v>
      </c>
      <c r="C431">
        <v>9442</v>
      </c>
      <c r="D431" s="362">
        <f t="shared" si="1"/>
        <v>8.1914115557413014E-2</v>
      </c>
      <c r="E431" s="34">
        <f t="shared" si="2"/>
        <v>1.669223134530351E-2</v>
      </c>
      <c r="F431" s="34">
        <f t="shared" si="3"/>
        <v>0.17160938081647847</v>
      </c>
      <c r="G431" s="421">
        <f t="shared" si="24"/>
        <v>0.19339123067146791</v>
      </c>
      <c r="H431" s="366">
        <v>15.45</v>
      </c>
      <c r="I431" s="339">
        <v>13.25</v>
      </c>
      <c r="J431" s="365">
        <v>24.95</v>
      </c>
      <c r="K431" s="383">
        <v>19.649999999999999</v>
      </c>
      <c r="L431" s="365">
        <v>16.100000000000001</v>
      </c>
      <c r="M431" s="365">
        <v>18.05</v>
      </c>
      <c r="N431" s="365">
        <v>20.9</v>
      </c>
      <c r="O431" s="365">
        <v>17.649999999999999</v>
      </c>
      <c r="P431" s="379">
        <v>3.45</v>
      </c>
      <c r="Q431" s="368">
        <v>7.95</v>
      </c>
      <c r="R431" s="366">
        <v>6.7</v>
      </c>
      <c r="S431" s="73">
        <v>17.100000000000001</v>
      </c>
      <c r="T431" s="365">
        <v>13.7</v>
      </c>
      <c r="U431" s="365">
        <v>16</v>
      </c>
      <c r="V431" s="365">
        <v>16.45</v>
      </c>
      <c r="W431" s="365">
        <v>10.35</v>
      </c>
      <c r="Y431" s="365">
        <v>30.15</v>
      </c>
      <c r="Z431" s="457">
        <v>30</v>
      </c>
      <c r="AA431" s="365">
        <v>10.43</v>
      </c>
      <c r="AB431" s="365">
        <v>7.95</v>
      </c>
      <c r="AC431" s="370">
        <f t="shared" si="4"/>
        <v>4.3918918918918859E-2</v>
      </c>
      <c r="AD431" s="476"/>
      <c r="AE431" s="208">
        <f t="shared" si="5"/>
        <v>0.20454545454545459</v>
      </c>
      <c r="AF431" s="208">
        <f t="shared" si="6"/>
        <v>0.21116504854368912</v>
      </c>
      <c r="AG431" s="208">
        <f t="shared" si="7"/>
        <v>0.21296296296296302</v>
      </c>
      <c r="AH431" s="213">
        <f t="shared" si="8"/>
        <v>4.2071197411003292E-2</v>
      </c>
      <c r="AI431" s="211">
        <f t="shared" si="9"/>
        <v>0.20333333333333337</v>
      </c>
      <c r="AJ431" s="211">
        <f t="shared" si="10"/>
        <v>4.4999999999999929E-2</v>
      </c>
      <c r="AK431" s="211">
        <f t="shared" si="11"/>
        <v>0.20477815699658697</v>
      </c>
      <c r="AL431" s="461">
        <f t="shared" si="12"/>
        <v>0.15000000000000013</v>
      </c>
      <c r="AM431" s="461">
        <f t="shared" si="13"/>
        <v>0.38501742160278751</v>
      </c>
      <c r="AN431" s="200">
        <f t="shared" si="14"/>
        <v>2.2900763358778775E-2</v>
      </c>
      <c r="AO431" s="208">
        <f t="shared" si="15"/>
        <v>2.7027027027027195E-2</v>
      </c>
      <c r="AP431" s="32">
        <f t="shared" si="16"/>
        <v>5.3846153846153877E-2</v>
      </c>
      <c r="AQ431" s="32">
        <f t="shared" si="17"/>
        <v>2.5641025641025772E-2</v>
      </c>
      <c r="AR431" s="32">
        <f t="shared" si="18"/>
        <v>2.8124999999999956E-2</v>
      </c>
      <c r="AS431" s="32">
        <f t="shared" si="19"/>
        <v>2.9850746268656581E-2</v>
      </c>
      <c r="AT431" s="32">
        <f t="shared" si="20"/>
        <v>-8.2236842105263275E-3</v>
      </c>
      <c r="AU431" s="216">
        <f t="shared" si="21"/>
        <v>-1.6393442622950838E-2</v>
      </c>
      <c r="AV431" s="461">
        <f t="shared" si="22"/>
        <v>-1.2310606060606188E-2</v>
      </c>
      <c r="AW431" s="461">
        <f t="shared" si="23"/>
        <v>4.6052631578947345E-2</v>
      </c>
    </row>
    <row r="432" spans="1:49">
      <c r="A432" s="40">
        <f t="shared" si="0"/>
        <v>40259</v>
      </c>
      <c r="B432">
        <v>9500</v>
      </c>
      <c r="C432">
        <v>7681</v>
      </c>
      <c r="D432" s="362">
        <f t="shared" si="1"/>
        <v>-0.17040077257363595</v>
      </c>
      <c r="E432" s="34">
        <f t="shared" si="2"/>
        <v>-0.15690450834220804</v>
      </c>
      <c r="F432" s="34">
        <f t="shared" si="3"/>
        <v>-0.18650709595424697</v>
      </c>
      <c r="G432" s="421">
        <f t="shared" si="24"/>
        <v>0.23681812264028121</v>
      </c>
      <c r="H432" s="366">
        <v>14.1</v>
      </c>
      <c r="I432" s="339">
        <v>10.45</v>
      </c>
      <c r="J432" s="365">
        <v>19.75</v>
      </c>
      <c r="K432" s="383">
        <v>14.65</v>
      </c>
      <c r="L432" s="365">
        <v>14.6</v>
      </c>
      <c r="M432" s="365">
        <v>14.5</v>
      </c>
      <c r="N432" s="365">
        <v>19.350000000000001</v>
      </c>
      <c r="O432" s="365">
        <v>14.2</v>
      </c>
      <c r="P432" s="379">
        <v>2.65</v>
      </c>
      <c r="Q432" s="368">
        <v>5.39</v>
      </c>
      <c r="R432" s="366">
        <v>5.8</v>
      </c>
      <c r="S432" s="73">
        <v>14.6</v>
      </c>
      <c r="T432" s="365">
        <v>12.5</v>
      </c>
      <c r="U432" s="365">
        <v>13.85</v>
      </c>
      <c r="V432" s="365">
        <v>14.25</v>
      </c>
      <c r="W432" s="365">
        <v>8.8000000000000007</v>
      </c>
      <c r="Y432" s="365">
        <v>25.5</v>
      </c>
      <c r="Z432" s="457">
        <v>25.5</v>
      </c>
      <c r="AA432" s="365">
        <v>8.1300000000000008</v>
      </c>
      <c r="AB432" s="365">
        <v>6.1</v>
      </c>
      <c r="AC432" s="370">
        <f t="shared" si="4"/>
        <v>-8.737864077669899E-2</v>
      </c>
      <c r="AD432" s="476"/>
      <c r="AE432" s="208">
        <f t="shared" si="5"/>
        <v>-0.2113207547169812</v>
      </c>
      <c r="AF432" s="208">
        <f t="shared" si="6"/>
        <v>-0.20841683366733466</v>
      </c>
      <c r="AG432" s="208">
        <f t="shared" si="7"/>
        <v>-0.25445292620865134</v>
      </c>
      <c r="AH432" s="213">
        <f t="shared" si="8"/>
        <v>-9.3167701863354102E-2</v>
      </c>
      <c r="AI432" s="211">
        <f t="shared" si="9"/>
        <v>-0.19667590027700832</v>
      </c>
      <c r="AJ432" s="211">
        <f t="shared" si="10"/>
        <v>-7.4162679425837208E-2</v>
      </c>
      <c r="AK432" s="211">
        <f t="shared" si="11"/>
        <v>-0.19546742209631729</v>
      </c>
      <c r="AL432" s="461">
        <f t="shared" si="12"/>
        <v>-0.23188405797101452</v>
      </c>
      <c r="AM432" s="461">
        <f t="shared" si="13"/>
        <v>-0.32201257861635224</v>
      </c>
      <c r="AN432" s="200">
        <f t="shared" si="14"/>
        <v>-0.13432835820895528</v>
      </c>
      <c r="AO432" s="208">
        <f t="shared" si="15"/>
        <v>-0.14619883040935677</v>
      </c>
      <c r="AP432" s="32">
        <f t="shared" si="16"/>
        <v>-8.7591240875912413E-2</v>
      </c>
      <c r="AQ432" s="32">
        <f t="shared" si="17"/>
        <v>-0.13437500000000002</v>
      </c>
      <c r="AR432" s="32">
        <f t="shared" si="18"/>
        <v>-0.13373860182370811</v>
      </c>
      <c r="AS432" s="32">
        <f t="shared" si="19"/>
        <v>-0.14975845410628008</v>
      </c>
      <c r="AT432" s="32">
        <f t="shared" si="20"/>
        <v>-0.154228855721393</v>
      </c>
      <c r="AU432" s="216">
        <f t="shared" si="21"/>
        <v>-0.15000000000000002</v>
      </c>
      <c r="AV432" s="461">
        <f t="shared" si="22"/>
        <v>-0.22051773729626067</v>
      </c>
      <c r="AW432" s="461">
        <f t="shared" si="23"/>
        <v>-0.23270440251572333</v>
      </c>
    </row>
    <row r="433" spans="1:49">
      <c r="A433" s="40">
        <f t="shared" si="0"/>
        <v>40266</v>
      </c>
      <c r="B433">
        <v>8867</v>
      </c>
      <c r="C433">
        <v>7281</v>
      </c>
      <c r="D433" s="362">
        <f t="shared" si="1"/>
        <v>-6.0124556195797707E-2</v>
      </c>
      <c r="E433" s="34">
        <f t="shared" si="2"/>
        <v>-6.6631578947368375E-2</v>
      </c>
      <c r="F433" s="34">
        <f t="shared" si="3"/>
        <v>-5.207655253222232E-2</v>
      </c>
      <c r="G433" s="421">
        <f t="shared" si="24"/>
        <v>0.21782722153550335</v>
      </c>
      <c r="H433" s="366">
        <v>14.05</v>
      </c>
      <c r="I433" s="339">
        <v>10.1</v>
      </c>
      <c r="J433" s="365">
        <v>18.600000000000001</v>
      </c>
      <c r="K433" s="383">
        <v>14.6</v>
      </c>
      <c r="L433" s="365">
        <v>14.65</v>
      </c>
      <c r="M433" s="365">
        <v>13.4</v>
      </c>
      <c r="N433" s="365">
        <v>18</v>
      </c>
      <c r="O433" s="365">
        <v>13.1</v>
      </c>
      <c r="P433" s="379">
        <v>2.65</v>
      </c>
      <c r="Q433" s="368">
        <v>4.7699999999999996</v>
      </c>
      <c r="R433" s="366">
        <v>5.45</v>
      </c>
      <c r="S433" s="73">
        <v>13.55</v>
      </c>
      <c r="T433" s="365">
        <v>11.95</v>
      </c>
      <c r="U433" s="365">
        <v>12.65</v>
      </c>
      <c r="V433" s="365">
        <v>13.95</v>
      </c>
      <c r="W433" s="365">
        <v>8.15</v>
      </c>
      <c r="Y433" s="365">
        <v>24.2</v>
      </c>
      <c r="Z433" s="457">
        <v>24.25</v>
      </c>
      <c r="AA433" s="365">
        <v>7.47</v>
      </c>
      <c r="AB433" s="365">
        <v>5.26</v>
      </c>
      <c r="AC433" s="370">
        <f t="shared" si="4"/>
        <v>-3.5460992907800915E-3</v>
      </c>
      <c r="AD433" s="476"/>
      <c r="AE433" s="208">
        <f t="shared" si="5"/>
        <v>-3.349282296650713E-2</v>
      </c>
      <c r="AF433" s="208">
        <f t="shared" si="6"/>
        <v>-5.82278481012658E-2</v>
      </c>
      <c r="AG433" s="208">
        <f t="shared" si="7"/>
        <v>-3.4129692832765013E-3</v>
      </c>
      <c r="AH433" s="213">
        <f t="shared" si="8"/>
        <v>3.4246575342467001E-3</v>
      </c>
      <c r="AI433" s="211">
        <f t="shared" si="9"/>
        <v>-7.5862068965517171E-2</v>
      </c>
      <c r="AJ433" s="211">
        <f t="shared" si="10"/>
        <v>-6.9767441860465129E-2</v>
      </c>
      <c r="AK433" s="211">
        <f t="shared" si="11"/>
        <v>-7.7464788732394374E-2</v>
      </c>
      <c r="AL433" s="461">
        <f t="shared" si="12"/>
        <v>0</v>
      </c>
      <c r="AM433" s="461">
        <f t="shared" si="13"/>
        <v>-0.11502782931354361</v>
      </c>
      <c r="AN433" s="200">
        <f t="shared" si="14"/>
        <v>-6.0344827586206851E-2</v>
      </c>
      <c r="AO433" s="208">
        <f t="shared" si="15"/>
        <v>-7.1917808219178037E-2</v>
      </c>
      <c r="AP433" s="32">
        <f t="shared" si="16"/>
        <v>-4.4000000000000039E-2</v>
      </c>
      <c r="AQ433" s="32">
        <f t="shared" si="17"/>
        <v>-8.6642599277978238E-2</v>
      </c>
      <c r="AR433" s="32">
        <f t="shared" si="18"/>
        <v>-2.1052631578947434E-2</v>
      </c>
      <c r="AS433" s="32">
        <f t="shared" si="19"/>
        <v>-7.3863636363636354E-2</v>
      </c>
      <c r="AT433" s="32">
        <f t="shared" si="20"/>
        <v>-5.0980392156862786E-2</v>
      </c>
      <c r="AU433" s="216">
        <f t="shared" si="21"/>
        <v>-4.9019607843137303E-2</v>
      </c>
      <c r="AV433" s="461">
        <f t="shared" si="22"/>
        <v>-8.1180811808118203E-2</v>
      </c>
      <c r="AW433" s="461">
        <f t="shared" si="23"/>
        <v>-0.13770491803278684</v>
      </c>
    </row>
    <row r="434" spans="1:49">
      <c r="A434" s="40">
        <f t="shared" si="0"/>
        <v>40273</v>
      </c>
      <c r="B434">
        <v>9225</v>
      </c>
      <c r="C434">
        <v>7617</v>
      </c>
      <c r="D434" s="362">
        <f t="shared" si="1"/>
        <v>4.2977458508793642E-2</v>
      </c>
      <c r="E434" s="34">
        <f t="shared" si="2"/>
        <v>4.0374422014209932E-2</v>
      </c>
      <c r="F434" s="34">
        <f t="shared" si="3"/>
        <v>4.6147507210547944E-2</v>
      </c>
      <c r="G434" s="421">
        <f t="shared" si="24"/>
        <v>0.21110673493501378</v>
      </c>
      <c r="H434" s="366">
        <v>14.35</v>
      </c>
      <c r="I434" s="339">
        <v>10.65</v>
      </c>
      <c r="J434" s="365">
        <v>19.45</v>
      </c>
      <c r="K434" s="383">
        <v>15.3</v>
      </c>
      <c r="L434" s="365">
        <v>15.05</v>
      </c>
      <c r="M434" s="365">
        <v>14.1</v>
      </c>
      <c r="N434" s="365">
        <v>18.3</v>
      </c>
      <c r="O434" s="365">
        <v>13.8</v>
      </c>
      <c r="P434" s="379">
        <v>2.83</v>
      </c>
      <c r="Q434" s="368">
        <v>5.21</v>
      </c>
      <c r="R434" s="366">
        <v>5.5</v>
      </c>
      <c r="S434" s="73">
        <v>12.8</v>
      </c>
      <c r="T434" s="365">
        <v>12.2</v>
      </c>
      <c r="U434" s="365">
        <v>12.85</v>
      </c>
      <c r="V434" s="365">
        <v>13.7</v>
      </c>
      <c r="W434" s="365">
        <v>8.25</v>
      </c>
      <c r="Y434" s="365">
        <v>26.55</v>
      </c>
      <c r="Z434" s="457">
        <v>27.25</v>
      </c>
      <c r="AA434" s="365">
        <v>8.66</v>
      </c>
      <c r="AB434" s="365">
        <v>5.3</v>
      </c>
      <c r="AC434" s="370">
        <f t="shared" si="4"/>
        <v>2.1352313167259718E-2</v>
      </c>
      <c r="AD434" s="476"/>
      <c r="AE434" s="208">
        <f t="shared" si="5"/>
        <v>5.4455445544554504E-2</v>
      </c>
      <c r="AF434" s="208">
        <f t="shared" si="6"/>
        <v>4.5698924731182755E-2</v>
      </c>
      <c r="AG434" s="208">
        <f t="shared" si="7"/>
        <v>4.7945205479452024E-2</v>
      </c>
      <c r="AH434" s="213">
        <f t="shared" si="8"/>
        <v>2.7303754266211566E-2</v>
      </c>
      <c r="AI434" s="211">
        <f t="shared" si="9"/>
        <v>5.2238805970149294E-2</v>
      </c>
      <c r="AJ434" s="211">
        <f t="shared" si="10"/>
        <v>1.6666666666666607E-2</v>
      </c>
      <c r="AK434" s="211">
        <f t="shared" si="11"/>
        <v>5.3435114503816772E-2</v>
      </c>
      <c r="AL434" s="461">
        <f t="shared" si="12"/>
        <v>6.7924528301886777E-2</v>
      </c>
      <c r="AM434" s="461">
        <f t="shared" si="13"/>
        <v>9.2243186582809278E-2</v>
      </c>
      <c r="AN434" s="200">
        <f t="shared" si="14"/>
        <v>9.1743119266054496E-3</v>
      </c>
      <c r="AO434" s="208">
        <f t="shared" si="15"/>
        <v>-5.5350553505535083E-2</v>
      </c>
      <c r="AP434" s="32">
        <f t="shared" si="16"/>
        <v>2.0920502092050208E-2</v>
      </c>
      <c r="AQ434" s="32">
        <f t="shared" si="17"/>
        <v>1.5810276679841806E-2</v>
      </c>
      <c r="AR434" s="32">
        <f t="shared" si="18"/>
        <v>-1.7921146953404965E-2</v>
      </c>
      <c r="AS434" s="32">
        <f t="shared" si="19"/>
        <v>1.2269938650306678E-2</v>
      </c>
      <c r="AT434" s="32">
        <f t="shared" si="20"/>
        <v>9.710743801652888E-2</v>
      </c>
      <c r="AU434" s="216">
        <f t="shared" si="21"/>
        <v>0.12371134020618557</v>
      </c>
      <c r="AV434" s="461">
        <f t="shared" si="22"/>
        <v>0.15930388219544844</v>
      </c>
      <c r="AW434" s="461">
        <f t="shared" si="23"/>
        <v>7.6045627376426506E-3</v>
      </c>
    </row>
    <row r="435" spans="1:49">
      <c r="A435" s="40">
        <f t="shared" si="0"/>
        <v>40280</v>
      </c>
      <c r="B435">
        <v>8085</v>
      </c>
      <c r="C435">
        <v>7028</v>
      </c>
      <c r="D435" s="362">
        <f t="shared" ref="D435:D441" si="25">(B435+C435)/(B434+C434)-1</f>
        <v>-0.10266001662510393</v>
      </c>
      <c r="E435" s="34">
        <f t="shared" si="2"/>
        <v>-0.12357723577235769</v>
      </c>
      <c r="F435" s="34">
        <f t="shared" si="3"/>
        <v>-7.7327031639753185E-2</v>
      </c>
      <c r="G435" s="421">
        <f t="shared" si="24"/>
        <v>0.150398406374502</v>
      </c>
      <c r="H435" s="366">
        <v>12.75</v>
      </c>
      <c r="I435" s="339">
        <v>9.9</v>
      </c>
      <c r="J435" s="365">
        <v>18.8</v>
      </c>
      <c r="K435" s="383">
        <v>14.75</v>
      </c>
      <c r="L435" s="365">
        <v>13.75</v>
      </c>
      <c r="M435" s="365">
        <v>13.5</v>
      </c>
      <c r="N435" s="365">
        <v>16.75</v>
      </c>
      <c r="O435" s="365">
        <v>13.2</v>
      </c>
      <c r="P435" s="379">
        <v>2.0299999999999998</v>
      </c>
      <c r="Q435" s="368">
        <v>4.7699999999999996</v>
      </c>
      <c r="R435" s="366">
        <v>4.95</v>
      </c>
      <c r="S435" s="73">
        <v>12.05</v>
      </c>
      <c r="T435" s="365">
        <v>11.2</v>
      </c>
      <c r="U435" s="365">
        <v>11.4</v>
      </c>
      <c r="V435" s="365">
        <v>12.35</v>
      </c>
      <c r="W435" s="365">
        <v>7.3</v>
      </c>
      <c r="Y435" s="365">
        <v>23.65</v>
      </c>
      <c r="Z435" s="457">
        <v>7.11</v>
      </c>
      <c r="AA435" s="365">
        <v>7.11</v>
      </c>
      <c r="AB435" s="365">
        <v>4.07</v>
      </c>
      <c r="AC435" s="370">
        <f t="shared" si="4"/>
        <v>-0.11149825783972123</v>
      </c>
      <c r="AD435" s="476"/>
      <c r="AE435" s="208">
        <f t="shared" si="5"/>
        <v>-7.0422535211267623E-2</v>
      </c>
      <c r="AF435" s="208">
        <f t="shared" si="6"/>
        <v>-3.3419023136246673E-2</v>
      </c>
      <c r="AG435" s="208">
        <f t="shared" si="7"/>
        <v>-3.5947712418300748E-2</v>
      </c>
      <c r="AH435" s="213">
        <f t="shared" si="8"/>
        <v>-8.637873754152825E-2</v>
      </c>
      <c r="AI435" s="211">
        <f t="shared" si="9"/>
        <v>-4.2553191489361653E-2</v>
      </c>
      <c r="AJ435" s="211">
        <f t="shared" si="10"/>
        <v>-8.4699453551912551E-2</v>
      </c>
      <c r="AK435" s="211">
        <f t="shared" si="11"/>
        <v>-4.3478260869565299E-2</v>
      </c>
      <c r="AL435" s="461">
        <f t="shared" si="12"/>
        <v>-0.28268551236749129</v>
      </c>
      <c r="AM435" s="461">
        <f t="shared" si="13"/>
        <v>-8.4452975047984769E-2</v>
      </c>
      <c r="AN435" s="200">
        <f t="shared" si="14"/>
        <v>-9.9999999999999978E-2</v>
      </c>
      <c r="AO435" s="208">
        <f t="shared" si="15"/>
        <v>-5.859375E-2</v>
      </c>
      <c r="AP435" s="32">
        <f t="shared" si="16"/>
        <v>-8.1967213114754078E-2</v>
      </c>
      <c r="AQ435" s="32">
        <f t="shared" si="17"/>
        <v>-0.11284046692606997</v>
      </c>
      <c r="AR435" s="32">
        <f t="shared" si="18"/>
        <v>-9.8540145985401395E-2</v>
      </c>
      <c r="AS435" s="32">
        <f t="shared" si="19"/>
        <v>-0.11515151515151523</v>
      </c>
      <c r="AT435" s="32">
        <f t="shared" si="20"/>
        <v>-0.10922787193973638</v>
      </c>
      <c r="AU435" s="216">
        <f t="shared" si="21"/>
        <v>-0.73908256880733947</v>
      </c>
      <c r="AV435" s="461">
        <f t="shared" si="22"/>
        <v>-0.17898383371824478</v>
      </c>
      <c r="AW435" s="461">
        <f t="shared" si="23"/>
        <v>-0.23207547169811316</v>
      </c>
    </row>
    <row r="436" spans="1:49">
      <c r="A436" s="40">
        <f t="shared" si="0"/>
        <v>40287</v>
      </c>
      <c r="B436">
        <v>8445</v>
      </c>
      <c r="C436">
        <v>7019</v>
      </c>
      <c r="D436" s="362">
        <f t="shared" si="25"/>
        <v>2.3225038046714719E-2</v>
      </c>
      <c r="E436" s="34">
        <f t="shared" si="2"/>
        <v>4.4526901669758923E-2</v>
      </c>
      <c r="F436" s="34">
        <f t="shared" si="3"/>
        <v>-1.2805919180420844E-3</v>
      </c>
      <c r="G436" s="421">
        <f t="shared" si="24"/>
        <v>0.20316284370993018</v>
      </c>
      <c r="H436" s="366">
        <v>13.3</v>
      </c>
      <c r="I436" s="339">
        <v>9.85</v>
      </c>
      <c r="J436" s="365">
        <v>18.850000000000001</v>
      </c>
      <c r="K436" s="383">
        <v>14.65</v>
      </c>
      <c r="L436" s="365">
        <v>13.9</v>
      </c>
      <c r="M436" s="365">
        <v>13.4</v>
      </c>
      <c r="N436" s="365">
        <v>16.75</v>
      </c>
      <c r="O436" s="365">
        <v>12.95</v>
      </c>
      <c r="P436" s="379">
        <v>2.0299999999999998</v>
      </c>
      <c r="Q436" s="368">
        <v>4.5999999999999996</v>
      </c>
      <c r="R436" s="366">
        <v>5.0999999999999996</v>
      </c>
      <c r="S436" s="73">
        <v>12.45</v>
      </c>
      <c r="T436" s="365">
        <v>11.5</v>
      </c>
      <c r="U436" s="365">
        <v>11.75</v>
      </c>
      <c r="V436" s="365">
        <v>12.5</v>
      </c>
      <c r="W436" s="365">
        <v>7.55</v>
      </c>
      <c r="Y436" s="365">
        <v>25.25</v>
      </c>
      <c r="Z436" s="457">
        <v>24.7</v>
      </c>
      <c r="AA436" s="365">
        <v>7.78</v>
      </c>
      <c r="AB436" s="365">
        <v>4.24</v>
      </c>
      <c r="AC436" s="370">
        <f t="shared" si="4"/>
        <v>4.3137254901960853E-2</v>
      </c>
      <c r="AD436" s="476"/>
      <c r="AE436" s="208">
        <f t="shared" si="5"/>
        <v>-5.050505050505083E-3</v>
      </c>
      <c r="AF436" s="208">
        <f t="shared" si="6"/>
        <v>2.6595744680850686E-3</v>
      </c>
      <c r="AG436" s="208">
        <f t="shared" si="7"/>
        <v>-6.7796610169491567E-3</v>
      </c>
      <c r="AH436" s="213">
        <f t="shared" si="8"/>
        <v>1.0909090909090979E-2</v>
      </c>
      <c r="AI436" s="211">
        <f t="shared" si="9"/>
        <v>-7.4074074074074181E-3</v>
      </c>
      <c r="AJ436" s="211">
        <f t="shared" si="10"/>
        <v>0</v>
      </c>
      <c r="AK436" s="211">
        <f t="shared" si="11"/>
        <v>-1.8939393939393923E-2</v>
      </c>
      <c r="AL436" s="461">
        <f t="shared" si="12"/>
        <v>0</v>
      </c>
      <c r="AM436" s="461">
        <f t="shared" si="13"/>
        <v>-3.5639412997903519E-2</v>
      </c>
      <c r="AN436" s="200">
        <f t="shared" si="14"/>
        <v>3.0303030303030276E-2</v>
      </c>
      <c r="AO436" s="208">
        <f t="shared" si="15"/>
        <v>3.3195020746887849E-2</v>
      </c>
      <c r="AP436" s="32">
        <f t="shared" si="16"/>
        <v>2.6785714285714413E-2</v>
      </c>
      <c r="AQ436" s="32">
        <f t="shared" si="17"/>
        <v>3.0701754385964897E-2</v>
      </c>
      <c r="AR436" s="32">
        <f t="shared" si="18"/>
        <v>1.2145748987854255E-2</v>
      </c>
      <c r="AS436" s="32">
        <f t="shared" si="19"/>
        <v>3.4246575342465668E-2</v>
      </c>
      <c r="AT436" s="32">
        <f t="shared" si="20"/>
        <v>6.7653276955602637E-2</v>
      </c>
      <c r="AU436" s="216">
        <f t="shared" si="21"/>
        <v>2.473980309423347</v>
      </c>
      <c r="AV436" s="461">
        <f t="shared" si="22"/>
        <v>9.4233473980309457E-2</v>
      </c>
      <c r="AW436" s="461">
        <f t="shared" si="23"/>
        <v>4.1769041769041726E-2</v>
      </c>
    </row>
    <row r="437" spans="1:49">
      <c r="A437" s="40">
        <f t="shared" si="0"/>
        <v>40294</v>
      </c>
      <c r="B437">
        <v>8991</v>
      </c>
      <c r="C437">
        <v>7258</v>
      </c>
      <c r="D437" s="362">
        <f t="shared" si="25"/>
        <v>5.0763062596999475E-2</v>
      </c>
      <c r="E437" s="34">
        <f t="shared" ref="E437:F439" si="26">B437/B436-1</f>
        <v>6.465364120781536E-2</v>
      </c>
      <c r="F437" s="34">
        <f t="shared" si="26"/>
        <v>3.4050434534834029E-2</v>
      </c>
      <c r="G437" s="421">
        <f t="shared" si="24"/>
        <v>0.2387710112978782</v>
      </c>
      <c r="H437" s="366">
        <v>13.9</v>
      </c>
      <c r="I437" s="339">
        <v>10.1</v>
      </c>
      <c r="J437" s="365">
        <v>18.899999999999999</v>
      </c>
      <c r="K437" s="383">
        <v>14.8</v>
      </c>
      <c r="L437" s="365">
        <v>14.4</v>
      </c>
      <c r="M437" s="365">
        <v>13.45</v>
      </c>
      <c r="N437" s="365">
        <v>18.55</v>
      </c>
      <c r="O437" s="365">
        <v>13.1</v>
      </c>
      <c r="P437" s="379">
        <v>2.39</v>
      </c>
      <c r="Q437" s="368">
        <v>4.68</v>
      </c>
      <c r="R437" s="366">
        <v>5.35</v>
      </c>
      <c r="S437" s="73">
        <v>13.25</v>
      </c>
      <c r="T437" s="365">
        <v>12.1</v>
      </c>
      <c r="U437" s="365">
        <v>12.55</v>
      </c>
      <c r="V437" s="365">
        <v>13.5</v>
      </c>
      <c r="W437" s="365">
        <v>8.0500000000000007</v>
      </c>
      <c r="Y437" s="365">
        <v>26.1</v>
      </c>
      <c r="Z437" s="457">
        <v>26.15</v>
      </c>
      <c r="AA437" s="365">
        <v>8.2200000000000006</v>
      </c>
      <c r="AB437" s="365">
        <v>4.8600000000000003</v>
      </c>
      <c r="AC437" s="370">
        <f t="shared" si="4"/>
        <v>4.5112781954887105E-2</v>
      </c>
      <c r="AD437" s="476"/>
      <c r="AE437" s="208">
        <f t="shared" si="5"/>
        <v>2.5380710659898442E-2</v>
      </c>
      <c r="AF437" s="208">
        <f t="shared" si="6"/>
        <v>2.6525198938991412E-3</v>
      </c>
      <c r="AG437" s="208">
        <f t="shared" si="7"/>
        <v>1.0238907849829282E-2</v>
      </c>
      <c r="AH437" s="213">
        <f t="shared" si="8"/>
        <v>3.5971223021582732E-2</v>
      </c>
      <c r="AI437" s="211">
        <f t="shared" si="9"/>
        <v>3.7313432835819338E-3</v>
      </c>
      <c r="AJ437" s="211">
        <f t="shared" si="10"/>
        <v>0.10746268656716418</v>
      </c>
      <c r="AK437" s="211">
        <f t="shared" si="11"/>
        <v>1.158301158301156E-2</v>
      </c>
      <c r="AL437" s="461">
        <f t="shared" si="12"/>
        <v>0.17733990147783274</v>
      </c>
      <c r="AM437" s="461">
        <f t="shared" si="13"/>
        <v>1.7391304347826209E-2</v>
      </c>
      <c r="AN437" s="200">
        <f t="shared" si="14"/>
        <v>4.9019607843137303E-2</v>
      </c>
      <c r="AO437" s="208">
        <f t="shared" si="15"/>
        <v>6.4257028112449932E-2</v>
      </c>
      <c r="AP437" s="32">
        <f t="shared" si="16"/>
        <v>5.2173913043478182E-2</v>
      </c>
      <c r="AQ437" s="32">
        <f t="shared" si="17"/>
        <v>6.8085106382978822E-2</v>
      </c>
      <c r="AR437" s="32">
        <f t="shared" si="18"/>
        <v>8.0000000000000071E-2</v>
      </c>
      <c r="AS437" s="32">
        <f t="shared" si="19"/>
        <v>6.6225165562914023E-2</v>
      </c>
      <c r="AT437" s="32">
        <f t="shared" si="20"/>
        <v>3.3663366336633693E-2</v>
      </c>
      <c r="AU437" s="216">
        <f t="shared" si="21"/>
        <v>5.870445344129549E-2</v>
      </c>
      <c r="AV437" s="461">
        <f t="shared" si="22"/>
        <v>5.6555269922879292E-2</v>
      </c>
      <c r="AW437" s="461">
        <f t="shared" si="23"/>
        <v>0.14622641509433953</v>
      </c>
    </row>
    <row r="438" spans="1:49">
      <c r="A438" s="40">
        <f t="shared" si="0"/>
        <v>40301</v>
      </c>
      <c r="B438">
        <v>11500</v>
      </c>
      <c r="C438">
        <v>8237</v>
      </c>
      <c r="D438" s="362">
        <f t="shared" si="25"/>
        <v>0.21465936365314797</v>
      </c>
      <c r="E438" s="34">
        <f t="shared" si="26"/>
        <v>0.27905683461239006</v>
      </c>
      <c r="F438" s="34">
        <f t="shared" si="26"/>
        <v>0.13488564342794152</v>
      </c>
      <c r="G438" s="421">
        <f t="shared" si="24"/>
        <v>0.39613937113026587</v>
      </c>
      <c r="H438" s="366">
        <v>15.15</v>
      </c>
      <c r="I438" s="339">
        <v>10.75</v>
      </c>
      <c r="J438" s="365">
        <v>21.4</v>
      </c>
      <c r="K438" s="383">
        <v>16.850000000000001</v>
      </c>
      <c r="L438" s="365">
        <v>15.7</v>
      </c>
      <c r="M438" s="365">
        <v>15.35</v>
      </c>
      <c r="N438" s="365">
        <v>20.350000000000001</v>
      </c>
      <c r="O438" s="365">
        <v>15</v>
      </c>
      <c r="P438" s="379">
        <v>3.09</v>
      </c>
      <c r="Q438" s="368">
        <v>5.92</v>
      </c>
      <c r="R438" s="366">
        <v>6.7</v>
      </c>
      <c r="S438" s="73">
        <v>16.7</v>
      </c>
      <c r="T438" s="365">
        <v>15</v>
      </c>
      <c r="U438" s="365">
        <v>16.100000000000001</v>
      </c>
      <c r="V438" s="365">
        <v>17.100000000000001</v>
      </c>
      <c r="W438" s="365">
        <v>10.4</v>
      </c>
      <c r="Y438" s="365">
        <v>31.1</v>
      </c>
      <c r="Z438" s="457">
        <v>31</v>
      </c>
      <c r="AA438" s="365">
        <v>11.5</v>
      </c>
      <c r="AB438" s="365">
        <v>7.69</v>
      </c>
      <c r="AC438" s="370">
        <f t="shared" si="4"/>
        <v>8.9928057553956942E-2</v>
      </c>
      <c r="AD438" s="476"/>
      <c r="AE438" s="208">
        <f t="shared" si="5"/>
        <v>6.4356435643564414E-2</v>
      </c>
      <c r="AF438" s="208">
        <f t="shared" si="6"/>
        <v>0.13227513227513232</v>
      </c>
      <c r="AG438" s="208">
        <f t="shared" si="7"/>
        <v>0.1385135135135136</v>
      </c>
      <c r="AH438" s="213">
        <f t="shared" si="8"/>
        <v>9.0277777777777679E-2</v>
      </c>
      <c r="AI438" s="211">
        <f t="shared" si="9"/>
        <v>0.14126394052044611</v>
      </c>
      <c r="AJ438" s="211">
        <f t="shared" si="10"/>
        <v>9.7035040431266983E-2</v>
      </c>
      <c r="AK438" s="211">
        <f t="shared" si="11"/>
        <v>0.14503816793893143</v>
      </c>
      <c r="AL438" s="461">
        <f t="shared" si="12"/>
        <v>0.29288702928870269</v>
      </c>
      <c r="AM438" s="461">
        <f t="shared" si="13"/>
        <v>0.26495726495726513</v>
      </c>
      <c r="AN438" s="200">
        <f t="shared" si="14"/>
        <v>0.25233644859813098</v>
      </c>
      <c r="AO438" s="208">
        <f t="shared" si="15"/>
        <v>0.26037735849056598</v>
      </c>
      <c r="AP438" s="32">
        <f t="shared" si="16"/>
        <v>0.2396694214876034</v>
      </c>
      <c r="AQ438" s="32">
        <f t="shared" si="17"/>
        <v>0.28286852589641431</v>
      </c>
      <c r="AR438" s="32">
        <f t="shared" si="18"/>
        <v>0.26666666666666683</v>
      </c>
      <c r="AS438" s="32">
        <f t="shared" si="19"/>
        <v>0.29192546583850931</v>
      </c>
      <c r="AT438" s="32">
        <f t="shared" si="20"/>
        <v>0.1915708812260537</v>
      </c>
      <c r="AU438" s="216">
        <f t="shared" si="21"/>
        <v>0.18546845124282996</v>
      </c>
      <c r="AV438" s="461">
        <f t="shared" si="22"/>
        <v>0.3990267639902676</v>
      </c>
      <c r="AW438" s="461">
        <f t="shared" si="23"/>
        <v>0.58230452674897126</v>
      </c>
    </row>
    <row r="439" spans="1:49">
      <c r="A439" s="40">
        <f t="shared" si="0"/>
        <v>40308</v>
      </c>
      <c r="B439">
        <v>11909</v>
      </c>
      <c r="C439">
        <v>9098</v>
      </c>
      <c r="D439" s="362">
        <f t="shared" si="25"/>
        <v>6.434615189745152E-2</v>
      </c>
      <c r="E439" s="34">
        <f t="shared" si="26"/>
        <v>3.556521739130436E-2</v>
      </c>
      <c r="F439" s="34">
        <f t="shared" si="26"/>
        <v>0.10452834769940522</v>
      </c>
      <c r="G439" s="421">
        <f t="shared" si="24"/>
        <v>0.30896900417674217</v>
      </c>
      <c r="H439" s="366">
        <v>15.9</v>
      </c>
      <c r="I439" s="339">
        <v>12.5</v>
      </c>
      <c r="J439" s="365">
        <v>23.45</v>
      </c>
      <c r="K439" s="383">
        <v>18.45</v>
      </c>
      <c r="L439" s="365">
        <v>16.45</v>
      </c>
      <c r="M439" s="365">
        <v>16.8</v>
      </c>
      <c r="N439" s="365">
        <v>21.35</v>
      </c>
      <c r="O439" s="365">
        <v>16.45</v>
      </c>
      <c r="P439" s="379">
        <v>3.62</v>
      </c>
      <c r="Q439" s="368">
        <v>7.07</v>
      </c>
      <c r="R439" s="366">
        <v>6.8</v>
      </c>
      <c r="S439" s="73">
        <v>16.95</v>
      </c>
      <c r="T439" s="365">
        <v>15.35</v>
      </c>
      <c r="U439" s="365">
        <v>16.350000000000001</v>
      </c>
      <c r="V439" s="365">
        <v>17.5</v>
      </c>
      <c r="W439" s="365">
        <v>10.55</v>
      </c>
      <c r="Y439" s="365">
        <v>33.65</v>
      </c>
      <c r="Z439" s="457">
        <v>31.25</v>
      </c>
      <c r="AA439" s="365">
        <v>12.11</v>
      </c>
      <c r="AB439" s="365">
        <v>8.0399999999999991</v>
      </c>
      <c r="AC439" s="370">
        <f t="shared" si="4"/>
        <v>4.9504950495049549E-2</v>
      </c>
      <c r="AD439" s="476"/>
      <c r="AE439" s="208">
        <f t="shared" si="5"/>
        <v>0.16279069767441867</v>
      </c>
      <c r="AF439" s="208">
        <f t="shared" si="6"/>
        <v>9.5794392523364635E-2</v>
      </c>
      <c r="AG439" s="208">
        <f t="shared" si="7"/>
        <v>9.4955489614243271E-2</v>
      </c>
      <c r="AH439" s="213">
        <f t="shared" si="8"/>
        <v>4.7770700636942776E-2</v>
      </c>
      <c r="AI439" s="211">
        <f t="shared" si="9"/>
        <v>9.446254071661242E-2</v>
      </c>
      <c r="AJ439" s="211">
        <f t="shared" si="10"/>
        <v>4.9140049140049102E-2</v>
      </c>
      <c r="AK439" s="211">
        <f t="shared" si="11"/>
        <v>9.6666666666666679E-2</v>
      </c>
      <c r="AL439" s="461">
        <f t="shared" si="12"/>
        <v>0.17152103559870557</v>
      </c>
      <c r="AM439" s="461">
        <f t="shared" si="13"/>
        <v>0.1942567567567568</v>
      </c>
      <c r="AN439" s="200">
        <f t="shared" si="14"/>
        <v>1.4925373134328401E-2</v>
      </c>
      <c r="AO439" s="208">
        <f t="shared" si="15"/>
        <v>1.4970059880239583E-2</v>
      </c>
      <c r="AP439" s="32">
        <f t="shared" si="16"/>
        <v>2.3333333333333206E-2</v>
      </c>
      <c r="AQ439" s="32">
        <f t="shared" si="17"/>
        <v>1.552795031055898E-2</v>
      </c>
      <c r="AR439" s="32">
        <f t="shared" si="18"/>
        <v>2.3391812865497075E-2</v>
      </c>
      <c r="AS439" s="32">
        <f t="shared" si="19"/>
        <v>1.4423076923076872E-2</v>
      </c>
      <c r="AT439" s="32">
        <f t="shared" si="20"/>
        <v>8.1993569131832755E-2</v>
      </c>
      <c r="AU439" s="216">
        <f t="shared" si="21"/>
        <v>8.0645161290322509E-3</v>
      </c>
      <c r="AV439" s="461">
        <f t="shared" si="22"/>
        <v>5.3043478260869525E-2</v>
      </c>
      <c r="AW439" s="461">
        <f t="shared" si="23"/>
        <v>4.5513654096228651E-2</v>
      </c>
    </row>
    <row r="440" spans="1:49">
      <c r="A440" s="40">
        <f t="shared" si="0"/>
        <v>40315</v>
      </c>
      <c r="B440" s="26">
        <v>12935</v>
      </c>
      <c r="C440">
        <v>10223</v>
      </c>
      <c r="D440" s="362">
        <f t="shared" si="25"/>
        <v>0.10239443994858854</v>
      </c>
      <c r="E440" s="34">
        <f t="shared" ref="E440:F442" si="27">B440/B439-1</f>
        <v>8.6153329414728308E-2</v>
      </c>
      <c r="F440" s="34">
        <f t="shared" si="27"/>
        <v>0.12365355023082003</v>
      </c>
      <c r="G440" s="421">
        <f t="shared" si="24"/>
        <v>0.26528416316149855</v>
      </c>
      <c r="H440" s="366">
        <v>17.7</v>
      </c>
      <c r="I440" s="339">
        <v>13.8</v>
      </c>
      <c r="J440" s="365">
        <v>26.65</v>
      </c>
      <c r="K440" s="383">
        <v>20.2</v>
      </c>
      <c r="L440" s="365">
        <v>18.600000000000001</v>
      </c>
      <c r="M440" s="365">
        <v>18.399999999999999</v>
      </c>
      <c r="N440" s="365">
        <v>23.7</v>
      </c>
      <c r="O440" s="365">
        <v>18.100000000000001</v>
      </c>
      <c r="P440" s="379">
        <v>4.6399999999999997</v>
      </c>
      <c r="Q440" s="368">
        <v>8.1300000000000008</v>
      </c>
      <c r="R440" s="366">
        <v>7.4</v>
      </c>
      <c r="S440" s="73">
        <v>17.5</v>
      </c>
      <c r="T440" s="365">
        <v>17.5</v>
      </c>
      <c r="U440" s="365">
        <v>18</v>
      </c>
      <c r="V440" s="365">
        <v>18.75</v>
      </c>
      <c r="W440" s="365">
        <v>11.7</v>
      </c>
      <c r="Y440" s="365">
        <v>35.65</v>
      </c>
      <c r="Z440" s="457">
        <v>32.700000000000003</v>
      </c>
      <c r="AA440" s="365">
        <v>13.08</v>
      </c>
      <c r="AB440" s="365">
        <v>9.3699999999999992</v>
      </c>
      <c r="AC440" s="370">
        <f t="shared" si="4"/>
        <v>0.1132075471698113</v>
      </c>
      <c r="AD440" s="476"/>
      <c r="AE440" s="208">
        <f t="shared" si="5"/>
        <v>0.10400000000000009</v>
      </c>
      <c r="AF440" s="208">
        <f t="shared" si="6"/>
        <v>0.13646055437100202</v>
      </c>
      <c r="AG440" s="208">
        <f t="shared" si="7"/>
        <v>9.4850948509485056E-2</v>
      </c>
      <c r="AH440" s="213">
        <f t="shared" si="8"/>
        <v>0.1306990881458967</v>
      </c>
      <c r="AI440" s="211">
        <f t="shared" si="9"/>
        <v>9.5238095238095122E-2</v>
      </c>
      <c r="AJ440" s="211">
        <f t="shared" si="10"/>
        <v>0.11007025761124112</v>
      </c>
      <c r="AK440" s="211">
        <f t="shared" si="11"/>
        <v>0.10030395136778125</v>
      </c>
      <c r="AL440" s="461">
        <f t="shared" si="12"/>
        <v>0.28176795580110481</v>
      </c>
      <c r="AM440" s="461">
        <f t="shared" si="13"/>
        <v>0.14992927864215</v>
      </c>
      <c r="AN440" s="200">
        <f t="shared" si="14"/>
        <v>8.8235294117647189E-2</v>
      </c>
      <c r="AO440" s="208">
        <f t="shared" si="15"/>
        <v>3.2448377581121068E-2</v>
      </c>
      <c r="AP440" s="32">
        <f t="shared" si="16"/>
        <v>0.14006514657980462</v>
      </c>
      <c r="AQ440" s="32">
        <f t="shared" si="17"/>
        <v>0.10091743119266039</v>
      </c>
      <c r="AR440" s="32">
        <f t="shared" si="18"/>
        <v>7.1428571428571397E-2</v>
      </c>
      <c r="AS440" s="32">
        <f t="shared" si="19"/>
        <v>0.1090047393364928</v>
      </c>
      <c r="AT440" s="32">
        <f t="shared" si="20"/>
        <v>5.9435364041604766E-2</v>
      </c>
      <c r="AU440" s="216">
        <f t="shared" si="21"/>
        <v>4.6399999999999997E-2</v>
      </c>
      <c r="AV440" s="461">
        <f t="shared" si="22"/>
        <v>8.009909165978546E-2</v>
      </c>
      <c r="AW440" s="461">
        <f t="shared" si="23"/>
        <v>0.16542288557213936</v>
      </c>
    </row>
    <row r="441" spans="1:49">
      <c r="A441" s="40">
        <f t="shared" si="0"/>
        <v>40322</v>
      </c>
      <c r="B441" s="26">
        <v>12053</v>
      </c>
      <c r="C441">
        <v>9071</v>
      </c>
      <c r="D441" s="362">
        <f t="shared" si="25"/>
        <v>-8.7831418948095652E-2</v>
      </c>
      <c r="E441" s="34">
        <f t="shared" si="27"/>
        <v>-6.8187089292616965E-2</v>
      </c>
      <c r="F441" s="34">
        <f t="shared" si="27"/>
        <v>-0.11268707815709678</v>
      </c>
      <c r="G441" s="421">
        <f t="shared" si="24"/>
        <v>0.32873994046962851</v>
      </c>
      <c r="H441" s="366">
        <v>16.75</v>
      </c>
      <c r="I441" s="339">
        <v>12.25</v>
      </c>
      <c r="J441" s="365">
        <v>22.7</v>
      </c>
      <c r="K441" s="383">
        <v>17.350000000000001</v>
      </c>
      <c r="L441" s="365">
        <v>17.399999999999999</v>
      </c>
      <c r="M441" s="365">
        <v>16.100000000000001</v>
      </c>
      <c r="N441" s="365">
        <v>22.55</v>
      </c>
      <c r="O441" s="365">
        <v>15.75</v>
      </c>
      <c r="P441" s="379">
        <v>4.24</v>
      </c>
      <c r="Q441" s="368">
        <v>6.63</v>
      </c>
      <c r="R441" s="366">
        <v>7.25</v>
      </c>
      <c r="S441" s="73">
        <v>17</v>
      </c>
      <c r="T441" s="365">
        <v>13.75</v>
      </c>
      <c r="U441" s="365">
        <v>17.399999999999999</v>
      </c>
      <c r="V441" s="365">
        <v>18.100000000000001</v>
      </c>
      <c r="W441" s="365">
        <v>11.3</v>
      </c>
      <c r="Y441" s="365">
        <v>30.25</v>
      </c>
      <c r="Z441" s="457">
        <v>30.5</v>
      </c>
      <c r="AA441" s="365">
        <v>12.02</v>
      </c>
      <c r="AB441" s="365">
        <v>9.2799999999999994</v>
      </c>
      <c r="AC441" s="370">
        <f t="shared" si="4"/>
        <v>-5.3672316384180796E-2</v>
      </c>
      <c r="AD441" s="476"/>
      <c r="AE441" s="208">
        <f t="shared" si="5"/>
        <v>-0.1123188405797102</v>
      </c>
      <c r="AF441" s="208">
        <f t="shared" si="6"/>
        <v>-0.14821763602251403</v>
      </c>
      <c r="AG441" s="208">
        <f t="shared" si="7"/>
        <v>-0.14108910891089099</v>
      </c>
      <c r="AH441" s="213">
        <f t="shared" si="8"/>
        <v>-6.4516129032258229E-2</v>
      </c>
      <c r="AI441" s="211">
        <f t="shared" si="9"/>
        <v>-0.12499999999999989</v>
      </c>
      <c r="AJ441" s="211">
        <f t="shared" si="10"/>
        <v>-4.8523206751054815E-2</v>
      </c>
      <c r="AK441" s="211">
        <f t="shared" si="11"/>
        <v>-0.12983425414364647</v>
      </c>
      <c r="AL441" s="461">
        <f t="shared" si="12"/>
        <v>-8.6206896551723977E-2</v>
      </c>
      <c r="AM441" s="461">
        <f t="shared" si="13"/>
        <v>-0.18450184501845024</v>
      </c>
      <c r="AN441" s="200">
        <f t="shared" si="14"/>
        <v>-2.0270270270270285E-2</v>
      </c>
      <c r="AO441" s="208">
        <f t="shared" si="15"/>
        <v>-2.8571428571428581E-2</v>
      </c>
      <c r="AP441" s="32">
        <f t="shared" si="16"/>
        <v>-0.2142857142857143</v>
      </c>
      <c r="AQ441" s="32">
        <f t="shared" si="17"/>
        <v>-3.3333333333333437E-2</v>
      </c>
      <c r="AR441" s="32">
        <f t="shared" si="18"/>
        <v>-3.4666666666666623E-2</v>
      </c>
      <c r="AS441" s="32">
        <f t="shared" si="19"/>
        <v>-3.4188034188034067E-2</v>
      </c>
      <c r="AT441" s="32">
        <f t="shared" si="20"/>
        <v>-0.1514726507713885</v>
      </c>
      <c r="AU441" s="216">
        <f t="shared" si="21"/>
        <v>-6.7278287461773778E-2</v>
      </c>
      <c r="AV441" s="461">
        <f t="shared" si="22"/>
        <v>-8.1039755351681952E-2</v>
      </c>
      <c r="AW441" s="461">
        <f t="shared" si="23"/>
        <v>-9.605122732123772E-3</v>
      </c>
    </row>
    <row r="442" spans="1:49">
      <c r="A442" s="40">
        <f t="shared" si="0"/>
        <v>40329</v>
      </c>
      <c r="B442" s="26">
        <v>14203</v>
      </c>
      <c r="C442">
        <v>10340</v>
      </c>
      <c r="D442" s="362">
        <f t="shared" ref="D442:D447" si="28">(B442+C442)/(B441+C441)-1</f>
        <v>0.16185381556523382</v>
      </c>
      <c r="E442" s="34">
        <f t="shared" si="27"/>
        <v>0.1783788268480877</v>
      </c>
      <c r="F442" s="34">
        <f t="shared" si="27"/>
        <v>0.13989637305699487</v>
      </c>
      <c r="G442" s="421">
        <f t="shared" si="24"/>
        <v>0.37359767891682788</v>
      </c>
      <c r="H442" s="366">
        <v>18.335000000000001</v>
      </c>
      <c r="I442" s="339">
        <v>13.7</v>
      </c>
      <c r="J442" s="365">
        <v>12.15</v>
      </c>
      <c r="K442" s="383">
        <v>19.850000000000001</v>
      </c>
      <c r="L442" s="365">
        <v>18.95</v>
      </c>
      <c r="M442" s="365">
        <v>18.5</v>
      </c>
      <c r="N442" s="365">
        <v>24.65</v>
      </c>
      <c r="O442" s="365">
        <v>18</v>
      </c>
      <c r="P442" s="379">
        <v>5.3</v>
      </c>
      <c r="Q442" s="368">
        <v>8.4</v>
      </c>
      <c r="R442" s="366">
        <v>8.6999999999999993</v>
      </c>
      <c r="S442" s="73">
        <v>19.95</v>
      </c>
      <c r="T442" s="365">
        <v>14.5</v>
      </c>
      <c r="U442" s="365">
        <v>21.35</v>
      </c>
      <c r="V442" s="365">
        <v>20.75</v>
      </c>
      <c r="W442" s="365">
        <v>13.75</v>
      </c>
      <c r="Y442" s="365">
        <v>33.15</v>
      </c>
      <c r="Z442" s="457">
        <v>33.5</v>
      </c>
      <c r="AA442" s="365">
        <v>14.14</v>
      </c>
      <c r="AB442" s="365">
        <v>12.67</v>
      </c>
      <c r="AC442" s="370">
        <f t="shared" si="4"/>
        <v>9.4626865671641802E-2</v>
      </c>
      <c r="AD442" s="476"/>
      <c r="AE442" s="208">
        <f t="shared" si="5"/>
        <v>0.11836734693877538</v>
      </c>
      <c r="AF442" s="208">
        <f t="shared" si="6"/>
        <v>-0.46475770925110127</v>
      </c>
      <c r="AG442" s="208">
        <f t="shared" si="7"/>
        <v>0.144092219020173</v>
      </c>
      <c r="AH442" s="213">
        <f t="shared" si="8"/>
        <v>8.9080459770114917E-2</v>
      </c>
      <c r="AI442" s="211">
        <f t="shared" si="9"/>
        <v>0.1490683229813663</v>
      </c>
      <c r="AJ442" s="211">
        <f t="shared" si="10"/>
        <v>9.312638580931254E-2</v>
      </c>
      <c r="AK442" s="211">
        <f t="shared" si="11"/>
        <v>0.14285714285714279</v>
      </c>
      <c r="AL442" s="461">
        <f t="shared" si="12"/>
        <v>0.25</v>
      </c>
      <c r="AM442" s="461">
        <f t="shared" si="13"/>
        <v>0.26696832579185537</v>
      </c>
      <c r="AN442" s="200">
        <f t="shared" si="14"/>
        <v>0.19999999999999996</v>
      </c>
      <c r="AO442" s="208">
        <f t="shared" si="15"/>
        <v>0.17352941176470593</v>
      </c>
      <c r="AP442" s="32">
        <f t="shared" si="16"/>
        <v>5.4545454545454453E-2</v>
      </c>
      <c r="AQ442" s="32">
        <f t="shared" si="17"/>
        <v>0.22701149425287381</v>
      </c>
      <c r="AR442" s="32">
        <f t="shared" si="18"/>
        <v>0.14640883977900554</v>
      </c>
      <c r="AS442" s="32">
        <f t="shared" si="19"/>
        <v>0.2168141592920354</v>
      </c>
      <c r="AT442" s="32">
        <f t="shared" si="20"/>
        <v>9.5867768595041314E-2</v>
      </c>
      <c r="AU442" s="216">
        <f t="shared" si="21"/>
        <v>9.8360655737705027E-2</v>
      </c>
      <c r="AV442" s="461">
        <f t="shared" si="22"/>
        <v>0.17637271214642269</v>
      </c>
      <c r="AW442" s="461">
        <f t="shared" si="23"/>
        <v>0.36530172413793105</v>
      </c>
    </row>
    <row r="443" spans="1:49">
      <c r="A443" s="40">
        <f t="shared" si="0"/>
        <v>40336</v>
      </c>
      <c r="B443" s="26">
        <v>13612</v>
      </c>
      <c r="C443">
        <v>10472</v>
      </c>
      <c r="D443" s="362">
        <f t="shared" si="28"/>
        <v>-1.8701870187018743E-2</v>
      </c>
      <c r="E443" s="34">
        <f t="shared" ref="E443:F445" si="29">B443/B442-1</f>
        <v>-4.1610927268886821E-2</v>
      </c>
      <c r="F443" s="34">
        <f t="shared" si="29"/>
        <v>1.2765957446808418E-2</v>
      </c>
      <c r="G443" s="421">
        <f t="shared" si="24"/>
        <v>0.29984721161191752</v>
      </c>
      <c r="H443" s="366">
        <v>18.75</v>
      </c>
      <c r="I443" s="339">
        <v>13.7</v>
      </c>
      <c r="J443" s="365">
        <v>25.35</v>
      </c>
      <c r="K443" s="383">
        <v>20.2</v>
      </c>
      <c r="L443" s="365">
        <v>19.2</v>
      </c>
      <c r="M443" s="365">
        <v>18.5</v>
      </c>
      <c r="N443" s="365">
        <v>25</v>
      </c>
      <c r="O443" s="365">
        <v>18.149999999999999</v>
      </c>
      <c r="P443" s="379">
        <v>5.48</v>
      </c>
      <c r="Q443" s="368">
        <v>8.48</v>
      </c>
      <c r="R443" s="366">
        <v>8.3000000000000007</v>
      </c>
      <c r="S443" s="73">
        <v>19.3</v>
      </c>
      <c r="T443" s="365">
        <v>14.75</v>
      </c>
      <c r="U443" s="365">
        <v>20.3</v>
      </c>
      <c r="V443" s="365">
        <v>20.100000000000001</v>
      </c>
      <c r="W443" s="365">
        <v>13.2</v>
      </c>
      <c r="Y443" s="365">
        <v>32.1</v>
      </c>
      <c r="Z443" s="457">
        <v>32.5</v>
      </c>
      <c r="AA443" s="365">
        <v>13.52</v>
      </c>
      <c r="AB443" s="365">
        <v>11.49</v>
      </c>
      <c r="AC443" s="370">
        <f t="shared" si="4"/>
        <v>2.2634305972184299E-2</v>
      </c>
      <c r="AD443" s="476"/>
      <c r="AE443" s="208">
        <f t="shared" si="5"/>
        <v>0</v>
      </c>
      <c r="AF443" s="208">
        <f t="shared" si="6"/>
        <v>1.0864197530864197</v>
      </c>
      <c r="AG443" s="208">
        <f t="shared" si="7"/>
        <v>1.7632241813601901E-2</v>
      </c>
      <c r="AH443" s="213">
        <f t="shared" si="8"/>
        <v>1.3192612137203241E-2</v>
      </c>
      <c r="AI443" s="211">
        <f t="shared" si="9"/>
        <v>0</v>
      </c>
      <c r="AJ443" s="211">
        <f t="shared" si="10"/>
        <v>1.4198782961460488E-2</v>
      </c>
      <c r="AK443" s="211">
        <f t="shared" si="11"/>
        <v>8.3333333333333037E-3</v>
      </c>
      <c r="AL443" s="461">
        <f t="shared" si="12"/>
        <v>3.3962264150943611E-2</v>
      </c>
      <c r="AM443" s="461">
        <f t="shared" si="13"/>
        <v>9.52380952380949E-3</v>
      </c>
      <c r="AN443" s="200">
        <f t="shared" si="14"/>
        <v>-4.5977011494252706E-2</v>
      </c>
      <c r="AO443" s="208">
        <f t="shared" si="15"/>
        <v>-3.2581453634085156E-2</v>
      </c>
      <c r="AP443" s="32">
        <f t="shared" si="16"/>
        <v>1.7241379310344751E-2</v>
      </c>
      <c r="AQ443" s="32">
        <f t="shared" si="17"/>
        <v>-4.9180327868852514E-2</v>
      </c>
      <c r="AR443" s="32">
        <f t="shared" si="18"/>
        <v>-3.1325301204819245E-2</v>
      </c>
      <c r="AS443" s="32">
        <f t="shared" si="19"/>
        <v>-4.0000000000000036E-2</v>
      </c>
      <c r="AT443" s="32">
        <f t="shared" si="20"/>
        <v>-3.1674208144796268E-2</v>
      </c>
      <c r="AU443" s="216">
        <f t="shared" si="21"/>
        <v>-2.9850746268656692E-2</v>
      </c>
      <c r="AV443" s="461">
        <f t="shared" si="22"/>
        <v>-4.3847241867043918E-2</v>
      </c>
      <c r="AW443" s="461">
        <f t="shared" si="23"/>
        <v>-9.3133385951065462E-2</v>
      </c>
    </row>
    <row r="444" spans="1:49">
      <c r="A444" s="40">
        <f t="shared" si="0"/>
        <v>40343</v>
      </c>
      <c r="B444" s="26">
        <v>11601</v>
      </c>
      <c r="C444">
        <v>9079</v>
      </c>
      <c r="D444" s="362">
        <f t="shared" si="28"/>
        <v>-0.14133864806510543</v>
      </c>
      <c r="E444" s="34">
        <f t="shared" si="29"/>
        <v>-0.14773729062591834</v>
      </c>
      <c r="F444" s="34">
        <f t="shared" si="29"/>
        <v>-0.13302139037433158</v>
      </c>
      <c r="G444" s="421">
        <f t="shared" si="24"/>
        <v>0.27778389690494548</v>
      </c>
      <c r="H444" s="366">
        <v>16.899999999999999</v>
      </c>
      <c r="I444" s="339">
        <v>12</v>
      </c>
      <c r="J444" s="365">
        <v>21</v>
      </c>
      <c r="K444" s="383">
        <v>18.600000000000001</v>
      </c>
      <c r="L444" s="365">
        <v>17.45</v>
      </c>
      <c r="M444" s="365">
        <v>16.3</v>
      </c>
      <c r="N444" s="365">
        <v>22.65</v>
      </c>
      <c r="O444" s="365">
        <v>15.7</v>
      </c>
      <c r="P444" s="379">
        <v>4.42</v>
      </c>
      <c r="Q444" s="368">
        <v>6.72</v>
      </c>
      <c r="R444" s="366">
        <v>7.1</v>
      </c>
      <c r="S444" s="73">
        <v>17</v>
      </c>
      <c r="T444" s="365">
        <v>13.75</v>
      </c>
      <c r="U444" s="365">
        <v>17</v>
      </c>
      <c r="V444" s="365">
        <v>17.75</v>
      </c>
      <c r="W444" s="365">
        <v>11</v>
      </c>
      <c r="Y444" s="365">
        <v>28.15</v>
      </c>
      <c r="Z444" s="457">
        <v>28.5</v>
      </c>
      <c r="AA444" s="365">
        <v>11.13</v>
      </c>
      <c r="AB444" s="365">
        <v>8.84</v>
      </c>
      <c r="AC444" s="370">
        <f t="shared" si="4"/>
        <v>-9.8666666666666791E-2</v>
      </c>
      <c r="AD444" s="476"/>
      <c r="AE444" s="208">
        <f t="shared" si="5"/>
        <v>-0.12408759124087587</v>
      </c>
      <c r="AF444" s="208">
        <f t="shared" si="6"/>
        <v>-0.17159763313609477</v>
      </c>
      <c r="AG444" s="208">
        <f t="shared" si="7"/>
        <v>-7.9207920792079056E-2</v>
      </c>
      <c r="AH444" s="213">
        <f t="shared" si="8"/>
        <v>-9.114583333333337E-2</v>
      </c>
      <c r="AI444" s="211">
        <f t="shared" si="9"/>
        <v>-0.11891891891891893</v>
      </c>
      <c r="AJ444" s="211">
        <f t="shared" si="10"/>
        <v>-9.4000000000000083E-2</v>
      </c>
      <c r="AK444" s="211">
        <f t="shared" si="11"/>
        <v>-0.13498622589531672</v>
      </c>
      <c r="AL444" s="461">
        <f t="shared" si="12"/>
        <v>-0.19343065693430661</v>
      </c>
      <c r="AM444" s="461">
        <f t="shared" si="13"/>
        <v>-0.20754716981132082</v>
      </c>
      <c r="AN444" s="200">
        <f t="shared" si="14"/>
        <v>-0.14457831325301218</v>
      </c>
      <c r="AO444" s="208">
        <f t="shared" si="15"/>
        <v>-0.11917098445595853</v>
      </c>
      <c r="AP444" s="32">
        <f t="shared" si="16"/>
        <v>-6.7796610169491567E-2</v>
      </c>
      <c r="AQ444" s="32">
        <f t="shared" si="17"/>
        <v>-0.16256157635467983</v>
      </c>
      <c r="AR444" s="32">
        <f t="shared" si="18"/>
        <v>-0.11691542288557222</v>
      </c>
      <c r="AS444" s="32">
        <f t="shared" si="19"/>
        <v>-0.16666666666666663</v>
      </c>
      <c r="AT444" s="32">
        <f t="shared" si="20"/>
        <v>-0.1230529595015577</v>
      </c>
      <c r="AU444" s="216">
        <f t="shared" si="21"/>
        <v>-0.12307692307692308</v>
      </c>
      <c r="AV444" s="461">
        <f t="shared" si="22"/>
        <v>-0.17677514792899396</v>
      </c>
      <c r="AW444" s="461">
        <f t="shared" si="23"/>
        <v>-0.23063533507397738</v>
      </c>
    </row>
    <row r="445" spans="1:49">
      <c r="A445" s="40">
        <f t="shared" si="0"/>
        <v>40350</v>
      </c>
      <c r="B445" s="26">
        <v>8748</v>
      </c>
      <c r="C445">
        <v>7154</v>
      </c>
      <c r="D445" s="362">
        <f t="shared" si="28"/>
        <v>-0.23104448742746619</v>
      </c>
      <c r="E445" s="34">
        <f t="shared" si="29"/>
        <v>-0.24592707525213342</v>
      </c>
      <c r="F445" s="34">
        <f t="shared" si="29"/>
        <v>-0.21202775636083271</v>
      </c>
      <c r="G445" s="421">
        <f t="shared" si="24"/>
        <v>0.2228124126362874</v>
      </c>
      <c r="H445" s="366">
        <v>14.3</v>
      </c>
      <c r="I445" s="339">
        <v>9.5</v>
      </c>
      <c r="J445" s="365">
        <v>17.7</v>
      </c>
      <c r="K445" s="383">
        <v>15.55</v>
      </c>
      <c r="L445" s="365">
        <v>14.75</v>
      </c>
      <c r="M445" s="365">
        <v>13.05</v>
      </c>
      <c r="N445" s="365">
        <v>19.25</v>
      </c>
      <c r="O445" s="365">
        <v>12.55</v>
      </c>
      <c r="P445" s="379">
        <v>2.35</v>
      </c>
      <c r="Q445" s="368">
        <v>4.42</v>
      </c>
      <c r="R445" s="366">
        <v>5.5</v>
      </c>
      <c r="S445" s="73">
        <v>13.15</v>
      </c>
      <c r="T445" s="365">
        <v>11.75</v>
      </c>
      <c r="U445" s="365">
        <v>12.75</v>
      </c>
      <c r="V445" s="365">
        <v>13.75</v>
      </c>
      <c r="W445" s="365">
        <v>8.1999999999999993</v>
      </c>
      <c r="Y445" s="365">
        <v>23.1</v>
      </c>
      <c r="Z445" s="457">
        <v>23.25</v>
      </c>
      <c r="AA445" s="365">
        <v>7.51</v>
      </c>
      <c r="AB445" s="365">
        <v>5.3</v>
      </c>
      <c r="AC445" s="370">
        <f t="shared" si="4"/>
        <v>-0.15384615384615374</v>
      </c>
      <c r="AD445" s="476"/>
      <c r="AE445" s="208">
        <f t="shared" si="5"/>
        <v>-0.20833333333333337</v>
      </c>
      <c r="AF445" s="208">
        <f t="shared" si="6"/>
        <v>-0.15714285714285714</v>
      </c>
      <c r="AG445" s="208">
        <f t="shared" si="7"/>
        <v>-0.16397849462365599</v>
      </c>
      <c r="AH445" s="213">
        <f t="shared" si="8"/>
        <v>-0.15472779369627498</v>
      </c>
      <c r="AI445" s="211">
        <f t="shared" si="9"/>
        <v>-0.19938650306748462</v>
      </c>
      <c r="AJ445" s="211">
        <f t="shared" si="10"/>
        <v>-0.15011037527593818</v>
      </c>
      <c r="AK445" s="211">
        <f t="shared" si="11"/>
        <v>-0.20063694267515919</v>
      </c>
      <c r="AL445" s="461">
        <f t="shared" si="12"/>
        <v>-0.46832579185520362</v>
      </c>
      <c r="AM445" s="461">
        <f t="shared" si="13"/>
        <v>-0.34226190476190477</v>
      </c>
      <c r="AN445" s="200">
        <f t="shared" si="14"/>
        <v>-0.22535211267605626</v>
      </c>
      <c r="AO445" s="208">
        <f t="shared" si="15"/>
        <v>-0.22647058823529409</v>
      </c>
      <c r="AP445" s="32">
        <f t="shared" si="16"/>
        <v>-0.1454545454545455</v>
      </c>
      <c r="AQ445" s="32">
        <f t="shared" si="17"/>
        <v>-0.25</v>
      </c>
      <c r="AR445" s="32">
        <f t="shared" si="18"/>
        <v>-0.22535211267605637</v>
      </c>
      <c r="AS445" s="32">
        <f t="shared" si="19"/>
        <v>-0.25454545454545463</v>
      </c>
      <c r="AT445" s="32">
        <f t="shared" si="20"/>
        <v>-0.17939609236234444</v>
      </c>
      <c r="AU445" s="216">
        <f t="shared" si="21"/>
        <v>-0.18421052631578949</v>
      </c>
      <c r="AV445" s="461">
        <f t="shared" si="22"/>
        <v>-0.32524707996406121</v>
      </c>
      <c r="AW445" s="461">
        <f t="shared" si="23"/>
        <v>-0.40045248868778283</v>
      </c>
    </row>
    <row r="446" spans="1:49">
      <c r="A446" s="40">
        <f t="shared" si="0"/>
        <v>40357</v>
      </c>
      <c r="B446" s="26">
        <v>7942</v>
      </c>
      <c r="C446">
        <v>6474</v>
      </c>
      <c r="D446" s="362">
        <f t="shared" si="28"/>
        <v>-9.3447365111306802E-2</v>
      </c>
      <c r="E446" s="34">
        <f t="shared" ref="E446:F448" si="30">B446/B445-1</f>
        <v>-9.2135345221764919E-2</v>
      </c>
      <c r="F446" s="34">
        <f t="shared" si="30"/>
        <v>-9.5051719317864158E-2</v>
      </c>
      <c r="G446" s="421">
        <f t="shared" si="24"/>
        <v>0.22675316651220265</v>
      </c>
      <c r="H446" s="366">
        <v>13.15</v>
      </c>
      <c r="I446" s="339">
        <v>8.75</v>
      </c>
      <c r="J446" s="365">
        <v>15.95</v>
      </c>
      <c r="K446" s="383">
        <v>14</v>
      </c>
      <c r="L446" s="365">
        <v>13.7</v>
      </c>
      <c r="M446" s="365">
        <v>11.75</v>
      </c>
      <c r="N446" s="365">
        <v>17.649999999999999</v>
      </c>
      <c r="O446" s="365">
        <v>11.3</v>
      </c>
      <c r="P446" s="379">
        <v>2.21</v>
      </c>
      <c r="Q446" s="368">
        <v>3.62</v>
      </c>
      <c r="R446" s="366">
        <v>5.05</v>
      </c>
      <c r="S446" s="73">
        <v>12.15</v>
      </c>
      <c r="T446" s="365">
        <v>10.4</v>
      </c>
      <c r="U446" s="365">
        <v>11.55</v>
      </c>
      <c r="V446" s="365">
        <v>12.3</v>
      </c>
      <c r="W446" s="365">
        <v>7.4</v>
      </c>
      <c r="Y446" s="365">
        <v>21.9</v>
      </c>
      <c r="Z446" s="457">
        <v>22</v>
      </c>
      <c r="AA446" s="365">
        <v>6.72</v>
      </c>
      <c r="AB446" s="365">
        <v>4.42</v>
      </c>
      <c r="AC446" s="370">
        <f t="shared" si="4"/>
        <v>-8.0419580419580416E-2</v>
      </c>
      <c r="AD446" s="476"/>
      <c r="AE446" s="208">
        <f t="shared" si="5"/>
        <v>-7.8947368421052655E-2</v>
      </c>
      <c r="AF446" s="208">
        <f t="shared" si="6"/>
        <v>-9.8870056497175174E-2</v>
      </c>
      <c r="AG446" s="208">
        <f t="shared" si="7"/>
        <v>-9.9678456591639875E-2</v>
      </c>
      <c r="AH446" s="213">
        <f t="shared" si="8"/>
        <v>-7.1186440677966201E-2</v>
      </c>
      <c r="AI446" s="211">
        <f t="shared" si="9"/>
        <v>-9.9616858237547956E-2</v>
      </c>
      <c r="AJ446" s="211">
        <f t="shared" si="10"/>
        <v>-8.3116883116883145E-2</v>
      </c>
      <c r="AK446" s="211">
        <f t="shared" si="11"/>
        <v>-9.9601593625498031E-2</v>
      </c>
      <c r="AL446" s="461">
        <f t="shared" si="12"/>
        <v>-5.9574468085106469E-2</v>
      </c>
      <c r="AM446" s="461">
        <f t="shared" si="13"/>
        <v>-0.18099547511312208</v>
      </c>
      <c r="AN446" s="200">
        <f t="shared" si="14"/>
        <v>-8.1818181818181901E-2</v>
      </c>
      <c r="AO446" s="208">
        <f t="shared" si="15"/>
        <v>-7.6045627376425839E-2</v>
      </c>
      <c r="AP446" s="32">
        <f t="shared" si="16"/>
        <v>-0.11489361702127654</v>
      </c>
      <c r="AQ446" s="32">
        <f t="shared" si="17"/>
        <v>-9.4117647058823528E-2</v>
      </c>
      <c r="AR446" s="32">
        <f t="shared" si="18"/>
        <v>-0.10545454545454536</v>
      </c>
      <c r="AS446" s="32">
        <f t="shared" si="19"/>
        <v>-9.7560975609755962E-2</v>
      </c>
      <c r="AT446" s="32">
        <f t="shared" si="20"/>
        <v>-5.1948051948052076E-2</v>
      </c>
      <c r="AU446" s="216">
        <f t="shared" si="21"/>
        <v>-5.3763440860215006E-2</v>
      </c>
      <c r="AV446" s="461">
        <f t="shared" si="22"/>
        <v>-0.10519307589880156</v>
      </c>
      <c r="AW446" s="461">
        <f t="shared" si="23"/>
        <v>-0.16603773584905657</v>
      </c>
    </row>
    <row r="447" spans="1:49">
      <c r="A447" s="40">
        <f t="shared" si="0"/>
        <v>40364</v>
      </c>
      <c r="B447" s="26">
        <v>7747</v>
      </c>
      <c r="C447">
        <v>6185</v>
      </c>
      <c r="D447" s="362">
        <f t="shared" si="28"/>
        <v>-3.3573806881243118E-2</v>
      </c>
      <c r="E447" s="34">
        <f t="shared" si="30"/>
        <v>-2.4553009317552221E-2</v>
      </c>
      <c r="F447" s="34">
        <f t="shared" si="30"/>
        <v>-4.4640098856966293E-2</v>
      </c>
      <c r="G447" s="421">
        <f t="shared" si="24"/>
        <v>0.25254648342764752</v>
      </c>
      <c r="H447" s="366">
        <v>12.55</v>
      </c>
      <c r="I447" s="339">
        <v>8.25</v>
      </c>
      <c r="J447" s="365">
        <v>15.65</v>
      </c>
      <c r="K447" s="383">
        <v>13.45</v>
      </c>
      <c r="L447" s="365">
        <v>13.1</v>
      </c>
      <c r="M447" s="365">
        <v>11.35</v>
      </c>
      <c r="N447" s="365">
        <v>16.8</v>
      </c>
      <c r="O447" s="365">
        <v>10.9</v>
      </c>
      <c r="P447" s="379">
        <v>1.94</v>
      </c>
      <c r="Q447" s="368">
        <v>3.45</v>
      </c>
      <c r="R447" s="366">
        <v>4.95</v>
      </c>
      <c r="S447" s="73">
        <v>11.75</v>
      </c>
      <c r="T447" s="365">
        <v>10.050000000000001</v>
      </c>
      <c r="U447" s="365">
        <v>11.15</v>
      </c>
      <c r="V447" s="365">
        <v>11.95</v>
      </c>
      <c r="W447" s="365">
        <v>7.5</v>
      </c>
      <c r="Y447" s="365">
        <v>21.15</v>
      </c>
      <c r="Z447" s="457">
        <v>21.5</v>
      </c>
      <c r="AA447" s="365">
        <v>6.54</v>
      </c>
      <c r="AB447" s="365">
        <v>4.33</v>
      </c>
      <c r="AC447" s="370">
        <f t="shared" ref="AC447:AC459" si="31">H447/H446-1</f>
        <v>-4.5627376425855459E-2</v>
      </c>
      <c r="AD447" s="476"/>
      <c r="AE447" s="208">
        <f t="shared" ref="AE447:AE459" si="32">I447/I446-1</f>
        <v>-5.7142857142857162E-2</v>
      </c>
      <c r="AF447" s="208">
        <f t="shared" ref="AF447:AF459" si="33">J447/J446-1</f>
        <v>-1.8808777429467072E-2</v>
      </c>
      <c r="AG447" s="208">
        <f t="shared" ref="AG447:AG459" si="34">K447/K446-1</f>
        <v>-3.9285714285714368E-2</v>
      </c>
      <c r="AH447" s="213">
        <f t="shared" ref="AH447:AH459" si="35">L447/L446-1</f>
        <v>-4.3795620437956151E-2</v>
      </c>
      <c r="AI447" s="211">
        <f t="shared" ref="AI447:AI459" si="36">M447/M446-1</f>
        <v>-3.4042553191489411E-2</v>
      </c>
      <c r="AJ447" s="211">
        <f t="shared" ref="AJ447:AJ459" si="37">N447/N446-1</f>
        <v>-4.8158640226628746E-2</v>
      </c>
      <c r="AK447" s="211">
        <f t="shared" ref="AK447:AK459" si="38">O447/O446-1</f>
        <v>-3.539823008849563E-2</v>
      </c>
      <c r="AL447" s="461">
        <f t="shared" ref="AL447:AL459" si="39">P447/P446-1</f>
        <v>-0.12217194570135748</v>
      </c>
      <c r="AM447" s="461">
        <f t="shared" ref="AM447:AM459" si="40">Q447/Q446-1</f>
        <v>-4.6961325966850764E-2</v>
      </c>
      <c r="AN447" s="200">
        <f t="shared" ref="AN447:AN459" si="41">R447/R446-1</f>
        <v>-1.9801980198019709E-2</v>
      </c>
      <c r="AO447" s="208">
        <f t="shared" ref="AO447:AO459" si="42">S447/S446-1</f>
        <v>-3.292181069958855E-2</v>
      </c>
      <c r="AP447" s="32">
        <f t="shared" ref="AP447:AP459" si="43">T447/T446-1</f>
        <v>-3.3653846153846145E-2</v>
      </c>
      <c r="AQ447" s="32">
        <f t="shared" ref="AQ447:AQ459" si="44">U447/U446-1</f>
        <v>-3.4632034632034681E-2</v>
      </c>
      <c r="AR447" s="32">
        <f t="shared" ref="AR447:AR459" si="45">V447/V446-1</f>
        <v>-2.8455284552845628E-2</v>
      </c>
      <c r="AS447" s="32">
        <f t="shared" ref="AS447:AS459" si="46">W447/W446-1</f>
        <v>1.3513513513513375E-2</v>
      </c>
      <c r="AT447" s="32">
        <f t="shared" ref="AT447:AW448" si="47">Y447/Y446-1</f>
        <v>-3.4246575342465779E-2</v>
      </c>
      <c r="AU447" s="216">
        <f t="shared" si="47"/>
        <v>-2.2727272727272707E-2</v>
      </c>
      <c r="AV447" s="461">
        <f t="shared" si="47"/>
        <v>-2.6785714285714191E-2</v>
      </c>
      <c r="AW447" s="461">
        <f t="shared" si="47"/>
        <v>-2.0361990950226172E-2</v>
      </c>
    </row>
    <row r="448" spans="1:49">
      <c r="A448" s="40">
        <f t="shared" si="0"/>
        <v>40371</v>
      </c>
      <c r="B448" s="26">
        <v>6508</v>
      </c>
      <c r="C448">
        <v>5524</v>
      </c>
      <c r="D448" s="362">
        <f t="shared" ref="D448:D454" si="48">(B448+C448)/(B447+C447)-1</f>
        <v>-0.13637668676428372</v>
      </c>
      <c r="E448" s="34">
        <f t="shared" si="30"/>
        <v>-0.15993287724280369</v>
      </c>
      <c r="F448" s="34">
        <f t="shared" si="30"/>
        <v>-0.10687146321746155</v>
      </c>
      <c r="G448" s="421">
        <f t="shared" si="24"/>
        <v>0.17813178855901521</v>
      </c>
      <c r="H448" s="366">
        <v>11.75</v>
      </c>
      <c r="I448" s="339">
        <v>7.3</v>
      </c>
      <c r="J448" s="365">
        <v>13.85</v>
      </c>
      <c r="K448" s="383">
        <v>12.5</v>
      </c>
      <c r="L448" s="365">
        <v>12.3</v>
      </c>
      <c r="M448" s="365">
        <v>10.25</v>
      </c>
      <c r="N448" s="365">
        <v>15.75</v>
      </c>
      <c r="O448" s="365">
        <v>9.8000000000000007</v>
      </c>
      <c r="P448" s="379">
        <v>1.43</v>
      </c>
      <c r="Q448" s="368">
        <v>2.6</v>
      </c>
      <c r="R448" s="366">
        <v>4.55</v>
      </c>
      <c r="S448" s="73">
        <v>10.25</v>
      </c>
      <c r="T448" s="365">
        <v>8.9</v>
      </c>
      <c r="U448" s="365">
        <v>10.15</v>
      </c>
      <c r="V448" s="365">
        <v>10.5</v>
      </c>
      <c r="W448" s="365">
        <v>6.5</v>
      </c>
      <c r="Y448" s="365">
        <v>16.25</v>
      </c>
      <c r="Z448" s="457">
        <v>16.86</v>
      </c>
      <c r="AA448" s="365">
        <v>5.04</v>
      </c>
      <c r="AB448" s="365">
        <v>3.36</v>
      </c>
      <c r="AC448" s="370">
        <f t="shared" si="31"/>
        <v>-6.374501992031878E-2</v>
      </c>
      <c r="AD448" s="476"/>
      <c r="AE448" s="208">
        <f t="shared" si="32"/>
        <v>-0.11515151515151523</v>
      </c>
      <c r="AF448" s="208">
        <f t="shared" si="33"/>
        <v>-0.11501597444089462</v>
      </c>
      <c r="AG448" s="208">
        <f t="shared" si="34"/>
        <v>-7.0631970260223054E-2</v>
      </c>
      <c r="AH448" s="213">
        <f t="shared" si="35"/>
        <v>-6.1068702290076216E-2</v>
      </c>
      <c r="AI448" s="211">
        <f t="shared" si="36"/>
        <v>-9.6916299559471342E-2</v>
      </c>
      <c r="AJ448" s="211">
        <f t="shared" si="37"/>
        <v>-6.25E-2</v>
      </c>
      <c r="AK448" s="211">
        <f t="shared" si="38"/>
        <v>-0.1009174311926605</v>
      </c>
      <c r="AL448" s="461">
        <f t="shared" si="39"/>
        <v>-0.2628865979381444</v>
      </c>
      <c r="AM448" s="461">
        <f t="shared" si="40"/>
        <v>-0.24637681159420288</v>
      </c>
      <c r="AN448" s="200">
        <f t="shared" si="41"/>
        <v>-8.0808080808080884E-2</v>
      </c>
      <c r="AO448" s="208">
        <f t="shared" si="42"/>
        <v>-0.12765957446808507</v>
      </c>
      <c r="AP448" s="32">
        <f t="shared" si="43"/>
        <v>-0.11442786069651745</v>
      </c>
      <c r="AQ448" s="32">
        <f t="shared" si="44"/>
        <v>-8.9686098654708557E-2</v>
      </c>
      <c r="AR448" s="32">
        <f t="shared" si="45"/>
        <v>-0.12133891213389114</v>
      </c>
      <c r="AS448" s="32">
        <f t="shared" si="46"/>
        <v>-0.1333333333333333</v>
      </c>
      <c r="AT448" s="32">
        <f t="shared" si="47"/>
        <v>-0.23167848699763594</v>
      </c>
      <c r="AU448" s="216">
        <f t="shared" si="47"/>
        <v>-0.21581395348837207</v>
      </c>
      <c r="AV448" s="461">
        <f t="shared" si="47"/>
        <v>-0.22935779816513757</v>
      </c>
      <c r="AW448" s="461">
        <f t="shared" si="47"/>
        <v>-0.22401847575057743</v>
      </c>
    </row>
    <row r="449" spans="1:49">
      <c r="A449" s="40">
        <f t="shared" ref="A449:A485" si="49">IF(ISBLANK(B449),"",DATE(YEAR(A448),MONTH(A448),DAY(A448)+7))</f>
        <v>40378</v>
      </c>
      <c r="B449" s="26">
        <v>5907</v>
      </c>
      <c r="C449">
        <v>4547</v>
      </c>
      <c r="D449" s="362">
        <f t="shared" si="48"/>
        <v>-0.13115026595744683</v>
      </c>
      <c r="E449" s="34">
        <f t="shared" ref="E449:F451" si="50">B449/B448-1</f>
        <v>-9.2347879532882593E-2</v>
      </c>
      <c r="F449" s="34">
        <f t="shared" si="50"/>
        <v>-0.17686459087617667</v>
      </c>
      <c r="G449" s="421">
        <f t="shared" si="24"/>
        <v>0.29909830657576425</v>
      </c>
      <c r="H449" s="366">
        <v>10.8</v>
      </c>
      <c r="I449" s="339">
        <v>6.1</v>
      </c>
      <c r="J449" s="365">
        <v>11.5</v>
      </c>
      <c r="K449" s="383">
        <v>10.050000000000001</v>
      </c>
      <c r="L449" s="365">
        <v>11.25</v>
      </c>
      <c r="M449" s="365">
        <v>8.4499999999999993</v>
      </c>
      <c r="N449" s="365">
        <v>14</v>
      </c>
      <c r="O449" s="365">
        <v>8.15</v>
      </c>
      <c r="P449" s="379">
        <v>0.71</v>
      </c>
      <c r="Q449" s="368">
        <v>1.41</v>
      </c>
      <c r="R449" s="366">
        <v>4.25</v>
      </c>
      <c r="S449" s="73">
        <v>9</v>
      </c>
      <c r="T449" s="365">
        <v>8.25</v>
      </c>
      <c r="U449" s="365">
        <v>9.3000000000000007</v>
      </c>
      <c r="V449" s="365">
        <v>9.5500000000000007</v>
      </c>
      <c r="W449" s="365">
        <v>6</v>
      </c>
      <c r="Y449" s="365">
        <v>15.45</v>
      </c>
      <c r="Z449" s="457">
        <v>16</v>
      </c>
      <c r="AA449" s="365">
        <v>4.33</v>
      </c>
      <c r="AB449" s="365">
        <v>2.65</v>
      </c>
      <c r="AC449" s="370">
        <f t="shared" si="31"/>
        <v>-8.0851063829787129E-2</v>
      </c>
      <c r="AD449" s="476"/>
      <c r="AE449" s="208">
        <f t="shared" si="32"/>
        <v>-0.16438356164383561</v>
      </c>
      <c r="AF449" s="208">
        <f t="shared" si="33"/>
        <v>-0.16967509025270755</v>
      </c>
      <c r="AG449" s="208">
        <f t="shared" si="34"/>
        <v>-0.19599999999999995</v>
      </c>
      <c r="AH449" s="213">
        <f t="shared" si="35"/>
        <v>-8.5365853658536661E-2</v>
      </c>
      <c r="AI449" s="211">
        <f t="shared" si="36"/>
        <v>-0.17560975609756102</v>
      </c>
      <c r="AJ449" s="211">
        <f t="shared" si="37"/>
        <v>-0.11111111111111116</v>
      </c>
      <c r="AK449" s="211">
        <f t="shared" si="38"/>
        <v>-0.16836734693877553</v>
      </c>
      <c r="AL449" s="461">
        <f t="shared" si="39"/>
        <v>-0.50349650349650354</v>
      </c>
      <c r="AM449" s="461">
        <f t="shared" si="40"/>
        <v>-0.45769230769230773</v>
      </c>
      <c r="AN449" s="200">
        <f t="shared" si="41"/>
        <v>-6.5934065934065922E-2</v>
      </c>
      <c r="AO449" s="208">
        <f t="shared" si="42"/>
        <v>-0.12195121951219512</v>
      </c>
      <c r="AP449" s="32">
        <f t="shared" si="43"/>
        <v>-7.3033707865168607E-2</v>
      </c>
      <c r="AQ449" s="32">
        <f t="shared" si="44"/>
        <v>-8.3743842364532028E-2</v>
      </c>
      <c r="AR449" s="32">
        <f t="shared" si="45"/>
        <v>-9.0476190476190377E-2</v>
      </c>
      <c r="AS449" s="32">
        <f t="shared" si="46"/>
        <v>-7.6923076923076872E-2</v>
      </c>
      <c r="AT449" s="32">
        <f t="shared" ref="AT449:AW451" si="51">Y449/Y448-1</f>
        <v>-4.92307692307693E-2</v>
      </c>
      <c r="AU449" s="216">
        <f t="shared" si="51"/>
        <v>-5.100830367734277E-2</v>
      </c>
      <c r="AV449" s="461">
        <f t="shared" si="51"/>
        <v>-0.14087301587301582</v>
      </c>
      <c r="AW449" s="461">
        <f t="shared" si="51"/>
        <v>-0.21130952380952384</v>
      </c>
    </row>
    <row r="450" spans="1:49">
      <c r="A450" s="40">
        <f t="shared" si="49"/>
        <v>40385</v>
      </c>
      <c r="B450" s="26">
        <v>5908</v>
      </c>
      <c r="C450">
        <v>4462</v>
      </c>
      <c r="D450" s="362">
        <f t="shared" si="48"/>
        <v>-8.0352018366175448E-3</v>
      </c>
      <c r="E450" s="34">
        <f t="shared" si="50"/>
        <v>1.6929067208404369E-4</v>
      </c>
      <c r="F450" s="34">
        <f t="shared" si="50"/>
        <v>-1.869364416098529E-2</v>
      </c>
      <c r="G450" s="421">
        <f t="shared" si="24"/>
        <v>0.32406992380098609</v>
      </c>
      <c r="H450" s="366">
        <v>10.4</v>
      </c>
      <c r="I450" s="339">
        <v>6.05</v>
      </c>
      <c r="J450" s="365">
        <v>11.45</v>
      </c>
      <c r="K450" s="383">
        <v>9.85</v>
      </c>
      <c r="L450" s="365">
        <v>11</v>
      </c>
      <c r="M450" s="365">
        <v>8.4</v>
      </c>
      <c r="N450" s="365">
        <v>13.9</v>
      </c>
      <c r="O450" s="365">
        <v>8.1</v>
      </c>
      <c r="P450" s="379">
        <v>0.62</v>
      </c>
      <c r="Q450" s="368">
        <v>1.33</v>
      </c>
      <c r="R450" s="366">
        <v>4.0999999999999996</v>
      </c>
      <c r="S450" s="73">
        <v>8.8000000000000007</v>
      </c>
      <c r="T450" s="365">
        <v>8.1</v>
      </c>
      <c r="U450" s="365">
        <v>9</v>
      </c>
      <c r="V450" s="365">
        <v>9.15</v>
      </c>
      <c r="W450" s="365">
        <v>5.7</v>
      </c>
      <c r="Y450" s="365">
        <v>17</v>
      </c>
      <c r="Z450" s="457">
        <v>17.45</v>
      </c>
      <c r="AA450" s="365">
        <v>4.68</v>
      </c>
      <c r="AB450" s="365">
        <v>2.2999999999999998</v>
      </c>
      <c r="AC450" s="370">
        <f t="shared" si="31"/>
        <v>-3.703703703703709E-2</v>
      </c>
      <c r="AD450" s="476"/>
      <c r="AE450" s="208">
        <f t="shared" si="32"/>
        <v>-8.1967213114754189E-3</v>
      </c>
      <c r="AF450" s="208">
        <f t="shared" si="33"/>
        <v>-4.3478260869566077E-3</v>
      </c>
      <c r="AG450" s="208">
        <f t="shared" si="34"/>
        <v>-1.9900497512437942E-2</v>
      </c>
      <c r="AH450" s="213">
        <f t="shared" si="35"/>
        <v>-2.2222222222222254E-2</v>
      </c>
      <c r="AI450" s="211">
        <f t="shared" si="36"/>
        <v>-5.9171597633135287E-3</v>
      </c>
      <c r="AJ450" s="211">
        <f t="shared" si="37"/>
        <v>-7.1428571428571175E-3</v>
      </c>
      <c r="AK450" s="211">
        <f t="shared" si="38"/>
        <v>-6.1349693251534498E-3</v>
      </c>
      <c r="AL450" s="461">
        <f t="shared" si="39"/>
        <v>-0.12676056338028163</v>
      </c>
      <c r="AM450" s="461">
        <f t="shared" si="40"/>
        <v>-5.6737588652482129E-2</v>
      </c>
      <c r="AN450" s="200">
        <f t="shared" si="41"/>
        <v>-3.529411764705892E-2</v>
      </c>
      <c r="AO450" s="208">
        <f t="shared" si="42"/>
        <v>-2.2222222222222143E-2</v>
      </c>
      <c r="AP450" s="32">
        <f t="shared" si="43"/>
        <v>-1.8181818181818188E-2</v>
      </c>
      <c r="AQ450" s="32">
        <f t="shared" si="44"/>
        <v>-3.2258064516129115E-2</v>
      </c>
      <c r="AR450" s="32">
        <f t="shared" si="45"/>
        <v>-4.1884816753926746E-2</v>
      </c>
      <c r="AS450" s="32">
        <f t="shared" si="46"/>
        <v>-4.9999999999999933E-2</v>
      </c>
      <c r="AT450" s="32">
        <f t="shared" si="51"/>
        <v>0.10032362459546929</v>
      </c>
      <c r="AU450" s="216">
        <f t="shared" si="51"/>
        <v>9.0624999999999956E-2</v>
      </c>
      <c r="AV450" s="461">
        <f t="shared" si="51"/>
        <v>8.0831408775981384E-2</v>
      </c>
      <c r="AW450" s="461">
        <f t="shared" si="51"/>
        <v>-0.13207547169811329</v>
      </c>
    </row>
    <row r="451" spans="1:49">
      <c r="A451" s="40">
        <f t="shared" si="49"/>
        <v>40392</v>
      </c>
      <c r="B451" s="26">
        <v>6336</v>
      </c>
      <c r="C451">
        <v>4944</v>
      </c>
      <c r="D451" s="362">
        <f t="shared" si="48"/>
        <v>8.7753134040501557E-2</v>
      </c>
      <c r="E451" s="34">
        <f t="shared" si="50"/>
        <v>7.244414353419093E-2</v>
      </c>
      <c r="F451" s="34">
        <f t="shared" si="50"/>
        <v>0.1080233079336621</v>
      </c>
      <c r="G451" s="421">
        <f t="shared" si="24"/>
        <v>0.28155339805825241</v>
      </c>
      <c r="H451" s="366">
        <v>10.7</v>
      </c>
      <c r="I451" s="339">
        <v>7</v>
      </c>
      <c r="J451" s="365">
        <v>12.8</v>
      </c>
      <c r="K451" s="383">
        <v>11.2</v>
      </c>
      <c r="L451" s="365">
        <v>11.3</v>
      </c>
      <c r="M451" s="365">
        <v>8.4</v>
      </c>
      <c r="N451" s="365">
        <v>14.4</v>
      </c>
      <c r="O451" s="365">
        <v>9.0500000000000007</v>
      </c>
      <c r="P451" s="379">
        <v>0.76</v>
      </c>
      <c r="Q451" s="368">
        <v>1.99</v>
      </c>
      <c r="R451" s="366">
        <v>4.25</v>
      </c>
      <c r="S451" s="73">
        <v>9.4</v>
      </c>
      <c r="T451" s="365">
        <v>8.4499999999999993</v>
      </c>
      <c r="U451" s="365">
        <v>9.4</v>
      </c>
      <c r="V451" s="365">
        <v>9.5500000000000007</v>
      </c>
      <c r="W451" s="365">
        <v>6</v>
      </c>
      <c r="Y451" s="365">
        <v>18.75</v>
      </c>
      <c r="Z451" s="457">
        <v>19</v>
      </c>
      <c r="AA451" s="365">
        <v>5.3</v>
      </c>
      <c r="AB451" s="365">
        <v>2.58</v>
      </c>
      <c r="AC451" s="370">
        <f t="shared" si="31"/>
        <v>2.8846153846153744E-2</v>
      </c>
      <c r="AD451" s="476"/>
      <c r="AE451" s="208">
        <f t="shared" si="32"/>
        <v>0.1570247933884299</v>
      </c>
      <c r="AF451" s="208">
        <f t="shared" si="33"/>
        <v>0.11790393013100453</v>
      </c>
      <c r="AG451" s="208">
        <f t="shared" si="34"/>
        <v>0.13705583756345185</v>
      </c>
      <c r="AH451" s="213">
        <f t="shared" si="35"/>
        <v>2.7272727272727337E-2</v>
      </c>
      <c r="AI451" s="211">
        <f t="shared" si="36"/>
        <v>0</v>
      </c>
      <c r="AJ451" s="211">
        <f t="shared" si="37"/>
        <v>3.5971223021582732E-2</v>
      </c>
      <c r="AK451" s="211">
        <f t="shared" si="38"/>
        <v>0.11728395061728403</v>
      </c>
      <c r="AL451" s="461">
        <f t="shared" si="39"/>
        <v>0.22580645161290325</v>
      </c>
      <c r="AM451" s="461">
        <f t="shared" si="40"/>
        <v>0.49624060150375926</v>
      </c>
      <c r="AN451" s="200">
        <f t="shared" si="41"/>
        <v>3.6585365853658569E-2</v>
      </c>
      <c r="AO451" s="208">
        <f t="shared" si="42"/>
        <v>6.8181818181818121E-2</v>
      </c>
      <c r="AP451" s="32">
        <f t="shared" si="43"/>
        <v>4.3209876543209846E-2</v>
      </c>
      <c r="AQ451" s="32">
        <f t="shared" si="44"/>
        <v>4.4444444444444509E-2</v>
      </c>
      <c r="AR451" s="32">
        <f t="shared" si="45"/>
        <v>4.3715846994535568E-2</v>
      </c>
      <c r="AS451" s="32">
        <f t="shared" si="46"/>
        <v>5.2631578947368363E-2</v>
      </c>
      <c r="AT451" s="32">
        <f t="shared" si="51"/>
        <v>0.10294117647058831</v>
      </c>
      <c r="AU451" s="216">
        <f t="shared" si="51"/>
        <v>8.8825214899713512E-2</v>
      </c>
      <c r="AV451" s="461">
        <f t="shared" si="51"/>
        <v>0.13247863247863245</v>
      </c>
      <c r="AW451" s="461">
        <f t="shared" si="51"/>
        <v>0.12173913043478279</v>
      </c>
    </row>
    <row r="452" spans="1:49">
      <c r="A452" s="40">
        <f t="shared" si="49"/>
        <v>40399</v>
      </c>
      <c r="B452" s="26">
        <v>7057</v>
      </c>
      <c r="C452">
        <v>5384</v>
      </c>
      <c r="D452" s="362">
        <f t="shared" si="48"/>
        <v>0.10292553191489362</v>
      </c>
      <c r="E452" s="34">
        <f t="shared" ref="E452:F454" si="52">B452/B451-1</f>
        <v>0.11379419191919182</v>
      </c>
      <c r="F452" s="34">
        <f t="shared" si="52"/>
        <v>8.8996763754045416E-2</v>
      </c>
      <c r="G452" s="421">
        <f t="shared" si="24"/>
        <v>0.31073551263001487</v>
      </c>
      <c r="H452" s="366">
        <v>11.2</v>
      </c>
      <c r="I452" s="339">
        <v>7.65</v>
      </c>
      <c r="J452" s="365">
        <v>14.2</v>
      </c>
      <c r="K452" s="383">
        <v>12.45</v>
      </c>
      <c r="L452" s="365">
        <v>11.7</v>
      </c>
      <c r="M452" s="365">
        <v>10.4</v>
      </c>
      <c r="N452" s="365">
        <v>14.95</v>
      </c>
      <c r="O452" s="365">
        <v>10</v>
      </c>
      <c r="P452" s="379">
        <v>0.83</v>
      </c>
      <c r="Q452" s="368">
        <v>2.5099999999999998</v>
      </c>
      <c r="R452" s="366">
        <v>4.5</v>
      </c>
      <c r="S452" s="73">
        <v>9.9</v>
      </c>
      <c r="T452" s="365">
        <v>8.85</v>
      </c>
      <c r="U452" s="365">
        <v>10.199999999999999</v>
      </c>
      <c r="V452" s="365">
        <v>10.5</v>
      </c>
      <c r="W452" s="365">
        <v>6.5</v>
      </c>
      <c r="Y452" s="365">
        <v>21.35</v>
      </c>
      <c r="Z452" s="457">
        <v>21.5</v>
      </c>
      <c r="AA452" s="365">
        <v>6.63</v>
      </c>
      <c r="AB452" s="365">
        <v>3.09</v>
      </c>
      <c r="AC452" s="370">
        <f t="shared" si="31"/>
        <v>4.6728971962616717E-2</v>
      </c>
      <c r="AD452" s="476"/>
      <c r="AE452" s="208">
        <f t="shared" si="32"/>
        <v>9.2857142857142971E-2</v>
      </c>
      <c r="AF452" s="208">
        <f t="shared" si="33"/>
        <v>0.10937499999999978</v>
      </c>
      <c r="AG452" s="208">
        <f t="shared" si="34"/>
        <v>0.11160714285714279</v>
      </c>
      <c r="AH452" s="213">
        <f t="shared" si="35"/>
        <v>3.5398230088495408E-2</v>
      </c>
      <c r="AI452" s="211">
        <f t="shared" si="36"/>
        <v>0.23809523809523814</v>
      </c>
      <c r="AJ452" s="211">
        <f t="shared" si="37"/>
        <v>3.819444444444442E-2</v>
      </c>
      <c r="AK452" s="211">
        <f t="shared" si="38"/>
        <v>0.10497237569060758</v>
      </c>
      <c r="AL452" s="461">
        <f t="shared" si="39"/>
        <v>9.210526315789469E-2</v>
      </c>
      <c r="AM452" s="461">
        <f t="shared" si="40"/>
        <v>0.26130653266331638</v>
      </c>
      <c r="AN452" s="200">
        <f t="shared" si="41"/>
        <v>5.8823529411764719E-2</v>
      </c>
      <c r="AO452" s="208">
        <f t="shared" si="42"/>
        <v>5.3191489361702038E-2</v>
      </c>
      <c r="AP452" s="32">
        <f t="shared" si="43"/>
        <v>4.7337278106508895E-2</v>
      </c>
      <c r="AQ452" s="32">
        <f t="shared" si="44"/>
        <v>8.5106382978723305E-2</v>
      </c>
      <c r="AR452" s="32">
        <f t="shared" si="45"/>
        <v>9.9476439790575855E-2</v>
      </c>
      <c r="AS452" s="32">
        <f t="shared" si="46"/>
        <v>8.3333333333333259E-2</v>
      </c>
      <c r="AT452" s="32">
        <f t="shared" ref="AT452:AW453" si="53">Y452/Y451-1</f>
        <v>0.13866666666666672</v>
      </c>
      <c r="AU452" s="216">
        <f t="shared" si="53"/>
        <v>0.13157894736842102</v>
      </c>
      <c r="AV452" s="461">
        <f t="shared" si="53"/>
        <v>0.25094339622641515</v>
      </c>
      <c r="AW452" s="461">
        <f t="shared" si="53"/>
        <v>0.19767441860465107</v>
      </c>
    </row>
    <row r="453" spans="1:49">
      <c r="A453" s="40">
        <f t="shared" si="49"/>
        <v>40406</v>
      </c>
      <c r="B453" s="26">
        <v>9020</v>
      </c>
      <c r="C453">
        <v>7531</v>
      </c>
      <c r="D453" s="362">
        <f t="shared" si="48"/>
        <v>0.33035929587653734</v>
      </c>
      <c r="E453" s="34">
        <f t="shared" si="52"/>
        <v>0.27816352557744084</v>
      </c>
      <c r="F453" s="34">
        <f t="shared" si="52"/>
        <v>0.39877414561664182</v>
      </c>
      <c r="G453" s="421">
        <f t="shared" si="24"/>
        <v>0.19771610675873058</v>
      </c>
      <c r="H453" s="366">
        <v>13.45</v>
      </c>
      <c r="I453" s="339">
        <v>10.45</v>
      </c>
      <c r="J453" s="365">
        <v>19.600000000000001</v>
      </c>
      <c r="K453" s="383">
        <v>17.2</v>
      </c>
      <c r="L453" s="365">
        <v>15.65</v>
      </c>
      <c r="M453" s="365">
        <v>14.35</v>
      </c>
      <c r="N453" s="365">
        <v>18</v>
      </c>
      <c r="O453" s="365">
        <v>13.8</v>
      </c>
      <c r="P453" s="379">
        <v>1.71</v>
      </c>
      <c r="Q453" s="368">
        <v>5.41</v>
      </c>
      <c r="R453" s="366">
        <v>5.5</v>
      </c>
      <c r="S453" s="73">
        <v>12.3</v>
      </c>
      <c r="T453" s="365">
        <v>10.4</v>
      </c>
      <c r="U453" s="365">
        <v>12.85</v>
      </c>
      <c r="V453" s="365">
        <v>13.3</v>
      </c>
      <c r="W453" s="365">
        <v>8.25</v>
      </c>
      <c r="Y453" s="365">
        <v>26.3</v>
      </c>
      <c r="Z453" s="457">
        <v>26.5</v>
      </c>
      <c r="AA453" s="365">
        <v>8.66</v>
      </c>
      <c r="AB453" s="365">
        <v>5.39</v>
      </c>
      <c r="AC453" s="370">
        <f t="shared" si="31"/>
        <v>0.20089285714285721</v>
      </c>
      <c r="AD453" s="476"/>
      <c r="AE453" s="208">
        <f t="shared" si="32"/>
        <v>0.36601307189542465</v>
      </c>
      <c r="AF453" s="208">
        <f t="shared" si="33"/>
        <v>0.38028169014084523</v>
      </c>
      <c r="AG453" s="208">
        <f t="shared" si="34"/>
        <v>0.38152610441767076</v>
      </c>
      <c r="AH453" s="213">
        <f t="shared" si="35"/>
        <v>0.33760683760683774</v>
      </c>
      <c r="AI453" s="211">
        <f t="shared" si="36"/>
        <v>0.37980769230769229</v>
      </c>
      <c r="AJ453" s="211">
        <f t="shared" si="37"/>
        <v>0.20401337792642149</v>
      </c>
      <c r="AK453" s="211">
        <f t="shared" si="38"/>
        <v>0.38000000000000012</v>
      </c>
      <c r="AL453" s="461">
        <f t="shared" si="39"/>
        <v>1.0602409638554215</v>
      </c>
      <c r="AM453" s="461">
        <f t="shared" si="40"/>
        <v>1.1553784860557772</v>
      </c>
      <c r="AN453" s="200">
        <f t="shared" si="41"/>
        <v>0.22222222222222232</v>
      </c>
      <c r="AO453" s="208">
        <f t="shared" si="42"/>
        <v>0.24242424242424243</v>
      </c>
      <c r="AP453" s="32">
        <f t="shared" si="43"/>
        <v>0.17514124293785316</v>
      </c>
      <c r="AQ453" s="32">
        <f t="shared" si="44"/>
        <v>0.25980392156862742</v>
      </c>
      <c r="AR453" s="32">
        <f t="shared" si="45"/>
        <v>0.26666666666666683</v>
      </c>
      <c r="AS453" s="32">
        <f t="shared" si="46"/>
        <v>0.26923076923076916</v>
      </c>
      <c r="AT453" s="32">
        <f t="shared" si="53"/>
        <v>0.23185011709601877</v>
      </c>
      <c r="AU453" s="216">
        <f t="shared" si="53"/>
        <v>0.23255813953488369</v>
      </c>
      <c r="AV453" s="461">
        <f t="shared" si="53"/>
        <v>0.30618401206636503</v>
      </c>
      <c r="AW453" s="461">
        <f t="shared" si="53"/>
        <v>0.74433656957928807</v>
      </c>
    </row>
    <row r="454" spans="1:49">
      <c r="A454" s="40">
        <f t="shared" si="49"/>
        <v>40413</v>
      </c>
      <c r="B454" s="26">
        <v>10116</v>
      </c>
      <c r="C454">
        <v>7888</v>
      </c>
      <c r="D454" s="362">
        <f t="shared" si="48"/>
        <v>8.7789257446679869E-2</v>
      </c>
      <c r="E454" s="34">
        <f t="shared" si="52"/>
        <v>0.12150776053215084</v>
      </c>
      <c r="F454" s="34">
        <f t="shared" si="52"/>
        <v>4.7404063205417568E-2</v>
      </c>
      <c r="G454" s="421">
        <f t="shared" si="24"/>
        <v>0.28245436105476673</v>
      </c>
      <c r="H454" s="366">
        <v>13.5</v>
      </c>
      <c r="I454" s="339">
        <v>11.1</v>
      </c>
      <c r="J454" s="365">
        <v>20.75</v>
      </c>
      <c r="K454" s="383">
        <v>18.25</v>
      </c>
      <c r="L454" s="365">
        <v>14.05</v>
      </c>
      <c r="M454" s="365">
        <v>15.05</v>
      </c>
      <c r="N454" s="365">
        <v>18.05</v>
      </c>
      <c r="O454" s="365">
        <v>14.65</v>
      </c>
      <c r="P454" s="379">
        <v>2.39</v>
      </c>
      <c r="Q454" s="368">
        <v>6.01</v>
      </c>
      <c r="R454" s="366">
        <v>5.95</v>
      </c>
      <c r="S454" s="73">
        <v>13.75</v>
      </c>
      <c r="T454" s="365">
        <v>13.79</v>
      </c>
      <c r="U454" s="365">
        <v>14</v>
      </c>
      <c r="V454" s="365">
        <v>15.05</v>
      </c>
      <c r="W454" s="365">
        <v>9.0500000000000007</v>
      </c>
      <c r="Y454" s="365">
        <v>28.5</v>
      </c>
      <c r="Z454" s="457">
        <v>28.55</v>
      </c>
      <c r="AA454" s="365">
        <v>9.7200000000000006</v>
      </c>
      <c r="AB454" s="365">
        <v>6.36</v>
      </c>
      <c r="AC454" s="370">
        <f t="shared" si="31"/>
        <v>3.7174721189592308E-3</v>
      </c>
      <c r="AD454" s="476"/>
      <c r="AE454" s="208">
        <f t="shared" si="32"/>
        <v>6.2200956937799035E-2</v>
      </c>
      <c r="AF454" s="208">
        <f t="shared" si="33"/>
        <v>5.8673469387755084E-2</v>
      </c>
      <c r="AG454" s="208">
        <f t="shared" si="34"/>
        <v>6.1046511627907085E-2</v>
      </c>
      <c r="AH454" s="213">
        <f t="shared" si="35"/>
        <v>-0.10223642172523961</v>
      </c>
      <c r="AI454" s="211">
        <f t="shared" si="36"/>
        <v>4.8780487804878092E-2</v>
      </c>
      <c r="AJ454" s="211">
        <f t="shared" si="37"/>
        <v>2.7777777777777679E-3</v>
      </c>
      <c r="AK454" s="211">
        <f t="shared" si="38"/>
        <v>6.1594202898550776E-2</v>
      </c>
      <c r="AL454" s="461">
        <f t="shared" si="39"/>
        <v>0.39766081871345049</v>
      </c>
      <c r="AM454" s="461">
        <f t="shared" si="40"/>
        <v>0.11090573012938987</v>
      </c>
      <c r="AN454" s="200">
        <f t="shared" si="41"/>
        <v>8.181818181818179E-2</v>
      </c>
      <c r="AO454" s="208">
        <f t="shared" si="42"/>
        <v>0.11788617886178865</v>
      </c>
      <c r="AP454" s="32">
        <f t="shared" si="43"/>
        <v>0.32596153846153841</v>
      </c>
      <c r="AQ454" s="32">
        <f t="shared" si="44"/>
        <v>8.949416342412464E-2</v>
      </c>
      <c r="AR454" s="32">
        <f t="shared" si="45"/>
        <v>0.13157894736842102</v>
      </c>
      <c r="AS454" s="32">
        <f t="shared" si="46"/>
        <v>9.696969696969715E-2</v>
      </c>
      <c r="AT454" s="32">
        <f t="shared" ref="AT454:AW455" si="54">Y454/Y453-1</f>
        <v>8.365019011406849E-2</v>
      </c>
      <c r="AU454" s="216">
        <f t="shared" si="54"/>
        <v>7.735849056603783E-2</v>
      </c>
      <c r="AV454" s="461">
        <f t="shared" si="54"/>
        <v>0.1224018475750579</v>
      </c>
      <c r="AW454" s="461">
        <f t="shared" si="54"/>
        <v>0.17996289424860867</v>
      </c>
    </row>
    <row r="455" spans="1:49">
      <c r="A455" s="40">
        <f t="shared" si="49"/>
        <v>40420</v>
      </c>
      <c r="B455" s="26">
        <v>9296</v>
      </c>
      <c r="C455">
        <v>7754</v>
      </c>
      <c r="D455" s="362">
        <f t="shared" ref="D455:D461" si="55">(B455+C455)/(B454+C454)-1</f>
        <v>-5.2988224838924736E-2</v>
      </c>
      <c r="E455" s="34">
        <f t="shared" ref="E455:F457" si="56">B455/B454-1</f>
        <v>-8.1059707394226965E-2</v>
      </c>
      <c r="F455" s="34">
        <f t="shared" si="56"/>
        <v>-1.6987829614604433E-2</v>
      </c>
      <c r="G455" s="421">
        <f t="shared" si="24"/>
        <v>0.19886510188289916</v>
      </c>
      <c r="H455" s="366">
        <v>13.65</v>
      </c>
      <c r="I455" s="339">
        <v>10.8</v>
      </c>
      <c r="J455" s="365">
        <v>20.05</v>
      </c>
      <c r="K455" s="383">
        <v>17.649999999999999</v>
      </c>
      <c r="L455" s="365">
        <v>14.2</v>
      </c>
      <c r="M455" s="365">
        <v>14.7</v>
      </c>
      <c r="N455" s="365">
        <v>18.3</v>
      </c>
      <c r="O455" s="365">
        <v>14.15</v>
      </c>
      <c r="P455" s="379">
        <v>2.4700000000000002</v>
      </c>
      <c r="Q455" s="368">
        <v>5.74</v>
      </c>
      <c r="R455" s="366">
        <v>5.45</v>
      </c>
      <c r="S455" s="73">
        <v>13.15</v>
      </c>
      <c r="T455" s="365">
        <v>11.25</v>
      </c>
      <c r="U455" s="365">
        <v>12.65</v>
      </c>
      <c r="V455" s="365">
        <v>13.85</v>
      </c>
      <c r="W455" s="365">
        <v>8.15</v>
      </c>
      <c r="Y455" s="365">
        <v>27.8</v>
      </c>
      <c r="Z455" s="457">
        <v>26.75</v>
      </c>
      <c r="AA455" s="365">
        <v>9.4600000000000009</v>
      </c>
      <c r="AB455" s="365">
        <v>5.3</v>
      </c>
      <c r="AC455" s="370">
        <f t="shared" si="31"/>
        <v>1.1111111111111072E-2</v>
      </c>
      <c r="AD455" s="476"/>
      <c r="AE455" s="208">
        <f t="shared" si="32"/>
        <v>-2.7027027027026973E-2</v>
      </c>
      <c r="AF455" s="208">
        <f t="shared" si="33"/>
        <v>-3.3734939759036076E-2</v>
      </c>
      <c r="AG455" s="208">
        <f t="shared" si="34"/>
        <v>-3.287671232876721E-2</v>
      </c>
      <c r="AH455" s="213">
        <f t="shared" si="35"/>
        <v>1.0676156583629748E-2</v>
      </c>
      <c r="AI455" s="211">
        <f t="shared" si="36"/>
        <v>-2.3255813953488413E-2</v>
      </c>
      <c r="AJ455" s="211">
        <f t="shared" si="37"/>
        <v>1.3850415512465464E-2</v>
      </c>
      <c r="AK455" s="211">
        <f t="shared" si="38"/>
        <v>-3.4129692832764458E-2</v>
      </c>
      <c r="AL455" s="461">
        <f t="shared" si="39"/>
        <v>3.3472803347280422E-2</v>
      </c>
      <c r="AM455" s="461">
        <f t="shared" si="40"/>
        <v>-4.4925124792013271E-2</v>
      </c>
      <c r="AN455" s="200">
        <f t="shared" si="41"/>
        <v>-8.4033613445378186E-2</v>
      </c>
      <c r="AO455" s="208">
        <f t="shared" si="42"/>
        <v>-4.3636363636363584E-2</v>
      </c>
      <c r="AP455" s="32">
        <f t="shared" si="43"/>
        <v>-0.18419144307469171</v>
      </c>
      <c r="AQ455" s="32">
        <f t="shared" si="44"/>
        <v>-9.6428571428571419E-2</v>
      </c>
      <c r="AR455" s="32">
        <f t="shared" si="45"/>
        <v>-7.9734219269103068E-2</v>
      </c>
      <c r="AS455" s="32">
        <f t="shared" si="46"/>
        <v>-9.9447513812154775E-2</v>
      </c>
      <c r="AT455" s="32">
        <f t="shared" si="54"/>
        <v>-2.4561403508771895E-2</v>
      </c>
      <c r="AU455" s="216">
        <f t="shared" si="54"/>
        <v>-6.3047285464098102E-2</v>
      </c>
      <c r="AV455" s="461">
        <f t="shared" si="54"/>
        <v>-2.6748971193415572E-2</v>
      </c>
      <c r="AW455" s="461">
        <f t="shared" si="54"/>
        <v>-0.16666666666666674</v>
      </c>
    </row>
    <row r="456" spans="1:49">
      <c r="A456" s="40">
        <f t="shared" si="49"/>
        <v>40427</v>
      </c>
      <c r="B456" s="26">
        <v>10800</v>
      </c>
      <c r="C456">
        <v>8561</v>
      </c>
      <c r="D456" s="362">
        <f t="shared" si="55"/>
        <v>0.13554252199413486</v>
      </c>
      <c r="E456" s="34">
        <f t="shared" si="56"/>
        <v>0.16179001721170394</v>
      </c>
      <c r="F456" s="34">
        <f t="shared" si="56"/>
        <v>0.1040753159659531</v>
      </c>
      <c r="G456" s="421">
        <f t="shared" si="24"/>
        <v>0.26153486742203014</v>
      </c>
      <c r="H456" s="366">
        <v>14.65</v>
      </c>
      <c r="I456" s="339">
        <v>11.85</v>
      </c>
      <c r="J456" s="365">
        <v>22.05</v>
      </c>
      <c r="K456" s="383">
        <v>19.399999999999999</v>
      </c>
      <c r="L456" s="365">
        <v>15.1</v>
      </c>
      <c r="M456" s="365">
        <v>16.100000000000001</v>
      </c>
      <c r="N456" s="365">
        <v>19.5</v>
      </c>
      <c r="O456" s="365">
        <v>15.55</v>
      </c>
      <c r="P456" s="379">
        <v>3.09</v>
      </c>
      <c r="Q456" s="368">
        <v>6.72</v>
      </c>
      <c r="R456" s="366">
        <v>6.35</v>
      </c>
      <c r="S456" s="73">
        <v>14.85</v>
      </c>
      <c r="T456" s="365">
        <v>14.8</v>
      </c>
      <c r="U456" s="365">
        <v>15.05</v>
      </c>
      <c r="V456" s="365">
        <v>15.9</v>
      </c>
      <c r="W456" s="365">
        <v>9.6999999999999993</v>
      </c>
      <c r="Y456" s="365">
        <v>18.55</v>
      </c>
      <c r="Z456" s="457">
        <v>18.8</v>
      </c>
      <c r="AA456" s="365">
        <v>10.96</v>
      </c>
      <c r="AB456" s="365">
        <v>7.25</v>
      </c>
      <c r="AC456" s="370">
        <f t="shared" si="31"/>
        <v>7.3260073260073222E-2</v>
      </c>
      <c r="AD456" s="476"/>
      <c r="AE456" s="208">
        <f t="shared" si="32"/>
        <v>9.7222222222222099E-2</v>
      </c>
      <c r="AF456" s="208">
        <f t="shared" si="33"/>
        <v>9.9750623441396513E-2</v>
      </c>
      <c r="AG456" s="208">
        <f t="shared" si="34"/>
        <v>9.9150141643059575E-2</v>
      </c>
      <c r="AH456" s="213">
        <f t="shared" si="35"/>
        <v>6.3380281690140983E-2</v>
      </c>
      <c r="AI456" s="211">
        <f t="shared" si="36"/>
        <v>9.5238095238095344E-2</v>
      </c>
      <c r="AJ456" s="211">
        <f t="shared" si="37"/>
        <v>6.5573770491803129E-2</v>
      </c>
      <c r="AK456" s="211">
        <f t="shared" si="38"/>
        <v>9.8939929328621945E-2</v>
      </c>
      <c r="AL456" s="461">
        <f t="shared" si="39"/>
        <v>0.25101214574898778</v>
      </c>
      <c r="AM456" s="461">
        <f t="shared" si="40"/>
        <v>0.1707317073170731</v>
      </c>
      <c r="AN456" s="200">
        <f t="shared" si="41"/>
        <v>0.16513761467889898</v>
      </c>
      <c r="AO456" s="208">
        <f t="shared" si="42"/>
        <v>0.12927756653992395</v>
      </c>
      <c r="AP456" s="32">
        <f t="shared" si="43"/>
        <v>0.31555555555555559</v>
      </c>
      <c r="AQ456" s="32">
        <f t="shared" si="44"/>
        <v>0.18972332015810278</v>
      </c>
      <c r="AR456" s="32">
        <f t="shared" si="45"/>
        <v>0.1480144404332131</v>
      </c>
      <c r="AS456" s="32">
        <f t="shared" si="46"/>
        <v>0.19018404907975439</v>
      </c>
      <c r="AT456" s="32">
        <f t="shared" ref="AT456:AW457" si="57">Y456/Y455-1</f>
        <v>-0.33273381294964033</v>
      </c>
      <c r="AU456" s="216">
        <f t="shared" si="57"/>
        <v>-0.297196261682243</v>
      </c>
      <c r="AV456" s="461">
        <f t="shared" si="57"/>
        <v>0.15856236786469347</v>
      </c>
      <c r="AW456" s="461">
        <f t="shared" si="57"/>
        <v>0.36792452830188682</v>
      </c>
    </row>
    <row r="457" spans="1:49">
      <c r="A457" s="40">
        <f t="shared" si="49"/>
        <v>40434</v>
      </c>
      <c r="B457" s="26">
        <v>10954</v>
      </c>
      <c r="C457">
        <v>8613</v>
      </c>
      <c r="D457" s="362">
        <f t="shared" si="55"/>
        <v>1.0639946283766299E-2</v>
      </c>
      <c r="E457" s="34">
        <f t="shared" si="56"/>
        <v>1.4259259259259194E-2</v>
      </c>
      <c r="F457" s="34">
        <f t="shared" si="56"/>
        <v>6.0740567690691361E-3</v>
      </c>
      <c r="G457" s="421">
        <f t="shared" si="24"/>
        <v>0.27179844421223731</v>
      </c>
      <c r="H457" s="366">
        <v>15</v>
      </c>
      <c r="I457" s="339">
        <v>11.8</v>
      </c>
      <c r="J457" s="365">
        <v>22</v>
      </c>
      <c r="K457" s="383">
        <v>19.350000000000001</v>
      </c>
      <c r="L457" s="365">
        <v>15.4</v>
      </c>
      <c r="M457" s="365">
        <v>16.05</v>
      </c>
      <c r="N457" s="365">
        <v>19.899999999999999</v>
      </c>
      <c r="O457" s="365">
        <v>15.5</v>
      </c>
      <c r="P457" s="379">
        <v>3.25</v>
      </c>
      <c r="Q457" s="368">
        <v>6.65</v>
      </c>
      <c r="R457" s="366">
        <v>6.5</v>
      </c>
      <c r="S457" s="73">
        <v>15.3</v>
      </c>
      <c r="T457" s="365">
        <v>12.5</v>
      </c>
      <c r="U457" s="365">
        <v>15.55</v>
      </c>
      <c r="V457" s="365">
        <v>16.3</v>
      </c>
      <c r="W457" s="365">
        <v>10.050000000000001</v>
      </c>
      <c r="Y457" s="365">
        <v>29.15</v>
      </c>
      <c r="Z457" s="457">
        <v>29.55</v>
      </c>
      <c r="AA457" s="365">
        <v>11.52</v>
      </c>
      <c r="AB457" s="365">
        <v>7.57</v>
      </c>
      <c r="AC457" s="370">
        <f t="shared" si="31"/>
        <v>2.3890784982935065E-2</v>
      </c>
      <c r="AD457" s="476"/>
      <c r="AE457" s="208">
        <f t="shared" si="32"/>
        <v>-4.2194092827003704E-3</v>
      </c>
      <c r="AF457" s="208">
        <f t="shared" si="33"/>
        <v>-2.2675736961451642E-3</v>
      </c>
      <c r="AG457" s="208">
        <f t="shared" si="34"/>
        <v>-2.5773195876287458E-3</v>
      </c>
      <c r="AH457" s="213">
        <f t="shared" si="35"/>
        <v>1.9867549668874274E-2</v>
      </c>
      <c r="AI457" s="211">
        <f t="shared" si="36"/>
        <v>-3.1055900621118626E-3</v>
      </c>
      <c r="AJ457" s="211">
        <f t="shared" si="37"/>
        <v>2.051282051282044E-2</v>
      </c>
      <c r="AK457" s="211">
        <f t="shared" si="38"/>
        <v>-3.2154340836013651E-3</v>
      </c>
      <c r="AL457" s="461">
        <f t="shared" si="39"/>
        <v>5.1779935275080957E-2</v>
      </c>
      <c r="AM457" s="461">
        <f t="shared" si="40"/>
        <v>-1.041666666666663E-2</v>
      </c>
      <c r="AN457" s="200">
        <f t="shared" si="41"/>
        <v>2.3622047244094446E-2</v>
      </c>
      <c r="AO457" s="208">
        <f t="shared" si="42"/>
        <v>3.0303030303030276E-2</v>
      </c>
      <c r="AP457" s="32">
        <f t="shared" si="43"/>
        <v>-0.15540540540540548</v>
      </c>
      <c r="AQ457" s="32">
        <f t="shared" si="44"/>
        <v>3.3222591362126241E-2</v>
      </c>
      <c r="AR457" s="32">
        <f t="shared" si="45"/>
        <v>2.515723270440251E-2</v>
      </c>
      <c r="AS457" s="32">
        <f t="shared" si="46"/>
        <v>3.6082474226804218E-2</v>
      </c>
      <c r="AT457" s="32">
        <f t="shared" si="57"/>
        <v>0.5714285714285714</v>
      </c>
      <c r="AU457" s="216">
        <f t="shared" si="57"/>
        <v>0.57180851063829774</v>
      </c>
      <c r="AV457" s="461">
        <f t="shared" si="57"/>
        <v>5.1094890510948732E-2</v>
      </c>
      <c r="AW457" s="461">
        <f t="shared" si="57"/>
        <v>4.4137931034482714E-2</v>
      </c>
    </row>
    <row r="458" spans="1:49">
      <c r="A458" s="40">
        <f t="shared" si="49"/>
        <v>40441</v>
      </c>
      <c r="B458" s="26">
        <v>9659</v>
      </c>
      <c r="C458">
        <v>7718</v>
      </c>
      <c r="D458" s="362">
        <f t="shared" si="55"/>
        <v>-0.11192313589206315</v>
      </c>
      <c r="E458" s="34">
        <f t="shared" ref="E458:F461" si="58">B458/B457-1</f>
        <v>-0.1182216541902501</v>
      </c>
      <c r="F458" s="34">
        <f t="shared" si="58"/>
        <v>-0.1039126901195867</v>
      </c>
      <c r="G458" s="421">
        <f t="shared" si="24"/>
        <v>0.25149002332210418</v>
      </c>
      <c r="H458" s="366">
        <v>13.5</v>
      </c>
      <c r="I458" s="339">
        <v>10.7</v>
      </c>
      <c r="J458" s="365">
        <v>19.8</v>
      </c>
      <c r="K458" s="383">
        <v>17.350000000000001</v>
      </c>
      <c r="L458" s="365">
        <v>14.4</v>
      </c>
      <c r="M458" s="365">
        <v>14.5</v>
      </c>
      <c r="N458" s="365">
        <v>18.600000000000001</v>
      </c>
      <c r="O458" s="365">
        <v>14</v>
      </c>
      <c r="P458" s="379">
        <v>2.65</v>
      </c>
      <c r="Q458" s="368">
        <v>5.56</v>
      </c>
      <c r="R458" s="366">
        <v>5.85</v>
      </c>
      <c r="S458" s="73">
        <v>13.6</v>
      </c>
      <c r="T458" s="365">
        <v>11.25</v>
      </c>
      <c r="U458" s="365">
        <v>13.7</v>
      </c>
      <c r="V458" s="365">
        <v>14.45</v>
      </c>
      <c r="W458" s="365">
        <v>8.85</v>
      </c>
      <c r="Y458" s="365">
        <v>26.7</v>
      </c>
      <c r="Z458" s="457">
        <v>27</v>
      </c>
      <c r="AA458" s="365">
        <v>9.6</v>
      </c>
      <c r="AB458" s="365">
        <v>6.08</v>
      </c>
      <c r="AC458" s="370">
        <f t="shared" si="31"/>
        <v>-9.9999999999999978E-2</v>
      </c>
      <c r="AD458" s="476"/>
      <c r="AE458" s="208">
        <f t="shared" si="32"/>
        <v>-9.3220338983050932E-2</v>
      </c>
      <c r="AF458" s="208">
        <f t="shared" si="33"/>
        <v>-9.9999999999999978E-2</v>
      </c>
      <c r="AG458" s="208">
        <f t="shared" si="34"/>
        <v>-0.10335917312661502</v>
      </c>
      <c r="AH458" s="213">
        <f t="shared" si="35"/>
        <v>-6.4935064935064957E-2</v>
      </c>
      <c r="AI458" s="211">
        <f t="shared" si="36"/>
        <v>-9.6573208722741444E-2</v>
      </c>
      <c r="AJ458" s="211">
        <f t="shared" si="37"/>
        <v>-6.5326633165828984E-2</v>
      </c>
      <c r="AK458" s="211">
        <f t="shared" si="38"/>
        <v>-9.6774193548387122E-2</v>
      </c>
      <c r="AL458" s="461">
        <f t="shared" si="39"/>
        <v>-0.18461538461538463</v>
      </c>
      <c r="AM458" s="461">
        <f t="shared" si="40"/>
        <v>-0.16390977443609034</v>
      </c>
      <c r="AN458" s="200">
        <f t="shared" si="41"/>
        <v>-0.10000000000000009</v>
      </c>
      <c r="AO458" s="208">
        <f t="shared" si="42"/>
        <v>-0.11111111111111116</v>
      </c>
      <c r="AP458" s="32">
        <f t="shared" si="43"/>
        <v>-9.9999999999999978E-2</v>
      </c>
      <c r="AQ458" s="32">
        <f t="shared" si="44"/>
        <v>-0.11897106109324762</v>
      </c>
      <c r="AR458" s="32">
        <f t="shared" si="45"/>
        <v>-0.11349693251533755</v>
      </c>
      <c r="AS458" s="32">
        <f t="shared" si="46"/>
        <v>-0.11940298507462699</v>
      </c>
      <c r="AT458" s="32">
        <f t="shared" ref="AT458:AW459" si="59">Y458/Y457-1</f>
        <v>-8.4048027444253881E-2</v>
      </c>
      <c r="AU458" s="216">
        <f t="shared" si="59"/>
        <v>-8.6294416243654859E-2</v>
      </c>
      <c r="AV458" s="461">
        <f t="shared" si="59"/>
        <v>-0.16666666666666663</v>
      </c>
      <c r="AW458" s="461">
        <f t="shared" si="59"/>
        <v>-0.19682959048877147</v>
      </c>
    </row>
    <row r="459" spans="1:49">
      <c r="A459" s="40">
        <f t="shared" si="49"/>
        <v>40448</v>
      </c>
      <c r="B459" s="26">
        <v>8670</v>
      </c>
      <c r="C459">
        <v>7237</v>
      </c>
      <c r="D459" s="362">
        <f t="shared" si="55"/>
        <v>-8.4594579041261442E-2</v>
      </c>
      <c r="E459" s="34">
        <f t="shared" si="58"/>
        <v>-0.10239155192048865</v>
      </c>
      <c r="F459" s="34">
        <f t="shared" si="58"/>
        <v>-6.2321845037574541E-2</v>
      </c>
      <c r="G459" s="421">
        <f t="shared" si="24"/>
        <v>0.19801022523144948</v>
      </c>
      <c r="H459" s="366">
        <v>13.3</v>
      </c>
      <c r="I459" s="339">
        <v>10</v>
      </c>
      <c r="J459" s="365">
        <v>18.25</v>
      </c>
      <c r="K459" s="383">
        <v>13.45</v>
      </c>
      <c r="L459" s="365">
        <v>14.5</v>
      </c>
      <c r="M459" s="365">
        <v>13.75</v>
      </c>
      <c r="N459" s="365">
        <v>17.8</v>
      </c>
      <c r="O459" s="365">
        <v>13.25</v>
      </c>
      <c r="P459" s="379">
        <v>2.2999999999999998</v>
      </c>
      <c r="Q459" s="368">
        <v>5.04</v>
      </c>
      <c r="R459" s="366">
        <v>5.3</v>
      </c>
      <c r="S459" s="73">
        <v>12.25</v>
      </c>
      <c r="T459" s="365">
        <v>10.85</v>
      </c>
      <c r="U459" s="365">
        <v>12.25</v>
      </c>
      <c r="V459" s="365">
        <v>13.25</v>
      </c>
      <c r="W459" s="365">
        <v>7.9</v>
      </c>
      <c r="Y459" s="365">
        <v>24.5</v>
      </c>
      <c r="Z459" s="457">
        <v>24.85</v>
      </c>
      <c r="AA459" s="365">
        <v>8.2200000000000006</v>
      </c>
      <c r="AB459" s="365">
        <v>4.95</v>
      </c>
      <c r="AC459" s="370">
        <f t="shared" si="31"/>
        <v>-1.4814814814814725E-2</v>
      </c>
      <c r="AD459" s="476"/>
      <c r="AE459" s="208">
        <f t="shared" si="32"/>
        <v>-6.5420560747663448E-2</v>
      </c>
      <c r="AF459" s="208">
        <f t="shared" si="33"/>
        <v>-7.8282828282828287E-2</v>
      </c>
      <c r="AG459" s="208">
        <f t="shared" si="34"/>
        <v>-0.2247838616714698</v>
      </c>
      <c r="AH459" s="213">
        <f t="shared" si="35"/>
        <v>6.9444444444444198E-3</v>
      </c>
      <c r="AI459" s="211">
        <f t="shared" si="36"/>
        <v>-5.1724137931034475E-2</v>
      </c>
      <c r="AJ459" s="211">
        <f t="shared" si="37"/>
        <v>-4.3010752688172116E-2</v>
      </c>
      <c r="AK459" s="211">
        <f t="shared" si="38"/>
        <v>-5.3571428571428603E-2</v>
      </c>
      <c r="AL459" s="461">
        <f t="shared" si="39"/>
        <v>-0.13207547169811329</v>
      </c>
      <c r="AM459" s="461">
        <f t="shared" si="40"/>
        <v>-9.3525179856115082E-2</v>
      </c>
      <c r="AN459" s="200">
        <f t="shared" si="41"/>
        <v>-9.4017094017094016E-2</v>
      </c>
      <c r="AO459" s="208">
        <f t="shared" si="42"/>
        <v>-9.9264705882352922E-2</v>
      </c>
      <c r="AP459" s="32">
        <f t="shared" si="43"/>
        <v>-3.5555555555555562E-2</v>
      </c>
      <c r="AQ459" s="32">
        <f t="shared" si="44"/>
        <v>-0.10583941605839409</v>
      </c>
      <c r="AR459" s="32">
        <f t="shared" si="45"/>
        <v>-8.3044982698961878E-2</v>
      </c>
      <c r="AS459" s="32">
        <f t="shared" si="46"/>
        <v>-0.10734463276836148</v>
      </c>
      <c r="AT459" s="32">
        <f t="shared" si="59"/>
        <v>-8.2397003745318331E-2</v>
      </c>
      <c r="AU459" s="216">
        <f t="shared" si="59"/>
        <v>-7.9629629629629606E-2</v>
      </c>
      <c r="AV459" s="461">
        <f t="shared" si="59"/>
        <v>-0.14374999999999993</v>
      </c>
      <c r="AW459" s="461">
        <f t="shared" si="59"/>
        <v>-0.18585526315789469</v>
      </c>
    </row>
    <row r="460" spans="1:49">
      <c r="A460" s="40">
        <f t="shared" si="49"/>
        <v>40455</v>
      </c>
      <c r="B460" s="26">
        <v>9601</v>
      </c>
      <c r="C460">
        <v>7626</v>
      </c>
      <c r="D460" s="362">
        <f t="shared" si="55"/>
        <v>8.2982334821148029E-2</v>
      </c>
      <c r="E460" s="34">
        <f t="shared" si="58"/>
        <v>0.10738177623990763</v>
      </c>
      <c r="F460" s="34">
        <f t="shared" si="58"/>
        <v>5.3751554511537902E-2</v>
      </c>
      <c r="G460" s="421">
        <f t="shared" si="24"/>
        <v>0.25898242853396275</v>
      </c>
      <c r="H460" s="366">
        <v>13.9</v>
      </c>
      <c r="I460" s="339">
        <v>10.5</v>
      </c>
      <c r="J460" s="365">
        <v>19.55</v>
      </c>
      <c r="K460" s="383">
        <v>17.149999999999999</v>
      </c>
      <c r="L460" s="365">
        <v>14.25</v>
      </c>
      <c r="M460" s="365">
        <v>14.3</v>
      </c>
      <c r="N460" s="365">
        <v>18.399999999999999</v>
      </c>
      <c r="O460" s="365">
        <v>13.8</v>
      </c>
      <c r="P460" s="379">
        <v>2.56</v>
      </c>
      <c r="Q460" s="368">
        <v>5.39</v>
      </c>
      <c r="R460" s="366">
        <v>5.65</v>
      </c>
      <c r="S460" s="73">
        <v>13.3</v>
      </c>
      <c r="T460" s="365">
        <v>12</v>
      </c>
      <c r="U460" s="365">
        <v>13.2</v>
      </c>
      <c r="V460" s="365">
        <v>14.3</v>
      </c>
      <c r="W460" s="365">
        <v>8.5</v>
      </c>
      <c r="Y460" s="365">
        <v>28</v>
      </c>
      <c r="Z460" s="457">
        <v>28.15</v>
      </c>
      <c r="AA460" s="365">
        <v>9.44</v>
      </c>
      <c r="AB460" s="365">
        <v>5.62</v>
      </c>
      <c r="AC460" s="370">
        <f t="shared" ref="AC460:AC465" si="60">H460/H459-1</f>
        <v>4.5112781954887105E-2</v>
      </c>
      <c r="AD460" s="476"/>
      <c r="AE460" s="208">
        <f t="shared" ref="AE460:AE475" si="61">I460/I459-1</f>
        <v>5.0000000000000044E-2</v>
      </c>
      <c r="AF460" s="208">
        <f t="shared" ref="AF460:AF475" si="62">J460/J459-1</f>
        <v>7.1232876712328697E-2</v>
      </c>
      <c r="AG460" s="208">
        <f t="shared" ref="AG460:AG475" si="63">K460/K459-1</f>
        <v>0.27509293680297398</v>
      </c>
      <c r="AH460" s="213">
        <f t="shared" ref="AH460:AH475" si="64">L460/L459-1</f>
        <v>-1.7241379310344862E-2</v>
      </c>
      <c r="AI460" s="211">
        <f t="shared" ref="AI460:AI475" si="65">M460/M459-1</f>
        <v>4.0000000000000036E-2</v>
      </c>
      <c r="AJ460" s="211">
        <f t="shared" ref="AJ460:AJ475" si="66">N460/N459-1</f>
        <v>3.3707865168539186E-2</v>
      </c>
      <c r="AK460" s="211">
        <f t="shared" ref="AK460:AK475" si="67">O460/O459-1</f>
        <v>4.1509433962264142E-2</v>
      </c>
      <c r="AL460" s="461">
        <f t="shared" ref="AL460:AL475" si="68">P460/P459-1</f>
        <v>0.11304347826086958</v>
      </c>
      <c r="AM460" s="461">
        <f t="shared" ref="AM460:AM475" si="69">Q460/Q459-1</f>
        <v>6.944444444444442E-2</v>
      </c>
      <c r="AN460" s="200">
        <f t="shared" ref="AN460:AN475" si="70">R460/R459-1</f>
        <v>6.60377358490567E-2</v>
      </c>
      <c r="AO460" s="208">
        <f t="shared" ref="AO460:AO475" si="71">S460/S459-1</f>
        <v>8.5714285714285854E-2</v>
      </c>
      <c r="AP460" s="32">
        <f t="shared" ref="AP460:AP475" si="72">T460/T459-1</f>
        <v>0.10599078341013835</v>
      </c>
      <c r="AQ460" s="32">
        <f t="shared" ref="AQ460:AQ475" si="73">U460/U459-1</f>
        <v>7.7551020408163307E-2</v>
      </c>
      <c r="AR460" s="32">
        <f t="shared" ref="AR460:AR475" si="74">V460/V459-1</f>
        <v>7.9245283018867907E-2</v>
      </c>
      <c r="AS460" s="32">
        <f t="shared" ref="AS460:AS475" si="75">W460/W459-1</f>
        <v>7.5949367088607556E-2</v>
      </c>
      <c r="AT460" s="32">
        <f>Y460/Y459-1</f>
        <v>0.14285714285714279</v>
      </c>
      <c r="AU460" s="216">
        <f>Z460/Z459-1</f>
        <v>0.13279678068410461</v>
      </c>
      <c r="AV460" s="461">
        <f>AA460/AA459-1</f>
        <v>0.14841849148418484</v>
      </c>
      <c r="AW460" s="461">
        <f>AB460/AB459-1</f>
        <v>0.13535353535353534</v>
      </c>
    </row>
    <row r="461" spans="1:49">
      <c r="A461" s="40">
        <f t="shared" si="49"/>
        <v>40462</v>
      </c>
      <c r="B461" s="26">
        <v>11312</v>
      </c>
      <c r="C461">
        <v>8789</v>
      </c>
      <c r="D461" s="362">
        <f t="shared" si="55"/>
        <v>0.16683113716839837</v>
      </c>
      <c r="E461" s="34">
        <f t="shared" si="58"/>
        <v>0.17821060306218106</v>
      </c>
      <c r="F461" s="34">
        <f t="shared" si="58"/>
        <v>0.15250458956202473</v>
      </c>
      <c r="G461" s="421">
        <f t="shared" si="24"/>
        <v>0.28706337467288656</v>
      </c>
      <c r="H461" s="366">
        <v>15.2</v>
      </c>
      <c r="I461" s="339">
        <v>12</v>
      </c>
      <c r="J461" s="365">
        <v>22.85</v>
      </c>
      <c r="K461" s="383">
        <v>20.100000000000001</v>
      </c>
      <c r="L461" s="365">
        <v>15.6</v>
      </c>
      <c r="M461" s="365">
        <v>16.5</v>
      </c>
      <c r="N461" s="365">
        <v>20.2</v>
      </c>
      <c r="O461" s="365">
        <v>15.9</v>
      </c>
      <c r="P461" s="379">
        <v>3.18</v>
      </c>
      <c r="Q461" s="368">
        <v>6.72</v>
      </c>
      <c r="R461" s="366">
        <v>6.85</v>
      </c>
      <c r="S461" s="73">
        <v>15.5</v>
      </c>
      <c r="T461" s="365">
        <v>13.75</v>
      </c>
      <c r="U461" s="365">
        <v>16.55</v>
      </c>
      <c r="V461" s="365">
        <v>16.5</v>
      </c>
      <c r="W461" s="365">
        <v>10.7</v>
      </c>
      <c r="Y461" s="365">
        <v>29.85</v>
      </c>
      <c r="Z461" s="457">
        <v>30</v>
      </c>
      <c r="AA461" s="365">
        <v>10.78</v>
      </c>
      <c r="AB461" s="365">
        <v>8.1300000000000008</v>
      </c>
      <c r="AC461" s="370">
        <f t="shared" si="60"/>
        <v>9.3525179856114971E-2</v>
      </c>
      <c r="AD461" s="476"/>
      <c r="AE461" s="208">
        <f t="shared" si="61"/>
        <v>0.14285714285714279</v>
      </c>
      <c r="AF461" s="208">
        <f t="shared" si="62"/>
        <v>0.16879795396419439</v>
      </c>
      <c r="AG461" s="208">
        <f t="shared" si="63"/>
        <v>0.17201166180758043</v>
      </c>
      <c r="AH461" s="213">
        <f t="shared" si="64"/>
        <v>9.473684210526323E-2</v>
      </c>
      <c r="AI461" s="211">
        <f t="shared" si="65"/>
        <v>0.15384615384615374</v>
      </c>
      <c r="AJ461" s="211">
        <f t="shared" si="66"/>
        <v>9.7826086956521729E-2</v>
      </c>
      <c r="AK461" s="211">
        <f t="shared" si="67"/>
        <v>0.15217391304347827</v>
      </c>
      <c r="AL461" s="461">
        <f t="shared" si="68"/>
        <v>0.2421875</v>
      </c>
      <c r="AM461" s="461">
        <f t="shared" si="69"/>
        <v>0.24675324675324672</v>
      </c>
      <c r="AN461" s="200">
        <f t="shared" si="70"/>
        <v>0.21238938053097334</v>
      </c>
      <c r="AO461" s="208">
        <f t="shared" si="71"/>
        <v>0.16541353383458635</v>
      </c>
      <c r="AP461" s="32">
        <f t="shared" si="72"/>
        <v>0.14583333333333326</v>
      </c>
      <c r="AQ461" s="32">
        <f t="shared" si="73"/>
        <v>0.2537878787878789</v>
      </c>
      <c r="AR461" s="32">
        <f t="shared" si="74"/>
        <v>0.15384615384615374</v>
      </c>
      <c r="AS461" s="32">
        <f t="shared" si="75"/>
        <v>0.25882352941176467</v>
      </c>
      <c r="AT461" s="32">
        <f t="shared" ref="AT461:AW462" si="76">Y461/Y460-1</f>
        <v>6.6071428571428559E-2</v>
      </c>
      <c r="AU461" s="216">
        <f t="shared" si="76"/>
        <v>6.5719360568383678E-2</v>
      </c>
      <c r="AV461" s="461">
        <f t="shared" si="76"/>
        <v>0.14194915254237284</v>
      </c>
      <c r="AW461" s="461">
        <f t="shared" si="76"/>
        <v>0.44661921708185059</v>
      </c>
    </row>
    <row r="462" spans="1:49">
      <c r="A462" s="40">
        <f t="shared" si="49"/>
        <v>40469</v>
      </c>
      <c r="B462" s="26">
        <v>12227</v>
      </c>
      <c r="C462">
        <v>9211</v>
      </c>
      <c r="D462" s="362">
        <f t="shared" ref="D462:D467" si="77">(B462+C462)/(B461+C461)-1</f>
        <v>6.6514103775931588E-2</v>
      </c>
      <c r="E462" s="34">
        <f t="shared" ref="E462:F464" si="78">B462/B461-1</f>
        <v>8.0887553041018467E-2</v>
      </c>
      <c r="F462" s="34">
        <f t="shared" si="78"/>
        <v>4.801456365911938E-2</v>
      </c>
      <c r="G462" s="421">
        <f t="shared" si="24"/>
        <v>0.32743458907827599</v>
      </c>
      <c r="H462" s="366">
        <v>16.149999999999999</v>
      </c>
      <c r="I462" s="339">
        <v>12.4</v>
      </c>
      <c r="J462" s="365">
        <v>23.15</v>
      </c>
      <c r="K462" s="383">
        <v>20.5</v>
      </c>
      <c r="L462" s="365">
        <v>16.600000000000001</v>
      </c>
      <c r="M462" s="365">
        <v>17</v>
      </c>
      <c r="N462" s="365">
        <v>21.55</v>
      </c>
      <c r="O462" s="365">
        <v>16.350000000000001</v>
      </c>
      <c r="P462" s="379">
        <v>3.8</v>
      </c>
      <c r="Q462" s="368">
        <v>7.07</v>
      </c>
      <c r="R462" s="366">
        <v>7.3</v>
      </c>
      <c r="S462" s="73">
        <v>16.55</v>
      </c>
      <c r="T462" s="365">
        <v>14.7</v>
      </c>
      <c r="U462" s="365">
        <v>17.7</v>
      </c>
      <c r="V462" s="365">
        <v>19</v>
      </c>
      <c r="W462" s="365">
        <v>11.45</v>
      </c>
      <c r="Y462" s="365">
        <v>30.75</v>
      </c>
      <c r="Z462" s="457">
        <v>31</v>
      </c>
      <c r="AA462" s="365">
        <v>12.2</v>
      </c>
      <c r="AB462" s="365">
        <v>9.1</v>
      </c>
      <c r="AC462" s="370">
        <f t="shared" si="60"/>
        <v>6.25E-2</v>
      </c>
      <c r="AD462" s="476"/>
      <c r="AE462" s="208">
        <f t="shared" si="61"/>
        <v>3.3333333333333437E-2</v>
      </c>
      <c r="AF462" s="208">
        <f t="shared" si="62"/>
        <v>1.3129102844638751E-2</v>
      </c>
      <c r="AG462" s="208">
        <f t="shared" si="63"/>
        <v>1.990049751243772E-2</v>
      </c>
      <c r="AH462" s="213">
        <f t="shared" si="64"/>
        <v>6.4102564102564319E-2</v>
      </c>
      <c r="AI462" s="211">
        <f t="shared" si="65"/>
        <v>3.0303030303030276E-2</v>
      </c>
      <c r="AJ462" s="211">
        <f t="shared" si="66"/>
        <v>6.6831683168316891E-2</v>
      </c>
      <c r="AK462" s="211">
        <f t="shared" si="67"/>
        <v>2.8301886792452935E-2</v>
      </c>
      <c r="AL462" s="461">
        <f t="shared" si="68"/>
        <v>0.19496855345911945</v>
      </c>
      <c r="AM462" s="461">
        <f t="shared" si="69"/>
        <v>5.2083333333333481E-2</v>
      </c>
      <c r="AN462" s="200">
        <f t="shared" si="70"/>
        <v>6.5693430656934337E-2</v>
      </c>
      <c r="AO462" s="208">
        <f t="shared" si="71"/>
        <v>6.7741935483871085E-2</v>
      </c>
      <c r="AP462" s="32">
        <f t="shared" si="72"/>
        <v>6.9090909090909092E-2</v>
      </c>
      <c r="AQ462" s="32">
        <f t="shared" si="73"/>
        <v>6.9486404833836835E-2</v>
      </c>
      <c r="AR462" s="32">
        <f t="shared" si="74"/>
        <v>0.1515151515151516</v>
      </c>
      <c r="AS462" s="32">
        <f t="shared" si="75"/>
        <v>7.0093457943925186E-2</v>
      </c>
      <c r="AT462" s="32">
        <f t="shared" si="76"/>
        <v>3.015075376884413E-2</v>
      </c>
      <c r="AU462" s="216">
        <f t="shared" si="76"/>
        <v>3.3333333333333437E-2</v>
      </c>
      <c r="AV462" s="461">
        <f t="shared" si="76"/>
        <v>0.13172541743970312</v>
      </c>
      <c r="AW462" s="461">
        <f t="shared" si="76"/>
        <v>0.11931119311193106</v>
      </c>
    </row>
    <row r="463" spans="1:49">
      <c r="A463" s="40">
        <f t="shared" si="49"/>
        <v>40476</v>
      </c>
      <c r="B463" s="26">
        <v>12238</v>
      </c>
      <c r="C463">
        <v>9168</v>
      </c>
      <c r="D463" s="362">
        <f t="shared" si="77"/>
        <v>-1.4926765556488863E-3</v>
      </c>
      <c r="E463" s="348">
        <f t="shared" si="78"/>
        <v>8.9964831929334466E-4</v>
      </c>
      <c r="F463" s="348">
        <f t="shared" si="78"/>
        <v>-4.6683313429595197E-3</v>
      </c>
      <c r="G463" s="421">
        <f t="shared" si="24"/>
        <v>0.33486038394415357</v>
      </c>
      <c r="H463" s="366">
        <v>16.55</v>
      </c>
      <c r="I463" s="339">
        <v>12.35</v>
      </c>
      <c r="J463" s="365">
        <v>22.85</v>
      </c>
      <c r="K463" s="383">
        <v>20.100000000000001</v>
      </c>
      <c r="L463" s="365">
        <v>16.7</v>
      </c>
      <c r="M463" s="365">
        <v>16.649999999999999</v>
      </c>
      <c r="N463" s="365">
        <v>21.95</v>
      </c>
      <c r="O463" s="365">
        <v>16.05</v>
      </c>
      <c r="P463" s="379">
        <v>3.89</v>
      </c>
      <c r="Q463" s="368">
        <v>6.88</v>
      </c>
      <c r="R463" s="366">
        <v>7.35</v>
      </c>
      <c r="S463" s="73">
        <v>16.7</v>
      </c>
      <c r="T463" s="365">
        <v>14.5</v>
      </c>
      <c r="U463" s="365">
        <v>17.75</v>
      </c>
      <c r="V463" s="365">
        <v>17.899999999999999</v>
      </c>
      <c r="W463" s="365">
        <v>11.5</v>
      </c>
      <c r="Y463" s="365">
        <v>31.25</v>
      </c>
      <c r="Z463" s="457">
        <v>31.5</v>
      </c>
      <c r="AA463" s="365">
        <v>12.37</v>
      </c>
      <c r="AB463" s="365">
        <v>9.19</v>
      </c>
      <c r="AC463" s="370">
        <f t="shared" si="60"/>
        <v>2.4767801857585203E-2</v>
      </c>
      <c r="AD463" s="476"/>
      <c r="AE463" s="208">
        <f t="shared" si="61"/>
        <v>-4.0322580645162365E-3</v>
      </c>
      <c r="AF463" s="208">
        <f t="shared" si="62"/>
        <v>-1.2958963282937219E-2</v>
      </c>
      <c r="AG463" s="208">
        <f t="shared" si="63"/>
        <v>-1.9512195121951126E-2</v>
      </c>
      <c r="AH463" s="213">
        <f t="shared" si="64"/>
        <v>6.0240963855420215E-3</v>
      </c>
      <c r="AI463" s="211">
        <f t="shared" si="65"/>
        <v>-2.0588235294117685E-2</v>
      </c>
      <c r="AJ463" s="211">
        <f t="shared" si="66"/>
        <v>1.8561484918793392E-2</v>
      </c>
      <c r="AK463" s="211">
        <f t="shared" si="67"/>
        <v>-1.834862385321101E-2</v>
      </c>
      <c r="AL463" s="461">
        <f t="shared" si="68"/>
        <v>2.3684210526315974E-2</v>
      </c>
      <c r="AM463" s="461">
        <f t="shared" si="69"/>
        <v>-2.6874115983026914E-2</v>
      </c>
      <c r="AN463" s="200">
        <f t="shared" si="70"/>
        <v>6.8493150684931781E-3</v>
      </c>
      <c r="AO463" s="208">
        <f t="shared" si="71"/>
        <v>9.0634441087611428E-3</v>
      </c>
      <c r="AP463" s="32">
        <f t="shared" si="72"/>
        <v>-1.3605442176870652E-2</v>
      </c>
      <c r="AQ463" s="32">
        <f t="shared" si="73"/>
        <v>2.8248587570622874E-3</v>
      </c>
      <c r="AR463" s="32">
        <f t="shared" si="74"/>
        <v>-5.7894736842105332E-2</v>
      </c>
      <c r="AS463" s="32">
        <f t="shared" si="75"/>
        <v>4.366812227074357E-3</v>
      </c>
      <c r="AT463" s="32">
        <f t="shared" ref="AT463:AT473" si="79">Y463/Y462-1</f>
        <v>1.6260162601626105E-2</v>
      </c>
      <c r="AU463" s="216">
        <f t="shared" ref="AU463:AU473" si="80">Z463/Z462-1</f>
        <v>1.6129032258064502E-2</v>
      </c>
      <c r="AV463" s="461">
        <f t="shared" ref="AV463:AV473" si="81">AA463/AA462-1</f>
        <v>1.3934426229508245E-2</v>
      </c>
      <c r="AW463" s="461">
        <f t="shared" ref="AW463:AW473" si="82">AB463/AB462-1</f>
        <v>9.890109890109855E-3</v>
      </c>
    </row>
    <row r="464" spans="1:49">
      <c r="A464" s="40">
        <f t="shared" si="49"/>
        <v>40483</v>
      </c>
      <c r="B464" s="26">
        <v>11565</v>
      </c>
      <c r="C464">
        <v>9262</v>
      </c>
      <c r="D464" s="362">
        <f t="shared" si="77"/>
        <v>-2.7048491077268033E-2</v>
      </c>
      <c r="E464" s="348">
        <f t="shared" si="78"/>
        <v>-5.4992645857166234E-2</v>
      </c>
      <c r="F464" s="348">
        <f t="shared" si="78"/>
        <v>1.025305410122157E-2</v>
      </c>
      <c r="G464" s="421">
        <f t="shared" si="24"/>
        <v>0.24865039948175341</v>
      </c>
      <c r="H464" s="366">
        <v>16.600000000000001</v>
      </c>
      <c r="I464" s="339">
        <v>12.25</v>
      </c>
      <c r="J464" s="365">
        <v>23.25</v>
      </c>
      <c r="K464" s="383">
        <v>20.45</v>
      </c>
      <c r="L464" s="365">
        <v>16.8</v>
      </c>
      <c r="M464" s="365">
        <v>16.899999999999999</v>
      </c>
      <c r="N464" s="365">
        <v>22</v>
      </c>
      <c r="O464" s="365">
        <v>16.3</v>
      </c>
      <c r="P464" s="379">
        <v>3.92</v>
      </c>
      <c r="Q464" s="368">
        <v>7.04</v>
      </c>
      <c r="R464" s="366">
        <v>6.9</v>
      </c>
      <c r="S464" s="73">
        <v>16.05</v>
      </c>
      <c r="T464" s="365">
        <v>14.45</v>
      </c>
      <c r="U464" s="365">
        <v>16.7</v>
      </c>
      <c r="V464" s="365">
        <v>17</v>
      </c>
      <c r="W464" s="365">
        <v>10.8</v>
      </c>
      <c r="Y464" s="365">
        <v>29.8</v>
      </c>
      <c r="Z464" s="457">
        <v>30</v>
      </c>
      <c r="AA464" s="365">
        <v>11.54</v>
      </c>
      <c r="AB464" s="365">
        <v>8.2899999999999991</v>
      </c>
      <c r="AC464" s="370">
        <f t="shared" si="60"/>
        <v>3.0211480362538623E-3</v>
      </c>
      <c r="AD464" s="476"/>
      <c r="AE464" s="208">
        <f t="shared" si="61"/>
        <v>-8.0971659919027994E-3</v>
      </c>
      <c r="AF464" s="208">
        <f t="shared" si="62"/>
        <v>1.7505470459518557E-2</v>
      </c>
      <c r="AG464" s="208">
        <f t="shared" si="63"/>
        <v>1.741293532338295E-2</v>
      </c>
      <c r="AH464" s="213">
        <f t="shared" si="64"/>
        <v>5.9880239520959666E-3</v>
      </c>
      <c r="AI464" s="211">
        <f t="shared" si="65"/>
        <v>1.501501501501501E-2</v>
      </c>
      <c r="AJ464" s="211">
        <f t="shared" si="66"/>
        <v>2.277904328018332E-3</v>
      </c>
      <c r="AK464" s="211">
        <f t="shared" si="67"/>
        <v>1.5576323987538832E-2</v>
      </c>
      <c r="AL464" s="461">
        <f t="shared" si="68"/>
        <v>7.7120822622107621E-3</v>
      </c>
      <c r="AM464" s="461">
        <f t="shared" si="69"/>
        <v>2.3255813953488413E-2</v>
      </c>
      <c r="AN464" s="200">
        <f t="shared" si="70"/>
        <v>-6.1224489795918324E-2</v>
      </c>
      <c r="AO464" s="208">
        <f t="shared" si="71"/>
        <v>-3.8922155688622673E-2</v>
      </c>
      <c r="AP464" s="32">
        <f t="shared" si="72"/>
        <v>-3.4482758620689724E-3</v>
      </c>
      <c r="AQ464" s="32">
        <f t="shared" si="73"/>
        <v>-5.9154929577464821E-2</v>
      </c>
      <c r="AR464" s="32">
        <f t="shared" si="74"/>
        <v>-5.0279329608938439E-2</v>
      </c>
      <c r="AS464" s="32">
        <f t="shared" si="75"/>
        <v>-6.0869565217391286E-2</v>
      </c>
      <c r="AT464" s="32">
        <f t="shared" si="79"/>
        <v>-4.6399999999999997E-2</v>
      </c>
      <c r="AU464" s="216">
        <f t="shared" si="80"/>
        <v>-4.7619047619047672E-2</v>
      </c>
      <c r="AV464" s="461">
        <f t="shared" si="81"/>
        <v>-6.7097817299919149E-2</v>
      </c>
      <c r="AW464" s="461">
        <f t="shared" si="82"/>
        <v>-9.7932535364526729E-2</v>
      </c>
    </row>
    <row r="465" spans="1:49">
      <c r="A465" s="40">
        <f t="shared" si="49"/>
        <v>40490</v>
      </c>
      <c r="B465" s="26">
        <v>10877</v>
      </c>
      <c r="C465">
        <v>8941</v>
      </c>
      <c r="D465" s="362">
        <f t="shared" si="77"/>
        <v>-4.8446727805252832E-2</v>
      </c>
      <c r="E465" s="348">
        <f t="shared" ref="E465:F467" si="83">B465/B464-1</f>
        <v>-5.9489840034587127E-2</v>
      </c>
      <c r="F465" s="348">
        <f t="shared" si="83"/>
        <v>-3.4657741308572687E-2</v>
      </c>
      <c r="G465" s="421">
        <f t="shared" si="24"/>
        <v>0.21653058941952802</v>
      </c>
      <c r="H465" s="366">
        <v>16.2</v>
      </c>
      <c r="I465" s="339">
        <v>11.75</v>
      </c>
      <c r="J465" s="365">
        <v>22.5</v>
      </c>
      <c r="K465" s="383">
        <v>19.8</v>
      </c>
      <c r="L465" s="365">
        <v>16.600000000000001</v>
      </c>
      <c r="M465" s="365">
        <v>16.350000000000001</v>
      </c>
      <c r="N465" s="365">
        <v>21.55</v>
      </c>
      <c r="O465" s="365">
        <v>15.85</v>
      </c>
      <c r="P465" s="379">
        <v>3.68</v>
      </c>
      <c r="Q465" s="368">
        <v>6.54</v>
      </c>
      <c r="R465" s="366">
        <v>6.55</v>
      </c>
      <c r="S465" s="73">
        <v>15.2</v>
      </c>
      <c r="T465" s="365">
        <v>14.15</v>
      </c>
      <c r="U465" s="365">
        <v>15.7</v>
      </c>
      <c r="V465" s="365">
        <v>16.100000000000001</v>
      </c>
      <c r="W465" s="365">
        <v>10.15</v>
      </c>
      <c r="Y465" s="365">
        <v>28.5</v>
      </c>
      <c r="Z465" s="457">
        <v>28.65</v>
      </c>
      <c r="AA465" s="365">
        <v>10.6</v>
      </c>
      <c r="AB465" s="365">
        <v>7.33</v>
      </c>
      <c r="AC465" s="370">
        <f t="shared" si="60"/>
        <v>-2.4096385542168752E-2</v>
      </c>
      <c r="AD465" s="476"/>
      <c r="AE465" s="208">
        <f t="shared" si="61"/>
        <v>-4.081632653061229E-2</v>
      </c>
      <c r="AF465" s="208">
        <f t="shared" si="62"/>
        <v>-3.2258064516129004E-2</v>
      </c>
      <c r="AG465" s="208">
        <f t="shared" si="63"/>
        <v>-3.1784841075794601E-2</v>
      </c>
      <c r="AH465" s="213">
        <f t="shared" si="64"/>
        <v>-1.1904761904761862E-2</v>
      </c>
      <c r="AI465" s="211">
        <f t="shared" si="65"/>
        <v>-3.2544378698224685E-2</v>
      </c>
      <c r="AJ465" s="211">
        <f t="shared" si="66"/>
        <v>-2.0454545454545392E-2</v>
      </c>
      <c r="AK465" s="211">
        <f t="shared" si="67"/>
        <v>-2.7607361963190247E-2</v>
      </c>
      <c r="AL465" s="461">
        <f t="shared" si="68"/>
        <v>-6.1224489795918324E-2</v>
      </c>
      <c r="AM465" s="461">
        <f t="shared" si="69"/>
        <v>-7.1022727272727293E-2</v>
      </c>
      <c r="AN465" s="200">
        <f t="shared" si="70"/>
        <v>-5.0724637681159535E-2</v>
      </c>
      <c r="AO465" s="208">
        <f t="shared" si="71"/>
        <v>-5.2959501557632516E-2</v>
      </c>
      <c r="AP465" s="32">
        <f t="shared" si="72"/>
        <v>-2.0761245674740358E-2</v>
      </c>
      <c r="AQ465" s="32">
        <f t="shared" si="73"/>
        <v>-5.9880239520958112E-2</v>
      </c>
      <c r="AR465" s="32">
        <f t="shared" si="74"/>
        <v>-5.2941176470588158E-2</v>
      </c>
      <c r="AS465" s="32">
        <f t="shared" si="75"/>
        <v>-6.018518518518523E-2</v>
      </c>
      <c r="AT465" s="32">
        <f t="shared" si="79"/>
        <v>-4.3624161073825496E-2</v>
      </c>
      <c r="AU465" s="216">
        <f t="shared" si="80"/>
        <v>-4.500000000000004E-2</v>
      </c>
      <c r="AV465" s="461">
        <f t="shared" si="81"/>
        <v>-8.1455805892547639E-2</v>
      </c>
      <c r="AW465" s="461">
        <f t="shared" si="82"/>
        <v>-0.11580217129071158</v>
      </c>
    </row>
    <row r="466" spans="1:49">
      <c r="A466" s="40">
        <f t="shared" si="49"/>
        <v>40497</v>
      </c>
      <c r="B466" s="26">
        <v>10035</v>
      </c>
      <c r="C466">
        <v>8324</v>
      </c>
      <c r="D466" s="362">
        <f t="shared" si="77"/>
        <v>-7.3619941467352956E-2</v>
      </c>
      <c r="E466" s="348">
        <f t="shared" si="83"/>
        <v>-7.7411050841224571E-2</v>
      </c>
      <c r="F466" s="348">
        <f t="shared" si="83"/>
        <v>-6.9007940946202884E-2</v>
      </c>
      <c r="G466" s="421">
        <f t="shared" si="24"/>
        <v>0.20555021624219125</v>
      </c>
      <c r="H466" s="366">
        <v>15.7</v>
      </c>
      <c r="I466" s="339">
        <v>11</v>
      </c>
      <c r="J466" s="365">
        <v>20.9</v>
      </c>
      <c r="K466" s="383">
        <v>18.399999999999999</v>
      </c>
      <c r="L466" s="365">
        <v>16.100000000000001</v>
      </c>
      <c r="M466" s="365">
        <v>15.1</v>
      </c>
      <c r="N466" s="365">
        <v>21</v>
      </c>
      <c r="O466" s="365">
        <v>14.6</v>
      </c>
      <c r="P466" s="379">
        <v>3.31</v>
      </c>
      <c r="Q466" s="368">
        <v>5.54</v>
      </c>
      <c r="R466" s="366">
        <v>6.1</v>
      </c>
      <c r="S466" s="73">
        <v>14</v>
      </c>
      <c r="T466" s="365">
        <v>13</v>
      </c>
      <c r="U466" s="365">
        <v>14.65</v>
      </c>
      <c r="V466" s="365">
        <v>15</v>
      </c>
      <c r="W466" s="365">
        <v>9.4499999999999993</v>
      </c>
      <c r="Y466" s="365">
        <v>27.35</v>
      </c>
      <c r="Z466" s="457">
        <v>27.5</v>
      </c>
      <c r="AA466" s="365">
        <v>9.1300000000000008</v>
      </c>
      <c r="AB466" s="365">
        <v>6.4</v>
      </c>
      <c r="AC466" s="370">
        <f t="shared" ref="AC466:AC487" si="84">H466/H465-1</f>
        <v>-3.0864197530864224E-2</v>
      </c>
      <c r="AD466" s="476"/>
      <c r="AE466" s="208">
        <f t="shared" si="61"/>
        <v>-6.3829787234042534E-2</v>
      </c>
      <c r="AF466" s="208">
        <f t="shared" si="62"/>
        <v>-7.1111111111111125E-2</v>
      </c>
      <c r="AG466" s="208">
        <f t="shared" si="63"/>
        <v>-7.0707070707070829E-2</v>
      </c>
      <c r="AH466" s="213">
        <f t="shared" si="64"/>
        <v>-3.0120481927710885E-2</v>
      </c>
      <c r="AI466" s="211">
        <f t="shared" si="65"/>
        <v>-7.6452599388379339E-2</v>
      </c>
      <c r="AJ466" s="211">
        <f t="shared" si="66"/>
        <v>-2.5522041763341052E-2</v>
      </c>
      <c r="AK466" s="211">
        <f t="shared" si="67"/>
        <v>-7.8864353312302793E-2</v>
      </c>
      <c r="AL466" s="461">
        <f t="shared" si="68"/>
        <v>-0.10054347826086962</v>
      </c>
      <c r="AM466" s="461">
        <f t="shared" si="69"/>
        <v>-0.15290519877675846</v>
      </c>
      <c r="AN466" s="200">
        <f t="shared" si="70"/>
        <v>-6.8702290076335881E-2</v>
      </c>
      <c r="AO466" s="208">
        <f t="shared" si="71"/>
        <v>-7.8947368421052544E-2</v>
      </c>
      <c r="AP466" s="32">
        <f t="shared" si="72"/>
        <v>-8.1272084805653733E-2</v>
      </c>
      <c r="AQ466" s="32">
        <f t="shared" si="73"/>
        <v>-6.687898089171973E-2</v>
      </c>
      <c r="AR466" s="32">
        <f t="shared" si="74"/>
        <v>-6.8322981366459756E-2</v>
      </c>
      <c r="AS466" s="32">
        <f t="shared" si="75"/>
        <v>-6.8965517241379448E-2</v>
      </c>
      <c r="AT466" s="32">
        <f t="shared" si="79"/>
        <v>-4.035087719298236E-2</v>
      </c>
      <c r="AU466" s="216">
        <f t="shared" si="80"/>
        <v>-4.0139616055846372E-2</v>
      </c>
      <c r="AV466" s="461">
        <f t="shared" si="81"/>
        <v>-0.13867924528301878</v>
      </c>
      <c r="AW466" s="461">
        <f t="shared" si="82"/>
        <v>-0.1268758526603001</v>
      </c>
    </row>
    <row r="467" spans="1:49">
      <c r="A467" s="40">
        <f t="shared" si="49"/>
        <v>40504</v>
      </c>
      <c r="B467" s="26">
        <v>9933</v>
      </c>
      <c r="C467">
        <v>7947</v>
      </c>
      <c r="D467" s="362">
        <f t="shared" si="77"/>
        <v>-2.6090745683316041E-2</v>
      </c>
      <c r="E467" s="348">
        <f t="shared" si="83"/>
        <v>-1.0164424514200299E-2</v>
      </c>
      <c r="F467" s="348">
        <f t="shared" si="83"/>
        <v>-4.5290725612686211E-2</v>
      </c>
      <c r="G467" s="421">
        <f t="shared" si="24"/>
        <v>0.24990562476406192</v>
      </c>
      <c r="H467" s="366">
        <v>15.2</v>
      </c>
      <c r="I467" s="339">
        <v>10.55</v>
      </c>
      <c r="J467" s="365">
        <v>19.95</v>
      </c>
      <c r="K467" s="383">
        <v>17.25</v>
      </c>
      <c r="L467" s="365">
        <v>15.65</v>
      </c>
      <c r="M467" s="365">
        <v>14.3</v>
      </c>
      <c r="N467" s="365">
        <v>20.25</v>
      </c>
      <c r="O467" s="365">
        <v>13.7</v>
      </c>
      <c r="P467" s="379">
        <v>3.23</v>
      </c>
      <c r="Q467" s="368">
        <v>5.18</v>
      </c>
      <c r="R467" s="366">
        <v>6</v>
      </c>
      <c r="S467" s="73">
        <v>13.95</v>
      </c>
      <c r="T467" s="365">
        <v>12.95</v>
      </c>
      <c r="U467" s="365">
        <v>14.3</v>
      </c>
      <c r="V467" s="365">
        <v>14.95</v>
      </c>
      <c r="W467" s="365">
        <v>9.1999999999999993</v>
      </c>
      <c r="Y467" s="365">
        <v>27.3</v>
      </c>
      <c r="Z467" s="457">
        <v>27.45</v>
      </c>
      <c r="AA467" s="365">
        <v>8.98</v>
      </c>
      <c r="AB467" s="365">
        <v>6.35</v>
      </c>
      <c r="AC467" s="370">
        <f t="shared" si="84"/>
        <v>-3.1847133757961776E-2</v>
      </c>
      <c r="AD467" s="476"/>
      <c r="AE467" s="208">
        <f t="shared" si="61"/>
        <v>-4.0909090909090895E-2</v>
      </c>
      <c r="AF467" s="208">
        <f t="shared" si="62"/>
        <v>-4.5454545454545414E-2</v>
      </c>
      <c r="AG467" s="208">
        <f t="shared" si="63"/>
        <v>-6.2499999999999889E-2</v>
      </c>
      <c r="AH467" s="213">
        <f t="shared" si="64"/>
        <v>-2.7950310559006319E-2</v>
      </c>
      <c r="AI467" s="211">
        <f t="shared" si="65"/>
        <v>-5.2980132450331063E-2</v>
      </c>
      <c r="AJ467" s="211">
        <f t="shared" si="66"/>
        <v>-3.5714285714285698E-2</v>
      </c>
      <c r="AK467" s="211">
        <f t="shared" si="67"/>
        <v>-6.164383561643838E-2</v>
      </c>
      <c r="AL467" s="461">
        <f t="shared" si="68"/>
        <v>-2.4169184290030232E-2</v>
      </c>
      <c r="AM467" s="461">
        <f t="shared" si="69"/>
        <v>-6.498194945848379E-2</v>
      </c>
      <c r="AN467" s="200">
        <f t="shared" si="70"/>
        <v>-1.6393442622950727E-2</v>
      </c>
      <c r="AO467" s="208">
        <f t="shared" si="71"/>
        <v>-3.5714285714286698E-3</v>
      </c>
      <c r="AP467" s="32">
        <f t="shared" si="72"/>
        <v>-3.8461538461539435E-3</v>
      </c>
      <c r="AQ467" s="32">
        <f t="shared" si="73"/>
        <v>-2.3890784982935176E-2</v>
      </c>
      <c r="AR467" s="32">
        <f t="shared" si="74"/>
        <v>-3.3333333333334103E-3</v>
      </c>
      <c r="AS467" s="32">
        <f t="shared" si="75"/>
        <v>-2.6455026455026509E-2</v>
      </c>
      <c r="AT467" s="32">
        <f t="shared" si="79"/>
        <v>-1.8281535648995151E-3</v>
      </c>
      <c r="AU467" s="216">
        <f t="shared" si="80"/>
        <v>-1.8181818181818299E-3</v>
      </c>
      <c r="AV467" s="461">
        <f t="shared" si="81"/>
        <v>-1.6429353778751432E-2</v>
      </c>
      <c r="AW467" s="461">
        <f t="shared" si="82"/>
        <v>-7.812500000000111E-3</v>
      </c>
    </row>
    <row r="468" spans="1:49">
      <c r="A468" s="40">
        <f t="shared" si="49"/>
        <v>40511</v>
      </c>
      <c r="B468" s="26">
        <v>9513</v>
      </c>
      <c r="C468">
        <v>7255</v>
      </c>
      <c r="D468" s="362">
        <f t="shared" ref="D468:D474" si="85">(B468+C468)/(B467+C467)-1</f>
        <v>-6.2192393736017926E-2</v>
      </c>
      <c r="E468" s="348">
        <f t="shared" ref="E468:F470" si="86">B468/B467-1</f>
        <v>-4.228329809725162E-2</v>
      </c>
      <c r="F468" s="348">
        <f t="shared" si="86"/>
        <v>-8.7076884358877615E-2</v>
      </c>
      <c r="G468" s="421">
        <f t="shared" si="24"/>
        <v>0.31123363197794623</v>
      </c>
      <c r="H468" s="366">
        <v>14.5</v>
      </c>
      <c r="I468" s="339">
        <v>9.6999999999999993</v>
      </c>
      <c r="J468" s="365">
        <v>17.45</v>
      </c>
      <c r="K468" s="383">
        <v>15.35</v>
      </c>
      <c r="L468" s="365">
        <v>15</v>
      </c>
      <c r="M468" s="365">
        <v>13.25</v>
      </c>
      <c r="N468" s="365">
        <v>19.399999999999999</v>
      </c>
      <c r="O468" s="365">
        <v>12.75</v>
      </c>
      <c r="P468" s="379">
        <v>2.74</v>
      </c>
      <c r="Q468" s="368">
        <v>4.38</v>
      </c>
      <c r="R468" s="366">
        <v>6.05</v>
      </c>
      <c r="S468" s="73">
        <v>13.75</v>
      </c>
      <c r="T468" s="365">
        <v>12.35</v>
      </c>
      <c r="U468" s="365">
        <v>14.45</v>
      </c>
      <c r="V468" s="365">
        <v>14.8</v>
      </c>
      <c r="W468" s="365">
        <v>9.35</v>
      </c>
      <c r="Y468" s="365">
        <v>23.85</v>
      </c>
      <c r="Z468" s="457">
        <v>24</v>
      </c>
      <c r="AA468" s="365">
        <v>8.2200000000000006</v>
      </c>
      <c r="AB468" s="365">
        <v>6.38</v>
      </c>
      <c r="AC468" s="370">
        <f t="shared" si="84"/>
        <v>-4.6052631578947345E-2</v>
      </c>
      <c r="AD468" s="476"/>
      <c r="AE468" s="208">
        <f t="shared" si="61"/>
        <v>-8.0568720379147085E-2</v>
      </c>
      <c r="AF468" s="208">
        <f t="shared" si="62"/>
        <v>-0.12531328320802004</v>
      </c>
      <c r="AG468" s="208">
        <f t="shared" si="63"/>
        <v>-0.11014492753623195</v>
      </c>
      <c r="AH468" s="213">
        <f t="shared" si="64"/>
        <v>-4.1533546325878579E-2</v>
      </c>
      <c r="AI468" s="211">
        <f t="shared" si="65"/>
        <v>-7.3426573426573438E-2</v>
      </c>
      <c r="AJ468" s="211">
        <f t="shared" si="66"/>
        <v>-4.1975308641975406E-2</v>
      </c>
      <c r="AK468" s="211">
        <f t="shared" si="67"/>
        <v>-6.9343065693430628E-2</v>
      </c>
      <c r="AL468" s="461">
        <f t="shared" si="68"/>
        <v>-0.15170278637770895</v>
      </c>
      <c r="AM468" s="461">
        <f t="shared" si="69"/>
        <v>-0.15444015444015446</v>
      </c>
      <c r="AN468" s="200">
        <f t="shared" si="70"/>
        <v>8.3333333333333037E-3</v>
      </c>
      <c r="AO468" s="208">
        <f t="shared" si="71"/>
        <v>-1.4336917562723928E-2</v>
      </c>
      <c r="AP468" s="32">
        <f t="shared" si="72"/>
        <v>-4.633204633204635E-2</v>
      </c>
      <c r="AQ468" s="32">
        <f t="shared" si="73"/>
        <v>1.0489510489510412E-2</v>
      </c>
      <c r="AR468" s="32">
        <f t="shared" si="74"/>
        <v>-1.0033444816053394E-2</v>
      </c>
      <c r="AS468" s="32">
        <f t="shared" si="75"/>
        <v>1.6304347826086918E-2</v>
      </c>
      <c r="AT468" s="32">
        <f t="shared" si="79"/>
        <v>-0.12637362637362637</v>
      </c>
      <c r="AU468" s="216">
        <f t="shared" si="80"/>
        <v>-0.12568306010928965</v>
      </c>
      <c r="AV468" s="461">
        <f t="shared" si="81"/>
        <v>-8.4632516703786131E-2</v>
      </c>
      <c r="AW468" s="461">
        <f t="shared" si="82"/>
        <v>4.7244094488190225E-3</v>
      </c>
    </row>
    <row r="469" spans="1:49">
      <c r="A469" s="40">
        <f t="shared" si="49"/>
        <v>40518</v>
      </c>
      <c r="B469" s="26">
        <v>9411</v>
      </c>
      <c r="C469">
        <v>6623</v>
      </c>
      <c r="D469" s="362">
        <f t="shared" si="85"/>
        <v>-4.3773854961832059E-2</v>
      </c>
      <c r="E469" s="348">
        <f t="shared" si="86"/>
        <v>-1.0722169662567005E-2</v>
      </c>
      <c r="F469" s="348">
        <f t="shared" si="86"/>
        <v>-8.7112336319779438E-2</v>
      </c>
      <c r="G469" s="421">
        <f t="shared" si="24"/>
        <v>0.4209572701192813</v>
      </c>
      <c r="H469" s="366">
        <v>13.6</v>
      </c>
      <c r="I469" s="339">
        <v>8.8000000000000007</v>
      </c>
      <c r="J469" s="365">
        <v>16.600000000000001</v>
      </c>
      <c r="K469" s="383">
        <v>14.55</v>
      </c>
      <c r="L469" s="365">
        <v>14.15</v>
      </c>
      <c r="M469" s="365">
        <v>12.05</v>
      </c>
      <c r="N469" s="365">
        <v>18.3</v>
      </c>
      <c r="O469" s="365">
        <v>11.6</v>
      </c>
      <c r="P469" s="379">
        <v>2.16</v>
      </c>
      <c r="Q469" s="368">
        <v>3.5</v>
      </c>
      <c r="R469" s="366">
        <v>6.1</v>
      </c>
      <c r="S469" s="73">
        <v>13.3</v>
      </c>
      <c r="T469" s="365">
        <v>12.2</v>
      </c>
      <c r="U469" s="365">
        <v>14.45</v>
      </c>
      <c r="V469" s="365">
        <v>15.25</v>
      </c>
      <c r="W469" s="365">
        <v>9.35</v>
      </c>
      <c r="Y469" s="365">
        <v>22.6</v>
      </c>
      <c r="Z469" s="457">
        <v>22.75</v>
      </c>
      <c r="AA469" s="365">
        <v>8.31</v>
      </c>
      <c r="AB469" s="365">
        <v>6.38</v>
      </c>
      <c r="AC469" s="370">
        <f t="shared" si="84"/>
        <v>-6.2068965517241392E-2</v>
      </c>
      <c r="AD469" s="476"/>
      <c r="AE469" s="208">
        <f t="shared" si="61"/>
        <v>-9.2783505154639068E-2</v>
      </c>
      <c r="AF469" s="208">
        <f t="shared" si="62"/>
        <v>-4.871060171919761E-2</v>
      </c>
      <c r="AG469" s="208">
        <f t="shared" si="63"/>
        <v>-5.2117263843648121E-2</v>
      </c>
      <c r="AH469" s="213">
        <f t="shared" si="64"/>
        <v>-5.6666666666666643E-2</v>
      </c>
      <c r="AI469" s="211">
        <f t="shared" si="65"/>
        <v>-9.0566037735849036E-2</v>
      </c>
      <c r="AJ469" s="211">
        <f t="shared" si="66"/>
        <v>-5.6701030927834961E-2</v>
      </c>
      <c r="AK469" s="211">
        <f t="shared" si="67"/>
        <v>-9.0196078431372562E-2</v>
      </c>
      <c r="AL469" s="461">
        <f t="shared" si="68"/>
        <v>-0.21167883211678828</v>
      </c>
      <c r="AM469" s="461">
        <f t="shared" si="69"/>
        <v>-0.20091324200913241</v>
      </c>
      <c r="AN469" s="200">
        <f t="shared" si="70"/>
        <v>8.2644628099173278E-3</v>
      </c>
      <c r="AO469" s="208">
        <f t="shared" si="71"/>
        <v>-3.2727272727272716E-2</v>
      </c>
      <c r="AP469" s="32">
        <f t="shared" si="72"/>
        <v>-1.2145748987854255E-2</v>
      </c>
      <c r="AQ469" s="32">
        <f t="shared" si="73"/>
        <v>0</v>
      </c>
      <c r="AR469" s="32">
        <f t="shared" si="74"/>
        <v>3.0405405405405261E-2</v>
      </c>
      <c r="AS469" s="32">
        <f t="shared" si="75"/>
        <v>0</v>
      </c>
      <c r="AT469" s="32">
        <f t="shared" si="79"/>
        <v>-5.2410901467505266E-2</v>
      </c>
      <c r="AU469" s="216">
        <f t="shared" si="80"/>
        <v>-5.208333333333337E-2</v>
      </c>
      <c r="AV469" s="461">
        <f t="shared" si="81"/>
        <v>1.0948905109489093E-2</v>
      </c>
      <c r="AW469" s="461">
        <f t="shared" si="82"/>
        <v>0</v>
      </c>
    </row>
    <row r="470" spans="1:49">
      <c r="A470" s="40">
        <f t="shared" si="49"/>
        <v>40525</v>
      </c>
      <c r="B470" s="26">
        <v>8664</v>
      </c>
      <c r="C470">
        <v>6196</v>
      </c>
      <c r="D470" s="362">
        <f t="shared" si="85"/>
        <v>-7.3219408756392657E-2</v>
      </c>
      <c r="E470" s="348">
        <f t="shared" si="86"/>
        <v>-7.9375199234937854E-2</v>
      </c>
      <c r="F470" s="348">
        <f t="shared" si="86"/>
        <v>-6.4472293522572888E-2</v>
      </c>
      <c r="G470" s="421">
        <f t="shared" si="24"/>
        <v>0.3983214977404777</v>
      </c>
      <c r="H470" s="366">
        <v>12.75</v>
      </c>
      <c r="I470" s="339">
        <v>8.4</v>
      </c>
      <c r="J470" s="365">
        <v>15.85</v>
      </c>
      <c r="K470" s="383">
        <v>13.9</v>
      </c>
      <c r="L470" s="365">
        <v>13.4</v>
      </c>
      <c r="M470" s="365">
        <v>11.55</v>
      </c>
      <c r="N470" s="365">
        <v>17.25</v>
      </c>
      <c r="O470" s="365">
        <v>11.1</v>
      </c>
      <c r="P470" s="379">
        <v>1.63</v>
      </c>
      <c r="Q470" s="368">
        <v>3.06</v>
      </c>
      <c r="R470" s="366">
        <v>5.7</v>
      </c>
      <c r="S470" s="73">
        <v>12.4</v>
      </c>
      <c r="T470" s="365">
        <v>11.6</v>
      </c>
      <c r="U470" s="365">
        <v>13.45</v>
      </c>
      <c r="V470" s="365">
        <v>13.85</v>
      </c>
      <c r="W470" s="365">
        <v>8.65</v>
      </c>
      <c r="Y470" s="365">
        <v>20.75</v>
      </c>
      <c r="Z470" s="457">
        <v>20.9</v>
      </c>
      <c r="AA470" s="365">
        <v>7.72</v>
      </c>
      <c r="AB470" s="365">
        <v>5.53</v>
      </c>
      <c r="AC470" s="370">
        <f t="shared" si="84"/>
        <v>-6.25E-2</v>
      </c>
      <c r="AD470" s="476"/>
      <c r="AE470" s="208">
        <f t="shared" si="61"/>
        <v>-4.5454545454545525E-2</v>
      </c>
      <c r="AF470" s="208">
        <f t="shared" si="62"/>
        <v>-4.5180722891566383E-2</v>
      </c>
      <c r="AG470" s="208">
        <f t="shared" si="63"/>
        <v>-4.4673539518900407E-2</v>
      </c>
      <c r="AH470" s="213">
        <f t="shared" si="64"/>
        <v>-5.3003533568904637E-2</v>
      </c>
      <c r="AI470" s="211">
        <f t="shared" si="65"/>
        <v>-4.1493775933609922E-2</v>
      </c>
      <c r="AJ470" s="211">
        <f t="shared" si="66"/>
        <v>-5.7377049180327933E-2</v>
      </c>
      <c r="AK470" s="211">
        <f t="shared" si="67"/>
        <v>-4.31034482758621E-2</v>
      </c>
      <c r="AL470" s="461">
        <f t="shared" si="68"/>
        <v>-0.24537037037037046</v>
      </c>
      <c r="AM470" s="461">
        <f t="shared" si="69"/>
        <v>-0.12571428571428567</v>
      </c>
      <c r="AN470" s="200">
        <f t="shared" si="70"/>
        <v>-6.557377049180324E-2</v>
      </c>
      <c r="AO470" s="208">
        <f t="shared" si="71"/>
        <v>-6.7669172932330879E-2</v>
      </c>
      <c r="AP470" s="32">
        <f t="shared" si="72"/>
        <v>-4.9180327868852403E-2</v>
      </c>
      <c r="AQ470" s="32">
        <f t="shared" si="73"/>
        <v>-6.9204152249134898E-2</v>
      </c>
      <c r="AR470" s="32">
        <f t="shared" si="74"/>
        <v>-9.1803278688524559E-2</v>
      </c>
      <c r="AS470" s="32">
        <f t="shared" si="75"/>
        <v>-7.4866310160427774E-2</v>
      </c>
      <c r="AT470" s="32">
        <f t="shared" si="79"/>
        <v>-8.1858407079646089E-2</v>
      </c>
      <c r="AU470" s="216">
        <f t="shared" si="80"/>
        <v>-8.1318681318681363E-2</v>
      </c>
      <c r="AV470" s="461">
        <f t="shared" si="81"/>
        <v>-7.099879663056563E-2</v>
      </c>
      <c r="AW470" s="461">
        <f t="shared" si="82"/>
        <v>-0.13322884012539182</v>
      </c>
    </row>
    <row r="471" spans="1:49">
      <c r="A471" s="40">
        <f t="shared" si="49"/>
        <v>40532</v>
      </c>
      <c r="B471" s="26">
        <v>8546</v>
      </c>
      <c r="C471">
        <v>6386</v>
      </c>
      <c r="D471" s="362">
        <f t="shared" si="85"/>
        <v>4.8452220726782347E-3</v>
      </c>
      <c r="E471" s="348">
        <f t="shared" ref="E471:F474" si="87">B471/B470-1</f>
        <v>-1.3619575253924321E-2</v>
      </c>
      <c r="F471" s="348">
        <f t="shared" si="87"/>
        <v>3.0664945125887577E-2</v>
      </c>
      <c r="G471" s="421">
        <f t="shared" si="24"/>
        <v>0.33823989978077046</v>
      </c>
      <c r="H471" s="366">
        <v>12.8</v>
      </c>
      <c r="I471" s="339">
        <v>8.75</v>
      </c>
      <c r="J471" s="365">
        <v>16.55</v>
      </c>
      <c r="K471" s="383">
        <v>14.5</v>
      </c>
      <c r="L471" s="365">
        <v>13.45</v>
      </c>
      <c r="M471" s="365">
        <v>12.05</v>
      </c>
      <c r="N471" s="365">
        <v>17.3</v>
      </c>
      <c r="O471" s="365">
        <v>11.6</v>
      </c>
      <c r="P471" s="379">
        <v>1.59</v>
      </c>
      <c r="Q471" s="368">
        <v>3.56</v>
      </c>
      <c r="R471" s="366">
        <v>5.55</v>
      </c>
      <c r="S471" s="73">
        <v>12</v>
      </c>
      <c r="T471" s="365">
        <v>11.6</v>
      </c>
      <c r="U471" s="365">
        <v>13.05</v>
      </c>
      <c r="V471" s="365">
        <v>13.4</v>
      </c>
      <c r="W471" s="365">
        <v>8.4</v>
      </c>
      <c r="Y471" s="365">
        <v>21.7</v>
      </c>
      <c r="Z471" s="457">
        <v>21.9</v>
      </c>
      <c r="AA471" s="365">
        <v>7.6</v>
      </c>
      <c r="AB471" s="365">
        <v>5.13</v>
      </c>
      <c r="AC471" s="370">
        <f t="shared" si="84"/>
        <v>3.9215686274509665E-3</v>
      </c>
      <c r="AD471" s="476"/>
      <c r="AE471" s="208">
        <f t="shared" si="61"/>
        <v>4.1666666666666519E-2</v>
      </c>
      <c r="AF471" s="208">
        <f t="shared" si="62"/>
        <v>4.4164037854889759E-2</v>
      </c>
      <c r="AG471" s="208">
        <f t="shared" si="63"/>
        <v>4.3165467625899234E-2</v>
      </c>
      <c r="AH471" s="213">
        <f t="shared" si="64"/>
        <v>3.7313432835819338E-3</v>
      </c>
      <c r="AI471" s="211">
        <f t="shared" si="65"/>
        <v>4.3290043290043378E-2</v>
      </c>
      <c r="AJ471" s="211">
        <f t="shared" si="66"/>
        <v>2.8985507246377384E-3</v>
      </c>
      <c r="AK471" s="211">
        <f t="shared" si="67"/>
        <v>4.5045045045045029E-2</v>
      </c>
      <c r="AL471" s="461">
        <f t="shared" si="68"/>
        <v>-2.4539877300613355E-2</v>
      </c>
      <c r="AM471" s="461">
        <f t="shared" si="69"/>
        <v>0.1633986928104576</v>
      </c>
      <c r="AN471" s="200">
        <f t="shared" si="70"/>
        <v>-2.6315789473684292E-2</v>
      </c>
      <c r="AO471" s="208">
        <f t="shared" si="71"/>
        <v>-3.2258064516129115E-2</v>
      </c>
      <c r="AP471" s="32">
        <f t="shared" si="72"/>
        <v>0</v>
      </c>
      <c r="AQ471" s="32">
        <f t="shared" si="73"/>
        <v>-2.9739776951672736E-2</v>
      </c>
      <c r="AR471" s="32">
        <f t="shared" si="74"/>
        <v>-3.2490974729241784E-2</v>
      </c>
      <c r="AS471" s="32">
        <f t="shared" si="75"/>
        <v>-2.8901734104046284E-2</v>
      </c>
      <c r="AT471" s="32">
        <f t="shared" si="79"/>
        <v>4.5783132530120341E-2</v>
      </c>
      <c r="AU471" s="216">
        <f t="shared" si="80"/>
        <v>4.7846889952153138E-2</v>
      </c>
      <c r="AV471" s="461">
        <f t="shared" si="81"/>
        <v>-1.5544041450777257E-2</v>
      </c>
      <c r="AW471" s="461">
        <f t="shared" si="82"/>
        <v>-7.2332730560578762E-2</v>
      </c>
    </row>
    <row r="472" spans="1:49">
      <c r="A472" s="40">
        <f t="shared" si="49"/>
        <v>40539</v>
      </c>
      <c r="B472" s="26">
        <v>7439</v>
      </c>
      <c r="C472">
        <v>5927</v>
      </c>
      <c r="D472" s="362">
        <f t="shared" si="85"/>
        <v>-0.10487543530672383</v>
      </c>
      <c r="E472" s="348">
        <f t="shared" si="87"/>
        <v>-0.12953428504563536</v>
      </c>
      <c r="F472" s="348">
        <f t="shared" si="87"/>
        <v>-7.1875978703413668E-2</v>
      </c>
      <c r="G472" s="421">
        <f t="shared" si="24"/>
        <v>0.25510376244305721</v>
      </c>
      <c r="H472" s="366">
        <v>12.15</v>
      </c>
      <c r="I472" s="339">
        <v>8.15</v>
      </c>
      <c r="J472" s="365">
        <v>15.35</v>
      </c>
      <c r="K472" s="383">
        <v>13.6</v>
      </c>
      <c r="L472" s="365">
        <v>12.8</v>
      </c>
      <c r="M472" s="365">
        <v>11.35</v>
      </c>
      <c r="N472" s="365">
        <v>16.5</v>
      </c>
      <c r="O472" s="365">
        <v>10.9</v>
      </c>
      <c r="P472" s="379">
        <v>1.24</v>
      </c>
      <c r="Q472" s="368">
        <v>2.83</v>
      </c>
      <c r="R472" s="366">
        <v>4.8</v>
      </c>
      <c r="S472" s="73">
        <v>10.7</v>
      </c>
      <c r="T472" s="365">
        <v>10.4</v>
      </c>
      <c r="U472" s="365">
        <v>11.1</v>
      </c>
      <c r="V472" s="365">
        <v>11.7</v>
      </c>
      <c r="W472" s="365">
        <v>7.1</v>
      </c>
      <c r="Y472" s="365">
        <v>20.55</v>
      </c>
      <c r="Z472" s="457">
        <v>20.75</v>
      </c>
      <c r="AA472" s="365">
        <v>6.54</v>
      </c>
      <c r="AB472" s="365">
        <v>3.53</v>
      </c>
      <c r="AC472" s="370">
        <f t="shared" si="84"/>
        <v>-5.078125E-2</v>
      </c>
      <c r="AD472" s="476"/>
      <c r="AE472" s="208">
        <f t="shared" si="61"/>
        <v>-6.8571428571428505E-2</v>
      </c>
      <c r="AF472" s="208">
        <f t="shared" si="62"/>
        <v>-7.2507552870090697E-2</v>
      </c>
      <c r="AG472" s="208">
        <f t="shared" si="63"/>
        <v>-6.2068965517241392E-2</v>
      </c>
      <c r="AH472" s="213">
        <f t="shared" si="64"/>
        <v>-4.8327137546468335E-2</v>
      </c>
      <c r="AI472" s="211">
        <f t="shared" si="65"/>
        <v>-5.8091286307054069E-2</v>
      </c>
      <c r="AJ472" s="211">
        <f t="shared" si="66"/>
        <v>-4.6242774566474076E-2</v>
      </c>
      <c r="AK472" s="211">
        <f t="shared" si="67"/>
        <v>-6.0344827586206851E-2</v>
      </c>
      <c r="AL472" s="461">
        <f t="shared" si="68"/>
        <v>-0.22012578616352207</v>
      </c>
      <c r="AM472" s="461">
        <f t="shared" si="69"/>
        <v>-0.2050561797752809</v>
      </c>
      <c r="AN472" s="200">
        <f t="shared" si="70"/>
        <v>-0.13513513513513509</v>
      </c>
      <c r="AO472" s="208">
        <f t="shared" si="71"/>
        <v>-0.10833333333333339</v>
      </c>
      <c r="AP472" s="32">
        <f t="shared" si="72"/>
        <v>-0.10344827586206895</v>
      </c>
      <c r="AQ472" s="32">
        <f t="shared" si="73"/>
        <v>-0.14942528735632188</v>
      </c>
      <c r="AR472" s="32">
        <f t="shared" si="74"/>
        <v>-0.12686567164179108</v>
      </c>
      <c r="AS472" s="32">
        <f t="shared" si="75"/>
        <v>-0.15476190476190488</v>
      </c>
      <c r="AT472" s="32">
        <f t="shared" si="79"/>
        <v>-5.2995391705069061E-2</v>
      </c>
      <c r="AU472" s="216">
        <f t="shared" si="80"/>
        <v>-5.2511415525114069E-2</v>
      </c>
      <c r="AV472" s="461">
        <f t="shared" si="81"/>
        <v>-0.13947368421052631</v>
      </c>
      <c r="AW472" s="461">
        <f t="shared" si="82"/>
        <v>-0.31189083820662766</v>
      </c>
    </row>
    <row r="473" spans="1:49">
      <c r="A473" s="40">
        <f t="shared" si="49"/>
        <v>40546</v>
      </c>
      <c r="B473" s="26">
        <v>7439</v>
      </c>
      <c r="C473">
        <v>5927</v>
      </c>
      <c r="D473" s="362">
        <f t="shared" si="85"/>
        <v>0</v>
      </c>
      <c r="E473" s="348">
        <f t="shared" si="87"/>
        <v>0</v>
      </c>
      <c r="F473" s="348">
        <f t="shared" si="87"/>
        <v>0</v>
      </c>
      <c r="G473" s="421">
        <f t="shared" si="24"/>
        <v>0.25510376244305721</v>
      </c>
      <c r="H473" s="366">
        <v>12.15</v>
      </c>
      <c r="I473" s="339">
        <v>8.15</v>
      </c>
      <c r="J473" s="365">
        <v>15.35</v>
      </c>
      <c r="K473" s="383">
        <v>13.6</v>
      </c>
      <c r="L473" s="365">
        <v>12.8</v>
      </c>
      <c r="M473" s="365">
        <v>11.35</v>
      </c>
      <c r="N473" s="365">
        <v>16.5</v>
      </c>
      <c r="O473" s="365">
        <v>10.9</v>
      </c>
      <c r="P473" s="379">
        <v>1.24</v>
      </c>
      <c r="Q473" s="368">
        <v>2.83</v>
      </c>
      <c r="R473" s="366">
        <v>4.8</v>
      </c>
      <c r="S473" s="73">
        <v>10.7</v>
      </c>
      <c r="T473" s="365">
        <v>10.4</v>
      </c>
      <c r="U473" s="365">
        <v>11.1</v>
      </c>
      <c r="V473" s="365">
        <v>11.7</v>
      </c>
      <c r="W473" s="365">
        <v>7.1</v>
      </c>
      <c r="Y473" s="365">
        <v>20.55</v>
      </c>
      <c r="Z473" s="457">
        <v>20.75</v>
      </c>
      <c r="AA473" s="365">
        <v>6.54</v>
      </c>
      <c r="AB473" s="365">
        <v>3.53</v>
      </c>
      <c r="AC473" s="370">
        <f t="shared" si="84"/>
        <v>0</v>
      </c>
      <c r="AD473" s="476"/>
      <c r="AE473" s="208">
        <f t="shared" si="61"/>
        <v>0</v>
      </c>
      <c r="AF473" s="208">
        <f t="shared" si="62"/>
        <v>0</v>
      </c>
      <c r="AG473" s="208">
        <f t="shared" si="63"/>
        <v>0</v>
      </c>
      <c r="AH473" s="213">
        <f t="shared" si="64"/>
        <v>0</v>
      </c>
      <c r="AI473" s="211">
        <f t="shared" si="65"/>
        <v>0</v>
      </c>
      <c r="AJ473" s="211">
        <f t="shared" si="66"/>
        <v>0</v>
      </c>
      <c r="AK473" s="211">
        <f t="shared" si="67"/>
        <v>0</v>
      </c>
      <c r="AL473" s="461">
        <f t="shared" si="68"/>
        <v>0</v>
      </c>
      <c r="AM473" s="461">
        <f t="shared" si="69"/>
        <v>0</v>
      </c>
      <c r="AN473" s="200">
        <f t="shared" si="70"/>
        <v>0</v>
      </c>
      <c r="AO473" s="208">
        <f t="shared" si="71"/>
        <v>0</v>
      </c>
      <c r="AP473" s="32">
        <f t="shared" si="72"/>
        <v>0</v>
      </c>
      <c r="AQ473" s="32">
        <f t="shared" si="73"/>
        <v>0</v>
      </c>
      <c r="AR473" s="32">
        <f t="shared" si="74"/>
        <v>0</v>
      </c>
      <c r="AS473" s="32">
        <f t="shared" si="75"/>
        <v>0</v>
      </c>
      <c r="AT473" s="32">
        <f t="shared" si="79"/>
        <v>0</v>
      </c>
      <c r="AU473" s="216">
        <f t="shared" si="80"/>
        <v>0</v>
      </c>
      <c r="AV473" s="461">
        <f t="shared" si="81"/>
        <v>0</v>
      </c>
      <c r="AW473" s="461">
        <f t="shared" si="82"/>
        <v>0</v>
      </c>
    </row>
    <row r="474" spans="1:49">
      <c r="A474" s="40">
        <f t="shared" si="49"/>
        <v>40553</v>
      </c>
      <c r="B474" s="26">
        <v>6196</v>
      </c>
      <c r="C474">
        <v>5270</v>
      </c>
      <c r="D474" s="362">
        <f t="shared" si="85"/>
        <v>-0.14215172826574896</v>
      </c>
      <c r="E474" s="348">
        <f t="shared" si="87"/>
        <v>-0.16709235112246268</v>
      </c>
      <c r="F474" s="348">
        <f t="shared" si="87"/>
        <v>-0.11084865868061411</v>
      </c>
      <c r="G474" s="421">
        <f t="shared" si="24"/>
        <v>0.17571157495256168</v>
      </c>
      <c r="H474" s="366">
        <v>11.4</v>
      </c>
      <c r="I474" s="339">
        <v>7.35</v>
      </c>
      <c r="J474" s="365">
        <v>14.05</v>
      </c>
      <c r="K474" s="383">
        <v>12.3</v>
      </c>
      <c r="L474" s="365">
        <v>12.05</v>
      </c>
      <c r="M474" s="365">
        <v>10.199999999999999</v>
      </c>
      <c r="N474" s="365">
        <v>15.5</v>
      </c>
      <c r="O474" s="365">
        <v>9.85</v>
      </c>
      <c r="P474" s="379">
        <v>0.62</v>
      </c>
      <c r="Q474" s="368">
        <v>1.91</v>
      </c>
      <c r="R474" s="366">
        <v>4.1500000000000004</v>
      </c>
      <c r="S474" s="73">
        <v>9</v>
      </c>
      <c r="T474" s="365">
        <v>9.75</v>
      </c>
      <c r="U474" s="365">
        <v>9.4</v>
      </c>
      <c r="V474" s="365">
        <v>9.8000000000000007</v>
      </c>
      <c r="W474" s="365">
        <v>6</v>
      </c>
      <c r="Y474" s="365">
        <v>18.399999999999999</v>
      </c>
      <c r="Z474" s="457">
        <v>18.600000000000001</v>
      </c>
      <c r="AA474" s="365">
        <v>4.58</v>
      </c>
      <c r="AB474" s="365">
        <v>2.0299999999999998</v>
      </c>
      <c r="AC474" s="370">
        <f t="shared" si="84"/>
        <v>-6.1728395061728447E-2</v>
      </c>
      <c r="AD474" s="476"/>
      <c r="AE474" s="208">
        <f t="shared" si="61"/>
        <v>-9.8159509202454087E-2</v>
      </c>
      <c r="AF474" s="208">
        <f t="shared" si="62"/>
        <v>-8.4690553745928265E-2</v>
      </c>
      <c r="AG474" s="208">
        <f t="shared" si="63"/>
        <v>-9.558823529411753E-2</v>
      </c>
      <c r="AH474" s="213">
        <f t="shared" si="64"/>
        <v>-5.859375E-2</v>
      </c>
      <c r="AI474" s="211">
        <f t="shared" si="65"/>
        <v>-0.10132158590308371</v>
      </c>
      <c r="AJ474" s="211">
        <f t="shared" si="66"/>
        <v>-6.0606060606060552E-2</v>
      </c>
      <c r="AK474" s="211">
        <f t="shared" si="67"/>
        <v>-9.6330275229357887E-2</v>
      </c>
      <c r="AL474" s="461">
        <f t="shared" si="68"/>
        <v>-0.5</v>
      </c>
      <c r="AM474" s="461">
        <f t="shared" si="69"/>
        <v>-0.32508833922261493</v>
      </c>
      <c r="AN474" s="200">
        <f t="shared" si="70"/>
        <v>-0.13541666666666652</v>
      </c>
      <c r="AO474" s="208">
        <f t="shared" si="71"/>
        <v>-0.1588785046728971</v>
      </c>
      <c r="AP474" s="32">
        <f t="shared" si="72"/>
        <v>-6.25E-2</v>
      </c>
      <c r="AQ474" s="32">
        <f t="shared" si="73"/>
        <v>-0.15315315315315314</v>
      </c>
      <c r="AR474" s="32">
        <f t="shared" si="74"/>
        <v>-0.16239316239316226</v>
      </c>
      <c r="AS474" s="32">
        <f t="shared" si="75"/>
        <v>-0.15492957746478864</v>
      </c>
      <c r="AT474" s="32">
        <f t="shared" ref="AT474:AW475" si="88">Y474/Y473-1</f>
        <v>-0.1046228710462288</v>
      </c>
      <c r="AU474" s="216">
        <f t="shared" si="88"/>
        <v>-0.10361445783132528</v>
      </c>
      <c r="AV474" s="461">
        <f t="shared" si="88"/>
        <v>-0.29969418960244643</v>
      </c>
      <c r="AW474" s="461">
        <f t="shared" si="88"/>
        <v>-0.42492917847025502</v>
      </c>
    </row>
    <row r="475" spans="1:49">
      <c r="A475" s="40">
        <f t="shared" si="49"/>
        <v>40560</v>
      </c>
      <c r="B475" s="26">
        <v>5913</v>
      </c>
      <c r="C475">
        <v>5270</v>
      </c>
      <c r="D475" s="362">
        <f t="shared" ref="D475:D480" si="89">(B475+C475)/(B474+C474)-1</f>
        <v>-2.4681667538810403E-2</v>
      </c>
      <c r="E475" s="348">
        <f t="shared" ref="E475:F477" si="90">B475/B474-1</f>
        <v>-4.5674628792769512E-2</v>
      </c>
      <c r="F475" s="348">
        <f t="shared" si="90"/>
        <v>0</v>
      </c>
      <c r="G475" s="421">
        <f t="shared" si="24"/>
        <v>0.12201138519924098</v>
      </c>
      <c r="H475" s="366">
        <v>10.45</v>
      </c>
      <c r="I475" s="339">
        <v>6.55</v>
      </c>
      <c r="J475" s="365">
        <v>12.75</v>
      </c>
      <c r="K475" s="383">
        <v>11.15</v>
      </c>
      <c r="L475" s="365">
        <v>11.2</v>
      </c>
      <c r="M475" s="365">
        <v>9.25</v>
      </c>
      <c r="N475" s="365">
        <v>14.3</v>
      </c>
      <c r="O475" s="365">
        <v>8.9</v>
      </c>
      <c r="P475" s="379">
        <v>0</v>
      </c>
      <c r="Q475" s="368">
        <v>1.1499999999999999</v>
      </c>
      <c r="R475" s="366">
        <v>4</v>
      </c>
      <c r="S475" s="73">
        <v>8.35</v>
      </c>
      <c r="T475" s="365">
        <v>9.5</v>
      </c>
      <c r="U475" s="365">
        <v>9.0500000000000007</v>
      </c>
      <c r="V475" s="365">
        <v>9.1999999999999993</v>
      </c>
      <c r="W475" s="365">
        <v>5.75</v>
      </c>
      <c r="Y475" s="365">
        <v>18.149999999999999</v>
      </c>
      <c r="Z475" s="457">
        <v>18.350000000000001</v>
      </c>
      <c r="AA475" s="365">
        <v>4.1399999999999997</v>
      </c>
      <c r="AB475" s="365">
        <v>1.77</v>
      </c>
      <c r="AC475" s="370">
        <f t="shared" si="84"/>
        <v>-8.333333333333337E-2</v>
      </c>
      <c r="AD475" s="476"/>
      <c r="AE475" s="208">
        <f t="shared" si="61"/>
        <v>-0.108843537414966</v>
      </c>
      <c r="AF475" s="208">
        <f t="shared" si="62"/>
        <v>-9.252669039145911E-2</v>
      </c>
      <c r="AG475" s="208">
        <f t="shared" si="63"/>
        <v>-9.3495934959349603E-2</v>
      </c>
      <c r="AH475" s="213">
        <f t="shared" si="64"/>
        <v>-7.0539419087137012E-2</v>
      </c>
      <c r="AI475" s="211">
        <f t="shared" si="65"/>
        <v>-9.3137254901960675E-2</v>
      </c>
      <c r="AJ475" s="211">
        <f t="shared" si="66"/>
        <v>-7.7419354838709653E-2</v>
      </c>
      <c r="AK475" s="211">
        <f t="shared" si="67"/>
        <v>-9.6446700507614169E-2</v>
      </c>
      <c r="AL475" s="461">
        <f t="shared" si="68"/>
        <v>-1</v>
      </c>
      <c r="AM475" s="461">
        <f t="shared" si="69"/>
        <v>-0.39790575916230364</v>
      </c>
      <c r="AN475" s="200">
        <f t="shared" si="70"/>
        <v>-3.6144578313253128E-2</v>
      </c>
      <c r="AO475" s="208">
        <f t="shared" si="71"/>
        <v>-7.2222222222222299E-2</v>
      </c>
      <c r="AP475" s="32">
        <f t="shared" si="72"/>
        <v>-2.5641025641025661E-2</v>
      </c>
      <c r="AQ475" s="32">
        <f t="shared" si="73"/>
        <v>-3.7234042553191404E-2</v>
      </c>
      <c r="AR475" s="32">
        <f t="shared" si="74"/>
        <v>-6.1224489795918546E-2</v>
      </c>
      <c r="AS475" s="32">
        <f t="shared" si="75"/>
        <v>-4.166666666666663E-2</v>
      </c>
      <c r="AT475" s="32">
        <f t="shared" si="88"/>
        <v>-1.3586956521739135E-2</v>
      </c>
      <c r="AU475" s="216">
        <f t="shared" si="88"/>
        <v>-1.3440860215053752E-2</v>
      </c>
      <c r="AV475" s="461">
        <f t="shared" si="88"/>
        <v>-9.6069868995633301E-2</v>
      </c>
      <c r="AW475" s="461">
        <f t="shared" si="88"/>
        <v>-0.1280788177339901</v>
      </c>
    </row>
    <row r="476" spans="1:49">
      <c r="A476" s="40">
        <f t="shared" si="49"/>
        <v>40567</v>
      </c>
      <c r="B476" s="26">
        <v>5735</v>
      </c>
      <c r="C476">
        <v>4569</v>
      </c>
      <c r="D476" s="362">
        <f t="shared" si="89"/>
        <v>-7.8601448627380832E-2</v>
      </c>
      <c r="E476" s="348">
        <f t="shared" si="90"/>
        <v>-3.0103162523253846E-2</v>
      </c>
      <c r="F476" s="348">
        <f t="shared" si="90"/>
        <v>-0.13301707779886152</v>
      </c>
      <c r="G476" s="421">
        <f t="shared" si="24"/>
        <v>0.25519807397680017</v>
      </c>
      <c r="H476" s="366">
        <v>10.25</v>
      </c>
      <c r="I476" s="339">
        <v>6.7</v>
      </c>
      <c r="J476" s="365">
        <v>12.7</v>
      </c>
      <c r="K476" s="383">
        <v>11.1</v>
      </c>
      <c r="L476" s="365">
        <v>10.9</v>
      </c>
      <c r="M476" s="365">
        <v>9.15</v>
      </c>
      <c r="N476" s="365">
        <v>13.85</v>
      </c>
      <c r="O476" s="365">
        <v>8.8000000000000007</v>
      </c>
      <c r="P476" s="379">
        <v>0</v>
      </c>
      <c r="Q476" s="368">
        <v>1.03</v>
      </c>
      <c r="R476" s="366">
        <v>3.95</v>
      </c>
      <c r="S476" s="73">
        <v>8.15</v>
      </c>
      <c r="T476" s="365">
        <v>9.1</v>
      </c>
      <c r="U476" s="365">
        <v>8.8000000000000007</v>
      </c>
      <c r="V476" s="365">
        <v>9</v>
      </c>
      <c r="W476" s="365">
        <v>5.6</v>
      </c>
      <c r="Y476" s="365">
        <v>17.899999999999999</v>
      </c>
      <c r="Z476" s="457">
        <v>18.100000000000001</v>
      </c>
      <c r="AA476" s="365">
        <v>3.79</v>
      </c>
      <c r="AB476" s="365">
        <v>1.61</v>
      </c>
      <c r="AC476" s="370">
        <f t="shared" si="84"/>
        <v>-1.9138755980861122E-2</v>
      </c>
      <c r="AD476" s="476"/>
      <c r="AE476" s="208">
        <f t="shared" ref="AE476:AE518" si="91">I476/I475-1</f>
        <v>2.2900763358778775E-2</v>
      </c>
      <c r="AF476" s="208">
        <f t="shared" ref="AF476:AF518" si="92">J476/J475-1</f>
        <v>-3.9215686274510775E-3</v>
      </c>
      <c r="AG476" s="208">
        <f t="shared" ref="AG476:AG518" si="93">K476/K475-1</f>
        <v>-4.484304932735439E-3</v>
      </c>
      <c r="AH476" s="213">
        <f t="shared" ref="AH476:AH518" si="94">L476/L475-1</f>
        <v>-2.6785714285714191E-2</v>
      </c>
      <c r="AI476" s="211">
        <f t="shared" ref="AI476:AI518" si="95">M476/M475-1</f>
        <v>-1.0810810810810811E-2</v>
      </c>
      <c r="AJ476" s="211">
        <f t="shared" ref="AJ476:AJ518" si="96">N476/N475-1</f>
        <v>-3.1468531468531569E-2</v>
      </c>
      <c r="AK476" s="211">
        <f t="shared" ref="AK476:AK518" si="97">O476/O475-1</f>
        <v>-1.1235955056179692E-2</v>
      </c>
      <c r="AL476" s="461">
        <v>0</v>
      </c>
      <c r="AM476" s="461">
        <f t="shared" ref="AM476:AS477" si="98">Q476/Q475-1</f>
        <v>-0.10434782608695647</v>
      </c>
      <c r="AN476" s="200">
        <f t="shared" si="98"/>
        <v>-1.2499999999999956E-2</v>
      </c>
      <c r="AO476" s="208">
        <f t="shared" si="98"/>
        <v>-2.39520958083832E-2</v>
      </c>
      <c r="AP476" s="32">
        <f t="shared" si="98"/>
        <v>-4.2105263157894757E-2</v>
      </c>
      <c r="AQ476" s="32">
        <f t="shared" si="98"/>
        <v>-2.7624309392265234E-2</v>
      </c>
      <c r="AR476" s="32">
        <f t="shared" si="98"/>
        <v>-2.1739130434782483E-2</v>
      </c>
      <c r="AS476" s="32">
        <f t="shared" si="98"/>
        <v>-2.6086956521739202E-2</v>
      </c>
      <c r="AT476" s="32">
        <f t="shared" ref="AT476:AT517" si="99">Y476/Y475-1</f>
        <v>-1.377410468319562E-2</v>
      </c>
      <c r="AU476" s="216">
        <f t="shared" ref="AU476:AU517" si="100">Z476/Z475-1</f>
        <v>-1.3623978201634857E-2</v>
      </c>
      <c r="AV476" s="461">
        <f t="shared" ref="AV476:AV517" si="101">AA476/AA475-1</f>
        <v>-8.4541062801932298E-2</v>
      </c>
      <c r="AW476" s="461">
        <f t="shared" ref="AW476:AW517" si="102">AB476/AB475-1</f>
        <v>-9.0395480225988645E-2</v>
      </c>
    </row>
    <row r="477" spans="1:49">
      <c r="A477" s="40">
        <f t="shared" si="49"/>
        <v>40574</v>
      </c>
      <c r="B477" s="26">
        <v>5086</v>
      </c>
      <c r="C477">
        <v>4488</v>
      </c>
      <c r="D477" s="362">
        <f t="shared" si="89"/>
        <v>-7.0846273291925499E-2</v>
      </c>
      <c r="E477" s="348">
        <f t="shared" si="90"/>
        <v>-0.11316477768090671</v>
      </c>
      <c r="F477" s="348">
        <f t="shared" si="90"/>
        <v>-1.7728168089297447E-2</v>
      </c>
      <c r="G477" s="421">
        <f t="shared" si="24"/>
        <v>0.13324420677361853</v>
      </c>
      <c r="H477" s="366">
        <v>10.15</v>
      </c>
      <c r="I477" s="339">
        <v>6.5</v>
      </c>
      <c r="J477" s="365">
        <v>12.5</v>
      </c>
      <c r="K477" s="383">
        <v>10.95</v>
      </c>
      <c r="L477" s="365">
        <v>10.8</v>
      </c>
      <c r="M477" s="365">
        <v>8.9499999999999993</v>
      </c>
      <c r="N477" s="365">
        <v>13.75</v>
      </c>
      <c r="O477" s="365">
        <v>8.65</v>
      </c>
      <c r="P477" s="379">
        <v>0</v>
      </c>
      <c r="Q477" s="368">
        <v>0.93</v>
      </c>
      <c r="R477" s="366">
        <v>3.6</v>
      </c>
      <c r="S477" s="73">
        <v>7.15</v>
      </c>
      <c r="T477" s="365">
        <v>8.75</v>
      </c>
      <c r="U477" s="365">
        <v>7.9</v>
      </c>
      <c r="V477" s="365">
        <v>8.15</v>
      </c>
      <c r="W477" s="365">
        <v>5</v>
      </c>
      <c r="Y477" s="365">
        <v>16.5</v>
      </c>
      <c r="Z477" s="457">
        <v>16.8</v>
      </c>
      <c r="AA477" s="365">
        <v>3</v>
      </c>
      <c r="AB477" s="365">
        <v>0.8</v>
      </c>
      <c r="AC477" s="370">
        <f t="shared" si="84"/>
        <v>-9.7560975609756184E-3</v>
      </c>
      <c r="AD477" s="476"/>
      <c r="AE477" s="208">
        <f t="shared" si="91"/>
        <v>-2.9850746268656692E-2</v>
      </c>
      <c r="AF477" s="208">
        <f t="shared" si="92"/>
        <v>-1.5748031496062964E-2</v>
      </c>
      <c r="AG477" s="208">
        <f t="shared" si="93"/>
        <v>-1.3513513513513598E-2</v>
      </c>
      <c r="AH477" s="213">
        <f t="shared" si="94"/>
        <v>-9.1743119266054496E-3</v>
      </c>
      <c r="AI477" s="211">
        <f t="shared" si="95"/>
        <v>-2.1857923497267895E-2</v>
      </c>
      <c r="AJ477" s="211">
        <f t="shared" si="96"/>
        <v>-7.2202166064981865E-3</v>
      </c>
      <c r="AK477" s="211">
        <f t="shared" si="97"/>
        <v>-1.7045454545454586E-2</v>
      </c>
      <c r="AL477" s="461">
        <v>0</v>
      </c>
      <c r="AM477" s="461">
        <f t="shared" si="98"/>
        <v>-9.7087378640776656E-2</v>
      </c>
      <c r="AN477" s="200">
        <f t="shared" si="98"/>
        <v>-8.8607594936708889E-2</v>
      </c>
      <c r="AO477" s="208">
        <f t="shared" si="98"/>
        <v>-0.12269938650306744</v>
      </c>
      <c r="AP477" s="32">
        <f t="shared" si="98"/>
        <v>-3.8461538461538436E-2</v>
      </c>
      <c r="AQ477" s="32">
        <f t="shared" si="98"/>
        <v>-0.10227272727272729</v>
      </c>
      <c r="AR477" s="32">
        <f t="shared" si="98"/>
        <v>-9.4444444444444442E-2</v>
      </c>
      <c r="AS477" s="32">
        <f t="shared" si="98"/>
        <v>-0.1071428571428571</v>
      </c>
      <c r="AT477" s="32">
        <f t="shared" si="99"/>
        <v>-7.8212290502793214E-2</v>
      </c>
      <c r="AU477" s="216">
        <f t="shared" si="100"/>
        <v>-7.1823204419889541E-2</v>
      </c>
      <c r="AV477" s="461">
        <f t="shared" si="101"/>
        <v>-0.20844327176781008</v>
      </c>
      <c r="AW477" s="461">
        <f t="shared" si="102"/>
        <v>-0.50310559006211175</v>
      </c>
    </row>
    <row r="478" spans="1:49">
      <c r="A478" s="40">
        <f t="shared" si="49"/>
        <v>40581</v>
      </c>
      <c r="B478" s="26">
        <v>5072</v>
      </c>
      <c r="C478">
        <v>4423</v>
      </c>
      <c r="D478" s="362">
        <f t="shared" si="89"/>
        <v>-8.2515145184876015E-3</v>
      </c>
      <c r="E478" s="348">
        <f t="shared" ref="E478:F480" si="103">B478/B477-1</f>
        <v>-2.7526543452615071E-3</v>
      </c>
      <c r="F478" s="348">
        <f t="shared" si="103"/>
        <v>-1.4483065953654228E-2</v>
      </c>
      <c r="G478" s="421">
        <f t="shared" si="24"/>
        <v>0.14673298666063758</v>
      </c>
      <c r="H478" s="366">
        <v>10.050000000000001</v>
      </c>
      <c r="I478" s="339">
        <v>6.35</v>
      </c>
      <c r="J478" s="365">
        <v>12.5</v>
      </c>
      <c r="K478" s="383">
        <v>10.95</v>
      </c>
      <c r="L478" s="365">
        <v>10.7</v>
      </c>
      <c r="M478" s="365">
        <v>8.9499999999999993</v>
      </c>
      <c r="N478" s="365">
        <v>13.65</v>
      </c>
      <c r="O478" s="365">
        <v>8.6</v>
      </c>
      <c r="P478" s="379">
        <v>0</v>
      </c>
      <c r="Q478" s="368">
        <v>0.66</v>
      </c>
      <c r="R478" s="366">
        <v>3.65</v>
      </c>
      <c r="S478" s="73">
        <v>7.25</v>
      </c>
      <c r="T478" s="365">
        <v>8.5500000000000007</v>
      </c>
      <c r="U478" s="365">
        <v>8.1</v>
      </c>
      <c r="V478" s="365">
        <v>8.1999999999999993</v>
      </c>
      <c r="W478" s="365">
        <v>5.15</v>
      </c>
      <c r="Y478" s="365">
        <v>16.399999999999999</v>
      </c>
      <c r="Z478" s="457">
        <v>16.5</v>
      </c>
      <c r="AA478" s="365">
        <v>2.74</v>
      </c>
      <c r="AB478" s="365">
        <v>0.8</v>
      </c>
      <c r="AC478" s="370">
        <f t="shared" si="84"/>
        <v>-9.8522167487684609E-3</v>
      </c>
      <c r="AD478" s="476"/>
      <c r="AE478" s="208">
        <f t="shared" si="91"/>
        <v>-2.3076923076923106E-2</v>
      </c>
      <c r="AF478" s="208">
        <f t="shared" si="92"/>
        <v>0</v>
      </c>
      <c r="AG478" s="208">
        <f t="shared" si="93"/>
        <v>0</v>
      </c>
      <c r="AH478" s="213">
        <f t="shared" si="94"/>
        <v>-9.2592592592594114E-3</v>
      </c>
      <c r="AI478" s="211">
        <f t="shared" si="95"/>
        <v>0</v>
      </c>
      <c r="AJ478" s="211">
        <f t="shared" si="96"/>
        <v>-7.2727272727272085E-3</v>
      </c>
      <c r="AK478" s="211">
        <f t="shared" si="97"/>
        <v>-5.7803468208093012E-3</v>
      </c>
      <c r="AL478" s="461">
        <v>0</v>
      </c>
      <c r="AM478" s="461">
        <f t="shared" ref="AM478:AM483" si="104">Q478/Q477-1</f>
        <v>-0.29032258064516125</v>
      </c>
      <c r="AN478" s="200">
        <f t="shared" ref="AN478:AN519" si="105">R478/R477-1</f>
        <v>1.388888888888884E-2</v>
      </c>
      <c r="AO478" s="208">
        <f t="shared" ref="AO478:AO519" si="106">S478/S477-1</f>
        <v>1.3986013986013957E-2</v>
      </c>
      <c r="AP478" s="32">
        <f t="shared" ref="AP478:AP519" si="107">T478/T477-1</f>
        <v>-2.2857142857142798E-2</v>
      </c>
      <c r="AQ478" s="32">
        <f t="shared" ref="AQ478:AQ519" si="108">U478/U477-1</f>
        <v>2.5316455696202445E-2</v>
      </c>
      <c r="AR478" s="32">
        <f t="shared" ref="AR478:AR519" si="109">V478/V477-1</f>
        <v>6.1349693251533388E-3</v>
      </c>
      <c r="AS478" s="32">
        <f t="shared" ref="AS478:AS519" si="110">W478/W477-1</f>
        <v>3.0000000000000027E-2</v>
      </c>
      <c r="AT478" s="32">
        <f t="shared" si="99"/>
        <v>-6.0606060606060996E-3</v>
      </c>
      <c r="AU478" s="216">
        <f t="shared" si="100"/>
        <v>-1.7857142857142905E-2</v>
      </c>
      <c r="AV478" s="461">
        <f t="shared" si="101"/>
        <v>-8.6666666666666559E-2</v>
      </c>
      <c r="AW478" s="461">
        <f t="shared" si="102"/>
        <v>0</v>
      </c>
    </row>
    <row r="479" spans="1:49">
      <c r="A479" s="40">
        <f t="shared" si="49"/>
        <v>40588</v>
      </c>
      <c r="B479" s="26">
        <v>5567</v>
      </c>
      <c r="C479">
        <v>4688</v>
      </c>
      <c r="D479" s="362">
        <f t="shared" si="89"/>
        <v>8.0042127435492327E-2</v>
      </c>
      <c r="E479" s="348">
        <f t="shared" si="103"/>
        <v>9.7594637223974656E-2</v>
      </c>
      <c r="F479" s="348">
        <f t="shared" si="103"/>
        <v>5.9914085462355882E-2</v>
      </c>
      <c r="G479" s="421">
        <f t="shared" si="24"/>
        <v>0.1875</v>
      </c>
      <c r="H479" s="366">
        <v>10.7</v>
      </c>
      <c r="I479" s="339">
        <v>6.7</v>
      </c>
      <c r="J479" s="365">
        <v>13.15</v>
      </c>
      <c r="K479" s="383">
        <v>11.45</v>
      </c>
      <c r="L479" s="365">
        <v>11.45</v>
      </c>
      <c r="M479" s="365">
        <v>9.35</v>
      </c>
      <c r="N479" s="365">
        <v>14.65</v>
      </c>
      <c r="O479" s="365">
        <v>9</v>
      </c>
      <c r="P479" s="379">
        <v>0</v>
      </c>
      <c r="Q479" s="368">
        <v>0.8</v>
      </c>
      <c r="R479" s="366">
        <v>3.85</v>
      </c>
      <c r="S479" s="73">
        <v>7.75</v>
      </c>
      <c r="T479" s="365">
        <v>9.1</v>
      </c>
      <c r="U479" s="365">
        <v>8.6999999999999993</v>
      </c>
      <c r="V479" s="365">
        <v>8.75</v>
      </c>
      <c r="W479" s="365">
        <v>5.5</v>
      </c>
      <c r="Y479" s="365">
        <v>17.8</v>
      </c>
      <c r="Z479" s="457">
        <v>18</v>
      </c>
      <c r="AA479" s="365">
        <v>3.53</v>
      </c>
      <c r="AB479" s="365">
        <v>1.24</v>
      </c>
      <c r="AC479" s="370">
        <f t="shared" si="84"/>
        <v>6.4676616915422702E-2</v>
      </c>
      <c r="AD479" s="476"/>
      <c r="AE479" s="208">
        <f t="shared" si="91"/>
        <v>5.5118110236220597E-2</v>
      </c>
      <c r="AF479" s="208">
        <f t="shared" si="92"/>
        <v>5.2000000000000046E-2</v>
      </c>
      <c r="AG479" s="208">
        <f t="shared" si="93"/>
        <v>4.5662100456621113E-2</v>
      </c>
      <c r="AH479" s="213">
        <f t="shared" si="94"/>
        <v>7.0093457943925186E-2</v>
      </c>
      <c r="AI479" s="211">
        <f t="shared" si="95"/>
        <v>4.4692737430167551E-2</v>
      </c>
      <c r="AJ479" s="211">
        <f t="shared" si="96"/>
        <v>7.3260073260073222E-2</v>
      </c>
      <c r="AK479" s="211">
        <f t="shared" si="97"/>
        <v>4.6511627906976827E-2</v>
      </c>
      <c r="AL479" s="461">
        <v>0</v>
      </c>
      <c r="AM479" s="461">
        <f t="shared" si="104"/>
        <v>0.21212121212121215</v>
      </c>
      <c r="AN479" s="200">
        <f t="shared" si="105"/>
        <v>5.4794520547945202E-2</v>
      </c>
      <c r="AO479" s="208">
        <f t="shared" si="106"/>
        <v>6.8965517241379226E-2</v>
      </c>
      <c r="AP479" s="32">
        <f t="shared" si="107"/>
        <v>6.4327485380116789E-2</v>
      </c>
      <c r="AQ479" s="32">
        <f t="shared" si="108"/>
        <v>7.4074074074073959E-2</v>
      </c>
      <c r="AR479" s="32">
        <f t="shared" si="109"/>
        <v>6.7073170731707377E-2</v>
      </c>
      <c r="AS479" s="32">
        <f t="shared" si="110"/>
        <v>6.7961165048543659E-2</v>
      </c>
      <c r="AT479" s="32">
        <f t="shared" si="99"/>
        <v>8.5365853658536661E-2</v>
      </c>
      <c r="AU479" s="216">
        <f t="shared" si="100"/>
        <v>9.0909090909090828E-2</v>
      </c>
      <c r="AV479" s="461">
        <f t="shared" si="101"/>
        <v>0.2883211678832116</v>
      </c>
      <c r="AW479" s="461">
        <f t="shared" si="102"/>
        <v>0.54999999999999982</v>
      </c>
    </row>
    <row r="480" spans="1:49">
      <c r="A480" s="40">
        <f t="shared" si="49"/>
        <v>40595</v>
      </c>
      <c r="B480" s="26">
        <v>5761</v>
      </c>
      <c r="C480">
        <v>4720</v>
      </c>
      <c r="D480" s="362">
        <f t="shared" si="89"/>
        <v>2.2038030229156513E-2</v>
      </c>
      <c r="E480" s="348">
        <f t="shared" si="103"/>
        <v>3.4848212681875435E-2</v>
      </c>
      <c r="F480" s="348">
        <f t="shared" si="103"/>
        <v>6.8259385665530026E-3</v>
      </c>
      <c r="G480" s="421">
        <f t="shared" si="24"/>
        <v>0.22055084745762712</v>
      </c>
      <c r="H480" s="366">
        <v>10.7</v>
      </c>
      <c r="I480" s="339">
        <v>6.75</v>
      </c>
      <c r="J480" s="365">
        <v>13.35</v>
      </c>
      <c r="K480" s="383">
        <v>11.6</v>
      </c>
      <c r="L480" s="365">
        <v>11.45</v>
      </c>
      <c r="M480" s="365">
        <v>9.4499999999999993</v>
      </c>
      <c r="N480" s="365">
        <v>14.65</v>
      </c>
      <c r="O480" s="365">
        <v>9.1</v>
      </c>
      <c r="P480" s="379">
        <v>0</v>
      </c>
      <c r="Q480" s="368">
        <v>0.8</v>
      </c>
      <c r="R480" s="366">
        <v>3.9</v>
      </c>
      <c r="S480" s="73">
        <v>8</v>
      </c>
      <c r="T480" s="365">
        <v>9.1</v>
      </c>
      <c r="U480" s="365">
        <v>9</v>
      </c>
      <c r="V480" s="365">
        <v>9</v>
      </c>
      <c r="W480" s="365">
        <v>5.7</v>
      </c>
      <c r="Y480" s="365">
        <v>18.55</v>
      </c>
      <c r="Z480" s="457">
        <v>18.75</v>
      </c>
      <c r="AA480" s="365">
        <v>3.8</v>
      </c>
      <c r="AB480" s="365">
        <v>1.33</v>
      </c>
      <c r="AC480" s="370">
        <f t="shared" si="84"/>
        <v>0</v>
      </c>
      <c r="AD480" s="476"/>
      <c r="AE480" s="208">
        <f t="shared" si="91"/>
        <v>7.4626865671640896E-3</v>
      </c>
      <c r="AF480" s="208">
        <f t="shared" si="92"/>
        <v>1.5209125475285079E-2</v>
      </c>
      <c r="AG480" s="208">
        <f t="shared" si="93"/>
        <v>1.3100436681222849E-2</v>
      </c>
      <c r="AH480" s="213">
        <f t="shared" si="94"/>
        <v>0</v>
      </c>
      <c r="AI480" s="211">
        <f t="shared" si="95"/>
        <v>1.0695187165775444E-2</v>
      </c>
      <c r="AJ480" s="211">
        <f t="shared" si="96"/>
        <v>0</v>
      </c>
      <c r="AK480" s="211">
        <f t="shared" si="97"/>
        <v>1.1111111111111072E-2</v>
      </c>
      <c r="AL480" s="461">
        <v>0</v>
      </c>
      <c r="AM480" s="461">
        <f t="shared" si="104"/>
        <v>0</v>
      </c>
      <c r="AN480" s="200">
        <f t="shared" si="105"/>
        <v>1.298701298701288E-2</v>
      </c>
      <c r="AO480" s="208">
        <f t="shared" si="106"/>
        <v>3.2258064516129004E-2</v>
      </c>
      <c r="AP480" s="32">
        <f t="shared" si="107"/>
        <v>0</v>
      </c>
      <c r="AQ480" s="32">
        <f t="shared" si="108"/>
        <v>3.4482758620689724E-2</v>
      </c>
      <c r="AR480" s="32">
        <f t="shared" si="109"/>
        <v>2.857142857142847E-2</v>
      </c>
      <c r="AS480" s="32">
        <f t="shared" si="110"/>
        <v>3.6363636363636376E-2</v>
      </c>
      <c r="AT480" s="32">
        <f t="shared" si="99"/>
        <v>4.2134831460674205E-2</v>
      </c>
      <c r="AU480" s="216">
        <f t="shared" si="100"/>
        <v>4.1666666666666741E-2</v>
      </c>
      <c r="AV480" s="461">
        <f t="shared" si="101"/>
        <v>7.6487252124645799E-2</v>
      </c>
      <c r="AW480" s="461">
        <f t="shared" si="102"/>
        <v>7.258064516129048E-2</v>
      </c>
    </row>
    <row r="481" spans="1:49">
      <c r="A481" s="40">
        <f t="shared" si="49"/>
        <v>40602</v>
      </c>
      <c r="B481" s="26">
        <v>5341</v>
      </c>
      <c r="C481">
        <v>4664</v>
      </c>
      <c r="D481" s="362">
        <f t="shared" ref="D481:D486" si="111">(B481+C481)/(B480+C480)-1</f>
        <v>-4.5415513786852379E-2</v>
      </c>
      <c r="E481" s="348">
        <f t="shared" ref="E481:F483" si="112">B481/B480-1</f>
        <v>-7.2904009720534679E-2</v>
      </c>
      <c r="F481" s="348">
        <f t="shared" si="112"/>
        <v>-1.1864406779661052E-2</v>
      </c>
      <c r="G481" s="421">
        <f t="shared" si="24"/>
        <v>0.14515437392795882</v>
      </c>
      <c r="H481" s="366">
        <v>10.7</v>
      </c>
      <c r="I481" s="339">
        <v>6.5</v>
      </c>
      <c r="J481" s="365">
        <v>13.15</v>
      </c>
      <c r="K481" s="383">
        <v>11.55</v>
      </c>
      <c r="L481" s="365">
        <v>11.45</v>
      </c>
      <c r="M481" s="365">
        <v>9.4</v>
      </c>
      <c r="N481" s="365">
        <v>14.65</v>
      </c>
      <c r="O481" s="365">
        <v>9.0500000000000007</v>
      </c>
      <c r="P481" s="379">
        <v>0</v>
      </c>
      <c r="Q481" s="368">
        <v>0.66</v>
      </c>
      <c r="R481" s="366">
        <v>3.75</v>
      </c>
      <c r="S481" s="73">
        <v>7.4</v>
      </c>
      <c r="T481" s="365">
        <v>8.85</v>
      </c>
      <c r="U481" s="365">
        <v>8.6999999999999993</v>
      </c>
      <c r="V481" s="365">
        <v>8.25</v>
      </c>
      <c r="W481" s="365">
        <v>5.5</v>
      </c>
      <c r="Y481" s="365">
        <v>17.600000000000001</v>
      </c>
      <c r="Z481" s="457">
        <v>17.850000000000001</v>
      </c>
      <c r="AA481" s="365">
        <v>3.14</v>
      </c>
      <c r="AB481" s="365">
        <v>0.71</v>
      </c>
      <c r="AC481" s="370">
        <f t="shared" si="84"/>
        <v>0</v>
      </c>
      <c r="AD481" s="476"/>
      <c r="AE481" s="208">
        <f t="shared" si="91"/>
        <v>-3.703703703703709E-2</v>
      </c>
      <c r="AF481" s="208">
        <f t="shared" si="92"/>
        <v>-1.4981273408239626E-2</v>
      </c>
      <c r="AG481" s="208">
        <f t="shared" si="93"/>
        <v>-4.3103448275860767E-3</v>
      </c>
      <c r="AH481" s="213">
        <f t="shared" si="94"/>
        <v>0</v>
      </c>
      <c r="AI481" s="211">
        <f t="shared" si="95"/>
        <v>-5.2910052910051242E-3</v>
      </c>
      <c r="AJ481" s="211">
        <f t="shared" si="96"/>
        <v>0</v>
      </c>
      <c r="AK481" s="211">
        <f t="shared" si="97"/>
        <v>-5.494505494505364E-3</v>
      </c>
      <c r="AL481" s="461">
        <v>0</v>
      </c>
      <c r="AM481" s="461">
        <f t="shared" si="104"/>
        <v>-0.17500000000000004</v>
      </c>
      <c r="AN481" s="200">
        <f t="shared" si="105"/>
        <v>-3.8461538461538436E-2</v>
      </c>
      <c r="AO481" s="208">
        <f t="shared" si="106"/>
        <v>-7.4999999999999956E-2</v>
      </c>
      <c r="AP481" s="32">
        <f t="shared" si="107"/>
        <v>-2.7472527472527486E-2</v>
      </c>
      <c r="AQ481" s="32">
        <f t="shared" si="108"/>
        <v>-3.3333333333333437E-2</v>
      </c>
      <c r="AR481" s="32">
        <f t="shared" si="109"/>
        <v>-8.333333333333337E-2</v>
      </c>
      <c r="AS481" s="32">
        <f t="shared" si="110"/>
        <v>-3.5087719298245612E-2</v>
      </c>
      <c r="AT481" s="32">
        <f t="shared" si="99"/>
        <v>-5.121293800539084E-2</v>
      </c>
      <c r="AU481" s="216">
        <f t="shared" si="100"/>
        <v>-4.7999999999999932E-2</v>
      </c>
      <c r="AV481" s="461">
        <f t="shared" si="101"/>
        <v>-0.17368421052631566</v>
      </c>
      <c r="AW481" s="461">
        <f t="shared" si="102"/>
        <v>-0.46616541353383467</v>
      </c>
    </row>
    <row r="482" spans="1:49">
      <c r="A482" s="40">
        <f t="shared" si="49"/>
        <v>40609</v>
      </c>
      <c r="B482" s="26">
        <v>5759</v>
      </c>
      <c r="C482">
        <v>4794</v>
      </c>
      <c r="D482" s="362">
        <f t="shared" si="111"/>
        <v>5.4772613693153449E-2</v>
      </c>
      <c r="E482" s="348">
        <f t="shared" si="112"/>
        <v>7.8262497659614239E-2</v>
      </c>
      <c r="F482" s="348">
        <f t="shared" si="112"/>
        <v>2.7873070325900473E-2</v>
      </c>
      <c r="G482" s="421">
        <f t="shared" si="24"/>
        <v>0.2012932832707551</v>
      </c>
      <c r="H482" s="366">
        <v>10.7</v>
      </c>
      <c r="I482" s="339">
        <v>7</v>
      </c>
      <c r="J482" s="365">
        <v>13.65</v>
      </c>
      <c r="K482" s="383">
        <v>12</v>
      </c>
      <c r="L482" s="365">
        <v>11.45</v>
      </c>
      <c r="M482" s="365">
        <v>9.6999999999999993</v>
      </c>
      <c r="N482" s="365">
        <v>14.65</v>
      </c>
      <c r="O482" s="365">
        <v>9.4</v>
      </c>
      <c r="P482" s="379">
        <v>0</v>
      </c>
      <c r="Q482" s="368">
        <v>0.71</v>
      </c>
      <c r="R482" s="366">
        <v>3.95</v>
      </c>
      <c r="S482" s="73">
        <v>8.15</v>
      </c>
      <c r="T482" s="365">
        <v>8.85</v>
      </c>
      <c r="U482" s="365">
        <v>9.1</v>
      </c>
      <c r="V482" s="365">
        <v>9.75</v>
      </c>
      <c r="W482" s="365">
        <v>5.75</v>
      </c>
      <c r="Y482" s="365">
        <v>18.8</v>
      </c>
      <c r="Z482" s="457">
        <v>19</v>
      </c>
      <c r="AA482" s="365">
        <v>3.23</v>
      </c>
      <c r="AB482" s="365">
        <v>1.1499999999999999</v>
      </c>
      <c r="AC482" s="370">
        <f t="shared" si="84"/>
        <v>0</v>
      </c>
      <c r="AD482" s="476"/>
      <c r="AE482" s="208">
        <f t="shared" si="91"/>
        <v>7.6923076923076872E-2</v>
      </c>
      <c r="AF482" s="208">
        <f t="shared" si="92"/>
        <v>3.8022813688213031E-2</v>
      </c>
      <c r="AG482" s="208">
        <f t="shared" si="93"/>
        <v>3.8961038961038863E-2</v>
      </c>
      <c r="AH482" s="213">
        <f t="shared" si="94"/>
        <v>0</v>
      </c>
      <c r="AI482" s="211">
        <f t="shared" si="95"/>
        <v>3.1914893617021267E-2</v>
      </c>
      <c r="AJ482" s="211">
        <f t="shared" si="96"/>
        <v>0</v>
      </c>
      <c r="AK482" s="211">
        <f t="shared" si="97"/>
        <v>3.8674033149171283E-2</v>
      </c>
      <c r="AL482" s="461">
        <v>0</v>
      </c>
      <c r="AM482" s="461">
        <f t="shared" si="104"/>
        <v>7.575757575757569E-2</v>
      </c>
      <c r="AN482" s="200">
        <f t="shared" si="105"/>
        <v>5.3333333333333455E-2</v>
      </c>
      <c r="AO482" s="208">
        <f t="shared" si="106"/>
        <v>0.10135135135135132</v>
      </c>
      <c r="AP482" s="32">
        <f t="shared" si="107"/>
        <v>0</v>
      </c>
      <c r="AQ482" s="32">
        <f t="shared" si="108"/>
        <v>4.5977011494252817E-2</v>
      </c>
      <c r="AR482" s="32">
        <f t="shared" si="109"/>
        <v>0.18181818181818188</v>
      </c>
      <c r="AS482" s="32">
        <f t="shared" si="110"/>
        <v>4.5454545454545414E-2</v>
      </c>
      <c r="AT482" s="32">
        <f t="shared" si="99"/>
        <v>6.8181818181818121E-2</v>
      </c>
      <c r="AU482" s="216">
        <f t="shared" si="100"/>
        <v>6.4425770308123242E-2</v>
      </c>
      <c r="AV482" s="461">
        <f t="shared" si="101"/>
        <v>2.8662420382165488E-2</v>
      </c>
      <c r="AW482" s="461">
        <f t="shared" si="102"/>
        <v>0.61971830985915499</v>
      </c>
    </row>
    <row r="483" spans="1:49">
      <c r="A483" s="40">
        <f t="shared" si="49"/>
        <v>40616</v>
      </c>
      <c r="B483" s="26">
        <v>6679</v>
      </c>
      <c r="C483">
        <v>5435</v>
      </c>
      <c r="D483" s="362">
        <f t="shared" si="111"/>
        <v>0.14792002274234806</v>
      </c>
      <c r="E483" s="348">
        <f t="shared" si="112"/>
        <v>0.1597499565896856</v>
      </c>
      <c r="F483" s="348">
        <f t="shared" si="112"/>
        <v>0.13370880267000418</v>
      </c>
      <c r="G483" s="421">
        <f t="shared" si="24"/>
        <v>0.22888684452621896</v>
      </c>
      <c r="H483" s="366">
        <v>10.7</v>
      </c>
      <c r="I483" s="339">
        <v>8.3000000000000007</v>
      </c>
      <c r="J483" s="365">
        <v>15.45</v>
      </c>
      <c r="K483" s="383">
        <v>13.7</v>
      </c>
      <c r="L483" s="365">
        <v>11.45</v>
      </c>
      <c r="M483" s="365">
        <v>11.5</v>
      </c>
      <c r="N483" s="365">
        <v>14.65</v>
      </c>
      <c r="O483" s="365">
        <v>11.2</v>
      </c>
      <c r="P483" s="379">
        <v>0</v>
      </c>
      <c r="Q483" s="368">
        <v>1.92</v>
      </c>
      <c r="R483" s="366">
        <v>3.95</v>
      </c>
      <c r="S483" s="73">
        <v>8.15</v>
      </c>
      <c r="T483" s="365">
        <v>8.85</v>
      </c>
      <c r="U483" s="365">
        <v>9.1</v>
      </c>
      <c r="V483" s="365">
        <v>9.75</v>
      </c>
      <c r="W483" s="365">
        <v>5.75</v>
      </c>
      <c r="Y483" s="365">
        <v>18.8</v>
      </c>
      <c r="Z483" s="457">
        <v>19</v>
      </c>
      <c r="AA483" s="365">
        <v>3.23</v>
      </c>
      <c r="AB483" s="365">
        <v>1.1499999999999999</v>
      </c>
      <c r="AC483" s="370">
        <f t="shared" si="84"/>
        <v>0</v>
      </c>
      <c r="AD483" s="476"/>
      <c r="AE483" s="208">
        <f t="shared" si="91"/>
        <v>0.18571428571428572</v>
      </c>
      <c r="AF483" s="208">
        <f t="shared" si="92"/>
        <v>0.13186813186813184</v>
      </c>
      <c r="AG483" s="208">
        <f t="shared" si="93"/>
        <v>0.14166666666666661</v>
      </c>
      <c r="AH483" s="213">
        <f t="shared" si="94"/>
        <v>0</v>
      </c>
      <c r="AI483" s="211">
        <f t="shared" si="95"/>
        <v>0.18556701030927836</v>
      </c>
      <c r="AJ483" s="211">
        <f t="shared" si="96"/>
        <v>0</v>
      </c>
      <c r="AK483" s="211">
        <f t="shared" si="97"/>
        <v>0.1914893617021276</v>
      </c>
      <c r="AL483" s="461">
        <v>0</v>
      </c>
      <c r="AM483" s="461">
        <f t="shared" si="104"/>
        <v>1.704225352112676</v>
      </c>
      <c r="AN483" s="200">
        <f t="shared" si="105"/>
        <v>0</v>
      </c>
      <c r="AO483" s="208">
        <f t="shared" si="106"/>
        <v>0</v>
      </c>
      <c r="AP483" s="32">
        <f t="shared" si="107"/>
        <v>0</v>
      </c>
      <c r="AQ483" s="32">
        <f t="shared" si="108"/>
        <v>0</v>
      </c>
      <c r="AR483" s="32">
        <f t="shared" si="109"/>
        <v>0</v>
      </c>
      <c r="AS483" s="32">
        <f t="shared" si="110"/>
        <v>0</v>
      </c>
      <c r="AT483" s="32">
        <f t="shared" si="99"/>
        <v>0</v>
      </c>
      <c r="AU483" s="216">
        <f t="shared" si="100"/>
        <v>0</v>
      </c>
      <c r="AV483" s="461">
        <f t="shared" si="101"/>
        <v>0</v>
      </c>
      <c r="AW483" s="461">
        <f t="shared" si="102"/>
        <v>0</v>
      </c>
    </row>
    <row r="484" spans="1:49" ht="13.5" customHeight="1">
      <c r="A484" s="40">
        <f t="shared" si="49"/>
        <v>40623</v>
      </c>
      <c r="B484" s="26">
        <v>6497</v>
      </c>
      <c r="C484">
        <v>5057</v>
      </c>
      <c r="D484" s="362">
        <f t="shared" si="111"/>
        <v>-4.6227505365692534E-2</v>
      </c>
      <c r="E484" s="348">
        <f t="shared" ref="E484:F486" si="113">B484/B483-1</f>
        <v>-2.7249588261715862E-2</v>
      </c>
      <c r="F484" s="348">
        <f t="shared" si="113"/>
        <v>-6.9549218031278781E-2</v>
      </c>
      <c r="G484" s="421">
        <f t="shared" si="24"/>
        <v>0.28475380660470634</v>
      </c>
      <c r="H484" s="366">
        <v>11.15</v>
      </c>
      <c r="I484" s="339">
        <v>7.25</v>
      </c>
      <c r="J484" s="365">
        <v>14.25</v>
      </c>
      <c r="K484" s="383">
        <v>12.6</v>
      </c>
      <c r="L484" s="365">
        <v>11.95</v>
      </c>
      <c r="M484" s="365">
        <v>10.15</v>
      </c>
      <c r="N484" s="365">
        <v>15.15</v>
      </c>
      <c r="O484" s="365">
        <v>10.45</v>
      </c>
      <c r="P484" s="379">
        <v>0</v>
      </c>
      <c r="Q484" s="368">
        <v>0.93</v>
      </c>
      <c r="R484" s="366">
        <v>4.3</v>
      </c>
      <c r="S484" s="73">
        <v>10</v>
      </c>
      <c r="T484" s="365">
        <v>10.5</v>
      </c>
      <c r="U484" s="365">
        <v>12.55</v>
      </c>
      <c r="V484" s="365">
        <v>10.5</v>
      </c>
      <c r="W484" s="365">
        <v>6.3</v>
      </c>
      <c r="Y484" s="365">
        <v>18.75</v>
      </c>
      <c r="Z484" s="457">
        <v>19</v>
      </c>
      <c r="AA484" s="365">
        <v>3.76</v>
      </c>
      <c r="AB484" s="365">
        <v>2.0299999999999998</v>
      </c>
      <c r="AC484" s="370">
        <f t="shared" si="84"/>
        <v>4.20560747663552E-2</v>
      </c>
      <c r="AD484" s="476"/>
      <c r="AE484" s="208">
        <f t="shared" si="91"/>
        <v>-0.12650602409638567</v>
      </c>
      <c r="AF484" s="208">
        <f t="shared" si="92"/>
        <v>-7.7669902912621325E-2</v>
      </c>
      <c r="AG484" s="208">
        <f t="shared" si="93"/>
        <v>-8.0291970802919721E-2</v>
      </c>
      <c r="AH484" s="213">
        <f t="shared" si="94"/>
        <v>4.366812227074246E-2</v>
      </c>
      <c r="AI484" s="211">
        <f t="shared" si="95"/>
        <v>-0.11739130434782608</v>
      </c>
      <c r="AJ484" s="211">
        <f t="shared" si="96"/>
        <v>3.4129692832764569E-2</v>
      </c>
      <c r="AK484" s="211">
        <f t="shared" si="97"/>
        <v>-6.6964285714285698E-2</v>
      </c>
      <c r="AL484" s="461">
        <v>0</v>
      </c>
      <c r="AM484" s="461">
        <f t="shared" ref="AM484:AM519" si="114">Q484/Q483-1</f>
        <v>-0.515625</v>
      </c>
      <c r="AN484" s="200">
        <f t="shared" si="105"/>
        <v>8.8607594936708667E-2</v>
      </c>
      <c r="AO484" s="208">
        <f t="shared" si="106"/>
        <v>0.22699386503067487</v>
      </c>
      <c r="AP484" s="32">
        <f t="shared" si="107"/>
        <v>0.18644067796610164</v>
      </c>
      <c r="AQ484" s="32">
        <f t="shared" si="108"/>
        <v>0.37912087912087933</v>
      </c>
      <c r="AR484" s="32">
        <f t="shared" si="109"/>
        <v>7.6923076923076872E-2</v>
      </c>
      <c r="AS484" s="32">
        <f t="shared" si="110"/>
        <v>9.565217391304337E-2</v>
      </c>
      <c r="AT484" s="32">
        <f t="shared" si="99"/>
        <v>-2.6595744680851796E-3</v>
      </c>
      <c r="AU484" s="216">
        <f t="shared" si="100"/>
        <v>0</v>
      </c>
      <c r="AV484" s="461">
        <f t="shared" si="101"/>
        <v>0.16408668730650144</v>
      </c>
      <c r="AW484" s="461">
        <f t="shared" si="102"/>
        <v>0.76521739130434785</v>
      </c>
    </row>
    <row r="485" spans="1:49" ht="13.5" customHeight="1">
      <c r="A485" s="40">
        <f t="shared" si="49"/>
        <v>40630</v>
      </c>
      <c r="B485" s="26">
        <v>6745</v>
      </c>
      <c r="C485">
        <v>5366</v>
      </c>
      <c r="D485" s="362">
        <f t="shared" si="111"/>
        <v>4.8208412670936562E-2</v>
      </c>
      <c r="E485" s="348">
        <f t="shared" si="113"/>
        <v>3.8171463752501245E-2</v>
      </c>
      <c r="F485" s="348">
        <f t="shared" si="113"/>
        <v>6.1103421000593183E-2</v>
      </c>
      <c r="G485" s="421">
        <f t="shared" si="24"/>
        <v>0.25698844576966084</v>
      </c>
      <c r="H485" s="366">
        <v>11.45</v>
      </c>
      <c r="I485" s="339">
        <v>7.55</v>
      </c>
      <c r="J485" s="365">
        <v>15.2</v>
      </c>
      <c r="K485" s="383">
        <v>13.1</v>
      </c>
      <c r="L485" s="365">
        <v>12.45</v>
      </c>
      <c r="M485" s="365">
        <v>11.2</v>
      </c>
      <c r="N485" s="365">
        <v>15.85</v>
      </c>
      <c r="O485" s="365">
        <v>10.9</v>
      </c>
      <c r="P485" s="379">
        <v>0</v>
      </c>
      <c r="Q485" s="368">
        <v>1.33</v>
      </c>
      <c r="R485" s="366">
        <v>4.4000000000000004</v>
      </c>
      <c r="S485" s="73">
        <v>9.9</v>
      </c>
      <c r="T485" s="365">
        <v>9.4499999999999993</v>
      </c>
      <c r="U485" s="365">
        <v>12.75</v>
      </c>
      <c r="V485" s="365">
        <v>11</v>
      </c>
      <c r="W485" s="365">
        <v>6.7</v>
      </c>
      <c r="Y485" s="365">
        <v>19.600000000000001</v>
      </c>
      <c r="Z485" s="457">
        <v>19.850000000000001</v>
      </c>
      <c r="AA485" s="365">
        <v>4.1100000000000003</v>
      </c>
      <c r="AB485" s="365">
        <v>2.21</v>
      </c>
      <c r="AC485" s="370">
        <f t="shared" si="84"/>
        <v>2.6905829596412412E-2</v>
      </c>
      <c r="AD485" s="476"/>
      <c r="AE485" s="208">
        <f t="shared" si="91"/>
        <v>4.1379310344827669E-2</v>
      </c>
      <c r="AF485" s="208">
        <f t="shared" si="92"/>
        <v>6.6666666666666652E-2</v>
      </c>
      <c r="AG485" s="208">
        <f t="shared" si="93"/>
        <v>3.9682539682539764E-2</v>
      </c>
      <c r="AH485" s="213">
        <f t="shared" si="94"/>
        <v>4.1841004184100417E-2</v>
      </c>
      <c r="AI485" s="211">
        <f t="shared" si="95"/>
        <v>0.10344827586206895</v>
      </c>
      <c r="AJ485" s="211">
        <f t="shared" si="96"/>
        <v>4.6204620462046098E-2</v>
      </c>
      <c r="AK485" s="211">
        <f t="shared" si="97"/>
        <v>4.3062200956937913E-2</v>
      </c>
      <c r="AL485" s="461">
        <v>0</v>
      </c>
      <c r="AM485" s="461">
        <f t="shared" si="114"/>
        <v>0.43010752688172049</v>
      </c>
      <c r="AN485" s="200">
        <f t="shared" si="105"/>
        <v>2.3255813953488413E-2</v>
      </c>
      <c r="AO485" s="208">
        <f t="shared" si="106"/>
        <v>-1.0000000000000009E-2</v>
      </c>
      <c r="AP485" s="32">
        <f t="shared" si="107"/>
        <v>-0.10000000000000009</v>
      </c>
      <c r="AQ485" s="32">
        <f t="shared" si="108"/>
        <v>1.5936254980079667E-2</v>
      </c>
      <c r="AR485" s="32">
        <f t="shared" si="109"/>
        <v>4.7619047619047672E-2</v>
      </c>
      <c r="AS485" s="32">
        <f t="shared" si="110"/>
        <v>6.3492063492063489E-2</v>
      </c>
      <c r="AT485" s="32">
        <f t="shared" si="99"/>
        <v>4.5333333333333448E-2</v>
      </c>
      <c r="AU485" s="216">
        <f t="shared" si="100"/>
        <v>4.4736842105263186E-2</v>
      </c>
      <c r="AV485" s="461">
        <f t="shared" si="101"/>
        <v>9.3085106382978955E-2</v>
      </c>
      <c r="AW485" s="461">
        <f t="shared" si="102"/>
        <v>8.866995073891637E-2</v>
      </c>
    </row>
    <row r="486" spans="1:49" ht="13.5" customHeight="1">
      <c r="A486" s="40">
        <f t="shared" ref="A486:A491" si="115">IF(ISBLANK(B486),"",DATE(YEAR(A485),MONTH(A485),DAY(A485)+7))</f>
        <v>40637</v>
      </c>
      <c r="B486" s="26">
        <v>6585</v>
      </c>
      <c r="C486">
        <v>5408</v>
      </c>
      <c r="D486" s="362">
        <f t="shared" si="111"/>
        <v>-9.7432086532903694E-3</v>
      </c>
      <c r="E486" s="348">
        <f t="shared" si="113"/>
        <v>-2.3721275018532273E-2</v>
      </c>
      <c r="F486" s="348">
        <f t="shared" si="113"/>
        <v>7.8270592620202084E-3</v>
      </c>
      <c r="G486" s="421">
        <f t="shared" ref="G486:G549" si="116">(B486-C486)/C486</f>
        <v>0.21764053254437871</v>
      </c>
      <c r="H486" s="366">
        <v>11.65</v>
      </c>
      <c r="I486" s="339">
        <v>7.75</v>
      </c>
      <c r="J486" s="365">
        <v>15.15</v>
      </c>
      <c r="K486" s="383">
        <v>13</v>
      </c>
      <c r="L486" s="365">
        <v>12.65</v>
      </c>
      <c r="M486" s="365">
        <v>11.05</v>
      </c>
      <c r="N486" s="365">
        <v>16.05</v>
      </c>
      <c r="O486" s="365">
        <v>10.85</v>
      </c>
      <c r="P486" s="379">
        <v>0.18</v>
      </c>
      <c r="Q486" s="368">
        <v>1.24</v>
      </c>
      <c r="R486" s="366">
        <v>4.3</v>
      </c>
      <c r="S486" s="73">
        <v>9.25</v>
      </c>
      <c r="T486" s="365">
        <v>9.5500000000000007</v>
      </c>
      <c r="U486" s="365">
        <v>12.6</v>
      </c>
      <c r="V486" s="365">
        <v>10.45</v>
      </c>
      <c r="W486" s="365">
        <v>6.55</v>
      </c>
      <c r="Y486" s="365">
        <v>19.5</v>
      </c>
      <c r="Z486" s="457">
        <v>19.75</v>
      </c>
      <c r="AA486" s="365">
        <v>4.1500000000000004</v>
      </c>
      <c r="AB486" s="365">
        <v>1.94</v>
      </c>
      <c r="AC486" s="370">
        <f t="shared" si="84"/>
        <v>1.7467248908296984E-2</v>
      </c>
      <c r="AD486" s="476"/>
      <c r="AE486" s="208">
        <f t="shared" si="91"/>
        <v>2.6490066225165476E-2</v>
      </c>
      <c r="AF486" s="208">
        <f t="shared" si="92"/>
        <v>-3.2894736842105088E-3</v>
      </c>
      <c r="AG486" s="208">
        <f t="shared" si="93"/>
        <v>-7.6335877862595547E-3</v>
      </c>
      <c r="AH486" s="213">
        <f t="shared" si="94"/>
        <v>1.6064257028112428E-2</v>
      </c>
      <c r="AI486" s="211">
        <f t="shared" si="95"/>
        <v>-1.3392857142856984E-2</v>
      </c>
      <c r="AJ486" s="211">
        <f t="shared" si="96"/>
        <v>1.2618296529968598E-2</v>
      </c>
      <c r="AK486" s="211">
        <f t="shared" si="97"/>
        <v>-4.5871559633028358E-3</v>
      </c>
      <c r="AL486" s="461">
        <v>1</v>
      </c>
      <c r="AM486" s="461">
        <f t="shared" si="114"/>
        <v>-6.7669172932330879E-2</v>
      </c>
      <c r="AN486" s="200">
        <f t="shared" si="105"/>
        <v>-2.2727272727272818E-2</v>
      </c>
      <c r="AO486" s="208">
        <f t="shared" si="106"/>
        <v>-6.5656565656565635E-2</v>
      </c>
      <c r="AP486" s="32">
        <f t="shared" si="107"/>
        <v>1.0582010582010692E-2</v>
      </c>
      <c r="AQ486" s="32">
        <f t="shared" si="108"/>
        <v>-1.176470588235301E-2</v>
      </c>
      <c r="AR486" s="32">
        <f t="shared" si="109"/>
        <v>-5.0000000000000044E-2</v>
      </c>
      <c r="AS486" s="32">
        <f t="shared" si="110"/>
        <v>-2.2388059701492602E-2</v>
      </c>
      <c r="AT486" s="32">
        <f t="shared" si="99"/>
        <v>-5.1020408163265918E-3</v>
      </c>
      <c r="AU486" s="216">
        <f t="shared" si="100"/>
        <v>-5.0377833753149082E-3</v>
      </c>
      <c r="AV486" s="461">
        <f t="shared" si="101"/>
        <v>9.7323600973235891E-3</v>
      </c>
      <c r="AW486" s="461">
        <f t="shared" si="102"/>
        <v>-0.12217194570135748</v>
      </c>
    </row>
    <row r="487" spans="1:49" ht="13.5" customHeight="1">
      <c r="A487" s="40">
        <f t="shared" si="115"/>
        <v>40644</v>
      </c>
      <c r="B487" s="26">
        <v>6193</v>
      </c>
      <c r="C487">
        <v>5209</v>
      </c>
      <c r="D487" s="362">
        <f t="shared" ref="D487:D492" si="117">(B487+C487)/(B486+C486)-1</f>
        <v>-4.927874593512882E-2</v>
      </c>
      <c r="E487" s="348">
        <f t="shared" ref="E487:F489" si="118">B487/B486-1</f>
        <v>-5.9529233105542922E-2</v>
      </c>
      <c r="F487" s="348">
        <f t="shared" si="118"/>
        <v>-3.6797337278106523E-2</v>
      </c>
      <c r="G487" s="421">
        <f t="shared" si="116"/>
        <v>0.1889038203110002</v>
      </c>
      <c r="H487" s="366">
        <v>11</v>
      </c>
      <c r="I487" s="339">
        <v>7.5</v>
      </c>
      <c r="J487" s="365">
        <v>15</v>
      </c>
      <c r="K487" s="383">
        <v>12.95</v>
      </c>
      <c r="L487" s="365">
        <v>12</v>
      </c>
      <c r="M487" s="365">
        <v>10.85</v>
      </c>
      <c r="N487" s="365">
        <v>15.15</v>
      </c>
      <c r="O487" s="365">
        <v>10.55</v>
      </c>
      <c r="P487" s="379">
        <v>0</v>
      </c>
      <c r="Q487" s="368">
        <v>1.19</v>
      </c>
      <c r="R487" s="366">
        <v>4.0999999999999996</v>
      </c>
      <c r="S487" s="73">
        <v>8.5</v>
      </c>
      <c r="T487" s="365">
        <v>9.5</v>
      </c>
      <c r="U487" s="365">
        <v>12.5</v>
      </c>
      <c r="V487" s="365">
        <v>9.5</v>
      </c>
      <c r="W487" s="365">
        <v>6.2</v>
      </c>
      <c r="Y487" s="365">
        <v>19</v>
      </c>
      <c r="Z487" s="457">
        <v>19.25</v>
      </c>
      <c r="AA487" s="365">
        <v>3.84</v>
      </c>
      <c r="AB487" s="365">
        <v>1.33</v>
      </c>
      <c r="AC487" s="370">
        <f t="shared" si="84"/>
        <v>-5.579399141630903E-2</v>
      </c>
      <c r="AD487" s="476"/>
      <c r="AE487" s="208">
        <f t="shared" si="91"/>
        <v>-3.2258064516129004E-2</v>
      </c>
      <c r="AF487" s="208">
        <f t="shared" si="92"/>
        <v>-9.9009900990099098E-3</v>
      </c>
      <c r="AG487" s="208">
        <f t="shared" si="93"/>
        <v>-3.8461538461539435E-3</v>
      </c>
      <c r="AH487" s="213">
        <f t="shared" si="94"/>
        <v>-5.1383399209486202E-2</v>
      </c>
      <c r="AI487" s="211">
        <f t="shared" si="95"/>
        <v>-1.8099547511312264E-2</v>
      </c>
      <c r="AJ487" s="211">
        <f t="shared" si="96"/>
        <v>-5.6074766355140193E-2</v>
      </c>
      <c r="AK487" s="211">
        <f t="shared" si="97"/>
        <v>-2.7649769585253337E-2</v>
      </c>
      <c r="AL487" s="461">
        <f>P487/P486-1</f>
        <v>-1</v>
      </c>
      <c r="AM487" s="461">
        <f t="shared" si="114"/>
        <v>-4.0322580645161366E-2</v>
      </c>
      <c r="AN487" s="200">
        <f t="shared" si="105"/>
        <v>-4.6511627906976827E-2</v>
      </c>
      <c r="AO487" s="208">
        <f t="shared" si="106"/>
        <v>-8.108108108108103E-2</v>
      </c>
      <c r="AP487" s="32">
        <f t="shared" si="107"/>
        <v>-5.2356020942408987E-3</v>
      </c>
      <c r="AQ487" s="32">
        <f t="shared" si="108"/>
        <v>-7.9365079365079083E-3</v>
      </c>
      <c r="AR487" s="32">
        <f t="shared" si="109"/>
        <v>-9.0909090909090828E-2</v>
      </c>
      <c r="AS487" s="32">
        <f t="shared" si="110"/>
        <v>-5.3435114503816772E-2</v>
      </c>
      <c r="AT487" s="32">
        <f t="shared" si="99"/>
        <v>-2.5641025641025661E-2</v>
      </c>
      <c r="AU487" s="216">
        <f t="shared" si="100"/>
        <v>-2.5316455696202556E-2</v>
      </c>
      <c r="AV487" s="461">
        <f t="shared" si="101"/>
        <v>-7.4698795180722977E-2</v>
      </c>
      <c r="AW487" s="461">
        <f t="shared" si="102"/>
        <v>-0.31443298969072164</v>
      </c>
    </row>
    <row r="488" spans="1:49" ht="13.5" customHeight="1">
      <c r="A488" s="40">
        <f t="shared" si="115"/>
        <v>40651</v>
      </c>
      <c r="B488" s="26">
        <v>5911</v>
      </c>
      <c r="C488">
        <v>5288</v>
      </c>
      <c r="D488" s="362">
        <f t="shared" si="117"/>
        <v>-1.7803894053674774E-2</v>
      </c>
      <c r="E488" s="348">
        <f t="shared" si="118"/>
        <v>-4.5535281769739977E-2</v>
      </c>
      <c r="F488" s="348">
        <f t="shared" si="118"/>
        <v>1.5166058744480626E-2</v>
      </c>
      <c r="G488" s="421">
        <f t="shared" si="116"/>
        <v>0.11781391830559758</v>
      </c>
      <c r="H488" s="366">
        <v>10.55</v>
      </c>
      <c r="I488" s="339">
        <v>7.8</v>
      </c>
      <c r="J488" s="365">
        <v>15.45</v>
      </c>
      <c r="K488" s="383">
        <v>13.35</v>
      </c>
      <c r="L488" s="365">
        <v>11.95</v>
      </c>
      <c r="M488" s="365">
        <v>11.25</v>
      </c>
      <c r="N488" s="365">
        <v>15.1</v>
      </c>
      <c r="O488" s="365">
        <v>10.85</v>
      </c>
      <c r="P488" s="379">
        <v>0</v>
      </c>
      <c r="Q488" s="368">
        <v>1.21</v>
      </c>
      <c r="R488" s="366">
        <v>3.95</v>
      </c>
      <c r="S488" s="73">
        <v>8.1999999999999993</v>
      </c>
      <c r="T488" s="365">
        <v>9.5</v>
      </c>
      <c r="U488" s="365">
        <v>11.45</v>
      </c>
      <c r="V488" s="365">
        <v>9.1999999999999993</v>
      </c>
      <c r="W488" s="365">
        <v>5.85</v>
      </c>
      <c r="Y488" s="365">
        <v>18.55</v>
      </c>
      <c r="Z488" s="457">
        <v>18.8</v>
      </c>
      <c r="AA488" s="365">
        <v>3.45</v>
      </c>
      <c r="AB488" s="365">
        <v>0.93</v>
      </c>
      <c r="AC488" s="370">
        <f t="shared" ref="AC488:AC493" si="119">H488/H487-1</f>
        <v>-4.0909090909090895E-2</v>
      </c>
      <c r="AD488" s="476"/>
      <c r="AE488" s="208">
        <f t="shared" si="91"/>
        <v>4.0000000000000036E-2</v>
      </c>
      <c r="AF488" s="208">
        <f t="shared" si="92"/>
        <v>3.0000000000000027E-2</v>
      </c>
      <c r="AG488" s="208">
        <f t="shared" si="93"/>
        <v>3.0888030888030826E-2</v>
      </c>
      <c r="AH488" s="213">
        <f t="shared" si="94"/>
        <v>-4.1666666666667629E-3</v>
      </c>
      <c r="AI488" s="211">
        <f t="shared" si="95"/>
        <v>3.6866359447004671E-2</v>
      </c>
      <c r="AJ488" s="211">
        <f t="shared" si="96"/>
        <v>-3.3003300330033403E-3</v>
      </c>
      <c r="AK488" s="211">
        <f t="shared" si="97"/>
        <v>2.8436018957345821E-2</v>
      </c>
      <c r="AL488" s="461">
        <v>0</v>
      </c>
      <c r="AM488" s="461">
        <f t="shared" si="114"/>
        <v>1.6806722689075571E-2</v>
      </c>
      <c r="AN488" s="200">
        <f t="shared" si="105"/>
        <v>-3.6585365853658458E-2</v>
      </c>
      <c r="AO488" s="208">
        <f t="shared" si="106"/>
        <v>-3.529411764705892E-2</v>
      </c>
      <c r="AP488" s="32">
        <f t="shared" si="107"/>
        <v>0</v>
      </c>
      <c r="AQ488" s="32">
        <f t="shared" si="108"/>
        <v>-8.4000000000000075E-2</v>
      </c>
      <c r="AR488" s="32">
        <f t="shared" si="109"/>
        <v>-3.1578947368421151E-2</v>
      </c>
      <c r="AS488" s="32">
        <f t="shared" si="110"/>
        <v>-5.6451612903225867E-2</v>
      </c>
      <c r="AT488" s="32">
        <f t="shared" si="99"/>
        <v>-2.3684210526315752E-2</v>
      </c>
      <c r="AU488" s="216">
        <f t="shared" si="100"/>
        <v>-2.3376623376623384E-2</v>
      </c>
      <c r="AV488" s="461">
        <f t="shared" si="101"/>
        <v>-0.10156249999999989</v>
      </c>
      <c r="AW488" s="461">
        <f t="shared" si="102"/>
        <v>-0.3007518796992481</v>
      </c>
    </row>
    <row r="489" spans="1:49" ht="13.5" customHeight="1">
      <c r="A489" s="40">
        <f t="shared" si="115"/>
        <v>40658</v>
      </c>
      <c r="B489" s="26">
        <v>5827</v>
      </c>
      <c r="C489">
        <v>5228</v>
      </c>
      <c r="D489" s="362">
        <f t="shared" si="117"/>
        <v>-1.285829091883206E-2</v>
      </c>
      <c r="E489" s="348">
        <f t="shared" si="118"/>
        <v>-1.4210793435966873E-2</v>
      </c>
      <c r="F489" s="348">
        <f t="shared" si="118"/>
        <v>-1.1346444780635401E-2</v>
      </c>
      <c r="G489" s="421">
        <f t="shared" si="116"/>
        <v>0.11457536342769702</v>
      </c>
      <c r="H489" s="366">
        <v>10.5</v>
      </c>
      <c r="I489" s="339">
        <v>7.6</v>
      </c>
      <c r="J489" s="365">
        <v>15.3</v>
      </c>
      <c r="K489" s="383">
        <v>13.15</v>
      </c>
      <c r="L489" s="365">
        <v>11.9</v>
      </c>
      <c r="M489" s="365">
        <v>11.1</v>
      </c>
      <c r="N489" s="365">
        <v>15.05</v>
      </c>
      <c r="O489" s="365">
        <v>10.7</v>
      </c>
      <c r="P489" s="379">
        <v>0</v>
      </c>
      <c r="Q489" s="368">
        <v>1.19</v>
      </c>
      <c r="R489" s="366">
        <v>3.8</v>
      </c>
      <c r="S489" s="73">
        <v>8.1</v>
      </c>
      <c r="T489" s="365">
        <v>9.5</v>
      </c>
      <c r="U489" s="365">
        <v>11.15</v>
      </c>
      <c r="V489" s="365">
        <v>9.1</v>
      </c>
      <c r="W489" s="365">
        <v>5.7</v>
      </c>
      <c r="Y489" s="365">
        <v>18.850000000000001</v>
      </c>
      <c r="Z489" s="457">
        <v>18.8</v>
      </c>
      <c r="AA489" s="365">
        <v>3.49</v>
      </c>
      <c r="AB489" s="365">
        <v>0.8</v>
      </c>
      <c r="AC489" s="370">
        <f t="shared" si="119"/>
        <v>-4.7393364928910442E-3</v>
      </c>
      <c r="AD489" s="476"/>
      <c r="AE489" s="208">
        <f t="shared" si="91"/>
        <v>-2.5641025641025661E-2</v>
      </c>
      <c r="AF489" s="208">
        <f t="shared" si="92"/>
        <v>-9.7087378640775546E-3</v>
      </c>
      <c r="AG489" s="208">
        <f t="shared" si="93"/>
        <v>-1.4981273408239626E-2</v>
      </c>
      <c r="AH489" s="213">
        <f t="shared" si="94"/>
        <v>-4.1841004184099972E-3</v>
      </c>
      <c r="AI489" s="211">
        <f t="shared" si="95"/>
        <v>-1.3333333333333419E-2</v>
      </c>
      <c r="AJ489" s="211">
        <f t="shared" si="96"/>
        <v>-3.3112582781456013E-3</v>
      </c>
      <c r="AK489" s="211">
        <f t="shared" si="97"/>
        <v>-1.3824884792626779E-2</v>
      </c>
      <c r="AL489" s="461">
        <v>0</v>
      </c>
      <c r="AM489" s="461">
        <f t="shared" si="114"/>
        <v>-1.6528925619834767E-2</v>
      </c>
      <c r="AN489" s="200">
        <f t="shared" si="105"/>
        <v>-3.7974683544303889E-2</v>
      </c>
      <c r="AO489" s="208">
        <f t="shared" si="106"/>
        <v>-1.2195121951219523E-2</v>
      </c>
      <c r="AP489" s="32">
        <f t="shared" si="107"/>
        <v>0</v>
      </c>
      <c r="AQ489" s="32">
        <f t="shared" si="108"/>
        <v>-2.6200873362445365E-2</v>
      </c>
      <c r="AR489" s="32">
        <f t="shared" si="109"/>
        <v>-1.0869565217391242E-2</v>
      </c>
      <c r="AS489" s="32">
        <f t="shared" si="110"/>
        <v>-2.564102564102555E-2</v>
      </c>
      <c r="AT489" s="32">
        <f t="shared" si="99"/>
        <v>1.6172506738544534E-2</v>
      </c>
      <c r="AU489" s="216">
        <f t="shared" si="100"/>
        <v>0</v>
      </c>
      <c r="AV489" s="461">
        <f t="shared" si="101"/>
        <v>1.1594202898550732E-2</v>
      </c>
      <c r="AW489" s="461">
        <f t="shared" si="102"/>
        <v>-0.13978494623655913</v>
      </c>
    </row>
    <row r="490" spans="1:49" ht="13.5" customHeight="1">
      <c r="A490" s="40">
        <f t="shared" si="115"/>
        <v>40665</v>
      </c>
      <c r="B490" s="26">
        <v>5829</v>
      </c>
      <c r="C490">
        <v>5291</v>
      </c>
      <c r="D490" s="362">
        <f t="shared" si="117"/>
        <v>5.8796924468567102E-3</v>
      </c>
      <c r="E490" s="348">
        <f t="shared" ref="E490:F492" si="120">B490/B489-1</f>
        <v>3.4322979234602258E-4</v>
      </c>
      <c r="F490" s="348">
        <f t="shared" si="120"/>
        <v>1.2050497322111609E-2</v>
      </c>
      <c r="G490" s="421">
        <f t="shared" si="116"/>
        <v>0.10168210168210168</v>
      </c>
      <c r="H490" s="366">
        <v>10.45</v>
      </c>
      <c r="I490" s="339">
        <v>7.8</v>
      </c>
      <c r="J490" s="365">
        <v>15.45</v>
      </c>
      <c r="K490" s="383">
        <v>13.35</v>
      </c>
      <c r="L490" s="365">
        <v>11.85</v>
      </c>
      <c r="M490" s="365">
        <v>11.35</v>
      </c>
      <c r="N490" s="365">
        <v>15</v>
      </c>
      <c r="O490" s="365">
        <v>11</v>
      </c>
      <c r="P490" s="379">
        <v>0</v>
      </c>
      <c r="Q490" s="368">
        <v>1.24</v>
      </c>
      <c r="R490" s="366">
        <v>3.8</v>
      </c>
      <c r="S490" s="73">
        <v>8</v>
      </c>
      <c r="T490" s="365">
        <v>9.5</v>
      </c>
      <c r="U490" s="365">
        <v>11</v>
      </c>
      <c r="V490" s="365">
        <v>9</v>
      </c>
      <c r="W490" s="365">
        <v>5.7</v>
      </c>
      <c r="Y490" s="365">
        <v>18.899999999999999</v>
      </c>
      <c r="Z490" s="457">
        <v>19.149999999999999</v>
      </c>
      <c r="AA490" s="365">
        <v>3.51</v>
      </c>
      <c r="AB490" s="365">
        <v>0.75</v>
      </c>
      <c r="AC490" s="370">
        <f t="shared" si="119"/>
        <v>-4.761904761904856E-3</v>
      </c>
      <c r="AD490" s="476"/>
      <c r="AE490" s="208">
        <f t="shared" si="91"/>
        <v>2.6315789473684292E-2</v>
      </c>
      <c r="AF490" s="208">
        <f t="shared" si="92"/>
        <v>9.8039215686274161E-3</v>
      </c>
      <c r="AG490" s="208">
        <f t="shared" si="93"/>
        <v>1.5209125475285079E-2</v>
      </c>
      <c r="AH490" s="213">
        <f t="shared" si="94"/>
        <v>-4.2016806722690037E-3</v>
      </c>
      <c r="AI490" s="211">
        <f t="shared" si="95"/>
        <v>2.2522522522522515E-2</v>
      </c>
      <c r="AJ490" s="211">
        <f t="shared" si="96"/>
        <v>-3.3222591362126463E-3</v>
      </c>
      <c r="AK490" s="211">
        <f t="shared" si="97"/>
        <v>2.8037383177570208E-2</v>
      </c>
      <c r="AL490" s="461">
        <v>0</v>
      </c>
      <c r="AM490" s="461">
        <f t="shared" si="114"/>
        <v>4.2016806722689148E-2</v>
      </c>
      <c r="AN490" s="200">
        <f t="shared" si="105"/>
        <v>0</v>
      </c>
      <c r="AO490" s="208">
        <f t="shared" si="106"/>
        <v>-1.2345679012345623E-2</v>
      </c>
      <c r="AP490" s="32">
        <f t="shared" si="107"/>
        <v>0</v>
      </c>
      <c r="AQ490" s="32">
        <f t="shared" si="108"/>
        <v>-1.3452914798206317E-2</v>
      </c>
      <c r="AR490" s="32">
        <f t="shared" si="109"/>
        <v>-1.098901098901095E-2</v>
      </c>
      <c r="AS490" s="32">
        <f t="shared" si="110"/>
        <v>0</v>
      </c>
      <c r="AT490" s="32">
        <f t="shared" si="99"/>
        <v>2.6525198938991412E-3</v>
      </c>
      <c r="AU490" s="216">
        <f t="shared" si="100"/>
        <v>1.8617021276595702E-2</v>
      </c>
      <c r="AV490" s="461">
        <f t="shared" si="101"/>
        <v>5.7306590257877321E-3</v>
      </c>
      <c r="AW490" s="461">
        <f t="shared" si="102"/>
        <v>-6.25E-2</v>
      </c>
    </row>
    <row r="491" spans="1:49" ht="13.5" customHeight="1">
      <c r="A491" s="40">
        <f t="shared" si="115"/>
        <v>40672</v>
      </c>
      <c r="B491" s="26">
        <v>5809</v>
      </c>
      <c r="C491">
        <v>5292</v>
      </c>
      <c r="D491" s="362">
        <f t="shared" si="117"/>
        <v>-1.7086330935252025E-3</v>
      </c>
      <c r="E491" s="348">
        <f t="shared" si="120"/>
        <v>-3.4311202607650859E-3</v>
      </c>
      <c r="F491" s="348">
        <f t="shared" si="120"/>
        <v>1.8900018900014359E-4</v>
      </c>
      <c r="G491" s="421">
        <f t="shared" si="116"/>
        <v>9.7694633408919124E-2</v>
      </c>
      <c r="H491" s="366">
        <v>11.05</v>
      </c>
      <c r="I491" s="339">
        <v>7.7</v>
      </c>
      <c r="J491" s="365">
        <v>14.6</v>
      </c>
      <c r="K491" s="383">
        <v>13</v>
      </c>
      <c r="L491" s="365">
        <v>12.3</v>
      </c>
      <c r="M491" s="365">
        <v>11.25</v>
      </c>
      <c r="N491" s="365">
        <v>15.75</v>
      </c>
      <c r="O491" s="365">
        <v>10.95</v>
      </c>
      <c r="P491" s="379">
        <v>0</v>
      </c>
      <c r="Q491" s="368">
        <v>1.18</v>
      </c>
      <c r="R491" s="366">
        <v>3.8</v>
      </c>
      <c r="S491" s="73">
        <v>8.1</v>
      </c>
      <c r="T491" s="365">
        <v>9.5</v>
      </c>
      <c r="U491" s="365">
        <v>10.9</v>
      </c>
      <c r="V491" s="365">
        <v>9.15</v>
      </c>
      <c r="W491" s="365">
        <v>5.6</v>
      </c>
      <c r="Y491" s="365">
        <v>18.850000000000001</v>
      </c>
      <c r="Z491" s="457">
        <v>19.100000000000001</v>
      </c>
      <c r="AA491" s="365">
        <v>3.31</v>
      </c>
      <c r="AB491" s="365">
        <v>0.8</v>
      </c>
      <c r="AC491" s="370">
        <f t="shared" si="119"/>
        <v>5.741626794258381E-2</v>
      </c>
      <c r="AD491" s="476"/>
      <c r="AE491" s="208">
        <f t="shared" si="91"/>
        <v>-1.2820512820512775E-2</v>
      </c>
      <c r="AF491" s="208">
        <f t="shared" si="92"/>
        <v>-5.5016181229773475E-2</v>
      </c>
      <c r="AG491" s="208">
        <f t="shared" si="93"/>
        <v>-2.6217228464419429E-2</v>
      </c>
      <c r="AH491" s="213">
        <f t="shared" si="94"/>
        <v>3.7974683544303778E-2</v>
      </c>
      <c r="AI491" s="211">
        <f t="shared" si="95"/>
        <v>-8.8105726872246271E-3</v>
      </c>
      <c r="AJ491" s="211">
        <f t="shared" si="96"/>
        <v>5.0000000000000044E-2</v>
      </c>
      <c r="AK491" s="211">
        <f t="shared" si="97"/>
        <v>-4.5454545454546302E-3</v>
      </c>
      <c r="AL491" s="461">
        <v>0</v>
      </c>
      <c r="AM491" s="461">
        <f t="shared" si="114"/>
        <v>-4.8387096774193616E-2</v>
      </c>
      <c r="AN491" s="200">
        <f t="shared" si="105"/>
        <v>0</v>
      </c>
      <c r="AO491" s="208">
        <f t="shared" si="106"/>
        <v>1.2499999999999956E-2</v>
      </c>
      <c r="AP491" s="32">
        <f t="shared" si="107"/>
        <v>0</v>
      </c>
      <c r="AQ491" s="32">
        <f t="shared" si="108"/>
        <v>-9.0909090909090384E-3</v>
      </c>
      <c r="AR491" s="32">
        <f t="shared" si="109"/>
        <v>1.6666666666666607E-2</v>
      </c>
      <c r="AS491" s="32">
        <f t="shared" si="110"/>
        <v>-1.7543859649122862E-2</v>
      </c>
      <c r="AT491" s="32">
        <f t="shared" si="99"/>
        <v>-2.6455026455024511E-3</v>
      </c>
      <c r="AU491" s="216">
        <f t="shared" si="100"/>
        <v>-2.6109660574411553E-3</v>
      </c>
      <c r="AV491" s="461">
        <f t="shared" si="101"/>
        <v>-5.6980056980056926E-2</v>
      </c>
      <c r="AW491" s="461">
        <f t="shared" si="102"/>
        <v>6.6666666666666652E-2</v>
      </c>
    </row>
    <row r="492" spans="1:49" ht="13.5" customHeight="1">
      <c r="A492" s="40">
        <f t="shared" ref="A492:A497" si="121">IF(ISBLANK(B492),"",DATE(YEAR(A491),MONTH(A491),DAY(A491)+7))</f>
        <v>40679</v>
      </c>
      <c r="B492" s="26">
        <v>5686</v>
      </c>
      <c r="C492">
        <v>5120</v>
      </c>
      <c r="D492" s="362">
        <f t="shared" si="117"/>
        <v>-2.6574182506080568E-2</v>
      </c>
      <c r="E492" s="348">
        <f t="shared" si="120"/>
        <v>-2.1174040282320505E-2</v>
      </c>
      <c r="F492" s="348">
        <f t="shared" si="120"/>
        <v>-3.2501889644746762E-2</v>
      </c>
      <c r="G492" s="421">
        <f t="shared" si="116"/>
        <v>0.110546875</v>
      </c>
      <c r="H492" s="366">
        <v>10.8</v>
      </c>
      <c r="I492" s="339">
        <v>7.3</v>
      </c>
      <c r="J492" s="365">
        <v>14.35</v>
      </c>
      <c r="K492" s="383">
        <v>12.65</v>
      </c>
      <c r="L492" s="365">
        <v>12</v>
      </c>
      <c r="M492" s="365">
        <v>10.8</v>
      </c>
      <c r="N492" s="365">
        <v>15.45</v>
      </c>
      <c r="O492" s="365">
        <v>10.55</v>
      </c>
      <c r="P492" s="379">
        <v>0</v>
      </c>
      <c r="Q492" s="368">
        <v>1.02</v>
      </c>
      <c r="R492" s="366">
        <v>3.7</v>
      </c>
      <c r="S492" s="73">
        <v>8</v>
      </c>
      <c r="T492" s="365">
        <v>9.5</v>
      </c>
      <c r="U492" s="365">
        <v>10.7</v>
      </c>
      <c r="V492" s="365">
        <v>9</v>
      </c>
      <c r="W492" s="365">
        <v>5.5</v>
      </c>
      <c r="Y492" s="365">
        <v>18.5</v>
      </c>
      <c r="Z492" s="457">
        <v>18.75</v>
      </c>
      <c r="AA492" s="365">
        <v>3.05</v>
      </c>
      <c r="AB492" s="365">
        <v>0.75</v>
      </c>
      <c r="AC492" s="370">
        <f t="shared" si="119"/>
        <v>-2.2624434389140302E-2</v>
      </c>
      <c r="AD492" s="476"/>
      <c r="AE492" s="208">
        <f t="shared" si="91"/>
        <v>-5.1948051948051965E-2</v>
      </c>
      <c r="AF492" s="208">
        <f t="shared" si="92"/>
        <v>-1.7123287671232834E-2</v>
      </c>
      <c r="AG492" s="208">
        <f t="shared" si="93"/>
        <v>-2.6923076923076938E-2</v>
      </c>
      <c r="AH492" s="213">
        <f t="shared" si="94"/>
        <v>-2.4390243902439046E-2</v>
      </c>
      <c r="AI492" s="211">
        <f t="shared" si="95"/>
        <v>-3.9999999999999925E-2</v>
      </c>
      <c r="AJ492" s="211">
        <f t="shared" si="96"/>
        <v>-1.9047619047619091E-2</v>
      </c>
      <c r="AK492" s="211">
        <f t="shared" si="97"/>
        <v>-3.6529680365296691E-2</v>
      </c>
      <c r="AL492" s="461">
        <v>0</v>
      </c>
      <c r="AM492" s="461">
        <f t="shared" si="114"/>
        <v>-0.13559322033898302</v>
      </c>
      <c r="AN492" s="200">
        <f t="shared" si="105"/>
        <v>-2.631578947368407E-2</v>
      </c>
      <c r="AO492" s="208">
        <f t="shared" si="106"/>
        <v>-1.2345679012345623E-2</v>
      </c>
      <c r="AP492" s="32">
        <f t="shared" si="107"/>
        <v>0</v>
      </c>
      <c r="AQ492" s="32">
        <f t="shared" si="108"/>
        <v>-1.8348623853211121E-2</v>
      </c>
      <c r="AR492" s="32">
        <f t="shared" si="109"/>
        <v>-1.6393442622950838E-2</v>
      </c>
      <c r="AS492" s="32">
        <f t="shared" si="110"/>
        <v>-1.7857142857142794E-2</v>
      </c>
      <c r="AT492" s="32">
        <f t="shared" si="99"/>
        <v>-1.8567639257294544E-2</v>
      </c>
      <c r="AU492" s="216">
        <f t="shared" si="100"/>
        <v>-1.8324607329842979E-2</v>
      </c>
      <c r="AV492" s="461">
        <f t="shared" si="101"/>
        <v>-7.854984894259831E-2</v>
      </c>
      <c r="AW492" s="461">
        <f t="shared" si="102"/>
        <v>-6.25E-2</v>
      </c>
    </row>
    <row r="493" spans="1:49" ht="13.5" customHeight="1">
      <c r="A493" s="40">
        <f t="shared" si="121"/>
        <v>40686</v>
      </c>
      <c r="B493" s="26">
        <v>6168</v>
      </c>
      <c r="C493">
        <v>5221</v>
      </c>
      <c r="D493" s="362">
        <f t="shared" ref="D493:D498" si="122">(B493+C493)/(B492+C492)-1</f>
        <v>5.3951508421247407E-2</v>
      </c>
      <c r="E493" s="348">
        <f t="shared" ref="E493:F495" si="123">B493/B492-1</f>
        <v>8.4769609567358462E-2</v>
      </c>
      <c r="F493" s="348">
        <f t="shared" si="123"/>
        <v>1.9726562500000044E-2</v>
      </c>
      <c r="G493" s="421">
        <f t="shared" si="116"/>
        <v>0.18138287684351656</v>
      </c>
      <c r="H493" s="366">
        <v>11.4</v>
      </c>
      <c r="I493" s="339">
        <v>7.35</v>
      </c>
      <c r="J493" s="365">
        <v>14.4</v>
      </c>
      <c r="K493" s="383">
        <v>12.75</v>
      </c>
      <c r="L493" s="365">
        <v>12.55</v>
      </c>
      <c r="M493" s="365">
        <v>10.85</v>
      </c>
      <c r="N493" s="365">
        <v>15.95</v>
      </c>
      <c r="O493" s="365">
        <v>10.6</v>
      </c>
      <c r="P493" s="379">
        <v>0</v>
      </c>
      <c r="Q493" s="368">
        <v>1.04</v>
      </c>
      <c r="R493" s="366">
        <v>4.1500000000000004</v>
      </c>
      <c r="S493" s="73">
        <v>9</v>
      </c>
      <c r="T493" s="365">
        <v>10</v>
      </c>
      <c r="U493" s="365">
        <v>11.1</v>
      </c>
      <c r="V493" s="365">
        <v>10</v>
      </c>
      <c r="W493" s="365">
        <v>6.1</v>
      </c>
      <c r="Y493" s="365">
        <v>18.899999999999999</v>
      </c>
      <c r="Z493" s="457">
        <v>19.149999999999999</v>
      </c>
      <c r="AA493" s="365">
        <v>3.27</v>
      </c>
      <c r="AB493" s="365">
        <v>1.46</v>
      </c>
      <c r="AC493" s="370">
        <f t="shared" si="119"/>
        <v>5.555555555555558E-2</v>
      </c>
      <c r="AD493" s="476"/>
      <c r="AE493" s="208">
        <f t="shared" si="91"/>
        <v>6.8493150684931781E-3</v>
      </c>
      <c r="AF493" s="208">
        <f t="shared" si="92"/>
        <v>3.4843205574912606E-3</v>
      </c>
      <c r="AG493" s="208">
        <f t="shared" si="93"/>
        <v>7.905138339920903E-3</v>
      </c>
      <c r="AH493" s="213">
        <f t="shared" si="94"/>
        <v>4.5833333333333393E-2</v>
      </c>
      <c r="AI493" s="211">
        <f t="shared" si="95"/>
        <v>4.6296296296295392E-3</v>
      </c>
      <c r="AJ493" s="211">
        <f t="shared" si="96"/>
        <v>3.2362459546925626E-2</v>
      </c>
      <c r="AK493" s="211">
        <f t="shared" si="97"/>
        <v>4.7393364928909332E-3</v>
      </c>
      <c r="AL493" s="461">
        <v>0</v>
      </c>
      <c r="AM493" s="461">
        <f t="shared" si="114"/>
        <v>1.9607843137254832E-2</v>
      </c>
      <c r="AN493" s="200">
        <f t="shared" si="105"/>
        <v>0.12162162162162171</v>
      </c>
      <c r="AO493" s="208">
        <f t="shared" si="106"/>
        <v>0.125</v>
      </c>
      <c r="AP493" s="32">
        <f t="shared" si="107"/>
        <v>5.2631578947368363E-2</v>
      </c>
      <c r="AQ493" s="32">
        <f t="shared" si="108"/>
        <v>3.7383177570093462E-2</v>
      </c>
      <c r="AR493" s="32">
        <f t="shared" si="109"/>
        <v>0.11111111111111116</v>
      </c>
      <c r="AS493" s="32">
        <f t="shared" si="110"/>
        <v>0.10909090909090913</v>
      </c>
      <c r="AT493" s="32">
        <f t="shared" si="99"/>
        <v>2.1621621621621623E-2</v>
      </c>
      <c r="AU493" s="216">
        <f t="shared" si="100"/>
        <v>2.1333333333333204E-2</v>
      </c>
      <c r="AV493" s="461">
        <f t="shared" si="101"/>
        <v>7.2131147540983598E-2</v>
      </c>
      <c r="AW493" s="461">
        <f t="shared" si="102"/>
        <v>0.94666666666666655</v>
      </c>
    </row>
    <row r="494" spans="1:49" ht="13.5" customHeight="1">
      <c r="A494" s="40">
        <f t="shared" si="121"/>
        <v>40693</v>
      </c>
      <c r="B494" s="26">
        <v>6684</v>
      </c>
      <c r="C494">
        <v>5486</v>
      </c>
      <c r="D494" s="362">
        <f t="shared" si="122"/>
        <v>6.8574940732285539E-2</v>
      </c>
      <c r="E494" s="348">
        <f t="shared" si="123"/>
        <v>8.3657587548638057E-2</v>
      </c>
      <c r="F494" s="348">
        <f t="shared" si="123"/>
        <v>5.0756560045968291E-2</v>
      </c>
      <c r="G494" s="421">
        <f t="shared" si="116"/>
        <v>0.21837404301859278</v>
      </c>
      <c r="H494" s="366">
        <v>12.25</v>
      </c>
      <c r="I494" s="339">
        <v>7.5</v>
      </c>
      <c r="J494" s="365">
        <v>14.95</v>
      </c>
      <c r="K494" s="383">
        <v>13.05</v>
      </c>
      <c r="L494" s="365">
        <v>13.4</v>
      </c>
      <c r="M494" s="365">
        <v>11.15</v>
      </c>
      <c r="N494" s="365">
        <v>16.850000000000001</v>
      </c>
      <c r="O494" s="365">
        <v>10.9</v>
      </c>
      <c r="P494" s="379">
        <v>0.19</v>
      </c>
      <c r="Q494" s="368">
        <v>1.19</v>
      </c>
      <c r="R494" s="366">
        <v>4.55</v>
      </c>
      <c r="S494" s="73">
        <v>9.8000000000000007</v>
      </c>
      <c r="T494" s="365">
        <v>10.25</v>
      </c>
      <c r="U494" s="365">
        <v>11.65</v>
      </c>
      <c r="V494" s="365">
        <v>10.75</v>
      </c>
      <c r="W494" s="365">
        <v>6.7</v>
      </c>
      <c r="Y494" s="365">
        <v>19.850000000000001</v>
      </c>
      <c r="Z494" s="457">
        <v>20.100000000000001</v>
      </c>
      <c r="AA494" s="365">
        <v>3.84</v>
      </c>
      <c r="AB494" s="365">
        <v>2.08</v>
      </c>
      <c r="AC494" s="370">
        <f t="shared" ref="AC494:AC519" si="124">H494/H493-1</f>
        <v>7.4561403508771829E-2</v>
      </c>
      <c r="AD494" s="476"/>
      <c r="AE494" s="208">
        <f t="shared" si="91"/>
        <v>2.0408163265306145E-2</v>
      </c>
      <c r="AF494" s="208">
        <f t="shared" si="92"/>
        <v>3.819444444444442E-2</v>
      </c>
      <c r="AG494" s="208">
        <f t="shared" si="93"/>
        <v>2.3529411764706021E-2</v>
      </c>
      <c r="AH494" s="213">
        <f t="shared" si="94"/>
        <v>6.7729083665338585E-2</v>
      </c>
      <c r="AI494" s="211">
        <f t="shared" si="95"/>
        <v>2.7649769585253559E-2</v>
      </c>
      <c r="AJ494" s="211">
        <f t="shared" si="96"/>
        <v>5.6426332288401326E-2</v>
      </c>
      <c r="AK494" s="211">
        <f t="shared" si="97"/>
        <v>2.8301886792452935E-2</v>
      </c>
      <c r="AL494" s="461">
        <v>1</v>
      </c>
      <c r="AM494" s="461">
        <f t="shared" si="114"/>
        <v>0.14423076923076916</v>
      </c>
      <c r="AN494" s="200">
        <f t="shared" si="105"/>
        <v>9.6385542168674565E-2</v>
      </c>
      <c r="AO494" s="208">
        <f t="shared" si="106"/>
        <v>8.8888888888889017E-2</v>
      </c>
      <c r="AP494" s="32">
        <f t="shared" si="107"/>
        <v>2.4999999999999911E-2</v>
      </c>
      <c r="AQ494" s="32">
        <f t="shared" si="108"/>
        <v>4.954954954954971E-2</v>
      </c>
      <c r="AR494" s="32">
        <f t="shared" si="109"/>
        <v>7.4999999999999956E-2</v>
      </c>
      <c r="AS494" s="32">
        <f t="shared" si="110"/>
        <v>9.8360655737705027E-2</v>
      </c>
      <c r="AT494" s="32">
        <f t="shared" si="99"/>
        <v>5.0264550264550456E-2</v>
      </c>
      <c r="AU494" s="216">
        <f t="shared" si="100"/>
        <v>4.9608355091383949E-2</v>
      </c>
      <c r="AV494" s="461">
        <f t="shared" si="101"/>
        <v>0.17431192660550443</v>
      </c>
      <c r="AW494" s="461">
        <f t="shared" si="102"/>
        <v>0.42465753424657549</v>
      </c>
    </row>
    <row r="495" spans="1:49">
      <c r="A495" s="40">
        <f t="shared" si="121"/>
        <v>40700</v>
      </c>
      <c r="B495" s="26">
        <v>6979</v>
      </c>
      <c r="C495">
        <v>5608</v>
      </c>
      <c r="D495" s="362">
        <f t="shared" si="122"/>
        <v>3.426458504519303E-2</v>
      </c>
      <c r="E495" s="348">
        <f t="shared" si="123"/>
        <v>4.4135248354278955E-2</v>
      </c>
      <c r="F495" s="348">
        <f t="shared" si="123"/>
        <v>2.2238425082026891E-2</v>
      </c>
      <c r="G495" s="421">
        <f t="shared" si="116"/>
        <v>0.24447218259629103</v>
      </c>
      <c r="H495" s="366">
        <v>12.4</v>
      </c>
      <c r="I495" s="339">
        <v>7.65</v>
      </c>
      <c r="J495" s="365">
        <v>15.35</v>
      </c>
      <c r="K495" s="383">
        <v>13.4</v>
      </c>
      <c r="L495" s="365">
        <v>13.5</v>
      </c>
      <c r="M495" s="365">
        <v>11.35</v>
      </c>
      <c r="N495" s="365">
        <v>17</v>
      </c>
      <c r="O495" s="365">
        <v>11</v>
      </c>
      <c r="P495" s="379">
        <v>0.22</v>
      </c>
      <c r="Q495" s="368">
        <v>1.37</v>
      </c>
      <c r="R495" s="366">
        <v>4.5999999999999996</v>
      </c>
      <c r="S495" s="73">
        <v>10.199999999999999</v>
      </c>
      <c r="T495" s="365">
        <v>10.55</v>
      </c>
      <c r="U495" s="365">
        <v>12</v>
      </c>
      <c r="V495" s="365">
        <v>11.25</v>
      </c>
      <c r="W495" s="365">
        <v>6.85</v>
      </c>
      <c r="Y495" s="365">
        <v>20.5</v>
      </c>
      <c r="Z495" s="457">
        <v>20.75</v>
      </c>
      <c r="AA495" s="365">
        <v>4.51</v>
      </c>
      <c r="AB495" s="365">
        <v>2.2999999999999998</v>
      </c>
      <c r="AC495" s="370">
        <f t="shared" si="124"/>
        <v>1.2244897959183598E-2</v>
      </c>
      <c r="AD495" s="476"/>
      <c r="AE495" s="208">
        <f t="shared" si="91"/>
        <v>2.0000000000000018E-2</v>
      </c>
      <c r="AF495" s="208">
        <f t="shared" si="92"/>
        <v>2.6755852842809347E-2</v>
      </c>
      <c r="AG495" s="208">
        <f t="shared" si="93"/>
        <v>2.6819923371647514E-2</v>
      </c>
      <c r="AH495" s="213">
        <f t="shared" si="94"/>
        <v>7.4626865671640896E-3</v>
      </c>
      <c r="AI495" s="211">
        <f t="shared" si="95"/>
        <v>1.7937219730941534E-2</v>
      </c>
      <c r="AJ495" s="211">
        <f t="shared" si="96"/>
        <v>8.9020771513352859E-3</v>
      </c>
      <c r="AK495" s="211">
        <f t="shared" si="97"/>
        <v>9.1743119266054496E-3</v>
      </c>
      <c r="AL495" s="461">
        <f>P495/P494-1</f>
        <v>0.15789473684210531</v>
      </c>
      <c r="AM495" s="461">
        <f t="shared" si="114"/>
        <v>0.1512605042016808</v>
      </c>
      <c r="AN495" s="200">
        <f t="shared" si="105"/>
        <v>1.098901098901095E-2</v>
      </c>
      <c r="AO495" s="208">
        <f t="shared" si="106"/>
        <v>4.0816326530612068E-2</v>
      </c>
      <c r="AP495" s="32">
        <f t="shared" si="107"/>
        <v>2.9268292682926855E-2</v>
      </c>
      <c r="AQ495" s="32">
        <f t="shared" si="108"/>
        <v>3.0042918454935563E-2</v>
      </c>
      <c r="AR495" s="32">
        <f t="shared" si="109"/>
        <v>4.6511627906976827E-2</v>
      </c>
      <c r="AS495" s="32">
        <f t="shared" si="110"/>
        <v>2.2388059701492491E-2</v>
      </c>
      <c r="AT495" s="32">
        <f t="shared" si="99"/>
        <v>3.2745591939546514E-2</v>
      </c>
      <c r="AU495" s="216">
        <f t="shared" si="100"/>
        <v>3.2338308457711351E-2</v>
      </c>
      <c r="AV495" s="461">
        <f t="shared" si="101"/>
        <v>0.17447916666666674</v>
      </c>
      <c r="AW495" s="461">
        <f t="shared" si="102"/>
        <v>0.10576923076923062</v>
      </c>
    </row>
    <row r="496" spans="1:49">
      <c r="A496" s="40">
        <f t="shared" si="121"/>
        <v>40707</v>
      </c>
      <c r="B496" s="26">
        <v>6256</v>
      </c>
      <c r="C496">
        <v>5468</v>
      </c>
      <c r="D496" s="362">
        <f t="shared" si="122"/>
        <v>-6.8562802891872554E-2</v>
      </c>
      <c r="E496" s="348">
        <f t="shared" ref="E496:F498" si="125">B496/B495-1</f>
        <v>-0.10359650379710561</v>
      </c>
      <c r="F496" s="348">
        <f t="shared" si="125"/>
        <v>-2.4964336661911557E-2</v>
      </c>
      <c r="G496" s="421">
        <f t="shared" si="116"/>
        <v>0.14411119239209949</v>
      </c>
      <c r="H496" s="366">
        <v>12.15</v>
      </c>
      <c r="I496" s="339">
        <v>7.5</v>
      </c>
      <c r="J496" s="365">
        <v>15.15</v>
      </c>
      <c r="K496" s="383">
        <v>13.3</v>
      </c>
      <c r="L496" s="365">
        <v>13.15</v>
      </c>
      <c r="M496" s="365">
        <v>11.1</v>
      </c>
      <c r="N496" s="365">
        <v>16.7</v>
      </c>
      <c r="O496" s="365">
        <v>10.8</v>
      </c>
      <c r="P496" s="379">
        <v>0.09</v>
      </c>
      <c r="Q496" s="368">
        <v>1.24</v>
      </c>
      <c r="R496" s="366">
        <v>4.05</v>
      </c>
      <c r="S496" s="73">
        <v>9</v>
      </c>
      <c r="T496" s="365">
        <v>10</v>
      </c>
      <c r="U496" s="365">
        <v>10.95</v>
      </c>
      <c r="V496" s="365">
        <v>9.9499999999999993</v>
      </c>
      <c r="W496" s="365">
        <v>6.1</v>
      </c>
      <c r="Y496" s="365">
        <v>19.8</v>
      </c>
      <c r="Z496" s="457">
        <v>20</v>
      </c>
      <c r="AA496" s="365">
        <v>3.98</v>
      </c>
      <c r="AB496" s="365">
        <v>1.1499999999999999</v>
      </c>
      <c r="AC496" s="370">
        <f t="shared" si="124"/>
        <v>-2.0161290322580627E-2</v>
      </c>
      <c r="AD496" s="476"/>
      <c r="AE496" s="208">
        <f t="shared" si="91"/>
        <v>-1.9607843137254943E-2</v>
      </c>
      <c r="AF496" s="208">
        <f t="shared" si="92"/>
        <v>-1.3029315960912058E-2</v>
      </c>
      <c r="AG496" s="208">
        <f t="shared" si="93"/>
        <v>-7.4626865671642006E-3</v>
      </c>
      <c r="AH496" s="213">
        <f t="shared" si="94"/>
        <v>-2.5925925925925908E-2</v>
      </c>
      <c r="AI496" s="211">
        <f t="shared" si="95"/>
        <v>-2.2026431718061623E-2</v>
      </c>
      <c r="AJ496" s="211">
        <f t="shared" si="96"/>
        <v>-1.764705882352946E-2</v>
      </c>
      <c r="AK496" s="211">
        <f t="shared" si="97"/>
        <v>-1.8181818181818077E-2</v>
      </c>
      <c r="AL496" s="461">
        <f>P496/P495-1</f>
        <v>-0.59090909090909094</v>
      </c>
      <c r="AM496" s="461">
        <f t="shared" si="114"/>
        <v>-9.4890510948905216E-2</v>
      </c>
      <c r="AN496" s="200">
        <f t="shared" si="105"/>
        <v>-0.11956521739130432</v>
      </c>
      <c r="AO496" s="208">
        <f t="shared" si="106"/>
        <v>-0.11764705882352933</v>
      </c>
      <c r="AP496" s="32">
        <f t="shared" si="107"/>
        <v>-5.2132701421801042E-2</v>
      </c>
      <c r="AQ496" s="32">
        <f t="shared" si="108"/>
        <v>-8.7500000000000022E-2</v>
      </c>
      <c r="AR496" s="32">
        <f t="shared" si="109"/>
        <v>-0.11555555555555563</v>
      </c>
      <c r="AS496" s="32">
        <f t="shared" si="110"/>
        <v>-0.10948905109489049</v>
      </c>
      <c r="AT496" s="32">
        <f t="shared" si="99"/>
        <v>-3.4146341463414553E-2</v>
      </c>
      <c r="AU496" s="216">
        <f t="shared" si="100"/>
        <v>-3.6144578313253017E-2</v>
      </c>
      <c r="AV496" s="461">
        <f t="shared" si="101"/>
        <v>-0.11751662971175159</v>
      </c>
      <c r="AW496" s="461">
        <f t="shared" si="102"/>
        <v>-0.5</v>
      </c>
    </row>
    <row r="497" spans="1:49">
      <c r="A497" s="40">
        <f t="shared" si="121"/>
        <v>40714</v>
      </c>
      <c r="B497" s="26">
        <v>6614</v>
      </c>
      <c r="C497">
        <v>5477</v>
      </c>
      <c r="D497" s="362">
        <f t="shared" si="122"/>
        <v>3.1303309450699368E-2</v>
      </c>
      <c r="E497" s="348">
        <f t="shared" si="125"/>
        <v>5.7225063938618925E-2</v>
      </c>
      <c r="F497" s="348">
        <f t="shared" si="125"/>
        <v>1.6459400146304759E-3</v>
      </c>
      <c r="G497" s="421">
        <f t="shared" si="116"/>
        <v>0.2075953989410261</v>
      </c>
      <c r="H497" s="366">
        <v>12</v>
      </c>
      <c r="I497" s="339">
        <v>7.75</v>
      </c>
      <c r="J497" s="365">
        <v>15.2</v>
      </c>
      <c r="K497" s="383">
        <v>13.4</v>
      </c>
      <c r="L497" s="365">
        <v>13</v>
      </c>
      <c r="M497" s="365">
        <v>11.15</v>
      </c>
      <c r="N497" s="365">
        <v>16.5</v>
      </c>
      <c r="O497" s="365">
        <v>10.9</v>
      </c>
      <c r="P497" s="379">
        <v>0</v>
      </c>
      <c r="Q497" s="368">
        <v>1.33</v>
      </c>
      <c r="R497" s="366">
        <v>4.4000000000000004</v>
      </c>
      <c r="S497" s="73">
        <v>9.85</v>
      </c>
      <c r="T497" s="365">
        <v>9.85</v>
      </c>
      <c r="U497" s="365">
        <v>11.65</v>
      </c>
      <c r="V497" s="365">
        <v>10.95</v>
      </c>
      <c r="W497" s="365">
        <v>6.65</v>
      </c>
      <c r="Y497" s="365">
        <v>19.5</v>
      </c>
      <c r="Z497" s="457">
        <v>19.75</v>
      </c>
      <c r="AA497" s="365">
        <v>3.89</v>
      </c>
      <c r="AB497" s="365">
        <v>1.99</v>
      </c>
      <c r="AC497" s="370">
        <f t="shared" si="124"/>
        <v>-1.2345679012345734E-2</v>
      </c>
      <c r="AD497" s="476"/>
      <c r="AE497" s="208">
        <f t="shared" si="91"/>
        <v>3.3333333333333437E-2</v>
      </c>
      <c r="AF497" s="208">
        <f t="shared" si="92"/>
        <v>3.3003300330032292E-3</v>
      </c>
      <c r="AG497" s="208">
        <f t="shared" si="93"/>
        <v>7.5187969924812581E-3</v>
      </c>
      <c r="AH497" s="213">
        <f t="shared" si="94"/>
        <v>-1.1406844106463865E-2</v>
      </c>
      <c r="AI497" s="211">
        <f t="shared" si="95"/>
        <v>4.5045045045044585E-3</v>
      </c>
      <c r="AJ497" s="211">
        <f t="shared" si="96"/>
        <v>-1.19760479041916E-2</v>
      </c>
      <c r="AK497" s="211">
        <f t="shared" si="97"/>
        <v>9.2592592592593004E-3</v>
      </c>
      <c r="AL497" s="461">
        <f>P497/P496-1</f>
        <v>-1</v>
      </c>
      <c r="AM497" s="461">
        <f t="shared" si="114"/>
        <v>7.258064516129048E-2</v>
      </c>
      <c r="AN497" s="200">
        <f t="shared" si="105"/>
        <v>8.6419753086419915E-2</v>
      </c>
      <c r="AO497" s="208">
        <f t="shared" si="106"/>
        <v>9.4444444444444331E-2</v>
      </c>
      <c r="AP497" s="32">
        <f t="shared" si="107"/>
        <v>-1.5000000000000013E-2</v>
      </c>
      <c r="AQ497" s="32">
        <f t="shared" si="108"/>
        <v>6.3926940639269514E-2</v>
      </c>
      <c r="AR497" s="32">
        <f t="shared" si="109"/>
        <v>0.10050251256281406</v>
      </c>
      <c r="AS497" s="32">
        <f t="shared" si="110"/>
        <v>9.0163934426229719E-2</v>
      </c>
      <c r="AT497" s="32">
        <f t="shared" si="99"/>
        <v>-1.5151515151515138E-2</v>
      </c>
      <c r="AU497" s="216">
        <f t="shared" si="100"/>
        <v>-1.2499999999999956E-2</v>
      </c>
      <c r="AV497" s="461">
        <f t="shared" si="101"/>
        <v>-2.2613065326633097E-2</v>
      </c>
      <c r="AW497" s="461">
        <f t="shared" si="102"/>
        <v>0.73043478260869588</v>
      </c>
    </row>
    <row r="498" spans="1:49">
      <c r="A498" s="40">
        <f t="shared" ref="A498:A503" si="126">IF(ISBLANK(B498),"",DATE(YEAR(A497),MONTH(A497),DAY(A497)+7))</f>
        <v>40721</v>
      </c>
      <c r="B498" s="26">
        <v>6996</v>
      </c>
      <c r="C498">
        <v>5596</v>
      </c>
      <c r="D498" s="362">
        <f t="shared" si="122"/>
        <v>4.1435778678355906E-2</v>
      </c>
      <c r="E498" s="348">
        <f t="shared" si="125"/>
        <v>5.7756274569095822E-2</v>
      </c>
      <c r="F498" s="348">
        <f t="shared" si="125"/>
        <v>2.1727222932262258E-2</v>
      </c>
      <c r="G498" s="421">
        <f t="shared" si="116"/>
        <v>0.25017869907076484</v>
      </c>
      <c r="H498" s="366">
        <v>12.1</v>
      </c>
      <c r="I498" s="339">
        <v>8</v>
      </c>
      <c r="J498" s="365">
        <v>15.7</v>
      </c>
      <c r="K498" s="383">
        <v>13.55</v>
      </c>
      <c r="L498" s="365">
        <v>13.05</v>
      </c>
      <c r="M498" s="365">
        <v>11.4</v>
      </c>
      <c r="N498" s="365">
        <v>16.55</v>
      </c>
      <c r="O498" s="365">
        <v>11.1</v>
      </c>
      <c r="P498" s="379">
        <v>0</v>
      </c>
      <c r="Q498" s="368">
        <v>1.55</v>
      </c>
      <c r="R498" s="366">
        <v>4.8499999999999996</v>
      </c>
      <c r="S498" s="73">
        <v>10.55</v>
      </c>
      <c r="T498" s="365">
        <v>10.6</v>
      </c>
      <c r="U498" s="365">
        <v>12</v>
      </c>
      <c r="V498" s="365">
        <v>11.7</v>
      </c>
      <c r="W498" s="365">
        <v>6.95</v>
      </c>
      <c r="Y498" s="365">
        <v>20</v>
      </c>
      <c r="Z498" s="457">
        <v>20.25</v>
      </c>
      <c r="AA498" s="365">
        <v>4.1100000000000003</v>
      </c>
      <c r="AB498" s="365">
        <v>2.34</v>
      </c>
      <c r="AC498" s="370">
        <f t="shared" si="124"/>
        <v>8.3333333333333037E-3</v>
      </c>
      <c r="AD498" s="476"/>
      <c r="AE498" s="208">
        <f t="shared" si="91"/>
        <v>3.2258064516129004E-2</v>
      </c>
      <c r="AF498" s="208">
        <f t="shared" si="92"/>
        <v>3.289473684210531E-2</v>
      </c>
      <c r="AG498" s="208">
        <f t="shared" si="93"/>
        <v>1.1194029850746245E-2</v>
      </c>
      <c r="AH498" s="213">
        <f t="shared" si="94"/>
        <v>3.8461538461538325E-3</v>
      </c>
      <c r="AI498" s="211">
        <f t="shared" si="95"/>
        <v>2.2421524663677195E-2</v>
      </c>
      <c r="AJ498" s="211">
        <f t="shared" si="96"/>
        <v>3.0303030303031608E-3</v>
      </c>
      <c r="AK498" s="211">
        <f t="shared" si="97"/>
        <v>1.8348623853210899E-2</v>
      </c>
      <c r="AL498" s="461">
        <v>0</v>
      </c>
      <c r="AM498" s="461">
        <f t="shared" si="114"/>
        <v>0.16541353383458635</v>
      </c>
      <c r="AN498" s="200">
        <f t="shared" si="105"/>
        <v>0.10227272727272707</v>
      </c>
      <c r="AO498" s="208">
        <f t="shared" si="106"/>
        <v>7.1065989847715949E-2</v>
      </c>
      <c r="AP498" s="32">
        <f t="shared" si="107"/>
        <v>7.6142131979695327E-2</v>
      </c>
      <c r="AQ498" s="32">
        <f t="shared" si="108"/>
        <v>3.0042918454935563E-2</v>
      </c>
      <c r="AR498" s="32">
        <f t="shared" si="109"/>
        <v>6.8493150684931559E-2</v>
      </c>
      <c r="AS498" s="32">
        <f t="shared" si="110"/>
        <v>4.5112781954887105E-2</v>
      </c>
      <c r="AT498" s="32">
        <f t="shared" si="99"/>
        <v>2.564102564102555E-2</v>
      </c>
      <c r="AU498" s="216">
        <f t="shared" si="100"/>
        <v>2.5316455696202445E-2</v>
      </c>
      <c r="AV498" s="461">
        <f t="shared" si="101"/>
        <v>5.6555269922879292E-2</v>
      </c>
      <c r="AW498" s="461">
        <f t="shared" si="102"/>
        <v>0.17587939698492461</v>
      </c>
    </row>
    <row r="499" spans="1:49">
      <c r="A499" s="40">
        <f t="shared" si="126"/>
        <v>40728</v>
      </c>
      <c r="B499" s="26">
        <v>7255</v>
      </c>
      <c r="C499">
        <v>5701</v>
      </c>
      <c r="D499" s="362">
        <f t="shared" ref="D499:D504" si="127">(B499+C499)/(B498+C498)-1</f>
        <v>2.890724269377376E-2</v>
      </c>
      <c r="E499" s="348">
        <f t="shared" ref="E499:F501" si="128">B499/B498-1</f>
        <v>3.7021154945683143E-2</v>
      </c>
      <c r="F499" s="348">
        <f t="shared" si="128"/>
        <v>1.8763402430307385E-2</v>
      </c>
      <c r="G499" s="421">
        <f t="shared" si="116"/>
        <v>0.27258375723557271</v>
      </c>
      <c r="H499" s="366">
        <v>12.15</v>
      </c>
      <c r="I499" s="339">
        <v>7.95</v>
      </c>
      <c r="J499" s="365">
        <v>15.95</v>
      </c>
      <c r="K499" s="383">
        <v>13.75</v>
      </c>
      <c r="L499" s="365">
        <v>12.6</v>
      </c>
      <c r="M499" s="365">
        <v>11.7</v>
      </c>
      <c r="N499" s="365">
        <v>16.649999999999999</v>
      </c>
      <c r="O499" s="365">
        <v>11.45</v>
      </c>
      <c r="P499" s="379">
        <v>0.09</v>
      </c>
      <c r="Q499" s="368">
        <v>1.94</v>
      </c>
      <c r="R499" s="366">
        <v>5</v>
      </c>
      <c r="S499" s="73">
        <v>10.95</v>
      </c>
      <c r="T499" s="365">
        <v>10.65</v>
      </c>
      <c r="U499" s="365">
        <v>12.3</v>
      </c>
      <c r="V499" s="365">
        <v>11.9</v>
      </c>
      <c r="W499" s="365">
        <v>7.3</v>
      </c>
      <c r="Y499" s="365">
        <v>20.5</v>
      </c>
      <c r="Z499" s="457">
        <v>20.75</v>
      </c>
      <c r="AA499" s="365">
        <v>4.42</v>
      </c>
      <c r="AB499" s="365">
        <v>2.74</v>
      </c>
      <c r="AC499" s="370">
        <f t="shared" si="124"/>
        <v>4.1322314049587749E-3</v>
      </c>
      <c r="AD499" s="476"/>
      <c r="AE499" s="208">
        <f t="shared" si="91"/>
        <v>-6.2499999999999778E-3</v>
      </c>
      <c r="AF499" s="208">
        <f t="shared" si="92"/>
        <v>1.5923566878980999E-2</v>
      </c>
      <c r="AG499" s="208">
        <f t="shared" si="93"/>
        <v>1.4760147601476037E-2</v>
      </c>
      <c r="AH499" s="213">
        <f t="shared" si="94"/>
        <v>-3.4482758620689724E-2</v>
      </c>
      <c r="AI499" s="211">
        <f t="shared" si="95"/>
        <v>2.631578947368407E-2</v>
      </c>
      <c r="AJ499" s="211">
        <f t="shared" si="96"/>
        <v>6.0422960725075026E-3</v>
      </c>
      <c r="AK499" s="211">
        <f t="shared" si="97"/>
        <v>3.1531531531531432E-2</v>
      </c>
      <c r="AL499" s="461">
        <v>1</v>
      </c>
      <c r="AM499" s="461">
        <f t="shared" si="114"/>
        <v>0.25161290322580632</v>
      </c>
      <c r="AN499" s="200">
        <f t="shared" si="105"/>
        <v>3.0927835051546504E-2</v>
      </c>
      <c r="AO499" s="208">
        <f t="shared" si="106"/>
        <v>3.7914691943127909E-2</v>
      </c>
      <c r="AP499" s="32">
        <f t="shared" si="107"/>
        <v>4.7169811320755262E-3</v>
      </c>
      <c r="AQ499" s="32">
        <f t="shared" si="108"/>
        <v>2.5000000000000133E-2</v>
      </c>
      <c r="AR499" s="32">
        <f t="shared" si="109"/>
        <v>1.7094017094017255E-2</v>
      </c>
      <c r="AS499" s="32">
        <f t="shared" si="110"/>
        <v>5.0359712230215736E-2</v>
      </c>
      <c r="AT499" s="32">
        <f t="shared" si="99"/>
        <v>2.4999999999999911E-2</v>
      </c>
      <c r="AU499" s="216">
        <f t="shared" si="100"/>
        <v>2.4691358024691468E-2</v>
      </c>
      <c r="AV499" s="461">
        <f t="shared" si="101"/>
        <v>7.5425790754257704E-2</v>
      </c>
      <c r="AW499" s="461">
        <f t="shared" si="102"/>
        <v>0.170940170940171</v>
      </c>
    </row>
    <row r="500" spans="1:49">
      <c r="A500" s="40">
        <f t="shared" si="126"/>
        <v>40735</v>
      </c>
      <c r="B500" s="26">
        <v>7439</v>
      </c>
      <c r="C500">
        <v>5965</v>
      </c>
      <c r="D500" s="362">
        <f t="shared" si="127"/>
        <v>3.4578573633837539E-2</v>
      </c>
      <c r="E500" s="348">
        <f t="shared" si="128"/>
        <v>2.536181943487259E-2</v>
      </c>
      <c r="F500" s="348">
        <f t="shared" si="128"/>
        <v>4.6307665321873248E-2</v>
      </c>
      <c r="G500" s="421">
        <f t="shared" si="116"/>
        <v>0.2471081307627829</v>
      </c>
      <c r="H500" s="366">
        <v>12.3</v>
      </c>
      <c r="I500" s="339">
        <v>8.75</v>
      </c>
      <c r="J500" s="365">
        <v>16.899999999999999</v>
      </c>
      <c r="K500" s="383">
        <v>14.6</v>
      </c>
      <c r="L500" s="365">
        <v>13.2</v>
      </c>
      <c r="M500" s="365">
        <v>12.15</v>
      </c>
      <c r="N500" s="365">
        <v>16.8</v>
      </c>
      <c r="O500" s="365">
        <v>11.9</v>
      </c>
      <c r="P500" s="379">
        <v>0.11</v>
      </c>
      <c r="Q500" s="368">
        <v>2.0299999999999998</v>
      </c>
      <c r="R500" s="366">
        <v>5.25</v>
      </c>
      <c r="S500" s="73">
        <v>11.2</v>
      </c>
      <c r="T500" s="365">
        <v>10.65</v>
      </c>
      <c r="U500" s="365">
        <v>12.5</v>
      </c>
      <c r="V500" s="365">
        <v>12.15</v>
      </c>
      <c r="W500" s="365">
        <v>7.55</v>
      </c>
      <c r="Y500" s="365">
        <v>20.55</v>
      </c>
      <c r="Z500" s="457">
        <v>20.8</v>
      </c>
      <c r="AA500" s="365">
        <v>4.7699999999999996</v>
      </c>
      <c r="AB500" s="365">
        <v>2.96</v>
      </c>
      <c r="AC500" s="370">
        <f t="shared" si="124"/>
        <v>1.2345679012345734E-2</v>
      </c>
      <c r="AD500" s="476"/>
      <c r="AE500" s="208">
        <f t="shared" si="91"/>
        <v>0.10062893081761004</v>
      </c>
      <c r="AF500" s="208">
        <f t="shared" si="92"/>
        <v>5.9561128526645746E-2</v>
      </c>
      <c r="AG500" s="208">
        <f t="shared" si="93"/>
        <v>6.1818181818181772E-2</v>
      </c>
      <c r="AH500" s="213">
        <f t="shared" si="94"/>
        <v>4.7619047619047672E-2</v>
      </c>
      <c r="AI500" s="211">
        <f t="shared" si="95"/>
        <v>3.8461538461538547E-2</v>
      </c>
      <c r="AJ500" s="211">
        <f t="shared" si="96"/>
        <v>9.009009009009139E-3</v>
      </c>
      <c r="AK500" s="211">
        <f t="shared" si="97"/>
        <v>3.9301310043668325E-2</v>
      </c>
      <c r="AL500" s="462">
        <f>P500/P499-1</f>
        <v>0.22222222222222232</v>
      </c>
      <c r="AM500" s="461">
        <f t="shared" si="114"/>
        <v>4.6391752577319423E-2</v>
      </c>
      <c r="AN500" s="200">
        <f t="shared" si="105"/>
        <v>5.0000000000000044E-2</v>
      </c>
      <c r="AO500" s="208">
        <f t="shared" si="106"/>
        <v>2.2831050228310446E-2</v>
      </c>
      <c r="AP500" s="32">
        <f t="shared" si="107"/>
        <v>0</v>
      </c>
      <c r="AQ500" s="32">
        <f t="shared" si="108"/>
        <v>1.6260162601625883E-2</v>
      </c>
      <c r="AR500" s="32">
        <f t="shared" si="109"/>
        <v>2.1008403361344463E-2</v>
      </c>
      <c r="AS500" s="32">
        <f t="shared" si="110"/>
        <v>3.4246575342465668E-2</v>
      </c>
      <c r="AT500" s="32">
        <f t="shared" si="99"/>
        <v>2.4390243902439046E-3</v>
      </c>
      <c r="AU500" s="216">
        <f t="shared" si="100"/>
        <v>2.4096385542169418E-3</v>
      </c>
      <c r="AV500" s="461">
        <f t="shared" si="101"/>
        <v>7.9185520361990891E-2</v>
      </c>
      <c r="AW500" s="461">
        <f t="shared" si="102"/>
        <v>8.0291970802919721E-2</v>
      </c>
    </row>
    <row r="501" spans="1:49">
      <c r="A501" s="40">
        <f t="shared" si="126"/>
        <v>40742</v>
      </c>
      <c r="B501" s="26">
        <v>6819</v>
      </c>
      <c r="C501">
        <v>5764</v>
      </c>
      <c r="D501" s="362">
        <f t="shared" si="127"/>
        <v>-6.12503730229782E-2</v>
      </c>
      <c r="E501" s="348">
        <f t="shared" si="128"/>
        <v>-8.3344535555854304E-2</v>
      </c>
      <c r="F501" s="348">
        <f t="shared" si="128"/>
        <v>-3.3696563285834036E-2</v>
      </c>
      <c r="G501" s="421">
        <f t="shared" si="116"/>
        <v>0.18303261623872311</v>
      </c>
      <c r="H501" s="366">
        <v>12.1</v>
      </c>
      <c r="I501" s="339">
        <v>7.95</v>
      </c>
      <c r="J501" s="365">
        <v>16.45</v>
      </c>
      <c r="K501" s="383">
        <v>14.25</v>
      </c>
      <c r="L501" s="365">
        <v>13</v>
      </c>
      <c r="M501" s="365">
        <v>11.9</v>
      </c>
      <c r="N501" s="365">
        <v>16.600000000000001</v>
      </c>
      <c r="O501" s="365">
        <v>11.6</v>
      </c>
      <c r="P501" s="379">
        <v>0.09</v>
      </c>
      <c r="Q501" s="368">
        <v>1.77</v>
      </c>
      <c r="R501" s="366">
        <v>4.75</v>
      </c>
      <c r="S501" s="73">
        <v>10</v>
      </c>
      <c r="T501" s="365">
        <v>10.25</v>
      </c>
      <c r="U501" s="365">
        <v>11.95</v>
      </c>
      <c r="V501" s="365">
        <v>10.8</v>
      </c>
      <c r="W501" s="365">
        <v>7</v>
      </c>
      <c r="Y501" s="365">
        <v>19.75</v>
      </c>
      <c r="Z501" s="457">
        <v>20</v>
      </c>
      <c r="AA501" s="365">
        <v>4.1100000000000003</v>
      </c>
      <c r="AB501" s="365">
        <v>2.21</v>
      </c>
      <c r="AC501" s="370">
        <f t="shared" si="124"/>
        <v>-1.6260162601626105E-2</v>
      </c>
      <c r="AD501" s="476"/>
      <c r="AE501" s="208">
        <f t="shared" si="91"/>
        <v>-9.1428571428571415E-2</v>
      </c>
      <c r="AF501" s="208">
        <f t="shared" si="92"/>
        <v>-2.6627218934911157E-2</v>
      </c>
      <c r="AG501" s="208">
        <f t="shared" si="93"/>
        <v>-2.3972602739726012E-2</v>
      </c>
      <c r="AH501" s="213">
        <f t="shared" si="94"/>
        <v>-1.5151515151515138E-2</v>
      </c>
      <c r="AI501" s="211">
        <f t="shared" si="95"/>
        <v>-2.0576131687242816E-2</v>
      </c>
      <c r="AJ501" s="211">
        <f t="shared" si="96"/>
        <v>-1.1904761904761862E-2</v>
      </c>
      <c r="AK501" s="211">
        <f t="shared" si="97"/>
        <v>-2.5210084033613467E-2</v>
      </c>
      <c r="AL501" s="462">
        <f>P501/P500-1</f>
        <v>-0.18181818181818188</v>
      </c>
      <c r="AM501" s="461">
        <f t="shared" si="114"/>
        <v>-0.1280788177339901</v>
      </c>
      <c r="AN501" s="200">
        <f t="shared" si="105"/>
        <v>-9.5238095238095233E-2</v>
      </c>
      <c r="AO501" s="208">
        <f t="shared" si="106"/>
        <v>-0.1071428571428571</v>
      </c>
      <c r="AP501" s="32">
        <f t="shared" si="107"/>
        <v>-3.7558685446009377E-2</v>
      </c>
      <c r="AQ501" s="32">
        <f t="shared" si="108"/>
        <v>-4.4000000000000039E-2</v>
      </c>
      <c r="AR501" s="32">
        <f t="shared" si="109"/>
        <v>-0.11111111111111105</v>
      </c>
      <c r="AS501" s="32">
        <f t="shared" si="110"/>
        <v>-7.2847682119205226E-2</v>
      </c>
      <c r="AT501" s="32">
        <f t="shared" si="99"/>
        <v>-3.8929440389294467E-2</v>
      </c>
      <c r="AU501" s="216">
        <f t="shared" si="100"/>
        <v>-3.8461538461538547E-2</v>
      </c>
      <c r="AV501" s="461">
        <f t="shared" si="101"/>
        <v>-0.13836477987421369</v>
      </c>
      <c r="AW501" s="461">
        <f t="shared" si="102"/>
        <v>-0.2533783783783784</v>
      </c>
    </row>
    <row r="502" spans="1:49">
      <c r="A502" s="40">
        <f t="shared" si="126"/>
        <v>40749</v>
      </c>
      <c r="B502" s="26">
        <v>6696</v>
      </c>
      <c r="C502">
        <v>5661</v>
      </c>
      <c r="D502" s="362">
        <f t="shared" si="127"/>
        <v>-1.7960740681872367E-2</v>
      </c>
      <c r="E502" s="348">
        <f t="shared" ref="E502:F504" si="129">B502/B501-1</f>
        <v>-1.80378354597448E-2</v>
      </c>
      <c r="F502" s="348">
        <f t="shared" si="129"/>
        <v>-1.7869535045107576E-2</v>
      </c>
      <c r="G502" s="421">
        <f t="shared" si="116"/>
        <v>0.18282988871224165</v>
      </c>
      <c r="H502" s="366">
        <v>12.05</v>
      </c>
      <c r="I502" s="339">
        <v>7.75</v>
      </c>
      <c r="J502" s="365">
        <v>16.25</v>
      </c>
      <c r="K502" s="383">
        <v>14.05</v>
      </c>
      <c r="L502" s="365">
        <v>12.95</v>
      </c>
      <c r="M502" s="365">
        <v>11.7</v>
      </c>
      <c r="N502" s="365">
        <v>16.55</v>
      </c>
      <c r="O502" s="365">
        <v>11.4</v>
      </c>
      <c r="P502" s="379">
        <v>0</v>
      </c>
      <c r="Q502" s="368">
        <v>1.59</v>
      </c>
      <c r="R502" s="366">
        <v>4.6500000000000004</v>
      </c>
      <c r="S502" s="73">
        <v>10</v>
      </c>
      <c r="T502" s="365">
        <v>10.15</v>
      </c>
      <c r="U502" s="365">
        <v>11.85</v>
      </c>
      <c r="V502" s="365">
        <v>10.75</v>
      </c>
      <c r="W502" s="365">
        <v>6.95</v>
      </c>
      <c r="Y502" s="365">
        <v>19.2</v>
      </c>
      <c r="Z502" s="457">
        <v>19.399999999999999</v>
      </c>
      <c r="AA502" s="365">
        <v>3.84</v>
      </c>
      <c r="AB502" s="365">
        <v>2.17</v>
      </c>
      <c r="AC502" s="370">
        <f t="shared" si="124"/>
        <v>-4.1322314049585529E-3</v>
      </c>
      <c r="AD502" s="476"/>
      <c r="AE502" s="208">
        <f t="shared" si="91"/>
        <v>-2.515723270440251E-2</v>
      </c>
      <c r="AF502" s="208">
        <f t="shared" si="92"/>
        <v>-1.2158054711246202E-2</v>
      </c>
      <c r="AG502" s="208">
        <f t="shared" si="93"/>
        <v>-1.4035087719298178E-2</v>
      </c>
      <c r="AH502" s="213">
        <f t="shared" si="94"/>
        <v>-3.8461538461539435E-3</v>
      </c>
      <c r="AI502" s="211">
        <f t="shared" si="95"/>
        <v>-1.6806722689075682E-2</v>
      </c>
      <c r="AJ502" s="211">
        <f t="shared" si="96"/>
        <v>-3.0120481927711218E-3</v>
      </c>
      <c r="AK502" s="211">
        <f t="shared" si="97"/>
        <v>-1.7241379310344751E-2</v>
      </c>
      <c r="AL502" s="462">
        <f>P502/P501-1</f>
        <v>-1</v>
      </c>
      <c r="AM502" s="461">
        <f t="shared" si="114"/>
        <v>-0.10169491525423724</v>
      </c>
      <c r="AN502" s="200">
        <f t="shared" si="105"/>
        <v>-2.1052631578947323E-2</v>
      </c>
      <c r="AO502" s="208">
        <f t="shared" si="106"/>
        <v>0</v>
      </c>
      <c r="AP502" s="32">
        <f t="shared" si="107"/>
        <v>-9.7560975609756184E-3</v>
      </c>
      <c r="AQ502" s="32">
        <f t="shared" si="108"/>
        <v>-8.3682008368201055E-3</v>
      </c>
      <c r="AR502" s="32">
        <f t="shared" si="109"/>
        <v>-4.6296296296296502E-3</v>
      </c>
      <c r="AS502" s="32">
        <f t="shared" si="110"/>
        <v>-7.1428571428571175E-3</v>
      </c>
      <c r="AT502" s="32">
        <f t="shared" si="99"/>
        <v>-2.7848101265822822E-2</v>
      </c>
      <c r="AU502" s="216">
        <f t="shared" si="100"/>
        <v>-3.0000000000000027E-2</v>
      </c>
      <c r="AV502" s="461">
        <f t="shared" si="101"/>
        <v>-6.5693430656934448E-2</v>
      </c>
      <c r="AW502" s="461">
        <f t="shared" si="102"/>
        <v>-1.8099547511312264E-2</v>
      </c>
    </row>
    <row r="503" spans="1:49">
      <c r="A503" s="40">
        <f t="shared" si="126"/>
        <v>40756</v>
      </c>
      <c r="B503" s="26">
        <v>6417</v>
      </c>
      <c r="C503">
        <v>5561</v>
      </c>
      <c r="D503" s="362">
        <f t="shared" si="127"/>
        <v>-3.0670874807801285E-2</v>
      </c>
      <c r="E503" s="348">
        <f t="shared" si="129"/>
        <v>-4.166666666666663E-2</v>
      </c>
      <c r="F503" s="348">
        <f t="shared" si="129"/>
        <v>-1.7664723547076489E-2</v>
      </c>
      <c r="G503" s="421">
        <f t="shared" si="116"/>
        <v>0.15392914943355512</v>
      </c>
      <c r="H503" s="366">
        <v>11.95</v>
      </c>
      <c r="I503" s="339">
        <v>7.65</v>
      </c>
      <c r="J503" s="365">
        <v>15.95</v>
      </c>
      <c r="K503" s="383">
        <v>13.8</v>
      </c>
      <c r="L503" s="365">
        <v>12.85</v>
      </c>
      <c r="M503" s="365">
        <v>11.45</v>
      </c>
      <c r="N503" s="365">
        <v>16.399999999999999</v>
      </c>
      <c r="O503" s="365">
        <v>11.2</v>
      </c>
      <c r="P503" s="379">
        <v>0</v>
      </c>
      <c r="Q503" s="368">
        <v>1.43</v>
      </c>
      <c r="R503" s="366">
        <v>4.3</v>
      </c>
      <c r="S503" s="73">
        <v>9.6</v>
      </c>
      <c r="T503" s="365">
        <v>9.4</v>
      </c>
      <c r="U503" s="365">
        <v>11.5</v>
      </c>
      <c r="V503" s="365">
        <v>10.5</v>
      </c>
      <c r="W503" s="365">
        <v>6.6</v>
      </c>
      <c r="Y503" s="365">
        <v>19.25</v>
      </c>
      <c r="Z503" s="457">
        <v>19.5</v>
      </c>
      <c r="AA503" s="365">
        <v>3.73</v>
      </c>
      <c r="AB503" s="365">
        <v>1.64</v>
      </c>
      <c r="AC503" s="370">
        <f t="shared" si="124"/>
        <v>-8.2987551867220732E-3</v>
      </c>
      <c r="AD503" s="476"/>
      <c r="AE503" s="208">
        <f t="shared" si="91"/>
        <v>-1.2903225806451535E-2</v>
      </c>
      <c r="AF503" s="208">
        <f t="shared" si="92"/>
        <v>-1.8461538461538529E-2</v>
      </c>
      <c r="AG503" s="208">
        <f t="shared" si="93"/>
        <v>-1.7793594306049876E-2</v>
      </c>
      <c r="AH503" s="213">
        <f t="shared" si="94"/>
        <v>-7.7220077220077066E-3</v>
      </c>
      <c r="AI503" s="211">
        <f t="shared" si="95"/>
        <v>-2.1367521367521403E-2</v>
      </c>
      <c r="AJ503" s="211">
        <f t="shared" si="96"/>
        <v>-9.0634441087614759E-3</v>
      </c>
      <c r="AK503" s="211">
        <f t="shared" si="97"/>
        <v>-1.7543859649122862E-2</v>
      </c>
      <c r="AL503" s="462">
        <v>0</v>
      </c>
      <c r="AM503" s="461">
        <f t="shared" si="114"/>
        <v>-0.10062893081761015</v>
      </c>
      <c r="AN503" s="200">
        <f t="shared" si="105"/>
        <v>-7.526881720430123E-2</v>
      </c>
      <c r="AO503" s="208">
        <f t="shared" si="106"/>
        <v>-4.0000000000000036E-2</v>
      </c>
      <c r="AP503" s="32">
        <f t="shared" si="107"/>
        <v>-7.3891625615763568E-2</v>
      </c>
      <c r="AQ503" s="32">
        <f t="shared" si="108"/>
        <v>-2.9535864978902926E-2</v>
      </c>
      <c r="AR503" s="32">
        <f t="shared" si="109"/>
        <v>-2.3255813953488413E-2</v>
      </c>
      <c r="AS503" s="32">
        <f t="shared" si="110"/>
        <v>-5.0359712230215847E-2</v>
      </c>
      <c r="AT503" s="32">
        <f t="shared" si="99"/>
        <v>2.6041666666667407E-3</v>
      </c>
      <c r="AU503" s="216">
        <f t="shared" si="100"/>
        <v>5.1546391752577136E-3</v>
      </c>
      <c r="AV503" s="461">
        <f t="shared" si="101"/>
        <v>-2.8645833333333259E-2</v>
      </c>
      <c r="AW503" s="461">
        <f t="shared" si="102"/>
        <v>-0.24423963133640558</v>
      </c>
    </row>
    <row r="504" spans="1:49">
      <c r="A504" s="40">
        <f t="shared" ref="A504:A509" si="130">IF(ISBLANK(B504),"",DATE(YEAR(A503),MONTH(A503),DAY(A503)+7))</f>
        <v>40763</v>
      </c>
      <c r="B504" s="26">
        <v>6364</v>
      </c>
      <c r="C504">
        <v>5621</v>
      </c>
      <c r="D504" s="362">
        <f t="shared" si="127"/>
        <v>5.8440474202714476E-4</v>
      </c>
      <c r="E504" s="348">
        <f t="shared" si="129"/>
        <v>-8.2593112046127626E-3</v>
      </c>
      <c r="F504" s="348">
        <f t="shared" si="129"/>
        <v>1.0789426362165067E-2</v>
      </c>
      <c r="G504" s="421">
        <f t="shared" si="116"/>
        <v>0.13218288560754315</v>
      </c>
      <c r="H504" s="366">
        <v>11.85</v>
      </c>
      <c r="I504" s="339">
        <v>8.25</v>
      </c>
      <c r="J504" s="365">
        <v>16</v>
      </c>
      <c r="K504" s="383">
        <v>13.9</v>
      </c>
      <c r="L504" s="365">
        <v>12.75</v>
      </c>
      <c r="M504" s="365">
        <v>11.6</v>
      </c>
      <c r="N504" s="365">
        <v>16.3</v>
      </c>
      <c r="O504" s="365">
        <v>11.35</v>
      </c>
      <c r="P504" s="379">
        <v>0</v>
      </c>
      <c r="Q504" s="368">
        <v>1.46</v>
      </c>
      <c r="R504" s="366">
        <v>4.25</v>
      </c>
      <c r="S504" s="73">
        <v>9.5</v>
      </c>
      <c r="T504" s="365">
        <v>9</v>
      </c>
      <c r="U504" s="365">
        <v>11.4</v>
      </c>
      <c r="V504" s="365">
        <v>10.5</v>
      </c>
      <c r="W504" s="365">
        <v>6.5</v>
      </c>
      <c r="Y504" s="365">
        <v>19</v>
      </c>
      <c r="Z504" s="457">
        <v>19.25</v>
      </c>
      <c r="AA504" s="365">
        <v>3.89</v>
      </c>
      <c r="AB504" s="365">
        <v>1.68</v>
      </c>
      <c r="AC504" s="370">
        <f t="shared" si="124"/>
        <v>-8.3682008368201055E-3</v>
      </c>
      <c r="AD504" s="476"/>
      <c r="AE504" s="208">
        <f t="shared" si="91"/>
        <v>7.8431372549019551E-2</v>
      </c>
      <c r="AF504" s="208">
        <f t="shared" si="92"/>
        <v>3.1347962382446415E-3</v>
      </c>
      <c r="AG504" s="208">
        <f t="shared" si="93"/>
        <v>7.2463768115942351E-3</v>
      </c>
      <c r="AH504" s="213">
        <f t="shared" si="94"/>
        <v>-7.7821011673151474E-3</v>
      </c>
      <c r="AI504" s="211">
        <f t="shared" si="95"/>
        <v>1.3100436681222849E-2</v>
      </c>
      <c r="AJ504" s="211">
        <f t="shared" si="96"/>
        <v>-6.0975609756096505E-3</v>
      </c>
      <c r="AK504" s="211">
        <f t="shared" si="97"/>
        <v>1.3392857142857206E-2</v>
      </c>
      <c r="AL504" s="462">
        <v>0</v>
      </c>
      <c r="AM504" s="461">
        <f t="shared" si="114"/>
        <v>2.0979020979021046E-2</v>
      </c>
      <c r="AN504" s="200">
        <f t="shared" si="105"/>
        <v>-1.1627906976744096E-2</v>
      </c>
      <c r="AO504" s="208">
        <f t="shared" si="106"/>
        <v>-1.041666666666663E-2</v>
      </c>
      <c r="AP504" s="32">
        <f t="shared" si="107"/>
        <v>-4.2553191489361764E-2</v>
      </c>
      <c r="AQ504" s="32">
        <f t="shared" si="108"/>
        <v>-8.6956521739129933E-3</v>
      </c>
      <c r="AR504" s="32">
        <f t="shared" si="109"/>
        <v>0</v>
      </c>
      <c r="AS504" s="32">
        <f t="shared" si="110"/>
        <v>-1.5151515151515138E-2</v>
      </c>
      <c r="AT504" s="32">
        <f t="shared" si="99"/>
        <v>-1.2987012987012991E-2</v>
      </c>
      <c r="AU504" s="216">
        <f t="shared" si="100"/>
        <v>-1.2820512820512775E-2</v>
      </c>
      <c r="AV504" s="461">
        <f t="shared" si="101"/>
        <v>4.2895442359249358E-2</v>
      </c>
      <c r="AW504" s="461">
        <f t="shared" si="102"/>
        <v>2.4390243902439046E-2</v>
      </c>
    </row>
    <row r="505" spans="1:49">
      <c r="A505" s="40">
        <f t="shared" si="130"/>
        <v>40770</v>
      </c>
      <c r="B505" s="26">
        <v>6456</v>
      </c>
      <c r="C505">
        <v>5553</v>
      </c>
      <c r="D505" s="362">
        <f t="shared" ref="D505:D510" si="131">(B505+C505)/(B504+C504)-1</f>
        <v>2.0025031289110373E-3</v>
      </c>
      <c r="E505" s="348">
        <f t="shared" ref="E505:F507" si="132">B505/B504-1</f>
        <v>1.4456316781898071E-2</v>
      </c>
      <c r="F505" s="348">
        <f t="shared" si="132"/>
        <v>-1.2097491549546313E-2</v>
      </c>
      <c r="G505" s="421">
        <f t="shared" si="116"/>
        <v>0.16261480280929227</v>
      </c>
      <c r="H505" s="366">
        <v>11.75</v>
      </c>
      <c r="I505" s="339">
        <v>8.1</v>
      </c>
      <c r="J505" s="365">
        <v>15.5</v>
      </c>
      <c r="K505" s="383">
        <v>13.5</v>
      </c>
      <c r="L505" s="365">
        <v>12.7</v>
      </c>
      <c r="M505" s="365">
        <v>11.5</v>
      </c>
      <c r="N505" s="365">
        <v>16.2</v>
      </c>
      <c r="O505" s="365">
        <v>11.25</v>
      </c>
      <c r="P505" s="379">
        <v>0</v>
      </c>
      <c r="Q505" s="368">
        <v>1.55</v>
      </c>
      <c r="R505" s="366">
        <v>4.2</v>
      </c>
      <c r="S505" s="73">
        <v>9.75</v>
      </c>
      <c r="T505" s="365">
        <v>9.1</v>
      </c>
      <c r="U505" s="365">
        <v>11.1</v>
      </c>
      <c r="V505" s="365">
        <v>10.75</v>
      </c>
      <c r="W505" s="365">
        <v>6.3</v>
      </c>
      <c r="Y505" s="365">
        <v>19.5</v>
      </c>
      <c r="Z505" s="457">
        <v>19.8</v>
      </c>
      <c r="AA505" s="365">
        <v>4.2</v>
      </c>
      <c r="AB505" s="365">
        <v>1.79</v>
      </c>
      <c r="AC505" s="370">
        <f t="shared" si="124"/>
        <v>-8.4388185654008518E-3</v>
      </c>
      <c r="AD505" s="476"/>
      <c r="AE505" s="208">
        <f t="shared" si="91"/>
        <v>-1.8181818181818188E-2</v>
      </c>
      <c r="AF505" s="208">
        <f t="shared" si="92"/>
        <v>-3.125E-2</v>
      </c>
      <c r="AG505" s="208">
        <f t="shared" si="93"/>
        <v>-2.877697841726623E-2</v>
      </c>
      <c r="AH505" s="213">
        <f t="shared" si="94"/>
        <v>-3.9215686274510775E-3</v>
      </c>
      <c r="AI505" s="211">
        <f t="shared" si="95"/>
        <v>-8.6206896551723755E-3</v>
      </c>
      <c r="AJ505" s="211">
        <f t="shared" si="96"/>
        <v>-6.1349693251534498E-3</v>
      </c>
      <c r="AK505" s="211">
        <f t="shared" si="97"/>
        <v>-8.8105726872246271E-3</v>
      </c>
      <c r="AL505" s="462">
        <v>0</v>
      </c>
      <c r="AM505" s="461">
        <f t="shared" si="114"/>
        <v>6.164383561643838E-2</v>
      </c>
      <c r="AN505" s="200">
        <f t="shared" si="105"/>
        <v>-1.1764705882352899E-2</v>
      </c>
      <c r="AO505" s="208">
        <f t="shared" si="106"/>
        <v>2.6315789473684292E-2</v>
      </c>
      <c r="AP505" s="32">
        <f t="shared" si="107"/>
        <v>1.1111111111111072E-2</v>
      </c>
      <c r="AQ505" s="32">
        <f t="shared" si="108"/>
        <v>-2.6315789473684292E-2</v>
      </c>
      <c r="AR505" s="32">
        <f t="shared" si="109"/>
        <v>2.3809523809523725E-2</v>
      </c>
      <c r="AS505" s="32">
        <f t="shared" si="110"/>
        <v>-3.0769230769230771E-2</v>
      </c>
      <c r="AT505" s="32">
        <f t="shared" si="99"/>
        <v>2.6315789473684292E-2</v>
      </c>
      <c r="AU505" s="216">
        <f t="shared" si="100"/>
        <v>2.8571428571428692E-2</v>
      </c>
      <c r="AV505" s="461">
        <f t="shared" si="101"/>
        <v>7.9691516709511578E-2</v>
      </c>
      <c r="AW505" s="461">
        <f t="shared" si="102"/>
        <v>6.5476190476190466E-2</v>
      </c>
    </row>
    <row r="506" spans="1:49">
      <c r="A506" s="40">
        <f t="shared" si="130"/>
        <v>40777</v>
      </c>
      <c r="B506" s="26">
        <v>7824</v>
      </c>
      <c r="C506">
        <v>5951</v>
      </c>
      <c r="D506" s="362">
        <f t="shared" si="131"/>
        <v>0.14705637438587726</v>
      </c>
      <c r="E506" s="348">
        <f t="shared" si="132"/>
        <v>0.21189591078066905</v>
      </c>
      <c r="F506" s="348">
        <f t="shared" si="132"/>
        <v>7.1672969566000333E-2</v>
      </c>
      <c r="G506" s="421">
        <f t="shared" si="116"/>
        <v>0.31473701898840534</v>
      </c>
      <c r="H506" s="366">
        <v>12.05</v>
      </c>
      <c r="I506" s="339">
        <v>8.9</v>
      </c>
      <c r="J506" s="365">
        <v>16.7</v>
      </c>
      <c r="K506" s="383">
        <v>14.7</v>
      </c>
      <c r="L506" s="365">
        <v>13</v>
      </c>
      <c r="M506" s="365">
        <v>12.35</v>
      </c>
      <c r="N506" s="365">
        <v>16.5</v>
      </c>
      <c r="O506" s="365">
        <v>12.1</v>
      </c>
      <c r="P506" s="379">
        <v>0</v>
      </c>
      <c r="Q506" s="368">
        <v>2.12</v>
      </c>
      <c r="R506" s="366">
        <v>5.35</v>
      </c>
      <c r="S506" s="73">
        <v>11.45</v>
      </c>
      <c r="T506" s="365">
        <v>10.5</v>
      </c>
      <c r="U506" s="365">
        <v>12.15</v>
      </c>
      <c r="V506" s="365">
        <v>12.45</v>
      </c>
      <c r="W506" s="365">
        <v>7.45</v>
      </c>
      <c r="Y506" s="365">
        <v>22.7</v>
      </c>
      <c r="Z506" s="457">
        <v>23</v>
      </c>
      <c r="AA506" s="365">
        <v>6.19</v>
      </c>
      <c r="AB506" s="365">
        <v>3.09</v>
      </c>
      <c r="AC506" s="370">
        <f t="shared" si="124"/>
        <v>2.5531914893617058E-2</v>
      </c>
      <c r="AD506" s="476"/>
      <c r="AE506" s="208">
        <f t="shared" si="91"/>
        <v>9.8765432098765427E-2</v>
      </c>
      <c r="AF506" s="208">
        <f t="shared" si="92"/>
        <v>7.7419354838709653E-2</v>
      </c>
      <c r="AG506" s="208">
        <f t="shared" si="93"/>
        <v>8.8888888888888795E-2</v>
      </c>
      <c r="AH506" s="213">
        <f t="shared" si="94"/>
        <v>2.3622047244094446E-2</v>
      </c>
      <c r="AI506" s="211">
        <f t="shared" si="95"/>
        <v>7.3913043478260887E-2</v>
      </c>
      <c r="AJ506" s="211">
        <f t="shared" si="96"/>
        <v>1.8518518518518601E-2</v>
      </c>
      <c r="AK506" s="211">
        <f t="shared" si="97"/>
        <v>7.5555555555555598E-2</v>
      </c>
      <c r="AL506" s="462">
        <v>0</v>
      </c>
      <c r="AM506" s="461">
        <f t="shared" si="114"/>
        <v>0.36774193548387091</v>
      </c>
      <c r="AN506" s="200">
        <f t="shared" si="105"/>
        <v>0.27380952380952372</v>
      </c>
      <c r="AO506" s="208">
        <f t="shared" si="106"/>
        <v>0.17435897435897418</v>
      </c>
      <c r="AP506" s="32">
        <f t="shared" si="107"/>
        <v>0.15384615384615397</v>
      </c>
      <c r="AQ506" s="32">
        <f t="shared" si="108"/>
        <v>9.4594594594594739E-2</v>
      </c>
      <c r="AR506" s="32">
        <f t="shared" si="109"/>
        <v>0.1581395348837209</v>
      </c>
      <c r="AS506" s="32">
        <f t="shared" si="110"/>
        <v>0.18253968253968256</v>
      </c>
      <c r="AT506" s="32">
        <f t="shared" si="99"/>
        <v>0.16410256410256396</v>
      </c>
      <c r="AU506" s="216">
        <f t="shared" si="100"/>
        <v>0.16161616161616155</v>
      </c>
      <c r="AV506" s="461">
        <f t="shared" si="101"/>
        <v>0.4738095238095239</v>
      </c>
      <c r="AW506" s="461">
        <f t="shared" si="102"/>
        <v>0.72625698324022325</v>
      </c>
    </row>
    <row r="507" spans="1:49">
      <c r="A507" s="40">
        <f t="shared" si="130"/>
        <v>40784</v>
      </c>
      <c r="B507" s="26">
        <v>7729</v>
      </c>
      <c r="C507">
        <v>6394</v>
      </c>
      <c r="D507" s="362">
        <f t="shared" si="131"/>
        <v>2.5263157894736876E-2</v>
      </c>
      <c r="E507" s="348">
        <f t="shared" si="132"/>
        <v>-1.2142126789366103E-2</v>
      </c>
      <c r="F507" s="348">
        <f t="shared" si="132"/>
        <v>7.4441270374727031E-2</v>
      </c>
      <c r="G507" s="421">
        <f t="shared" si="116"/>
        <v>0.20878949014701281</v>
      </c>
      <c r="H507" s="366">
        <v>12.6</v>
      </c>
      <c r="I507" s="339">
        <v>9.25</v>
      </c>
      <c r="J507" s="365">
        <v>17.899999999999999</v>
      </c>
      <c r="K507" s="383">
        <v>15.65</v>
      </c>
      <c r="L507" s="365">
        <v>13.55</v>
      </c>
      <c r="M507" s="365">
        <v>13.15</v>
      </c>
      <c r="N507" s="365">
        <v>17.399999999999999</v>
      </c>
      <c r="O507" s="365">
        <v>12.85</v>
      </c>
      <c r="P507" s="379">
        <v>0.34</v>
      </c>
      <c r="Q507" s="368">
        <v>2.65</v>
      </c>
      <c r="R507" s="366">
        <v>5.05</v>
      </c>
      <c r="S507" s="73">
        <v>11.25</v>
      </c>
      <c r="T507" s="365">
        <v>11</v>
      </c>
      <c r="U507" s="365">
        <v>11.5</v>
      </c>
      <c r="V507" s="365">
        <v>12.25</v>
      </c>
      <c r="W507" s="365">
        <v>7.2</v>
      </c>
      <c r="Y507" s="365">
        <v>23.55</v>
      </c>
      <c r="Z507" s="457">
        <v>23.85</v>
      </c>
      <c r="AA507" s="365">
        <v>6.19</v>
      </c>
      <c r="AB507" s="365">
        <v>2.65</v>
      </c>
      <c r="AC507" s="370">
        <f t="shared" si="124"/>
        <v>4.5643153526970792E-2</v>
      </c>
      <c r="AD507" s="476"/>
      <c r="AE507" s="208">
        <f t="shared" si="91"/>
        <v>3.9325842696629199E-2</v>
      </c>
      <c r="AF507" s="208">
        <f t="shared" si="92"/>
        <v>7.1856287425149601E-2</v>
      </c>
      <c r="AG507" s="208">
        <f t="shared" si="93"/>
        <v>6.4625850340136237E-2</v>
      </c>
      <c r="AH507" s="213">
        <f t="shared" si="94"/>
        <v>4.2307692307692379E-2</v>
      </c>
      <c r="AI507" s="211">
        <f t="shared" si="95"/>
        <v>6.4777327935222839E-2</v>
      </c>
      <c r="AJ507" s="211">
        <f t="shared" si="96"/>
        <v>5.4545454545454453E-2</v>
      </c>
      <c r="AK507" s="211">
        <f t="shared" si="97"/>
        <v>6.198347107438007E-2</v>
      </c>
      <c r="AL507" s="462">
        <v>1</v>
      </c>
      <c r="AM507" s="461">
        <f t="shared" si="114"/>
        <v>0.25</v>
      </c>
      <c r="AN507" s="200">
        <f t="shared" si="105"/>
        <v>-5.6074766355140193E-2</v>
      </c>
      <c r="AO507" s="208">
        <f t="shared" si="106"/>
        <v>-1.7467248908296873E-2</v>
      </c>
      <c r="AP507" s="32">
        <f t="shared" si="107"/>
        <v>4.7619047619047672E-2</v>
      </c>
      <c r="AQ507" s="32">
        <f t="shared" si="108"/>
        <v>-5.3497942386831254E-2</v>
      </c>
      <c r="AR507" s="32">
        <f t="shared" si="109"/>
        <v>-1.6064257028112428E-2</v>
      </c>
      <c r="AS507" s="32">
        <f t="shared" si="110"/>
        <v>-3.3557046979865723E-2</v>
      </c>
      <c r="AT507" s="32">
        <f t="shared" si="99"/>
        <v>3.7444933920704804E-2</v>
      </c>
      <c r="AU507" s="216">
        <f t="shared" si="100"/>
        <v>3.6956521739130554E-2</v>
      </c>
      <c r="AV507" s="461">
        <f t="shared" si="101"/>
        <v>0</v>
      </c>
      <c r="AW507" s="461">
        <f t="shared" si="102"/>
        <v>-0.14239482200647247</v>
      </c>
    </row>
    <row r="508" spans="1:49">
      <c r="A508" s="40">
        <f t="shared" si="130"/>
        <v>40791</v>
      </c>
      <c r="B508" s="26">
        <v>9248</v>
      </c>
      <c r="C508">
        <v>7348</v>
      </c>
      <c r="D508" s="362">
        <f t="shared" si="131"/>
        <v>0.17510443956666433</v>
      </c>
      <c r="E508" s="348">
        <f t="shared" ref="E508:F510" si="133">B508/B507-1</f>
        <v>0.19653253978522445</v>
      </c>
      <c r="F508" s="348">
        <f t="shared" si="133"/>
        <v>0.14920237722865193</v>
      </c>
      <c r="G508" s="421">
        <f t="shared" si="116"/>
        <v>0.25857376156777356</v>
      </c>
      <c r="H508" s="366">
        <v>13.35</v>
      </c>
      <c r="I508" s="339">
        <v>11</v>
      </c>
      <c r="J508" s="365">
        <v>19.850000000000001</v>
      </c>
      <c r="K508" s="383">
        <v>18.100000000000001</v>
      </c>
      <c r="L508" s="365">
        <v>14.15</v>
      </c>
      <c r="M508" s="365">
        <v>15.15</v>
      </c>
      <c r="N508" s="365">
        <v>18.3</v>
      </c>
      <c r="O508" s="365">
        <v>14.85</v>
      </c>
      <c r="P508" s="379">
        <v>0.8</v>
      </c>
      <c r="Q508" s="368">
        <v>4.0999999999999996</v>
      </c>
      <c r="R508" s="366">
        <v>6.75</v>
      </c>
      <c r="S508" s="73">
        <v>12.95</v>
      </c>
      <c r="T508" s="365">
        <v>11.8</v>
      </c>
      <c r="U508" s="365">
        <v>13.7</v>
      </c>
      <c r="V508" s="365">
        <v>14</v>
      </c>
      <c r="W508" s="365">
        <v>8.85</v>
      </c>
      <c r="Y508" s="365">
        <v>26.7</v>
      </c>
      <c r="Z508" s="457">
        <v>27</v>
      </c>
      <c r="AA508" s="365">
        <v>7.47</v>
      </c>
      <c r="AB508" s="365">
        <v>4.42</v>
      </c>
      <c r="AC508" s="370">
        <f t="shared" si="124"/>
        <v>5.9523809523809534E-2</v>
      </c>
      <c r="AD508" s="476"/>
      <c r="AE508" s="208">
        <f t="shared" si="91"/>
        <v>0.18918918918918926</v>
      </c>
      <c r="AF508" s="208">
        <f t="shared" si="92"/>
        <v>0.1089385474860336</v>
      </c>
      <c r="AG508" s="208">
        <f t="shared" si="93"/>
        <v>0.15654952076677331</v>
      </c>
      <c r="AH508" s="213">
        <f t="shared" si="94"/>
        <v>4.4280442804428111E-2</v>
      </c>
      <c r="AI508" s="211">
        <f t="shared" si="95"/>
        <v>0.15209125475285168</v>
      </c>
      <c r="AJ508" s="211">
        <f t="shared" si="96"/>
        <v>5.1724137931034697E-2</v>
      </c>
      <c r="AK508" s="211">
        <f t="shared" si="97"/>
        <v>0.15564202334630362</v>
      </c>
      <c r="AL508" s="462">
        <f t="shared" ref="AL508:AL513" si="134">P508/P507-1</f>
        <v>1.3529411764705883</v>
      </c>
      <c r="AM508" s="461">
        <f t="shared" si="114"/>
        <v>0.5471698113207546</v>
      </c>
      <c r="AN508" s="200">
        <f t="shared" si="105"/>
        <v>0.33663366336633671</v>
      </c>
      <c r="AO508" s="208">
        <f t="shared" si="106"/>
        <v>0.15111111111111097</v>
      </c>
      <c r="AP508" s="32">
        <f t="shared" si="107"/>
        <v>7.2727272727272751E-2</v>
      </c>
      <c r="AQ508" s="32">
        <f t="shared" si="108"/>
        <v>0.19130434782608696</v>
      </c>
      <c r="AR508" s="32">
        <f t="shared" si="109"/>
        <v>0.14285714285714279</v>
      </c>
      <c r="AS508" s="32">
        <f t="shared" si="110"/>
        <v>0.22916666666666652</v>
      </c>
      <c r="AT508" s="32">
        <f t="shared" si="99"/>
        <v>0.13375796178343946</v>
      </c>
      <c r="AU508" s="216">
        <f t="shared" si="100"/>
        <v>0.13207547169811318</v>
      </c>
      <c r="AV508" s="461">
        <f t="shared" si="101"/>
        <v>0.20678513731825521</v>
      </c>
      <c r="AW508" s="461">
        <f t="shared" si="102"/>
        <v>0.66792452830188687</v>
      </c>
    </row>
    <row r="509" spans="1:49">
      <c r="A509" s="40">
        <f t="shared" si="130"/>
        <v>40798</v>
      </c>
      <c r="B509" s="26">
        <v>9677</v>
      </c>
      <c r="C509">
        <v>7772</v>
      </c>
      <c r="D509" s="362">
        <f t="shared" si="131"/>
        <v>5.139792721137626E-2</v>
      </c>
      <c r="E509" s="348">
        <f t="shared" si="133"/>
        <v>4.6388408304498308E-2</v>
      </c>
      <c r="F509" s="348">
        <f t="shared" si="133"/>
        <v>5.7702776265650568E-2</v>
      </c>
      <c r="G509" s="421">
        <f t="shared" si="116"/>
        <v>0.24511065362840967</v>
      </c>
      <c r="H509" s="366">
        <v>14.15</v>
      </c>
      <c r="I509" s="339">
        <v>11.55</v>
      </c>
      <c r="J509" s="365">
        <v>19.95</v>
      </c>
      <c r="K509" s="383">
        <v>18.95</v>
      </c>
      <c r="L509" s="365">
        <v>14.95</v>
      </c>
      <c r="M509" s="365">
        <v>15.95</v>
      </c>
      <c r="N509" s="365">
        <v>19.149999999999999</v>
      </c>
      <c r="O509" s="365">
        <v>15.7</v>
      </c>
      <c r="P509" s="379">
        <v>1.17</v>
      </c>
      <c r="Q509" s="368">
        <v>4.5999999999999996</v>
      </c>
      <c r="R509" s="366">
        <v>7.05</v>
      </c>
      <c r="S509" s="73">
        <v>13.6</v>
      </c>
      <c r="T509" s="365">
        <v>12.7</v>
      </c>
      <c r="U509" s="365">
        <v>14.15</v>
      </c>
      <c r="V509" s="365">
        <v>14.55</v>
      </c>
      <c r="W509" s="365">
        <v>9.25</v>
      </c>
      <c r="Y509" s="365">
        <v>27.25</v>
      </c>
      <c r="Z509" s="457">
        <v>27.5</v>
      </c>
      <c r="AA509" s="365">
        <v>7.95</v>
      </c>
      <c r="AB509" s="365">
        <v>4.95</v>
      </c>
      <c r="AC509" s="370">
        <f t="shared" si="124"/>
        <v>5.9925093632958948E-2</v>
      </c>
      <c r="AD509" s="476"/>
      <c r="AE509" s="208">
        <f t="shared" si="91"/>
        <v>5.0000000000000044E-2</v>
      </c>
      <c r="AF509" s="208">
        <f t="shared" si="92"/>
        <v>5.0377833753147971E-3</v>
      </c>
      <c r="AG509" s="208">
        <f t="shared" si="93"/>
        <v>4.6961325966850653E-2</v>
      </c>
      <c r="AH509" s="213">
        <f t="shared" si="94"/>
        <v>5.6537102473498191E-2</v>
      </c>
      <c r="AI509" s="211">
        <f t="shared" si="95"/>
        <v>5.2805280528052778E-2</v>
      </c>
      <c r="AJ509" s="211">
        <f t="shared" si="96"/>
        <v>4.644808743169393E-2</v>
      </c>
      <c r="AK509" s="211">
        <f t="shared" si="97"/>
        <v>5.7239057239057312E-2</v>
      </c>
      <c r="AL509" s="462">
        <f t="shared" si="134"/>
        <v>0.46249999999999991</v>
      </c>
      <c r="AM509" s="461">
        <f t="shared" si="114"/>
        <v>0.12195121951219523</v>
      </c>
      <c r="AN509" s="200">
        <f t="shared" si="105"/>
        <v>4.4444444444444509E-2</v>
      </c>
      <c r="AO509" s="208">
        <f t="shared" si="106"/>
        <v>5.0193050193050315E-2</v>
      </c>
      <c r="AP509" s="32">
        <f t="shared" si="107"/>
        <v>7.6271186440677763E-2</v>
      </c>
      <c r="AQ509" s="32">
        <f t="shared" si="108"/>
        <v>3.284671532846728E-2</v>
      </c>
      <c r="AR509" s="32">
        <f t="shared" si="109"/>
        <v>3.9285714285714368E-2</v>
      </c>
      <c r="AS509" s="32">
        <f t="shared" si="110"/>
        <v>4.5197740112994378E-2</v>
      </c>
      <c r="AT509" s="32">
        <f t="shared" si="99"/>
        <v>2.0599250936329527E-2</v>
      </c>
      <c r="AU509" s="216">
        <f t="shared" si="100"/>
        <v>1.8518518518518601E-2</v>
      </c>
      <c r="AV509" s="461">
        <f t="shared" si="101"/>
        <v>6.4257028112449932E-2</v>
      </c>
      <c r="AW509" s="461">
        <f t="shared" si="102"/>
        <v>0.11990950226244346</v>
      </c>
    </row>
    <row r="510" spans="1:49">
      <c r="A510" s="40">
        <f t="shared" ref="A510:A515" si="135">IF(ISBLANK(B510),"",DATE(YEAR(A509),MONTH(A509),DAY(A509)+7))</f>
        <v>40805</v>
      </c>
      <c r="B510" s="26">
        <v>9283</v>
      </c>
      <c r="C510">
        <v>7346</v>
      </c>
      <c r="D510" s="362">
        <f t="shared" si="131"/>
        <v>-4.6994097082927344E-2</v>
      </c>
      <c r="E510" s="348">
        <f t="shared" si="133"/>
        <v>-4.0715097654231647E-2</v>
      </c>
      <c r="F510" s="348">
        <f t="shared" si="133"/>
        <v>-5.4812146165723163E-2</v>
      </c>
      <c r="G510" s="421">
        <f t="shared" si="116"/>
        <v>0.26368091478355565</v>
      </c>
      <c r="H510" s="366">
        <v>13.45</v>
      </c>
      <c r="I510" s="339">
        <v>11</v>
      </c>
      <c r="J510" s="365">
        <v>19</v>
      </c>
      <c r="K510" s="383">
        <v>17.55</v>
      </c>
      <c r="L510" s="365">
        <v>14.3</v>
      </c>
      <c r="M510" s="365">
        <v>15.4</v>
      </c>
      <c r="N510" s="365">
        <v>18.45</v>
      </c>
      <c r="O510" s="365">
        <v>15.15</v>
      </c>
      <c r="P510" s="379">
        <v>0.8</v>
      </c>
      <c r="Q510" s="368">
        <v>4.24</v>
      </c>
      <c r="R510" s="366">
        <v>6.55</v>
      </c>
      <c r="S510" s="73">
        <v>13.35</v>
      </c>
      <c r="T510" s="365">
        <v>12.5</v>
      </c>
      <c r="U510" s="365">
        <v>13.75</v>
      </c>
      <c r="V510" s="365">
        <v>14.4</v>
      </c>
      <c r="W510" s="365">
        <v>8.75</v>
      </c>
      <c r="Y510" s="365">
        <v>25.75</v>
      </c>
      <c r="Z510" s="457">
        <v>26</v>
      </c>
      <c r="AA510" s="365">
        <v>7.95</v>
      </c>
      <c r="AB510" s="365">
        <v>4.42</v>
      </c>
      <c r="AC510" s="370">
        <f t="shared" si="124"/>
        <v>-4.9469964664311084E-2</v>
      </c>
      <c r="AD510" s="476"/>
      <c r="AE510" s="208">
        <f t="shared" si="91"/>
        <v>-4.7619047619047672E-2</v>
      </c>
      <c r="AF510" s="208">
        <f t="shared" si="92"/>
        <v>-4.7619047619047561E-2</v>
      </c>
      <c r="AG510" s="208">
        <f t="shared" si="93"/>
        <v>-7.3878627968337662E-2</v>
      </c>
      <c r="AH510" s="213">
        <f t="shared" si="94"/>
        <v>-4.3478260869565077E-2</v>
      </c>
      <c r="AI510" s="211">
        <f t="shared" si="95"/>
        <v>-3.4482758620689613E-2</v>
      </c>
      <c r="AJ510" s="211">
        <f t="shared" si="96"/>
        <v>-3.6553524804177506E-2</v>
      </c>
      <c r="AK510" s="211">
        <f t="shared" si="97"/>
        <v>-3.5031847133757843E-2</v>
      </c>
      <c r="AL510" s="462">
        <f t="shared" si="134"/>
        <v>-0.31623931623931612</v>
      </c>
      <c r="AM510" s="461">
        <f t="shared" si="114"/>
        <v>-7.8260869565217273E-2</v>
      </c>
      <c r="AN510" s="200">
        <f t="shared" si="105"/>
        <v>-7.0921985815602828E-2</v>
      </c>
      <c r="AO510" s="208">
        <f t="shared" si="106"/>
        <v>-1.8382352941176516E-2</v>
      </c>
      <c r="AP510" s="32">
        <f t="shared" si="107"/>
        <v>-1.5748031496062964E-2</v>
      </c>
      <c r="AQ510" s="32">
        <f t="shared" si="108"/>
        <v>-2.8268551236749095E-2</v>
      </c>
      <c r="AR510" s="32">
        <f t="shared" si="109"/>
        <v>-1.0309278350515538E-2</v>
      </c>
      <c r="AS510" s="32">
        <f t="shared" si="110"/>
        <v>-5.4054054054054057E-2</v>
      </c>
      <c r="AT510" s="32">
        <f t="shared" si="99"/>
        <v>-5.5045871559633031E-2</v>
      </c>
      <c r="AU510" s="216">
        <f t="shared" si="100"/>
        <v>-5.4545454545454564E-2</v>
      </c>
      <c r="AV510" s="461">
        <f t="shared" si="101"/>
        <v>0</v>
      </c>
      <c r="AW510" s="461">
        <f t="shared" si="102"/>
        <v>-0.10707070707070709</v>
      </c>
    </row>
    <row r="511" spans="1:49">
      <c r="A511" s="40">
        <f t="shared" si="135"/>
        <v>40812</v>
      </c>
      <c r="B511" s="26">
        <v>10174</v>
      </c>
      <c r="C511">
        <v>7730</v>
      </c>
      <c r="D511" s="362">
        <f t="shared" ref="D511:D518" si="136">(B511+C511)/(B510+C510)-1</f>
        <v>7.6673281616453259E-2</v>
      </c>
      <c r="E511" s="348">
        <f t="shared" ref="E511:F513" si="137">B511/B510-1</f>
        <v>9.5981902402240582E-2</v>
      </c>
      <c r="F511" s="348">
        <f t="shared" si="137"/>
        <v>5.2273346038660407E-2</v>
      </c>
      <c r="G511" s="421">
        <f t="shared" si="116"/>
        <v>0.31617076326002586</v>
      </c>
      <c r="H511" s="366">
        <v>13.9</v>
      </c>
      <c r="I511" s="339">
        <v>11.75</v>
      </c>
      <c r="J511" s="365">
        <v>20</v>
      </c>
      <c r="K511" s="383">
        <v>18.5</v>
      </c>
      <c r="L511" s="365">
        <v>14.85</v>
      </c>
      <c r="M511" s="365">
        <v>15.85</v>
      </c>
      <c r="N511" s="365">
        <v>19</v>
      </c>
      <c r="O511" s="365">
        <v>15.6</v>
      </c>
      <c r="P511" s="379">
        <v>1.1499999999999999</v>
      </c>
      <c r="Q511" s="368">
        <v>4.5999999999999996</v>
      </c>
      <c r="R511" s="366">
        <v>7.15</v>
      </c>
      <c r="S511" s="73">
        <v>14.5</v>
      </c>
      <c r="T511" s="365">
        <v>12.95</v>
      </c>
      <c r="U511" s="365">
        <v>14.4</v>
      </c>
      <c r="V511" s="365">
        <v>15.65</v>
      </c>
      <c r="W511" s="365">
        <v>9.3000000000000007</v>
      </c>
      <c r="Y511" s="365">
        <v>27.5</v>
      </c>
      <c r="Z511" s="457">
        <v>27.75</v>
      </c>
      <c r="AA511" s="365">
        <v>8.84</v>
      </c>
      <c r="AB511" s="365">
        <v>6.19</v>
      </c>
      <c r="AC511" s="370">
        <f t="shared" si="124"/>
        <v>3.3457249070631967E-2</v>
      </c>
      <c r="AD511" s="476"/>
      <c r="AE511" s="208">
        <f t="shared" si="91"/>
        <v>6.8181818181818121E-2</v>
      </c>
      <c r="AF511" s="208">
        <f t="shared" si="92"/>
        <v>5.2631578947368363E-2</v>
      </c>
      <c r="AG511" s="208">
        <f t="shared" si="93"/>
        <v>5.4131054131054013E-2</v>
      </c>
      <c r="AH511" s="213">
        <f t="shared" si="94"/>
        <v>3.8461538461538325E-2</v>
      </c>
      <c r="AI511" s="211">
        <f t="shared" si="95"/>
        <v>2.9220779220779258E-2</v>
      </c>
      <c r="AJ511" s="211">
        <f t="shared" si="96"/>
        <v>2.9810298102981081E-2</v>
      </c>
      <c r="AK511" s="211">
        <f t="shared" si="97"/>
        <v>2.9702970297029729E-2</v>
      </c>
      <c r="AL511" s="462">
        <f t="shared" si="134"/>
        <v>0.43749999999999978</v>
      </c>
      <c r="AM511" s="461">
        <f t="shared" si="114"/>
        <v>8.4905660377358361E-2</v>
      </c>
      <c r="AN511" s="200">
        <f t="shared" si="105"/>
        <v>9.1603053435114656E-2</v>
      </c>
      <c r="AO511" s="208">
        <f t="shared" si="106"/>
        <v>8.6142322097378266E-2</v>
      </c>
      <c r="AP511" s="32">
        <f t="shared" si="107"/>
        <v>3.6000000000000032E-2</v>
      </c>
      <c r="AQ511" s="32">
        <f t="shared" si="108"/>
        <v>4.7272727272727355E-2</v>
      </c>
      <c r="AR511" s="32">
        <f t="shared" si="109"/>
        <v>8.680555555555558E-2</v>
      </c>
      <c r="AS511" s="32">
        <f t="shared" si="110"/>
        <v>6.2857142857142945E-2</v>
      </c>
      <c r="AT511" s="32">
        <f t="shared" si="99"/>
        <v>6.7961165048543659E-2</v>
      </c>
      <c r="AU511" s="216">
        <f t="shared" si="100"/>
        <v>6.7307692307692291E-2</v>
      </c>
      <c r="AV511" s="461">
        <f t="shared" si="101"/>
        <v>0.11194968553459117</v>
      </c>
      <c r="AW511" s="461">
        <f t="shared" si="102"/>
        <v>0.40045248868778294</v>
      </c>
    </row>
    <row r="512" spans="1:49">
      <c r="A512" s="40">
        <f t="shared" si="135"/>
        <v>40819</v>
      </c>
      <c r="B512" s="26">
        <v>9838</v>
      </c>
      <c r="C512">
        <v>7570</v>
      </c>
      <c r="D512" s="362">
        <f t="shared" si="136"/>
        <v>-2.7703306523681914E-2</v>
      </c>
      <c r="E512" s="348">
        <f t="shared" si="137"/>
        <v>-3.3025358757617473E-2</v>
      </c>
      <c r="F512" s="348">
        <f t="shared" si="137"/>
        <v>-2.0698576972833171E-2</v>
      </c>
      <c r="G512" s="421">
        <f t="shared" si="116"/>
        <v>0.29960369881109644</v>
      </c>
      <c r="H512" s="366">
        <v>13.75</v>
      </c>
      <c r="I512" s="339">
        <v>11.3</v>
      </c>
      <c r="J512" s="365">
        <v>19.5</v>
      </c>
      <c r="K512" s="383">
        <v>18</v>
      </c>
      <c r="L512" s="365">
        <v>14.7</v>
      </c>
      <c r="M512" s="365">
        <v>15.55</v>
      </c>
      <c r="N512" s="365">
        <v>18.8</v>
      </c>
      <c r="O512" s="365">
        <v>15.35</v>
      </c>
      <c r="P512" s="379">
        <v>1.1000000000000001</v>
      </c>
      <c r="Q512" s="368">
        <v>4.51</v>
      </c>
      <c r="R512" s="366">
        <v>7</v>
      </c>
      <c r="S512" s="73">
        <v>14.25</v>
      </c>
      <c r="T512" s="365">
        <v>12.65</v>
      </c>
      <c r="U512" s="365">
        <v>14.3</v>
      </c>
      <c r="V512" s="365">
        <v>15.25</v>
      </c>
      <c r="W512" s="365">
        <v>9.15</v>
      </c>
      <c r="Y512" s="365">
        <v>27</v>
      </c>
      <c r="Z512" s="457">
        <v>27.25</v>
      </c>
      <c r="AA512" s="365">
        <v>8.35</v>
      </c>
      <c r="AB512" s="365">
        <v>5.3</v>
      </c>
      <c r="AC512" s="370">
        <f t="shared" si="124"/>
        <v>-1.0791366906474864E-2</v>
      </c>
      <c r="AD512" s="476"/>
      <c r="AE512" s="208">
        <f t="shared" si="91"/>
        <v>-3.8297872340425476E-2</v>
      </c>
      <c r="AF512" s="208">
        <f t="shared" si="92"/>
        <v>-2.5000000000000022E-2</v>
      </c>
      <c r="AG512" s="208">
        <f t="shared" si="93"/>
        <v>-2.7027027027026973E-2</v>
      </c>
      <c r="AH512" s="213">
        <f t="shared" si="94"/>
        <v>-1.0101010101010166E-2</v>
      </c>
      <c r="AI512" s="211">
        <f t="shared" si="95"/>
        <v>-1.8927444794952564E-2</v>
      </c>
      <c r="AJ512" s="211">
        <f t="shared" si="96"/>
        <v>-1.0526315789473606E-2</v>
      </c>
      <c r="AK512" s="211">
        <f t="shared" si="97"/>
        <v>-1.602564102564108E-2</v>
      </c>
      <c r="AL512" s="462">
        <f t="shared" si="134"/>
        <v>-4.3478260869565077E-2</v>
      </c>
      <c r="AM512" s="461">
        <f t="shared" si="114"/>
        <v>-1.9565217391304346E-2</v>
      </c>
      <c r="AN512" s="200">
        <f t="shared" si="105"/>
        <v>-2.0979020979021046E-2</v>
      </c>
      <c r="AO512" s="208">
        <f t="shared" si="106"/>
        <v>-1.7241379310344862E-2</v>
      </c>
      <c r="AP512" s="32">
        <f t="shared" si="107"/>
        <v>-2.316602316602312E-2</v>
      </c>
      <c r="AQ512" s="32">
        <f t="shared" si="108"/>
        <v>-6.9444444444444198E-3</v>
      </c>
      <c r="AR512" s="32">
        <f t="shared" si="109"/>
        <v>-2.5559105431309903E-2</v>
      </c>
      <c r="AS512" s="32">
        <f t="shared" si="110"/>
        <v>-1.6129032258064502E-2</v>
      </c>
      <c r="AT512" s="32">
        <f t="shared" si="99"/>
        <v>-1.8181818181818188E-2</v>
      </c>
      <c r="AU512" s="216">
        <f t="shared" si="100"/>
        <v>-1.8018018018018056E-2</v>
      </c>
      <c r="AV512" s="461">
        <f t="shared" si="101"/>
        <v>-5.542986425339369E-2</v>
      </c>
      <c r="AW512" s="461">
        <f t="shared" si="102"/>
        <v>-0.14378029079159949</v>
      </c>
    </row>
    <row r="513" spans="1:49">
      <c r="A513" s="40">
        <f t="shared" si="135"/>
        <v>40826</v>
      </c>
      <c r="B513" s="26">
        <v>10361</v>
      </c>
      <c r="C513">
        <v>7339</v>
      </c>
      <c r="D513" s="362">
        <f t="shared" si="136"/>
        <v>1.6773897058823595E-2</v>
      </c>
      <c r="E513" s="348">
        <f t="shared" si="137"/>
        <v>5.3161211628379723E-2</v>
      </c>
      <c r="F513" s="348">
        <f t="shared" si="137"/>
        <v>-3.0515191545574583E-2</v>
      </c>
      <c r="G513" s="421">
        <f t="shared" si="116"/>
        <v>0.41177272107916613</v>
      </c>
      <c r="H513" s="366">
        <v>13.6</v>
      </c>
      <c r="I513" s="339">
        <v>11.1</v>
      </c>
      <c r="J513" s="365">
        <v>19</v>
      </c>
      <c r="K513" s="383">
        <v>17.600000000000001</v>
      </c>
      <c r="L513" s="365">
        <v>14.6</v>
      </c>
      <c r="M513" s="365">
        <v>15.05</v>
      </c>
      <c r="N513" s="365">
        <v>18.649999999999999</v>
      </c>
      <c r="O513" s="365">
        <v>14.8</v>
      </c>
      <c r="P513" s="379">
        <v>0.93</v>
      </c>
      <c r="Q513" s="368">
        <v>4.0199999999999996</v>
      </c>
      <c r="R513" s="366">
        <v>7.9</v>
      </c>
      <c r="S513" s="73">
        <v>15.25</v>
      </c>
      <c r="T513" s="365">
        <v>12.3</v>
      </c>
      <c r="U513" s="365">
        <v>15.2</v>
      </c>
      <c r="V513" s="365">
        <v>16.5</v>
      </c>
      <c r="W513" s="365">
        <v>10.1</v>
      </c>
      <c r="Y513" s="365">
        <v>27.05</v>
      </c>
      <c r="Z513" s="457">
        <v>27.25</v>
      </c>
      <c r="AA513" s="365">
        <v>7.95</v>
      </c>
      <c r="AB513" s="365">
        <v>6.36</v>
      </c>
      <c r="AC513" s="370">
        <f t="shared" si="124"/>
        <v>-1.0909090909090979E-2</v>
      </c>
      <c r="AD513" s="476"/>
      <c r="AE513" s="208">
        <f t="shared" si="91"/>
        <v>-1.7699115044247926E-2</v>
      </c>
      <c r="AF513" s="208">
        <f t="shared" si="92"/>
        <v>-2.5641025641025661E-2</v>
      </c>
      <c r="AG513" s="208">
        <f t="shared" si="93"/>
        <v>-2.2222222222222143E-2</v>
      </c>
      <c r="AH513" s="213">
        <f t="shared" si="94"/>
        <v>-6.8027210884353817E-3</v>
      </c>
      <c r="AI513" s="211">
        <f t="shared" si="95"/>
        <v>-3.2154340836012874E-2</v>
      </c>
      <c r="AJ513" s="211">
        <f t="shared" si="96"/>
        <v>-7.9787234042554278E-3</v>
      </c>
      <c r="AK513" s="211">
        <f t="shared" si="97"/>
        <v>-3.5830618892508048E-2</v>
      </c>
      <c r="AL513" s="462">
        <f t="shared" si="134"/>
        <v>-0.15454545454545454</v>
      </c>
      <c r="AM513" s="461">
        <f t="shared" si="114"/>
        <v>-0.10864745011086485</v>
      </c>
      <c r="AN513" s="200">
        <f t="shared" si="105"/>
        <v>0.12857142857142856</v>
      </c>
      <c r="AO513" s="208">
        <f t="shared" si="106"/>
        <v>7.0175438596491224E-2</v>
      </c>
      <c r="AP513" s="32">
        <f t="shared" si="107"/>
        <v>-2.7667984189723271E-2</v>
      </c>
      <c r="AQ513" s="32">
        <f t="shared" si="108"/>
        <v>6.2937062937062915E-2</v>
      </c>
      <c r="AR513" s="32">
        <f t="shared" si="109"/>
        <v>8.1967213114754189E-2</v>
      </c>
      <c r="AS513" s="32">
        <f t="shared" si="110"/>
        <v>0.10382513661202175</v>
      </c>
      <c r="AT513" s="32">
        <f t="shared" si="99"/>
        <v>1.8518518518517713E-3</v>
      </c>
      <c r="AU513" s="216">
        <f t="shared" si="100"/>
        <v>0</v>
      </c>
      <c r="AV513" s="461">
        <f t="shared" si="101"/>
        <v>-4.7904191616766401E-2</v>
      </c>
      <c r="AW513" s="461">
        <f t="shared" si="102"/>
        <v>0.20000000000000018</v>
      </c>
    </row>
    <row r="514" spans="1:49">
      <c r="A514" s="40">
        <f t="shared" si="135"/>
        <v>40833</v>
      </c>
      <c r="B514" s="26">
        <v>10725</v>
      </c>
      <c r="C514">
        <v>8025</v>
      </c>
      <c r="D514" s="362">
        <f t="shared" si="136"/>
        <v>5.9322033898305149E-2</v>
      </c>
      <c r="E514" s="348">
        <f t="shared" ref="E514:F518" si="138">B514/B513-1</f>
        <v>3.5131744040150625E-2</v>
      </c>
      <c r="F514" s="348">
        <f t="shared" si="138"/>
        <v>9.3473225235045643E-2</v>
      </c>
      <c r="G514" s="421">
        <f t="shared" si="116"/>
        <v>0.3364485981308411</v>
      </c>
      <c r="H514" s="366">
        <v>14.15</v>
      </c>
      <c r="I514" s="339">
        <v>12.5</v>
      </c>
      <c r="J514" s="365">
        <v>21</v>
      </c>
      <c r="K514" s="383">
        <v>18.8</v>
      </c>
      <c r="L514" s="365">
        <v>15.1</v>
      </c>
      <c r="M514" s="365">
        <v>16.2</v>
      </c>
      <c r="N514" s="365">
        <v>19.2</v>
      </c>
      <c r="O514" s="365">
        <v>15.95</v>
      </c>
      <c r="P514" s="379">
        <v>1.19</v>
      </c>
      <c r="Q514" s="368">
        <v>5.26</v>
      </c>
      <c r="R514" s="366">
        <v>8.1</v>
      </c>
      <c r="S514" s="73">
        <v>15.5</v>
      </c>
      <c r="T514" s="365">
        <v>12.85</v>
      </c>
      <c r="U514" s="365">
        <v>15.5</v>
      </c>
      <c r="V514" s="365">
        <v>16.649999999999999</v>
      </c>
      <c r="W514" s="365">
        <v>10.3</v>
      </c>
      <c r="Y514" s="365">
        <v>28.8</v>
      </c>
      <c r="Z514" s="457">
        <v>28.75</v>
      </c>
      <c r="AA514" s="365">
        <v>8.84</v>
      </c>
      <c r="AB514" s="365">
        <v>6.36</v>
      </c>
      <c r="AC514" s="370">
        <f t="shared" si="124"/>
        <v>4.0441176470588314E-2</v>
      </c>
      <c r="AD514" s="476"/>
      <c r="AE514" s="208">
        <f t="shared" si="91"/>
        <v>0.12612612612612617</v>
      </c>
      <c r="AF514" s="208">
        <f t="shared" si="92"/>
        <v>0.10526315789473695</v>
      </c>
      <c r="AG514" s="208">
        <f t="shared" si="93"/>
        <v>6.8181818181818121E-2</v>
      </c>
      <c r="AH514" s="213">
        <f t="shared" si="94"/>
        <v>3.4246575342465668E-2</v>
      </c>
      <c r="AI514" s="211">
        <f t="shared" si="95"/>
        <v>7.6411960132890311E-2</v>
      </c>
      <c r="AJ514" s="211">
        <f t="shared" si="96"/>
        <v>2.9490616621983934E-2</v>
      </c>
      <c r="AK514" s="211">
        <f t="shared" si="97"/>
        <v>7.7702702702702631E-2</v>
      </c>
      <c r="AL514" s="462">
        <f t="shared" ref="AL514:AL519" si="139">P514/P513-1</f>
        <v>0.27956989247311825</v>
      </c>
      <c r="AM514" s="461">
        <f t="shared" si="114"/>
        <v>0.30845771144278622</v>
      </c>
      <c r="AN514" s="200">
        <f t="shared" si="105"/>
        <v>2.5316455696202445E-2</v>
      </c>
      <c r="AO514" s="208">
        <f t="shared" si="106"/>
        <v>1.6393442622950838E-2</v>
      </c>
      <c r="AP514" s="32">
        <f t="shared" si="107"/>
        <v>4.471544715447151E-2</v>
      </c>
      <c r="AQ514" s="32">
        <f t="shared" si="108"/>
        <v>1.9736842105263275E-2</v>
      </c>
      <c r="AR514" s="32">
        <f t="shared" si="109"/>
        <v>9.0909090909090384E-3</v>
      </c>
      <c r="AS514" s="32">
        <f t="shared" si="110"/>
        <v>1.980198019801982E-2</v>
      </c>
      <c r="AT514" s="32">
        <f t="shared" si="99"/>
        <v>6.4695009242144108E-2</v>
      </c>
      <c r="AU514" s="216">
        <f t="shared" si="100"/>
        <v>5.504587155963292E-2</v>
      </c>
      <c r="AV514" s="461">
        <f t="shared" si="101"/>
        <v>0.11194968553459117</v>
      </c>
      <c r="AW514" s="461">
        <f t="shared" si="102"/>
        <v>0</v>
      </c>
    </row>
    <row r="515" spans="1:49">
      <c r="A515" s="40">
        <f t="shared" si="135"/>
        <v>40840</v>
      </c>
      <c r="B515" s="26">
        <v>10750</v>
      </c>
      <c r="C515">
        <v>8022</v>
      </c>
      <c r="D515" s="362">
        <f t="shared" si="136"/>
        <v>1.1733333333332485E-3</v>
      </c>
      <c r="E515" s="348">
        <f t="shared" si="138"/>
        <v>2.3310023310023631E-3</v>
      </c>
      <c r="F515" s="348">
        <f t="shared" si="138"/>
        <v>-3.7383177570093906E-4</v>
      </c>
      <c r="G515" s="421">
        <f t="shared" si="116"/>
        <v>0.34006482174021441</v>
      </c>
      <c r="H515" s="366">
        <v>14.2</v>
      </c>
      <c r="I515" s="339">
        <v>12.3</v>
      </c>
      <c r="J515" s="365">
        <v>21</v>
      </c>
      <c r="K515" s="383">
        <v>18.75</v>
      </c>
      <c r="L515" s="365">
        <v>15.15</v>
      </c>
      <c r="M515" s="365">
        <v>16.149999999999999</v>
      </c>
      <c r="N515" s="365">
        <v>19.25</v>
      </c>
      <c r="O515" s="365">
        <v>15.9</v>
      </c>
      <c r="P515" s="379">
        <v>1.24</v>
      </c>
      <c r="Q515" s="368">
        <v>5.3</v>
      </c>
      <c r="R515" s="366">
        <v>7.9</v>
      </c>
      <c r="S515" s="73">
        <v>15.45</v>
      </c>
      <c r="T515" s="365">
        <v>13.25</v>
      </c>
      <c r="U515" s="365">
        <v>15.35</v>
      </c>
      <c r="V515" s="365">
        <v>16.5</v>
      </c>
      <c r="W515" s="365">
        <v>10.15</v>
      </c>
      <c r="Y515" s="365">
        <v>29.45</v>
      </c>
      <c r="Z515" s="457">
        <v>29.75</v>
      </c>
      <c r="AA515" s="365">
        <v>8.8800000000000008</v>
      </c>
      <c r="AB515" s="365">
        <v>6.19</v>
      </c>
      <c r="AC515" s="370">
        <f t="shared" si="124"/>
        <v>3.5335689045936647E-3</v>
      </c>
      <c r="AD515" s="476"/>
      <c r="AE515" s="208">
        <f t="shared" si="91"/>
        <v>-1.5999999999999903E-2</v>
      </c>
      <c r="AF515" s="208">
        <f t="shared" si="92"/>
        <v>0</v>
      </c>
      <c r="AG515" s="208">
        <f t="shared" si="93"/>
        <v>-2.6595744680851796E-3</v>
      </c>
      <c r="AH515" s="213">
        <f t="shared" si="94"/>
        <v>3.3112582781458233E-3</v>
      </c>
      <c r="AI515" s="211">
        <f t="shared" si="95"/>
        <v>-3.0864197530864335E-3</v>
      </c>
      <c r="AJ515" s="211">
        <f t="shared" si="96"/>
        <v>2.6041666666667407E-3</v>
      </c>
      <c r="AK515" s="211">
        <f t="shared" si="97"/>
        <v>-3.1347962382444194E-3</v>
      </c>
      <c r="AL515" s="462">
        <f t="shared" si="139"/>
        <v>4.2016806722689148E-2</v>
      </c>
      <c r="AM515" s="461">
        <f t="shared" si="114"/>
        <v>7.6045627376426506E-3</v>
      </c>
      <c r="AN515" s="200">
        <f t="shared" si="105"/>
        <v>-2.4691358024691246E-2</v>
      </c>
      <c r="AO515" s="208">
        <f t="shared" si="106"/>
        <v>-3.225806451612967E-3</v>
      </c>
      <c r="AP515" s="32">
        <f t="shared" si="107"/>
        <v>3.1128404669260812E-2</v>
      </c>
      <c r="AQ515" s="32">
        <f t="shared" si="108"/>
        <v>-9.6774193548386789E-3</v>
      </c>
      <c r="AR515" s="32">
        <f t="shared" si="109"/>
        <v>-9.009009009008917E-3</v>
      </c>
      <c r="AS515" s="32">
        <f t="shared" si="110"/>
        <v>-1.4563106796116498E-2</v>
      </c>
      <c r="AT515" s="32">
        <f t="shared" si="99"/>
        <v>2.256944444444442E-2</v>
      </c>
      <c r="AU515" s="216">
        <f t="shared" si="100"/>
        <v>3.4782608695652195E-2</v>
      </c>
      <c r="AV515" s="461">
        <f t="shared" si="101"/>
        <v>4.5248868778282603E-3</v>
      </c>
      <c r="AW515" s="461">
        <f t="shared" si="102"/>
        <v>-2.6729559748427612E-2</v>
      </c>
    </row>
    <row r="516" spans="1:49">
      <c r="A516" s="40">
        <f>IF(ISBLANK(B516),"",DATE(YEAR(A515),MONTH(A515),DAY(A515)+7))</f>
        <v>40847</v>
      </c>
      <c r="B516" s="26">
        <v>10457</v>
      </c>
      <c r="C516">
        <v>7435</v>
      </c>
      <c r="D516" s="362">
        <f t="shared" si="136"/>
        <v>-4.687832942680592E-2</v>
      </c>
      <c r="E516" s="348">
        <f t="shared" si="138"/>
        <v>-2.7255813953488417E-2</v>
      </c>
      <c r="F516" s="348">
        <f t="shared" si="138"/>
        <v>-7.3173772126651659E-2</v>
      </c>
      <c r="G516" s="421">
        <f t="shared" si="116"/>
        <v>0.40645595158036313</v>
      </c>
      <c r="H516" s="366">
        <v>13.5</v>
      </c>
      <c r="I516" s="339">
        <v>11</v>
      </c>
      <c r="J516" s="365">
        <v>19.5</v>
      </c>
      <c r="K516" s="383">
        <v>17.850000000000001</v>
      </c>
      <c r="L516" s="365">
        <v>14.55</v>
      </c>
      <c r="M516" s="365">
        <v>15.45</v>
      </c>
      <c r="N516" s="365">
        <v>18.75</v>
      </c>
      <c r="O516" s="365">
        <v>15.25</v>
      </c>
      <c r="P516" s="379">
        <v>0.88</v>
      </c>
      <c r="Q516" s="368">
        <v>4.24</v>
      </c>
      <c r="R516" s="366">
        <v>7.72</v>
      </c>
      <c r="S516" s="73">
        <v>15</v>
      </c>
      <c r="T516" s="365">
        <v>12.95</v>
      </c>
      <c r="U516" s="365">
        <v>15.2</v>
      </c>
      <c r="V516" s="365">
        <v>16</v>
      </c>
      <c r="W516" s="365">
        <v>10</v>
      </c>
      <c r="Y516" s="365">
        <v>28.5</v>
      </c>
      <c r="Z516" s="457">
        <v>28.75</v>
      </c>
      <c r="AA516" s="365">
        <v>8.57</v>
      </c>
      <c r="AB516" s="365">
        <v>5.92</v>
      </c>
      <c r="AC516" s="370">
        <f t="shared" si="124"/>
        <v>-4.9295774647887258E-2</v>
      </c>
      <c r="AD516" s="476"/>
      <c r="AE516" s="208">
        <f t="shared" si="91"/>
        <v>-0.10569105691056913</v>
      </c>
      <c r="AF516" s="208">
        <f t="shared" si="92"/>
        <v>-7.1428571428571397E-2</v>
      </c>
      <c r="AG516" s="208">
        <f t="shared" si="93"/>
        <v>-4.7999999999999932E-2</v>
      </c>
      <c r="AH516" s="213">
        <f t="shared" si="94"/>
        <v>-3.9603960396039528E-2</v>
      </c>
      <c r="AI516" s="211">
        <f t="shared" si="95"/>
        <v>-4.3343653250773939E-2</v>
      </c>
      <c r="AJ516" s="211">
        <f t="shared" si="96"/>
        <v>-2.5974025974025983E-2</v>
      </c>
      <c r="AK516" s="211">
        <f t="shared" si="97"/>
        <v>-4.0880503144654079E-2</v>
      </c>
      <c r="AL516" s="462">
        <f t="shared" si="139"/>
        <v>-0.29032258064516125</v>
      </c>
      <c r="AM516" s="461">
        <f t="shared" si="114"/>
        <v>-0.19999999999999996</v>
      </c>
      <c r="AN516" s="200">
        <f t="shared" si="105"/>
        <v>-2.27848101265824E-2</v>
      </c>
      <c r="AO516" s="208">
        <f t="shared" si="106"/>
        <v>-2.9126213592232997E-2</v>
      </c>
      <c r="AP516" s="32">
        <f t="shared" si="107"/>
        <v>-2.264150943396237E-2</v>
      </c>
      <c r="AQ516" s="32">
        <f t="shared" si="108"/>
        <v>-9.7719869706840434E-3</v>
      </c>
      <c r="AR516" s="32">
        <f t="shared" si="109"/>
        <v>-3.0303030303030276E-2</v>
      </c>
      <c r="AS516" s="32">
        <f t="shared" si="110"/>
        <v>-1.4778325123152691E-2</v>
      </c>
      <c r="AT516" s="32">
        <f t="shared" si="99"/>
        <v>-3.2258064516129004E-2</v>
      </c>
      <c r="AU516" s="216">
        <f t="shared" si="100"/>
        <v>-3.3613445378151252E-2</v>
      </c>
      <c r="AV516" s="461">
        <f t="shared" si="101"/>
        <v>-3.4909909909909942E-2</v>
      </c>
      <c r="AW516" s="461">
        <f t="shared" si="102"/>
        <v>-4.3618739903069526E-2</v>
      </c>
    </row>
    <row r="517" spans="1:49">
      <c r="A517" s="40">
        <f>IF(ISBLANK(B517),"",DATE(YEAR(A516),MONTH(A516),DAY(A516)+7))</f>
        <v>40854</v>
      </c>
      <c r="B517" s="26">
        <v>9276</v>
      </c>
      <c r="C517">
        <v>6789</v>
      </c>
      <c r="D517" s="362">
        <f t="shared" si="136"/>
        <v>-0.102112676056338</v>
      </c>
      <c r="E517" s="348">
        <f t="shared" si="138"/>
        <v>-0.11293870134837902</v>
      </c>
      <c r="F517" s="348">
        <f t="shared" si="138"/>
        <v>-8.6886348352387399E-2</v>
      </c>
      <c r="G517" s="421">
        <f t="shared" si="116"/>
        <v>0.36632788334069821</v>
      </c>
      <c r="H517" s="366">
        <v>13.2</v>
      </c>
      <c r="I517" s="339">
        <v>9.5</v>
      </c>
      <c r="J517" s="365">
        <v>17.5</v>
      </c>
      <c r="K517" s="383">
        <v>16.149999999999999</v>
      </c>
      <c r="L517" s="365">
        <v>14.3</v>
      </c>
      <c r="M517" s="365">
        <v>14.4</v>
      </c>
      <c r="N517" s="365">
        <v>18.45</v>
      </c>
      <c r="O517" s="365">
        <v>14.15</v>
      </c>
      <c r="P517" s="379">
        <v>0.71</v>
      </c>
      <c r="Q517" s="368">
        <v>3.09</v>
      </c>
      <c r="R517" s="366">
        <v>6.8</v>
      </c>
      <c r="S517" s="73">
        <v>13.75</v>
      </c>
      <c r="T517" s="365">
        <v>12</v>
      </c>
      <c r="U517" s="365">
        <v>14.35</v>
      </c>
      <c r="V517" s="365">
        <v>14.5</v>
      </c>
      <c r="W517" s="365">
        <v>9.1</v>
      </c>
      <c r="Y517" s="365">
        <v>24.3</v>
      </c>
      <c r="Z517" s="457">
        <v>24.5</v>
      </c>
      <c r="AA517" s="365">
        <v>7.38</v>
      </c>
      <c r="AB517" s="365">
        <v>4.95</v>
      </c>
      <c r="AC517" s="370">
        <f t="shared" si="124"/>
        <v>-2.2222222222222254E-2</v>
      </c>
      <c r="AD517" s="476"/>
      <c r="AE517" s="208">
        <f t="shared" si="91"/>
        <v>-0.13636363636363635</v>
      </c>
      <c r="AF517" s="208">
        <f t="shared" si="92"/>
        <v>-0.10256410256410253</v>
      </c>
      <c r="AG517" s="208">
        <f t="shared" si="93"/>
        <v>-9.5238095238095344E-2</v>
      </c>
      <c r="AH517" s="213">
        <f t="shared" si="94"/>
        <v>-1.718213058419249E-2</v>
      </c>
      <c r="AI517" s="211">
        <f t="shared" si="95"/>
        <v>-6.7961165048543659E-2</v>
      </c>
      <c r="AJ517" s="211">
        <f t="shared" si="96"/>
        <v>-1.6000000000000014E-2</v>
      </c>
      <c r="AK517" s="211">
        <f t="shared" si="97"/>
        <v>-7.2131147540983598E-2</v>
      </c>
      <c r="AL517" s="462">
        <f t="shared" si="139"/>
        <v>-0.19318181818181823</v>
      </c>
      <c r="AM517" s="461">
        <f t="shared" si="114"/>
        <v>-0.27122641509433965</v>
      </c>
      <c r="AN517" s="200">
        <f t="shared" si="105"/>
        <v>-0.11917098445595853</v>
      </c>
      <c r="AO517" s="208">
        <f t="shared" si="106"/>
        <v>-8.333333333333337E-2</v>
      </c>
      <c r="AP517" s="32">
        <f t="shared" si="107"/>
        <v>-7.3359073359073323E-2</v>
      </c>
      <c r="AQ517" s="32">
        <f t="shared" si="108"/>
        <v>-5.5921052631578871E-2</v>
      </c>
      <c r="AR517" s="32">
        <f t="shared" si="109"/>
        <v>-9.375E-2</v>
      </c>
      <c r="AS517" s="32">
        <f t="shared" si="110"/>
        <v>-9.000000000000008E-2</v>
      </c>
      <c r="AT517" s="32">
        <f t="shared" si="99"/>
        <v>-0.14736842105263159</v>
      </c>
      <c r="AU517" s="216">
        <f t="shared" si="100"/>
        <v>-0.14782608695652177</v>
      </c>
      <c r="AV517" s="461">
        <f t="shared" si="101"/>
        <v>-0.13885647607934659</v>
      </c>
      <c r="AW517" s="461">
        <f t="shared" si="102"/>
        <v>-0.16385135135135132</v>
      </c>
    </row>
    <row r="518" spans="1:49">
      <c r="A518" s="40">
        <f>IF(ISBLANK(B518),"",DATE(YEAR(A517),MONTH(A517),DAY(A517)+7))</f>
        <v>40861</v>
      </c>
      <c r="B518" s="26">
        <v>10248</v>
      </c>
      <c r="C518">
        <v>7471</v>
      </c>
      <c r="D518" s="362">
        <f t="shared" si="136"/>
        <v>0.10295673825085583</v>
      </c>
      <c r="E518" s="348">
        <f t="shared" si="138"/>
        <v>0.10478654592496772</v>
      </c>
      <c r="F518" s="348">
        <f t="shared" si="138"/>
        <v>0.10045662100456632</v>
      </c>
      <c r="G518" s="421">
        <f t="shared" si="116"/>
        <v>0.3717039218310802</v>
      </c>
      <c r="H518" s="366">
        <v>13.8</v>
      </c>
      <c r="I518" s="339">
        <v>11.25</v>
      </c>
      <c r="J518" s="365">
        <v>19.55</v>
      </c>
      <c r="K518" s="383">
        <v>18.350000000000001</v>
      </c>
      <c r="L518" s="365">
        <v>14.85</v>
      </c>
      <c r="M518" s="365">
        <v>15.35</v>
      </c>
      <c r="N518" s="365">
        <v>19.05</v>
      </c>
      <c r="O518" s="365">
        <v>15.1</v>
      </c>
      <c r="P518" s="379">
        <v>0.93</v>
      </c>
      <c r="Q518" s="368">
        <v>3.89</v>
      </c>
      <c r="R518" s="366">
        <v>7.85</v>
      </c>
      <c r="S518" s="73">
        <v>15</v>
      </c>
      <c r="T518" s="365">
        <v>12.5</v>
      </c>
      <c r="U518" s="365">
        <v>15.55</v>
      </c>
      <c r="V518" s="365">
        <v>16</v>
      </c>
      <c r="W518" s="365">
        <v>10.199999999999999</v>
      </c>
      <c r="Y518" s="365">
        <v>25.85</v>
      </c>
      <c r="Z518" s="457">
        <v>26</v>
      </c>
      <c r="AA518" s="365">
        <v>8.35</v>
      </c>
      <c r="AB518" s="365">
        <v>6.1</v>
      </c>
      <c r="AC518" s="370">
        <f t="shared" si="124"/>
        <v>4.5454545454545636E-2</v>
      </c>
      <c r="AD518" s="476"/>
      <c r="AE518" s="208">
        <f t="shared" si="91"/>
        <v>0.18421052631578938</v>
      </c>
      <c r="AF518" s="208">
        <f t="shared" si="92"/>
        <v>0.11714285714285722</v>
      </c>
      <c r="AG518" s="208">
        <f t="shared" si="93"/>
        <v>0.13622291021671851</v>
      </c>
      <c r="AH518" s="213">
        <f t="shared" si="94"/>
        <v>3.8461538461538325E-2</v>
      </c>
      <c r="AI518" s="211">
        <f t="shared" si="95"/>
        <v>6.5972222222222099E-2</v>
      </c>
      <c r="AJ518" s="211">
        <f t="shared" si="96"/>
        <v>3.2520325203252209E-2</v>
      </c>
      <c r="AK518" s="211">
        <f t="shared" si="97"/>
        <v>6.7137809187279185E-2</v>
      </c>
      <c r="AL518" s="462">
        <f t="shared" si="139"/>
        <v>0.3098591549295775</v>
      </c>
      <c r="AM518" s="461">
        <f t="shared" si="114"/>
        <v>0.25889967637540456</v>
      </c>
      <c r="AN518" s="200">
        <f t="shared" si="105"/>
        <v>0.15441176470588225</v>
      </c>
      <c r="AO518" s="208">
        <f t="shared" si="106"/>
        <v>9.0909090909090828E-2</v>
      </c>
      <c r="AP518" s="32">
        <f t="shared" si="107"/>
        <v>4.1666666666666741E-2</v>
      </c>
      <c r="AQ518" s="32">
        <f t="shared" si="108"/>
        <v>8.362369337979092E-2</v>
      </c>
      <c r="AR518" s="32">
        <f t="shared" si="109"/>
        <v>0.10344827586206895</v>
      </c>
      <c r="AS518" s="32">
        <f t="shared" si="110"/>
        <v>0.12087912087912089</v>
      </c>
      <c r="AT518" s="32">
        <f t="shared" ref="AT518:AW519" si="140">Y518/Y517-1</f>
        <v>6.3786008230452662E-2</v>
      </c>
      <c r="AU518" s="216">
        <f t="shared" si="140"/>
        <v>6.1224489795918435E-2</v>
      </c>
      <c r="AV518" s="461">
        <f t="shared" si="140"/>
        <v>0.13143631436314362</v>
      </c>
      <c r="AW518" s="461">
        <f t="shared" si="140"/>
        <v>0.23232323232323226</v>
      </c>
    </row>
    <row r="519" spans="1:49">
      <c r="A519" s="40">
        <f>IF(ISBLANK(B519),"",DATE(YEAR(A518),MONTH(A518),DAY(A518)+7))</f>
        <v>40868</v>
      </c>
      <c r="B519" s="26">
        <v>10141</v>
      </c>
      <c r="C519">
        <v>7456</v>
      </c>
      <c r="D519" s="362">
        <f t="shared" ref="D519:D543" si="141">(B519+C519)/(B518+C518)-1</f>
        <v>-6.885264405440461E-3</v>
      </c>
      <c r="E519" s="348">
        <f t="shared" ref="E519:E543" si="142">B519/B518-1</f>
        <v>-1.0441061670569907E-2</v>
      </c>
      <c r="F519" s="348">
        <f t="shared" ref="F519:F543" si="143">C519/C518-1</f>
        <v>-2.0077633516263349E-3</v>
      </c>
      <c r="G519" s="421">
        <f t="shared" si="116"/>
        <v>0.36011266094420602</v>
      </c>
      <c r="H519" s="366">
        <v>13.85</v>
      </c>
      <c r="I519" s="339">
        <v>11</v>
      </c>
      <c r="J519" s="365">
        <v>19.95</v>
      </c>
      <c r="K519" s="383">
        <v>18.5</v>
      </c>
      <c r="L519" s="365">
        <v>14.9</v>
      </c>
      <c r="M519" s="365">
        <v>15.3</v>
      </c>
      <c r="N519" s="365">
        <v>19.100000000000001</v>
      </c>
      <c r="O519" s="365">
        <v>15.1</v>
      </c>
      <c r="P519" s="379">
        <v>0.93</v>
      </c>
      <c r="Q519" s="368">
        <v>3.67</v>
      </c>
      <c r="R519" s="366">
        <v>6.9</v>
      </c>
      <c r="S519" s="73">
        <v>14.65</v>
      </c>
      <c r="T519" s="365">
        <v>12.5</v>
      </c>
      <c r="U519" s="365">
        <v>14.65</v>
      </c>
      <c r="V519" s="365">
        <v>15.75</v>
      </c>
      <c r="W519" s="365">
        <v>9.3000000000000007</v>
      </c>
      <c r="Y519" s="365">
        <v>28.5</v>
      </c>
      <c r="Z519" s="457">
        <v>28.65</v>
      </c>
      <c r="AA519" s="365">
        <v>9.3699999999999992</v>
      </c>
      <c r="AB519" s="365">
        <v>5.13</v>
      </c>
      <c r="AC519" s="370">
        <f t="shared" si="124"/>
        <v>3.6231884057971175E-3</v>
      </c>
      <c r="AD519" s="476"/>
      <c r="AE519" s="208">
        <f t="shared" ref="AE519:AE542" si="144">I519/I518-1</f>
        <v>-2.2222222222222254E-2</v>
      </c>
      <c r="AF519" s="208">
        <f t="shared" ref="AF519:AK519" si="145">J519/J518-1</f>
        <v>2.0460358056265893E-2</v>
      </c>
      <c r="AG519" s="208">
        <f t="shared" si="145"/>
        <v>8.1743869209809361E-3</v>
      </c>
      <c r="AH519" s="213">
        <f t="shared" si="145"/>
        <v>3.3670033670034627E-3</v>
      </c>
      <c r="AI519" s="211">
        <f t="shared" si="145"/>
        <v>-3.2573289902279035E-3</v>
      </c>
      <c r="AJ519" s="211">
        <f t="shared" si="145"/>
        <v>2.624671916010568E-3</v>
      </c>
      <c r="AK519" s="211">
        <f t="shared" si="145"/>
        <v>0</v>
      </c>
      <c r="AL519" s="462">
        <f t="shared" si="139"/>
        <v>0</v>
      </c>
      <c r="AM519" s="461">
        <f t="shared" si="114"/>
        <v>-5.6555269922879181E-2</v>
      </c>
      <c r="AN519" s="200">
        <f t="shared" si="105"/>
        <v>-0.12101910828025464</v>
      </c>
      <c r="AO519" s="208">
        <f t="shared" si="106"/>
        <v>-2.3333333333333317E-2</v>
      </c>
      <c r="AP519" s="32">
        <f t="shared" si="107"/>
        <v>0</v>
      </c>
      <c r="AQ519" s="32">
        <f t="shared" si="108"/>
        <v>-5.7877813504823128E-2</v>
      </c>
      <c r="AR519" s="32">
        <f t="shared" si="109"/>
        <v>-1.5625E-2</v>
      </c>
      <c r="AS519" s="32">
        <f t="shared" si="110"/>
        <v>-8.8235294117646967E-2</v>
      </c>
      <c r="AT519" s="32">
        <f t="shared" si="140"/>
        <v>0.10251450676982587</v>
      </c>
      <c r="AU519" s="216">
        <f t="shared" si="140"/>
        <v>0.10192307692307678</v>
      </c>
      <c r="AV519" s="461">
        <f t="shared" si="140"/>
        <v>0.12215568862275439</v>
      </c>
      <c r="AW519" s="461">
        <f t="shared" si="140"/>
        <v>-0.15901639344262297</v>
      </c>
    </row>
    <row r="520" spans="1:49">
      <c r="A520" s="40">
        <f t="shared" ref="A520:A575" si="146">IF(ISBLANK(B520),"",DATE(YEAR(A519),MONTH(A519),DAY(A519)+7))</f>
        <v>40875</v>
      </c>
      <c r="B520" s="26">
        <v>9570</v>
      </c>
      <c r="C520">
        <v>7375</v>
      </c>
      <c r="D520" s="362">
        <f t="shared" si="141"/>
        <v>-3.7051770188100241E-2</v>
      </c>
      <c r="E520" s="348">
        <f t="shared" si="142"/>
        <v>-5.6306084212602303E-2</v>
      </c>
      <c r="F520" s="348">
        <f t="shared" si="143"/>
        <v>-1.0863733905579376E-2</v>
      </c>
      <c r="G520" s="421">
        <f t="shared" si="116"/>
        <v>0.29762711864406782</v>
      </c>
      <c r="H520" s="366">
        <v>13.75</v>
      </c>
      <c r="I520" s="339">
        <v>10.75</v>
      </c>
      <c r="J520" s="365">
        <v>19.850000000000001</v>
      </c>
      <c r="K520" s="383">
        <v>18.25</v>
      </c>
      <c r="L520" s="365">
        <v>14.8</v>
      </c>
      <c r="M520" s="365">
        <v>15.1</v>
      </c>
      <c r="N520" s="365">
        <v>19</v>
      </c>
      <c r="O520" s="365">
        <v>14.9</v>
      </c>
      <c r="P520" s="379">
        <v>0.88</v>
      </c>
      <c r="Q520" s="368">
        <v>3.67</v>
      </c>
      <c r="R520" s="366">
        <v>6.35</v>
      </c>
      <c r="S520" s="73">
        <v>14.1</v>
      </c>
      <c r="T520" s="365">
        <v>12.15</v>
      </c>
      <c r="U520" s="365">
        <v>14.1</v>
      </c>
      <c r="V520" s="365">
        <v>15</v>
      </c>
      <c r="W520" s="365">
        <v>8.9</v>
      </c>
      <c r="Y520" s="365">
        <v>26.75</v>
      </c>
      <c r="Z520" s="457">
        <v>27</v>
      </c>
      <c r="AA520" s="365">
        <v>8.48</v>
      </c>
      <c r="AB520" s="365">
        <v>4.7699999999999996</v>
      </c>
      <c r="AC520" s="370">
        <f t="shared" ref="AC520:AC542" si="147">H520/H519-1</f>
        <v>-7.2202166064981865E-3</v>
      </c>
      <c r="AD520" s="476"/>
      <c r="AE520" s="208">
        <f t="shared" si="144"/>
        <v>-2.2727272727272707E-2</v>
      </c>
      <c r="AF520" s="208">
        <f t="shared" ref="AF520:AF542" si="148">J520/J519-1</f>
        <v>-5.0125313283206907E-3</v>
      </c>
      <c r="AG520" s="208">
        <f t="shared" ref="AG520:AG542" si="149">K520/K519-1</f>
        <v>-1.3513513513513487E-2</v>
      </c>
      <c r="AH520" s="213">
        <f t="shared" ref="AH520:AH542" si="150">L520/L519-1</f>
        <v>-6.7114093959731447E-3</v>
      </c>
      <c r="AI520" s="211">
        <f t="shared" ref="AI520:AI542" si="151">M520/M519-1</f>
        <v>-1.3071895424836666E-2</v>
      </c>
      <c r="AJ520" s="211">
        <f t="shared" ref="AJ520:AJ542" si="152">N520/N519-1</f>
        <v>-5.2356020942408987E-3</v>
      </c>
      <c r="AK520" s="211">
        <f t="shared" ref="AK520:AK542" si="153">O520/O519-1</f>
        <v>-1.3245033112582738E-2</v>
      </c>
      <c r="AL520" s="462">
        <f t="shared" ref="AL520:AL542" si="154">P520/P519-1</f>
        <v>-5.3763440860215117E-2</v>
      </c>
      <c r="AM520" s="461">
        <f t="shared" ref="AM520:AM542" si="155">Q520/Q519-1</f>
        <v>0</v>
      </c>
      <c r="AN520" s="200">
        <f t="shared" ref="AN520:AN542" si="156">R520/R519-1</f>
        <v>-7.9710144927536364E-2</v>
      </c>
      <c r="AO520" s="208">
        <f t="shared" ref="AO520:AO542" si="157">S520/S519-1</f>
        <v>-3.7542662116040959E-2</v>
      </c>
      <c r="AP520" s="32">
        <f t="shared" ref="AP520:AP542" si="158">T520/T519-1</f>
        <v>-2.8000000000000025E-2</v>
      </c>
      <c r="AQ520" s="32">
        <f t="shared" ref="AQ520:AQ542" si="159">U520/U519-1</f>
        <v>-3.7542662116040959E-2</v>
      </c>
      <c r="AR520" s="32">
        <f t="shared" ref="AR520:AR542" si="160">V520/V519-1</f>
        <v>-4.7619047619047672E-2</v>
      </c>
      <c r="AS520" s="32">
        <f t="shared" ref="AS520:AS542" si="161">W520/W519-1</f>
        <v>-4.3010752688172116E-2</v>
      </c>
      <c r="AT520" s="32">
        <f t="shared" ref="AT520:AT542" si="162">Y520/Y519-1</f>
        <v>-6.1403508771929793E-2</v>
      </c>
      <c r="AU520" s="216">
        <f t="shared" ref="AU520:AU542" si="163">Z520/Z519-1</f>
        <v>-5.759162303664922E-2</v>
      </c>
      <c r="AV520" s="461">
        <f t="shared" ref="AV520:AV542" si="164">AA520/AA519-1</f>
        <v>-9.4983991462113004E-2</v>
      </c>
      <c r="AW520" s="461">
        <f t="shared" ref="AW520:AW542" si="165">AB520/AB519-1</f>
        <v>-7.0175438596491335E-2</v>
      </c>
    </row>
    <row r="521" spans="1:49">
      <c r="A521" s="40">
        <f>IF(ISBLANK(B521),"",DATE(YEAR(A520),MONTH(A520),DAY(A520)+7))</f>
        <v>40882</v>
      </c>
      <c r="B521" s="26">
        <v>10138</v>
      </c>
      <c r="C521">
        <v>8090</v>
      </c>
      <c r="D521" s="362">
        <f t="shared" si="141"/>
        <v>7.5715550309825908E-2</v>
      </c>
      <c r="E521" s="348">
        <f t="shared" si="142"/>
        <v>5.9352142110762784E-2</v>
      </c>
      <c r="F521" s="348">
        <f t="shared" si="143"/>
        <v>9.6949152542372907E-2</v>
      </c>
      <c r="G521" s="421">
        <f t="shared" si="116"/>
        <v>0.2531520395550062</v>
      </c>
      <c r="H521" s="366">
        <v>14.4</v>
      </c>
      <c r="I521" s="339">
        <v>12.75</v>
      </c>
      <c r="J521" s="365">
        <v>21.5</v>
      </c>
      <c r="K521" s="383">
        <v>19.149999999999999</v>
      </c>
      <c r="L521" s="365">
        <v>15.25</v>
      </c>
      <c r="M521" s="365">
        <v>16.75</v>
      </c>
      <c r="N521" s="365">
        <v>19.600000000000001</v>
      </c>
      <c r="O521" s="365">
        <v>16.55</v>
      </c>
      <c r="P521" s="379">
        <v>1.1000000000000001</v>
      </c>
      <c r="Q521" s="368">
        <v>4.5999999999999996</v>
      </c>
      <c r="R521" s="366">
        <v>6.85</v>
      </c>
      <c r="S521" s="73">
        <v>14.65</v>
      </c>
      <c r="T521" s="365">
        <v>12.75</v>
      </c>
      <c r="U521" s="365">
        <v>14.65</v>
      </c>
      <c r="V521" s="365">
        <v>15.75</v>
      </c>
      <c r="W521" s="365">
        <v>9.35</v>
      </c>
      <c r="Y521" s="365">
        <v>28.25</v>
      </c>
      <c r="Z521" s="457">
        <v>28.5</v>
      </c>
      <c r="AA521" s="365">
        <v>9.2799999999999994</v>
      </c>
      <c r="AB521" s="365">
        <v>5.21</v>
      </c>
      <c r="AC521" s="370">
        <f t="shared" si="147"/>
        <v>4.7272727272727355E-2</v>
      </c>
      <c r="AD521" s="476"/>
      <c r="AE521" s="208">
        <f t="shared" si="144"/>
        <v>0.18604651162790709</v>
      </c>
      <c r="AF521" s="208">
        <f t="shared" si="148"/>
        <v>8.3123425692695152E-2</v>
      </c>
      <c r="AG521" s="208">
        <f t="shared" si="149"/>
        <v>4.9315068493150704E-2</v>
      </c>
      <c r="AH521" s="213">
        <f t="shared" si="150"/>
        <v>3.0405405405405261E-2</v>
      </c>
      <c r="AI521" s="211">
        <f t="shared" si="151"/>
        <v>0.10927152317880795</v>
      </c>
      <c r="AJ521" s="211">
        <f t="shared" si="152"/>
        <v>3.1578947368421151E-2</v>
      </c>
      <c r="AK521" s="211">
        <f t="shared" si="153"/>
        <v>0.11073825503355716</v>
      </c>
      <c r="AL521" s="462">
        <f t="shared" si="154"/>
        <v>0.25</v>
      </c>
      <c r="AM521" s="461">
        <f t="shared" si="155"/>
        <v>0.25340599455040858</v>
      </c>
      <c r="AN521" s="200">
        <f t="shared" si="156"/>
        <v>7.8740157480315043E-2</v>
      </c>
      <c r="AO521" s="208">
        <f t="shared" si="157"/>
        <v>3.9007092198581672E-2</v>
      </c>
      <c r="AP521" s="32">
        <f t="shared" si="158"/>
        <v>4.9382716049382713E-2</v>
      </c>
      <c r="AQ521" s="32">
        <f t="shared" si="159"/>
        <v>3.9007092198581672E-2</v>
      </c>
      <c r="AR521" s="32">
        <f t="shared" si="160"/>
        <v>5.0000000000000044E-2</v>
      </c>
      <c r="AS521" s="32">
        <f t="shared" si="161"/>
        <v>5.0561797752809001E-2</v>
      </c>
      <c r="AT521" s="32">
        <f t="shared" si="162"/>
        <v>5.6074766355140193E-2</v>
      </c>
      <c r="AU521" s="216">
        <f t="shared" si="163"/>
        <v>5.555555555555558E-2</v>
      </c>
      <c r="AV521" s="461">
        <f t="shared" si="164"/>
        <v>9.4339622641509413E-2</v>
      </c>
      <c r="AW521" s="461">
        <f t="shared" si="165"/>
        <v>9.2243186582809278E-2</v>
      </c>
    </row>
    <row r="522" spans="1:49">
      <c r="A522" s="40">
        <f>IF(ISBLANK(B522),"",DATE(YEAR(A521),MONTH(A521),DAY(A521)+7))</f>
        <v>40889</v>
      </c>
      <c r="B522" s="26">
        <v>10947</v>
      </c>
      <c r="C522">
        <v>8731</v>
      </c>
      <c r="D522" s="362">
        <f t="shared" si="141"/>
        <v>7.9547948211542652E-2</v>
      </c>
      <c r="E522" s="348">
        <f t="shared" si="142"/>
        <v>7.9798776879068889E-2</v>
      </c>
      <c r="F522" s="348">
        <f t="shared" si="143"/>
        <v>7.9233621755253392E-2</v>
      </c>
      <c r="G522" s="421">
        <f t="shared" si="116"/>
        <v>0.25380826938495016</v>
      </c>
      <c r="H522" s="366">
        <v>14.75</v>
      </c>
      <c r="I522" s="339">
        <v>13.35</v>
      </c>
      <c r="J522" s="365">
        <v>23.85</v>
      </c>
      <c r="K522" s="383">
        <v>21.6</v>
      </c>
      <c r="L522" s="365">
        <v>15.5</v>
      </c>
      <c r="M522" s="365">
        <v>17.95</v>
      </c>
      <c r="N522" s="365">
        <v>20.25</v>
      </c>
      <c r="O522" s="365">
        <v>17.7</v>
      </c>
      <c r="P522" s="379">
        <v>1.24</v>
      </c>
      <c r="Q522" s="368">
        <v>5.66</v>
      </c>
      <c r="R522" s="366">
        <v>7.9</v>
      </c>
      <c r="S522" s="73">
        <v>15.55</v>
      </c>
      <c r="T522" s="365">
        <v>13</v>
      </c>
      <c r="U522" s="365">
        <v>15.15</v>
      </c>
      <c r="V522" s="365">
        <v>16.5</v>
      </c>
      <c r="W522" s="365">
        <v>10.4</v>
      </c>
      <c r="Y522" s="365">
        <v>30.2</v>
      </c>
      <c r="Z522" s="457">
        <v>30.5</v>
      </c>
      <c r="AA522" s="365">
        <v>9.99</v>
      </c>
      <c r="AB522" s="365">
        <v>6.19</v>
      </c>
      <c r="AC522" s="370">
        <f t="shared" si="147"/>
        <v>2.430555555555558E-2</v>
      </c>
      <c r="AD522" s="476"/>
      <c r="AE522" s="208">
        <f t="shared" si="144"/>
        <v>4.705882352941182E-2</v>
      </c>
      <c r="AF522" s="208">
        <f t="shared" si="148"/>
        <v>0.10930232558139541</v>
      </c>
      <c r="AG522" s="208">
        <f t="shared" si="149"/>
        <v>0.12793733681462149</v>
      </c>
      <c r="AH522" s="213">
        <f t="shared" si="150"/>
        <v>1.6393442622950838E-2</v>
      </c>
      <c r="AI522" s="211">
        <f t="shared" si="151"/>
        <v>7.1641791044775971E-2</v>
      </c>
      <c r="AJ522" s="211">
        <f t="shared" si="152"/>
        <v>3.3163265306122458E-2</v>
      </c>
      <c r="AK522" s="211">
        <f t="shared" si="153"/>
        <v>6.9486404833836835E-2</v>
      </c>
      <c r="AL522" s="462">
        <f t="shared" si="154"/>
        <v>0.1272727272727272</v>
      </c>
      <c r="AM522" s="461">
        <f t="shared" si="155"/>
        <v>0.23043478260869588</v>
      </c>
      <c r="AN522" s="200">
        <f t="shared" si="156"/>
        <v>0.15328467153284686</v>
      </c>
      <c r="AO522" s="208">
        <f t="shared" si="157"/>
        <v>6.1433447098976135E-2</v>
      </c>
      <c r="AP522" s="32">
        <f t="shared" si="158"/>
        <v>1.9607843137254832E-2</v>
      </c>
      <c r="AQ522" s="32">
        <f t="shared" si="159"/>
        <v>3.4129692832764569E-2</v>
      </c>
      <c r="AR522" s="32">
        <f t="shared" si="160"/>
        <v>4.7619047619047672E-2</v>
      </c>
      <c r="AS522" s="32">
        <f t="shared" si="161"/>
        <v>0.11229946524064172</v>
      </c>
      <c r="AT522" s="32">
        <f t="shared" si="162"/>
        <v>6.9026548672566301E-2</v>
      </c>
      <c r="AU522" s="216">
        <f t="shared" si="163"/>
        <v>7.0175438596491224E-2</v>
      </c>
      <c r="AV522" s="461">
        <f t="shared" si="164"/>
        <v>7.6508620689655249E-2</v>
      </c>
      <c r="AW522" s="461">
        <f t="shared" si="165"/>
        <v>0.18809980806142046</v>
      </c>
    </row>
    <row r="523" spans="1:49">
      <c r="A523" s="40">
        <f>IF(ISBLANK(B523),"",DATE(YEAR(A522),MONTH(A522),DAY(A522)+7))</f>
        <v>40896</v>
      </c>
      <c r="B523" s="26">
        <v>10531</v>
      </c>
      <c r="C523">
        <v>8516</v>
      </c>
      <c r="D523" s="362">
        <f t="shared" si="141"/>
        <v>-3.2066266897042395E-2</v>
      </c>
      <c r="E523" s="348">
        <f t="shared" si="142"/>
        <v>-3.8001278889193357E-2</v>
      </c>
      <c r="F523" s="348">
        <f t="shared" si="143"/>
        <v>-2.4624899782384579E-2</v>
      </c>
      <c r="G523" s="421">
        <f t="shared" si="116"/>
        <v>0.23661343353687178</v>
      </c>
      <c r="H523" s="366">
        <v>14.5</v>
      </c>
      <c r="I523" s="339">
        <v>12.75</v>
      </c>
      <c r="J523" s="365">
        <v>22.5</v>
      </c>
      <c r="K523" s="383">
        <v>21.05</v>
      </c>
      <c r="L523" s="365">
        <v>15.2</v>
      </c>
      <c r="M523" s="365">
        <v>17.8</v>
      </c>
      <c r="N523" s="365">
        <v>20.05</v>
      </c>
      <c r="O523" s="365">
        <v>17.600000000000001</v>
      </c>
      <c r="P523" s="379">
        <v>1.2</v>
      </c>
      <c r="Q523" s="368">
        <v>5.57</v>
      </c>
      <c r="R523" s="366">
        <v>7.1</v>
      </c>
      <c r="S523" s="73">
        <v>15.1</v>
      </c>
      <c r="T523" s="365">
        <v>13</v>
      </c>
      <c r="U523" s="365">
        <v>14.75</v>
      </c>
      <c r="V523" s="365">
        <v>16</v>
      </c>
      <c r="W523" s="365">
        <v>9.65</v>
      </c>
      <c r="Y523" s="365">
        <v>29.75</v>
      </c>
      <c r="Z523" s="457">
        <v>30</v>
      </c>
      <c r="AA523" s="365">
        <v>9.6999999999999993</v>
      </c>
      <c r="AB523" s="365">
        <v>5.74</v>
      </c>
      <c r="AC523" s="370">
        <f t="shared" si="147"/>
        <v>-1.6949152542372836E-2</v>
      </c>
      <c r="AD523" s="476"/>
      <c r="AE523" s="208">
        <f t="shared" si="144"/>
        <v>-4.49438202247191E-2</v>
      </c>
      <c r="AF523" s="208">
        <f t="shared" si="148"/>
        <v>-5.6603773584905759E-2</v>
      </c>
      <c r="AG523" s="208">
        <f t="shared" si="149"/>
        <v>-2.5462962962963021E-2</v>
      </c>
      <c r="AH523" s="213">
        <f t="shared" si="150"/>
        <v>-1.9354838709677469E-2</v>
      </c>
      <c r="AI523" s="211">
        <f t="shared" si="151"/>
        <v>-8.3565459610026593E-3</v>
      </c>
      <c r="AJ523" s="211">
        <f t="shared" si="152"/>
        <v>-9.8765432098765205E-3</v>
      </c>
      <c r="AK523" s="211">
        <f t="shared" si="153"/>
        <v>-5.6497175141241307E-3</v>
      </c>
      <c r="AL523" s="462">
        <f t="shared" si="154"/>
        <v>-3.2258064516129115E-2</v>
      </c>
      <c r="AM523" s="461">
        <f t="shared" si="155"/>
        <v>-1.590106007067138E-2</v>
      </c>
      <c r="AN523" s="200">
        <f t="shared" si="156"/>
        <v>-0.10126582278481022</v>
      </c>
      <c r="AO523" s="208">
        <f t="shared" si="157"/>
        <v>-2.8938906752411619E-2</v>
      </c>
      <c r="AP523" s="32">
        <f t="shared" si="158"/>
        <v>0</v>
      </c>
      <c r="AQ523" s="32">
        <f t="shared" si="159"/>
        <v>-2.6402640264026389E-2</v>
      </c>
      <c r="AR523" s="32">
        <f t="shared" si="160"/>
        <v>-3.0303030303030276E-2</v>
      </c>
      <c r="AS523" s="32">
        <f t="shared" si="161"/>
        <v>-7.2115384615384581E-2</v>
      </c>
      <c r="AT523" s="32">
        <f t="shared" si="162"/>
        <v>-1.490066225165565E-2</v>
      </c>
      <c r="AU523" s="216">
        <f t="shared" si="163"/>
        <v>-1.6393442622950838E-2</v>
      </c>
      <c r="AV523" s="461">
        <f t="shared" si="164"/>
        <v>-2.9029029029029152E-2</v>
      </c>
      <c r="AW523" s="461">
        <f t="shared" si="165"/>
        <v>-7.2697899838449098E-2</v>
      </c>
    </row>
    <row r="524" spans="1:49">
      <c r="A524" s="40">
        <v>40905</v>
      </c>
      <c r="B524" s="26">
        <v>9976</v>
      </c>
      <c r="C524">
        <v>8126</v>
      </c>
      <c r="D524" s="362">
        <f t="shared" si="141"/>
        <v>-4.961411245865488E-2</v>
      </c>
      <c r="E524" s="348">
        <f t="shared" si="142"/>
        <v>-5.2701547811224048E-2</v>
      </c>
      <c r="F524" s="348">
        <f t="shared" si="143"/>
        <v>-4.5796148426491268E-2</v>
      </c>
      <c r="G524" s="421">
        <f t="shared" si="116"/>
        <v>0.2276642874723111</v>
      </c>
      <c r="H524" s="366">
        <v>14.15</v>
      </c>
      <c r="I524" s="339">
        <v>11.65</v>
      </c>
      <c r="J524" s="365">
        <v>22</v>
      </c>
      <c r="K524" s="383">
        <v>20.55</v>
      </c>
      <c r="L524" s="365">
        <v>14.75</v>
      </c>
      <c r="M524" s="365">
        <v>17</v>
      </c>
      <c r="N524" s="365">
        <v>19.649999999999999</v>
      </c>
      <c r="O524" s="365">
        <v>16.75</v>
      </c>
      <c r="P524" s="379">
        <v>1.1499999999999999</v>
      </c>
      <c r="Q524" s="368">
        <v>4.8600000000000003</v>
      </c>
      <c r="R524" s="366">
        <v>6.45</v>
      </c>
      <c r="S524" s="73">
        <v>14.45</v>
      </c>
      <c r="T524" s="365">
        <v>12.85</v>
      </c>
      <c r="U524" s="365">
        <v>14.1</v>
      </c>
      <c r="V524" s="365">
        <v>15.25</v>
      </c>
      <c r="W524" s="365">
        <v>9</v>
      </c>
      <c r="Y524" s="365">
        <v>29.5</v>
      </c>
      <c r="Z524" s="457">
        <v>29.65</v>
      </c>
      <c r="AA524" s="365">
        <v>8.75</v>
      </c>
      <c r="AB524" s="365">
        <v>4.95</v>
      </c>
      <c r="AC524" s="370">
        <f t="shared" si="147"/>
        <v>-2.4137931034482696E-2</v>
      </c>
      <c r="AD524" s="476"/>
      <c r="AE524" s="208">
        <f t="shared" si="144"/>
        <v>-8.6274509803921595E-2</v>
      </c>
      <c r="AF524" s="208">
        <f t="shared" si="148"/>
        <v>-2.2222222222222254E-2</v>
      </c>
      <c r="AG524" s="208">
        <f t="shared" si="149"/>
        <v>-2.3752969121140111E-2</v>
      </c>
      <c r="AH524" s="213">
        <f t="shared" si="150"/>
        <v>-2.960526315789469E-2</v>
      </c>
      <c r="AI524" s="211">
        <f t="shared" si="151"/>
        <v>-4.49438202247191E-2</v>
      </c>
      <c r="AJ524" s="211">
        <f t="shared" si="152"/>
        <v>-1.9950124688279391E-2</v>
      </c>
      <c r="AK524" s="211">
        <f t="shared" si="153"/>
        <v>-4.8295454545454586E-2</v>
      </c>
      <c r="AL524" s="462">
        <f t="shared" si="154"/>
        <v>-4.1666666666666741E-2</v>
      </c>
      <c r="AM524" s="461">
        <f t="shared" si="155"/>
        <v>-0.12746858168761221</v>
      </c>
      <c r="AN524" s="200">
        <f t="shared" si="156"/>
        <v>-9.1549295774647765E-2</v>
      </c>
      <c r="AO524" s="208">
        <f t="shared" si="157"/>
        <v>-4.3046357615894038E-2</v>
      </c>
      <c r="AP524" s="32">
        <f t="shared" si="158"/>
        <v>-1.1538461538461608E-2</v>
      </c>
      <c r="AQ524" s="32">
        <f t="shared" si="159"/>
        <v>-4.4067796610169463E-2</v>
      </c>
      <c r="AR524" s="32">
        <f t="shared" si="160"/>
        <v>-4.6875E-2</v>
      </c>
      <c r="AS524" s="32">
        <f t="shared" si="161"/>
        <v>-6.7357512953367893E-2</v>
      </c>
      <c r="AT524" s="32">
        <f t="shared" si="162"/>
        <v>-8.4033613445377853E-3</v>
      </c>
      <c r="AU524" s="216">
        <f t="shared" si="163"/>
        <v>-1.1666666666666714E-2</v>
      </c>
      <c r="AV524" s="461">
        <f t="shared" si="164"/>
        <v>-9.7938144329896892E-2</v>
      </c>
      <c r="AW524" s="461">
        <f t="shared" si="165"/>
        <v>-0.1376306620209059</v>
      </c>
    </row>
    <row r="525" spans="1:49">
      <c r="A525" s="40">
        <v>40917</v>
      </c>
      <c r="B525" s="26">
        <v>7692</v>
      </c>
      <c r="C525">
        <v>6044</v>
      </c>
      <c r="D525" s="362">
        <f t="shared" si="141"/>
        <v>-0.24118881891503696</v>
      </c>
      <c r="E525" s="348">
        <f t="shared" si="142"/>
        <v>-0.22894947874899763</v>
      </c>
      <c r="F525" s="348">
        <f t="shared" si="143"/>
        <v>-0.25621461973910908</v>
      </c>
      <c r="G525" s="421">
        <f t="shared" si="116"/>
        <v>0.27266710787557907</v>
      </c>
      <c r="H525" s="366">
        <v>11.3</v>
      </c>
      <c r="I525" s="339">
        <v>9.5</v>
      </c>
      <c r="J525" s="365">
        <v>16.399999999999999</v>
      </c>
      <c r="K525" s="383">
        <v>14.15</v>
      </c>
      <c r="L525" s="365">
        <v>12.15</v>
      </c>
      <c r="M525" s="365">
        <v>13.55</v>
      </c>
      <c r="N525" s="365">
        <v>15.75</v>
      </c>
      <c r="O525" s="365">
        <v>13.35</v>
      </c>
      <c r="P525" s="379">
        <v>0.26</v>
      </c>
      <c r="Q525" s="368">
        <v>2.2999999999999998</v>
      </c>
      <c r="R525" s="366">
        <v>4.75</v>
      </c>
      <c r="S525" s="73">
        <v>11.6</v>
      </c>
      <c r="T525" s="365">
        <v>11.15</v>
      </c>
      <c r="U525" s="365">
        <v>12</v>
      </c>
      <c r="V525" s="365">
        <v>12.25</v>
      </c>
      <c r="W525" s="365">
        <v>7.5</v>
      </c>
      <c r="Y525" s="365">
        <v>23.15</v>
      </c>
      <c r="Z525" s="457">
        <v>23.3</v>
      </c>
      <c r="AA525" s="365">
        <v>5.74</v>
      </c>
      <c r="AB525" s="365">
        <v>2.65</v>
      </c>
      <c r="AC525" s="370">
        <f t="shared" si="147"/>
        <v>-0.20141342756183744</v>
      </c>
      <c r="AD525" s="476"/>
      <c r="AE525" s="208">
        <f t="shared" si="144"/>
        <v>-0.18454935622317603</v>
      </c>
      <c r="AF525" s="208">
        <f t="shared" si="148"/>
        <v>-0.25454545454545463</v>
      </c>
      <c r="AG525" s="208">
        <f t="shared" si="149"/>
        <v>-0.31143552311435518</v>
      </c>
      <c r="AH525" s="213">
        <f t="shared" si="150"/>
        <v>-0.17627118644067796</v>
      </c>
      <c r="AI525" s="211">
        <f t="shared" si="151"/>
        <v>-0.20294117647058818</v>
      </c>
      <c r="AJ525" s="211">
        <f t="shared" si="152"/>
        <v>-0.19847328244274809</v>
      </c>
      <c r="AK525" s="211">
        <f t="shared" si="153"/>
        <v>-0.20298507462686566</v>
      </c>
      <c r="AL525" s="462">
        <f t="shared" si="154"/>
        <v>-0.77391304347826084</v>
      </c>
      <c r="AM525" s="461">
        <f t="shared" si="155"/>
        <v>-0.52674897119341568</v>
      </c>
      <c r="AN525" s="200">
        <f t="shared" si="156"/>
        <v>-0.26356589147286824</v>
      </c>
      <c r="AO525" s="208">
        <f t="shared" si="157"/>
        <v>-0.19723183391003463</v>
      </c>
      <c r="AP525" s="32">
        <f t="shared" si="158"/>
        <v>-0.13229571984435795</v>
      </c>
      <c r="AQ525" s="32">
        <f t="shared" si="159"/>
        <v>-0.14893617021276595</v>
      </c>
      <c r="AR525" s="32">
        <f t="shared" si="160"/>
        <v>-0.19672131147540983</v>
      </c>
      <c r="AS525" s="32">
        <f t="shared" si="161"/>
        <v>-0.16666666666666663</v>
      </c>
      <c r="AT525" s="32">
        <f t="shared" si="162"/>
        <v>-0.21525423728813564</v>
      </c>
      <c r="AU525" s="216">
        <f t="shared" si="163"/>
        <v>-0.21416526138279923</v>
      </c>
      <c r="AV525" s="461">
        <f t="shared" si="164"/>
        <v>-0.34399999999999997</v>
      </c>
      <c r="AW525" s="461">
        <f t="shared" si="165"/>
        <v>-0.46464646464646464</v>
      </c>
    </row>
    <row r="526" spans="1:49">
      <c r="A526" s="40">
        <f>IF(ISBLANK(B526),"",DATE(YEAR(A525),MONTH(A525),DAY(A525)+7))</f>
        <v>40924</v>
      </c>
      <c r="B526" s="26">
        <v>6564</v>
      </c>
      <c r="C526">
        <v>5284</v>
      </c>
      <c r="D526" s="362">
        <f t="shared" si="141"/>
        <v>-0.13744903902154926</v>
      </c>
      <c r="E526" s="348">
        <f t="shared" si="142"/>
        <v>-0.14664586583463335</v>
      </c>
      <c r="F526" s="348">
        <f t="shared" si="143"/>
        <v>-0.12574454003970881</v>
      </c>
      <c r="G526" s="421">
        <f t="shared" si="116"/>
        <v>0.24224072672218017</v>
      </c>
      <c r="H526" s="366">
        <v>10.55</v>
      </c>
      <c r="I526" s="339">
        <v>7.8</v>
      </c>
      <c r="J526" s="365">
        <v>15</v>
      </c>
      <c r="K526" s="383">
        <v>13.15</v>
      </c>
      <c r="L526" s="365">
        <v>11.25</v>
      </c>
      <c r="M526" s="365">
        <v>11.75</v>
      </c>
      <c r="N526" s="365">
        <v>15</v>
      </c>
      <c r="O526" s="365">
        <v>11.4</v>
      </c>
      <c r="P526" s="379">
        <v>0</v>
      </c>
      <c r="Q526" s="368">
        <v>1.28</v>
      </c>
      <c r="R526" s="366">
        <v>4</v>
      </c>
      <c r="S526" s="73">
        <v>9.6999999999999993</v>
      </c>
      <c r="T526" s="365">
        <v>10.25</v>
      </c>
      <c r="U526" s="365">
        <v>10.8</v>
      </c>
      <c r="V526" s="365">
        <v>10.5</v>
      </c>
      <c r="W526" s="365">
        <v>6.7</v>
      </c>
      <c r="Y526" s="365">
        <v>20.25</v>
      </c>
      <c r="Z526" s="457">
        <v>20.350000000000001</v>
      </c>
      <c r="AA526" s="365">
        <v>4.45</v>
      </c>
      <c r="AB526" s="365">
        <v>1.68</v>
      </c>
      <c r="AC526" s="370">
        <f t="shared" si="147"/>
        <v>-6.6371681415929196E-2</v>
      </c>
      <c r="AD526" s="476"/>
      <c r="AE526" s="208">
        <f t="shared" si="144"/>
        <v>-0.17894736842105263</v>
      </c>
      <c r="AF526" s="208">
        <f t="shared" si="148"/>
        <v>-8.536585365853655E-2</v>
      </c>
      <c r="AG526" s="208">
        <f t="shared" si="149"/>
        <v>-7.0671378091872739E-2</v>
      </c>
      <c r="AH526" s="213">
        <f t="shared" si="150"/>
        <v>-7.407407407407407E-2</v>
      </c>
      <c r="AI526" s="211">
        <f t="shared" si="151"/>
        <v>-0.13284132841328422</v>
      </c>
      <c r="AJ526" s="211">
        <f t="shared" si="152"/>
        <v>-4.7619047619047672E-2</v>
      </c>
      <c r="AK526" s="211">
        <f t="shared" si="153"/>
        <v>-0.14606741573033699</v>
      </c>
      <c r="AL526" s="462">
        <f t="shared" si="154"/>
        <v>-1</v>
      </c>
      <c r="AM526" s="461">
        <f t="shared" si="155"/>
        <v>-0.44347826086956521</v>
      </c>
      <c r="AN526" s="200">
        <f t="shared" si="156"/>
        <v>-0.15789473684210531</v>
      </c>
      <c r="AO526" s="208">
        <f t="shared" si="157"/>
        <v>-0.16379310344827591</v>
      </c>
      <c r="AP526" s="32">
        <f t="shared" si="158"/>
        <v>-8.0717488789237679E-2</v>
      </c>
      <c r="AQ526" s="32">
        <f t="shared" si="159"/>
        <v>-9.9999999999999978E-2</v>
      </c>
      <c r="AR526" s="32">
        <f t="shared" si="160"/>
        <v>-0.1428571428571429</v>
      </c>
      <c r="AS526" s="32">
        <f t="shared" si="161"/>
        <v>-0.10666666666666669</v>
      </c>
      <c r="AT526" s="32">
        <f t="shared" si="162"/>
        <v>-0.12526997840172782</v>
      </c>
      <c r="AU526" s="216">
        <f t="shared" si="163"/>
        <v>-0.12660944206008584</v>
      </c>
      <c r="AV526" s="461">
        <f t="shared" si="164"/>
        <v>-0.22473867595818819</v>
      </c>
      <c r="AW526" s="461">
        <f t="shared" si="165"/>
        <v>-0.36603773584905663</v>
      </c>
    </row>
    <row r="527" spans="1:49">
      <c r="A527" s="40">
        <f t="shared" si="146"/>
        <v>40931</v>
      </c>
      <c r="B527" s="26">
        <v>5991</v>
      </c>
      <c r="C527">
        <v>5134</v>
      </c>
      <c r="D527" s="362">
        <f t="shared" si="141"/>
        <v>-6.102295746117492E-2</v>
      </c>
      <c r="E527" s="348">
        <f t="shared" si="142"/>
        <v>-8.729433272394882E-2</v>
      </c>
      <c r="F527" s="348">
        <f t="shared" si="143"/>
        <v>-2.8387585162755524E-2</v>
      </c>
      <c r="G527" s="421">
        <f t="shared" si="116"/>
        <v>0.16692637319828593</v>
      </c>
      <c r="H527" s="366">
        <v>10.25</v>
      </c>
      <c r="I527" s="339">
        <v>7.6</v>
      </c>
      <c r="J527" s="365">
        <v>14.75</v>
      </c>
      <c r="K527" s="383">
        <v>13.05</v>
      </c>
      <c r="L527" s="365">
        <v>11</v>
      </c>
      <c r="M527" s="365">
        <v>11.56</v>
      </c>
      <c r="N527" s="365">
        <v>14.75</v>
      </c>
      <c r="O527" s="365">
        <v>11.2</v>
      </c>
      <c r="P527" s="379">
        <v>0</v>
      </c>
      <c r="Q527" s="368">
        <v>0.88</v>
      </c>
      <c r="R527" s="366">
        <v>3.55</v>
      </c>
      <c r="S527" s="73">
        <v>9</v>
      </c>
      <c r="T527" s="365">
        <v>9.25</v>
      </c>
      <c r="U527" s="365">
        <v>10.15</v>
      </c>
      <c r="V527" s="365">
        <v>9.85</v>
      </c>
      <c r="W527" s="365">
        <v>6.1</v>
      </c>
      <c r="Y527" s="365">
        <v>19.350000000000001</v>
      </c>
      <c r="Z527" s="457">
        <v>19.5</v>
      </c>
      <c r="AA527" s="365">
        <v>3.8</v>
      </c>
      <c r="AB527" s="365">
        <v>0.87</v>
      </c>
      <c r="AC527" s="370">
        <f t="shared" si="147"/>
        <v>-2.8436018957346043E-2</v>
      </c>
      <c r="AD527" s="476"/>
      <c r="AE527" s="208">
        <f t="shared" si="144"/>
        <v>-2.5641025641025661E-2</v>
      </c>
      <c r="AF527" s="208">
        <f t="shared" si="148"/>
        <v>-1.6666666666666718E-2</v>
      </c>
      <c r="AG527" s="208">
        <f t="shared" si="149"/>
        <v>-7.6045627376425395E-3</v>
      </c>
      <c r="AH527" s="213">
        <f t="shared" si="150"/>
        <v>-2.2222222222222254E-2</v>
      </c>
      <c r="AI527" s="211">
        <f t="shared" si="151"/>
        <v>-1.6170212765957426E-2</v>
      </c>
      <c r="AJ527" s="211">
        <f t="shared" si="152"/>
        <v>-1.6666666666666718E-2</v>
      </c>
      <c r="AK527" s="211">
        <f t="shared" si="153"/>
        <v>-1.7543859649122862E-2</v>
      </c>
      <c r="AL527" s="462" t="e">
        <f t="shared" si="154"/>
        <v>#DIV/0!</v>
      </c>
      <c r="AM527" s="461">
        <f t="shared" si="155"/>
        <v>-0.3125</v>
      </c>
      <c r="AN527" s="200">
        <f t="shared" si="156"/>
        <v>-0.11250000000000004</v>
      </c>
      <c r="AO527" s="208">
        <f t="shared" si="157"/>
        <v>-7.2164948453608213E-2</v>
      </c>
      <c r="AP527" s="32">
        <f t="shared" si="158"/>
        <v>-9.7560975609756073E-2</v>
      </c>
      <c r="AQ527" s="32">
        <f t="shared" si="159"/>
        <v>-6.018518518518523E-2</v>
      </c>
      <c r="AR527" s="32">
        <f t="shared" si="160"/>
        <v>-6.1904761904761907E-2</v>
      </c>
      <c r="AS527" s="32">
        <f t="shared" si="161"/>
        <v>-8.9552238805970186E-2</v>
      </c>
      <c r="AT527" s="32">
        <f t="shared" si="162"/>
        <v>-4.4444444444444398E-2</v>
      </c>
      <c r="AU527" s="216">
        <f t="shared" si="163"/>
        <v>-4.1769041769041837E-2</v>
      </c>
      <c r="AV527" s="461">
        <f t="shared" si="164"/>
        <v>-0.1460674157303371</v>
      </c>
      <c r="AW527" s="461">
        <f t="shared" si="165"/>
        <v>-0.4821428571428571</v>
      </c>
    </row>
    <row r="528" spans="1:49">
      <c r="A528" s="40">
        <f t="shared" si="146"/>
        <v>40938</v>
      </c>
      <c r="B528" s="26">
        <v>5842</v>
      </c>
      <c r="C528">
        <v>5077</v>
      </c>
      <c r="D528" s="362">
        <f t="shared" si="141"/>
        <v>-1.8516853932584287E-2</v>
      </c>
      <c r="E528" s="348">
        <f t="shared" si="142"/>
        <v>-2.4870639292271735E-2</v>
      </c>
      <c r="F528" s="348">
        <f t="shared" si="143"/>
        <v>-1.1102454226723846E-2</v>
      </c>
      <c r="G528" s="421">
        <f t="shared" si="116"/>
        <v>0.1506795351585582</v>
      </c>
      <c r="H528" s="366">
        <v>10</v>
      </c>
      <c r="I528" s="339">
        <v>7.65</v>
      </c>
      <c r="J528" s="365">
        <v>14.7</v>
      </c>
      <c r="K528" s="383">
        <v>13</v>
      </c>
      <c r="L528" s="365">
        <v>10.85</v>
      </c>
      <c r="M528" s="365">
        <v>11.45</v>
      </c>
      <c r="N528" s="365">
        <v>14.5</v>
      </c>
      <c r="O528" s="365">
        <v>11.05</v>
      </c>
      <c r="P528" s="379">
        <v>0</v>
      </c>
      <c r="Q528" s="368">
        <v>0.8</v>
      </c>
      <c r="R528" s="366">
        <v>3.5</v>
      </c>
      <c r="S528" s="73">
        <v>8.75</v>
      </c>
      <c r="T528" s="365">
        <v>8.85</v>
      </c>
      <c r="U528" s="365">
        <v>10</v>
      </c>
      <c r="V528" s="365">
        <v>9.5</v>
      </c>
      <c r="W528" s="365">
        <v>6.05</v>
      </c>
      <c r="Y528" s="365">
        <v>19.2</v>
      </c>
      <c r="Z528" s="457">
        <v>19.350000000000001</v>
      </c>
      <c r="AA528" s="365">
        <v>3.51</v>
      </c>
      <c r="AB528" s="365">
        <v>0.88</v>
      </c>
      <c r="AC528" s="370">
        <f t="shared" si="147"/>
        <v>-2.4390243902439046E-2</v>
      </c>
      <c r="AD528" s="476"/>
      <c r="AE528" s="208">
        <f t="shared" si="144"/>
        <v>6.5789473684212396E-3</v>
      </c>
      <c r="AF528" s="208">
        <f t="shared" si="148"/>
        <v>-3.3898305084746339E-3</v>
      </c>
      <c r="AG528" s="208">
        <f t="shared" si="149"/>
        <v>-3.8314176245211051E-3</v>
      </c>
      <c r="AH528" s="213">
        <f t="shared" si="150"/>
        <v>-1.3636363636363669E-2</v>
      </c>
      <c r="AI528" s="211">
        <f t="shared" si="151"/>
        <v>-9.5155709342561456E-3</v>
      </c>
      <c r="AJ528" s="211">
        <f t="shared" si="152"/>
        <v>-1.6949152542372836E-2</v>
      </c>
      <c r="AK528" s="211">
        <f t="shared" si="153"/>
        <v>-1.3392857142856984E-2</v>
      </c>
      <c r="AL528" s="462" t="e">
        <f t="shared" si="154"/>
        <v>#DIV/0!</v>
      </c>
      <c r="AM528" s="461">
        <f t="shared" si="155"/>
        <v>-9.0909090909090828E-2</v>
      </c>
      <c r="AN528" s="200">
        <f t="shared" si="156"/>
        <v>-1.4084507042253502E-2</v>
      </c>
      <c r="AO528" s="208">
        <f t="shared" si="157"/>
        <v>-2.777777777777779E-2</v>
      </c>
      <c r="AP528" s="32">
        <f t="shared" si="158"/>
        <v>-4.3243243243243246E-2</v>
      </c>
      <c r="AQ528" s="32">
        <f t="shared" si="159"/>
        <v>-1.4778325123152691E-2</v>
      </c>
      <c r="AR528" s="32">
        <f t="shared" si="160"/>
        <v>-3.5532994923857864E-2</v>
      </c>
      <c r="AS528" s="32">
        <f t="shared" si="161"/>
        <v>-8.1967213114754189E-3</v>
      </c>
      <c r="AT528" s="32">
        <f t="shared" si="162"/>
        <v>-7.7519379844962488E-3</v>
      </c>
      <c r="AU528" s="216">
        <f t="shared" si="163"/>
        <v>-7.692307692307665E-3</v>
      </c>
      <c r="AV528" s="461">
        <f t="shared" si="164"/>
        <v>-7.6315789473684226E-2</v>
      </c>
      <c r="AW528" s="461">
        <f t="shared" si="165"/>
        <v>1.1494252873563315E-2</v>
      </c>
    </row>
    <row r="529" spans="1:49">
      <c r="A529" s="40">
        <f t="shared" si="146"/>
        <v>40945</v>
      </c>
      <c r="B529" s="26">
        <v>5771</v>
      </c>
      <c r="C529">
        <v>4990</v>
      </c>
      <c r="D529" s="362">
        <f t="shared" si="141"/>
        <v>-1.4470189577800219E-2</v>
      </c>
      <c r="E529" s="348">
        <f t="shared" si="142"/>
        <v>-1.2153372132831186E-2</v>
      </c>
      <c r="F529" s="348">
        <f t="shared" si="143"/>
        <v>-1.7136103998424246E-2</v>
      </c>
      <c r="G529" s="421">
        <f t="shared" si="116"/>
        <v>0.15651302605210421</v>
      </c>
      <c r="H529" s="366">
        <v>10</v>
      </c>
      <c r="I529" s="339">
        <v>7.45</v>
      </c>
      <c r="J529" s="365">
        <v>13.95</v>
      </c>
      <c r="K529" s="383">
        <v>12.85</v>
      </c>
      <c r="L529" s="365">
        <v>10.85</v>
      </c>
      <c r="M529" s="365">
        <v>11.3</v>
      </c>
      <c r="N529" s="365">
        <v>14.5</v>
      </c>
      <c r="O529" s="365">
        <v>10.9</v>
      </c>
      <c r="P529" s="379">
        <v>0</v>
      </c>
      <c r="Q529" s="368">
        <v>0.75</v>
      </c>
      <c r="R529" s="366">
        <v>3.35</v>
      </c>
      <c r="S529" s="73">
        <v>8.6</v>
      </c>
      <c r="T529" s="365">
        <v>8.8000000000000007</v>
      </c>
      <c r="U529" s="365">
        <v>9.8000000000000007</v>
      </c>
      <c r="V529" s="365">
        <v>9.5</v>
      </c>
      <c r="W529" s="365">
        <v>5.85</v>
      </c>
      <c r="Y529" s="365">
        <v>19.25</v>
      </c>
      <c r="Z529" s="457">
        <v>19.399999999999999</v>
      </c>
      <c r="AA529" s="365">
        <v>3.49</v>
      </c>
      <c r="AB529" s="365">
        <v>0.84</v>
      </c>
      <c r="AC529" s="370">
        <f t="shared" si="147"/>
        <v>0</v>
      </c>
      <c r="AD529" s="476"/>
      <c r="AE529" s="208">
        <f t="shared" si="144"/>
        <v>-2.6143790849673221E-2</v>
      </c>
      <c r="AF529" s="208">
        <f t="shared" si="148"/>
        <v>-5.1020408163265363E-2</v>
      </c>
      <c r="AG529" s="208">
        <f t="shared" si="149"/>
        <v>-1.1538461538461608E-2</v>
      </c>
      <c r="AH529" s="213">
        <f t="shared" si="150"/>
        <v>0</v>
      </c>
      <c r="AI529" s="211">
        <f t="shared" si="151"/>
        <v>-1.3100436681222627E-2</v>
      </c>
      <c r="AJ529" s="211">
        <f t="shared" si="152"/>
        <v>0</v>
      </c>
      <c r="AK529" s="211">
        <f t="shared" si="153"/>
        <v>-1.3574660633484226E-2</v>
      </c>
      <c r="AL529" s="462" t="e">
        <f t="shared" si="154"/>
        <v>#DIV/0!</v>
      </c>
      <c r="AM529" s="461">
        <f t="shared" si="155"/>
        <v>-6.25E-2</v>
      </c>
      <c r="AN529" s="200">
        <f t="shared" si="156"/>
        <v>-4.2857142857142816E-2</v>
      </c>
      <c r="AO529" s="208">
        <f t="shared" si="157"/>
        <v>-1.7142857142857237E-2</v>
      </c>
      <c r="AP529" s="32">
        <f t="shared" si="158"/>
        <v>-5.6497175141241307E-3</v>
      </c>
      <c r="AQ529" s="32">
        <f t="shared" si="159"/>
        <v>-1.9999999999999907E-2</v>
      </c>
      <c r="AR529" s="32">
        <f t="shared" si="160"/>
        <v>0</v>
      </c>
      <c r="AS529" s="32">
        <f t="shared" si="161"/>
        <v>-3.3057851239669422E-2</v>
      </c>
      <c r="AT529" s="32">
        <f t="shared" si="162"/>
        <v>2.6041666666667407E-3</v>
      </c>
      <c r="AU529" s="216">
        <f t="shared" si="163"/>
        <v>2.5839793281652312E-3</v>
      </c>
      <c r="AV529" s="461">
        <f t="shared" si="164"/>
        <v>-5.6980056980056037E-3</v>
      </c>
      <c r="AW529" s="461">
        <f t="shared" si="165"/>
        <v>-4.5454545454545525E-2</v>
      </c>
    </row>
    <row r="530" spans="1:49">
      <c r="A530" s="40">
        <f t="shared" si="146"/>
        <v>40952</v>
      </c>
      <c r="B530" s="26">
        <v>5902</v>
      </c>
      <c r="C530">
        <v>5060</v>
      </c>
      <c r="D530" s="362">
        <f t="shared" si="141"/>
        <v>1.8678561471982214E-2</v>
      </c>
      <c r="E530" s="348">
        <f t="shared" si="142"/>
        <v>2.2699705423670169E-2</v>
      </c>
      <c r="F530" s="348">
        <f t="shared" si="143"/>
        <v>1.4028056112224352E-2</v>
      </c>
      <c r="G530" s="421">
        <f t="shared" si="116"/>
        <v>0.16640316205533598</v>
      </c>
      <c r="H530" s="366">
        <v>10.199999999999999</v>
      </c>
      <c r="I530" s="339">
        <v>7.6</v>
      </c>
      <c r="J530" s="365">
        <v>14</v>
      </c>
      <c r="K530" s="383">
        <v>13</v>
      </c>
      <c r="L530" s="365">
        <v>11</v>
      </c>
      <c r="M530" s="365">
        <v>11.4</v>
      </c>
      <c r="N530" s="365">
        <v>14.75</v>
      </c>
      <c r="O530" s="365">
        <v>10.95</v>
      </c>
      <c r="P530" s="379">
        <v>0</v>
      </c>
      <c r="Q530" s="368">
        <v>0.84</v>
      </c>
      <c r="R530" s="366">
        <v>3.7</v>
      </c>
      <c r="S530" s="73">
        <v>8.65</v>
      </c>
      <c r="T530" s="365">
        <v>8.8000000000000007</v>
      </c>
      <c r="U530" s="365">
        <v>10</v>
      </c>
      <c r="V530" s="365">
        <v>9.75</v>
      </c>
      <c r="W530" s="365">
        <v>6.15</v>
      </c>
      <c r="Y530" s="365">
        <v>19.399999999999999</v>
      </c>
      <c r="Z530" s="457">
        <v>19.55</v>
      </c>
      <c r="AA530" s="365">
        <v>3.49</v>
      </c>
      <c r="AB530" s="365">
        <v>0.88</v>
      </c>
      <c r="AC530" s="370">
        <f t="shared" si="147"/>
        <v>2.0000000000000018E-2</v>
      </c>
      <c r="AD530" s="476"/>
      <c r="AE530" s="208">
        <f t="shared" si="144"/>
        <v>2.0134228187919323E-2</v>
      </c>
      <c r="AF530" s="208">
        <f t="shared" si="148"/>
        <v>3.5842293906811484E-3</v>
      </c>
      <c r="AG530" s="208">
        <f t="shared" si="149"/>
        <v>1.1673151750972721E-2</v>
      </c>
      <c r="AH530" s="213">
        <f t="shared" si="150"/>
        <v>1.3824884792626779E-2</v>
      </c>
      <c r="AI530" s="211">
        <f t="shared" si="151"/>
        <v>8.8495575221239076E-3</v>
      </c>
      <c r="AJ530" s="211">
        <f t="shared" si="152"/>
        <v>1.7241379310344751E-2</v>
      </c>
      <c r="AK530" s="211">
        <f t="shared" si="153"/>
        <v>4.5871559633026138E-3</v>
      </c>
      <c r="AL530" s="462" t="e">
        <f t="shared" si="154"/>
        <v>#DIV/0!</v>
      </c>
      <c r="AM530" s="461">
        <f t="shared" si="155"/>
        <v>0.11999999999999988</v>
      </c>
      <c r="AN530" s="200">
        <f t="shared" si="156"/>
        <v>0.10447761194029859</v>
      </c>
      <c r="AO530" s="208">
        <f t="shared" si="157"/>
        <v>5.8139534883721034E-3</v>
      </c>
      <c r="AP530" s="32">
        <f t="shared" si="158"/>
        <v>0</v>
      </c>
      <c r="AQ530" s="32">
        <f t="shared" si="159"/>
        <v>2.0408163265306145E-2</v>
      </c>
      <c r="AR530" s="32">
        <f t="shared" si="160"/>
        <v>2.6315789473684292E-2</v>
      </c>
      <c r="AS530" s="32">
        <f t="shared" si="161"/>
        <v>5.1282051282051322E-2</v>
      </c>
      <c r="AT530" s="32">
        <f t="shared" si="162"/>
        <v>7.7922077922076838E-3</v>
      </c>
      <c r="AU530" s="216">
        <f t="shared" si="163"/>
        <v>7.7319587628867925E-3</v>
      </c>
      <c r="AV530" s="461">
        <f t="shared" si="164"/>
        <v>0</v>
      </c>
      <c r="AW530" s="461">
        <f t="shared" si="165"/>
        <v>4.7619047619047672E-2</v>
      </c>
    </row>
    <row r="531" spans="1:49">
      <c r="A531" s="40">
        <f t="shared" si="146"/>
        <v>40959</v>
      </c>
      <c r="B531" s="26">
        <v>5802</v>
      </c>
      <c r="C531">
        <v>5052</v>
      </c>
      <c r="D531" s="362">
        <f t="shared" si="141"/>
        <v>-9.8522167487684609E-3</v>
      </c>
      <c r="E531" s="348">
        <f t="shared" si="142"/>
        <v>-1.6943409013893573E-2</v>
      </c>
      <c r="F531" s="348">
        <f t="shared" si="143"/>
        <v>-1.5810276679841806E-3</v>
      </c>
      <c r="G531" s="421">
        <f t="shared" si="116"/>
        <v>0.14845605700712589</v>
      </c>
      <c r="H531" s="366">
        <v>10.199999999999999</v>
      </c>
      <c r="I531" s="339">
        <v>7.65</v>
      </c>
      <c r="J531" s="365">
        <v>14</v>
      </c>
      <c r="K531" s="383">
        <v>13</v>
      </c>
      <c r="L531" s="365">
        <v>11</v>
      </c>
      <c r="M531" s="365">
        <v>11.25</v>
      </c>
      <c r="N531" s="365">
        <v>14.75</v>
      </c>
      <c r="O531" s="365">
        <v>10.8</v>
      </c>
      <c r="P531" s="379">
        <v>0</v>
      </c>
      <c r="Q531" s="368">
        <v>0.88</v>
      </c>
      <c r="R531" s="366">
        <v>3.55</v>
      </c>
      <c r="S531" s="73">
        <v>8.65</v>
      </c>
      <c r="T531" s="365">
        <v>8.8000000000000007</v>
      </c>
      <c r="U531" s="365">
        <v>9.85</v>
      </c>
      <c r="V531" s="365">
        <v>9.25</v>
      </c>
      <c r="W531" s="365">
        <v>6.15</v>
      </c>
      <c r="Y531" s="365">
        <v>19.399999999999999</v>
      </c>
      <c r="Z531" s="457">
        <v>19.55</v>
      </c>
      <c r="AA531" s="365">
        <v>3.45</v>
      </c>
      <c r="AB531" s="365">
        <v>0.75</v>
      </c>
      <c r="AC531" s="370">
        <f t="shared" si="147"/>
        <v>0</v>
      </c>
      <c r="AD531" s="476"/>
      <c r="AE531" s="208">
        <f t="shared" si="144"/>
        <v>6.5789473684212396E-3</v>
      </c>
      <c r="AF531" s="208">
        <f t="shared" si="148"/>
        <v>0</v>
      </c>
      <c r="AG531" s="208">
        <f t="shared" si="149"/>
        <v>0</v>
      </c>
      <c r="AH531" s="213">
        <f t="shared" si="150"/>
        <v>0</v>
      </c>
      <c r="AI531" s="211">
        <f t="shared" si="151"/>
        <v>-1.3157894736842146E-2</v>
      </c>
      <c r="AJ531" s="211">
        <f t="shared" si="152"/>
        <v>0</v>
      </c>
      <c r="AK531" s="211">
        <f t="shared" si="153"/>
        <v>-1.3698630136986134E-2</v>
      </c>
      <c r="AL531" s="462" t="e">
        <f t="shared" si="154"/>
        <v>#DIV/0!</v>
      </c>
      <c r="AM531" s="461">
        <f t="shared" si="155"/>
        <v>4.7619047619047672E-2</v>
      </c>
      <c r="AN531" s="200">
        <f t="shared" si="156"/>
        <v>-4.0540540540540682E-2</v>
      </c>
      <c r="AO531" s="208">
        <f t="shared" si="157"/>
        <v>0</v>
      </c>
      <c r="AP531" s="32">
        <f t="shared" si="158"/>
        <v>0</v>
      </c>
      <c r="AQ531" s="32">
        <f t="shared" si="159"/>
        <v>-1.5000000000000013E-2</v>
      </c>
      <c r="AR531" s="32">
        <f t="shared" si="160"/>
        <v>-5.1282051282051322E-2</v>
      </c>
      <c r="AS531" s="32">
        <f t="shared" si="161"/>
        <v>0</v>
      </c>
      <c r="AT531" s="32">
        <f t="shared" si="162"/>
        <v>0</v>
      </c>
      <c r="AU531" s="216">
        <f t="shared" si="163"/>
        <v>0</v>
      </c>
      <c r="AV531" s="461">
        <f t="shared" si="164"/>
        <v>-1.1461318051575908E-2</v>
      </c>
      <c r="AW531" s="461">
        <f t="shared" si="165"/>
        <v>-0.14772727272727271</v>
      </c>
    </row>
    <row r="532" spans="1:49">
      <c r="A532" s="40">
        <f t="shared" si="146"/>
        <v>40966</v>
      </c>
      <c r="B532" s="26">
        <v>5921</v>
      </c>
      <c r="C532" s="78">
        <v>4982</v>
      </c>
      <c r="D532" s="362">
        <f t="shared" si="141"/>
        <v>4.5144647134696125E-3</v>
      </c>
      <c r="E532" s="348">
        <f t="shared" si="142"/>
        <v>2.0510168907273307E-2</v>
      </c>
      <c r="F532" s="348">
        <f t="shared" si="143"/>
        <v>-1.3855898653998389E-2</v>
      </c>
      <c r="G532" s="421">
        <f t="shared" si="116"/>
        <v>0.18847852268165396</v>
      </c>
      <c r="H532" s="366">
        <v>9.5</v>
      </c>
      <c r="I532" s="339">
        <v>7.75</v>
      </c>
      <c r="J532" s="365">
        <v>14.2</v>
      </c>
      <c r="K532" s="383">
        <v>13.15</v>
      </c>
      <c r="L532" s="365">
        <v>10.25</v>
      </c>
      <c r="M532" s="365">
        <v>11.5</v>
      </c>
      <c r="N532" s="365">
        <v>13.5</v>
      </c>
      <c r="O532" s="365">
        <v>11</v>
      </c>
      <c r="P532" s="379">
        <v>0</v>
      </c>
      <c r="Q532" s="368">
        <v>0.93</v>
      </c>
      <c r="R532" s="366">
        <v>3.65</v>
      </c>
      <c r="S532" s="73">
        <v>8.65</v>
      </c>
      <c r="T532" s="365">
        <v>8.5</v>
      </c>
      <c r="U532" s="365">
        <v>9.9</v>
      </c>
      <c r="V532" s="365">
        <v>9.25</v>
      </c>
      <c r="W532" s="365">
        <v>6.15</v>
      </c>
      <c r="Y532" s="365">
        <v>20.350000000000001</v>
      </c>
      <c r="Z532" s="457">
        <v>20.5</v>
      </c>
      <c r="AA532" s="365">
        <v>3.67</v>
      </c>
      <c r="AB532" s="365">
        <v>0.75</v>
      </c>
      <c r="AC532" s="370">
        <f t="shared" si="147"/>
        <v>-6.8627450980392135E-2</v>
      </c>
      <c r="AD532" s="476"/>
      <c r="AE532" s="208">
        <f t="shared" si="144"/>
        <v>1.3071895424836555E-2</v>
      </c>
      <c r="AF532" s="208">
        <f t="shared" si="148"/>
        <v>1.4285714285714235E-2</v>
      </c>
      <c r="AG532" s="208">
        <f t="shared" si="149"/>
        <v>1.1538461538461497E-2</v>
      </c>
      <c r="AH532" s="213">
        <f t="shared" si="150"/>
        <v>-6.8181818181818232E-2</v>
      </c>
      <c r="AI532" s="211">
        <f t="shared" si="151"/>
        <v>2.2222222222222143E-2</v>
      </c>
      <c r="AJ532" s="211">
        <f t="shared" si="152"/>
        <v>-8.4745762711864403E-2</v>
      </c>
      <c r="AK532" s="211">
        <f t="shared" si="153"/>
        <v>1.8518518518518379E-2</v>
      </c>
      <c r="AL532" s="462" t="e">
        <f t="shared" si="154"/>
        <v>#DIV/0!</v>
      </c>
      <c r="AM532" s="461">
        <f t="shared" si="155"/>
        <v>5.6818181818181879E-2</v>
      </c>
      <c r="AN532" s="200">
        <f t="shared" si="156"/>
        <v>2.8169014084507005E-2</v>
      </c>
      <c r="AO532" s="208">
        <f t="shared" si="157"/>
        <v>0</v>
      </c>
      <c r="AP532" s="32">
        <f t="shared" si="158"/>
        <v>-3.4090909090909172E-2</v>
      </c>
      <c r="AQ532" s="32">
        <f t="shared" si="159"/>
        <v>5.0761421319798217E-3</v>
      </c>
      <c r="AR532" s="32">
        <f t="shared" si="160"/>
        <v>0</v>
      </c>
      <c r="AS532" s="32">
        <f t="shared" si="161"/>
        <v>0</v>
      </c>
      <c r="AT532" s="32">
        <f t="shared" si="162"/>
        <v>4.8969072164948502E-2</v>
      </c>
      <c r="AU532" s="216">
        <f t="shared" si="163"/>
        <v>4.8593350383631773E-2</v>
      </c>
      <c r="AV532" s="461">
        <f t="shared" si="164"/>
        <v>6.3768115942028913E-2</v>
      </c>
      <c r="AW532" s="461">
        <f t="shared" si="165"/>
        <v>0</v>
      </c>
    </row>
    <row r="533" spans="1:49">
      <c r="A533" s="40">
        <f t="shared" si="146"/>
        <v>40973</v>
      </c>
      <c r="B533" s="26">
        <v>5934</v>
      </c>
      <c r="C533" s="78">
        <v>5088</v>
      </c>
      <c r="D533" s="362">
        <f t="shared" si="141"/>
        <v>1.091442722186553E-2</v>
      </c>
      <c r="E533" s="348">
        <f t="shared" si="142"/>
        <v>2.1955750717783662E-3</v>
      </c>
      <c r="F533" s="348">
        <f t="shared" si="143"/>
        <v>2.1276595744680771E-2</v>
      </c>
      <c r="G533" s="421">
        <f t="shared" si="116"/>
        <v>0.16627358490566038</v>
      </c>
      <c r="H533" s="366">
        <v>9.8000000000000007</v>
      </c>
      <c r="I533" s="339">
        <v>7.9</v>
      </c>
      <c r="J533" s="365">
        <v>14.5</v>
      </c>
      <c r="K533" s="383">
        <v>13.3</v>
      </c>
      <c r="L533" s="365">
        <v>10.4</v>
      </c>
      <c r="M533" s="365">
        <v>11.65</v>
      </c>
      <c r="N533" s="365">
        <v>13.75</v>
      </c>
      <c r="O533" s="365">
        <v>11.1</v>
      </c>
      <c r="P533" s="379">
        <v>0</v>
      </c>
      <c r="Q533" s="368">
        <v>1</v>
      </c>
      <c r="R533" s="366">
        <v>3.65</v>
      </c>
      <c r="S533" s="73">
        <v>8.6</v>
      </c>
      <c r="T533" s="365">
        <v>8.85</v>
      </c>
      <c r="U533" s="365">
        <v>9.9</v>
      </c>
      <c r="V533" s="365">
        <v>9.25</v>
      </c>
      <c r="W533" s="365">
        <v>6.1</v>
      </c>
      <c r="Y533" s="365">
        <v>20.350000000000001</v>
      </c>
      <c r="Z533" s="457">
        <v>20.5</v>
      </c>
      <c r="AA533" s="365">
        <v>3.67</v>
      </c>
      <c r="AB533" s="365">
        <v>0.75</v>
      </c>
      <c r="AC533" s="370">
        <f t="shared" si="147"/>
        <v>3.1578947368421151E-2</v>
      </c>
      <c r="AD533" s="476"/>
      <c r="AE533" s="208">
        <f t="shared" si="144"/>
        <v>1.9354838709677358E-2</v>
      </c>
      <c r="AF533" s="208">
        <f t="shared" si="148"/>
        <v>2.1126760563380254E-2</v>
      </c>
      <c r="AG533" s="208">
        <f t="shared" si="149"/>
        <v>1.1406844106463865E-2</v>
      </c>
      <c r="AH533" s="213">
        <f t="shared" si="150"/>
        <v>1.4634146341463428E-2</v>
      </c>
      <c r="AI533" s="211">
        <f t="shared" si="151"/>
        <v>1.304347826086949E-2</v>
      </c>
      <c r="AJ533" s="211">
        <f t="shared" si="152"/>
        <v>1.8518518518518601E-2</v>
      </c>
      <c r="AK533" s="211">
        <f t="shared" si="153"/>
        <v>9.0909090909090384E-3</v>
      </c>
      <c r="AL533" s="462" t="e">
        <f t="shared" si="154"/>
        <v>#DIV/0!</v>
      </c>
      <c r="AM533" s="461">
        <f t="shared" si="155"/>
        <v>7.5268817204301008E-2</v>
      </c>
      <c r="AN533" s="200">
        <f t="shared" si="156"/>
        <v>0</v>
      </c>
      <c r="AO533" s="208">
        <f t="shared" si="157"/>
        <v>-5.7803468208093012E-3</v>
      </c>
      <c r="AP533" s="32">
        <f t="shared" si="158"/>
        <v>4.1176470588235148E-2</v>
      </c>
      <c r="AQ533" s="32">
        <f t="shared" si="159"/>
        <v>0</v>
      </c>
      <c r="AR533" s="32">
        <f t="shared" si="160"/>
        <v>0</v>
      </c>
      <c r="AS533" s="32">
        <f t="shared" si="161"/>
        <v>-8.1300813008131634E-3</v>
      </c>
      <c r="AT533" s="32">
        <f t="shared" si="162"/>
        <v>0</v>
      </c>
      <c r="AU533" s="216">
        <f t="shared" si="163"/>
        <v>0</v>
      </c>
      <c r="AV533" s="461">
        <f t="shared" si="164"/>
        <v>0</v>
      </c>
      <c r="AW533" s="461">
        <f t="shared" si="165"/>
        <v>0</v>
      </c>
    </row>
    <row r="534" spans="1:49">
      <c r="A534" s="40">
        <f t="shared" si="146"/>
        <v>40980</v>
      </c>
      <c r="B534" s="26">
        <v>5914</v>
      </c>
      <c r="C534" s="78">
        <v>5113</v>
      </c>
      <c r="D534" s="362">
        <f t="shared" si="141"/>
        <v>4.5363817818899754E-4</v>
      </c>
      <c r="E534" s="348">
        <f t="shared" si="142"/>
        <v>-3.3704078193461662E-3</v>
      </c>
      <c r="F534" s="348">
        <f t="shared" si="143"/>
        <v>4.9135220125786638E-3</v>
      </c>
      <c r="G534" s="421">
        <f t="shared" si="116"/>
        <v>0.15665949540387247</v>
      </c>
      <c r="H534" s="366">
        <v>9.85</v>
      </c>
      <c r="I534" s="339">
        <v>7.85</v>
      </c>
      <c r="J534" s="365">
        <v>14.8</v>
      </c>
      <c r="K534" s="383">
        <v>13.3</v>
      </c>
      <c r="L534" s="365">
        <v>10.4</v>
      </c>
      <c r="M534" s="365">
        <v>11.6</v>
      </c>
      <c r="N534" s="365">
        <v>13.7</v>
      </c>
      <c r="O534" s="365">
        <v>11.25</v>
      </c>
      <c r="P534" s="379">
        <v>0</v>
      </c>
      <c r="Q534" s="368">
        <v>1.1499999999999999</v>
      </c>
      <c r="R534" s="366">
        <v>3.65</v>
      </c>
      <c r="S534" s="73">
        <v>8.4</v>
      </c>
      <c r="T534" s="365">
        <v>8.9</v>
      </c>
      <c r="U534" s="365">
        <v>9.9</v>
      </c>
      <c r="V534" s="365">
        <v>9.3000000000000007</v>
      </c>
      <c r="W534" s="365">
        <v>6.1</v>
      </c>
      <c r="Y534" s="365">
        <v>20.149999999999999</v>
      </c>
      <c r="Z534" s="457">
        <v>20.399999999999999</v>
      </c>
      <c r="AA534" s="365">
        <v>3.67</v>
      </c>
      <c r="AB534" s="365">
        <v>0.75</v>
      </c>
      <c r="AC534" s="370">
        <f t="shared" si="147"/>
        <v>5.1020408163264808E-3</v>
      </c>
      <c r="AD534" s="476"/>
      <c r="AE534" s="208">
        <f t="shared" si="144"/>
        <v>-6.3291139240507777E-3</v>
      </c>
      <c r="AF534" s="208">
        <f t="shared" si="148"/>
        <v>2.0689655172413834E-2</v>
      </c>
      <c r="AG534" s="208">
        <f t="shared" si="149"/>
        <v>0</v>
      </c>
      <c r="AH534" s="213">
        <f t="shared" si="150"/>
        <v>0</v>
      </c>
      <c r="AI534" s="211">
        <f t="shared" si="151"/>
        <v>-4.2918454935623185E-3</v>
      </c>
      <c r="AJ534" s="211">
        <f t="shared" si="152"/>
        <v>-3.6363636363636598E-3</v>
      </c>
      <c r="AK534" s="211">
        <f t="shared" si="153"/>
        <v>1.3513513513513598E-2</v>
      </c>
      <c r="AL534" s="462" t="e">
        <f t="shared" si="154"/>
        <v>#DIV/0!</v>
      </c>
      <c r="AM534" s="461">
        <f t="shared" si="155"/>
        <v>0.14999999999999991</v>
      </c>
      <c r="AN534" s="200">
        <f t="shared" si="156"/>
        <v>0</v>
      </c>
      <c r="AO534" s="208">
        <f t="shared" si="157"/>
        <v>-2.3255813953488302E-2</v>
      </c>
      <c r="AP534" s="32">
        <f t="shared" si="158"/>
        <v>5.6497175141243527E-3</v>
      </c>
      <c r="AQ534" s="32">
        <f t="shared" si="159"/>
        <v>0</v>
      </c>
      <c r="AR534" s="32">
        <f t="shared" si="160"/>
        <v>5.4054054054055722E-3</v>
      </c>
      <c r="AS534" s="32">
        <f t="shared" si="161"/>
        <v>0</v>
      </c>
      <c r="AT534" s="32">
        <f t="shared" si="162"/>
        <v>-9.8280098280100203E-3</v>
      </c>
      <c r="AU534" s="216">
        <f t="shared" si="163"/>
        <v>-4.8780487804879202E-3</v>
      </c>
      <c r="AV534" s="461">
        <f t="shared" si="164"/>
        <v>0</v>
      </c>
      <c r="AW534" s="461">
        <f t="shared" si="165"/>
        <v>0</v>
      </c>
    </row>
    <row r="535" spans="1:49">
      <c r="A535" s="40">
        <f t="shared" si="146"/>
        <v>40987</v>
      </c>
      <c r="B535" s="26">
        <v>5777</v>
      </c>
      <c r="C535" s="78">
        <v>5025</v>
      </c>
      <c r="D535" s="362">
        <f t="shared" si="141"/>
        <v>-2.0404461775641591E-2</v>
      </c>
      <c r="E535" s="348">
        <f t="shared" si="142"/>
        <v>-2.3165370307744348E-2</v>
      </c>
      <c r="F535" s="348">
        <f t="shared" si="143"/>
        <v>-1.7211030706043462E-2</v>
      </c>
      <c r="G535" s="421">
        <f t="shared" si="116"/>
        <v>0.14965174129353234</v>
      </c>
      <c r="H535" s="366">
        <v>9.75</v>
      </c>
      <c r="I535" s="339">
        <v>7.75</v>
      </c>
      <c r="J535" s="365">
        <v>14.2</v>
      </c>
      <c r="K535" s="383">
        <v>12.95</v>
      </c>
      <c r="L535" s="365">
        <v>10.35</v>
      </c>
      <c r="M535" s="365">
        <v>11.5</v>
      </c>
      <c r="N535" s="365">
        <v>13.55</v>
      </c>
      <c r="O535" s="365">
        <v>11.15</v>
      </c>
      <c r="P535" s="379">
        <v>0</v>
      </c>
      <c r="Q535" s="368">
        <v>1.1000000000000001</v>
      </c>
      <c r="R535" s="366">
        <v>3.55</v>
      </c>
      <c r="S535" s="73">
        <v>8.1</v>
      </c>
      <c r="T535" s="365">
        <v>8.85</v>
      </c>
      <c r="U535" s="365">
        <v>9.75</v>
      </c>
      <c r="V535" s="365">
        <v>9</v>
      </c>
      <c r="W535" s="365">
        <v>6.1</v>
      </c>
      <c r="Y535" s="365">
        <v>19.75</v>
      </c>
      <c r="Z535" s="457">
        <v>20</v>
      </c>
      <c r="AA535" s="365">
        <v>3.49</v>
      </c>
      <c r="AB535" s="365">
        <v>0.71</v>
      </c>
      <c r="AC535" s="370">
        <f t="shared" si="147"/>
        <v>-1.015228426395931E-2</v>
      </c>
      <c r="AD535" s="476"/>
      <c r="AE535" s="208">
        <f t="shared" si="144"/>
        <v>-1.2738853503184711E-2</v>
      </c>
      <c r="AF535" s="208">
        <f t="shared" si="148"/>
        <v>-4.0540540540540682E-2</v>
      </c>
      <c r="AG535" s="208">
        <f t="shared" si="149"/>
        <v>-2.6315789473684292E-2</v>
      </c>
      <c r="AH535" s="213">
        <f t="shared" si="150"/>
        <v>-4.8076923076924016E-3</v>
      </c>
      <c r="AI535" s="211">
        <f t="shared" si="151"/>
        <v>-8.6206896551723755E-3</v>
      </c>
      <c r="AJ535" s="211">
        <f t="shared" si="152"/>
        <v>-1.0948905109488982E-2</v>
      </c>
      <c r="AK535" s="211">
        <f t="shared" si="153"/>
        <v>-8.8888888888888351E-3</v>
      </c>
      <c r="AL535" s="462" t="e">
        <f t="shared" si="154"/>
        <v>#DIV/0!</v>
      </c>
      <c r="AM535" s="461">
        <f t="shared" si="155"/>
        <v>-4.3478260869565077E-2</v>
      </c>
      <c r="AN535" s="200">
        <f t="shared" si="156"/>
        <v>-2.7397260273972601E-2</v>
      </c>
      <c r="AO535" s="208">
        <f t="shared" si="157"/>
        <v>-3.5714285714285809E-2</v>
      </c>
      <c r="AP535" s="32">
        <f t="shared" si="158"/>
        <v>-5.6179775280900124E-3</v>
      </c>
      <c r="AQ535" s="32">
        <f t="shared" si="159"/>
        <v>-1.5151515151515138E-2</v>
      </c>
      <c r="AR535" s="32">
        <f t="shared" si="160"/>
        <v>-3.2258064516129115E-2</v>
      </c>
      <c r="AS535" s="32">
        <f t="shared" si="161"/>
        <v>0</v>
      </c>
      <c r="AT535" s="32">
        <f t="shared" si="162"/>
        <v>-1.9851116625310139E-2</v>
      </c>
      <c r="AU535" s="216">
        <f t="shared" si="163"/>
        <v>-1.9607843137254832E-2</v>
      </c>
      <c r="AV535" s="461">
        <f t="shared" si="164"/>
        <v>-4.9046321525885506E-2</v>
      </c>
      <c r="AW535" s="461">
        <f t="shared" si="165"/>
        <v>-5.3333333333333344E-2</v>
      </c>
    </row>
    <row r="536" spans="1:49">
      <c r="A536" s="40">
        <f t="shared" si="146"/>
        <v>40994</v>
      </c>
      <c r="B536" s="26">
        <v>5640</v>
      </c>
      <c r="C536" s="78">
        <v>4917</v>
      </c>
      <c r="D536" s="362">
        <f t="shared" si="141"/>
        <v>-2.2680985002777265E-2</v>
      </c>
      <c r="E536" s="348">
        <f t="shared" si="142"/>
        <v>-2.3714730829150099E-2</v>
      </c>
      <c r="F536" s="348">
        <f t="shared" si="143"/>
        <v>-2.1492537313432813E-2</v>
      </c>
      <c r="G536" s="421">
        <f t="shared" si="116"/>
        <v>0.14704087858450274</v>
      </c>
      <c r="H536" s="366">
        <v>9.75</v>
      </c>
      <c r="I536" s="339">
        <v>7.5</v>
      </c>
      <c r="J536" s="365">
        <v>13.95</v>
      </c>
      <c r="K536" s="383">
        <v>12.75</v>
      </c>
      <c r="L536" s="365">
        <v>10.35</v>
      </c>
      <c r="M536" s="365">
        <v>11.2</v>
      </c>
      <c r="N536" s="365">
        <v>13.5</v>
      </c>
      <c r="O536" s="365">
        <v>11.05</v>
      </c>
      <c r="P536" s="379">
        <v>0</v>
      </c>
      <c r="Q536" s="368">
        <v>0.8</v>
      </c>
      <c r="R536" s="366">
        <v>3.5</v>
      </c>
      <c r="S536" s="73">
        <v>7.95</v>
      </c>
      <c r="T536" s="365">
        <v>8.5</v>
      </c>
      <c r="U536" s="365">
        <v>9.65</v>
      </c>
      <c r="V536" s="365">
        <v>8.75</v>
      </c>
      <c r="W536" s="365">
        <v>6.1</v>
      </c>
      <c r="Y536" s="365">
        <v>19.2</v>
      </c>
      <c r="Z536" s="457">
        <v>19.5</v>
      </c>
      <c r="AA536" s="365">
        <v>3.45</v>
      </c>
      <c r="AB536" s="365">
        <v>0.62</v>
      </c>
      <c r="AC536" s="370">
        <f t="shared" si="147"/>
        <v>0</v>
      </c>
      <c r="AD536" s="476"/>
      <c r="AE536" s="208">
        <f t="shared" si="144"/>
        <v>-3.2258064516129004E-2</v>
      </c>
      <c r="AF536" s="208">
        <f t="shared" si="148"/>
        <v>-1.7605633802816878E-2</v>
      </c>
      <c r="AG536" s="208">
        <f t="shared" si="149"/>
        <v>-1.5444015444015413E-2</v>
      </c>
      <c r="AH536" s="213">
        <f t="shared" si="150"/>
        <v>0</v>
      </c>
      <c r="AI536" s="211">
        <f t="shared" si="151"/>
        <v>-2.6086956521739202E-2</v>
      </c>
      <c r="AJ536" s="211">
        <f t="shared" si="152"/>
        <v>-3.6900369003690647E-3</v>
      </c>
      <c r="AK536" s="211">
        <f t="shared" si="153"/>
        <v>-8.9686098654707669E-3</v>
      </c>
      <c r="AL536" s="462" t="e">
        <f t="shared" si="154"/>
        <v>#DIV/0!</v>
      </c>
      <c r="AM536" s="461">
        <f t="shared" si="155"/>
        <v>-0.27272727272727271</v>
      </c>
      <c r="AN536" s="200">
        <f t="shared" si="156"/>
        <v>-1.4084507042253502E-2</v>
      </c>
      <c r="AO536" s="208">
        <f t="shared" si="157"/>
        <v>-1.851851851851849E-2</v>
      </c>
      <c r="AP536" s="32">
        <f t="shared" si="158"/>
        <v>-3.9548022598870025E-2</v>
      </c>
      <c r="AQ536" s="32">
        <f t="shared" si="159"/>
        <v>-1.025641025641022E-2</v>
      </c>
      <c r="AR536" s="32">
        <f t="shared" si="160"/>
        <v>-2.777777777777779E-2</v>
      </c>
      <c r="AS536" s="32">
        <f t="shared" si="161"/>
        <v>0</v>
      </c>
      <c r="AT536" s="32">
        <f t="shared" si="162"/>
        <v>-2.7848101265822822E-2</v>
      </c>
      <c r="AU536" s="216">
        <f t="shared" si="163"/>
        <v>-2.5000000000000022E-2</v>
      </c>
      <c r="AV536" s="461">
        <f t="shared" si="164"/>
        <v>-1.1461318051575908E-2</v>
      </c>
      <c r="AW536" s="461">
        <f t="shared" si="165"/>
        <v>-0.12676056338028163</v>
      </c>
    </row>
    <row r="537" spans="1:49" s="59" customFormat="1">
      <c r="A537" s="40">
        <f t="shared" si="146"/>
        <v>41001</v>
      </c>
      <c r="B537" s="26">
        <v>5689</v>
      </c>
      <c r="C537" s="259">
        <v>5046</v>
      </c>
      <c r="D537" s="362">
        <f t="shared" si="141"/>
        <v>1.6860850620441514E-2</v>
      </c>
      <c r="E537" s="348">
        <f t="shared" si="142"/>
        <v>8.6879432624114017E-3</v>
      </c>
      <c r="F537" s="348">
        <f t="shared" si="143"/>
        <v>2.6235509456985939E-2</v>
      </c>
      <c r="G537" s="421">
        <f t="shared" si="116"/>
        <v>0.12742766547760603</v>
      </c>
      <c r="H537" s="374">
        <v>9.75</v>
      </c>
      <c r="I537" s="497">
        <v>7.7</v>
      </c>
      <c r="J537" s="375">
        <v>14.75</v>
      </c>
      <c r="K537" s="401">
        <v>13.15</v>
      </c>
      <c r="L537" s="375">
        <v>10.35</v>
      </c>
      <c r="M537" s="375">
        <v>11.35</v>
      </c>
      <c r="N537" s="375">
        <v>13.5</v>
      </c>
      <c r="O537" s="375">
        <v>11.45</v>
      </c>
      <c r="P537" s="402">
        <v>0</v>
      </c>
      <c r="Q537" s="403">
        <v>0.95</v>
      </c>
      <c r="R537" s="374">
        <v>3.5</v>
      </c>
      <c r="S537" s="486">
        <v>7.9</v>
      </c>
      <c r="T537" s="375">
        <v>8.5</v>
      </c>
      <c r="U537" s="375">
        <v>9.6</v>
      </c>
      <c r="V537" s="375">
        <v>8.75</v>
      </c>
      <c r="W537" s="375">
        <v>5.95</v>
      </c>
      <c r="X537" s="376"/>
      <c r="Y537" s="375">
        <v>19.5</v>
      </c>
      <c r="Z537" s="492">
        <v>19.75</v>
      </c>
      <c r="AA537" s="375">
        <v>3.84</v>
      </c>
      <c r="AB537" s="375">
        <v>0.53</v>
      </c>
      <c r="AC537" s="370">
        <f t="shared" si="147"/>
        <v>0</v>
      </c>
      <c r="AD537" s="476"/>
      <c r="AE537" s="208">
        <f t="shared" si="144"/>
        <v>2.6666666666666616E-2</v>
      </c>
      <c r="AF537" s="208">
        <f t="shared" si="148"/>
        <v>5.7347670250896154E-2</v>
      </c>
      <c r="AG537" s="208">
        <f t="shared" si="149"/>
        <v>3.1372549019607954E-2</v>
      </c>
      <c r="AH537" s="213">
        <f t="shared" si="150"/>
        <v>0</v>
      </c>
      <c r="AI537" s="211">
        <f t="shared" si="151"/>
        <v>1.3392857142857206E-2</v>
      </c>
      <c r="AJ537" s="211">
        <f t="shared" si="152"/>
        <v>0</v>
      </c>
      <c r="AK537" s="211">
        <f t="shared" si="153"/>
        <v>3.6199095022624306E-2</v>
      </c>
      <c r="AL537" s="462" t="e">
        <f t="shared" si="154"/>
        <v>#DIV/0!</v>
      </c>
      <c r="AM537" s="461">
        <f t="shared" si="155"/>
        <v>0.18749999999999978</v>
      </c>
      <c r="AN537" s="200">
        <f t="shared" si="156"/>
        <v>0</v>
      </c>
      <c r="AO537" s="208">
        <f t="shared" si="157"/>
        <v>-6.2893081761006275E-3</v>
      </c>
      <c r="AP537" s="32">
        <f t="shared" si="158"/>
        <v>0</v>
      </c>
      <c r="AQ537" s="32">
        <f t="shared" si="159"/>
        <v>-5.1813471502590858E-3</v>
      </c>
      <c r="AR537" s="32">
        <f t="shared" si="160"/>
        <v>0</v>
      </c>
      <c r="AS537" s="32">
        <f t="shared" si="161"/>
        <v>-2.4590163934426146E-2</v>
      </c>
      <c r="AT537" s="32">
        <f t="shared" si="162"/>
        <v>1.5625E-2</v>
      </c>
      <c r="AU537" s="216">
        <f t="shared" si="163"/>
        <v>1.2820512820512775E-2</v>
      </c>
      <c r="AV537" s="461">
        <f t="shared" si="164"/>
        <v>0.11304347826086936</v>
      </c>
      <c r="AW537" s="461">
        <f t="shared" si="165"/>
        <v>-0.14516129032258063</v>
      </c>
    </row>
    <row r="538" spans="1:49">
      <c r="A538" s="40">
        <f t="shared" si="146"/>
        <v>41008</v>
      </c>
      <c r="B538" s="26">
        <v>5969</v>
      </c>
      <c r="C538" s="259">
        <v>5148</v>
      </c>
      <c r="D538" s="362">
        <f t="shared" si="141"/>
        <v>3.5584536562645486E-2</v>
      </c>
      <c r="E538" s="348">
        <f t="shared" si="142"/>
        <v>4.9217788715064215E-2</v>
      </c>
      <c r="F538" s="348">
        <f t="shared" si="143"/>
        <v>2.0214030915576719E-2</v>
      </c>
      <c r="G538" s="421">
        <f t="shared" si="116"/>
        <v>0.15947940947940947</v>
      </c>
      <c r="H538" s="366">
        <v>9.9</v>
      </c>
      <c r="I538" s="339">
        <v>7.85</v>
      </c>
      <c r="J538" s="365">
        <v>14.75</v>
      </c>
      <c r="K538" s="383">
        <v>13.45</v>
      </c>
      <c r="L538" s="365">
        <v>10.5</v>
      </c>
      <c r="M538" s="365">
        <v>11.55</v>
      </c>
      <c r="N538" s="365">
        <v>13.55</v>
      </c>
      <c r="O538" s="365">
        <v>11.7</v>
      </c>
      <c r="P538" s="379">
        <v>0</v>
      </c>
      <c r="Q538" s="368">
        <v>1.1000000000000001</v>
      </c>
      <c r="R538" s="366">
        <v>3.7</v>
      </c>
      <c r="S538" s="73">
        <v>8.1999999999999993</v>
      </c>
      <c r="T538" s="365">
        <v>8.75</v>
      </c>
      <c r="U538" s="365">
        <v>9.75</v>
      </c>
      <c r="V538" s="365">
        <v>9.1</v>
      </c>
      <c r="W538" s="365">
        <v>6.05</v>
      </c>
      <c r="Y538" s="365">
        <v>20.75</v>
      </c>
      <c r="Z538" s="457">
        <v>21</v>
      </c>
      <c r="AA538" s="365">
        <v>4.2</v>
      </c>
      <c r="AB538" s="365">
        <v>0.66</v>
      </c>
      <c r="AC538" s="370">
        <f t="shared" si="147"/>
        <v>1.538461538461533E-2</v>
      </c>
      <c r="AD538" s="476"/>
      <c r="AE538" s="208">
        <f t="shared" si="144"/>
        <v>1.9480519480519431E-2</v>
      </c>
      <c r="AF538" s="208">
        <f t="shared" si="148"/>
        <v>0</v>
      </c>
      <c r="AG538" s="208">
        <f t="shared" si="149"/>
        <v>2.281368821292773E-2</v>
      </c>
      <c r="AH538" s="213">
        <f t="shared" si="150"/>
        <v>1.449275362318847E-2</v>
      </c>
      <c r="AI538" s="211">
        <f t="shared" si="151"/>
        <v>1.7621145374449476E-2</v>
      </c>
      <c r="AJ538" s="211">
        <f t="shared" si="152"/>
        <v>3.7037037037037646E-3</v>
      </c>
      <c r="AK538" s="211">
        <f t="shared" si="153"/>
        <v>2.1834061135371119E-2</v>
      </c>
      <c r="AL538" s="462" t="e">
        <f t="shared" si="154"/>
        <v>#DIV/0!</v>
      </c>
      <c r="AM538" s="461">
        <f t="shared" si="155"/>
        <v>0.15789473684210531</v>
      </c>
      <c r="AN538" s="200">
        <f t="shared" si="156"/>
        <v>5.7142857142857162E-2</v>
      </c>
      <c r="AO538" s="208">
        <f t="shared" si="157"/>
        <v>3.7974683544303556E-2</v>
      </c>
      <c r="AP538" s="32">
        <f t="shared" si="158"/>
        <v>2.9411764705882248E-2</v>
      </c>
      <c r="AQ538" s="32">
        <f t="shared" si="159"/>
        <v>1.5625E-2</v>
      </c>
      <c r="AR538" s="32">
        <f t="shared" si="160"/>
        <v>4.0000000000000036E-2</v>
      </c>
      <c r="AS538" s="32">
        <f t="shared" si="161"/>
        <v>1.6806722689075571E-2</v>
      </c>
      <c r="AT538" s="32">
        <f t="shared" si="162"/>
        <v>6.4102564102564097E-2</v>
      </c>
      <c r="AU538" s="216">
        <f t="shared" si="163"/>
        <v>6.3291139240506222E-2</v>
      </c>
      <c r="AV538" s="461">
        <f t="shared" si="164"/>
        <v>9.375E-2</v>
      </c>
      <c r="AW538" s="461">
        <f t="shared" si="165"/>
        <v>0.24528301886792447</v>
      </c>
    </row>
    <row r="539" spans="1:49">
      <c r="A539" s="40">
        <f t="shared" si="146"/>
        <v>41015</v>
      </c>
      <c r="B539" s="26">
        <v>6096</v>
      </c>
      <c r="C539" s="259">
        <v>5187</v>
      </c>
      <c r="D539" s="362">
        <f t="shared" si="141"/>
        <v>1.4932085994422861E-2</v>
      </c>
      <c r="E539" s="348">
        <f t="shared" si="142"/>
        <v>2.1276595744680771E-2</v>
      </c>
      <c r="F539" s="348">
        <f t="shared" si="143"/>
        <v>7.575757575757569E-3</v>
      </c>
      <c r="G539" s="421">
        <f t="shared" si="116"/>
        <v>0.17524580682475419</v>
      </c>
      <c r="H539" s="366">
        <v>9.9</v>
      </c>
      <c r="I539" s="339">
        <v>8</v>
      </c>
      <c r="J539" s="365">
        <v>14.75</v>
      </c>
      <c r="K539" s="383">
        <v>13.3</v>
      </c>
      <c r="L539" s="365">
        <v>10.55</v>
      </c>
      <c r="M539" s="365">
        <v>11.6</v>
      </c>
      <c r="N539" s="365">
        <v>14</v>
      </c>
      <c r="O539" s="365">
        <v>11.75</v>
      </c>
      <c r="P539" s="379">
        <v>0</v>
      </c>
      <c r="Q539" s="368">
        <v>1.2</v>
      </c>
      <c r="R539" s="366">
        <v>3.8</v>
      </c>
      <c r="S539" s="73">
        <v>8.25</v>
      </c>
      <c r="T539" s="365">
        <v>8.8000000000000007</v>
      </c>
      <c r="U539" s="365">
        <v>9.8000000000000007</v>
      </c>
      <c r="V539" s="365">
        <v>9.1999999999999993</v>
      </c>
      <c r="W539" s="365">
        <v>6.05</v>
      </c>
      <c r="Y539" s="365">
        <v>21.25</v>
      </c>
      <c r="Z539" s="457">
        <v>21.5</v>
      </c>
      <c r="AA539" s="365">
        <v>4.5599999999999996</v>
      </c>
      <c r="AB539" s="365">
        <v>0.73</v>
      </c>
      <c r="AC539" s="370">
        <f t="shared" si="147"/>
        <v>0</v>
      </c>
      <c r="AD539" s="476"/>
      <c r="AE539" s="208">
        <f t="shared" si="144"/>
        <v>1.9108280254777066E-2</v>
      </c>
      <c r="AF539" s="208">
        <f t="shared" si="148"/>
        <v>0</v>
      </c>
      <c r="AG539" s="208">
        <f t="shared" si="149"/>
        <v>-1.1152416356877248E-2</v>
      </c>
      <c r="AH539" s="213">
        <f t="shared" si="150"/>
        <v>4.761904761904745E-3</v>
      </c>
      <c r="AI539" s="211">
        <f t="shared" si="151"/>
        <v>4.3290043290042934E-3</v>
      </c>
      <c r="AJ539" s="211">
        <f t="shared" si="152"/>
        <v>3.3210332103321027E-2</v>
      </c>
      <c r="AK539" s="211">
        <f t="shared" si="153"/>
        <v>4.2735042735042583E-3</v>
      </c>
      <c r="AL539" s="462" t="e">
        <f t="shared" si="154"/>
        <v>#DIV/0!</v>
      </c>
      <c r="AM539" s="461">
        <f t="shared" si="155"/>
        <v>9.0909090909090828E-2</v>
      </c>
      <c r="AN539" s="200">
        <f t="shared" si="156"/>
        <v>2.7027027027026973E-2</v>
      </c>
      <c r="AO539" s="208">
        <f t="shared" si="157"/>
        <v>6.0975609756097615E-3</v>
      </c>
      <c r="AP539" s="32">
        <f t="shared" si="158"/>
        <v>5.7142857142857828E-3</v>
      </c>
      <c r="AQ539" s="32">
        <f t="shared" si="159"/>
        <v>5.12820512820511E-3</v>
      </c>
      <c r="AR539" s="32">
        <f t="shared" si="160"/>
        <v>1.098901098901095E-2</v>
      </c>
      <c r="AS539" s="32">
        <f t="shared" si="161"/>
        <v>0</v>
      </c>
      <c r="AT539" s="32">
        <f t="shared" si="162"/>
        <v>2.4096385542168752E-2</v>
      </c>
      <c r="AU539" s="216">
        <f t="shared" si="163"/>
        <v>2.3809523809523725E-2</v>
      </c>
      <c r="AV539" s="461">
        <f t="shared" si="164"/>
        <v>8.5714285714285632E-2</v>
      </c>
      <c r="AW539" s="461">
        <f t="shared" si="165"/>
        <v>0.10606060606060597</v>
      </c>
    </row>
    <row r="540" spans="1:49">
      <c r="A540" s="40">
        <f t="shared" si="146"/>
        <v>41022</v>
      </c>
      <c r="B540" s="26">
        <v>6021</v>
      </c>
      <c r="C540" s="259">
        <v>5113</v>
      </c>
      <c r="D540" s="362">
        <f t="shared" si="141"/>
        <v>-1.3205707701852365E-2</v>
      </c>
      <c r="E540" s="348">
        <f t="shared" si="142"/>
        <v>-1.2303149606299191E-2</v>
      </c>
      <c r="F540" s="348">
        <f t="shared" si="143"/>
        <v>-1.4266435319066906E-2</v>
      </c>
      <c r="G540" s="421">
        <f t="shared" si="116"/>
        <v>0.17758654410326619</v>
      </c>
      <c r="H540" s="366">
        <v>9.9</v>
      </c>
      <c r="I540" s="339">
        <v>7.8</v>
      </c>
      <c r="J540" s="365">
        <v>14.75</v>
      </c>
      <c r="K540" s="383">
        <v>13</v>
      </c>
      <c r="L540" s="365">
        <v>10.5</v>
      </c>
      <c r="M540" s="365">
        <v>11.4</v>
      </c>
      <c r="N540" s="365">
        <v>13.95</v>
      </c>
      <c r="O540" s="365">
        <v>11.5</v>
      </c>
      <c r="P540" s="379">
        <v>0</v>
      </c>
      <c r="Q540" s="368">
        <v>1.1499999999999999</v>
      </c>
      <c r="R540" s="366">
        <v>3.75</v>
      </c>
      <c r="S540" s="73">
        <v>8.6</v>
      </c>
      <c r="T540" s="365">
        <v>8.5</v>
      </c>
      <c r="U540" s="365">
        <v>9.6999999999999993</v>
      </c>
      <c r="V540" s="365">
        <v>9.15</v>
      </c>
      <c r="W540" s="365">
        <v>5.9</v>
      </c>
      <c r="Y540" s="365">
        <v>21</v>
      </c>
      <c r="Z540" s="457">
        <v>21.15</v>
      </c>
      <c r="AA540" s="365">
        <v>4.46</v>
      </c>
      <c r="AB540" s="365">
        <v>0.66</v>
      </c>
      <c r="AC540" s="370">
        <f t="shared" si="147"/>
        <v>0</v>
      </c>
      <c r="AD540" s="476"/>
      <c r="AE540" s="208">
        <f t="shared" si="144"/>
        <v>-2.5000000000000022E-2</v>
      </c>
      <c r="AF540" s="208">
        <f t="shared" si="148"/>
        <v>0</v>
      </c>
      <c r="AG540" s="208">
        <f t="shared" si="149"/>
        <v>-2.2556390977443663E-2</v>
      </c>
      <c r="AH540" s="213">
        <f t="shared" si="150"/>
        <v>-4.7393364928910442E-3</v>
      </c>
      <c r="AI540" s="211">
        <f t="shared" si="151"/>
        <v>-1.7241379310344751E-2</v>
      </c>
      <c r="AJ540" s="211">
        <f t="shared" si="152"/>
        <v>-3.5714285714286698E-3</v>
      </c>
      <c r="AK540" s="211">
        <f t="shared" si="153"/>
        <v>-2.1276595744680882E-2</v>
      </c>
      <c r="AL540" s="462" t="e">
        <f t="shared" si="154"/>
        <v>#DIV/0!</v>
      </c>
      <c r="AM540" s="461">
        <f t="shared" si="155"/>
        <v>-4.1666666666666741E-2</v>
      </c>
      <c r="AN540" s="200">
        <f t="shared" si="156"/>
        <v>-1.3157894736842035E-2</v>
      </c>
      <c r="AO540" s="208">
        <f t="shared" si="157"/>
        <v>4.2424242424242475E-2</v>
      </c>
      <c r="AP540" s="32">
        <f t="shared" si="158"/>
        <v>-3.4090909090909172E-2</v>
      </c>
      <c r="AQ540" s="32">
        <f t="shared" si="159"/>
        <v>-1.0204081632653184E-2</v>
      </c>
      <c r="AR540" s="32">
        <f t="shared" si="160"/>
        <v>-5.4347826086955653E-3</v>
      </c>
      <c r="AS540" s="32">
        <f t="shared" si="161"/>
        <v>-2.4793388429751984E-2</v>
      </c>
      <c r="AT540" s="32">
        <f t="shared" si="162"/>
        <v>-1.1764705882352899E-2</v>
      </c>
      <c r="AU540" s="216">
        <f t="shared" si="163"/>
        <v>-1.6279069767441978E-2</v>
      </c>
      <c r="AV540" s="461">
        <f t="shared" si="164"/>
        <v>-2.1929824561403466E-2</v>
      </c>
      <c r="AW540" s="461">
        <f t="shared" si="165"/>
        <v>-9.5890410958904049E-2</v>
      </c>
    </row>
    <row r="541" spans="1:49">
      <c r="A541" s="40">
        <f t="shared" si="146"/>
        <v>41029</v>
      </c>
      <c r="B541" s="26">
        <v>5994</v>
      </c>
      <c r="C541" s="259">
        <v>5022</v>
      </c>
      <c r="D541" s="362">
        <f t="shared" si="141"/>
        <v>-1.0598167774384715E-2</v>
      </c>
      <c r="E541" s="348">
        <f t="shared" si="142"/>
        <v>-4.484304932735439E-3</v>
      </c>
      <c r="F541" s="348">
        <f t="shared" si="143"/>
        <v>-1.7797770389203937E-2</v>
      </c>
      <c r="G541" s="421">
        <f t="shared" si="116"/>
        <v>0.19354838709677419</v>
      </c>
      <c r="H541" s="366">
        <v>9.9</v>
      </c>
      <c r="I541" s="339">
        <v>7.55</v>
      </c>
      <c r="J541" s="365">
        <v>14.5</v>
      </c>
      <c r="K541" s="383">
        <v>12.75</v>
      </c>
      <c r="L541" s="365">
        <v>10.4</v>
      </c>
      <c r="M541" s="365">
        <v>11.25</v>
      </c>
      <c r="N541" s="365">
        <v>13.9</v>
      </c>
      <c r="O541" s="365">
        <v>11.25</v>
      </c>
      <c r="P541" s="379">
        <v>0</v>
      </c>
      <c r="Q541" s="368">
        <v>1.02</v>
      </c>
      <c r="R541" s="366">
        <v>3.7</v>
      </c>
      <c r="S541" s="73">
        <v>8.6</v>
      </c>
      <c r="T541" s="365">
        <v>8.4</v>
      </c>
      <c r="U541" s="365">
        <v>9.65</v>
      </c>
      <c r="V541" s="365">
        <v>9.4499999999999993</v>
      </c>
      <c r="W541" s="365">
        <v>5.85</v>
      </c>
      <c r="Y541" s="365">
        <v>20.75</v>
      </c>
      <c r="Z541" s="457">
        <v>21</v>
      </c>
      <c r="AA541" s="365">
        <v>4.3600000000000003</v>
      </c>
      <c r="AB541" s="365">
        <v>0.67</v>
      </c>
      <c r="AC541" s="370">
        <f t="shared" si="147"/>
        <v>0</v>
      </c>
      <c r="AD541" s="476"/>
      <c r="AE541" s="208">
        <f t="shared" si="144"/>
        <v>-3.2051282051282048E-2</v>
      </c>
      <c r="AF541" s="208">
        <f t="shared" si="148"/>
        <v>-1.6949152542372836E-2</v>
      </c>
      <c r="AG541" s="208">
        <f t="shared" si="149"/>
        <v>-1.9230769230769273E-2</v>
      </c>
      <c r="AH541" s="213">
        <f t="shared" si="150"/>
        <v>-9.52380952380949E-3</v>
      </c>
      <c r="AI541" s="211">
        <f t="shared" si="151"/>
        <v>-1.3157894736842146E-2</v>
      </c>
      <c r="AJ541" s="211">
        <f t="shared" si="152"/>
        <v>-3.5842293906809264E-3</v>
      </c>
      <c r="AK541" s="211">
        <f t="shared" si="153"/>
        <v>-2.1739130434782594E-2</v>
      </c>
      <c r="AL541" s="462" t="e">
        <f t="shared" si="154"/>
        <v>#DIV/0!</v>
      </c>
      <c r="AM541" s="461">
        <f t="shared" si="155"/>
        <v>-0.11304347826086947</v>
      </c>
      <c r="AN541" s="200">
        <f t="shared" si="156"/>
        <v>-1.3333333333333308E-2</v>
      </c>
      <c r="AO541" s="208">
        <f t="shared" si="157"/>
        <v>0</v>
      </c>
      <c r="AP541" s="32">
        <f t="shared" si="158"/>
        <v>-1.1764705882352899E-2</v>
      </c>
      <c r="AQ541" s="32">
        <f t="shared" si="159"/>
        <v>-5.1546391752576026E-3</v>
      </c>
      <c r="AR541" s="32">
        <f t="shared" si="160"/>
        <v>3.2786885245901454E-2</v>
      </c>
      <c r="AS541" s="32">
        <f t="shared" si="161"/>
        <v>-8.4745762711865291E-3</v>
      </c>
      <c r="AT541" s="32">
        <f t="shared" si="162"/>
        <v>-1.1904761904761862E-2</v>
      </c>
      <c r="AU541" s="216">
        <f t="shared" si="163"/>
        <v>-7.0921985815601829E-3</v>
      </c>
      <c r="AV541" s="461">
        <f t="shared" si="164"/>
        <v>-2.2421524663677084E-2</v>
      </c>
      <c r="AW541" s="461">
        <f t="shared" si="165"/>
        <v>1.5151515151515138E-2</v>
      </c>
    </row>
    <row r="542" spans="1:49">
      <c r="A542" s="40">
        <f t="shared" si="146"/>
        <v>41036</v>
      </c>
      <c r="B542" s="26">
        <v>6235</v>
      </c>
      <c r="C542" s="259">
        <v>5065</v>
      </c>
      <c r="D542" s="362">
        <f t="shared" si="141"/>
        <v>2.5780682643427699E-2</v>
      </c>
      <c r="E542" s="348">
        <f t="shared" si="142"/>
        <v>4.02068735402068E-2</v>
      </c>
      <c r="F542" s="348">
        <f t="shared" si="143"/>
        <v>8.5623257666267438E-3</v>
      </c>
      <c r="G542" s="421">
        <f t="shared" si="116"/>
        <v>0.23099703849950642</v>
      </c>
      <c r="H542" s="366">
        <v>9.9</v>
      </c>
      <c r="I542" s="339">
        <v>7.6</v>
      </c>
      <c r="J542" s="365">
        <v>14.5</v>
      </c>
      <c r="K542" s="383">
        <v>13</v>
      </c>
      <c r="L542" s="365">
        <v>10.4</v>
      </c>
      <c r="M542" s="365">
        <v>11.4</v>
      </c>
      <c r="N542" s="365">
        <v>13.9</v>
      </c>
      <c r="O542" s="365">
        <v>11.45</v>
      </c>
      <c r="P542" s="379">
        <v>0</v>
      </c>
      <c r="Q542" s="368">
        <v>1.1000000000000001</v>
      </c>
      <c r="R542" s="366">
        <v>3.7</v>
      </c>
      <c r="S542" s="73">
        <v>8.8000000000000007</v>
      </c>
      <c r="T542" s="365">
        <v>8.4</v>
      </c>
      <c r="U542" s="365">
        <v>9.85</v>
      </c>
      <c r="V542" s="365">
        <v>10</v>
      </c>
      <c r="W542" s="365">
        <v>5.85</v>
      </c>
      <c r="Y542" s="365">
        <v>20.75</v>
      </c>
      <c r="Z542" s="457">
        <v>21</v>
      </c>
      <c r="AA542" s="365">
        <v>4.7699999999999996</v>
      </c>
      <c r="AB542" s="365">
        <v>1.1000000000000001</v>
      </c>
      <c r="AC542" s="370">
        <f t="shared" si="147"/>
        <v>0</v>
      </c>
      <c r="AD542" s="476"/>
      <c r="AE542" s="208">
        <f t="shared" si="144"/>
        <v>6.6225165562914245E-3</v>
      </c>
      <c r="AF542" s="208">
        <f t="shared" si="148"/>
        <v>0</v>
      </c>
      <c r="AG542" s="208">
        <f t="shared" si="149"/>
        <v>1.9607843137254832E-2</v>
      </c>
      <c r="AH542" s="213">
        <f t="shared" si="150"/>
        <v>0</v>
      </c>
      <c r="AI542" s="211">
        <f t="shared" si="151"/>
        <v>1.3333333333333419E-2</v>
      </c>
      <c r="AJ542" s="211">
        <f t="shared" si="152"/>
        <v>0</v>
      </c>
      <c r="AK542" s="211">
        <f t="shared" si="153"/>
        <v>1.777777777777767E-2</v>
      </c>
      <c r="AL542" s="462" t="e">
        <f t="shared" si="154"/>
        <v>#DIV/0!</v>
      </c>
      <c r="AM542" s="461">
        <f t="shared" si="155"/>
        <v>7.8431372549019773E-2</v>
      </c>
      <c r="AN542" s="200">
        <f t="shared" si="156"/>
        <v>0</v>
      </c>
      <c r="AO542" s="208">
        <f t="shared" si="157"/>
        <v>2.3255813953488413E-2</v>
      </c>
      <c r="AP542" s="32">
        <f t="shared" si="158"/>
        <v>0</v>
      </c>
      <c r="AQ542" s="32">
        <f t="shared" si="159"/>
        <v>2.0725388601036121E-2</v>
      </c>
      <c r="AR542" s="32">
        <f t="shared" si="160"/>
        <v>5.8201058201058364E-2</v>
      </c>
      <c r="AS542" s="32">
        <f t="shared" si="161"/>
        <v>0</v>
      </c>
      <c r="AT542" s="32">
        <f t="shared" si="162"/>
        <v>0</v>
      </c>
      <c r="AU542" s="216">
        <f t="shared" si="163"/>
        <v>0</v>
      </c>
      <c r="AV542" s="461">
        <f t="shared" si="164"/>
        <v>9.4036697247706247E-2</v>
      </c>
      <c r="AW542" s="461">
        <f t="shared" si="165"/>
        <v>0.64179104477611948</v>
      </c>
    </row>
    <row r="543" spans="1:49">
      <c r="A543" s="40">
        <f t="shared" si="146"/>
        <v>41043</v>
      </c>
      <c r="B543" s="26">
        <v>6248</v>
      </c>
      <c r="C543" s="259">
        <v>5079</v>
      </c>
      <c r="D543" s="362">
        <f t="shared" si="141"/>
        <v>2.3893805309733729E-3</v>
      </c>
      <c r="E543" s="348">
        <f t="shared" si="142"/>
        <v>2.0850040096231925E-3</v>
      </c>
      <c r="F543" s="348">
        <f t="shared" si="143"/>
        <v>2.7640671273445605E-3</v>
      </c>
      <c r="G543" s="421">
        <f t="shared" si="116"/>
        <v>0.23016341799566845</v>
      </c>
      <c r="H543" s="366">
        <v>9.8000000000000007</v>
      </c>
      <c r="I543" s="339">
        <v>7.55</v>
      </c>
      <c r="J543" s="365">
        <v>14.65</v>
      </c>
      <c r="K543" s="383">
        <v>13.05</v>
      </c>
      <c r="L543" s="365">
        <v>10.35</v>
      </c>
      <c r="M543" s="365">
        <v>11.35</v>
      </c>
      <c r="N543" s="365">
        <v>13.9</v>
      </c>
      <c r="O543" s="365">
        <v>11.4</v>
      </c>
      <c r="P543" s="379">
        <v>0</v>
      </c>
      <c r="Q543" s="368">
        <v>1.24</v>
      </c>
      <c r="R543" s="366">
        <v>4</v>
      </c>
      <c r="S543" s="73">
        <v>9.15</v>
      </c>
      <c r="T543" s="365">
        <v>8.35</v>
      </c>
      <c r="U543" s="365">
        <v>9.9</v>
      </c>
      <c r="V543" s="365">
        <v>10</v>
      </c>
      <c r="W543" s="365">
        <v>5.85</v>
      </c>
      <c r="Y543" s="365">
        <v>20.149999999999999</v>
      </c>
      <c r="Z543" s="457">
        <v>20.350000000000001</v>
      </c>
      <c r="AA543" s="365">
        <v>4.7699999999999996</v>
      </c>
      <c r="AB543" s="365">
        <v>1.37</v>
      </c>
      <c r="AC543" s="370">
        <f t="shared" ref="AC543:AC546" si="166">H543/H542-1</f>
        <v>-1.0101010101010055E-2</v>
      </c>
      <c r="AD543" s="476"/>
      <c r="AE543" s="208">
        <f t="shared" ref="AE543:AS546" si="167">I543/I542-1</f>
        <v>-6.5789473684210176E-3</v>
      </c>
      <c r="AF543" s="208">
        <f t="shared" si="167"/>
        <v>1.0344827586207028E-2</v>
      </c>
      <c r="AG543" s="208">
        <f t="shared" si="167"/>
        <v>3.8461538461538325E-3</v>
      </c>
      <c r="AH543" s="213">
        <f t="shared" si="167"/>
        <v>-4.8076923076924016E-3</v>
      </c>
      <c r="AI543" s="211">
        <f t="shared" si="167"/>
        <v>-4.3859649122807154E-3</v>
      </c>
      <c r="AJ543" s="211">
        <f t="shared" si="167"/>
        <v>0</v>
      </c>
      <c r="AK543" s="211">
        <f t="shared" si="167"/>
        <v>-4.366812227074135E-3</v>
      </c>
      <c r="AL543" s="462" t="e">
        <f t="shared" si="167"/>
        <v>#DIV/0!</v>
      </c>
      <c r="AM543" s="461">
        <f t="shared" si="167"/>
        <v>0.1272727272727272</v>
      </c>
      <c r="AN543" s="200">
        <f t="shared" si="167"/>
        <v>8.1081081081080919E-2</v>
      </c>
      <c r="AO543" s="208">
        <f t="shared" si="167"/>
        <v>3.9772727272727293E-2</v>
      </c>
      <c r="AP543" s="32">
        <f t="shared" si="167"/>
        <v>-5.9523809523810423E-3</v>
      </c>
      <c r="AQ543" s="32">
        <f t="shared" si="167"/>
        <v>5.0761421319798217E-3</v>
      </c>
      <c r="AR543" s="32">
        <f t="shared" si="167"/>
        <v>0</v>
      </c>
      <c r="AS543" s="32">
        <f t="shared" si="167"/>
        <v>0</v>
      </c>
      <c r="AT543" s="32">
        <f t="shared" ref="AT543:AW546" si="168">Y543/Y542-1</f>
        <v>-2.8915662650602525E-2</v>
      </c>
      <c r="AU543" s="216">
        <f t="shared" si="168"/>
        <v>-3.0952380952380842E-2</v>
      </c>
      <c r="AV543" s="461">
        <f t="shared" si="168"/>
        <v>0</v>
      </c>
      <c r="AW543" s="461">
        <f t="shared" si="168"/>
        <v>0.24545454545454537</v>
      </c>
    </row>
    <row r="544" spans="1:49">
      <c r="A544" s="40">
        <f t="shared" si="146"/>
        <v>41050</v>
      </c>
      <c r="B544" s="26">
        <v>6296</v>
      </c>
      <c r="C544" s="259">
        <v>5049</v>
      </c>
      <c r="D544" s="362">
        <f t="shared" ref="D544:D549" si="169">(B544+C544)/(B543+C543)-1</f>
        <v>1.5891233336275956E-3</v>
      </c>
      <c r="E544" s="348">
        <f t="shared" ref="E544:F546" si="170">B544/B543-1</f>
        <v>7.6824583866836882E-3</v>
      </c>
      <c r="F544" s="348">
        <f t="shared" si="170"/>
        <v>-5.9066745422327038E-3</v>
      </c>
      <c r="G544" s="421">
        <f t="shared" si="116"/>
        <v>0.24697959992077639</v>
      </c>
      <c r="H544" s="366">
        <v>9.8000000000000007</v>
      </c>
      <c r="I544" s="339">
        <v>7.8</v>
      </c>
      <c r="J544" s="365">
        <v>14.5</v>
      </c>
      <c r="K544" s="383">
        <v>12.85</v>
      </c>
      <c r="L544" s="365">
        <v>10.25</v>
      </c>
      <c r="M544" s="365">
        <v>11.2</v>
      </c>
      <c r="N544" s="365">
        <v>13.8</v>
      </c>
      <c r="O544" s="365">
        <v>11.3</v>
      </c>
      <c r="P544" s="379">
        <v>0</v>
      </c>
      <c r="Q544" s="368">
        <v>1.24</v>
      </c>
      <c r="R544" s="366">
        <v>4</v>
      </c>
      <c r="S544" s="73">
        <v>9.25</v>
      </c>
      <c r="T544" s="365">
        <v>8.25</v>
      </c>
      <c r="U544" s="365">
        <v>9.9499999999999993</v>
      </c>
      <c r="V544" s="365">
        <v>10.25</v>
      </c>
      <c r="W544" s="365">
        <v>6.15</v>
      </c>
      <c r="Y544" s="365">
        <v>20.149999999999999</v>
      </c>
      <c r="Z544" s="457">
        <v>20.399999999999999</v>
      </c>
      <c r="AA544" s="365">
        <v>4.8099999999999996</v>
      </c>
      <c r="AB544" s="365">
        <v>1.5</v>
      </c>
      <c r="AC544" s="370">
        <f t="shared" si="166"/>
        <v>0</v>
      </c>
      <c r="AD544" s="476"/>
      <c r="AE544" s="208">
        <f t="shared" si="167"/>
        <v>3.3112582781456901E-2</v>
      </c>
      <c r="AF544" s="208">
        <f t="shared" si="167"/>
        <v>-1.0238907849829393E-2</v>
      </c>
      <c r="AG544" s="208">
        <f t="shared" si="167"/>
        <v>-1.5325670498084421E-2</v>
      </c>
      <c r="AH544" s="213">
        <f t="shared" si="167"/>
        <v>-9.6618357487922024E-3</v>
      </c>
      <c r="AI544" s="211">
        <f t="shared" si="167"/>
        <v>-1.3215859030836996E-2</v>
      </c>
      <c r="AJ544" s="211">
        <f t="shared" si="167"/>
        <v>-7.194244604316502E-3</v>
      </c>
      <c r="AK544" s="211">
        <f t="shared" si="167"/>
        <v>-8.7719298245613198E-3</v>
      </c>
      <c r="AL544" s="462" t="e">
        <f t="shared" si="167"/>
        <v>#DIV/0!</v>
      </c>
      <c r="AM544" s="461">
        <f t="shared" si="167"/>
        <v>0</v>
      </c>
      <c r="AN544" s="200">
        <f t="shared" si="167"/>
        <v>0</v>
      </c>
      <c r="AO544" s="208">
        <f t="shared" si="167"/>
        <v>1.0928961748633892E-2</v>
      </c>
      <c r="AP544" s="32">
        <f t="shared" si="167"/>
        <v>-1.19760479041916E-2</v>
      </c>
      <c r="AQ544" s="32">
        <f t="shared" si="167"/>
        <v>5.050505050504972E-3</v>
      </c>
      <c r="AR544" s="32">
        <f t="shared" si="167"/>
        <v>2.4999999999999911E-2</v>
      </c>
      <c r="AS544" s="32">
        <f t="shared" si="167"/>
        <v>5.1282051282051322E-2</v>
      </c>
      <c r="AT544" s="32">
        <f t="shared" si="168"/>
        <v>0</v>
      </c>
      <c r="AU544" s="216">
        <f t="shared" si="168"/>
        <v>2.4570024570023108E-3</v>
      </c>
      <c r="AV544" s="461">
        <f t="shared" si="168"/>
        <v>8.3857442348007627E-3</v>
      </c>
      <c r="AW544" s="461">
        <f t="shared" si="168"/>
        <v>9.4890510948905105E-2</v>
      </c>
    </row>
    <row r="545" spans="1:49">
      <c r="A545" s="40">
        <f t="shared" si="146"/>
        <v>41057</v>
      </c>
      <c r="B545" s="26">
        <v>5551</v>
      </c>
      <c r="C545" s="259">
        <v>4843</v>
      </c>
      <c r="D545" s="362">
        <f t="shared" si="169"/>
        <v>-8.382547377699423E-2</v>
      </c>
      <c r="E545" s="348">
        <f t="shared" si="170"/>
        <v>-0.11832909783989831</v>
      </c>
      <c r="F545" s="348">
        <f t="shared" si="170"/>
        <v>-4.0800158447217294E-2</v>
      </c>
      <c r="G545" s="421">
        <f t="shared" si="116"/>
        <v>0.14619037786495973</v>
      </c>
      <c r="H545" s="366">
        <v>8.9499999999999993</v>
      </c>
      <c r="I545" s="339">
        <v>7.6</v>
      </c>
      <c r="J545" s="365">
        <v>14.15</v>
      </c>
      <c r="K545" s="383">
        <v>12.5</v>
      </c>
      <c r="L545" s="365">
        <v>9.5</v>
      </c>
      <c r="M545" s="365">
        <v>10.9</v>
      </c>
      <c r="N545" s="365">
        <v>13</v>
      </c>
      <c r="O545" s="365">
        <v>11</v>
      </c>
      <c r="P545" s="379">
        <v>0</v>
      </c>
      <c r="Q545" s="368">
        <v>1.1499999999999999</v>
      </c>
      <c r="R545" s="366">
        <v>3.45</v>
      </c>
      <c r="S545" s="73">
        <v>7.8</v>
      </c>
      <c r="T545" s="365">
        <v>7.5</v>
      </c>
      <c r="U545" s="365">
        <v>9.0500000000000007</v>
      </c>
      <c r="V545" s="365">
        <v>8.75</v>
      </c>
      <c r="W545" s="365">
        <v>5.5</v>
      </c>
      <c r="Y545" s="365">
        <v>18.75</v>
      </c>
      <c r="Z545" s="457">
        <v>19</v>
      </c>
      <c r="AA545" s="365">
        <v>4.45</v>
      </c>
      <c r="AB545" s="365">
        <v>0.88</v>
      </c>
      <c r="AC545" s="370">
        <f t="shared" si="166"/>
        <v>-8.6734693877551172E-2</v>
      </c>
      <c r="AD545" s="476"/>
      <c r="AE545" s="208">
        <f t="shared" si="167"/>
        <v>-2.5641025641025661E-2</v>
      </c>
      <c r="AF545" s="208">
        <f t="shared" si="167"/>
        <v>-2.4137931034482696E-2</v>
      </c>
      <c r="AG545" s="208">
        <f t="shared" si="167"/>
        <v>-2.7237354085603127E-2</v>
      </c>
      <c r="AH545" s="213">
        <f t="shared" si="167"/>
        <v>-7.3170731707317027E-2</v>
      </c>
      <c r="AI545" s="211">
        <f t="shared" si="167"/>
        <v>-2.6785714285714191E-2</v>
      </c>
      <c r="AJ545" s="211">
        <f t="shared" si="167"/>
        <v>-5.7971014492753659E-2</v>
      </c>
      <c r="AK545" s="211">
        <f t="shared" si="167"/>
        <v>-2.6548672566371723E-2</v>
      </c>
      <c r="AL545" s="462" t="e">
        <f t="shared" si="167"/>
        <v>#DIV/0!</v>
      </c>
      <c r="AM545" s="461">
        <f t="shared" si="167"/>
        <v>-7.2580645161290369E-2</v>
      </c>
      <c r="AN545" s="200">
        <f t="shared" si="167"/>
        <v>-0.13749999999999996</v>
      </c>
      <c r="AO545" s="208">
        <f t="shared" si="167"/>
        <v>-0.15675675675675682</v>
      </c>
      <c r="AP545" s="32">
        <f t="shared" si="167"/>
        <v>-9.0909090909090939E-2</v>
      </c>
      <c r="AQ545" s="32">
        <f t="shared" si="167"/>
        <v>-9.04522613065325E-2</v>
      </c>
      <c r="AR545" s="32">
        <f t="shared" si="167"/>
        <v>-0.14634146341463417</v>
      </c>
      <c r="AS545" s="32">
        <f t="shared" si="167"/>
        <v>-0.10569105691056913</v>
      </c>
      <c r="AT545" s="32">
        <f t="shared" si="168"/>
        <v>-6.9478908188585597E-2</v>
      </c>
      <c r="AU545" s="216">
        <f t="shared" si="168"/>
        <v>-6.8627450980392135E-2</v>
      </c>
      <c r="AV545" s="461">
        <f t="shared" si="168"/>
        <v>-7.4844074844074737E-2</v>
      </c>
      <c r="AW545" s="461">
        <f t="shared" si="168"/>
        <v>-0.41333333333333333</v>
      </c>
    </row>
    <row r="546" spans="1:49">
      <c r="A546" s="40">
        <f t="shared" si="146"/>
        <v>41064</v>
      </c>
      <c r="B546" s="26">
        <v>5338</v>
      </c>
      <c r="C546" s="259">
        <v>4606</v>
      </c>
      <c r="D546" s="362">
        <f t="shared" si="169"/>
        <v>-4.3294208197036776E-2</v>
      </c>
      <c r="E546" s="348">
        <f t="shared" si="170"/>
        <v>-3.8371464600972849E-2</v>
      </c>
      <c r="F546" s="348">
        <f t="shared" si="170"/>
        <v>-4.8936609539541598E-2</v>
      </c>
      <c r="G546" s="421">
        <f t="shared" si="116"/>
        <v>0.15892314372557534</v>
      </c>
      <c r="H546" s="366">
        <v>8.25</v>
      </c>
      <c r="I546" s="339">
        <v>7.3</v>
      </c>
      <c r="J546" s="365">
        <v>13.65</v>
      </c>
      <c r="K546" s="383">
        <v>12.25</v>
      </c>
      <c r="L546" s="365">
        <v>9</v>
      </c>
      <c r="M546" s="365">
        <v>10.55</v>
      </c>
      <c r="N546" s="365">
        <v>12</v>
      </c>
      <c r="O546" s="365">
        <v>10.65</v>
      </c>
      <c r="P546" s="379">
        <v>0</v>
      </c>
      <c r="Q546" s="368">
        <v>0.93</v>
      </c>
      <c r="R546" s="366">
        <v>3.3</v>
      </c>
      <c r="S546" s="73">
        <v>7.55</v>
      </c>
      <c r="T546" s="365">
        <v>7.45</v>
      </c>
      <c r="U546" s="365">
        <v>8.9</v>
      </c>
      <c r="V546" s="365">
        <v>8.5</v>
      </c>
      <c r="W546" s="365">
        <v>5.3</v>
      </c>
      <c r="Y546" s="365">
        <v>18</v>
      </c>
      <c r="Z546" s="457">
        <v>18.3</v>
      </c>
      <c r="AA546" s="365">
        <v>3.8</v>
      </c>
      <c r="AB546" s="365">
        <v>0.74</v>
      </c>
      <c r="AC546" s="370">
        <f t="shared" si="166"/>
        <v>-7.8212290502793214E-2</v>
      </c>
      <c r="AD546" s="476"/>
      <c r="AE546" s="208">
        <f t="shared" si="167"/>
        <v>-3.9473684210526327E-2</v>
      </c>
      <c r="AF546" s="208">
        <f t="shared" si="167"/>
        <v>-3.5335689045936425E-2</v>
      </c>
      <c r="AG546" s="208">
        <f t="shared" si="167"/>
        <v>-2.0000000000000018E-2</v>
      </c>
      <c r="AH546" s="213">
        <f t="shared" si="167"/>
        <v>-5.2631578947368474E-2</v>
      </c>
      <c r="AI546" s="211">
        <f t="shared" si="167"/>
        <v>-3.2110091743119185E-2</v>
      </c>
      <c r="AJ546" s="211">
        <f t="shared" si="167"/>
        <v>-7.6923076923076872E-2</v>
      </c>
      <c r="AK546" s="211">
        <f t="shared" si="167"/>
        <v>-3.1818181818181746E-2</v>
      </c>
      <c r="AL546" s="462" t="e">
        <f t="shared" si="167"/>
        <v>#DIV/0!</v>
      </c>
      <c r="AM546" s="461">
        <f t="shared" si="167"/>
        <v>-0.19130434782608685</v>
      </c>
      <c r="AN546" s="200">
        <f t="shared" si="167"/>
        <v>-4.3478260869565299E-2</v>
      </c>
      <c r="AO546" s="208">
        <f t="shared" si="167"/>
        <v>-3.2051282051282048E-2</v>
      </c>
      <c r="AP546" s="32">
        <f t="shared" si="167"/>
        <v>-6.6666666666665986E-3</v>
      </c>
      <c r="AQ546" s="32">
        <f t="shared" si="167"/>
        <v>-1.6574585635359185E-2</v>
      </c>
      <c r="AR546" s="32">
        <f t="shared" si="167"/>
        <v>-2.8571428571428581E-2</v>
      </c>
      <c r="AS546" s="32">
        <f t="shared" si="167"/>
        <v>-3.6363636363636376E-2</v>
      </c>
      <c r="AT546" s="32">
        <f t="shared" si="168"/>
        <v>-4.0000000000000036E-2</v>
      </c>
      <c r="AU546" s="216">
        <f t="shared" si="168"/>
        <v>-3.6842105263157898E-2</v>
      </c>
      <c r="AV546" s="461">
        <f t="shared" si="168"/>
        <v>-0.1460674157303371</v>
      </c>
      <c r="AW546" s="461">
        <f t="shared" si="168"/>
        <v>-0.15909090909090906</v>
      </c>
    </row>
    <row r="547" spans="1:49">
      <c r="A547" s="40">
        <f t="shared" si="146"/>
        <v>41071</v>
      </c>
      <c r="B547" s="26">
        <v>5133</v>
      </c>
      <c r="C547" s="259">
        <v>4449</v>
      </c>
      <c r="D547" s="362">
        <f t="shared" si="169"/>
        <v>-3.6403861625100564E-2</v>
      </c>
      <c r="E547" s="348">
        <f t="shared" ref="E547:F553" si="171">B547/B546-1</f>
        <v>-3.8403896590483377E-2</v>
      </c>
      <c r="F547" s="348">
        <f t="shared" si="171"/>
        <v>-3.4085974815458053E-2</v>
      </c>
      <c r="G547" s="421">
        <f t="shared" si="116"/>
        <v>0.15374241402562375</v>
      </c>
      <c r="H547" s="366">
        <v>7.9</v>
      </c>
      <c r="I547" s="339">
        <v>7</v>
      </c>
      <c r="J547" s="365">
        <v>13</v>
      </c>
      <c r="K547" s="383">
        <v>12</v>
      </c>
      <c r="L547" s="365">
        <v>8.8000000000000007</v>
      </c>
      <c r="M547" s="365">
        <v>10.25</v>
      </c>
      <c r="N547" s="365">
        <v>11.6</v>
      </c>
      <c r="O547" s="365">
        <v>10.35</v>
      </c>
      <c r="P547" s="379">
        <v>0</v>
      </c>
      <c r="Q547" s="368">
        <v>0.88</v>
      </c>
      <c r="R547" s="366">
        <v>3.15</v>
      </c>
      <c r="S547" s="73">
        <v>7.25</v>
      </c>
      <c r="T547" s="365">
        <v>7</v>
      </c>
      <c r="U547" s="365">
        <v>8.65</v>
      </c>
      <c r="V547" s="365">
        <v>8.35</v>
      </c>
      <c r="W547" s="365">
        <v>5.0999999999999996</v>
      </c>
      <c r="Y547" s="365">
        <v>17.3</v>
      </c>
      <c r="Z547" s="457">
        <v>17.600000000000001</v>
      </c>
      <c r="AA547" s="365">
        <v>3.16</v>
      </c>
      <c r="AB547" s="365">
        <v>0.71</v>
      </c>
      <c r="AC547" s="370">
        <f t="shared" ref="AC547:AC574" si="172">H547/H546-1</f>
        <v>-4.2424242424242364E-2</v>
      </c>
      <c r="AD547" s="476"/>
      <c r="AE547" s="208">
        <f t="shared" ref="AE547:AE575" si="173">I547/I546-1</f>
        <v>-4.1095890410958846E-2</v>
      </c>
      <c r="AF547" s="208">
        <f t="shared" ref="AF547:AF575" si="174">J547/J546-1</f>
        <v>-4.7619047619047672E-2</v>
      </c>
      <c r="AG547" s="208">
        <f t="shared" ref="AG547:AG575" si="175">K547/K546-1</f>
        <v>-2.0408163265306145E-2</v>
      </c>
      <c r="AH547" s="213">
        <f t="shared" ref="AH547:AH575" si="176">L547/L546-1</f>
        <v>-2.2222222222222143E-2</v>
      </c>
      <c r="AI547" s="211">
        <f t="shared" ref="AI547:AI575" si="177">M547/M546-1</f>
        <v>-2.8436018957346043E-2</v>
      </c>
      <c r="AJ547" s="211">
        <f t="shared" ref="AJ547:AJ575" si="178">N547/N546-1</f>
        <v>-3.3333333333333326E-2</v>
      </c>
      <c r="AK547" s="211">
        <f t="shared" ref="AK547:AK575" si="179">O547/O546-1</f>
        <v>-2.8169014084507116E-2</v>
      </c>
      <c r="AL547" s="462" t="e">
        <f t="shared" ref="AL547:AL575" si="180">P547/P546-1</f>
        <v>#DIV/0!</v>
      </c>
      <c r="AM547" s="461">
        <f t="shared" ref="AM547:AM575" si="181">Q547/Q546-1</f>
        <v>-5.3763440860215117E-2</v>
      </c>
      <c r="AN547" s="200">
        <f t="shared" ref="AN547:AN575" si="182">R547/R546-1</f>
        <v>-4.5454545454545414E-2</v>
      </c>
      <c r="AO547" s="208">
        <f t="shared" ref="AO547:AO575" si="183">S547/S546-1</f>
        <v>-3.9735099337748325E-2</v>
      </c>
      <c r="AP547" s="32">
        <f t="shared" ref="AP547:AP575" si="184">T547/T546-1</f>
        <v>-6.0402684563758413E-2</v>
      </c>
      <c r="AQ547" s="32">
        <f t="shared" ref="AQ547:AQ575" si="185">U547/U546-1</f>
        <v>-2.8089887640449396E-2</v>
      </c>
      <c r="AR547" s="32">
        <f t="shared" ref="AR547:AR575" si="186">V547/V546-1</f>
        <v>-1.764705882352946E-2</v>
      </c>
      <c r="AS547" s="32">
        <f t="shared" ref="AS547:AS575" si="187">W547/W546-1</f>
        <v>-3.7735849056603765E-2</v>
      </c>
      <c r="AT547" s="32">
        <f t="shared" ref="AT547:AT575" si="188">Y547/Y546-1</f>
        <v>-3.8888888888888862E-2</v>
      </c>
      <c r="AU547" s="216">
        <f t="shared" ref="AU547:AU575" si="189">Z547/Z546-1</f>
        <v>-3.8251366120218511E-2</v>
      </c>
      <c r="AV547" s="461">
        <f t="shared" ref="AV547:AV575" si="190">AA547/AA546-1</f>
        <v>-0.16842105263157892</v>
      </c>
      <c r="AW547" s="461">
        <f t="shared" ref="AW547:AW575" si="191">AB547/AB546-1</f>
        <v>-4.0540540540540571E-2</v>
      </c>
    </row>
    <row r="548" spans="1:49">
      <c r="A548" s="40">
        <f t="shared" si="146"/>
        <v>41078</v>
      </c>
      <c r="B548" s="26">
        <v>4986</v>
      </c>
      <c r="C548" s="259">
        <v>4218</v>
      </c>
      <c r="D548" s="362">
        <f t="shared" si="169"/>
        <v>-3.9448966812773989E-2</v>
      </c>
      <c r="E548" s="348">
        <f t="shared" si="171"/>
        <v>-2.8638223261250761E-2</v>
      </c>
      <c r="F548" s="348">
        <f t="shared" si="171"/>
        <v>-5.1921780175320342E-2</v>
      </c>
      <c r="G548" s="421">
        <f t="shared" si="116"/>
        <v>0.18207681365576103</v>
      </c>
      <c r="H548" s="366">
        <v>7.25</v>
      </c>
      <c r="I548" s="339">
        <v>6.6</v>
      </c>
      <c r="J548" s="365">
        <v>12.6</v>
      </c>
      <c r="K548" s="383">
        <v>11.5</v>
      </c>
      <c r="L548" s="365">
        <v>8.15</v>
      </c>
      <c r="M548" s="365">
        <v>9.8000000000000007</v>
      </c>
      <c r="N548" s="365">
        <v>11.15</v>
      </c>
      <c r="O548" s="365">
        <v>9.9</v>
      </c>
      <c r="P548" s="379">
        <v>0</v>
      </c>
      <c r="Q548" s="368">
        <v>0.75</v>
      </c>
      <c r="R548" s="366">
        <v>3.1</v>
      </c>
      <c r="S548" s="73">
        <v>7.2</v>
      </c>
      <c r="T548" s="365">
        <v>6.1</v>
      </c>
      <c r="U548" s="365">
        <v>8.6</v>
      </c>
      <c r="V548" s="365">
        <v>8.25</v>
      </c>
      <c r="W548" s="365">
        <v>5.05</v>
      </c>
      <c r="Y548" s="365">
        <v>17</v>
      </c>
      <c r="Z548" s="457">
        <v>17.2</v>
      </c>
      <c r="AA548" s="365">
        <v>3.36</v>
      </c>
      <c r="AB548" s="365">
        <v>0.67</v>
      </c>
      <c r="AC548" s="370">
        <f t="shared" si="172"/>
        <v>-8.2278481012658222E-2</v>
      </c>
      <c r="AD548" s="476"/>
      <c r="AE548" s="208">
        <f t="shared" si="173"/>
        <v>-5.7142857142857162E-2</v>
      </c>
      <c r="AF548" s="208">
        <f t="shared" si="174"/>
        <v>-3.0769230769230771E-2</v>
      </c>
      <c r="AG548" s="208">
        <f t="shared" si="175"/>
        <v>-4.166666666666663E-2</v>
      </c>
      <c r="AH548" s="213">
        <f t="shared" si="176"/>
        <v>-7.3863636363636354E-2</v>
      </c>
      <c r="AI548" s="211">
        <f t="shared" si="177"/>
        <v>-4.3902439024390172E-2</v>
      </c>
      <c r="AJ548" s="211">
        <f t="shared" si="178"/>
        <v>-3.8793103448275801E-2</v>
      </c>
      <c r="AK548" s="211">
        <f t="shared" si="179"/>
        <v>-4.3478260869565188E-2</v>
      </c>
      <c r="AL548" s="462" t="e">
        <f t="shared" si="180"/>
        <v>#DIV/0!</v>
      </c>
      <c r="AM548" s="461">
        <f t="shared" si="181"/>
        <v>-0.14772727272727271</v>
      </c>
      <c r="AN548" s="200">
        <f t="shared" si="182"/>
        <v>-1.5873015873015817E-2</v>
      </c>
      <c r="AO548" s="208">
        <f t="shared" si="183"/>
        <v>-6.8965517241379448E-3</v>
      </c>
      <c r="AP548" s="32">
        <f t="shared" si="184"/>
        <v>-0.12857142857142867</v>
      </c>
      <c r="AQ548" s="32">
        <f t="shared" si="185"/>
        <v>-5.7803468208093012E-3</v>
      </c>
      <c r="AR548" s="32">
        <f t="shared" si="186"/>
        <v>-1.19760479041916E-2</v>
      </c>
      <c r="AS548" s="32">
        <f t="shared" si="187"/>
        <v>-9.8039215686274161E-3</v>
      </c>
      <c r="AT548" s="32">
        <f t="shared" si="188"/>
        <v>-1.7341040462427793E-2</v>
      </c>
      <c r="AU548" s="216">
        <f t="shared" si="189"/>
        <v>-2.2727272727272818E-2</v>
      </c>
      <c r="AV548" s="461">
        <f t="shared" si="190"/>
        <v>6.3291139240506222E-2</v>
      </c>
      <c r="AW548" s="461">
        <f t="shared" si="191"/>
        <v>-5.6338028169014009E-2</v>
      </c>
    </row>
    <row r="549" spans="1:49">
      <c r="A549" s="40">
        <f t="shared" si="146"/>
        <v>41085</v>
      </c>
      <c r="B549" s="26">
        <v>5006</v>
      </c>
      <c r="C549" s="259">
        <v>4146</v>
      </c>
      <c r="D549" s="362">
        <f t="shared" si="169"/>
        <v>-5.6497175141242417E-3</v>
      </c>
      <c r="E549" s="348">
        <f t="shared" si="171"/>
        <v>4.0112314480544864E-3</v>
      </c>
      <c r="F549" s="348">
        <f t="shared" si="171"/>
        <v>-1.7069701280227556E-2</v>
      </c>
      <c r="G549" s="421">
        <f t="shared" si="116"/>
        <v>0.20742884708152437</v>
      </c>
      <c r="H549" s="366">
        <v>7.15</v>
      </c>
      <c r="I549" s="339">
        <v>6.45</v>
      </c>
      <c r="J549" s="365">
        <v>12.4</v>
      </c>
      <c r="K549" s="383">
        <v>11.25</v>
      </c>
      <c r="L549" s="365">
        <v>8.1</v>
      </c>
      <c r="M549" s="365">
        <v>9.6</v>
      </c>
      <c r="N549" s="365">
        <v>11.05</v>
      </c>
      <c r="O549" s="365">
        <v>9.65</v>
      </c>
      <c r="P549" s="379">
        <v>0</v>
      </c>
      <c r="Q549" s="368">
        <v>0.75</v>
      </c>
      <c r="R549" s="366">
        <v>3.05</v>
      </c>
      <c r="S549" s="73">
        <v>7.2</v>
      </c>
      <c r="T549" s="365">
        <v>6</v>
      </c>
      <c r="U549" s="365">
        <v>8.5500000000000007</v>
      </c>
      <c r="V549" s="365">
        <v>8.25</v>
      </c>
      <c r="W549" s="365">
        <v>5</v>
      </c>
      <c r="Y549" s="365">
        <v>17.149999999999999</v>
      </c>
      <c r="Z549" s="457">
        <v>17.3</v>
      </c>
      <c r="AA549" s="365">
        <v>3.53</v>
      </c>
      <c r="AB549" s="365">
        <v>0.74</v>
      </c>
      <c r="AC549" s="370">
        <f t="shared" si="172"/>
        <v>-1.3793103448275779E-2</v>
      </c>
      <c r="AD549" s="476"/>
      <c r="AE549" s="208">
        <f t="shared" si="173"/>
        <v>-2.2727272727272596E-2</v>
      </c>
      <c r="AF549" s="208">
        <f t="shared" si="174"/>
        <v>-1.5873015873015817E-2</v>
      </c>
      <c r="AG549" s="208">
        <f t="shared" si="175"/>
        <v>-2.1739130434782594E-2</v>
      </c>
      <c r="AH549" s="213">
        <f t="shared" si="176"/>
        <v>-6.1349693251534498E-3</v>
      </c>
      <c r="AI549" s="211">
        <f t="shared" si="177"/>
        <v>-2.0408163265306256E-2</v>
      </c>
      <c r="AJ549" s="211">
        <f t="shared" si="178"/>
        <v>-8.9686098654707669E-3</v>
      </c>
      <c r="AK549" s="211">
        <f t="shared" si="179"/>
        <v>-2.5252525252525304E-2</v>
      </c>
      <c r="AL549" s="462" t="e">
        <f t="shared" si="180"/>
        <v>#DIV/0!</v>
      </c>
      <c r="AM549" s="461">
        <f t="shared" si="181"/>
        <v>0</v>
      </c>
      <c r="AN549" s="200">
        <f t="shared" si="182"/>
        <v>-1.6129032258064613E-2</v>
      </c>
      <c r="AO549" s="208">
        <f t="shared" si="183"/>
        <v>0</v>
      </c>
      <c r="AP549" s="32">
        <f t="shared" si="184"/>
        <v>-1.6393442622950727E-2</v>
      </c>
      <c r="AQ549" s="32">
        <f t="shared" si="185"/>
        <v>-5.8139534883719923E-3</v>
      </c>
      <c r="AR549" s="32">
        <f t="shared" si="186"/>
        <v>0</v>
      </c>
      <c r="AS549" s="32">
        <f t="shared" si="187"/>
        <v>-9.9009900990099098E-3</v>
      </c>
      <c r="AT549" s="32">
        <f t="shared" si="188"/>
        <v>8.8235294117646745E-3</v>
      </c>
      <c r="AU549" s="216">
        <f t="shared" si="189"/>
        <v>5.8139534883721034E-3</v>
      </c>
      <c r="AV549" s="461">
        <f t="shared" si="190"/>
        <v>5.0595238095238138E-2</v>
      </c>
      <c r="AW549" s="461">
        <f t="shared" si="191"/>
        <v>0.10447761194029836</v>
      </c>
    </row>
    <row r="550" spans="1:49">
      <c r="A550" s="40">
        <f t="shared" si="146"/>
        <v>41092</v>
      </c>
      <c r="B550" s="26">
        <v>5074</v>
      </c>
      <c r="C550" s="259">
        <v>4224</v>
      </c>
      <c r="D550" s="362">
        <f t="shared" ref="D550:D575" si="192">(B550+C550)/(B549+C549)-1</f>
        <v>1.5952797202797298E-2</v>
      </c>
      <c r="E550" s="348">
        <f t="shared" si="171"/>
        <v>1.3583699560527407E-2</v>
      </c>
      <c r="F550" s="348">
        <f t="shared" si="171"/>
        <v>1.8813314037626538E-2</v>
      </c>
      <c r="G550" s="421">
        <f t="shared" ref="G550:G613" si="193">(B550-C550)/C550</f>
        <v>0.20123106060606061</v>
      </c>
      <c r="H550" s="366">
        <v>7.2</v>
      </c>
      <c r="I550" s="339">
        <v>6.75</v>
      </c>
      <c r="J550" s="365">
        <v>12.5</v>
      </c>
      <c r="K550" s="383">
        <v>11.4</v>
      </c>
      <c r="L550" s="365">
        <v>8.1999999999999993</v>
      </c>
      <c r="M550" s="365">
        <v>9.75</v>
      </c>
      <c r="N550" s="365">
        <v>11.1</v>
      </c>
      <c r="O550" s="365">
        <v>9.8000000000000007</v>
      </c>
      <c r="P550" s="379">
        <v>0</v>
      </c>
      <c r="Q550" s="368">
        <v>0.87</v>
      </c>
      <c r="R550" s="366">
        <v>3.1</v>
      </c>
      <c r="S550" s="73">
        <v>7.3</v>
      </c>
      <c r="T550" s="365">
        <v>6.1</v>
      </c>
      <c r="U550" s="365">
        <v>8.6</v>
      </c>
      <c r="V550" s="365">
        <v>8.4</v>
      </c>
      <c r="W550" s="365">
        <v>5.0999999999999996</v>
      </c>
      <c r="Y550" s="365">
        <v>17.45</v>
      </c>
      <c r="Z550" s="457">
        <v>17.55</v>
      </c>
      <c r="AA550" s="365">
        <v>3.45</v>
      </c>
      <c r="AB550" s="365">
        <v>0.8</v>
      </c>
      <c r="AC550" s="370">
        <f t="shared" si="172"/>
        <v>6.9930069930068672E-3</v>
      </c>
      <c r="AD550" s="476"/>
      <c r="AE550" s="273">
        <f t="shared" si="173"/>
        <v>4.6511627906976605E-2</v>
      </c>
      <c r="AF550" s="208">
        <f t="shared" si="174"/>
        <v>8.0645161290322509E-3</v>
      </c>
      <c r="AG550" s="208">
        <f t="shared" si="175"/>
        <v>1.3333333333333419E-2</v>
      </c>
      <c r="AH550" s="213">
        <f t="shared" si="176"/>
        <v>1.2345679012345734E-2</v>
      </c>
      <c r="AI550" s="211">
        <f t="shared" si="177"/>
        <v>1.5625E-2</v>
      </c>
      <c r="AJ550" s="211">
        <f t="shared" si="178"/>
        <v>4.5248868778280382E-3</v>
      </c>
      <c r="AK550" s="211">
        <f t="shared" si="179"/>
        <v>1.5544041450777257E-2</v>
      </c>
      <c r="AL550" s="462" t="e">
        <f t="shared" si="180"/>
        <v>#DIV/0!</v>
      </c>
      <c r="AM550" s="461">
        <f t="shared" si="181"/>
        <v>0.15999999999999992</v>
      </c>
      <c r="AN550" s="200">
        <f t="shared" si="182"/>
        <v>1.6393442622950838E-2</v>
      </c>
      <c r="AO550" s="208">
        <f t="shared" si="183"/>
        <v>1.388888888888884E-2</v>
      </c>
      <c r="AP550" s="32">
        <f t="shared" si="184"/>
        <v>1.6666666666666607E-2</v>
      </c>
      <c r="AQ550" s="32">
        <f t="shared" si="185"/>
        <v>5.8479532163742132E-3</v>
      </c>
      <c r="AR550" s="32">
        <f t="shared" si="186"/>
        <v>1.8181818181818299E-2</v>
      </c>
      <c r="AS550" s="32">
        <f t="shared" si="187"/>
        <v>2.0000000000000018E-2</v>
      </c>
      <c r="AT550" s="32">
        <f t="shared" si="188"/>
        <v>1.7492711370262537E-2</v>
      </c>
      <c r="AU550" s="216">
        <f t="shared" si="189"/>
        <v>1.4450867052023142E-2</v>
      </c>
      <c r="AV550" s="461">
        <f t="shared" si="190"/>
        <v>-2.2662889518413443E-2</v>
      </c>
      <c r="AW550" s="461">
        <f t="shared" si="191"/>
        <v>8.1081081081081141E-2</v>
      </c>
    </row>
    <row r="551" spans="1:49">
      <c r="A551" s="40">
        <f t="shared" si="146"/>
        <v>41099</v>
      </c>
      <c r="B551" s="26">
        <v>5707</v>
      </c>
      <c r="C551" s="259">
        <v>4628</v>
      </c>
      <c r="D551" s="362">
        <f t="shared" si="192"/>
        <v>0.11152936115293621</v>
      </c>
      <c r="E551" s="348">
        <f t="shared" si="171"/>
        <v>0.12475364603862826</v>
      </c>
      <c r="F551" s="348">
        <f t="shared" si="171"/>
        <v>9.5643939393939448E-2</v>
      </c>
      <c r="G551" s="421">
        <f t="shared" si="193"/>
        <v>0.23314606741573032</v>
      </c>
      <c r="H551" s="366">
        <v>7.75</v>
      </c>
      <c r="I551" s="339">
        <v>7.95</v>
      </c>
      <c r="J551" s="365">
        <v>13.1</v>
      </c>
      <c r="K551" s="383">
        <v>12.2</v>
      </c>
      <c r="L551" s="365">
        <v>8.75</v>
      </c>
      <c r="M551" s="365">
        <v>10.55</v>
      </c>
      <c r="N551" s="365">
        <v>11.6</v>
      </c>
      <c r="O551" s="365">
        <v>10.6</v>
      </c>
      <c r="P551" s="379">
        <v>0</v>
      </c>
      <c r="Q551" s="368">
        <v>1.41</v>
      </c>
      <c r="R551" s="366">
        <v>3.85</v>
      </c>
      <c r="S551" s="73">
        <v>8.0500000000000007</v>
      </c>
      <c r="T551" s="365">
        <v>6.65</v>
      </c>
      <c r="U551" s="365">
        <v>9.25</v>
      </c>
      <c r="V551" s="365">
        <v>9</v>
      </c>
      <c r="W551" s="365">
        <v>5.8</v>
      </c>
      <c r="Y551" s="365">
        <v>18.399999999999999</v>
      </c>
      <c r="Z551" s="457">
        <v>18.5</v>
      </c>
      <c r="AA551" s="365">
        <v>4.68</v>
      </c>
      <c r="AB551" s="365">
        <v>1.24</v>
      </c>
      <c r="AC551" s="370">
        <f t="shared" si="172"/>
        <v>7.638888888888884E-2</v>
      </c>
      <c r="AD551" s="476"/>
      <c r="AE551" s="273">
        <f t="shared" si="173"/>
        <v>0.17777777777777781</v>
      </c>
      <c r="AF551" s="208">
        <f t="shared" si="174"/>
        <v>4.8000000000000043E-2</v>
      </c>
      <c r="AG551" s="208">
        <f t="shared" si="175"/>
        <v>7.0175438596491224E-2</v>
      </c>
      <c r="AH551" s="213">
        <f t="shared" si="176"/>
        <v>6.7073170731707377E-2</v>
      </c>
      <c r="AI551" s="211">
        <f t="shared" si="177"/>
        <v>8.2051282051282204E-2</v>
      </c>
      <c r="AJ551" s="211">
        <f t="shared" si="178"/>
        <v>4.5045045045045029E-2</v>
      </c>
      <c r="AK551" s="211">
        <f t="shared" si="179"/>
        <v>8.1632653061224358E-2</v>
      </c>
      <c r="AL551" s="462" t="e">
        <f t="shared" si="180"/>
        <v>#DIV/0!</v>
      </c>
      <c r="AM551" s="461">
        <f t="shared" si="181"/>
        <v>0.6206896551724137</v>
      </c>
      <c r="AN551" s="200">
        <f t="shared" si="182"/>
        <v>0.24193548387096775</v>
      </c>
      <c r="AO551" s="208">
        <f t="shared" si="183"/>
        <v>0.10273972602739745</v>
      </c>
      <c r="AP551" s="32">
        <f t="shared" si="184"/>
        <v>9.0163934426229719E-2</v>
      </c>
      <c r="AQ551" s="32">
        <f t="shared" si="185"/>
        <v>7.5581395348837344E-2</v>
      </c>
      <c r="AR551" s="32">
        <f t="shared" si="186"/>
        <v>7.1428571428571397E-2</v>
      </c>
      <c r="AS551" s="32">
        <f t="shared" si="187"/>
        <v>0.13725490196078427</v>
      </c>
      <c r="AT551" s="32">
        <f t="shared" si="188"/>
        <v>5.4441260744985565E-2</v>
      </c>
      <c r="AU551" s="216">
        <f t="shared" si="189"/>
        <v>5.4131054131054013E-2</v>
      </c>
      <c r="AV551" s="461">
        <f t="shared" si="190"/>
        <v>0.35652173913043472</v>
      </c>
      <c r="AW551" s="461">
        <f t="shared" si="191"/>
        <v>0.54999999999999982</v>
      </c>
    </row>
    <row r="552" spans="1:49">
      <c r="A552" s="40">
        <f t="shared" si="146"/>
        <v>41106</v>
      </c>
      <c r="B552" s="26">
        <v>5544</v>
      </c>
      <c r="C552" s="259">
        <v>4376</v>
      </c>
      <c r="D552" s="362">
        <f t="shared" si="192"/>
        <v>-4.0154813739719408E-2</v>
      </c>
      <c r="E552" s="348">
        <f t="shared" si="171"/>
        <v>-2.8561415805151591E-2</v>
      </c>
      <c r="F552" s="348">
        <f t="shared" si="171"/>
        <v>-5.4451166810717377E-2</v>
      </c>
      <c r="G552" s="421">
        <f t="shared" si="193"/>
        <v>0.26691042047531993</v>
      </c>
      <c r="H552" s="366">
        <v>7.6</v>
      </c>
      <c r="I552" s="339">
        <v>7.05</v>
      </c>
      <c r="J552" s="365">
        <v>12.65</v>
      </c>
      <c r="K552" s="383">
        <v>11.85</v>
      </c>
      <c r="L552" s="365">
        <v>8.6</v>
      </c>
      <c r="M552" s="365">
        <v>10.15</v>
      </c>
      <c r="N552" s="365">
        <v>11.5</v>
      </c>
      <c r="O552" s="365">
        <v>9.75</v>
      </c>
      <c r="P552" s="379">
        <v>0</v>
      </c>
      <c r="Q552" s="368">
        <v>1.02</v>
      </c>
      <c r="R552" s="366">
        <v>3.75</v>
      </c>
      <c r="S552" s="73">
        <v>7.9</v>
      </c>
      <c r="T552" s="365">
        <v>6.55</v>
      </c>
      <c r="U552" s="365">
        <v>9.15</v>
      </c>
      <c r="V552" s="365">
        <v>8.75</v>
      </c>
      <c r="W552" s="365">
        <v>5.65</v>
      </c>
      <c r="Y552" s="365">
        <v>17.8</v>
      </c>
      <c r="Z552" s="457">
        <v>17.899999999999999</v>
      </c>
      <c r="AA552" s="365">
        <v>4.33</v>
      </c>
      <c r="AB552" s="365">
        <v>1.24</v>
      </c>
      <c r="AC552" s="370">
        <f t="shared" si="172"/>
        <v>-1.9354838709677469E-2</v>
      </c>
      <c r="AD552" s="476"/>
      <c r="AE552" s="273">
        <f t="shared" si="173"/>
        <v>-0.11320754716981141</v>
      </c>
      <c r="AF552" s="208">
        <f t="shared" si="174"/>
        <v>-3.4351145038167941E-2</v>
      </c>
      <c r="AG552" s="208">
        <f t="shared" si="175"/>
        <v>-2.8688524590163911E-2</v>
      </c>
      <c r="AH552" s="213">
        <f t="shared" si="176"/>
        <v>-1.7142857142857237E-2</v>
      </c>
      <c r="AI552" s="211">
        <f t="shared" si="177"/>
        <v>-3.791469194312802E-2</v>
      </c>
      <c r="AJ552" s="211">
        <f t="shared" si="178"/>
        <v>-8.6206896551723755E-3</v>
      </c>
      <c r="AK552" s="211">
        <f t="shared" si="179"/>
        <v>-8.0188679245282946E-2</v>
      </c>
      <c r="AL552" s="462" t="e">
        <f t="shared" si="180"/>
        <v>#DIV/0!</v>
      </c>
      <c r="AM552" s="461">
        <f t="shared" si="181"/>
        <v>-0.27659574468085102</v>
      </c>
      <c r="AN552" s="200">
        <f t="shared" si="182"/>
        <v>-2.5974025974025983E-2</v>
      </c>
      <c r="AO552" s="208">
        <f t="shared" si="183"/>
        <v>-1.8633540372670843E-2</v>
      </c>
      <c r="AP552" s="32">
        <f t="shared" si="184"/>
        <v>-1.5037593984962516E-2</v>
      </c>
      <c r="AQ552" s="32">
        <f t="shared" si="185"/>
        <v>-1.0810810810810811E-2</v>
      </c>
      <c r="AR552" s="32">
        <f t="shared" si="186"/>
        <v>-2.777777777777779E-2</v>
      </c>
      <c r="AS552" s="32">
        <f t="shared" si="187"/>
        <v>-2.5862068965517127E-2</v>
      </c>
      <c r="AT552" s="32">
        <f t="shared" si="188"/>
        <v>-3.2608695652173836E-2</v>
      </c>
      <c r="AU552" s="216">
        <f t="shared" si="189"/>
        <v>-3.2432432432432545E-2</v>
      </c>
      <c r="AV552" s="461">
        <f t="shared" si="190"/>
        <v>-7.4786324786324743E-2</v>
      </c>
      <c r="AW552" s="461">
        <f t="shared" si="191"/>
        <v>0</v>
      </c>
    </row>
    <row r="553" spans="1:49">
      <c r="A553" s="40">
        <f t="shared" si="146"/>
        <v>41113</v>
      </c>
      <c r="B553" s="26">
        <v>5400</v>
      </c>
      <c r="C553" s="259">
        <v>4328</v>
      </c>
      <c r="D553" s="363">
        <f t="shared" si="192"/>
        <v>-1.9354838709677469E-2</v>
      </c>
      <c r="E553" s="349">
        <f t="shared" si="171"/>
        <v>-2.5974025974025983E-2</v>
      </c>
      <c r="F553" s="349">
        <f t="shared" si="171"/>
        <v>-1.0968921389396757E-2</v>
      </c>
      <c r="G553" s="421">
        <f t="shared" si="193"/>
        <v>0.24768946395563771</v>
      </c>
      <c r="H553" s="366">
        <v>7.5</v>
      </c>
      <c r="I553" s="339">
        <v>7.05</v>
      </c>
      <c r="J553" s="365">
        <v>12.6</v>
      </c>
      <c r="K553" s="383">
        <v>11.7</v>
      </c>
      <c r="L553" s="365">
        <v>8.5</v>
      </c>
      <c r="M553" s="365">
        <v>10</v>
      </c>
      <c r="N553" s="365">
        <v>11.4</v>
      </c>
      <c r="O553" s="365">
        <v>9.6</v>
      </c>
      <c r="P553" s="379">
        <v>0</v>
      </c>
      <c r="Q553" s="368">
        <v>0.97</v>
      </c>
      <c r="R553" s="366">
        <v>3.7</v>
      </c>
      <c r="S553" s="73">
        <v>7.5</v>
      </c>
      <c r="T553" s="365">
        <v>6.45</v>
      </c>
      <c r="U553" s="365">
        <v>9.1</v>
      </c>
      <c r="V553" s="365">
        <v>8.6</v>
      </c>
      <c r="W553" s="365">
        <v>5.6</v>
      </c>
      <c r="Y553" s="365">
        <v>17.649999999999999</v>
      </c>
      <c r="Z553" s="457">
        <v>17.75</v>
      </c>
      <c r="AA553" s="365">
        <v>4.1100000000000003</v>
      </c>
      <c r="AB553" s="365">
        <v>0.93</v>
      </c>
      <c r="AC553" s="370">
        <f t="shared" si="172"/>
        <v>-1.3157894736842035E-2</v>
      </c>
      <c r="AD553" s="476"/>
      <c r="AE553" s="273">
        <f t="shared" si="173"/>
        <v>0</v>
      </c>
      <c r="AF553" s="208">
        <f t="shared" si="174"/>
        <v>-3.9525691699605625E-3</v>
      </c>
      <c r="AG553" s="208">
        <f t="shared" si="175"/>
        <v>-1.2658227848101333E-2</v>
      </c>
      <c r="AH553" s="213">
        <f t="shared" si="176"/>
        <v>-1.1627906976744096E-2</v>
      </c>
      <c r="AI553" s="211">
        <f t="shared" si="177"/>
        <v>-1.4778325123152691E-2</v>
      </c>
      <c r="AJ553" s="211">
        <f t="shared" si="178"/>
        <v>-8.6956521739129933E-3</v>
      </c>
      <c r="AK553" s="211">
        <f t="shared" si="179"/>
        <v>-1.5384615384615441E-2</v>
      </c>
      <c r="AL553" s="462" t="e">
        <f t="shared" si="180"/>
        <v>#DIV/0!</v>
      </c>
      <c r="AM553" s="461">
        <f t="shared" si="181"/>
        <v>-4.9019607843137303E-2</v>
      </c>
      <c r="AN553" s="200">
        <f t="shared" si="182"/>
        <v>-1.3333333333333308E-2</v>
      </c>
      <c r="AO553" s="208">
        <f t="shared" si="183"/>
        <v>-5.0632911392405111E-2</v>
      </c>
      <c r="AP553" s="32">
        <f t="shared" si="184"/>
        <v>-1.5267175572518998E-2</v>
      </c>
      <c r="AQ553" s="32">
        <f t="shared" si="185"/>
        <v>-5.464480874317057E-3</v>
      </c>
      <c r="AR553" s="32">
        <f t="shared" si="186"/>
        <v>-1.7142857142857237E-2</v>
      </c>
      <c r="AS553" s="32">
        <f t="shared" si="187"/>
        <v>-8.8495575221240186E-3</v>
      </c>
      <c r="AT553" s="32">
        <f t="shared" si="188"/>
        <v>-8.4269662921349076E-3</v>
      </c>
      <c r="AU553" s="216">
        <f t="shared" si="189"/>
        <v>-8.379888268156388E-3</v>
      </c>
      <c r="AV553" s="461">
        <f t="shared" si="190"/>
        <v>-5.0808314087759765E-2</v>
      </c>
      <c r="AW553" s="461">
        <f t="shared" si="191"/>
        <v>-0.25</v>
      </c>
    </row>
    <row r="554" spans="1:49">
      <c r="A554" s="40">
        <f t="shared" si="146"/>
        <v>41120</v>
      </c>
      <c r="B554" s="26">
        <v>5335</v>
      </c>
      <c r="C554" s="259">
        <v>4115</v>
      </c>
      <c r="D554" s="363">
        <f t="shared" si="192"/>
        <v>-2.8577302631578982E-2</v>
      </c>
      <c r="E554" s="349">
        <f t="shared" ref="E554:E575" si="194">B554/B553-1</f>
        <v>-1.2037037037037068E-2</v>
      </c>
      <c r="F554" s="349">
        <f t="shared" ref="F554:F559" si="195">C554/C553-1</f>
        <v>-4.9214417744916861E-2</v>
      </c>
      <c r="G554" s="421">
        <f t="shared" si="193"/>
        <v>0.29647630619684084</v>
      </c>
      <c r="H554" s="366">
        <v>7.4</v>
      </c>
      <c r="I554" s="339">
        <v>6.4</v>
      </c>
      <c r="J554" s="365">
        <v>12.55</v>
      </c>
      <c r="K554" s="383">
        <v>11.15</v>
      </c>
      <c r="L554" s="365">
        <v>8.4</v>
      </c>
      <c r="M554" s="365">
        <v>9.5</v>
      </c>
      <c r="N554" s="365">
        <v>11.3</v>
      </c>
      <c r="O554" s="365">
        <v>9.1999999999999993</v>
      </c>
      <c r="P554" s="379">
        <v>0</v>
      </c>
      <c r="Q554" s="368">
        <v>0.75</v>
      </c>
      <c r="R554" s="366">
        <v>3.65</v>
      </c>
      <c r="S554" s="73">
        <v>7.4</v>
      </c>
      <c r="T554" s="365">
        <v>6.3</v>
      </c>
      <c r="U554" s="365">
        <v>9.0500000000000007</v>
      </c>
      <c r="V554" s="365">
        <v>8.4499999999999993</v>
      </c>
      <c r="W554" s="365">
        <v>5.5</v>
      </c>
      <c r="Y554" s="365">
        <v>17.8</v>
      </c>
      <c r="Z554" s="457">
        <v>17.850000000000001</v>
      </c>
      <c r="AA554" s="365">
        <v>4.0199999999999996</v>
      </c>
      <c r="AB554" s="365">
        <v>0.8</v>
      </c>
      <c r="AC554" s="370">
        <f t="shared" si="172"/>
        <v>-1.3333333333333308E-2</v>
      </c>
      <c r="AD554" s="476"/>
      <c r="AE554" s="273">
        <f t="shared" si="173"/>
        <v>-9.2198581560283599E-2</v>
      </c>
      <c r="AF554" s="208">
        <f t="shared" si="174"/>
        <v>-3.9682539682538431E-3</v>
      </c>
      <c r="AG554" s="208">
        <f t="shared" si="175"/>
        <v>-4.7008547008546953E-2</v>
      </c>
      <c r="AH554" s="213">
        <f t="shared" si="176"/>
        <v>-1.1764705882352899E-2</v>
      </c>
      <c r="AI554" s="211">
        <f t="shared" si="177"/>
        <v>-5.0000000000000044E-2</v>
      </c>
      <c r="AJ554" s="211">
        <f t="shared" si="178"/>
        <v>-8.7719298245613198E-3</v>
      </c>
      <c r="AK554" s="211">
        <f t="shared" si="179"/>
        <v>-4.1666666666666741E-2</v>
      </c>
      <c r="AL554" s="462" t="e">
        <f t="shared" si="180"/>
        <v>#DIV/0!</v>
      </c>
      <c r="AM554" s="461">
        <f t="shared" si="181"/>
        <v>-0.22680412371134018</v>
      </c>
      <c r="AN554" s="200">
        <f t="shared" si="182"/>
        <v>-1.3513513513513598E-2</v>
      </c>
      <c r="AO554" s="208">
        <f t="shared" si="183"/>
        <v>-1.3333333333333308E-2</v>
      </c>
      <c r="AP554" s="32">
        <f t="shared" si="184"/>
        <v>-2.3255813953488413E-2</v>
      </c>
      <c r="AQ554" s="32">
        <f t="shared" si="185"/>
        <v>-5.494505494505364E-3</v>
      </c>
      <c r="AR554" s="32">
        <f t="shared" si="186"/>
        <v>-1.744186046511631E-2</v>
      </c>
      <c r="AS554" s="32">
        <f t="shared" si="187"/>
        <v>-1.7857142857142794E-2</v>
      </c>
      <c r="AT554" s="32">
        <f t="shared" si="188"/>
        <v>8.4985835694051381E-3</v>
      </c>
      <c r="AU554" s="216">
        <f t="shared" si="189"/>
        <v>5.6338028169014009E-3</v>
      </c>
      <c r="AV554" s="461">
        <f t="shared" si="190"/>
        <v>-2.1897810218978297E-2</v>
      </c>
      <c r="AW554" s="461">
        <f t="shared" si="191"/>
        <v>-0.13978494623655913</v>
      </c>
    </row>
    <row r="555" spans="1:49">
      <c r="A555" s="40">
        <f>IF(ISBLANK(B555),"",DATE(YEAR(A554),MONTH(A554),DAY(A554)+7))</f>
        <v>41127</v>
      </c>
      <c r="B555" s="26">
        <v>5330</v>
      </c>
      <c r="C555" s="259">
        <v>4170</v>
      </c>
      <c r="D555" s="363">
        <f t="shared" si="192"/>
        <v>5.2910052910053462E-3</v>
      </c>
      <c r="E555" s="349">
        <f t="shared" si="194"/>
        <v>-9.3720712277411966E-4</v>
      </c>
      <c r="F555" s="349">
        <f t="shared" si="195"/>
        <v>1.3365735115431265E-2</v>
      </c>
      <c r="G555" s="421">
        <f t="shared" si="193"/>
        <v>0.27817745803357313</v>
      </c>
      <c r="H555" s="366">
        <v>7.35</v>
      </c>
      <c r="I555" s="339">
        <v>6.7</v>
      </c>
      <c r="J555" s="375">
        <v>12.5</v>
      </c>
      <c r="K555" s="383">
        <v>11.1</v>
      </c>
      <c r="L555" s="375">
        <v>8.35</v>
      </c>
      <c r="M555" s="375">
        <v>9.4</v>
      </c>
      <c r="N555" s="375">
        <v>11.25</v>
      </c>
      <c r="O555" s="375">
        <v>9.15</v>
      </c>
      <c r="P555" s="379">
        <v>0</v>
      </c>
      <c r="Q555" s="403">
        <v>0.85</v>
      </c>
      <c r="R555" s="366">
        <v>3.65</v>
      </c>
      <c r="S555" s="73">
        <v>7.4</v>
      </c>
      <c r="T555" s="365">
        <v>6.35</v>
      </c>
      <c r="U555" s="365">
        <v>9</v>
      </c>
      <c r="V555" s="365">
        <v>8.4</v>
      </c>
      <c r="W555" s="365">
        <v>5.45</v>
      </c>
      <c r="Y555" s="365">
        <v>17.899999999999999</v>
      </c>
      <c r="Z555" s="457">
        <v>17.95</v>
      </c>
      <c r="AA555" s="365">
        <v>3.97</v>
      </c>
      <c r="AB555" s="365">
        <v>0.8</v>
      </c>
      <c r="AC555" s="370">
        <f t="shared" si="172"/>
        <v>-6.7567567567567988E-3</v>
      </c>
      <c r="AD555" s="476"/>
      <c r="AE555" s="273">
        <f t="shared" si="173"/>
        <v>4.6875E-2</v>
      </c>
      <c r="AF555" s="208">
        <f t="shared" si="174"/>
        <v>-3.9840637450200278E-3</v>
      </c>
      <c r="AG555" s="208">
        <f t="shared" si="175"/>
        <v>-4.484304932735439E-3</v>
      </c>
      <c r="AH555" s="213">
        <f t="shared" si="176"/>
        <v>-5.9523809523810423E-3</v>
      </c>
      <c r="AI555" s="211">
        <f t="shared" si="177"/>
        <v>-1.0526315789473606E-2</v>
      </c>
      <c r="AJ555" s="211">
        <f t="shared" si="178"/>
        <v>-4.4247787610620648E-3</v>
      </c>
      <c r="AK555" s="211">
        <f t="shared" si="179"/>
        <v>-5.4347826086955653E-3</v>
      </c>
      <c r="AL555" s="462" t="e">
        <f t="shared" si="180"/>
        <v>#DIV/0!</v>
      </c>
      <c r="AM555" s="461">
        <f t="shared" si="181"/>
        <v>0.1333333333333333</v>
      </c>
      <c r="AN555" s="200">
        <f t="shared" si="182"/>
        <v>0</v>
      </c>
      <c r="AO555" s="208">
        <f t="shared" si="183"/>
        <v>0</v>
      </c>
      <c r="AP555" s="32">
        <f t="shared" si="184"/>
        <v>7.9365079365079083E-3</v>
      </c>
      <c r="AQ555" s="32">
        <f t="shared" si="185"/>
        <v>-5.5248618784531356E-3</v>
      </c>
      <c r="AR555" s="32">
        <f t="shared" si="186"/>
        <v>-5.9171597633135287E-3</v>
      </c>
      <c r="AS555" s="32">
        <f t="shared" si="187"/>
        <v>-9.0909090909090384E-3</v>
      </c>
      <c r="AT555" s="32">
        <f t="shared" si="188"/>
        <v>5.6179775280897903E-3</v>
      </c>
      <c r="AU555" s="216">
        <f t="shared" si="189"/>
        <v>5.6022408963585235E-3</v>
      </c>
      <c r="AV555" s="461">
        <f t="shared" si="190"/>
        <v>-1.243781094527352E-2</v>
      </c>
      <c r="AW555" s="461">
        <f t="shared" si="191"/>
        <v>0</v>
      </c>
    </row>
    <row r="556" spans="1:49">
      <c r="A556" s="40">
        <f t="shared" si="146"/>
        <v>41134</v>
      </c>
      <c r="B556" s="26">
        <v>5251</v>
      </c>
      <c r="C556" s="259">
        <v>4195</v>
      </c>
      <c r="D556" s="363">
        <f t="shared" si="192"/>
        <v>-5.6842105263157361E-3</v>
      </c>
      <c r="E556" s="349">
        <f t="shared" si="194"/>
        <v>-1.4821763602251403E-2</v>
      </c>
      <c r="F556" s="349">
        <f t="shared" si="195"/>
        <v>5.9952038369304184E-3</v>
      </c>
      <c r="G556" s="421">
        <f t="shared" si="193"/>
        <v>0.25172824791418358</v>
      </c>
      <c r="H556" s="366">
        <v>7.4</v>
      </c>
      <c r="I556" s="339">
        <v>6.8</v>
      </c>
      <c r="J556" s="365">
        <v>12.6</v>
      </c>
      <c r="K556" s="383">
        <v>11.15</v>
      </c>
      <c r="L556" s="365">
        <v>8.35</v>
      </c>
      <c r="M556" s="365">
        <v>9.5</v>
      </c>
      <c r="N556" s="365">
        <v>11.3</v>
      </c>
      <c r="O556" s="365">
        <v>9.25</v>
      </c>
      <c r="P556" s="379">
        <v>0</v>
      </c>
      <c r="Q556" s="368">
        <v>0.8</v>
      </c>
      <c r="R556" s="366">
        <v>3.65</v>
      </c>
      <c r="S556" s="73">
        <v>7.35</v>
      </c>
      <c r="T556" s="365">
        <v>6.35</v>
      </c>
      <c r="U556" s="365">
        <v>9</v>
      </c>
      <c r="V556" s="365">
        <v>8.35</v>
      </c>
      <c r="W556" s="365">
        <v>5.45</v>
      </c>
      <c r="Y556" s="365">
        <v>17.649999999999999</v>
      </c>
      <c r="Z556" s="457">
        <v>17.649999999999999</v>
      </c>
      <c r="AA556" s="365">
        <v>3.79</v>
      </c>
      <c r="AB556" s="365">
        <v>0.62</v>
      </c>
      <c r="AC556" s="370">
        <f t="shared" si="172"/>
        <v>6.8027210884353817E-3</v>
      </c>
      <c r="AD556" s="476"/>
      <c r="AE556" s="273">
        <f t="shared" si="173"/>
        <v>1.4925373134328401E-2</v>
      </c>
      <c r="AF556" s="208">
        <f t="shared" si="174"/>
        <v>8.0000000000000071E-3</v>
      </c>
      <c r="AG556" s="208">
        <f t="shared" si="175"/>
        <v>4.5045045045044585E-3</v>
      </c>
      <c r="AH556" s="213">
        <f t="shared" si="176"/>
        <v>0</v>
      </c>
      <c r="AI556" s="211">
        <f t="shared" si="177"/>
        <v>1.0638297872340496E-2</v>
      </c>
      <c r="AJ556" s="211">
        <f t="shared" si="178"/>
        <v>4.4444444444444731E-3</v>
      </c>
      <c r="AK556" s="211">
        <f t="shared" si="179"/>
        <v>1.0928961748633892E-2</v>
      </c>
      <c r="AL556" s="462" t="e">
        <f t="shared" si="180"/>
        <v>#DIV/0!</v>
      </c>
      <c r="AM556" s="461">
        <f t="shared" si="181"/>
        <v>-5.8823529411764608E-2</v>
      </c>
      <c r="AN556" s="200">
        <f t="shared" si="182"/>
        <v>0</v>
      </c>
      <c r="AO556" s="208">
        <f t="shared" si="183"/>
        <v>-6.7567567567567988E-3</v>
      </c>
      <c r="AP556" s="32">
        <f t="shared" si="184"/>
        <v>0</v>
      </c>
      <c r="AQ556" s="32">
        <f t="shared" si="185"/>
        <v>0</v>
      </c>
      <c r="AR556" s="32">
        <f t="shared" si="186"/>
        <v>-5.9523809523810423E-3</v>
      </c>
      <c r="AS556" s="32">
        <f t="shared" si="187"/>
        <v>0</v>
      </c>
      <c r="AT556" s="32">
        <f t="shared" si="188"/>
        <v>-1.3966480446927387E-2</v>
      </c>
      <c r="AU556" s="216">
        <f t="shared" si="189"/>
        <v>-1.6713091922005652E-2</v>
      </c>
      <c r="AV556" s="461">
        <f t="shared" si="190"/>
        <v>-4.534005037783384E-2</v>
      </c>
      <c r="AW556" s="461">
        <f t="shared" si="191"/>
        <v>-0.22500000000000009</v>
      </c>
    </row>
    <row r="557" spans="1:49">
      <c r="A557" s="40">
        <f t="shared" si="146"/>
        <v>41141</v>
      </c>
      <c r="B557" s="26">
        <v>5004</v>
      </c>
      <c r="C557" s="259">
        <v>4115</v>
      </c>
      <c r="D557" s="363">
        <f t="shared" si="192"/>
        <v>-3.4617827651916122E-2</v>
      </c>
      <c r="E557" s="349">
        <f t="shared" si="194"/>
        <v>-4.7038659302989894E-2</v>
      </c>
      <c r="F557" s="349">
        <f t="shared" si="195"/>
        <v>-1.9070321811680557E-2</v>
      </c>
      <c r="G557" s="421">
        <f t="shared" si="193"/>
        <v>0.21603888213851763</v>
      </c>
      <c r="H557" s="366">
        <v>7.25</v>
      </c>
      <c r="I557" s="339">
        <v>6.65</v>
      </c>
      <c r="J557" s="365">
        <v>12.5</v>
      </c>
      <c r="K557" s="383">
        <v>11</v>
      </c>
      <c r="L557" s="365">
        <v>8.15</v>
      </c>
      <c r="M557" s="365">
        <v>9.35</v>
      </c>
      <c r="N557" s="365">
        <v>11.2</v>
      </c>
      <c r="O557" s="365">
        <v>9.15</v>
      </c>
      <c r="P557" s="379">
        <v>0</v>
      </c>
      <c r="Q557" s="368">
        <v>0.65</v>
      </c>
      <c r="R557" s="366">
        <v>3.55</v>
      </c>
      <c r="S557" s="73">
        <v>7</v>
      </c>
      <c r="T557" s="365">
        <v>6.05</v>
      </c>
      <c r="U557" s="365">
        <v>8.85</v>
      </c>
      <c r="V557" s="365">
        <v>7.95</v>
      </c>
      <c r="W557" s="365">
        <v>5.3</v>
      </c>
      <c r="Y557" s="365">
        <v>17.2</v>
      </c>
      <c r="Z557" s="457">
        <v>17.25</v>
      </c>
      <c r="AA557" s="365">
        <v>3.22</v>
      </c>
      <c r="AB557" s="365">
        <v>0.39</v>
      </c>
      <c r="AC557" s="370">
        <f t="shared" si="172"/>
        <v>-2.0270270270270285E-2</v>
      </c>
      <c r="AD557" s="476"/>
      <c r="AE557" s="273">
        <f t="shared" si="173"/>
        <v>-2.2058823529411686E-2</v>
      </c>
      <c r="AF557" s="208">
        <f t="shared" si="174"/>
        <v>-7.9365079365079083E-3</v>
      </c>
      <c r="AG557" s="208">
        <f t="shared" si="175"/>
        <v>-1.3452914798206317E-2</v>
      </c>
      <c r="AH557" s="213">
        <f t="shared" si="176"/>
        <v>-2.39520958083832E-2</v>
      </c>
      <c r="AI557" s="211">
        <f t="shared" si="177"/>
        <v>-1.5789473684210575E-2</v>
      </c>
      <c r="AJ557" s="211">
        <f t="shared" si="178"/>
        <v>-8.8495575221240186E-3</v>
      </c>
      <c r="AK557" s="211">
        <f t="shared" si="179"/>
        <v>-1.0810810810810811E-2</v>
      </c>
      <c r="AL557" s="462" t="e">
        <f t="shared" si="180"/>
        <v>#DIV/0!</v>
      </c>
      <c r="AM557" s="461">
        <f t="shared" si="181"/>
        <v>-0.1875</v>
      </c>
      <c r="AN557" s="200">
        <f t="shared" si="182"/>
        <v>-2.7397260273972601E-2</v>
      </c>
      <c r="AO557" s="208">
        <f t="shared" si="183"/>
        <v>-4.7619047619047561E-2</v>
      </c>
      <c r="AP557" s="32">
        <f t="shared" si="184"/>
        <v>-4.7244094488189003E-2</v>
      </c>
      <c r="AQ557" s="32">
        <f t="shared" si="185"/>
        <v>-1.6666666666666718E-2</v>
      </c>
      <c r="AR557" s="32">
        <f t="shared" si="186"/>
        <v>-4.7904191616766401E-2</v>
      </c>
      <c r="AS557" s="32">
        <f t="shared" si="187"/>
        <v>-2.7522935779816571E-2</v>
      </c>
      <c r="AT557" s="32">
        <f t="shared" si="188"/>
        <v>-2.5495750708215303E-2</v>
      </c>
      <c r="AU557" s="216">
        <f t="shared" si="189"/>
        <v>-2.2662889518413554E-2</v>
      </c>
      <c r="AV557" s="461">
        <f t="shared" si="190"/>
        <v>-0.15039577836411611</v>
      </c>
      <c r="AW557" s="461">
        <f t="shared" si="191"/>
        <v>-0.37096774193548387</v>
      </c>
    </row>
    <row r="558" spans="1:49">
      <c r="A558" s="40">
        <f t="shared" si="146"/>
        <v>41148</v>
      </c>
      <c r="B558" s="26">
        <v>5060</v>
      </c>
      <c r="C558" s="259">
        <v>4180</v>
      </c>
      <c r="D558" s="363">
        <f t="shared" si="192"/>
        <v>1.3268998793727338E-2</v>
      </c>
      <c r="E558" s="349">
        <f t="shared" si="194"/>
        <v>1.1191047162270262E-2</v>
      </c>
      <c r="F558" s="349">
        <f t="shared" si="195"/>
        <v>1.5795868772782606E-2</v>
      </c>
      <c r="G558" s="421">
        <f t="shared" si="193"/>
        <v>0.21052631578947367</v>
      </c>
      <c r="H558" s="366">
        <v>7.45</v>
      </c>
      <c r="I558" s="339">
        <v>6.7</v>
      </c>
      <c r="J558" s="365">
        <v>12.55</v>
      </c>
      <c r="K558" s="383">
        <v>11.15</v>
      </c>
      <c r="L558" s="365">
        <v>8.35</v>
      </c>
      <c r="M558" s="365">
        <v>9.5500000000000007</v>
      </c>
      <c r="N558" s="365">
        <v>11.35</v>
      </c>
      <c r="O558" s="365">
        <v>9.35</v>
      </c>
      <c r="P558" s="379">
        <v>0</v>
      </c>
      <c r="Q558" s="368">
        <v>0.66</v>
      </c>
      <c r="R558" s="366">
        <v>3.6</v>
      </c>
      <c r="S558" s="73">
        <v>7</v>
      </c>
      <c r="T558" s="365">
        <v>6.05</v>
      </c>
      <c r="U558" s="365">
        <v>8.85</v>
      </c>
      <c r="V558" s="365">
        <v>8.3000000000000007</v>
      </c>
      <c r="W558" s="365">
        <v>5.45</v>
      </c>
      <c r="Y558" s="365">
        <v>17.149999999999999</v>
      </c>
      <c r="Z558" s="457">
        <v>17.2</v>
      </c>
      <c r="AA558" s="365">
        <v>3.24</v>
      </c>
      <c r="AB558" s="365">
        <v>0.44</v>
      </c>
      <c r="AC558" s="370">
        <f t="shared" si="172"/>
        <v>2.7586206896551779E-2</v>
      </c>
      <c r="AD558" s="476"/>
      <c r="AE558" s="273">
        <f t="shared" si="173"/>
        <v>7.5187969924812581E-3</v>
      </c>
      <c r="AF558" s="208">
        <f t="shared" si="174"/>
        <v>4.0000000000000036E-3</v>
      </c>
      <c r="AG558" s="208">
        <f t="shared" si="175"/>
        <v>1.3636363636363669E-2</v>
      </c>
      <c r="AH558" s="213">
        <f t="shared" si="176"/>
        <v>2.4539877300613355E-2</v>
      </c>
      <c r="AI558" s="211">
        <f t="shared" si="177"/>
        <v>2.1390374331550888E-2</v>
      </c>
      <c r="AJ558" s="211">
        <f t="shared" si="178"/>
        <v>1.3392857142857206E-2</v>
      </c>
      <c r="AK558" s="211">
        <f t="shared" si="179"/>
        <v>2.1857923497267784E-2</v>
      </c>
      <c r="AL558" s="462" t="e">
        <f t="shared" si="180"/>
        <v>#DIV/0!</v>
      </c>
      <c r="AM558" s="461">
        <f t="shared" si="181"/>
        <v>1.538461538461533E-2</v>
      </c>
      <c r="AN558" s="200">
        <f t="shared" si="182"/>
        <v>1.4084507042253502E-2</v>
      </c>
      <c r="AO558" s="208">
        <f t="shared" si="183"/>
        <v>0</v>
      </c>
      <c r="AP558" s="32">
        <f t="shared" si="184"/>
        <v>0</v>
      </c>
      <c r="AQ558" s="32">
        <f t="shared" si="185"/>
        <v>0</v>
      </c>
      <c r="AR558" s="32">
        <f t="shared" si="186"/>
        <v>4.4025157232704393E-2</v>
      </c>
      <c r="AS558" s="32">
        <f t="shared" si="187"/>
        <v>2.8301886792452935E-2</v>
      </c>
      <c r="AT558" s="32">
        <f t="shared" si="188"/>
        <v>-2.9069767441860517E-3</v>
      </c>
      <c r="AU558" s="216">
        <f t="shared" si="189"/>
        <v>-2.8985507246377384E-3</v>
      </c>
      <c r="AV558" s="461">
        <f t="shared" si="190"/>
        <v>6.2111801242235032E-3</v>
      </c>
      <c r="AW558" s="461">
        <f t="shared" si="191"/>
        <v>0.12820512820512819</v>
      </c>
    </row>
    <row r="559" spans="1:49">
      <c r="A559" s="40">
        <f t="shared" si="146"/>
        <v>41155</v>
      </c>
      <c r="B559" s="26">
        <v>5185</v>
      </c>
      <c r="C559" s="259">
        <v>4253</v>
      </c>
      <c r="D559" s="363">
        <f t="shared" si="192"/>
        <v>2.1428571428571352E-2</v>
      </c>
      <c r="E559" s="349">
        <f t="shared" si="194"/>
        <v>2.4703557312252933E-2</v>
      </c>
      <c r="F559" s="349">
        <f t="shared" si="195"/>
        <v>1.7464114832535849E-2</v>
      </c>
      <c r="G559" s="421">
        <f t="shared" si="193"/>
        <v>0.2191394309898895</v>
      </c>
      <c r="H559" s="366">
        <v>7.5</v>
      </c>
      <c r="I559" s="339">
        <v>7.2</v>
      </c>
      <c r="J559" s="365">
        <v>12.7</v>
      </c>
      <c r="K559" s="383">
        <v>11.2</v>
      </c>
      <c r="L559" s="365">
        <v>8.4499999999999993</v>
      </c>
      <c r="M559" s="365">
        <v>9.6</v>
      </c>
      <c r="N559" s="365">
        <v>11.45</v>
      </c>
      <c r="O559" s="365">
        <v>9.4</v>
      </c>
      <c r="P559" s="379">
        <v>0</v>
      </c>
      <c r="Q559" s="368">
        <v>0.71</v>
      </c>
      <c r="R559" s="366">
        <v>3.65</v>
      </c>
      <c r="S559" s="73">
        <v>7.35</v>
      </c>
      <c r="T559" s="365">
        <v>6.05</v>
      </c>
      <c r="U559" s="365">
        <v>8.9</v>
      </c>
      <c r="V559" s="365">
        <v>8.5</v>
      </c>
      <c r="W559" s="365">
        <v>5.5</v>
      </c>
      <c r="Y559" s="365">
        <v>17.7</v>
      </c>
      <c r="Z559" s="457">
        <v>17.75</v>
      </c>
      <c r="AA559" s="365">
        <v>3.36</v>
      </c>
      <c r="AB559" s="365">
        <v>0.53</v>
      </c>
      <c r="AC559" s="370">
        <f t="shared" si="172"/>
        <v>6.7114093959730337E-3</v>
      </c>
      <c r="AD559" s="476"/>
      <c r="AE559" s="273">
        <f t="shared" si="173"/>
        <v>7.4626865671641784E-2</v>
      </c>
      <c r="AF559" s="208">
        <f t="shared" si="174"/>
        <v>1.195219123505975E-2</v>
      </c>
      <c r="AG559" s="208">
        <f t="shared" si="175"/>
        <v>4.484304932735439E-3</v>
      </c>
      <c r="AH559" s="213">
        <f t="shared" si="176"/>
        <v>1.1976047904191489E-2</v>
      </c>
      <c r="AI559" s="211">
        <f t="shared" si="177"/>
        <v>5.2356020942407877E-3</v>
      </c>
      <c r="AJ559" s="211">
        <f t="shared" si="178"/>
        <v>8.8105726872247381E-3</v>
      </c>
      <c r="AK559" s="211">
        <f t="shared" si="179"/>
        <v>5.3475935828877219E-3</v>
      </c>
      <c r="AL559" s="462" t="e">
        <f t="shared" si="180"/>
        <v>#DIV/0!</v>
      </c>
      <c r="AM559" s="461">
        <f t="shared" si="181"/>
        <v>7.575757575757569E-2</v>
      </c>
      <c r="AN559" s="200">
        <f t="shared" si="182"/>
        <v>1.388888888888884E-2</v>
      </c>
      <c r="AO559" s="208">
        <f t="shared" si="183"/>
        <v>5.0000000000000044E-2</v>
      </c>
      <c r="AP559" s="32">
        <f t="shared" si="184"/>
        <v>0</v>
      </c>
      <c r="AQ559" s="32">
        <f t="shared" si="185"/>
        <v>5.6497175141243527E-3</v>
      </c>
      <c r="AR559" s="32">
        <f t="shared" si="186"/>
        <v>2.409638554216853E-2</v>
      </c>
      <c r="AS559" s="32">
        <f t="shared" si="187"/>
        <v>9.1743119266054496E-3</v>
      </c>
      <c r="AT559" s="32">
        <f t="shared" si="188"/>
        <v>3.2069970845481022E-2</v>
      </c>
      <c r="AU559" s="216">
        <f t="shared" si="189"/>
        <v>3.1976744186046568E-2</v>
      </c>
      <c r="AV559" s="461">
        <f t="shared" si="190"/>
        <v>3.7037037037036979E-2</v>
      </c>
      <c r="AW559" s="461">
        <f t="shared" si="191"/>
        <v>0.20454545454545459</v>
      </c>
    </row>
    <row r="560" spans="1:49">
      <c r="A560" s="40">
        <f t="shared" si="146"/>
        <v>41162</v>
      </c>
      <c r="B560" s="26">
        <v>5185</v>
      </c>
      <c r="C560" s="259">
        <v>4247</v>
      </c>
      <c r="D560" s="363">
        <f t="shared" si="192"/>
        <v>-6.3572790845523031E-4</v>
      </c>
      <c r="E560" s="349">
        <f t="shared" si="194"/>
        <v>0</v>
      </c>
      <c r="F560" s="349">
        <f t="shared" ref="F560:F575" si="196">C560/C559-1</f>
        <v>-1.410768869033574E-3</v>
      </c>
      <c r="G560" s="421">
        <f t="shared" si="193"/>
        <v>0.22086178478926302</v>
      </c>
      <c r="H560" s="366">
        <v>7.5</v>
      </c>
      <c r="I560" s="339">
        <v>7.15</v>
      </c>
      <c r="J560" s="365">
        <v>12.7</v>
      </c>
      <c r="K560" s="383">
        <v>11.2</v>
      </c>
      <c r="L560" s="365">
        <v>8.4499999999999993</v>
      </c>
      <c r="M560" s="365">
        <v>9.6</v>
      </c>
      <c r="N560" s="365">
        <v>11.4</v>
      </c>
      <c r="O560" s="365">
        <v>9.4</v>
      </c>
      <c r="P560" s="379">
        <v>0</v>
      </c>
      <c r="Q560" s="368">
        <v>0.71</v>
      </c>
      <c r="R560" s="366">
        <v>3.65</v>
      </c>
      <c r="S560" s="73">
        <v>7.35</v>
      </c>
      <c r="T560" s="365">
        <v>6.1</v>
      </c>
      <c r="U560" s="365">
        <v>8.9</v>
      </c>
      <c r="V560" s="365">
        <v>8.4499999999999993</v>
      </c>
      <c r="W560" s="365">
        <v>5.5</v>
      </c>
      <c r="Y560" s="365">
        <v>17.7</v>
      </c>
      <c r="Z560" s="457">
        <v>17.75</v>
      </c>
      <c r="AA560" s="365">
        <v>3.36</v>
      </c>
      <c r="AB560" s="365">
        <v>0.53</v>
      </c>
      <c r="AC560" s="370">
        <f t="shared" si="172"/>
        <v>0</v>
      </c>
      <c r="AD560" s="476"/>
      <c r="AE560" s="273">
        <f t="shared" si="173"/>
        <v>-6.9444444444444198E-3</v>
      </c>
      <c r="AF560" s="208">
        <f t="shared" si="174"/>
        <v>0</v>
      </c>
      <c r="AG560" s="208">
        <f t="shared" si="175"/>
        <v>0</v>
      </c>
      <c r="AH560" s="213">
        <f t="shared" si="176"/>
        <v>0</v>
      </c>
      <c r="AI560" s="211">
        <f t="shared" si="177"/>
        <v>0</v>
      </c>
      <c r="AJ560" s="211">
        <f t="shared" si="178"/>
        <v>-4.366812227074135E-3</v>
      </c>
      <c r="AK560" s="211">
        <f t="shared" si="179"/>
        <v>0</v>
      </c>
      <c r="AL560" s="462" t="e">
        <f t="shared" si="180"/>
        <v>#DIV/0!</v>
      </c>
      <c r="AM560" s="461">
        <f t="shared" si="181"/>
        <v>0</v>
      </c>
      <c r="AN560" s="200">
        <f t="shared" si="182"/>
        <v>0</v>
      </c>
      <c r="AO560" s="208">
        <f t="shared" si="183"/>
        <v>0</v>
      </c>
      <c r="AP560" s="32">
        <f t="shared" si="184"/>
        <v>8.2644628099173278E-3</v>
      </c>
      <c r="AQ560" s="32">
        <f t="shared" si="185"/>
        <v>0</v>
      </c>
      <c r="AR560" s="32">
        <f t="shared" si="186"/>
        <v>-5.8823529411765607E-3</v>
      </c>
      <c r="AS560" s="32">
        <f t="shared" si="187"/>
        <v>0</v>
      </c>
      <c r="AT560" s="32">
        <f t="shared" si="188"/>
        <v>0</v>
      </c>
      <c r="AU560" s="216">
        <f t="shared" si="189"/>
        <v>0</v>
      </c>
      <c r="AV560" s="461">
        <f t="shared" si="190"/>
        <v>0</v>
      </c>
      <c r="AW560" s="461">
        <f t="shared" si="191"/>
        <v>0</v>
      </c>
    </row>
    <row r="561" spans="1:49">
      <c r="A561" s="40">
        <f t="shared" si="146"/>
        <v>41169</v>
      </c>
      <c r="B561" s="26">
        <v>5273</v>
      </c>
      <c r="C561" s="259">
        <v>4224</v>
      </c>
      <c r="D561" s="363">
        <f t="shared" si="192"/>
        <v>6.8914334181509052E-3</v>
      </c>
      <c r="E561" s="349">
        <f t="shared" si="194"/>
        <v>1.6972034715525552E-2</v>
      </c>
      <c r="F561" s="349">
        <f t="shared" si="196"/>
        <v>-5.4155874735106746E-3</v>
      </c>
      <c r="G561" s="421">
        <f t="shared" si="193"/>
        <v>0.24834280303030304</v>
      </c>
      <c r="H561" s="366">
        <v>7.5</v>
      </c>
      <c r="I561" s="339">
        <v>7</v>
      </c>
      <c r="J561" s="404">
        <v>12.7</v>
      </c>
      <c r="K561" s="383">
        <v>11.2</v>
      </c>
      <c r="L561" s="365">
        <v>8.4499999999999993</v>
      </c>
      <c r="M561" s="365">
        <v>9.5</v>
      </c>
      <c r="N561" s="365">
        <v>11.4</v>
      </c>
      <c r="O561" s="365">
        <v>9.3000000000000007</v>
      </c>
      <c r="P561" s="379">
        <v>0</v>
      </c>
      <c r="Q561" s="368">
        <v>0.71</v>
      </c>
      <c r="R561" s="366">
        <v>3.75</v>
      </c>
      <c r="S561" s="73">
        <v>7.45</v>
      </c>
      <c r="T561" s="365">
        <v>6.1</v>
      </c>
      <c r="U561" s="365">
        <v>9</v>
      </c>
      <c r="V561" s="365">
        <v>8.65</v>
      </c>
      <c r="W561" s="365">
        <v>5.6</v>
      </c>
      <c r="Y561" s="365">
        <v>17.850000000000001</v>
      </c>
      <c r="Z561" s="457">
        <v>17.95</v>
      </c>
      <c r="AA561" s="365">
        <v>3.49</v>
      </c>
      <c r="AB561" s="365">
        <v>0.56999999999999995</v>
      </c>
      <c r="AC561" s="370">
        <f t="shared" si="172"/>
        <v>0</v>
      </c>
      <c r="AD561" s="476"/>
      <c r="AE561" s="273">
        <f t="shared" si="173"/>
        <v>-2.0979020979021046E-2</v>
      </c>
      <c r="AF561" s="208">
        <f t="shared" si="174"/>
        <v>0</v>
      </c>
      <c r="AG561" s="208">
        <f t="shared" si="175"/>
        <v>0</v>
      </c>
      <c r="AH561" s="213">
        <f t="shared" si="176"/>
        <v>0</v>
      </c>
      <c r="AI561" s="211">
        <f t="shared" si="177"/>
        <v>-1.041666666666663E-2</v>
      </c>
      <c r="AJ561" s="211">
        <f t="shared" si="178"/>
        <v>0</v>
      </c>
      <c r="AK561" s="211">
        <f t="shared" si="179"/>
        <v>-1.0638297872340385E-2</v>
      </c>
      <c r="AL561" s="462" t="e">
        <f t="shared" si="180"/>
        <v>#DIV/0!</v>
      </c>
      <c r="AM561" s="461">
        <f t="shared" si="181"/>
        <v>0</v>
      </c>
      <c r="AN561" s="200">
        <f t="shared" si="182"/>
        <v>2.7397260273972712E-2</v>
      </c>
      <c r="AO561" s="208">
        <f t="shared" si="183"/>
        <v>1.3605442176870763E-2</v>
      </c>
      <c r="AP561" s="32">
        <f t="shared" si="184"/>
        <v>0</v>
      </c>
      <c r="AQ561" s="32">
        <f t="shared" si="185"/>
        <v>1.1235955056179803E-2</v>
      </c>
      <c r="AR561" s="36">
        <f t="shared" si="186"/>
        <v>2.3668639053254559E-2</v>
      </c>
      <c r="AS561" s="36">
        <f t="shared" si="187"/>
        <v>1.8181818181818077E-2</v>
      </c>
      <c r="AT561" s="32">
        <f t="shared" si="188"/>
        <v>8.4745762711866401E-3</v>
      </c>
      <c r="AU561" s="216">
        <f t="shared" si="189"/>
        <v>1.1267605633802802E-2</v>
      </c>
      <c r="AV561" s="461">
        <f t="shared" si="190"/>
        <v>3.8690476190476275E-2</v>
      </c>
      <c r="AW561" s="461">
        <f t="shared" si="191"/>
        <v>7.5471698113207308E-2</v>
      </c>
    </row>
    <row r="562" spans="1:49">
      <c r="A562" s="40">
        <f t="shared" si="146"/>
        <v>41176</v>
      </c>
      <c r="B562" s="26">
        <v>6145</v>
      </c>
      <c r="C562" s="259">
        <v>4624</v>
      </c>
      <c r="D562" s="363">
        <f t="shared" si="192"/>
        <v>0.13393703274718338</v>
      </c>
      <c r="E562" s="349">
        <f t="shared" si="194"/>
        <v>0.16537075668499912</v>
      </c>
      <c r="F562" s="349">
        <f t="shared" si="196"/>
        <v>9.4696969696969724E-2</v>
      </c>
      <c r="G562" s="421">
        <f t="shared" si="193"/>
        <v>0.32893598615916952</v>
      </c>
      <c r="H562" s="366">
        <v>8.15</v>
      </c>
      <c r="I562" s="339">
        <v>8</v>
      </c>
      <c r="J562" s="365">
        <v>13.2</v>
      </c>
      <c r="K562" s="383">
        <v>11.85</v>
      </c>
      <c r="L562" s="365">
        <v>9.15</v>
      </c>
      <c r="M562" s="365">
        <v>10.25</v>
      </c>
      <c r="N562" s="365">
        <v>12.1</v>
      </c>
      <c r="O562" s="365">
        <v>10</v>
      </c>
      <c r="P562" s="379">
        <v>0</v>
      </c>
      <c r="Q562" s="368">
        <v>1.33</v>
      </c>
      <c r="R562" s="366">
        <v>4.4000000000000004</v>
      </c>
      <c r="S562" s="73">
        <v>8.4499999999999993</v>
      </c>
      <c r="T562" s="365">
        <v>6.95</v>
      </c>
      <c r="U562" s="365">
        <v>9.65</v>
      </c>
      <c r="V562" s="365">
        <v>9.4</v>
      </c>
      <c r="W562" s="365">
        <v>6.25</v>
      </c>
      <c r="Y562" s="365">
        <v>21.15</v>
      </c>
      <c r="Z562" s="457">
        <v>21.25</v>
      </c>
      <c r="AA562" s="365">
        <v>4.51</v>
      </c>
      <c r="AB562" s="365">
        <v>1.19</v>
      </c>
      <c r="AC562" s="370">
        <f t="shared" si="172"/>
        <v>8.666666666666667E-2</v>
      </c>
      <c r="AD562" s="476"/>
      <c r="AE562" s="273">
        <f t="shared" si="173"/>
        <v>0.14285714285714279</v>
      </c>
      <c r="AF562" s="208">
        <f t="shared" si="174"/>
        <v>3.937007874015741E-2</v>
      </c>
      <c r="AG562" s="208">
        <f t="shared" si="175"/>
        <v>5.8035714285714413E-2</v>
      </c>
      <c r="AH562" s="213">
        <f t="shared" si="176"/>
        <v>8.2840236686390734E-2</v>
      </c>
      <c r="AI562" s="211">
        <f t="shared" si="177"/>
        <v>7.8947368421052655E-2</v>
      </c>
      <c r="AJ562" s="211">
        <f t="shared" si="178"/>
        <v>6.1403508771929793E-2</v>
      </c>
      <c r="AK562" s="211">
        <f t="shared" si="179"/>
        <v>7.5268817204301008E-2</v>
      </c>
      <c r="AL562" s="462" t="e">
        <f t="shared" si="180"/>
        <v>#DIV/0!</v>
      </c>
      <c r="AM562" s="461">
        <f t="shared" si="181"/>
        <v>0.87323943661971848</v>
      </c>
      <c r="AN562" s="200">
        <f t="shared" si="182"/>
        <v>0.17333333333333334</v>
      </c>
      <c r="AO562" s="208">
        <f t="shared" si="183"/>
        <v>0.13422818791946289</v>
      </c>
      <c r="AP562" s="32">
        <f t="shared" si="184"/>
        <v>0.13934426229508201</v>
      </c>
      <c r="AQ562" s="32">
        <f t="shared" si="185"/>
        <v>7.2222222222222188E-2</v>
      </c>
      <c r="AR562" s="36">
        <f t="shared" si="186"/>
        <v>8.6705202312138629E-2</v>
      </c>
      <c r="AS562" s="36">
        <f t="shared" si="187"/>
        <v>0.1160714285714286</v>
      </c>
      <c r="AT562" s="32">
        <f t="shared" si="188"/>
        <v>0.18487394957983172</v>
      </c>
      <c r="AU562" s="216">
        <f t="shared" si="189"/>
        <v>0.18384401114206139</v>
      </c>
      <c r="AV562" s="461">
        <f t="shared" si="190"/>
        <v>0.29226361031518611</v>
      </c>
      <c r="AW562" s="461">
        <f t="shared" si="191"/>
        <v>1.0877192982456143</v>
      </c>
    </row>
    <row r="563" spans="1:49">
      <c r="A563" s="40">
        <f t="shared" si="146"/>
        <v>41183</v>
      </c>
      <c r="B563" s="26">
        <v>6307</v>
      </c>
      <c r="C563" s="259">
        <v>4761</v>
      </c>
      <c r="D563" s="363">
        <f t="shared" si="192"/>
        <v>2.7764880676014458E-2</v>
      </c>
      <c r="E563" s="349">
        <f t="shared" si="194"/>
        <v>2.6362896663954416E-2</v>
      </c>
      <c r="F563" s="349">
        <f t="shared" si="196"/>
        <v>2.9628027681660951E-2</v>
      </c>
      <c r="G563" s="421">
        <f t="shared" si="193"/>
        <v>0.32472169712245325</v>
      </c>
      <c r="H563" s="366">
        <v>8.35</v>
      </c>
      <c r="I563" s="339">
        <v>7.85</v>
      </c>
      <c r="J563" s="365">
        <v>14.5</v>
      </c>
      <c r="K563" s="383">
        <v>12.3</v>
      </c>
      <c r="L563" s="365">
        <v>9.35</v>
      </c>
      <c r="M563" s="365">
        <v>10.6</v>
      </c>
      <c r="N563" s="365">
        <v>12.3</v>
      </c>
      <c r="O563" s="365">
        <v>10.35</v>
      </c>
      <c r="P563" s="379">
        <v>0</v>
      </c>
      <c r="Q563" s="368">
        <v>1.24</v>
      </c>
      <c r="R563" s="366">
        <v>4.55</v>
      </c>
      <c r="S563" s="73">
        <v>9.15</v>
      </c>
      <c r="T563" s="365">
        <v>7.2</v>
      </c>
      <c r="U563" s="365">
        <v>9.85</v>
      </c>
      <c r="V563" s="365">
        <v>9.6</v>
      </c>
      <c r="W563" s="365">
        <v>6.45</v>
      </c>
      <c r="Y563" s="365">
        <v>21.35</v>
      </c>
      <c r="Z563" s="457">
        <v>21.5</v>
      </c>
      <c r="AA563" s="365">
        <v>4.42</v>
      </c>
      <c r="AB563" s="365">
        <v>1.33</v>
      </c>
      <c r="AC563" s="370">
        <f t="shared" si="172"/>
        <v>2.4539877300613355E-2</v>
      </c>
      <c r="AD563" s="476"/>
      <c r="AE563" s="273">
        <f t="shared" si="173"/>
        <v>-1.8750000000000044E-2</v>
      </c>
      <c r="AF563" s="208">
        <f t="shared" si="174"/>
        <v>9.8484848484848619E-2</v>
      </c>
      <c r="AG563" s="208">
        <f t="shared" si="175"/>
        <v>3.7974683544303778E-2</v>
      </c>
      <c r="AH563" s="213">
        <f t="shared" si="176"/>
        <v>2.1857923497267784E-2</v>
      </c>
      <c r="AI563" s="211">
        <f t="shared" si="177"/>
        <v>3.4146341463414664E-2</v>
      </c>
      <c r="AJ563" s="211">
        <f t="shared" si="178"/>
        <v>1.6528925619834878E-2</v>
      </c>
      <c r="AK563" s="211">
        <f t="shared" si="179"/>
        <v>3.499999999999992E-2</v>
      </c>
      <c r="AL563" s="462" t="e">
        <f t="shared" si="180"/>
        <v>#DIV/0!</v>
      </c>
      <c r="AM563" s="461">
        <f t="shared" si="181"/>
        <v>-6.7669172932330879E-2</v>
      </c>
      <c r="AN563" s="200">
        <f t="shared" si="182"/>
        <v>3.409090909090895E-2</v>
      </c>
      <c r="AO563" s="208">
        <f t="shared" si="183"/>
        <v>8.2840236686390734E-2</v>
      </c>
      <c r="AP563" s="32">
        <f t="shared" si="184"/>
        <v>3.5971223021582732E-2</v>
      </c>
      <c r="AQ563" s="32">
        <f t="shared" si="185"/>
        <v>2.0725388601036121E-2</v>
      </c>
      <c r="AR563" s="36">
        <f t="shared" si="186"/>
        <v>2.1276595744680771E-2</v>
      </c>
      <c r="AS563" s="36">
        <f t="shared" si="187"/>
        <v>3.2000000000000028E-2</v>
      </c>
      <c r="AT563" s="32">
        <f t="shared" si="188"/>
        <v>9.4562647754139473E-3</v>
      </c>
      <c r="AU563" s="216">
        <f t="shared" si="189"/>
        <v>1.1764705882352899E-2</v>
      </c>
      <c r="AV563" s="461">
        <f t="shared" si="190"/>
        <v>-1.9955654101995512E-2</v>
      </c>
      <c r="AW563" s="461">
        <f t="shared" si="191"/>
        <v>0.11764705882352944</v>
      </c>
    </row>
    <row r="564" spans="1:49">
      <c r="A564" s="40">
        <f t="shared" si="146"/>
        <v>41190</v>
      </c>
      <c r="B564" s="26">
        <v>6592</v>
      </c>
      <c r="C564" s="259">
        <v>5137</v>
      </c>
      <c r="D564" s="363">
        <f t="shared" si="192"/>
        <v>5.9721720274665602E-2</v>
      </c>
      <c r="E564" s="349">
        <f t="shared" si="194"/>
        <v>4.5187886475344774E-2</v>
      </c>
      <c r="F564" s="349">
        <f t="shared" si="196"/>
        <v>7.8975005250997654E-2</v>
      </c>
      <c r="G564" s="421">
        <f t="shared" si="193"/>
        <v>0.2832392446953475</v>
      </c>
      <c r="H564" s="366">
        <v>8.9499999999999993</v>
      </c>
      <c r="I564" s="339">
        <v>9</v>
      </c>
      <c r="J564" s="365">
        <v>14.95</v>
      </c>
      <c r="K564" s="383">
        <v>12.75</v>
      </c>
      <c r="L564" s="365">
        <v>9.6</v>
      </c>
      <c r="M564" s="365">
        <v>11.15</v>
      </c>
      <c r="N564" s="365">
        <v>12.85</v>
      </c>
      <c r="O564" s="365">
        <v>11</v>
      </c>
      <c r="P564" s="379">
        <v>0</v>
      </c>
      <c r="Q564" s="368">
        <v>2.0299999999999998</v>
      </c>
      <c r="R564" s="366">
        <v>4.6500000000000004</v>
      </c>
      <c r="S564" s="73">
        <v>9.75</v>
      </c>
      <c r="T564" s="365">
        <v>7.4</v>
      </c>
      <c r="U564" s="365">
        <v>10</v>
      </c>
      <c r="V564" s="365">
        <v>9.85</v>
      </c>
      <c r="W564" s="365">
        <v>6.55</v>
      </c>
      <c r="Y564" s="365">
        <v>22.1</v>
      </c>
      <c r="Z564" s="457">
        <v>22.25</v>
      </c>
      <c r="AA564" s="365">
        <v>5.08</v>
      </c>
      <c r="AB564" s="365">
        <v>1.59</v>
      </c>
      <c r="AC564" s="370">
        <f t="shared" si="172"/>
        <v>7.1856287425149601E-2</v>
      </c>
      <c r="AD564" s="476"/>
      <c r="AE564" s="273">
        <f t="shared" si="173"/>
        <v>0.14649681528662417</v>
      </c>
      <c r="AF564" s="208">
        <f t="shared" si="174"/>
        <v>3.1034482758620641E-2</v>
      </c>
      <c r="AG564" s="208">
        <f t="shared" si="175"/>
        <v>3.6585365853658569E-2</v>
      </c>
      <c r="AH564" s="213">
        <f t="shared" si="176"/>
        <v>2.673796791443861E-2</v>
      </c>
      <c r="AI564" s="211">
        <f t="shared" si="177"/>
        <v>5.1886792452830344E-2</v>
      </c>
      <c r="AJ564" s="211">
        <f t="shared" si="178"/>
        <v>4.471544715447151E-2</v>
      </c>
      <c r="AK564" s="211">
        <f t="shared" si="179"/>
        <v>6.2801932367149815E-2</v>
      </c>
      <c r="AL564" s="462" t="e">
        <f t="shared" si="180"/>
        <v>#DIV/0!</v>
      </c>
      <c r="AM564" s="461">
        <f t="shared" si="181"/>
        <v>0.63709677419354827</v>
      </c>
      <c r="AN564" s="200">
        <f t="shared" si="182"/>
        <v>2.1978021978022122E-2</v>
      </c>
      <c r="AO564" s="208">
        <f t="shared" si="183"/>
        <v>6.5573770491803129E-2</v>
      </c>
      <c r="AP564" s="32">
        <f t="shared" si="184"/>
        <v>2.7777777777777901E-2</v>
      </c>
      <c r="AQ564" s="32">
        <f t="shared" si="185"/>
        <v>1.5228426395939021E-2</v>
      </c>
      <c r="AR564" s="36">
        <f t="shared" si="186"/>
        <v>2.6041666666666741E-2</v>
      </c>
      <c r="AS564" s="36">
        <f t="shared" si="187"/>
        <v>1.5503875968992276E-2</v>
      </c>
      <c r="AT564" s="32">
        <f t="shared" si="188"/>
        <v>3.5128805620608938E-2</v>
      </c>
      <c r="AU564" s="216">
        <f t="shared" si="189"/>
        <v>3.488372093023262E-2</v>
      </c>
      <c r="AV564" s="461">
        <f t="shared" si="190"/>
        <v>0.14932126696832593</v>
      </c>
      <c r="AW564" s="461">
        <f t="shared" si="191"/>
        <v>0.19548872180451138</v>
      </c>
    </row>
    <row r="565" spans="1:49">
      <c r="A565" s="40">
        <f t="shared" si="146"/>
        <v>41197</v>
      </c>
      <c r="B565" s="26">
        <v>6541</v>
      </c>
      <c r="C565" s="259">
        <v>5396</v>
      </c>
      <c r="D565" s="363">
        <f t="shared" si="192"/>
        <v>1.7733822150225897E-2</v>
      </c>
      <c r="E565" s="349">
        <f t="shared" si="194"/>
        <v>-7.7366504854369245E-3</v>
      </c>
      <c r="F565" s="349">
        <f t="shared" si="196"/>
        <v>5.0418532217247458E-2</v>
      </c>
      <c r="G565" s="421">
        <f t="shared" si="193"/>
        <v>0.21219421793921422</v>
      </c>
      <c r="H565" s="366">
        <v>9.5500000000000007</v>
      </c>
      <c r="I565" s="339">
        <v>9</v>
      </c>
      <c r="J565" s="365">
        <v>15.55</v>
      </c>
      <c r="K565" s="383">
        <v>13.5</v>
      </c>
      <c r="L565" s="365">
        <v>10.15</v>
      </c>
      <c r="M565" s="365">
        <v>12</v>
      </c>
      <c r="N565" s="365">
        <v>13.45</v>
      </c>
      <c r="O565" s="365">
        <v>11.8</v>
      </c>
      <c r="P565" s="379">
        <v>0</v>
      </c>
      <c r="Q565" s="368">
        <v>2.12</v>
      </c>
      <c r="R565" s="366">
        <v>4.5</v>
      </c>
      <c r="S565" s="73">
        <v>9.5500000000000007</v>
      </c>
      <c r="T565" s="365">
        <v>8.15</v>
      </c>
      <c r="U565" s="365">
        <v>9.8000000000000007</v>
      </c>
      <c r="V565" s="365">
        <v>9.65</v>
      </c>
      <c r="W565" s="365">
        <v>6.4</v>
      </c>
      <c r="Y565" s="365">
        <v>21.85</v>
      </c>
      <c r="Z565" s="457">
        <v>22</v>
      </c>
      <c r="AA565" s="365">
        <v>5.21</v>
      </c>
      <c r="AB565" s="365">
        <v>1.5</v>
      </c>
      <c r="AC565" s="370">
        <f t="shared" si="172"/>
        <v>6.7039106145251548E-2</v>
      </c>
      <c r="AD565" s="476"/>
      <c r="AE565" s="273">
        <f t="shared" si="173"/>
        <v>0</v>
      </c>
      <c r="AF565" s="208">
        <f t="shared" si="174"/>
        <v>4.0133779264214242E-2</v>
      </c>
      <c r="AG565" s="208">
        <f t="shared" si="175"/>
        <v>5.8823529411764719E-2</v>
      </c>
      <c r="AH565" s="213">
        <f t="shared" si="176"/>
        <v>5.7291666666666741E-2</v>
      </c>
      <c r="AI565" s="211">
        <f t="shared" si="177"/>
        <v>7.623318385650224E-2</v>
      </c>
      <c r="AJ565" s="211">
        <f t="shared" si="178"/>
        <v>4.6692607003891107E-2</v>
      </c>
      <c r="AK565" s="211">
        <f t="shared" si="179"/>
        <v>7.2727272727272751E-2</v>
      </c>
      <c r="AL565" s="462" t="e">
        <f t="shared" si="180"/>
        <v>#DIV/0!</v>
      </c>
      <c r="AM565" s="461">
        <f t="shared" si="181"/>
        <v>4.4334975369458185E-2</v>
      </c>
      <c r="AN565" s="200">
        <f t="shared" si="182"/>
        <v>-3.2258064516129115E-2</v>
      </c>
      <c r="AO565" s="208">
        <f t="shared" si="183"/>
        <v>-2.051282051282044E-2</v>
      </c>
      <c r="AP565" s="32">
        <f t="shared" si="184"/>
        <v>0.10135135135135132</v>
      </c>
      <c r="AQ565" s="32">
        <f t="shared" si="185"/>
        <v>-1.9999999999999907E-2</v>
      </c>
      <c r="AR565" s="36">
        <f t="shared" si="186"/>
        <v>-2.0304568527918732E-2</v>
      </c>
      <c r="AS565" s="36">
        <f t="shared" si="187"/>
        <v>-2.2900763358778553E-2</v>
      </c>
      <c r="AT565" s="32">
        <f t="shared" si="188"/>
        <v>-1.1312217194570096E-2</v>
      </c>
      <c r="AU565" s="216">
        <f t="shared" si="189"/>
        <v>-1.1235955056179803E-2</v>
      </c>
      <c r="AV565" s="461">
        <f t="shared" si="190"/>
        <v>2.5590551181102317E-2</v>
      </c>
      <c r="AW565" s="461">
        <f t="shared" si="191"/>
        <v>-5.6603773584905759E-2</v>
      </c>
    </row>
    <row r="566" spans="1:49">
      <c r="A566" s="40">
        <f t="shared" si="146"/>
        <v>41204</v>
      </c>
      <c r="B566" s="26">
        <v>7018</v>
      </c>
      <c r="C566" s="259">
        <v>6084</v>
      </c>
      <c r="D566" s="363">
        <f t="shared" si="192"/>
        <v>9.7595710815112646E-2</v>
      </c>
      <c r="E566" s="349">
        <f t="shared" si="194"/>
        <v>7.2924629261580831E-2</v>
      </c>
      <c r="F566" s="349">
        <f t="shared" si="196"/>
        <v>0.12750185322461083</v>
      </c>
      <c r="G566" s="421">
        <f t="shared" si="193"/>
        <v>0.15351742274819197</v>
      </c>
      <c r="H566" s="366">
        <v>10.6</v>
      </c>
      <c r="I566" s="339">
        <v>9.6999999999999993</v>
      </c>
      <c r="J566" s="365">
        <v>17.350000000000001</v>
      </c>
      <c r="K566" s="383">
        <v>15.85</v>
      </c>
      <c r="L566" s="365">
        <v>11.2</v>
      </c>
      <c r="M566" s="365">
        <v>13.25</v>
      </c>
      <c r="N566" s="365">
        <v>14.5</v>
      </c>
      <c r="O566" s="365">
        <v>13</v>
      </c>
      <c r="P566" s="379">
        <v>0</v>
      </c>
      <c r="Q566" s="368">
        <v>3.18</v>
      </c>
      <c r="R566" s="366">
        <v>4.95</v>
      </c>
      <c r="S566" s="73">
        <v>10</v>
      </c>
      <c r="T566" s="365">
        <v>8.8000000000000007</v>
      </c>
      <c r="U566" s="365">
        <v>10.25</v>
      </c>
      <c r="V566" s="365">
        <v>10.75</v>
      </c>
      <c r="W566" s="365">
        <v>6.8</v>
      </c>
      <c r="Y566" s="365">
        <v>22.9</v>
      </c>
      <c r="Z566" s="457">
        <v>23</v>
      </c>
      <c r="AA566" s="365">
        <v>5.57</v>
      </c>
      <c r="AB566" s="365">
        <v>1.94</v>
      </c>
      <c r="AC566" s="370">
        <f t="shared" si="172"/>
        <v>0.10994764397905743</v>
      </c>
      <c r="AD566" s="476"/>
      <c r="AE566" s="273">
        <f t="shared" si="173"/>
        <v>7.7777777777777724E-2</v>
      </c>
      <c r="AF566" s="208">
        <f t="shared" si="174"/>
        <v>0.11575562700964626</v>
      </c>
      <c r="AG566" s="208">
        <f t="shared" si="175"/>
        <v>0.17407407407407405</v>
      </c>
      <c r="AH566" s="213">
        <f t="shared" si="176"/>
        <v>0.10344827586206895</v>
      </c>
      <c r="AI566" s="211">
        <f t="shared" si="177"/>
        <v>0.10416666666666674</v>
      </c>
      <c r="AJ566" s="211">
        <f t="shared" si="178"/>
        <v>7.8066914498141404E-2</v>
      </c>
      <c r="AK566" s="211">
        <f t="shared" si="179"/>
        <v>0.10169491525423724</v>
      </c>
      <c r="AL566" s="462" t="e">
        <f t="shared" si="180"/>
        <v>#DIV/0!</v>
      </c>
      <c r="AM566" s="461">
        <f t="shared" si="181"/>
        <v>0.5</v>
      </c>
      <c r="AN566" s="200">
        <f t="shared" si="182"/>
        <v>0.10000000000000009</v>
      </c>
      <c r="AO566" s="208">
        <f t="shared" si="183"/>
        <v>4.7120418848167533E-2</v>
      </c>
      <c r="AP566" s="32">
        <f t="shared" si="184"/>
        <v>7.9754601226993849E-2</v>
      </c>
      <c r="AQ566" s="32">
        <f t="shared" si="185"/>
        <v>4.5918367346938771E-2</v>
      </c>
      <c r="AR566" s="36">
        <f t="shared" si="186"/>
        <v>0.11398963730569944</v>
      </c>
      <c r="AS566" s="36">
        <f t="shared" si="187"/>
        <v>6.25E-2</v>
      </c>
      <c r="AT566" s="32">
        <f t="shared" si="188"/>
        <v>4.8054919908466776E-2</v>
      </c>
      <c r="AU566" s="216">
        <f t="shared" si="189"/>
        <v>4.5454545454545414E-2</v>
      </c>
      <c r="AV566" s="461">
        <f t="shared" si="190"/>
        <v>6.9097888675623942E-2</v>
      </c>
      <c r="AW566" s="461">
        <f t="shared" si="191"/>
        <v>0.29333333333333322</v>
      </c>
    </row>
    <row r="567" spans="1:49">
      <c r="A567" s="40">
        <f t="shared" si="146"/>
        <v>41211</v>
      </c>
      <c r="B567" s="26">
        <v>7508</v>
      </c>
      <c r="C567" s="259">
        <v>6327</v>
      </c>
      <c r="D567" s="363">
        <f t="shared" si="192"/>
        <v>5.5945657151579953E-2</v>
      </c>
      <c r="E567" s="349">
        <f t="shared" si="194"/>
        <v>6.9820461669991341E-2</v>
      </c>
      <c r="F567" s="349">
        <f t="shared" si="196"/>
        <v>3.994082840236679E-2</v>
      </c>
      <c r="G567" s="421">
        <f t="shared" si="193"/>
        <v>0.1866603445550814</v>
      </c>
      <c r="H567" s="366">
        <v>11.5</v>
      </c>
      <c r="I567" s="339">
        <v>10.55</v>
      </c>
      <c r="J567" s="365">
        <v>17</v>
      </c>
      <c r="K567" s="383">
        <v>16</v>
      </c>
      <c r="L567" s="365">
        <v>12.1</v>
      </c>
      <c r="M567" s="365">
        <v>13.4</v>
      </c>
      <c r="N567" s="365">
        <v>13.35</v>
      </c>
      <c r="O567" s="365">
        <v>13.15</v>
      </c>
      <c r="P567" s="379">
        <v>0</v>
      </c>
      <c r="Q567" s="368">
        <v>3.45</v>
      </c>
      <c r="R567" s="366">
        <v>5.55</v>
      </c>
      <c r="S567" s="73">
        <v>10.9</v>
      </c>
      <c r="T567" s="365">
        <v>9.75</v>
      </c>
      <c r="U567" s="365">
        <v>10.8</v>
      </c>
      <c r="V567" s="365">
        <v>11.5</v>
      </c>
      <c r="W567" s="365">
        <v>7.45</v>
      </c>
      <c r="Y567" s="365">
        <v>23.45</v>
      </c>
      <c r="Z567" s="457">
        <v>23.5</v>
      </c>
      <c r="AA567" s="365">
        <v>5.48</v>
      </c>
      <c r="AB567" s="365">
        <v>2.61</v>
      </c>
      <c r="AC567" s="370">
        <f t="shared" si="172"/>
        <v>8.4905660377358583E-2</v>
      </c>
      <c r="AD567" s="476"/>
      <c r="AE567" s="273">
        <f t="shared" si="173"/>
        <v>8.7628865979381576E-2</v>
      </c>
      <c r="AF567" s="208">
        <f t="shared" si="174"/>
        <v>-2.0172910662824339E-2</v>
      </c>
      <c r="AG567" s="208">
        <f t="shared" si="175"/>
        <v>9.4637223974762819E-3</v>
      </c>
      <c r="AH567" s="213">
        <f t="shared" si="176"/>
        <v>8.0357142857142794E-2</v>
      </c>
      <c r="AI567" s="211">
        <f t="shared" si="177"/>
        <v>1.132075471698113E-2</v>
      </c>
      <c r="AJ567" s="211">
        <f t="shared" si="178"/>
        <v>-7.9310344827586254E-2</v>
      </c>
      <c r="AK567" s="211">
        <f t="shared" si="179"/>
        <v>1.1538461538461497E-2</v>
      </c>
      <c r="AL567" s="462" t="e">
        <f t="shared" si="180"/>
        <v>#DIV/0!</v>
      </c>
      <c r="AM567" s="461">
        <f t="shared" si="181"/>
        <v>8.4905660377358583E-2</v>
      </c>
      <c r="AN567" s="200">
        <f t="shared" si="182"/>
        <v>0.1212121212121211</v>
      </c>
      <c r="AO567" s="208">
        <f t="shared" si="183"/>
        <v>9.000000000000008E-2</v>
      </c>
      <c r="AP567" s="32">
        <f t="shared" si="184"/>
        <v>0.10795454545454541</v>
      </c>
      <c r="AQ567" s="32">
        <f t="shared" si="185"/>
        <v>5.3658536585365901E-2</v>
      </c>
      <c r="AR567" s="36">
        <f t="shared" si="186"/>
        <v>6.9767441860465018E-2</v>
      </c>
      <c r="AS567" s="36">
        <f t="shared" si="187"/>
        <v>9.5588235294117752E-2</v>
      </c>
      <c r="AT567" s="32">
        <f t="shared" si="188"/>
        <v>2.4017467248908408E-2</v>
      </c>
      <c r="AU567" s="216">
        <f t="shared" si="189"/>
        <v>2.1739130434782705E-2</v>
      </c>
      <c r="AV567" s="461">
        <f t="shared" si="190"/>
        <v>-1.6157989228007152E-2</v>
      </c>
      <c r="AW567" s="461">
        <f t="shared" si="191"/>
        <v>0.34536082474226792</v>
      </c>
    </row>
    <row r="568" spans="1:49">
      <c r="A568" s="40">
        <f t="shared" si="146"/>
        <v>41218</v>
      </c>
      <c r="B568" s="26">
        <v>7149</v>
      </c>
      <c r="C568" s="259">
        <v>6180</v>
      </c>
      <c r="D568" s="363">
        <f t="shared" si="192"/>
        <v>-3.6573906758221919E-2</v>
      </c>
      <c r="E568" s="349">
        <f t="shared" si="194"/>
        <v>-4.7815663292487987E-2</v>
      </c>
      <c r="F568" s="349">
        <f t="shared" si="196"/>
        <v>-2.3233760075865306E-2</v>
      </c>
      <c r="G568" s="421">
        <f t="shared" si="193"/>
        <v>0.15679611650485437</v>
      </c>
      <c r="H568" s="366">
        <v>11.6</v>
      </c>
      <c r="I568" s="339">
        <v>9.9499999999999993</v>
      </c>
      <c r="J568" s="365">
        <v>16.75</v>
      </c>
      <c r="K568" s="383">
        <v>15.65</v>
      </c>
      <c r="L568" s="365">
        <v>12.25</v>
      </c>
      <c r="M568" s="365">
        <v>12.95</v>
      </c>
      <c r="N568" s="365">
        <v>15.5</v>
      </c>
      <c r="O568" s="365">
        <v>12.65</v>
      </c>
      <c r="P568" s="379">
        <v>0.27</v>
      </c>
      <c r="Q568" s="368">
        <v>3.18</v>
      </c>
      <c r="R568" s="366">
        <v>5.05</v>
      </c>
      <c r="S568" s="73">
        <v>10.45</v>
      </c>
      <c r="T568" s="365">
        <v>10</v>
      </c>
      <c r="U568" s="365">
        <v>10.35</v>
      </c>
      <c r="V568" s="365">
        <v>11</v>
      </c>
      <c r="W568" s="365">
        <v>7</v>
      </c>
      <c r="Y568" s="365">
        <v>22.4</v>
      </c>
      <c r="Z568" s="457">
        <v>22.5</v>
      </c>
      <c r="AA568" s="365">
        <v>5.12</v>
      </c>
      <c r="AB568" s="365">
        <v>2.39</v>
      </c>
      <c r="AC568" s="370">
        <f t="shared" si="172"/>
        <v>8.6956521739129933E-3</v>
      </c>
      <c r="AD568" s="476"/>
      <c r="AE568" s="273">
        <f t="shared" si="173"/>
        <v>-5.6872037914692086E-2</v>
      </c>
      <c r="AF568" s="208">
        <f t="shared" si="174"/>
        <v>-1.4705882352941124E-2</v>
      </c>
      <c r="AG568" s="208">
        <f t="shared" si="175"/>
        <v>-2.1874999999999978E-2</v>
      </c>
      <c r="AH568" s="213">
        <f t="shared" si="176"/>
        <v>1.2396694214876103E-2</v>
      </c>
      <c r="AI568" s="211">
        <f t="shared" si="177"/>
        <v>-3.3582089552238847E-2</v>
      </c>
      <c r="AJ568" s="211">
        <f t="shared" si="178"/>
        <v>0.16104868913857673</v>
      </c>
      <c r="AK568" s="211">
        <f t="shared" si="179"/>
        <v>-3.802281368821292E-2</v>
      </c>
      <c r="AL568" s="462" t="e">
        <f t="shared" si="180"/>
        <v>#DIV/0!</v>
      </c>
      <c r="AM568" s="461">
        <f t="shared" si="181"/>
        <v>-7.8260869565217384E-2</v>
      </c>
      <c r="AN568" s="200">
        <f t="shared" si="182"/>
        <v>-9.0090090090090058E-2</v>
      </c>
      <c r="AO568" s="208">
        <f t="shared" si="183"/>
        <v>-4.1284403669724856E-2</v>
      </c>
      <c r="AP568" s="32">
        <f t="shared" si="184"/>
        <v>2.564102564102555E-2</v>
      </c>
      <c r="AQ568" s="32">
        <f t="shared" si="185"/>
        <v>-4.1666666666666741E-2</v>
      </c>
      <c r="AR568" s="36">
        <f t="shared" si="186"/>
        <v>-4.3478260869565188E-2</v>
      </c>
      <c r="AS568" s="36">
        <f t="shared" si="187"/>
        <v>-6.0402684563758413E-2</v>
      </c>
      <c r="AT568" s="32">
        <f t="shared" si="188"/>
        <v>-4.4776119402985093E-2</v>
      </c>
      <c r="AU568" s="216">
        <f t="shared" si="189"/>
        <v>-4.2553191489361653E-2</v>
      </c>
      <c r="AV568" s="461">
        <f t="shared" si="190"/>
        <v>-6.5693430656934337E-2</v>
      </c>
      <c r="AW568" s="461">
        <f t="shared" si="191"/>
        <v>-8.4291187739463536E-2</v>
      </c>
    </row>
    <row r="569" spans="1:49">
      <c r="A569" s="40">
        <f t="shared" si="146"/>
        <v>41225</v>
      </c>
      <c r="B569" s="26">
        <v>6852</v>
      </c>
      <c r="C569" s="259">
        <v>5977</v>
      </c>
      <c r="D569" s="363">
        <f t="shared" si="192"/>
        <v>-3.7512191462225175E-2</v>
      </c>
      <c r="E569" s="349">
        <f t="shared" si="194"/>
        <v>-4.1544271926143517E-2</v>
      </c>
      <c r="F569" s="349">
        <f t="shared" si="196"/>
        <v>-3.284789644012942E-2</v>
      </c>
      <c r="G569" s="421">
        <f t="shared" si="193"/>
        <v>0.14639451229713904</v>
      </c>
      <c r="H569" s="366">
        <v>11.55</v>
      </c>
      <c r="I569" s="339">
        <v>9.5</v>
      </c>
      <c r="J569" s="365">
        <v>16</v>
      </c>
      <c r="K569" s="383">
        <v>15.1</v>
      </c>
      <c r="L569" s="365">
        <v>12.2</v>
      </c>
      <c r="M569" s="365">
        <v>12.4</v>
      </c>
      <c r="N569" s="365">
        <v>15.4</v>
      </c>
      <c r="O569" s="365">
        <v>12.1</v>
      </c>
      <c r="P569" s="379">
        <v>1.77</v>
      </c>
      <c r="Q569" s="368">
        <v>2.74</v>
      </c>
      <c r="R569" s="366">
        <v>4.75</v>
      </c>
      <c r="S569" s="73">
        <v>10.15</v>
      </c>
      <c r="T569" s="365">
        <v>10</v>
      </c>
      <c r="U569" s="365">
        <v>10</v>
      </c>
      <c r="V569" s="365">
        <v>11</v>
      </c>
      <c r="W569" s="365">
        <v>6.65</v>
      </c>
      <c r="Y569" s="365">
        <v>21.1</v>
      </c>
      <c r="Z569" s="457">
        <v>21.25</v>
      </c>
      <c r="AA569" s="365">
        <v>4.68</v>
      </c>
      <c r="AB569" s="365">
        <v>2.2999999999999998</v>
      </c>
      <c r="AC569" s="370">
        <f t="shared" si="172"/>
        <v>-4.3103448275860767E-3</v>
      </c>
      <c r="AD569" s="476"/>
      <c r="AE569" s="273">
        <f t="shared" si="173"/>
        <v>-4.5226130653266305E-2</v>
      </c>
      <c r="AF569" s="208">
        <f t="shared" si="174"/>
        <v>-4.4776119402985093E-2</v>
      </c>
      <c r="AG569" s="208">
        <f t="shared" si="175"/>
        <v>-3.5143769968051131E-2</v>
      </c>
      <c r="AH569" s="213">
        <f t="shared" si="176"/>
        <v>-4.0816326530612734E-3</v>
      </c>
      <c r="AI569" s="211">
        <f t="shared" si="177"/>
        <v>-4.2471042471042386E-2</v>
      </c>
      <c r="AJ569" s="211">
        <f t="shared" si="178"/>
        <v>-6.4516129032258229E-3</v>
      </c>
      <c r="AK569" s="211">
        <f t="shared" si="179"/>
        <v>-4.3478260869565299E-2</v>
      </c>
      <c r="AL569" s="462">
        <f t="shared" si="180"/>
        <v>5.5555555555555554</v>
      </c>
      <c r="AM569" s="461">
        <f t="shared" si="181"/>
        <v>-0.13836477987421381</v>
      </c>
      <c r="AN569" s="200">
        <f t="shared" si="182"/>
        <v>-5.9405940594059348E-2</v>
      </c>
      <c r="AO569" s="208">
        <f t="shared" si="183"/>
        <v>-2.8708133971291794E-2</v>
      </c>
      <c r="AP569" s="32">
        <f t="shared" si="184"/>
        <v>0</v>
      </c>
      <c r="AQ569" s="32">
        <f t="shared" si="185"/>
        <v>-3.3816425120772875E-2</v>
      </c>
      <c r="AR569" s="36">
        <f t="shared" si="186"/>
        <v>0</v>
      </c>
      <c r="AS569" s="36">
        <f t="shared" si="187"/>
        <v>-4.9999999999999933E-2</v>
      </c>
      <c r="AT569" s="32">
        <f t="shared" si="188"/>
        <v>-5.8035714285714191E-2</v>
      </c>
      <c r="AU569" s="216">
        <f t="shared" si="189"/>
        <v>-5.555555555555558E-2</v>
      </c>
      <c r="AV569" s="461">
        <f t="shared" si="190"/>
        <v>-8.5937500000000111E-2</v>
      </c>
      <c r="AW569" s="461">
        <f t="shared" si="191"/>
        <v>-3.765690376569053E-2</v>
      </c>
    </row>
    <row r="570" spans="1:49">
      <c r="A570" s="40">
        <f t="shared" si="146"/>
        <v>41232</v>
      </c>
      <c r="B570" s="26">
        <v>7430</v>
      </c>
      <c r="C570" s="259">
        <v>6400</v>
      </c>
      <c r="D570" s="363">
        <f t="shared" si="192"/>
        <v>7.8026346558578208E-2</v>
      </c>
      <c r="E570" s="349">
        <f t="shared" si="194"/>
        <v>8.4354932866316457E-2</v>
      </c>
      <c r="F570" s="349">
        <f t="shared" si="196"/>
        <v>7.0771289944788318E-2</v>
      </c>
      <c r="G570" s="421">
        <f t="shared" si="193"/>
        <v>0.16093750000000001</v>
      </c>
      <c r="H570" s="366">
        <v>11.7</v>
      </c>
      <c r="I570" s="339">
        <v>9.4</v>
      </c>
      <c r="J570" s="365">
        <v>16.75</v>
      </c>
      <c r="K570" s="383">
        <v>15.3</v>
      </c>
      <c r="L570" s="365">
        <v>12.45</v>
      </c>
      <c r="M570" s="365">
        <v>12.55</v>
      </c>
      <c r="N570" s="365">
        <v>15.6</v>
      </c>
      <c r="O570" s="365">
        <v>12.3</v>
      </c>
      <c r="P570" s="379">
        <v>0.27</v>
      </c>
      <c r="Q570" s="368">
        <v>5.13</v>
      </c>
      <c r="R570" s="366">
        <v>5.55</v>
      </c>
      <c r="S570" s="73">
        <v>10.9</v>
      </c>
      <c r="T570" s="365">
        <v>10.25</v>
      </c>
      <c r="U570" s="365">
        <v>10.85</v>
      </c>
      <c r="V570" s="365">
        <v>11.9</v>
      </c>
      <c r="W570" s="365">
        <v>7.45</v>
      </c>
      <c r="Y570" s="365">
        <v>21.35</v>
      </c>
      <c r="Z570" s="457">
        <v>21.5</v>
      </c>
      <c r="AA570" s="365">
        <v>5.13</v>
      </c>
      <c r="AB570" s="365">
        <v>3.18</v>
      </c>
      <c r="AC570" s="370">
        <f t="shared" si="172"/>
        <v>1.298701298701288E-2</v>
      </c>
      <c r="AD570" s="476"/>
      <c r="AE570" s="273">
        <f t="shared" si="173"/>
        <v>-1.0526315789473606E-2</v>
      </c>
      <c r="AF570" s="208">
        <f t="shared" si="174"/>
        <v>4.6875E-2</v>
      </c>
      <c r="AG570" s="208">
        <f t="shared" si="175"/>
        <v>1.3245033112582849E-2</v>
      </c>
      <c r="AH570" s="213">
        <f t="shared" si="176"/>
        <v>2.0491803278688492E-2</v>
      </c>
      <c r="AI570" s="211">
        <f t="shared" si="177"/>
        <v>1.2096774193548487E-2</v>
      </c>
      <c r="AJ570" s="211">
        <f t="shared" si="178"/>
        <v>1.298701298701288E-2</v>
      </c>
      <c r="AK570" s="211">
        <f t="shared" si="179"/>
        <v>1.6528925619834878E-2</v>
      </c>
      <c r="AL570" s="462">
        <f t="shared" si="180"/>
        <v>-0.84745762711864403</v>
      </c>
      <c r="AM570" s="461">
        <f t="shared" si="181"/>
        <v>0.87226277372262762</v>
      </c>
      <c r="AN570" s="200">
        <f t="shared" si="182"/>
        <v>0.1684210526315788</v>
      </c>
      <c r="AO570" s="208">
        <f t="shared" si="183"/>
        <v>7.3891625615763568E-2</v>
      </c>
      <c r="AP570" s="32">
        <f t="shared" si="184"/>
        <v>2.4999999999999911E-2</v>
      </c>
      <c r="AQ570" s="32">
        <f t="shared" si="185"/>
        <v>8.4999999999999964E-2</v>
      </c>
      <c r="AR570" s="36">
        <f t="shared" si="186"/>
        <v>8.181818181818179E-2</v>
      </c>
      <c r="AS570" s="36">
        <f t="shared" si="187"/>
        <v>0.12030075187969924</v>
      </c>
      <c r="AT570" s="32">
        <f t="shared" si="188"/>
        <v>1.1848341232227444E-2</v>
      </c>
      <c r="AU570" s="216">
        <f t="shared" si="189"/>
        <v>1.1764705882352899E-2</v>
      </c>
      <c r="AV570" s="461">
        <f t="shared" si="190"/>
        <v>9.6153846153846256E-2</v>
      </c>
      <c r="AW570" s="461">
        <f t="shared" si="191"/>
        <v>0.38260869565217415</v>
      </c>
    </row>
    <row r="571" spans="1:49">
      <c r="A571" s="40">
        <f t="shared" si="146"/>
        <v>41239</v>
      </c>
      <c r="B571" s="26">
        <v>7623</v>
      </c>
      <c r="C571" s="259">
        <v>5912</v>
      </c>
      <c r="D571" s="363">
        <f t="shared" si="192"/>
        <v>-2.1330441070137374E-2</v>
      </c>
      <c r="E571" s="349">
        <f t="shared" si="194"/>
        <v>2.5975773889636677E-2</v>
      </c>
      <c r="F571" s="349">
        <f t="shared" si="196"/>
        <v>-7.625000000000004E-2</v>
      </c>
      <c r="G571" s="421">
        <f t="shared" si="193"/>
        <v>0.28941136671177264</v>
      </c>
      <c r="H571" s="366">
        <v>11.8</v>
      </c>
      <c r="I571" s="339">
        <v>8.5</v>
      </c>
      <c r="J571" s="365">
        <v>16</v>
      </c>
      <c r="K571" s="383">
        <v>14.8</v>
      </c>
      <c r="L571" s="365">
        <v>12.6</v>
      </c>
      <c r="M571" s="365">
        <v>12.15</v>
      </c>
      <c r="N571" s="365">
        <v>15.7</v>
      </c>
      <c r="O571" s="365">
        <v>11.85</v>
      </c>
      <c r="P571" s="379">
        <v>0.31</v>
      </c>
      <c r="Q571" s="368">
        <v>2.65</v>
      </c>
      <c r="R571" s="366">
        <v>5.65</v>
      </c>
      <c r="S571" s="73">
        <v>11</v>
      </c>
      <c r="T571" s="365">
        <v>10.35</v>
      </c>
      <c r="U571" s="365">
        <v>10.95</v>
      </c>
      <c r="V571" s="365">
        <v>12.15</v>
      </c>
      <c r="W571" s="365">
        <v>7.55</v>
      </c>
      <c r="Y571" s="365">
        <v>22.25</v>
      </c>
      <c r="Z571" s="457">
        <v>22.35</v>
      </c>
      <c r="AA571" s="365">
        <v>5.48</v>
      </c>
      <c r="AB571" s="365">
        <v>3.27</v>
      </c>
      <c r="AC571" s="370">
        <f t="shared" si="172"/>
        <v>8.5470085470087387E-3</v>
      </c>
      <c r="AD571" s="476"/>
      <c r="AE571" s="273">
        <f t="shared" si="173"/>
        <v>-9.5744680851063912E-2</v>
      </c>
      <c r="AF571" s="208">
        <f t="shared" si="174"/>
        <v>-4.4776119402985093E-2</v>
      </c>
      <c r="AG571" s="208">
        <f t="shared" si="175"/>
        <v>-3.2679738562091498E-2</v>
      </c>
      <c r="AH571" s="213">
        <f t="shared" si="176"/>
        <v>1.2048192771084265E-2</v>
      </c>
      <c r="AI571" s="211">
        <f t="shared" si="177"/>
        <v>-3.1872509960159334E-2</v>
      </c>
      <c r="AJ571" s="211">
        <f t="shared" si="178"/>
        <v>6.4102564102563875E-3</v>
      </c>
      <c r="AK571" s="211">
        <f t="shared" si="179"/>
        <v>-3.6585365853658569E-2</v>
      </c>
      <c r="AL571" s="462">
        <f t="shared" si="180"/>
        <v>0.14814814814814814</v>
      </c>
      <c r="AM571" s="461">
        <f t="shared" si="181"/>
        <v>-0.48343079922027288</v>
      </c>
      <c r="AN571" s="200">
        <f t="shared" si="182"/>
        <v>1.8018018018018056E-2</v>
      </c>
      <c r="AO571" s="208">
        <f t="shared" si="183"/>
        <v>9.1743119266054496E-3</v>
      </c>
      <c r="AP571" s="32">
        <f t="shared" si="184"/>
        <v>9.7560975609756184E-3</v>
      </c>
      <c r="AQ571" s="32">
        <f t="shared" si="185"/>
        <v>9.2165898617511122E-3</v>
      </c>
      <c r="AR571" s="36">
        <f t="shared" si="186"/>
        <v>2.1008403361344463E-2</v>
      </c>
      <c r="AS571" s="36">
        <f t="shared" si="187"/>
        <v>1.3422818791946289E-2</v>
      </c>
      <c r="AT571" s="32">
        <f t="shared" si="188"/>
        <v>4.2154566744730504E-2</v>
      </c>
      <c r="AU571" s="216">
        <f t="shared" si="189"/>
        <v>3.9534883720930392E-2</v>
      </c>
      <c r="AV571" s="461">
        <f t="shared" si="190"/>
        <v>6.8226120857699968E-2</v>
      </c>
      <c r="AW571" s="461">
        <f t="shared" si="191"/>
        <v>2.8301886792452713E-2</v>
      </c>
    </row>
    <row r="572" spans="1:49">
      <c r="A572" s="40">
        <f t="shared" si="146"/>
        <v>41246</v>
      </c>
      <c r="B572" s="26">
        <v>7649</v>
      </c>
      <c r="C572" s="259">
        <v>5687</v>
      </c>
      <c r="D572" s="363">
        <f t="shared" si="192"/>
        <v>-1.4702622829700807E-2</v>
      </c>
      <c r="E572" s="349">
        <f t="shared" si="194"/>
        <v>3.4107306834578743E-3</v>
      </c>
      <c r="F572" s="349">
        <f t="shared" si="196"/>
        <v>-3.8058186738836319E-2</v>
      </c>
      <c r="G572" s="421">
        <f t="shared" si="193"/>
        <v>0.34499736240548617</v>
      </c>
      <c r="H572" s="366">
        <v>11.8</v>
      </c>
      <c r="I572" s="339">
        <v>8.4</v>
      </c>
      <c r="J572" s="365">
        <v>15</v>
      </c>
      <c r="K572" s="383">
        <v>14</v>
      </c>
      <c r="L572" s="365">
        <v>12.55</v>
      </c>
      <c r="M572" s="365">
        <v>11.5</v>
      </c>
      <c r="N572" s="365">
        <v>15.6</v>
      </c>
      <c r="O572" s="365">
        <v>11.2</v>
      </c>
      <c r="P572" s="379">
        <v>0.31</v>
      </c>
      <c r="Q572" s="368">
        <v>2.2999999999999998</v>
      </c>
      <c r="R572" s="366">
        <v>6.1</v>
      </c>
      <c r="S572" s="73">
        <v>11.45</v>
      </c>
      <c r="T572" s="365">
        <v>10.35</v>
      </c>
      <c r="U572" s="365">
        <v>11.45</v>
      </c>
      <c r="V572" s="365">
        <v>12.65</v>
      </c>
      <c r="W572" s="365">
        <v>7.95</v>
      </c>
      <c r="Y572" s="365">
        <v>20.25</v>
      </c>
      <c r="Z572" s="457">
        <v>20.350000000000001</v>
      </c>
      <c r="AA572" s="365">
        <v>5.39</v>
      </c>
      <c r="AB572" s="365">
        <v>3.36</v>
      </c>
      <c r="AC572" s="370">
        <f t="shared" si="172"/>
        <v>0</v>
      </c>
      <c r="AD572" s="476"/>
      <c r="AE572" s="273">
        <f t="shared" si="173"/>
        <v>-1.1764705882352899E-2</v>
      </c>
      <c r="AF572" s="208">
        <f t="shared" si="174"/>
        <v>-6.25E-2</v>
      </c>
      <c r="AG572" s="208">
        <f t="shared" si="175"/>
        <v>-5.4054054054054057E-2</v>
      </c>
      <c r="AH572" s="213">
        <f t="shared" si="176"/>
        <v>-3.9682539682538431E-3</v>
      </c>
      <c r="AI572" s="211">
        <f t="shared" si="177"/>
        <v>-5.3497942386831254E-2</v>
      </c>
      <c r="AJ572" s="211">
        <f t="shared" si="178"/>
        <v>-6.3694267515923553E-3</v>
      </c>
      <c r="AK572" s="211">
        <f t="shared" si="179"/>
        <v>-5.4852320675105481E-2</v>
      </c>
      <c r="AL572" s="462">
        <f t="shared" si="180"/>
        <v>0</v>
      </c>
      <c r="AM572" s="461">
        <f t="shared" si="181"/>
        <v>-0.13207547169811329</v>
      </c>
      <c r="AN572" s="200">
        <f t="shared" si="182"/>
        <v>7.9646017699114946E-2</v>
      </c>
      <c r="AO572" s="208">
        <f t="shared" si="183"/>
        <v>4.0909090909090784E-2</v>
      </c>
      <c r="AP572" s="32">
        <f t="shared" si="184"/>
        <v>0</v>
      </c>
      <c r="AQ572" s="32">
        <f t="shared" si="185"/>
        <v>4.5662100456621113E-2</v>
      </c>
      <c r="AR572" s="36">
        <f t="shared" si="186"/>
        <v>4.1152263374485631E-2</v>
      </c>
      <c r="AS572" s="36">
        <f t="shared" si="187"/>
        <v>5.2980132450331174E-2</v>
      </c>
      <c r="AT572" s="32">
        <f t="shared" si="188"/>
        <v>-8.98876404494382E-2</v>
      </c>
      <c r="AU572" s="216">
        <f t="shared" si="189"/>
        <v>-8.948545861297541E-2</v>
      </c>
      <c r="AV572" s="461">
        <f t="shared" si="190"/>
        <v>-1.6423357664233751E-2</v>
      </c>
      <c r="AW572" s="461">
        <f t="shared" si="191"/>
        <v>2.7522935779816571E-2</v>
      </c>
    </row>
    <row r="573" spans="1:49">
      <c r="A573" s="40">
        <f t="shared" si="146"/>
        <v>41253</v>
      </c>
      <c r="B573" s="26">
        <v>6661</v>
      </c>
      <c r="C573" s="259">
        <v>5214</v>
      </c>
      <c r="D573" s="363">
        <f t="shared" si="192"/>
        <v>-0.1095530893821236</v>
      </c>
      <c r="E573" s="349">
        <f t="shared" si="194"/>
        <v>-0.12916721140018306</v>
      </c>
      <c r="F573" s="349">
        <f t="shared" si="196"/>
        <v>-8.3172147001934205E-2</v>
      </c>
      <c r="G573" s="421">
        <f t="shared" si="193"/>
        <v>0.27752205600306867</v>
      </c>
      <c r="H573" s="366">
        <v>11.55</v>
      </c>
      <c r="I573" s="339">
        <v>7.3</v>
      </c>
      <c r="J573" s="365">
        <v>13.25</v>
      </c>
      <c r="K573" s="383">
        <v>12.45</v>
      </c>
      <c r="L573" s="365">
        <v>12.3</v>
      </c>
      <c r="M573" s="365">
        <v>11</v>
      </c>
      <c r="N573" s="365">
        <v>15.35</v>
      </c>
      <c r="O573" s="365">
        <v>10.75</v>
      </c>
      <c r="P573" s="379">
        <v>0.11</v>
      </c>
      <c r="Q573" s="368">
        <v>1.55</v>
      </c>
      <c r="R573" s="366">
        <v>4.8499999999999996</v>
      </c>
      <c r="S573" s="73">
        <v>10.15</v>
      </c>
      <c r="T573" s="365">
        <v>10</v>
      </c>
      <c r="U573" s="365">
        <v>10.199999999999999</v>
      </c>
      <c r="V573" s="365">
        <v>11.25</v>
      </c>
      <c r="W573" s="365">
        <v>6.65</v>
      </c>
      <c r="Y573" s="365">
        <v>18.149999999999999</v>
      </c>
      <c r="Z573" s="457">
        <v>18.350000000000001</v>
      </c>
      <c r="AA573" s="365">
        <v>4.6500000000000004</v>
      </c>
      <c r="AB573" s="365">
        <v>2.4700000000000002</v>
      </c>
      <c r="AC573" s="370">
        <f t="shared" si="172"/>
        <v>-2.1186440677966045E-2</v>
      </c>
      <c r="AD573" s="476"/>
      <c r="AE573" s="273">
        <f t="shared" si="173"/>
        <v>-0.13095238095238104</v>
      </c>
      <c r="AF573" s="208">
        <f t="shared" si="174"/>
        <v>-0.1166666666666667</v>
      </c>
      <c r="AG573" s="208">
        <f t="shared" si="175"/>
        <v>-0.11071428571428577</v>
      </c>
      <c r="AH573" s="213">
        <f t="shared" si="176"/>
        <v>-1.9920318725099584E-2</v>
      </c>
      <c r="AI573" s="211">
        <f t="shared" si="177"/>
        <v>-4.3478260869565188E-2</v>
      </c>
      <c r="AJ573" s="211">
        <f t="shared" si="178"/>
        <v>-1.602564102564108E-2</v>
      </c>
      <c r="AK573" s="211">
        <f t="shared" si="179"/>
        <v>-4.0178571428571397E-2</v>
      </c>
      <c r="AL573" s="462">
        <f t="shared" si="180"/>
        <v>-0.64516129032258063</v>
      </c>
      <c r="AM573" s="461">
        <f t="shared" si="181"/>
        <v>-0.32608695652173902</v>
      </c>
      <c r="AN573" s="200">
        <f t="shared" si="182"/>
        <v>-0.20491803278688525</v>
      </c>
      <c r="AO573" s="208">
        <f t="shared" si="183"/>
        <v>-0.11353711790393006</v>
      </c>
      <c r="AP573" s="32">
        <f t="shared" si="184"/>
        <v>-3.3816425120772875E-2</v>
      </c>
      <c r="AQ573" s="32">
        <f t="shared" si="185"/>
        <v>-0.10917030567685593</v>
      </c>
      <c r="AR573" s="36">
        <f t="shared" si="186"/>
        <v>-0.11067193675889331</v>
      </c>
      <c r="AS573" s="36">
        <f t="shared" si="187"/>
        <v>-0.16352201257861632</v>
      </c>
      <c r="AT573" s="32">
        <f t="shared" si="188"/>
        <v>-0.10370370370370374</v>
      </c>
      <c r="AU573" s="216">
        <f t="shared" si="189"/>
        <v>-9.8280098280098316E-2</v>
      </c>
      <c r="AV573" s="461">
        <f t="shared" si="190"/>
        <v>-0.13729128014842285</v>
      </c>
      <c r="AW573" s="461">
        <f t="shared" si="191"/>
        <v>-0.26488095238095233</v>
      </c>
    </row>
    <row r="574" spans="1:49">
      <c r="A574" s="40">
        <f t="shared" si="146"/>
        <v>41260</v>
      </c>
      <c r="B574" s="26">
        <v>5055</v>
      </c>
      <c r="C574" s="259">
        <v>4741</v>
      </c>
      <c r="D574" s="363">
        <f t="shared" si="192"/>
        <v>-0.17507368421052627</v>
      </c>
      <c r="E574" s="349">
        <f t="shared" si="194"/>
        <v>-0.24110493919831855</v>
      </c>
      <c r="F574" s="349">
        <f t="shared" si="196"/>
        <v>-9.0717299578059074E-2</v>
      </c>
      <c r="G574" s="421">
        <f t="shared" si="193"/>
        <v>6.6230753005695003E-2</v>
      </c>
      <c r="H574" s="366">
        <v>9.1999999999999993</v>
      </c>
      <c r="I574" s="339">
        <v>8.5</v>
      </c>
      <c r="J574" s="365">
        <v>12.15</v>
      </c>
      <c r="K574" s="383">
        <v>11.65</v>
      </c>
      <c r="L574" s="365">
        <v>9.8000000000000007</v>
      </c>
      <c r="M574" s="365">
        <v>10.199999999999999</v>
      </c>
      <c r="N574" s="365">
        <v>13</v>
      </c>
      <c r="O574" s="365">
        <v>9.9499999999999993</v>
      </c>
      <c r="P574" s="379">
        <v>0</v>
      </c>
      <c r="Q574" s="368">
        <v>1.5</v>
      </c>
      <c r="R574" s="366">
        <v>3.1</v>
      </c>
      <c r="S574" s="73">
        <v>7.5</v>
      </c>
      <c r="T574" s="365">
        <v>6.25</v>
      </c>
      <c r="U574" s="365">
        <v>8.4</v>
      </c>
      <c r="V574" s="365">
        <v>8.25</v>
      </c>
      <c r="W574" s="365">
        <v>4.8499999999999996</v>
      </c>
      <c r="Y574" s="365">
        <v>17.100000000000001</v>
      </c>
      <c r="Z574" s="457">
        <v>17.25</v>
      </c>
      <c r="AA574" s="365">
        <v>3.67</v>
      </c>
      <c r="AB574" s="365">
        <v>0.88</v>
      </c>
      <c r="AC574" s="370">
        <f t="shared" si="172"/>
        <v>-0.20346320346320357</v>
      </c>
      <c r="AD574" s="476"/>
      <c r="AE574" s="273">
        <f t="shared" si="173"/>
        <v>0.16438356164383561</v>
      </c>
      <c r="AF574" s="208">
        <f t="shared" si="174"/>
        <v>-8.3018867924528283E-2</v>
      </c>
      <c r="AG574" s="208">
        <f t="shared" si="175"/>
        <v>-6.425702811244971E-2</v>
      </c>
      <c r="AH574" s="213">
        <f t="shared" si="176"/>
        <v>-0.2032520325203252</v>
      </c>
      <c r="AI574" s="211">
        <f t="shared" si="177"/>
        <v>-7.2727272727272751E-2</v>
      </c>
      <c r="AJ574" s="211">
        <f t="shared" si="178"/>
        <v>-0.15309446254071657</v>
      </c>
      <c r="AK574" s="211">
        <f t="shared" si="179"/>
        <v>-7.4418604651162901E-2</v>
      </c>
      <c r="AL574" s="462">
        <f t="shared" si="180"/>
        <v>-1</v>
      </c>
      <c r="AM574" s="461">
        <f t="shared" si="181"/>
        <v>-3.2258064516129115E-2</v>
      </c>
      <c r="AN574" s="200">
        <f t="shared" si="182"/>
        <v>-0.36082474226804118</v>
      </c>
      <c r="AO574" s="208">
        <f t="shared" si="183"/>
        <v>-0.26108374384236455</v>
      </c>
      <c r="AP574" s="32">
        <f t="shared" si="184"/>
        <v>-0.375</v>
      </c>
      <c r="AQ574" s="32">
        <f t="shared" si="185"/>
        <v>-0.17647058823529405</v>
      </c>
      <c r="AR574" s="36">
        <f t="shared" si="186"/>
        <v>-0.26666666666666672</v>
      </c>
      <c r="AS574" s="36">
        <f t="shared" si="187"/>
        <v>-0.2706766917293234</v>
      </c>
      <c r="AT574" s="32">
        <f t="shared" si="188"/>
        <v>-5.7851239669421295E-2</v>
      </c>
      <c r="AU574" s="216">
        <f t="shared" si="189"/>
        <v>-5.9945504087193568E-2</v>
      </c>
      <c r="AV574" s="461">
        <f t="shared" si="190"/>
        <v>-0.21075268817204307</v>
      </c>
      <c r="AW574" s="461">
        <f t="shared" si="191"/>
        <v>-0.64372469635627527</v>
      </c>
    </row>
    <row r="575" spans="1:49">
      <c r="A575" s="40">
        <f t="shared" si="146"/>
        <v>41267</v>
      </c>
      <c r="B575" s="26">
        <v>4509</v>
      </c>
      <c r="C575" s="259">
        <v>4541</v>
      </c>
      <c r="D575" s="363">
        <f t="shared" si="192"/>
        <v>-7.615353205389952E-2</v>
      </c>
      <c r="E575" s="349">
        <f t="shared" si="194"/>
        <v>-0.10801186943620178</v>
      </c>
      <c r="F575" s="349">
        <f t="shared" si="196"/>
        <v>-4.2185192997257981E-2</v>
      </c>
      <c r="G575" s="421">
        <f t="shared" si="193"/>
        <v>-7.0469059678484915E-3</v>
      </c>
      <c r="H575" s="366">
        <v>9</v>
      </c>
      <c r="I575" s="339">
        <v>7.3</v>
      </c>
      <c r="J575" s="365">
        <v>11.8</v>
      </c>
      <c r="K575" s="383">
        <v>11.4</v>
      </c>
      <c r="L575" s="365">
        <v>9.65</v>
      </c>
      <c r="M575" s="365">
        <v>10.050000000000001</v>
      </c>
      <c r="N575" s="365">
        <v>12.85</v>
      </c>
      <c r="O575" s="365">
        <v>9.8000000000000007</v>
      </c>
      <c r="P575" s="379">
        <v>0</v>
      </c>
      <c r="Q575" s="368">
        <v>1.24</v>
      </c>
      <c r="R575" s="366">
        <v>2.2999999999999998</v>
      </c>
      <c r="S575" s="73">
        <v>6.15</v>
      </c>
      <c r="T575" s="365">
        <v>6.1</v>
      </c>
      <c r="U575" s="365">
        <v>7.5</v>
      </c>
      <c r="V575" s="365">
        <v>7.65</v>
      </c>
      <c r="W575" s="365">
        <v>4</v>
      </c>
      <c r="Y575" s="365">
        <v>16.05</v>
      </c>
      <c r="Z575" s="457">
        <v>16.3</v>
      </c>
      <c r="AA575" s="365">
        <v>3.27</v>
      </c>
      <c r="AB575" s="365">
        <v>0.8</v>
      </c>
      <c r="AC575" s="370">
        <f t="shared" ref="AC575:AC586" si="197">H575/H574-1</f>
        <v>-2.1739130434782483E-2</v>
      </c>
      <c r="AD575" s="476"/>
      <c r="AE575" s="273">
        <f t="shared" si="173"/>
        <v>-0.14117647058823535</v>
      </c>
      <c r="AF575" s="208">
        <f t="shared" si="174"/>
        <v>-2.8806584362139898E-2</v>
      </c>
      <c r="AG575" s="208">
        <f t="shared" si="175"/>
        <v>-2.1459227467811148E-2</v>
      </c>
      <c r="AH575" s="213">
        <f t="shared" si="176"/>
        <v>-1.5306122448979664E-2</v>
      </c>
      <c r="AI575" s="211">
        <f t="shared" si="177"/>
        <v>-1.4705882352941013E-2</v>
      </c>
      <c r="AJ575" s="211">
        <f t="shared" si="178"/>
        <v>-1.1538461538461608E-2</v>
      </c>
      <c r="AK575" s="211">
        <f t="shared" si="179"/>
        <v>-1.5075376884421954E-2</v>
      </c>
      <c r="AL575" s="462" t="e">
        <f t="shared" si="180"/>
        <v>#DIV/0!</v>
      </c>
      <c r="AM575" s="461">
        <f t="shared" si="181"/>
        <v>-0.17333333333333334</v>
      </c>
      <c r="AN575" s="200">
        <f t="shared" si="182"/>
        <v>-0.25806451612903236</v>
      </c>
      <c r="AO575" s="208">
        <f t="shared" si="183"/>
        <v>-0.17999999999999994</v>
      </c>
      <c r="AP575" s="32">
        <f t="shared" si="184"/>
        <v>-2.4000000000000021E-2</v>
      </c>
      <c r="AQ575" s="32">
        <f t="shared" si="185"/>
        <v>-0.10714285714285721</v>
      </c>
      <c r="AR575" s="36">
        <f t="shared" si="186"/>
        <v>-7.272727272727264E-2</v>
      </c>
      <c r="AS575" s="36">
        <f t="shared" si="187"/>
        <v>-0.17525773195876282</v>
      </c>
      <c r="AT575" s="32">
        <f t="shared" si="188"/>
        <v>-6.1403508771929904E-2</v>
      </c>
      <c r="AU575" s="216">
        <f t="shared" si="189"/>
        <v>-5.507246376811592E-2</v>
      </c>
      <c r="AV575" s="461">
        <f t="shared" si="190"/>
        <v>-0.10899182561307896</v>
      </c>
      <c r="AW575" s="461">
        <f t="shared" si="191"/>
        <v>-9.0909090909090828E-2</v>
      </c>
    </row>
    <row r="576" spans="1:49">
      <c r="A576" s="40">
        <v>41281</v>
      </c>
      <c r="B576" s="26">
        <v>5072</v>
      </c>
      <c r="C576" s="259">
        <v>4588</v>
      </c>
      <c r="D576" s="363">
        <f>(B576+C576)/(B575+C575)-1</f>
        <v>6.7403314917127144E-2</v>
      </c>
      <c r="E576" s="349">
        <f t="shared" ref="E576:E623" si="198">B576/B575-1</f>
        <v>0.12486138833444227</v>
      </c>
      <c r="F576" s="349">
        <f t="shared" ref="F576:F623" si="199">C576/C575-1</f>
        <v>1.035014314027749E-2</v>
      </c>
      <c r="G576" s="421">
        <f t="shared" si="193"/>
        <v>0.1054925893635571</v>
      </c>
      <c r="H576" s="366">
        <v>9.25</v>
      </c>
      <c r="I576" s="339">
        <v>7.15</v>
      </c>
      <c r="J576" s="365">
        <v>12.5</v>
      </c>
      <c r="K576" s="383">
        <v>11.5</v>
      </c>
      <c r="L576" s="365">
        <v>9.8000000000000007</v>
      </c>
      <c r="M576" s="365">
        <v>10.15</v>
      </c>
      <c r="N576" s="365">
        <v>13</v>
      </c>
      <c r="O576" s="365">
        <v>9.9</v>
      </c>
      <c r="P576" s="379">
        <v>0</v>
      </c>
      <c r="Q576" s="368">
        <v>1.06</v>
      </c>
      <c r="R576" s="366">
        <v>3.4</v>
      </c>
      <c r="S576" s="73">
        <v>7.2</v>
      </c>
      <c r="T576" s="365">
        <v>6.4</v>
      </c>
      <c r="U576" s="365">
        <v>8.65</v>
      </c>
      <c r="V576" s="365">
        <v>8.25</v>
      </c>
      <c r="W576" s="365">
        <v>5.25</v>
      </c>
      <c r="Y576" s="365">
        <v>16.8</v>
      </c>
      <c r="Z576" s="457">
        <v>17</v>
      </c>
      <c r="AA576" s="365">
        <v>3.18</v>
      </c>
      <c r="AB576" s="365">
        <v>0.97</v>
      </c>
      <c r="AC576" s="370">
        <f t="shared" si="197"/>
        <v>2.7777777777777679E-2</v>
      </c>
      <c r="AD576" s="476"/>
      <c r="AE576" s="273">
        <f t="shared" ref="AE576:AE586" si="200">I576/I575-1</f>
        <v>-2.0547945205479423E-2</v>
      </c>
      <c r="AF576" s="208">
        <f t="shared" ref="AF576:AF586" si="201">J576/J575-1</f>
        <v>5.9322033898304927E-2</v>
      </c>
      <c r="AG576" s="208">
        <f t="shared" ref="AG576:AG586" si="202">K576/K575-1</f>
        <v>8.7719298245614308E-3</v>
      </c>
      <c r="AH576" s="213">
        <f t="shared" ref="AH576:AH586" si="203">L576/L575-1</f>
        <v>1.5544041450777257E-2</v>
      </c>
      <c r="AI576" s="211">
        <f t="shared" ref="AI576:AI586" si="204">M576/M575-1</f>
        <v>9.9502487562188602E-3</v>
      </c>
      <c r="AJ576" s="211">
        <f t="shared" ref="AJ576:AJ586" si="205">N576/N575-1</f>
        <v>1.1673151750972721E-2</v>
      </c>
      <c r="AK576" s="211">
        <f t="shared" ref="AK576:AK586" si="206">O576/O575-1</f>
        <v>1.0204081632652962E-2</v>
      </c>
      <c r="AL576" s="462" t="e">
        <f t="shared" ref="AL576:AL586" si="207">P576/P575-1</f>
        <v>#DIV/0!</v>
      </c>
      <c r="AM576" s="461">
        <f t="shared" ref="AM576:AM586" si="208">Q576/Q575-1</f>
        <v>-0.14516129032258063</v>
      </c>
      <c r="AN576" s="200">
        <f t="shared" ref="AN576:AN586" si="209">R576/R575-1</f>
        <v>0.47826086956521752</v>
      </c>
      <c r="AO576" s="208">
        <f t="shared" ref="AO576:AO586" si="210">S576/S575-1</f>
        <v>0.1707317073170731</v>
      </c>
      <c r="AP576" s="32">
        <f t="shared" ref="AP576:AP586" si="211">T576/T575-1</f>
        <v>4.9180327868852514E-2</v>
      </c>
      <c r="AQ576" s="32">
        <f t="shared" ref="AQ576:AQ586" si="212">U576/U575-1</f>
        <v>0.15333333333333332</v>
      </c>
      <c r="AR576" s="36">
        <f t="shared" ref="AR576:AR586" si="213">V576/V575-1</f>
        <v>7.8431372549019551E-2</v>
      </c>
      <c r="AS576" s="36">
        <f t="shared" ref="AS576:AS586" si="214">W576/W575-1</f>
        <v>0.3125</v>
      </c>
      <c r="AT576" s="32">
        <f t="shared" ref="AT576:AT586" si="215">Y576/Y575-1</f>
        <v>4.6728971962616717E-2</v>
      </c>
      <c r="AU576" s="216">
        <f t="shared" ref="AU576:AU586" si="216">Z576/Z575-1</f>
        <v>4.2944785276073594E-2</v>
      </c>
      <c r="AV576" s="461">
        <f t="shared" ref="AV576:AV586" si="217">AA576/AA575-1</f>
        <v>-2.752293577981646E-2</v>
      </c>
      <c r="AW576" s="461">
        <f t="shared" ref="AW576:AW586" si="218">AB576/AB575-1</f>
        <v>0.21249999999999991</v>
      </c>
    </row>
    <row r="577" spans="1:49">
      <c r="A577" s="40">
        <f t="shared" ref="A577:A598" si="219">IF(ISBLANK(B577),"",DATE(YEAR(A576),MONTH(A576),DAY(A576)+7))</f>
        <v>41288</v>
      </c>
      <c r="B577" s="26">
        <v>5445</v>
      </c>
      <c r="C577" s="259">
        <v>4684</v>
      </c>
      <c r="D577" s="363">
        <f>(B577+C577)/(B576+C576)-1</f>
        <v>4.8550724637681064E-2</v>
      </c>
      <c r="E577" s="349">
        <f t="shared" si="198"/>
        <v>7.3541009463722329E-2</v>
      </c>
      <c r="F577" s="349">
        <f t="shared" si="199"/>
        <v>2.0924149956408122E-2</v>
      </c>
      <c r="G577" s="421">
        <f t="shared" si="193"/>
        <v>0.16246797608881297</v>
      </c>
      <c r="H577" s="366">
        <v>9.4</v>
      </c>
      <c r="I577" s="339">
        <v>7.15</v>
      </c>
      <c r="J577" s="365">
        <v>12.65</v>
      </c>
      <c r="K577" s="383">
        <v>11.65</v>
      </c>
      <c r="L577" s="365">
        <v>9.9499999999999993</v>
      </c>
      <c r="M577" s="365">
        <v>10.35</v>
      </c>
      <c r="N577" s="365">
        <v>13.2</v>
      </c>
      <c r="O577" s="365">
        <v>10.15</v>
      </c>
      <c r="P577" s="379">
        <v>0</v>
      </c>
      <c r="Q577" s="368">
        <v>1.3</v>
      </c>
      <c r="R577" s="366">
        <v>3.9</v>
      </c>
      <c r="S577" s="73">
        <v>7.75</v>
      </c>
      <c r="T577" s="365">
        <v>6.5</v>
      </c>
      <c r="U577" s="365">
        <v>9.15</v>
      </c>
      <c r="V577" s="365">
        <v>8.75</v>
      </c>
      <c r="W577" s="365">
        <v>5.75</v>
      </c>
      <c r="Y577" s="365">
        <v>17.25</v>
      </c>
      <c r="Z577" s="457">
        <v>17.5</v>
      </c>
      <c r="AA577" s="365">
        <v>3.76</v>
      </c>
      <c r="AB577" s="365">
        <v>1.19</v>
      </c>
      <c r="AC577" s="370">
        <f t="shared" si="197"/>
        <v>1.6216216216216273E-2</v>
      </c>
      <c r="AD577" s="476"/>
      <c r="AE577" s="273">
        <f t="shared" si="200"/>
        <v>0</v>
      </c>
      <c r="AF577" s="208">
        <f t="shared" si="201"/>
        <v>1.2000000000000011E-2</v>
      </c>
      <c r="AG577" s="208">
        <f t="shared" si="202"/>
        <v>1.304347826086949E-2</v>
      </c>
      <c r="AH577" s="213">
        <f t="shared" si="203"/>
        <v>1.5306122448979442E-2</v>
      </c>
      <c r="AI577" s="211">
        <f t="shared" si="204"/>
        <v>1.9704433497536922E-2</v>
      </c>
      <c r="AJ577" s="211">
        <f t="shared" si="205"/>
        <v>1.538461538461533E-2</v>
      </c>
      <c r="AK577" s="211">
        <f t="shared" si="206"/>
        <v>2.5252525252525304E-2</v>
      </c>
      <c r="AL577" s="462" t="e">
        <f t="shared" si="207"/>
        <v>#DIV/0!</v>
      </c>
      <c r="AM577" s="461">
        <f t="shared" si="208"/>
        <v>0.22641509433962259</v>
      </c>
      <c r="AN577" s="200">
        <f t="shared" si="209"/>
        <v>0.14705882352941169</v>
      </c>
      <c r="AO577" s="208">
        <f t="shared" si="210"/>
        <v>7.638888888888884E-2</v>
      </c>
      <c r="AP577" s="32">
        <f t="shared" si="211"/>
        <v>1.5625E-2</v>
      </c>
      <c r="AQ577" s="32">
        <f t="shared" si="212"/>
        <v>5.7803468208092568E-2</v>
      </c>
      <c r="AR577" s="36">
        <f t="shared" si="213"/>
        <v>6.0606060606060552E-2</v>
      </c>
      <c r="AS577" s="36">
        <f t="shared" si="214"/>
        <v>9.5238095238095344E-2</v>
      </c>
      <c r="AT577" s="32">
        <f t="shared" si="215"/>
        <v>2.6785714285714191E-2</v>
      </c>
      <c r="AU577" s="216">
        <f t="shared" si="216"/>
        <v>2.9411764705882248E-2</v>
      </c>
      <c r="AV577" s="461">
        <f t="shared" si="217"/>
        <v>0.1823899371069182</v>
      </c>
      <c r="AW577" s="461">
        <f t="shared" si="218"/>
        <v>0.22680412371134029</v>
      </c>
    </row>
    <row r="578" spans="1:49">
      <c r="A578" s="40">
        <f t="shared" si="219"/>
        <v>41295</v>
      </c>
      <c r="B578" s="26">
        <v>6497</v>
      </c>
      <c r="C578" s="259">
        <v>4951</v>
      </c>
      <c r="D578" s="363">
        <f>(B578+C578)/(B577+C577)-1</f>
        <v>0.13022015993681513</v>
      </c>
      <c r="E578" s="349">
        <f t="shared" si="198"/>
        <v>0.19320477502295685</v>
      </c>
      <c r="F578" s="349">
        <f t="shared" si="199"/>
        <v>5.7002561912894878E-2</v>
      </c>
      <c r="G578" s="421">
        <f t="shared" si="193"/>
        <v>0.31226014946475461</v>
      </c>
      <c r="H578" s="366">
        <v>10.3</v>
      </c>
      <c r="I578" s="339">
        <v>7.45</v>
      </c>
      <c r="J578" s="365">
        <v>13</v>
      </c>
      <c r="K578" s="383">
        <v>12.1</v>
      </c>
      <c r="L578" s="365">
        <v>10.85</v>
      </c>
      <c r="M578" s="365">
        <v>10.8</v>
      </c>
      <c r="N578" s="365">
        <v>14</v>
      </c>
      <c r="O578" s="365">
        <v>10.65</v>
      </c>
      <c r="P578" s="379">
        <v>0</v>
      </c>
      <c r="Q578" s="368">
        <v>1.46</v>
      </c>
      <c r="R578" s="366">
        <v>5.5</v>
      </c>
      <c r="S578" s="73">
        <v>9.5</v>
      </c>
      <c r="T578" s="365">
        <v>7.5</v>
      </c>
      <c r="U578" s="365">
        <v>10.65</v>
      </c>
      <c r="V578" s="365">
        <v>10.199999999999999</v>
      </c>
      <c r="W578" s="365">
        <v>7.3</v>
      </c>
      <c r="Y578" s="365">
        <v>18.7</v>
      </c>
      <c r="Z578" s="457">
        <v>19</v>
      </c>
      <c r="AA578" s="365">
        <v>4.24</v>
      </c>
      <c r="AB578" s="365">
        <v>1.94</v>
      </c>
      <c r="AC578" s="370">
        <f t="shared" si="197"/>
        <v>9.5744680851063801E-2</v>
      </c>
      <c r="AD578" s="476"/>
      <c r="AE578" s="273">
        <f t="shared" si="200"/>
        <v>4.195804195804187E-2</v>
      </c>
      <c r="AF578" s="208">
        <f t="shared" si="201"/>
        <v>2.7667984189723382E-2</v>
      </c>
      <c r="AG578" s="208">
        <f t="shared" si="202"/>
        <v>3.8626609442059978E-2</v>
      </c>
      <c r="AH578" s="213">
        <f t="shared" si="203"/>
        <v>9.0452261306532611E-2</v>
      </c>
      <c r="AI578" s="211">
        <f t="shared" si="204"/>
        <v>4.347826086956541E-2</v>
      </c>
      <c r="AJ578" s="211">
        <f t="shared" si="205"/>
        <v>6.0606060606060552E-2</v>
      </c>
      <c r="AK578" s="211">
        <f t="shared" si="206"/>
        <v>4.9261083743842304E-2</v>
      </c>
      <c r="AL578" s="462" t="e">
        <f t="shared" si="207"/>
        <v>#DIV/0!</v>
      </c>
      <c r="AM578" s="461">
        <f t="shared" si="208"/>
        <v>0.12307692307692308</v>
      </c>
      <c r="AN578" s="200">
        <f t="shared" si="209"/>
        <v>0.41025641025641035</v>
      </c>
      <c r="AO578" s="208">
        <f t="shared" si="210"/>
        <v>0.22580645161290325</v>
      </c>
      <c r="AP578" s="32">
        <f t="shared" si="211"/>
        <v>0.15384615384615374</v>
      </c>
      <c r="AQ578" s="32">
        <f t="shared" si="212"/>
        <v>0.16393442622950816</v>
      </c>
      <c r="AR578" s="36">
        <f t="shared" si="213"/>
        <v>0.1657142857142857</v>
      </c>
      <c r="AS578" s="36">
        <f t="shared" si="214"/>
        <v>0.26956521739130435</v>
      </c>
      <c r="AT578" s="32">
        <f t="shared" si="215"/>
        <v>8.4057971014492638E-2</v>
      </c>
      <c r="AU578" s="216">
        <f t="shared" si="216"/>
        <v>8.5714285714285632E-2</v>
      </c>
      <c r="AV578" s="461">
        <f t="shared" si="217"/>
        <v>0.12765957446808529</v>
      </c>
      <c r="AW578" s="461">
        <f t="shared" si="218"/>
        <v>0.63025210084033612</v>
      </c>
    </row>
    <row r="579" spans="1:49">
      <c r="A579" s="40">
        <f t="shared" si="219"/>
        <v>41302</v>
      </c>
      <c r="B579" s="26">
        <v>6317</v>
      </c>
      <c r="C579" s="259">
        <v>4841</v>
      </c>
      <c r="D579" s="363">
        <f>(B579+C579)/(B578+C578)-1</f>
        <v>-2.5331935709294151E-2</v>
      </c>
      <c r="E579" s="349">
        <f t="shared" si="198"/>
        <v>-2.7705094659073448E-2</v>
      </c>
      <c r="F579" s="349">
        <f t="shared" si="199"/>
        <v>-2.2217733791153327E-2</v>
      </c>
      <c r="G579" s="421">
        <f t="shared" si="193"/>
        <v>0.30489568271018386</v>
      </c>
      <c r="H579" s="366">
        <v>10.15</v>
      </c>
      <c r="I579" s="339">
        <v>7.1</v>
      </c>
      <c r="J579" s="365">
        <v>13</v>
      </c>
      <c r="K579" s="383">
        <v>12.1</v>
      </c>
      <c r="L579" s="365">
        <v>10.7</v>
      </c>
      <c r="M579" s="365">
        <v>10.55</v>
      </c>
      <c r="N579" s="365">
        <v>13.85</v>
      </c>
      <c r="O579" s="365">
        <v>10.4</v>
      </c>
      <c r="P579" s="379">
        <v>0</v>
      </c>
      <c r="Q579" s="368">
        <v>1.22</v>
      </c>
      <c r="R579" s="366">
        <v>5.3</v>
      </c>
      <c r="S579" s="73">
        <v>9.35</v>
      </c>
      <c r="T579" s="365">
        <v>7.4</v>
      </c>
      <c r="U579" s="365">
        <v>10.5</v>
      </c>
      <c r="V579" s="365">
        <v>9.9499999999999993</v>
      </c>
      <c r="W579" s="365">
        <v>7.1</v>
      </c>
      <c r="Y579" s="365">
        <v>18.350000000000001</v>
      </c>
      <c r="Z579" s="457">
        <v>18.600000000000001</v>
      </c>
      <c r="AA579" s="365">
        <v>3.93</v>
      </c>
      <c r="AB579" s="365">
        <v>1.81</v>
      </c>
      <c r="AC579" s="370">
        <f t="shared" si="197"/>
        <v>-1.4563106796116498E-2</v>
      </c>
      <c r="AD579" s="476"/>
      <c r="AE579" s="273">
        <f t="shared" si="200"/>
        <v>-4.6979865771812124E-2</v>
      </c>
      <c r="AF579" s="208">
        <f t="shared" si="201"/>
        <v>0</v>
      </c>
      <c r="AG579" s="208">
        <f t="shared" si="202"/>
        <v>0</v>
      </c>
      <c r="AH579" s="213">
        <f t="shared" si="203"/>
        <v>-1.3824884792626779E-2</v>
      </c>
      <c r="AI579" s="211">
        <f t="shared" si="204"/>
        <v>-2.314814814814814E-2</v>
      </c>
      <c r="AJ579" s="211">
        <f t="shared" si="205"/>
        <v>-1.0714285714285787E-2</v>
      </c>
      <c r="AK579" s="211">
        <f t="shared" si="206"/>
        <v>-2.3474178403755874E-2</v>
      </c>
      <c r="AL579" s="462" t="e">
        <f t="shared" si="207"/>
        <v>#DIV/0!</v>
      </c>
      <c r="AM579" s="461">
        <f t="shared" si="208"/>
        <v>-0.16438356164383561</v>
      </c>
      <c r="AN579" s="200">
        <f t="shared" si="209"/>
        <v>-3.6363636363636376E-2</v>
      </c>
      <c r="AO579" s="208">
        <f t="shared" si="210"/>
        <v>-1.5789473684210575E-2</v>
      </c>
      <c r="AP579" s="32">
        <f t="shared" si="211"/>
        <v>-1.3333333333333308E-2</v>
      </c>
      <c r="AQ579" s="32">
        <f t="shared" si="212"/>
        <v>-1.4084507042253502E-2</v>
      </c>
      <c r="AR579" s="36">
        <f t="shared" si="213"/>
        <v>-2.4509803921568651E-2</v>
      </c>
      <c r="AS579" s="36">
        <f t="shared" si="214"/>
        <v>-2.7397260273972601E-2</v>
      </c>
      <c r="AT579" s="32">
        <f t="shared" si="215"/>
        <v>-1.8716577540106805E-2</v>
      </c>
      <c r="AU579" s="216">
        <f t="shared" si="216"/>
        <v>-2.1052631578947323E-2</v>
      </c>
      <c r="AV579" s="461">
        <f t="shared" si="217"/>
        <v>-7.3113207547169767E-2</v>
      </c>
      <c r="AW579" s="461">
        <f t="shared" si="218"/>
        <v>-6.7010309278350499E-2</v>
      </c>
    </row>
    <row r="580" spans="1:49">
      <c r="A580" s="40">
        <f t="shared" si="219"/>
        <v>41309</v>
      </c>
      <c r="B580" s="26">
        <v>6134</v>
      </c>
      <c r="C580" s="259">
        <v>4753</v>
      </c>
      <c r="D580" s="363">
        <f t="shared" ref="D580:D585" si="220">(B580+C580)/(B579+C579)-1</f>
        <v>-2.4287506721634711E-2</v>
      </c>
      <c r="E580" s="349">
        <f t="shared" si="198"/>
        <v>-2.8969447522558145E-2</v>
      </c>
      <c r="F580" s="349">
        <f t="shared" si="199"/>
        <v>-1.8178062383805038E-2</v>
      </c>
      <c r="G580" s="421">
        <f t="shared" si="193"/>
        <v>0.29055333473595624</v>
      </c>
      <c r="H580" s="366">
        <v>9.75</v>
      </c>
      <c r="I580" s="339">
        <v>7.1</v>
      </c>
      <c r="J580" s="365">
        <v>12.9</v>
      </c>
      <c r="K580" s="383">
        <v>12</v>
      </c>
      <c r="L580" s="365">
        <v>10.3</v>
      </c>
      <c r="M580" s="365">
        <v>10.45</v>
      </c>
      <c r="N580" s="365">
        <v>13.35</v>
      </c>
      <c r="O580" s="365">
        <v>10.3</v>
      </c>
      <c r="P580" s="379">
        <v>0</v>
      </c>
      <c r="Q580" s="368">
        <v>1.19</v>
      </c>
      <c r="R580" s="366">
        <v>5.0999999999999996</v>
      </c>
      <c r="S580" s="73">
        <v>9</v>
      </c>
      <c r="T580" s="365">
        <v>6.85</v>
      </c>
      <c r="U580" s="365">
        <v>10.25</v>
      </c>
      <c r="V580" s="365">
        <v>9.6999999999999993</v>
      </c>
      <c r="W580" s="365">
        <v>6.95</v>
      </c>
      <c r="Y580" s="365">
        <v>18</v>
      </c>
      <c r="Z580" s="457">
        <v>18.25</v>
      </c>
      <c r="AA580" s="365">
        <v>3.89</v>
      </c>
      <c r="AB580" s="365">
        <v>1.72</v>
      </c>
      <c r="AC580" s="370">
        <f t="shared" si="197"/>
        <v>-3.9408866995073955E-2</v>
      </c>
      <c r="AD580" s="476"/>
      <c r="AE580" s="273">
        <f t="shared" si="200"/>
        <v>0</v>
      </c>
      <c r="AF580" s="208">
        <f t="shared" si="201"/>
        <v>-7.692307692307665E-3</v>
      </c>
      <c r="AG580" s="208">
        <f t="shared" si="202"/>
        <v>-8.2644628099173278E-3</v>
      </c>
      <c r="AH580" s="213">
        <f t="shared" si="203"/>
        <v>-3.7383177570093351E-2</v>
      </c>
      <c r="AI580" s="211">
        <f t="shared" si="204"/>
        <v>-9.4786729857820884E-3</v>
      </c>
      <c r="AJ580" s="211">
        <f t="shared" si="205"/>
        <v>-3.6101083032490933E-2</v>
      </c>
      <c r="AK580" s="211">
        <f t="shared" si="206"/>
        <v>-9.6153846153845812E-3</v>
      </c>
      <c r="AL580" s="462" t="e">
        <f t="shared" si="207"/>
        <v>#DIV/0!</v>
      </c>
      <c r="AM580" s="461">
        <f t="shared" si="208"/>
        <v>-2.4590163934426257E-2</v>
      </c>
      <c r="AN580" s="200">
        <f t="shared" si="209"/>
        <v>-3.7735849056603765E-2</v>
      </c>
      <c r="AO580" s="208">
        <f t="shared" si="210"/>
        <v>-3.7433155080213831E-2</v>
      </c>
      <c r="AP580" s="32">
        <f t="shared" si="211"/>
        <v>-7.4324324324324453E-2</v>
      </c>
      <c r="AQ580" s="32">
        <f t="shared" si="212"/>
        <v>-2.3809523809523836E-2</v>
      </c>
      <c r="AR580" s="36">
        <f t="shared" si="213"/>
        <v>-2.5125628140703515E-2</v>
      </c>
      <c r="AS580" s="36">
        <f t="shared" si="214"/>
        <v>-2.1126760563380254E-2</v>
      </c>
      <c r="AT580" s="32">
        <f t="shared" si="215"/>
        <v>-1.9073569482288888E-2</v>
      </c>
      <c r="AU580" s="216">
        <f t="shared" si="216"/>
        <v>-1.8817204301075363E-2</v>
      </c>
      <c r="AV580" s="461">
        <f t="shared" si="217"/>
        <v>-1.0178117048346036E-2</v>
      </c>
      <c r="AW580" s="461">
        <f t="shared" si="218"/>
        <v>-4.9723756906077443E-2</v>
      </c>
    </row>
    <row r="581" spans="1:49">
      <c r="A581" s="40">
        <f t="shared" si="219"/>
        <v>41316</v>
      </c>
      <c r="B581" s="26">
        <v>6035</v>
      </c>
      <c r="C581" s="259">
        <v>4833</v>
      </c>
      <c r="D581" s="363">
        <f t="shared" si="220"/>
        <v>-1.7452006980802626E-3</v>
      </c>
      <c r="E581" s="349">
        <f t="shared" si="198"/>
        <v>-1.6139550048907769E-2</v>
      </c>
      <c r="F581" s="349">
        <f t="shared" si="199"/>
        <v>1.683147485798453E-2</v>
      </c>
      <c r="G581" s="421">
        <f t="shared" si="193"/>
        <v>0.24870680736602524</v>
      </c>
      <c r="H581" s="366">
        <v>9.8000000000000007</v>
      </c>
      <c r="I581" s="339">
        <v>7.35</v>
      </c>
      <c r="J581" s="365">
        <v>13.2</v>
      </c>
      <c r="K581" s="383">
        <v>12.25</v>
      </c>
      <c r="L581" s="365">
        <v>10.35</v>
      </c>
      <c r="M581" s="365">
        <v>10.7</v>
      </c>
      <c r="N581" s="365">
        <v>13.4</v>
      </c>
      <c r="O581" s="365">
        <v>10.5</v>
      </c>
      <c r="P581" s="379">
        <v>0</v>
      </c>
      <c r="Q581" s="368">
        <v>1.19</v>
      </c>
      <c r="R581" s="366">
        <v>5</v>
      </c>
      <c r="S581" s="73">
        <v>8.5500000000000007</v>
      </c>
      <c r="T581" s="365">
        <v>6.85</v>
      </c>
      <c r="U581" s="365">
        <v>10.15</v>
      </c>
      <c r="V581" s="365">
        <v>9.5</v>
      </c>
      <c r="W581" s="365">
        <v>6.85</v>
      </c>
      <c r="Y581" s="365">
        <v>17.75</v>
      </c>
      <c r="Z581" s="457">
        <v>18</v>
      </c>
      <c r="AA581" s="365">
        <v>3.88</v>
      </c>
      <c r="AB581" s="365">
        <v>1.72</v>
      </c>
      <c r="AC581" s="370">
        <f t="shared" si="197"/>
        <v>5.12820512820511E-3</v>
      </c>
      <c r="AD581" s="476"/>
      <c r="AE581" s="273">
        <f t="shared" si="200"/>
        <v>3.5211267605633756E-2</v>
      </c>
      <c r="AF581" s="208">
        <f t="shared" si="201"/>
        <v>2.3255813953488191E-2</v>
      </c>
      <c r="AG581" s="208">
        <f t="shared" si="202"/>
        <v>2.0833333333333259E-2</v>
      </c>
      <c r="AH581" s="213">
        <f t="shared" si="203"/>
        <v>4.8543689320388328E-3</v>
      </c>
      <c r="AI581" s="211">
        <f t="shared" si="204"/>
        <v>2.3923444976076569E-2</v>
      </c>
      <c r="AJ581" s="211">
        <f t="shared" si="205"/>
        <v>3.7453183520599342E-3</v>
      </c>
      <c r="AK581" s="211">
        <f t="shared" si="206"/>
        <v>1.9417475728155331E-2</v>
      </c>
      <c r="AL581" s="462" t="e">
        <f t="shared" si="207"/>
        <v>#DIV/0!</v>
      </c>
      <c r="AM581" s="461">
        <f t="shared" si="208"/>
        <v>0</v>
      </c>
      <c r="AN581" s="200">
        <f t="shared" si="209"/>
        <v>-1.9607843137254832E-2</v>
      </c>
      <c r="AO581" s="208">
        <f t="shared" si="210"/>
        <v>-4.9999999999999933E-2</v>
      </c>
      <c r="AP581" s="32">
        <f t="shared" si="211"/>
        <v>0</v>
      </c>
      <c r="AQ581" s="32">
        <f t="shared" si="212"/>
        <v>-9.7560975609756184E-3</v>
      </c>
      <c r="AR581" s="36">
        <f t="shared" si="213"/>
        <v>-2.0618556701030855E-2</v>
      </c>
      <c r="AS581" s="36">
        <f t="shared" si="214"/>
        <v>-1.4388489208633115E-2</v>
      </c>
      <c r="AT581" s="32">
        <f t="shared" si="215"/>
        <v>-1.388888888888884E-2</v>
      </c>
      <c r="AU581" s="216">
        <f t="shared" si="216"/>
        <v>-1.3698630136986356E-2</v>
      </c>
      <c r="AV581" s="461">
        <f t="shared" si="217"/>
        <v>-2.5706940874036244E-3</v>
      </c>
      <c r="AW581" s="461">
        <f t="shared" si="218"/>
        <v>0</v>
      </c>
    </row>
    <row r="582" spans="1:49">
      <c r="A582" s="40">
        <f t="shared" si="219"/>
        <v>41323</v>
      </c>
      <c r="B582" s="26">
        <v>5742</v>
      </c>
      <c r="C582" s="259">
        <v>4799</v>
      </c>
      <c r="D582" s="363">
        <f t="shared" si="220"/>
        <v>-3.0088332719911626E-2</v>
      </c>
      <c r="E582" s="349">
        <f t="shared" si="198"/>
        <v>-4.8550124275062112E-2</v>
      </c>
      <c r="F582" s="349">
        <f t="shared" si="199"/>
        <v>-7.034967928822633E-3</v>
      </c>
      <c r="G582" s="421">
        <f t="shared" si="193"/>
        <v>0.19649927068139195</v>
      </c>
      <c r="H582" s="366">
        <v>9.65</v>
      </c>
      <c r="I582" s="339">
        <v>7.55</v>
      </c>
      <c r="J582" s="365">
        <v>13.35</v>
      </c>
      <c r="K582" s="383">
        <v>12.5</v>
      </c>
      <c r="L582" s="365">
        <v>10.199999999999999</v>
      </c>
      <c r="M582" s="365">
        <v>10</v>
      </c>
      <c r="N582" s="365">
        <v>13.2</v>
      </c>
      <c r="O582" s="365">
        <v>10.75</v>
      </c>
      <c r="P582" s="379">
        <v>0</v>
      </c>
      <c r="Q582" s="368">
        <v>1.06</v>
      </c>
      <c r="R582" s="366">
        <v>4.4000000000000004</v>
      </c>
      <c r="S582" s="73">
        <v>7.95</v>
      </c>
      <c r="T582" s="365">
        <v>6.65</v>
      </c>
      <c r="U582" s="365">
        <v>9.6999999999999993</v>
      </c>
      <c r="V582" s="365">
        <v>9.15</v>
      </c>
      <c r="W582" s="365">
        <v>6.4</v>
      </c>
      <c r="Y582" s="365">
        <v>17.850000000000001</v>
      </c>
      <c r="Z582" s="457">
        <v>18.100000000000001</v>
      </c>
      <c r="AA582" s="365">
        <v>3.89</v>
      </c>
      <c r="AB582" s="365">
        <v>1.24</v>
      </c>
      <c r="AC582" s="370">
        <f t="shared" si="197"/>
        <v>-1.5306122448979664E-2</v>
      </c>
      <c r="AD582" s="476"/>
      <c r="AE582" s="273">
        <f t="shared" si="200"/>
        <v>2.7210884353741527E-2</v>
      </c>
      <c r="AF582" s="208">
        <f t="shared" si="201"/>
        <v>1.1363636363636465E-2</v>
      </c>
      <c r="AG582" s="208">
        <f t="shared" si="202"/>
        <v>2.0408163265306145E-2</v>
      </c>
      <c r="AH582" s="213">
        <f t="shared" si="203"/>
        <v>-1.449275362318847E-2</v>
      </c>
      <c r="AI582" s="211">
        <f t="shared" si="204"/>
        <v>-6.5420560747663448E-2</v>
      </c>
      <c r="AJ582" s="211">
        <f t="shared" si="205"/>
        <v>-1.4925373134328401E-2</v>
      </c>
      <c r="AK582" s="211">
        <f t="shared" si="206"/>
        <v>2.3809523809523725E-2</v>
      </c>
      <c r="AL582" s="462" t="e">
        <f t="shared" si="207"/>
        <v>#DIV/0!</v>
      </c>
      <c r="AM582" s="461">
        <f t="shared" si="208"/>
        <v>-0.10924369747899154</v>
      </c>
      <c r="AN582" s="200">
        <f t="shared" si="209"/>
        <v>-0.11999999999999988</v>
      </c>
      <c r="AO582" s="208">
        <f t="shared" si="210"/>
        <v>-7.0175438596491335E-2</v>
      </c>
      <c r="AP582" s="32">
        <f t="shared" si="211"/>
        <v>-2.9197080291970656E-2</v>
      </c>
      <c r="AQ582" s="32">
        <f t="shared" si="212"/>
        <v>-4.4334975369458185E-2</v>
      </c>
      <c r="AR582" s="36">
        <f t="shared" si="213"/>
        <v>-3.6842105263157898E-2</v>
      </c>
      <c r="AS582" s="36">
        <f t="shared" si="214"/>
        <v>-6.5693430656934226E-2</v>
      </c>
      <c r="AT582" s="32">
        <f t="shared" si="215"/>
        <v>5.6338028169014009E-3</v>
      </c>
      <c r="AU582" s="216">
        <f t="shared" si="216"/>
        <v>5.5555555555555358E-3</v>
      </c>
      <c r="AV582" s="461">
        <f t="shared" si="217"/>
        <v>2.5773195876288568E-3</v>
      </c>
      <c r="AW582" s="461">
        <f t="shared" si="218"/>
        <v>-0.27906976744186041</v>
      </c>
    </row>
    <row r="583" spans="1:49">
      <c r="A583" s="40">
        <f t="shared" si="219"/>
        <v>41330</v>
      </c>
      <c r="B583" s="26">
        <v>5527</v>
      </c>
      <c r="C583" s="259">
        <v>4741</v>
      </c>
      <c r="D583" s="363">
        <f t="shared" si="220"/>
        <v>-2.589887107485056E-2</v>
      </c>
      <c r="E583" s="349">
        <f t="shared" si="198"/>
        <v>-3.7443399512365083E-2</v>
      </c>
      <c r="F583" s="349">
        <f t="shared" si="199"/>
        <v>-1.2085851219003962E-2</v>
      </c>
      <c r="G583" s="421">
        <f t="shared" si="193"/>
        <v>0.16578780847922378</v>
      </c>
      <c r="H583" s="366">
        <v>9.4499999999999993</v>
      </c>
      <c r="I583" s="339">
        <v>7.4</v>
      </c>
      <c r="J583" s="365">
        <v>13.1</v>
      </c>
      <c r="K583" s="383">
        <v>12</v>
      </c>
      <c r="L583" s="365">
        <v>10.1</v>
      </c>
      <c r="M583" s="365">
        <v>10.65</v>
      </c>
      <c r="N583" s="365">
        <v>13.1</v>
      </c>
      <c r="O583" s="365">
        <v>10.45</v>
      </c>
      <c r="P583" s="379">
        <v>0</v>
      </c>
      <c r="Q583" s="368">
        <v>0.97</v>
      </c>
      <c r="R583" s="366">
        <v>4.0999999999999996</v>
      </c>
      <c r="S583" s="73">
        <v>7.8</v>
      </c>
      <c r="T583" s="365">
        <v>6.6</v>
      </c>
      <c r="U583" s="365">
        <v>9.0500000000000007</v>
      </c>
      <c r="V583" s="365">
        <v>9.0500000000000007</v>
      </c>
      <c r="W583" s="365">
        <v>6.15</v>
      </c>
      <c r="Y583" s="365">
        <v>17.75</v>
      </c>
      <c r="Z583" s="457">
        <v>18</v>
      </c>
      <c r="AA583" s="365">
        <v>3.71</v>
      </c>
      <c r="AB583" s="365">
        <v>0.87</v>
      </c>
      <c r="AC583" s="370">
        <f t="shared" si="197"/>
        <v>-2.0725388601036343E-2</v>
      </c>
      <c r="AD583" s="476"/>
      <c r="AE583" s="273">
        <f t="shared" si="200"/>
        <v>-1.9867549668874052E-2</v>
      </c>
      <c r="AF583" s="208">
        <f t="shared" si="201"/>
        <v>-1.8726591760299671E-2</v>
      </c>
      <c r="AG583" s="208">
        <f t="shared" si="202"/>
        <v>-4.0000000000000036E-2</v>
      </c>
      <c r="AH583" s="213">
        <f t="shared" si="203"/>
        <v>-9.8039215686274161E-3</v>
      </c>
      <c r="AI583" s="211">
        <f t="shared" si="204"/>
        <v>6.4999999999999947E-2</v>
      </c>
      <c r="AJ583" s="211">
        <f t="shared" si="205"/>
        <v>-7.575757575757569E-3</v>
      </c>
      <c r="AK583" s="211">
        <f t="shared" si="206"/>
        <v>-2.7906976744186074E-2</v>
      </c>
      <c r="AL583" s="462" t="e">
        <f t="shared" si="207"/>
        <v>#DIV/0!</v>
      </c>
      <c r="AM583" s="461">
        <f t="shared" si="208"/>
        <v>-8.4905660377358583E-2</v>
      </c>
      <c r="AN583" s="200">
        <f t="shared" si="209"/>
        <v>-6.8181818181818343E-2</v>
      </c>
      <c r="AO583" s="208">
        <f t="shared" si="210"/>
        <v>-1.8867924528301883E-2</v>
      </c>
      <c r="AP583" s="32">
        <f t="shared" si="211"/>
        <v>-7.5187969924812581E-3</v>
      </c>
      <c r="AQ583" s="32">
        <f t="shared" si="212"/>
        <v>-6.7010309278350388E-2</v>
      </c>
      <c r="AR583" s="36">
        <f t="shared" si="213"/>
        <v>-1.0928961748633892E-2</v>
      </c>
      <c r="AS583" s="36">
        <f t="shared" si="214"/>
        <v>-3.90625E-2</v>
      </c>
      <c r="AT583" s="32">
        <f t="shared" si="215"/>
        <v>-5.6022408963586345E-3</v>
      </c>
      <c r="AU583" s="216">
        <f t="shared" si="216"/>
        <v>-5.5248618784531356E-3</v>
      </c>
      <c r="AV583" s="461">
        <f t="shared" si="217"/>
        <v>-4.6272493573264795E-2</v>
      </c>
      <c r="AW583" s="461">
        <f t="shared" si="218"/>
        <v>-0.29838709677419351</v>
      </c>
    </row>
    <row r="584" spans="1:49">
      <c r="A584" s="40">
        <f t="shared" si="219"/>
        <v>41337</v>
      </c>
      <c r="B584" s="26">
        <v>5260</v>
      </c>
      <c r="C584" s="259">
        <v>4668</v>
      </c>
      <c r="D584" s="363">
        <f t="shared" si="220"/>
        <v>-3.3112582781456901E-2</v>
      </c>
      <c r="E584" s="349">
        <f t="shared" si="198"/>
        <v>-4.830830468608649E-2</v>
      </c>
      <c r="F584" s="349">
        <f t="shared" si="199"/>
        <v>-1.5397595443999101E-2</v>
      </c>
      <c r="G584" s="421">
        <f t="shared" si="193"/>
        <v>0.1268209083119109</v>
      </c>
      <c r="H584" s="366">
        <v>9.3000000000000007</v>
      </c>
      <c r="I584" s="339">
        <v>7.2</v>
      </c>
      <c r="J584" s="365">
        <v>13</v>
      </c>
      <c r="K584" s="383">
        <v>11</v>
      </c>
      <c r="L584" s="365">
        <v>9.9499999999999993</v>
      </c>
      <c r="M584" s="365">
        <v>10.5</v>
      </c>
      <c r="N584" s="365">
        <v>12.95</v>
      </c>
      <c r="O584" s="365">
        <v>10.25</v>
      </c>
      <c r="P584" s="379">
        <v>0</v>
      </c>
      <c r="Q584" s="368">
        <v>0.93</v>
      </c>
      <c r="R584" s="366">
        <v>3.65</v>
      </c>
      <c r="S584" s="73">
        <v>7.3</v>
      </c>
      <c r="T584" s="365">
        <v>6.4</v>
      </c>
      <c r="U584" s="365">
        <v>8.6</v>
      </c>
      <c r="V584" s="365">
        <v>8.5500000000000007</v>
      </c>
      <c r="W584" s="365">
        <v>5.75</v>
      </c>
      <c r="Y584" s="365">
        <v>17.399999999999999</v>
      </c>
      <c r="Z584" s="457">
        <v>17.600000000000001</v>
      </c>
      <c r="AA584" s="365">
        <v>3.53</v>
      </c>
      <c r="AB584" s="365">
        <v>0.87</v>
      </c>
      <c r="AC584" s="370">
        <f t="shared" si="197"/>
        <v>-1.5873015873015706E-2</v>
      </c>
      <c r="AD584" s="476"/>
      <c r="AE584" s="273">
        <f t="shared" si="200"/>
        <v>-2.7027027027027084E-2</v>
      </c>
      <c r="AF584" s="208">
        <f t="shared" si="201"/>
        <v>-7.6335877862595547E-3</v>
      </c>
      <c r="AG584" s="208">
        <f t="shared" si="202"/>
        <v>-8.333333333333337E-2</v>
      </c>
      <c r="AH584" s="213">
        <f t="shared" si="203"/>
        <v>-1.4851485148514865E-2</v>
      </c>
      <c r="AI584" s="211">
        <f t="shared" si="204"/>
        <v>-1.4084507042253502E-2</v>
      </c>
      <c r="AJ584" s="211">
        <f t="shared" si="205"/>
        <v>-1.1450381679389388E-2</v>
      </c>
      <c r="AK584" s="211">
        <f t="shared" si="206"/>
        <v>-1.9138755980861122E-2</v>
      </c>
      <c r="AL584" s="462" t="e">
        <f t="shared" si="207"/>
        <v>#DIV/0!</v>
      </c>
      <c r="AM584" s="461">
        <f t="shared" si="208"/>
        <v>-4.123711340206182E-2</v>
      </c>
      <c r="AN584" s="200">
        <f t="shared" si="209"/>
        <v>-0.1097560975609756</v>
      </c>
      <c r="AO584" s="208">
        <f t="shared" si="210"/>
        <v>-6.4102564102564097E-2</v>
      </c>
      <c r="AP584" s="32">
        <f t="shared" si="211"/>
        <v>-3.0303030303030165E-2</v>
      </c>
      <c r="AQ584" s="32">
        <f t="shared" si="212"/>
        <v>-4.9723756906077443E-2</v>
      </c>
      <c r="AR584" s="36">
        <f t="shared" si="213"/>
        <v>-5.5248618784530357E-2</v>
      </c>
      <c r="AS584" s="36">
        <f t="shared" si="214"/>
        <v>-6.5040650406504086E-2</v>
      </c>
      <c r="AT584" s="32">
        <f t="shared" si="215"/>
        <v>-1.9718309859155014E-2</v>
      </c>
      <c r="AU584" s="216">
        <f t="shared" si="216"/>
        <v>-2.2222222222222143E-2</v>
      </c>
      <c r="AV584" s="461">
        <f t="shared" si="217"/>
        <v>-4.8517520215633492E-2</v>
      </c>
      <c r="AW584" s="461">
        <f t="shared" si="218"/>
        <v>0</v>
      </c>
    </row>
    <row r="585" spans="1:49">
      <c r="A585" s="40">
        <f t="shared" si="219"/>
        <v>41344</v>
      </c>
      <c r="B585" s="26">
        <v>5298</v>
      </c>
      <c r="C585" s="259">
        <v>4667</v>
      </c>
      <c r="D585" s="363">
        <f t="shared" si="220"/>
        <v>3.7268331990329973E-3</v>
      </c>
      <c r="E585" s="349">
        <f t="shared" si="198"/>
        <v>7.2243346007605513E-3</v>
      </c>
      <c r="F585" s="349">
        <f t="shared" si="199"/>
        <v>-2.1422450728358911E-4</v>
      </c>
      <c r="G585" s="421">
        <f t="shared" si="193"/>
        <v>0.13520462824083995</v>
      </c>
      <c r="H585" s="366">
        <v>9.3000000000000007</v>
      </c>
      <c r="I585" s="339">
        <v>7.25</v>
      </c>
      <c r="J585" s="365">
        <v>12.95</v>
      </c>
      <c r="K585" s="383">
        <v>11.85</v>
      </c>
      <c r="L585" s="365">
        <v>9.9499999999999993</v>
      </c>
      <c r="M585" s="365">
        <v>10.45</v>
      </c>
      <c r="N585" s="365">
        <v>12.9</v>
      </c>
      <c r="O585" s="365">
        <v>10.3</v>
      </c>
      <c r="P585" s="379">
        <v>0</v>
      </c>
      <c r="Q585" s="368">
        <v>0.95</v>
      </c>
      <c r="R585" s="366">
        <v>3.7</v>
      </c>
      <c r="S585" s="73">
        <v>7.35</v>
      </c>
      <c r="T585" s="365">
        <v>6.4</v>
      </c>
      <c r="U585" s="365">
        <v>8.6999999999999993</v>
      </c>
      <c r="V585" s="365">
        <v>8.65</v>
      </c>
      <c r="W585" s="365">
        <v>5.8</v>
      </c>
      <c r="Y585" s="365">
        <v>17.399999999999999</v>
      </c>
      <c r="Z585" s="457">
        <v>17.600000000000001</v>
      </c>
      <c r="AA585" s="365">
        <v>3.53</v>
      </c>
      <c r="AB585" s="365">
        <v>0.93</v>
      </c>
      <c r="AC585" s="370">
        <f t="shared" si="197"/>
        <v>0</v>
      </c>
      <c r="AD585" s="476"/>
      <c r="AE585" s="273">
        <f t="shared" si="200"/>
        <v>6.9444444444444198E-3</v>
      </c>
      <c r="AF585" s="208">
        <f t="shared" si="201"/>
        <v>-3.8461538461539435E-3</v>
      </c>
      <c r="AG585" s="208">
        <f t="shared" si="202"/>
        <v>7.727272727272716E-2</v>
      </c>
      <c r="AH585" s="213">
        <f t="shared" si="203"/>
        <v>0</v>
      </c>
      <c r="AI585" s="211">
        <f t="shared" si="204"/>
        <v>-4.761904761904856E-3</v>
      </c>
      <c r="AJ585" s="211">
        <f t="shared" si="205"/>
        <v>-3.8610038610037423E-3</v>
      </c>
      <c r="AK585" s="211">
        <f t="shared" si="206"/>
        <v>4.8780487804878092E-3</v>
      </c>
      <c r="AL585" s="462" t="e">
        <f t="shared" si="207"/>
        <v>#DIV/0!</v>
      </c>
      <c r="AM585" s="461">
        <f t="shared" si="208"/>
        <v>2.1505376344086002E-2</v>
      </c>
      <c r="AN585" s="200">
        <f t="shared" si="209"/>
        <v>1.3698630136986356E-2</v>
      </c>
      <c r="AO585" s="208">
        <f t="shared" si="210"/>
        <v>6.8493150684931781E-3</v>
      </c>
      <c r="AP585" s="32">
        <f t="shared" si="211"/>
        <v>0</v>
      </c>
      <c r="AQ585" s="32">
        <f t="shared" si="212"/>
        <v>1.1627906976744207E-2</v>
      </c>
      <c r="AR585" s="36">
        <f t="shared" si="213"/>
        <v>1.1695906432748426E-2</v>
      </c>
      <c r="AS585" s="36">
        <f t="shared" si="214"/>
        <v>8.6956521739129933E-3</v>
      </c>
      <c r="AT585" s="32">
        <f t="shared" si="215"/>
        <v>0</v>
      </c>
      <c r="AU585" s="216">
        <f t="shared" si="216"/>
        <v>0</v>
      </c>
      <c r="AV585" s="461">
        <f t="shared" si="217"/>
        <v>0</v>
      </c>
      <c r="AW585" s="461">
        <f t="shared" si="218"/>
        <v>6.8965517241379448E-2</v>
      </c>
    </row>
    <row r="586" spans="1:49">
      <c r="A586" s="40">
        <f t="shared" si="219"/>
        <v>41351</v>
      </c>
      <c r="B586" s="26">
        <v>5344</v>
      </c>
      <c r="C586" s="259">
        <v>4753</v>
      </c>
      <c r="D586" s="363">
        <f t="shared" ref="D586:D623" si="221">(B586+C586)/(B585+C585)-1</f>
        <v>1.3246362267937739E-2</v>
      </c>
      <c r="E586" s="349">
        <f t="shared" si="198"/>
        <v>8.6825217063042359E-3</v>
      </c>
      <c r="F586" s="349">
        <f t="shared" si="199"/>
        <v>1.8427255196057368E-2</v>
      </c>
      <c r="G586" s="421">
        <f t="shared" si="193"/>
        <v>0.12434252051335998</v>
      </c>
      <c r="H586" s="366">
        <v>9.3000000000000007</v>
      </c>
      <c r="I586" s="339">
        <v>7.4</v>
      </c>
      <c r="J586" s="365">
        <v>13.25</v>
      </c>
      <c r="K586" s="383">
        <v>12.05</v>
      </c>
      <c r="L586" s="365">
        <v>10</v>
      </c>
      <c r="M586" s="365">
        <v>10.6</v>
      </c>
      <c r="N586" s="365">
        <v>12.9</v>
      </c>
      <c r="O586" s="365">
        <v>10.5</v>
      </c>
      <c r="P586" s="379">
        <v>0</v>
      </c>
      <c r="Q586" s="368">
        <v>1.1499999999999999</v>
      </c>
      <c r="R586" s="366">
        <v>3.75</v>
      </c>
      <c r="S586" s="73">
        <v>7.55</v>
      </c>
      <c r="T586" s="365">
        <v>6.4</v>
      </c>
      <c r="U586" s="365">
        <v>8.75</v>
      </c>
      <c r="V586" s="365">
        <v>8.85</v>
      </c>
      <c r="W586" s="365">
        <v>5.85</v>
      </c>
      <c r="Y586" s="365">
        <v>17.45</v>
      </c>
      <c r="Z586" s="457">
        <v>17.600000000000001</v>
      </c>
      <c r="AA586" s="365">
        <v>3.49</v>
      </c>
      <c r="AB586" s="365">
        <v>0.97</v>
      </c>
      <c r="AC586" s="370">
        <f t="shared" si="197"/>
        <v>0</v>
      </c>
      <c r="AD586" s="476"/>
      <c r="AE586" s="273">
        <f t="shared" si="200"/>
        <v>2.0689655172413834E-2</v>
      </c>
      <c r="AF586" s="208">
        <f t="shared" si="201"/>
        <v>2.316602316602312E-2</v>
      </c>
      <c r="AG586" s="208">
        <f t="shared" si="202"/>
        <v>1.6877637130801704E-2</v>
      </c>
      <c r="AH586" s="213">
        <f t="shared" si="203"/>
        <v>5.0251256281408363E-3</v>
      </c>
      <c r="AI586" s="211">
        <f t="shared" si="204"/>
        <v>1.4354066985645897E-2</v>
      </c>
      <c r="AJ586" s="211">
        <f t="shared" si="205"/>
        <v>0</v>
      </c>
      <c r="AK586" s="211">
        <f t="shared" si="206"/>
        <v>1.9417475728155331E-2</v>
      </c>
      <c r="AL586" s="462" t="e">
        <f t="shared" si="207"/>
        <v>#DIV/0!</v>
      </c>
      <c r="AM586" s="461">
        <f t="shared" si="208"/>
        <v>0.21052631578947367</v>
      </c>
      <c r="AN586" s="200">
        <f t="shared" si="209"/>
        <v>1.3513513513513375E-2</v>
      </c>
      <c r="AO586" s="208">
        <f t="shared" si="210"/>
        <v>2.7210884353741527E-2</v>
      </c>
      <c r="AP586" s="32">
        <f t="shared" si="211"/>
        <v>0</v>
      </c>
      <c r="AQ586" s="32">
        <f t="shared" si="212"/>
        <v>5.7471264367816577E-3</v>
      </c>
      <c r="AR586" s="36">
        <f t="shared" si="213"/>
        <v>2.3121387283236983E-2</v>
      </c>
      <c r="AS586" s="36">
        <f t="shared" si="214"/>
        <v>8.6206896551723755E-3</v>
      </c>
      <c r="AT586" s="32">
        <f t="shared" si="215"/>
        <v>2.8735632183909399E-3</v>
      </c>
      <c r="AU586" s="216">
        <f t="shared" si="216"/>
        <v>0</v>
      </c>
      <c r="AV586" s="461">
        <f t="shared" si="217"/>
        <v>-1.1331444759206666E-2</v>
      </c>
      <c r="AW586" s="461">
        <f t="shared" si="218"/>
        <v>4.3010752688172005E-2</v>
      </c>
    </row>
    <row r="587" spans="1:49">
      <c r="A587" s="40">
        <f t="shared" si="219"/>
        <v>41358</v>
      </c>
      <c r="B587" s="26">
        <v>5308</v>
      </c>
      <c r="C587" s="259">
        <v>4692</v>
      </c>
      <c r="D587" s="363">
        <f t="shared" si="221"/>
        <v>-9.6068139051203039E-3</v>
      </c>
      <c r="E587" s="349">
        <f t="shared" si="198"/>
        <v>-6.7365269461078237E-3</v>
      </c>
      <c r="F587" s="349">
        <f t="shared" si="199"/>
        <v>-1.2833999579213162E-2</v>
      </c>
      <c r="G587" s="421">
        <f t="shared" si="193"/>
        <v>0.13128729752770674</v>
      </c>
      <c r="H587" s="366">
        <v>9.1999999999999993</v>
      </c>
      <c r="I587" s="339">
        <v>7.2</v>
      </c>
      <c r="J587" s="365">
        <v>13.15</v>
      </c>
      <c r="K587" s="383">
        <v>11.95</v>
      </c>
      <c r="L587" s="365">
        <v>9.9</v>
      </c>
      <c r="M587" s="365">
        <v>10.5</v>
      </c>
      <c r="N587" s="365">
        <v>12.85</v>
      </c>
      <c r="O587" s="365">
        <v>10.4</v>
      </c>
      <c r="P587" s="379">
        <v>0</v>
      </c>
      <c r="Q587" s="368">
        <v>1.06</v>
      </c>
      <c r="R587" s="366">
        <v>3.7</v>
      </c>
      <c r="S587" s="73">
        <v>7.5</v>
      </c>
      <c r="T587" s="365">
        <v>6.3</v>
      </c>
      <c r="U587" s="365">
        <v>8.6999999999999993</v>
      </c>
      <c r="V587" s="365">
        <v>8.8000000000000007</v>
      </c>
      <c r="W587" s="365">
        <v>5.8</v>
      </c>
      <c r="Y587" s="365">
        <v>17.399999999999999</v>
      </c>
      <c r="Z587" s="457">
        <v>17.5</v>
      </c>
      <c r="AA587" s="365">
        <v>3.53</v>
      </c>
      <c r="AB587" s="365">
        <v>0.93</v>
      </c>
      <c r="AC587" s="370">
        <f t="shared" ref="AC587:AC599" si="222">H587/H586-1</f>
        <v>-1.0752688172043112E-2</v>
      </c>
      <c r="AD587" s="476"/>
      <c r="AE587" s="273">
        <f t="shared" ref="AE587:AE599" si="223">I587/I586-1</f>
        <v>-2.7027027027027084E-2</v>
      </c>
      <c r="AF587" s="208">
        <f t="shared" ref="AF587:AF599" si="224">J587/J586-1</f>
        <v>-7.547169811320753E-3</v>
      </c>
      <c r="AG587" s="208">
        <f t="shared" ref="AG587:AG599" si="225">K587/K586-1</f>
        <v>-8.2987551867220732E-3</v>
      </c>
      <c r="AH587" s="213">
        <f t="shared" ref="AH587:AH599" si="226">L587/L586-1</f>
        <v>-1.0000000000000009E-2</v>
      </c>
      <c r="AI587" s="211">
        <f t="shared" ref="AI587:AI599" si="227">M587/M586-1</f>
        <v>-9.4339622641509413E-3</v>
      </c>
      <c r="AJ587" s="211">
        <f t="shared" ref="AJ587:AJ599" si="228">N587/N586-1</f>
        <v>-3.8759689922480689E-3</v>
      </c>
      <c r="AK587" s="211">
        <f t="shared" ref="AK587:AK599" si="229">O587/O586-1</f>
        <v>-9.52380952380949E-3</v>
      </c>
      <c r="AL587" s="462" t="e">
        <f t="shared" ref="AL587:AL599" si="230">P587/P586-1</f>
        <v>#DIV/0!</v>
      </c>
      <c r="AM587" s="461">
        <f t="shared" ref="AM587:AM599" si="231">Q587/Q586-1</f>
        <v>-7.8260869565217273E-2</v>
      </c>
      <c r="AN587" s="200">
        <f t="shared" ref="AN587:AN599" si="232">R587/R586-1</f>
        <v>-1.3333333333333308E-2</v>
      </c>
      <c r="AO587" s="208">
        <f t="shared" ref="AO587:AO599" si="233">S587/S586-1</f>
        <v>-6.6225165562913135E-3</v>
      </c>
      <c r="AP587" s="32">
        <f t="shared" ref="AP587:AP599" si="234">T587/T586-1</f>
        <v>-1.5625000000000111E-2</v>
      </c>
      <c r="AQ587" s="32">
        <f t="shared" ref="AQ587:AQ599" si="235">U587/U586-1</f>
        <v>-5.7142857142857828E-3</v>
      </c>
      <c r="AR587" s="36">
        <f t="shared" ref="AR587:AR599" si="236">V587/V586-1</f>
        <v>-5.6497175141241307E-3</v>
      </c>
      <c r="AS587" s="36">
        <f t="shared" ref="AS587:AS599" si="237">W587/W586-1</f>
        <v>-8.5470085470085166E-3</v>
      </c>
      <c r="AT587" s="32">
        <f t="shared" ref="AT587:AT599" si="238">Y587/Y586-1</f>
        <v>-2.8653295128939771E-3</v>
      </c>
      <c r="AU587" s="216">
        <f t="shared" ref="AU587:AU599" si="239">Z587/Z586-1</f>
        <v>-5.6818181818182323E-3</v>
      </c>
      <c r="AV587" s="461">
        <f t="shared" ref="AV587:AV599" si="240">AA587/AA586-1</f>
        <v>1.1461318051575908E-2</v>
      </c>
      <c r="AW587" s="461">
        <f t="shared" ref="AW587:AW599" si="241">AB587/AB586-1</f>
        <v>-4.123711340206182E-2</v>
      </c>
    </row>
    <row r="588" spans="1:49">
      <c r="A588" s="40">
        <f t="shared" si="219"/>
        <v>41365</v>
      </c>
      <c r="B588" s="26">
        <v>5247</v>
      </c>
      <c r="C588" s="259">
        <v>4689</v>
      </c>
      <c r="D588" s="363">
        <f t="shared" si="221"/>
        <v>-6.3999999999999613E-3</v>
      </c>
      <c r="E588" s="349">
        <f t="shared" si="198"/>
        <v>-1.1492087415222341E-2</v>
      </c>
      <c r="F588" s="349">
        <f t="shared" si="199"/>
        <v>-6.3938618925829527E-4</v>
      </c>
      <c r="G588" s="421">
        <f t="shared" si="193"/>
        <v>0.11900191938579655</v>
      </c>
      <c r="H588" s="366">
        <v>9.25</v>
      </c>
      <c r="I588" s="339">
        <v>7.1</v>
      </c>
      <c r="J588" s="365">
        <v>13.3</v>
      </c>
      <c r="K588" s="383">
        <v>12</v>
      </c>
      <c r="L588" s="365">
        <v>9.9499999999999993</v>
      </c>
      <c r="M588" s="365">
        <v>10.6</v>
      </c>
      <c r="N588" s="365">
        <v>12.9</v>
      </c>
      <c r="O588" s="365">
        <v>10.5</v>
      </c>
      <c r="P588" s="379">
        <v>0</v>
      </c>
      <c r="Q588" s="368">
        <v>0.88</v>
      </c>
      <c r="R588" s="366">
        <v>3.65</v>
      </c>
      <c r="S588" s="73">
        <v>7.15</v>
      </c>
      <c r="T588" s="365">
        <v>6.35</v>
      </c>
      <c r="U588" s="365">
        <v>8.6</v>
      </c>
      <c r="V588" s="365">
        <v>8.6999999999999993</v>
      </c>
      <c r="W588" s="365">
        <v>5.7</v>
      </c>
      <c r="Y588" s="365">
        <v>17.3</v>
      </c>
      <c r="Z588" s="457">
        <v>17.399999999999999</v>
      </c>
      <c r="AA588" s="365">
        <v>3.53</v>
      </c>
      <c r="AB588" s="365">
        <v>0.93</v>
      </c>
      <c r="AC588" s="370">
        <f t="shared" si="222"/>
        <v>5.4347826086957873E-3</v>
      </c>
      <c r="AD588" s="476"/>
      <c r="AE588" s="273">
        <f t="shared" si="223"/>
        <v>-1.3888888888888951E-2</v>
      </c>
      <c r="AF588" s="208">
        <f t="shared" si="224"/>
        <v>1.1406844106463865E-2</v>
      </c>
      <c r="AG588" s="208">
        <f t="shared" si="225"/>
        <v>4.1841004184099972E-3</v>
      </c>
      <c r="AH588" s="213">
        <f t="shared" si="226"/>
        <v>5.050505050504972E-3</v>
      </c>
      <c r="AI588" s="211">
        <f t="shared" si="227"/>
        <v>9.52380952380949E-3</v>
      </c>
      <c r="AJ588" s="211">
        <f t="shared" si="228"/>
        <v>3.8910505836575737E-3</v>
      </c>
      <c r="AK588" s="211">
        <f t="shared" si="229"/>
        <v>9.6153846153845812E-3</v>
      </c>
      <c r="AL588" s="462" t="e">
        <f t="shared" si="230"/>
        <v>#DIV/0!</v>
      </c>
      <c r="AM588" s="461">
        <f t="shared" si="231"/>
        <v>-0.16981132075471705</v>
      </c>
      <c r="AN588" s="200">
        <f t="shared" si="232"/>
        <v>-1.3513513513513598E-2</v>
      </c>
      <c r="AO588" s="208">
        <f t="shared" si="233"/>
        <v>-4.6666666666666634E-2</v>
      </c>
      <c r="AP588" s="32">
        <f t="shared" si="234"/>
        <v>7.9365079365079083E-3</v>
      </c>
      <c r="AQ588" s="32">
        <f t="shared" si="235"/>
        <v>-1.1494252873563204E-2</v>
      </c>
      <c r="AR588" s="36">
        <f t="shared" si="236"/>
        <v>-1.1363636363636576E-2</v>
      </c>
      <c r="AS588" s="36">
        <f t="shared" si="237"/>
        <v>-1.7241379310344751E-2</v>
      </c>
      <c r="AT588" s="32">
        <f t="shared" si="238"/>
        <v>-5.7471264367814356E-3</v>
      </c>
      <c r="AU588" s="216">
        <f t="shared" si="239"/>
        <v>-5.7142857142857828E-3</v>
      </c>
      <c r="AV588" s="461">
        <f t="shared" si="240"/>
        <v>0</v>
      </c>
      <c r="AW588" s="461">
        <f t="shared" si="241"/>
        <v>0</v>
      </c>
    </row>
    <row r="589" spans="1:49">
      <c r="A589" s="40">
        <f t="shared" si="219"/>
        <v>41372</v>
      </c>
      <c r="B589" s="26">
        <v>5192</v>
      </c>
      <c r="C589" s="259">
        <v>4654</v>
      </c>
      <c r="D589" s="363">
        <f t="shared" si="221"/>
        <v>-9.0579710144927938E-3</v>
      </c>
      <c r="E589" s="349">
        <f t="shared" si="198"/>
        <v>-1.0482180293501009E-2</v>
      </c>
      <c r="F589" s="349">
        <f t="shared" si="199"/>
        <v>-7.4642780976753587E-3</v>
      </c>
      <c r="G589" s="421">
        <f t="shared" si="193"/>
        <v>0.11559948431456811</v>
      </c>
      <c r="H589" s="366">
        <v>9.25</v>
      </c>
      <c r="I589" s="339">
        <v>7</v>
      </c>
      <c r="J589" s="365">
        <v>13.2</v>
      </c>
      <c r="K589" s="383">
        <v>11.9</v>
      </c>
      <c r="L589" s="365">
        <v>9.9</v>
      </c>
      <c r="M589" s="365">
        <v>10.5</v>
      </c>
      <c r="N589" s="365">
        <v>12.85</v>
      </c>
      <c r="O589" s="365">
        <v>10.45</v>
      </c>
      <c r="P589" s="379">
        <v>0</v>
      </c>
      <c r="Q589" s="368">
        <v>0.85</v>
      </c>
      <c r="R589" s="366">
        <v>3.6</v>
      </c>
      <c r="S589" s="73">
        <v>7.15</v>
      </c>
      <c r="T589" s="365">
        <v>6.3</v>
      </c>
      <c r="U589" s="365">
        <v>8.5500000000000007</v>
      </c>
      <c r="V589" s="365">
        <v>8.5</v>
      </c>
      <c r="W589" s="365">
        <v>5.65</v>
      </c>
      <c r="Y589" s="365">
        <v>17.149999999999999</v>
      </c>
      <c r="Z589" s="457">
        <v>17.2</v>
      </c>
      <c r="AA589" s="365">
        <v>3.51</v>
      </c>
      <c r="AB589" s="365">
        <v>0.88</v>
      </c>
      <c r="AC589" s="370">
        <f t="shared" si="222"/>
        <v>0</v>
      </c>
      <c r="AD589" s="476"/>
      <c r="AE589" s="273">
        <f t="shared" si="223"/>
        <v>-1.4084507042253502E-2</v>
      </c>
      <c r="AF589" s="208">
        <f t="shared" si="224"/>
        <v>-7.5187969924812581E-3</v>
      </c>
      <c r="AG589" s="208">
        <f t="shared" si="225"/>
        <v>-8.3333333333333037E-3</v>
      </c>
      <c r="AH589" s="213">
        <f t="shared" si="226"/>
        <v>-5.0251256281406143E-3</v>
      </c>
      <c r="AI589" s="211">
        <f t="shared" si="227"/>
        <v>-9.4339622641509413E-3</v>
      </c>
      <c r="AJ589" s="211">
        <f t="shared" si="228"/>
        <v>-3.8759689922480689E-3</v>
      </c>
      <c r="AK589" s="211">
        <f t="shared" si="229"/>
        <v>-4.761904761904856E-3</v>
      </c>
      <c r="AL589" s="462" t="e">
        <f t="shared" si="230"/>
        <v>#DIV/0!</v>
      </c>
      <c r="AM589" s="461">
        <f t="shared" si="231"/>
        <v>-3.4090909090909172E-2</v>
      </c>
      <c r="AN589" s="200">
        <f t="shared" si="232"/>
        <v>-1.3698630136986245E-2</v>
      </c>
      <c r="AO589" s="208">
        <f t="shared" si="233"/>
        <v>0</v>
      </c>
      <c r="AP589" s="32">
        <f t="shared" si="234"/>
        <v>-7.8740157480314821E-3</v>
      </c>
      <c r="AQ589" s="32">
        <f t="shared" si="235"/>
        <v>-5.8139534883719923E-3</v>
      </c>
      <c r="AR589" s="36">
        <f t="shared" si="236"/>
        <v>-2.2988505747126409E-2</v>
      </c>
      <c r="AS589" s="36">
        <f t="shared" si="237"/>
        <v>-8.7719298245613198E-3</v>
      </c>
      <c r="AT589" s="32">
        <f t="shared" si="238"/>
        <v>-8.6705202312139518E-3</v>
      </c>
      <c r="AU589" s="216">
        <f t="shared" si="239"/>
        <v>-1.1494252873563204E-2</v>
      </c>
      <c r="AV589" s="461">
        <f t="shared" si="240"/>
        <v>-5.6657223796033884E-3</v>
      </c>
      <c r="AW589" s="461">
        <f t="shared" si="241"/>
        <v>-5.3763440860215117E-2</v>
      </c>
    </row>
    <row r="590" spans="1:49">
      <c r="A590" s="40">
        <f t="shared" si="219"/>
        <v>41379</v>
      </c>
      <c r="B590" s="26">
        <v>5199</v>
      </c>
      <c r="C590" s="259">
        <v>4659</v>
      </c>
      <c r="D590" s="363">
        <f t="shared" si="221"/>
        <v>1.2187690432663434E-3</v>
      </c>
      <c r="E590" s="349">
        <f t="shared" si="198"/>
        <v>1.3482280431433846E-3</v>
      </c>
      <c r="F590" s="349">
        <f t="shared" si="199"/>
        <v>1.0743446497636366E-3</v>
      </c>
      <c r="G590" s="421">
        <f t="shared" si="193"/>
        <v>0.1159047005795235</v>
      </c>
      <c r="H590" s="366">
        <v>9.1999999999999993</v>
      </c>
      <c r="I590" s="339">
        <v>7.3</v>
      </c>
      <c r="J590" s="365">
        <v>12.9</v>
      </c>
      <c r="K590" s="383">
        <v>11.8</v>
      </c>
      <c r="L590" s="365">
        <v>9.85</v>
      </c>
      <c r="M590" s="365">
        <v>10.45</v>
      </c>
      <c r="N590" s="365">
        <v>12.8</v>
      </c>
      <c r="O590" s="365">
        <v>10.4</v>
      </c>
      <c r="P590" s="379">
        <v>0</v>
      </c>
      <c r="Q590" s="368">
        <v>0.97</v>
      </c>
      <c r="R590" s="366">
        <v>3.6</v>
      </c>
      <c r="S590" s="73">
        <v>7.15</v>
      </c>
      <c r="T590" s="365">
        <v>6.25</v>
      </c>
      <c r="U590" s="365">
        <v>8.5</v>
      </c>
      <c r="V590" s="365">
        <v>8.4499999999999993</v>
      </c>
      <c r="W590" s="365">
        <v>5.6</v>
      </c>
      <c r="Y590" s="365">
        <v>17.399999999999999</v>
      </c>
      <c r="Z590" s="457">
        <v>17.5</v>
      </c>
      <c r="AA590" s="365">
        <v>3.51</v>
      </c>
      <c r="AB590" s="365">
        <v>0.88</v>
      </c>
      <c r="AC590" s="370">
        <f t="shared" si="222"/>
        <v>-5.4054054054054612E-3</v>
      </c>
      <c r="AD590" s="476"/>
      <c r="AE590" s="273">
        <f t="shared" si="223"/>
        <v>4.2857142857142927E-2</v>
      </c>
      <c r="AF590" s="208">
        <f t="shared" si="224"/>
        <v>-2.2727272727272596E-2</v>
      </c>
      <c r="AG590" s="208">
        <f t="shared" si="225"/>
        <v>-8.4033613445377853E-3</v>
      </c>
      <c r="AH590" s="213">
        <f t="shared" si="226"/>
        <v>-5.050505050505083E-3</v>
      </c>
      <c r="AI590" s="211">
        <f t="shared" si="227"/>
        <v>-4.761904761904856E-3</v>
      </c>
      <c r="AJ590" s="211">
        <f t="shared" si="228"/>
        <v>-3.8910505836574627E-3</v>
      </c>
      <c r="AK590" s="211">
        <f t="shared" si="229"/>
        <v>-4.7846889952152249E-3</v>
      </c>
      <c r="AL590" s="462" t="e">
        <f t="shared" si="230"/>
        <v>#DIV/0!</v>
      </c>
      <c r="AM590" s="461">
        <f t="shared" si="231"/>
        <v>0.14117647058823524</v>
      </c>
      <c r="AN590" s="200">
        <f t="shared" si="232"/>
        <v>0</v>
      </c>
      <c r="AO590" s="208">
        <f t="shared" si="233"/>
        <v>0</v>
      </c>
      <c r="AP590" s="32">
        <f t="shared" si="234"/>
        <v>-7.9365079365079083E-3</v>
      </c>
      <c r="AQ590" s="32">
        <f t="shared" si="235"/>
        <v>-5.8479532163743242E-3</v>
      </c>
      <c r="AR590" s="36">
        <f t="shared" si="236"/>
        <v>-5.8823529411765607E-3</v>
      </c>
      <c r="AS590" s="36">
        <f t="shared" si="237"/>
        <v>-8.8495575221240186E-3</v>
      </c>
      <c r="AT590" s="32">
        <f t="shared" si="238"/>
        <v>1.4577259475218707E-2</v>
      </c>
      <c r="AU590" s="216">
        <f t="shared" si="239"/>
        <v>1.744186046511631E-2</v>
      </c>
      <c r="AV590" s="461">
        <f t="shared" si="240"/>
        <v>0</v>
      </c>
      <c r="AW590" s="461">
        <f t="shared" si="241"/>
        <v>0</v>
      </c>
    </row>
    <row r="591" spans="1:49">
      <c r="A591" s="40">
        <f t="shared" si="219"/>
        <v>41386</v>
      </c>
      <c r="B591" s="26">
        <v>5146</v>
      </c>
      <c r="C591" s="259">
        <v>4620</v>
      </c>
      <c r="D591" s="363">
        <f t="shared" si="221"/>
        <v>-9.3325218096976803E-3</v>
      </c>
      <c r="E591" s="349">
        <f t="shared" si="198"/>
        <v>-1.0194268128486228E-2</v>
      </c>
      <c r="F591" s="349">
        <f t="shared" si="199"/>
        <v>-8.3708950418545092E-3</v>
      </c>
      <c r="G591" s="421">
        <f t="shared" si="193"/>
        <v>0.11385281385281386</v>
      </c>
      <c r="H591" s="366">
        <v>9.15</v>
      </c>
      <c r="I591" s="339">
        <v>7.2</v>
      </c>
      <c r="J591" s="365">
        <v>12.75</v>
      </c>
      <c r="K591" s="383">
        <v>11.7</v>
      </c>
      <c r="L591" s="365">
        <v>9.8000000000000007</v>
      </c>
      <c r="M591" s="365">
        <v>10.35</v>
      </c>
      <c r="N591" s="365">
        <v>12.75</v>
      </c>
      <c r="O591" s="365">
        <v>10.3</v>
      </c>
      <c r="P591" s="379">
        <v>0</v>
      </c>
      <c r="Q591" s="368">
        <v>0.97</v>
      </c>
      <c r="R591" s="366">
        <v>3.5</v>
      </c>
      <c r="S591" s="73">
        <v>7.1</v>
      </c>
      <c r="T591" s="365">
        <v>6.25</v>
      </c>
      <c r="U591" s="365">
        <v>8.4499999999999993</v>
      </c>
      <c r="V591" s="365">
        <v>8.35</v>
      </c>
      <c r="W591" s="365">
        <v>5.5</v>
      </c>
      <c r="Y591" s="365">
        <v>17.399999999999999</v>
      </c>
      <c r="Z591" s="457">
        <v>17.5</v>
      </c>
      <c r="AA591" s="365">
        <v>3.45</v>
      </c>
      <c r="AB591" s="365">
        <v>0.82</v>
      </c>
      <c r="AC591" s="370">
        <f t="shared" si="222"/>
        <v>-5.4347826086955653E-3</v>
      </c>
      <c r="AD591" s="476"/>
      <c r="AE591" s="273">
        <f t="shared" si="223"/>
        <v>-1.3698630136986245E-2</v>
      </c>
      <c r="AF591" s="208">
        <f t="shared" si="224"/>
        <v>-1.1627906976744207E-2</v>
      </c>
      <c r="AG591" s="208">
        <f t="shared" si="225"/>
        <v>-8.4745762711865291E-3</v>
      </c>
      <c r="AH591" s="213">
        <f t="shared" si="226"/>
        <v>-5.0761421319795996E-3</v>
      </c>
      <c r="AI591" s="211">
        <f t="shared" si="227"/>
        <v>-9.5693779904305609E-3</v>
      </c>
      <c r="AJ591" s="211">
        <f t="shared" si="228"/>
        <v>-3.90625E-3</v>
      </c>
      <c r="AK591" s="211">
        <f t="shared" si="229"/>
        <v>-9.6153846153845812E-3</v>
      </c>
      <c r="AL591" s="462" t="e">
        <f t="shared" si="230"/>
        <v>#DIV/0!</v>
      </c>
      <c r="AM591" s="461">
        <f t="shared" si="231"/>
        <v>0</v>
      </c>
      <c r="AN591" s="200">
        <f t="shared" si="232"/>
        <v>-2.777777777777779E-2</v>
      </c>
      <c r="AO591" s="208">
        <f t="shared" si="233"/>
        <v>-6.9930069930070893E-3</v>
      </c>
      <c r="AP591" s="32">
        <f t="shared" si="234"/>
        <v>0</v>
      </c>
      <c r="AQ591" s="32">
        <f t="shared" si="235"/>
        <v>-5.8823529411765607E-3</v>
      </c>
      <c r="AR591" s="36">
        <f t="shared" si="236"/>
        <v>-1.1834319526627168E-2</v>
      </c>
      <c r="AS591" s="36">
        <f t="shared" si="237"/>
        <v>-1.7857142857142794E-2</v>
      </c>
      <c r="AT591" s="32">
        <f t="shared" si="238"/>
        <v>0</v>
      </c>
      <c r="AU591" s="216">
        <f t="shared" si="239"/>
        <v>0</v>
      </c>
      <c r="AV591" s="461">
        <f t="shared" si="240"/>
        <v>-1.7094017094017033E-2</v>
      </c>
      <c r="AW591" s="461">
        <f t="shared" si="241"/>
        <v>-6.8181818181818232E-2</v>
      </c>
    </row>
    <row r="592" spans="1:49">
      <c r="A592" s="40">
        <f t="shared" si="219"/>
        <v>41393</v>
      </c>
      <c r="B592" s="26">
        <v>5101</v>
      </c>
      <c r="C592" s="259">
        <v>4570</v>
      </c>
      <c r="D592" s="363">
        <f t="shared" si="221"/>
        <v>-9.7276264591439343E-3</v>
      </c>
      <c r="E592" s="349">
        <f t="shared" si="198"/>
        <v>-8.74465604352892E-3</v>
      </c>
      <c r="F592" s="349">
        <f t="shared" si="199"/>
        <v>-1.0822510822510845E-2</v>
      </c>
      <c r="G592" s="421">
        <f t="shared" si="193"/>
        <v>0.11619256017505471</v>
      </c>
      <c r="H592" s="366">
        <v>9.15</v>
      </c>
      <c r="I592" s="339">
        <v>6.9</v>
      </c>
      <c r="J592" s="365">
        <v>12.5</v>
      </c>
      <c r="K592" s="383">
        <v>11.55</v>
      </c>
      <c r="L592" s="365">
        <v>9.85</v>
      </c>
      <c r="M592" s="365">
        <v>10.15</v>
      </c>
      <c r="N592" s="365">
        <v>12.8</v>
      </c>
      <c r="O592" s="365">
        <v>10.1</v>
      </c>
      <c r="P592" s="379">
        <v>0</v>
      </c>
      <c r="Q592" s="368">
        <v>1.06</v>
      </c>
      <c r="R592" s="366">
        <v>3.4</v>
      </c>
      <c r="S592" s="73">
        <v>7.1</v>
      </c>
      <c r="T592" s="365">
        <v>6.3</v>
      </c>
      <c r="U592" s="365">
        <v>8.4</v>
      </c>
      <c r="V592" s="365">
        <v>8.25</v>
      </c>
      <c r="W592" s="365">
        <v>5.4</v>
      </c>
      <c r="Y592" s="365">
        <v>17.3</v>
      </c>
      <c r="Z592" s="457">
        <v>17.5</v>
      </c>
      <c r="AA592" s="365">
        <v>3.45</v>
      </c>
      <c r="AB592" s="365">
        <v>0.75</v>
      </c>
      <c r="AC592" s="370">
        <f t="shared" si="222"/>
        <v>0</v>
      </c>
      <c r="AD592" s="476"/>
      <c r="AE592" s="273">
        <f t="shared" si="223"/>
        <v>-4.166666666666663E-2</v>
      </c>
      <c r="AF592" s="208">
        <f t="shared" si="224"/>
        <v>-1.9607843137254943E-2</v>
      </c>
      <c r="AG592" s="208">
        <f t="shared" si="225"/>
        <v>-1.2820512820512664E-2</v>
      </c>
      <c r="AH592" s="213">
        <f t="shared" si="226"/>
        <v>5.1020408163264808E-3</v>
      </c>
      <c r="AI592" s="211">
        <f t="shared" si="227"/>
        <v>-1.9323671497584516E-2</v>
      </c>
      <c r="AJ592" s="211">
        <f t="shared" si="228"/>
        <v>3.9215686274509665E-3</v>
      </c>
      <c r="AK592" s="211">
        <f t="shared" si="229"/>
        <v>-1.9417475728155442E-2</v>
      </c>
      <c r="AL592" s="462" t="e">
        <f t="shared" si="230"/>
        <v>#DIV/0!</v>
      </c>
      <c r="AM592" s="461">
        <f t="shared" si="231"/>
        <v>9.278350515463929E-2</v>
      </c>
      <c r="AN592" s="200">
        <f t="shared" si="232"/>
        <v>-2.8571428571428581E-2</v>
      </c>
      <c r="AO592" s="208">
        <f t="shared" si="233"/>
        <v>0</v>
      </c>
      <c r="AP592" s="32">
        <f t="shared" si="234"/>
        <v>8.0000000000000071E-3</v>
      </c>
      <c r="AQ592" s="32">
        <f t="shared" si="235"/>
        <v>-5.9171597633135287E-3</v>
      </c>
      <c r="AR592" s="36">
        <f t="shared" si="236"/>
        <v>-1.19760479041916E-2</v>
      </c>
      <c r="AS592" s="36">
        <f t="shared" si="237"/>
        <v>-1.8181818181818077E-2</v>
      </c>
      <c r="AT592" s="32">
        <f t="shared" si="238"/>
        <v>-5.7471264367814356E-3</v>
      </c>
      <c r="AU592" s="216">
        <f t="shared" si="239"/>
        <v>0</v>
      </c>
      <c r="AV592" s="461">
        <f t="shared" si="240"/>
        <v>0</v>
      </c>
      <c r="AW592" s="461">
        <f t="shared" si="241"/>
        <v>-8.536585365853655E-2</v>
      </c>
    </row>
    <row r="593" spans="1:49">
      <c r="A593" s="40">
        <f t="shared" si="219"/>
        <v>41400</v>
      </c>
      <c r="B593" s="26">
        <v>5238</v>
      </c>
      <c r="C593" s="259">
        <v>4666</v>
      </c>
      <c r="D593" s="363">
        <f t="shared" si="221"/>
        <v>2.4092648123255067E-2</v>
      </c>
      <c r="E593" s="349">
        <f t="shared" si="198"/>
        <v>2.6857478925700784E-2</v>
      </c>
      <c r="F593" s="349">
        <f t="shared" si="199"/>
        <v>2.1006564551422358E-2</v>
      </c>
      <c r="G593" s="421">
        <f t="shared" si="193"/>
        <v>0.12258894127732534</v>
      </c>
      <c r="H593" s="366">
        <v>9.1999999999999993</v>
      </c>
      <c r="I593" s="339">
        <v>7.2</v>
      </c>
      <c r="J593" s="365">
        <v>12.6</v>
      </c>
      <c r="K593" s="383">
        <v>11.7</v>
      </c>
      <c r="L593" s="365">
        <v>9.9</v>
      </c>
      <c r="M593" s="365">
        <v>10.3</v>
      </c>
      <c r="N593" s="365">
        <v>12.85</v>
      </c>
      <c r="O593" s="365">
        <v>10.25</v>
      </c>
      <c r="P593" s="379">
        <v>0</v>
      </c>
      <c r="Q593" s="368">
        <v>1.33</v>
      </c>
      <c r="R593" s="366">
        <v>3.55</v>
      </c>
      <c r="S593" s="73">
        <v>7.55</v>
      </c>
      <c r="T593" s="365">
        <v>6.35</v>
      </c>
      <c r="U593" s="365">
        <v>8.5500000000000007</v>
      </c>
      <c r="V593" s="365">
        <v>8.4</v>
      </c>
      <c r="W593" s="365">
        <v>5.6</v>
      </c>
      <c r="Y593" s="365">
        <v>17.350000000000001</v>
      </c>
      <c r="Z593" s="457">
        <v>17.600000000000001</v>
      </c>
      <c r="AA593" s="365">
        <v>3.53</v>
      </c>
      <c r="AB593" s="365">
        <v>0.93</v>
      </c>
      <c r="AC593" s="370">
        <f t="shared" si="222"/>
        <v>5.4644808743167239E-3</v>
      </c>
      <c r="AD593" s="476"/>
      <c r="AE593" s="273">
        <f t="shared" si="223"/>
        <v>4.3478260869565188E-2</v>
      </c>
      <c r="AF593" s="208">
        <f t="shared" si="224"/>
        <v>8.0000000000000071E-3</v>
      </c>
      <c r="AG593" s="208">
        <f t="shared" si="225"/>
        <v>1.298701298701288E-2</v>
      </c>
      <c r="AH593" s="213">
        <f t="shared" si="226"/>
        <v>5.0761421319798217E-3</v>
      </c>
      <c r="AI593" s="211">
        <f t="shared" si="227"/>
        <v>1.4778325123152802E-2</v>
      </c>
      <c r="AJ593" s="211">
        <f t="shared" si="228"/>
        <v>3.90625E-3</v>
      </c>
      <c r="AK593" s="211">
        <f t="shared" si="229"/>
        <v>1.4851485148514865E-2</v>
      </c>
      <c r="AL593" s="462" t="e">
        <f t="shared" si="230"/>
        <v>#DIV/0!</v>
      </c>
      <c r="AM593" s="461">
        <f t="shared" si="231"/>
        <v>0.25471698113207553</v>
      </c>
      <c r="AN593" s="200">
        <f t="shared" si="232"/>
        <v>4.4117647058823595E-2</v>
      </c>
      <c r="AO593" s="208">
        <f t="shared" si="233"/>
        <v>6.3380281690140983E-2</v>
      </c>
      <c r="AP593" s="32">
        <f t="shared" si="234"/>
        <v>7.9365079365079083E-3</v>
      </c>
      <c r="AQ593" s="32">
        <f t="shared" si="235"/>
        <v>1.7857142857142794E-2</v>
      </c>
      <c r="AR593" s="36">
        <f t="shared" si="236"/>
        <v>1.8181818181818299E-2</v>
      </c>
      <c r="AS593" s="36">
        <f t="shared" si="237"/>
        <v>3.7037037037036979E-2</v>
      </c>
      <c r="AT593" s="32">
        <f t="shared" si="238"/>
        <v>2.8901734104047616E-3</v>
      </c>
      <c r="AU593" s="216">
        <f t="shared" si="239"/>
        <v>5.7142857142857828E-3</v>
      </c>
      <c r="AV593" s="461">
        <f t="shared" si="240"/>
        <v>2.3188405797101241E-2</v>
      </c>
      <c r="AW593" s="461">
        <f t="shared" si="241"/>
        <v>0.24</v>
      </c>
    </row>
    <row r="594" spans="1:49">
      <c r="A594" s="40">
        <f t="shared" si="219"/>
        <v>41407</v>
      </c>
      <c r="B594" s="26">
        <v>5363</v>
      </c>
      <c r="C594" s="259">
        <v>4731</v>
      </c>
      <c r="D594" s="363">
        <f t="shared" si="221"/>
        <v>1.9184168012924108E-2</v>
      </c>
      <c r="E594" s="349">
        <f t="shared" si="198"/>
        <v>2.3864070255822822E-2</v>
      </c>
      <c r="F594" s="349">
        <f t="shared" si="199"/>
        <v>1.393056150878702E-2</v>
      </c>
      <c r="G594" s="421">
        <f t="shared" si="193"/>
        <v>0.1335869794969351</v>
      </c>
      <c r="H594" s="366">
        <v>9.35</v>
      </c>
      <c r="I594" s="339">
        <v>7.35</v>
      </c>
      <c r="J594" s="365">
        <v>12.7</v>
      </c>
      <c r="K594" s="383">
        <v>11.85</v>
      </c>
      <c r="L594" s="365">
        <v>10</v>
      </c>
      <c r="M594" s="365">
        <v>10.4</v>
      </c>
      <c r="N594" s="365">
        <v>13</v>
      </c>
      <c r="O594" s="365">
        <v>10.35</v>
      </c>
      <c r="P594" s="379">
        <v>0</v>
      </c>
      <c r="Q594" s="368">
        <v>1.41</v>
      </c>
      <c r="R594" s="366">
        <v>3.75</v>
      </c>
      <c r="S594" s="73">
        <v>7.65</v>
      </c>
      <c r="T594" s="365">
        <v>6.5</v>
      </c>
      <c r="U594" s="365">
        <v>8.75</v>
      </c>
      <c r="V594" s="365">
        <v>8.6</v>
      </c>
      <c r="W594" s="365">
        <v>5.75</v>
      </c>
      <c r="Y594" s="365">
        <v>17.399999999999999</v>
      </c>
      <c r="Z594" s="457">
        <v>17.75</v>
      </c>
      <c r="AA594" s="365">
        <v>3.67</v>
      </c>
      <c r="AB594" s="365">
        <v>1.03</v>
      </c>
      <c r="AC594" s="370">
        <f t="shared" si="222"/>
        <v>1.6304347826086918E-2</v>
      </c>
      <c r="AD594" s="476"/>
      <c r="AE594" s="273">
        <f t="shared" si="223"/>
        <v>2.0833333333333259E-2</v>
      </c>
      <c r="AF594" s="208">
        <f t="shared" si="224"/>
        <v>7.9365079365079083E-3</v>
      </c>
      <c r="AG594" s="208">
        <f t="shared" si="225"/>
        <v>1.2820512820512775E-2</v>
      </c>
      <c r="AH594" s="213">
        <f t="shared" si="226"/>
        <v>1.0101010101010166E-2</v>
      </c>
      <c r="AI594" s="211">
        <f t="shared" si="227"/>
        <v>9.7087378640776656E-3</v>
      </c>
      <c r="AJ594" s="211">
        <f t="shared" si="228"/>
        <v>1.1673151750972721E-2</v>
      </c>
      <c r="AK594" s="211">
        <f t="shared" si="229"/>
        <v>9.7560975609756184E-3</v>
      </c>
      <c r="AL594" s="462" t="e">
        <f t="shared" si="230"/>
        <v>#DIV/0!</v>
      </c>
      <c r="AM594" s="461">
        <f t="shared" si="231"/>
        <v>6.0150375939849399E-2</v>
      </c>
      <c r="AN594" s="200">
        <f t="shared" si="232"/>
        <v>5.6338028169014231E-2</v>
      </c>
      <c r="AO594" s="208">
        <f t="shared" si="233"/>
        <v>1.3245033112582849E-2</v>
      </c>
      <c r="AP594" s="32">
        <f t="shared" si="234"/>
        <v>2.3622047244094446E-2</v>
      </c>
      <c r="AQ594" s="32">
        <f t="shared" si="235"/>
        <v>2.3391812865497075E-2</v>
      </c>
      <c r="AR594" s="36">
        <f t="shared" si="236"/>
        <v>2.3809523809523725E-2</v>
      </c>
      <c r="AS594" s="36">
        <f t="shared" si="237"/>
        <v>2.6785714285714413E-2</v>
      </c>
      <c r="AT594" s="32">
        <f t="shared" si="238"/>
        <v>2.8818443804032867E-3</v>
      </c>
      <c r="AU594" s="216">
        <f t="shared" si="239"/>
        <v>8.5227272727272929E-3</v>
      </c>
      <c r="AV594" s="461">
        <f t="shared" si="240"/>
        <v>3.966005665722383E-2</v>
      </c>
      <c r="AW594" s="461">
        <f t="shared" si="241"/>
        <v>0.10752688172043001</v>
      </c>
    </row>
    <row r="595" spans="1:49">
      <c r="A595" s="40">
        <f t="shared" si="219"/>
        <v>41414</v>
      </c>
      <c r="B595" s="26">
        <v>5241</v>
      </c>
      <c r="C595" s="259">
        <v>4707</v>
      </c>
      <c r="D595" s="363">
        <f t="shared" si="221"/>
        <v>-1.4464038042401373E-2</v>
      </c>
      <c r="E595" s="349">
        <f t="shared" si="198"/>
        <v>-2.2748461681894483E-2</v>
      </c>
      <c r="F595" s="349">
        <f t="shared" si="199"/>
        <v>-5.0729232720354567E-3</v>
      </c>
      <c r="G595" s="421">
        <f t="shared" si="193"/>
        <v>0.11344805608667942</v>
      </c>
      <c r="H595" s="366">
        <v>9.4</v>
      </c>
      <c r="I595" s="339">
        <v>7.15</v>
      </c>
      <c r="J595" s="365">
        <v>13</v>
      </c>
      <c r="K595" s="383">
        <v>11.7</v>
      </c>
      <c r="L595" s="365">
        <v>10.1</v>
      </c>
      <c r="M595" s="365">
        <v>10.3</v>
      </c>
      <c r="N595" s="365">
        <v>13.05</v>
      </c>
      <c r="O595" s="365">
        <v>10.35</v>
      </c>
      <c r="P595" s="379">
        <v>0</v>
      </c>
      <c r="Q595" s="368">
        <v>1.28</v>
      </c>
      <c r="R595" s="366">
        <v>3.6</v>
      </c>
      <c r="S595" s="73">
        <v>7.8</v>
      </c>
      <c r="T595" s="365">
        <v>6.5</v>
      </c>
      <c r="U595" s="365">
        <v>8.6</v>
      </c>
      <c r="V595" s="365">
        <v>8.4</v>
      </c>
      <c r="W595" s="365">
        <v>5.6</v>
      </c>
      <c r="Y595" s="365">
        <v>17.2</v>
      </c>
      <c r="Z595" s="457">
        <v>17.600000000000001</v>
      </c>
      <c r="AA595" s="365">
        <v>3.36</v>
      </c>
      <c r="AB595" s="365">
        <v>0.88</v>
      </c>
      <c r="AC595" s="370">
        <f t="shared" si="222"/>
        <v>5.3475935828877219E-3</v>
      </c>
      <c r="AD595" s="476"/>
      <c r="AE595" s="273">
        <f t="shared" si="223"/>
        <v>-2.7210884353741416E-2</v>
      </c>
      <c r="AF595" s="208">
        <f t="shared" si="224"/>
        <v>2.3622047244094446E-2</v>
      </c>
      <c r="AG595" s="208">
        <f t="shared" si="225"/>
        <v>-1.2658227848101333E-2</v>
      </c>
      <c r="AH595" s="213">
        <f t="shared" si="226"/>
        <v>1.0000000000000009E-2</v>
      </c>
      <c r="AI595" s="211">
        <f t="shared" si="227"/>
        <v>-9.6153846153845812E-3</v>
      </c>
      <c r="AJ595" s="211">
        <f t="shared" si="228"/>
        <v>3.8461538461538325E-3</v>
      </c>
      <c r="AK595" s="211">
        <f t="shared" si="229"/>
        <v>0</v>
      </c>
      <c r="AL595" s="462" t="e">
        <f t="shared" si="230"/>
        <v>#DIV/0!</v>
      </c>
      <c r="AM595" s="461">
        <f t="shared" si="231"/>
        <v>-9.2198581560283599E-2</v>
      </c>
      <c r="AN595" s="200">
        <f t="shared" si="232"/>
        <v>-3.9999999999999925E-2</v>
      </c>
      <c r="AO595" s="208">
        <f t="shared" si="233"/>
        <v>1.9607843137254832E-2</v>
      </c>
      <c r="AP595" s="32">
        <f t="shared" si="234"/>
        <v>0</v>
      </c>
      <c r="AQ595" s="32">
        <f t="shared" si="235"/>
        <v>-1.7142857142857237E-2</v>
      </c>
      <c r="AR595" s="36">
        <f t="shared" si="236"/>
        <v>-2.3255813953488302E-2</v>
      </c>
      <c r="AS595" s="36">
        <f t="shared" si="237"/>
        <v>-2.6086956521739202E-2</v>
      </c>
      <c r="AT595" s="32">
        <f t="shared" si="238"/>
        <v>-1.1494252873563204E-2</v>
      </c>
      <c r="AU595" s="216">
        <f t="shared" si="239"/>
        <v>-8.4507042253519904E-3</v>
      </c>
      <c r="AV595" s="461">
        <f t="shared" si="240"/>
        <v>-8.4468664850136266E-2</v>
      </c>
      <c r="AW595" s="461">
        <f t="shared" si="241"/>
        <v>-0.14563106796116509</v>
      </c>
    </row>
    <row r="596" spans="1:49">
      <c r="A596" s="40">
        <f t="shared" si="219"/>
        <v>41421</v>
      </c>
      <c r="B596" s="26">
        <v>5161</v>
      </c>
      <c r="C596" s="259">
        <v>4727</v>
      </c>
      <c r="D596" s="363">
        <f t="shared" si="221"/>
        <v>-6.0313630880578506E-3</v>
      </c>
      <c r="E596" s="349">
        <f t="shared" si="198"/>
        <v>-1.5264262545315765E-2</v>
      </c>
      <c r="F596" s="349">
        <f t="shared" si="199"/>
        <v>4.2489908646696772E-3</v>
      </c>
      <c r="G596" s="421">
        <f t="shared" si="193"/>
        <v>9.1812989210916018E-2</v>
      </c>
      <c r="H596" s="366">
        <v>9.35</v>
      </c>
      <c r="I596" s="339">
        <v>7.4</v>
      </c>
      <c r="J596" s="365">
        <v>13</v>
      </c>
      <c r="K596" s="383">
        <v>11.75</v>
      </c>
      <c r="L596" s="365">
        <v>10.050000000000001</v>
      </c>
      <c r="M596" s="365">
        <v>10.35</v>
      </c>
      <c r="N596" s="365">
        <v>13</v>
      </c>
      <c r="O596" s="365">
        <v>10.3</v>
      </c>
      <c r="P596" s="379">
        <v>0</v>
      </c>
      <c r="Q596" s="368">
        <v>1.28</v>
      </c>
      <c r="R596" s="366">
        <v>3.55</v>
      </c>
      <c r="S596" s="73">
        <v>7.8</v>
      </c>
      <c r="T596" s="365">
        <v>6.45</v>
      </c>
      <c r="U596" s="365">
        <v>8.5</v>
      </c>
      <c r="V596" s="365">
        <v>8</v>
      </c>
      <c r="W596" s="365">
        <v>5.5</v>
      </c>
      <c r="Y596" s="365">
        <v>17.3</v>
      </c>
      <c r="Z596" s="457">
        <v>17.75</v>
      </c>
      <c r="AA596" s="365">
        <v>3.27</v>
      </c>
      <c r="AB596" s="365">
        <v>0.71</v>
      </c>
      <c r="AC596" s="370">
        <f t="shared" si="222"/>
        <v>-5.3191489361702482E-3</v>
      </c>
      <c r="AD596" s="476"/>
      <c r="AE596" s="273">
        <f t="shared" si="223"/>
        <v>3.4965034965035002E-2</v>
      </c>
      <c r="AF596" s="208">
        <f t="shared" si="224"/>
        <v>0</v>
      </c>
      <c r="AG596" s="208">
        <f t="shared" si="225"/>
        <v>4.2735042735042583E-3</v>
      </c>
      <c r="AH596" s="213">
        <f t="shared" si="226"/>
        <v>-4.9504950495048439E-3</v>
      </c>
      <c r="AI596" s="211">
        <f t="shared" si="227"/>
        <v>4.8543689320388328E-3</v>
      </c>
      <c r="AJ596" s="211">
        <f t="shared" si="228"/>
        <v>-3.8314176245211051E-3</v>
      </c>
      <c r="AK596" s="211">
        <f t="shared" si="229"/>
        <v>-4.8309178743960457E-3</v>
      </c>
      <c r="AL596" s="462" t="e">
        <f t="shared" si="230"/>
        <v>#DIV/0!</v>
      </c>
      <c r="AM596" s="461">
        <f t="shared" si="231"/>
        <v>0</v>
      </c>
      <c r="AN596" s="200">
        <f t="shared" si="232"/>
        <v>-1.3888888888888951E-2</v>
      </c>
      <c r="AO596" s="208">
        <f t="shared" si="233"/>
        <v>0</v>
      </c>
      <c r="AP596" s="32">
        <f t="shared" si="234"/>
        <v>-7.692307692307665E-3</v>
      </c>
      <c r="AQ596" s="32">
        <f t="shared" si="235"/>
        <v>-1.1627906976744096E-2</v>
      </c>
      <c r="AR596" s="36">
        <f t="shared" si="236"/>
        <v>-4.7619047619047672E-2</v>
      </c>
      <c r="AS596" s="36">
        <f t="shared" si="237"/>
        <v>-1.7857142857142794E-2</v>
      </c>
      <c r="AT596" s="32">
        <f t="shared" si="238"/>
        <v>5.8139534883721034E-3</v>
      </c>
      <c r="AU596" s="216">
        <f t="shared" si="239"/>
        <v>8.5227272727272929E-3</v>
      </c>
      <c r="AV596" s="461">
        <f t="shared" si="240"/>
        <v>-2.6785714285714191E-2</v>
      </c>
      <c r="AW596" s="461">
        <f t="shared" si="241"/>
        <v>-0.19318181818181823</v>
      </c>
    </row>
    <row r="597" spans="1:49">
      <c r="A597" s="40">
        <f t="shared" si="219"/>
        <v>41428</v>
      </c>
      <c r="B597" s="26">
        <v>5113</v>
      </c>
      <c r="C597" s="259">
        <v>4726</v>
      </c>
      <c r="D597" s="363">
        <f t="shared" si="221"/>
        <v>-4.9555016181229705E-3</v>
      </c>
      <c r="E597" s="349">
        <f t="shared" si="198"/>
        <v>-9.3005231544274203E-3</v>
      </c>
      <c r="F597" s="349">
        <f t="shared" si="199"/>
        <v>-2.1155066638456343E-4</v>
      </c>
      <c r="G597" s="421">
        <f t="shared" si="193"/>
        <v>8.1887431231485397E-2</v>
      </c>
      <c r="H597" s="366">
        <v>9.3000000000000007</v>
      </c>
      <c r="I597" s="339">
        <v>7.3</v>
      </c>
      <c r="J597" s="365">
        <v>13</v>
      </c>
      <c r="K597" s="383">
        <v>11.8</v>
      </c>
      <c r="L597" s="365">
        <v>10</v>
      </c>
      <c r="M597" s="365">
        <v>10.4</v>
      </c>
      <c r="N597" s="365">
        <v>12.95</v>
      </c>
      <c r="O597" s="365">
        <v>10.35</v>
      </c>
      <c r="P597" s="379">
        <v>0</v>
      </c>
      <c r="Q597" s="368">
        <v>1.33</v>
      </c>
      <c r="R597" s="366">
        <v>3.5</v>
      </c>
      <c r="S597" s="73">
        <v>7.65</v>
      </c>
      <c r="T597" s="365">
        <v>6.4</v>
      </c>
      <c r="U597" s="365">
        <v>8.4</v>
      </c>
      <c r="V597" s="365">
        <v>7.9</v>
      </c>
      <c r="W597" s="365">
        <v>5.45</v>
      </c>
      <c r="Y597" s="365">
        <v>17.3</v>
      </c>
      <c r="Z597" s="457">
        <v>17.7</v>
      </c>
      <c r="AA597" s="365">
        <v>3.27</v>
      </c>
      <c r="AB597" s="365">
        <v>0.66</v>
      </c>
      <c r="AC597" s="370">
        <f t="shared" si="222"/>
        <v>-5.3475935828876109E-3</v>
      </c>
      <c r="AD597" s="476"/>
      <c r="AE597" s="273">
        <f t="shared" si="223"/>
        <v>-1.3513513513513598E-2</v>
      </c>
      <c r="AF597" s="208">
        <f t="shared" si="224"/>
        <v>0</v>
      </c>
      <c r="AG597" s="208">
        <f t="shared" si="225"/>
        <v>4.2553191489362874E-3</v>
      </c>
      <c r="AH597" s="213">
        <f t="shared" si="226"/>
        <v>-4.9751243781095411E-3</v>
      </c>
      <c r="AI597" s="211">
        <f t="shared" si="227"/>
        <v>4.8309178743961567E-3</v>
      </c>
      <c r="AJ597" s="211">
        <f t="shared" si="228"/>
        <v>-3.8461538461539435E-3</v>
      </c>
      <c r="AK597" s="211">
        <f t="shared" si="229"/>
        <v>4.8543689320388328E-3</v>
      </c>
      <c r="AL597" s="462" t="e">
        <f t="shared" si="230"/>
        <v>#DIV/0!</v>
      </c>
      <c r="AM597" s="461">
        <f t="shared" si="231"/>
        <v>3.90625E-2</v>
      </c>
      <c r="AN597" s="200">
        <f t="shared" si="232"/>
        <v>-1.4084507042253502E-2</v>
      </c>
      <c r="AO597" s="208">
        <f t="shared" si="233"/>
        <v>-1.9230769230769162E-2</v>
      </c>
      <c r="AP597" s="32">
        <f t="shared" si="234"/>
        <v>-7.7519379844961378E-3</v>
      </c>
      <c r="AQ597" s="32">
        <f t="shared" si="235"/>
        <v>-1.1764705882352899E-2</v>
      </c>
      <c r="AR597" s="36">
        <f t="shared" si="236"/>
        <v>-1.2499999999999956E-2</v>
      </c>
      <c r="AS597" s="36">
        <f t="shared" si="237"/>
        <v>-9.0909090909090384E-3</v>
      </c>
      <c r="AT597" s="32">
        <f t="shared" si="238"/>
        <v>0</v>
      </c>
      <c r="AU597" s="216">
        <f t="shared" si="239"/>
        <v>-2.8169014084507005E-3</v>
      </c>
      <c r="AV597" s="461">
        <f t="shared" si="240"/>
        <v>0</v>
      </c>
      <c r="AW597" s="461">
        <f t="shared" si="241"/>
        <v>-7.0422535211267512E-2</v>
      </c>
    </row>
    <row r="598" spans="1:49">
      <c r="A598" s="40">
        <f t="shared" si="219"/>
        <v>41435</v>
      </c>
      <c r="B598" s="26">
        <v>5106</v>
      </c>
      <c r="C598" s="259">
        <v>4753</v>
      </c>
      <c r="D598" s="363">
        <f t="shared" si="221"/>
        <v>2.0327269031406026E-3</v>
      </c>
      <c r="E598" s="349">
        <f t="shared" si="198"/>
        <v>-1.369059260707961E-3</v>
      </c>
      <c r="F598" s="349">
        <f t="shared" si="199"/>
        <v>5.7130765975454967E-3</v>
      </c>
      <c r="G598" s="421">
        <f t="shared" si="193"/>
        <v>7.4268882810856307E-2</v>
      </c>
      <c r="H598" s="366">
        <v>9.4499999999999993</v>
      </c>
      <c r="I598" s="339">
        <v>7.25</v>
      </c>
      <c r="J598" s="365">
        <v>13</v>
      </c>
      <c r="K598" s="383">
        <v>11.8</v>
      </c>
      <c r="L598" s="365">
        <v>10.199999999999999</v>
      </c>
      <c r="M598" s="365">
        <v>10.45</v>
      </c>
      <c r="N598" s="365">
        <v>13.1</v>
      </c>
      <c r="O598" s="365">
        <v>10.4</v>
      </c>
      <c r="P598" s="379">
        <v>0</v>
      </c>
      <c r="Q598" s="368">
        <v>1.33</v>
      </c>
      <c r="R598" s="366">
        <v>3.5</v>
      </c>
      <c r="S598" s="73">
        <v>7.6</v>
      </c>
      <c r="T598" s="365">
        <v>6.65</v>
      </c>
      <c r="U598" s="365">
        <v>8.35</v>
      </c>
      <c r="V598" s="365">
        <v>7.95</v>
      </c>
      <c r="W598" s="365">
        <v>5.4</v>
      </c>
      <c r="Y598" s="365">
        <v>17.100000000000001</v>
      </c>
      <c r="Z598" s="457">
        <v>15.5</v>
      </c>
      <c r="AA598" s="365">
        <v>3.24</v>
      </c>
      <c r="AB598" s="365">
        <v>0.71</v>
      </c>
      <c r="AC598" s="370">
        <f t="shared" si="222"/>
        <v>1.612903225806428E-2</v>
      </c>
      <c r="AD598" s="476"/>
      <c r="AE598" s="273">
        <f t="shared" si="223"/>
        <v>-6.8493150684931781E-3</v>
      </c>
      <c r="AF598" s="208">
        <f t="shared" si="224"/>
        <v>0</v>
      </c>
      <c r="AG598" s="208">
        <f t="shared" si="225"/>
        <v>0</v>
      </c>
      <c r="AH598" s="213">
        <f t="shared" si="226"/>
        <v>2.0000000000000018E-2</v>
      </c>
      <c r="AI598" s="211">
        <f t="shared" si="227"/>
        <v>4.8076923076922906E-3</v>
      </c>
      <c r="AJ598" s="211">
        <f t="shared" si="228"/>
        <v>1.158301158301156E-2</v>
      </c>
      <c r="AK598" s="211">
        <f t="shared" si="229"/>
        <v>4.8309178743961567E-3</v>
      </c>
      <c r="AL598" s="462" t="e">
        <f t="shared" si="230"/>
        <v>#DIV/0!</v>
      </c>
      <c r="AM598" s="461">
        <f t="shared" si="231"/>
        <v>0</v>
      </c>
      <c r="AN598" s="200">
        <f t="shared" si="232"/>
        <v>0</v>
      </c>
      <c r="AO598" s="208">
        <f t="shared" si="233"/>
        <v>-6.5359477124183885E-3</v>
      </c>
      <c r="AP598" s="32">
        <f t="shared" si="234"/>
        <v>3.90625E-2</v>
      </c>
      <c r="AQ598" s="32">
        <f t="shared" si="235"/>
        <v>-5.9523809523810423E-3</v>
      </c>
      <c r="AR598" s="36">
        <f t="shared" si="236"/>
        <v>6.3291139240506666E-3</v>
      </c>
      <c r="AS598" s="36">
        <f t="shared" si="237"/>
        <v>-9.1743119266054496E-3</v>
      </c>
      <c r="AT598" s="32">
        <f t="shared" si="238"/>
        <v>-1.1560693641618491E-2</v>
      </c>
      <c r="AU598" s="216">
        <f t="shared" si="239"/>
        <v>-0.12429378531073443</v>
      </c>
      <c r="AV598" s="461">
        <f t="shared" si="240"/>
        <v>-9.1743119266054496E-3</v>
      </c>
      <c r="AW598" s="461">
        <f t="shared" si="241"/>
        <v>7.575757575757569E-2</v>
      </c>
    </row>
    <row r="599" spans="1:49">
      <c r="A599" s="40">
        <f t="shared" ref="A599:A667" si="242">IF(ISBLANK(B599),"",DATE(YEAR(A598),MONTH(A598),DAY(A598)+7))</f>
        <v>41442</v>
      </c>
      <c r="B599" s="26">
        <v>5535</v>
      </c>
      <c r="C599" s="259">
        <v>4975</v>
      </c>
      <c r="D599" s="363">
        <f t="shared" si="221"/>
        <v>6.6031037630591261E-2</v>
      </c>
      <c r="E599" s="349">
        <f t="shared" si="198"/>
        <v>8.4018801410105759E-2</v>
      </c>
      <c r="F599" s="349">
        <f t="shared" si="199"/>
        <v>4.670734273090682E-2</v>
      </c>
      <c r="G599" s="421">
        <f t="shared" si="193"/>
        <v>0.11256281407035176</v>
      </c>
      <c r="H599" s="366">
        <v>9.9499999999999993</v>
      </c>
      <c r="I599" s="339">
        <v>7.65</v>
      </c>
      <c r="J599" s="365">
        <v>13.15</v>
      </c>
      <c r="K599" s="383">
        <v>12.25</v>
      </c>
      <c r="L599" s="365">
        <v>10.7</v>
      </c>
      <c r="M599" s="365">
        <v>10.8</v>
      </c>
      <c r="N599" s="365">
        <v>13.6</v>
      </c>
      <c r="O599" s="365">
        <v>10.7</v>
      </c>
      <c r="P599" s="379">
        <v>0</v>
      </c>
      <c r="Q599" s="368">
        <v>1.72</v>
      </c>
      <c r="R599" s="366">
        <v>3.9</v>
      </c>
      <c r="S599" s="73">
        <v>8.3000000000000007</v>
      </c>
      <c r="T599" s="365">
        <v>7.15</v>
      </c>
      <c r="U599" s="365">
        <v>8.85</v>
      </c>
      <c r="V599" s="365">
        <v>8.75</v>
      </c>
      <c r="W599" s="365">
        <v>5.95</v>
      </c>
      <c r="Y599" s="365">
        <v>17.399999999999999</v>
      </c>
      <c r="Z599" s="457">
        <v>17.850000000000001</v>
      </c>
      <c r="AA599" s="365">
        <v>3.58</v>
      </c>
      <c r="AB599" s="365">
        <v>1.28</v>
      </c>
      <c r="AC599" s="370">
        <f t="shared" si="222"/>
        <v>5.2910052910053018E-2</v>
      </c>
      <c r="AD599" s="476"/>
      <c r="AE599" s="273">
        <f t="shared" si="223"/>
        <v>5.5172413793103559E-2</v>
      </c>
      <c r="AF599" s="208">
        <f t="shared" si="224"/>
        <v>1.1538461538461497E-2</v>
      </c>
      <c r="AG599" s="208">
        <f t="shared" si="225"/>
        <v>3.8135593220338881E-2</v>
      </c>
      <c r="AH599" s="213">
        <f t="shared" si="226"/>
        <v>4.9019607843137303E-2</v>
      </c>
      <c r="AI599" s="211">
        <f t="shared" si="227"/>
        <v>3.3492822966507241E-2</v>
      </c>
      <c r="AJ599" s="211">
        <f t="shared" si="228"/>
        <v>3.8167938931297662E-2</v>
      </c>
      <c r="AK599" s="211">
        <f t="shared" si="229"/>
        <v>2.8846153846153744E-2</v>
      </c>
      <c r="AL599" s="462" t="e">
        <f t="shared" si="230"/>
        <v>#DIV/0!</v>
      </c>
      <c r="AM599" s="461">
        <f t="shared" si="231"/>
        <v>0.29323308270676685</v>
      </c>
      <c r="AN599" s="200">
        <f t="shared" si="232"/>
        <v>0.11428571428571432</v>
      </c>
      <c r="AO599" s="208">
        <f t="shared" si="233"/>
        <v>9.2105263157894912E-2</v>
      </c>
      <c r="AP599" s="32">
        <f t="shared" si="234"/>
        <v>7.5187969924812137E-2</v>
      </c>
      <c r="AQ599" s="32">
        <f t="shared" si="235"/>
        <v>5.9880239520958112E-2</v>
      </c>
      <c r="AR599" s="36">
        <f t="shared" si="236"/>
        <v>0.10062893081761004</v>
      </c>
      <c r="AS599" s="36">
        <f t="shared" si="237"/>
        <v>0.10185185185185186</v>
      </c>
      <c r="AT599" s="32">
        <f t="shared" si="238"/>
        <v>1.754385964912264E-2</v>
      </c>
      <c r="AU599" s="216">
        <f t="shared" si="239"/>
        <v>0.15161290322580645</v>
      </c>
      <c r="AV599" s="461">
        <f t="shared" si="240"/>
        <v>0.10493827160493829</v>
      </c>
      <c r="AW599" s="461">
        <f t="shared" si="241"/>
        <v>0.80281690140845074</v>
      </c>
    </row>
    <row r="600" spans="1:49">
      <c r="A600" s="40">
        <f t="shared" si="242"/>
        <v>41449</v>
      </c>
      <c r="B600" s="26">
        <v>6283</v>
      </c>
      <c r="C600" s="259">
        <v>5325</v>
      </c>
      <c r="D600" s="363">
        <f t="shared" si="221"/>
        <v>0.1044719314938154</v>
      </c>
      <c r="E600" s="349">
        <f t="shared" si="198"/>
        <v>0.13514001806684739</v>
      </c>
      <c r="F600" s="349">
        <f t="shared" si="199"/>
        <v>7.0351758793969932E-2</v>
      </c>
      <c r="G600" s="421">
        <f t="shared" si="193"/>
        <v>0.17990610328638498</v>
      </c>
      <c r="H600" s="366">
        <v>10.75</v>
      </c>
      <c r="I600" s="339">
        <v>8</v>
      </c>
      <c r="J600" s="365">
        <v>14</v>
      </c>
      <c r="K600" s="383">
        <v>13</v>
      </c>
      <c r="L600" s="365">
        <v>11.55</v>
      </c>
      <c r="M600" s="365">
        <v>11.55</v>
      </c>
      <c r="N600" s="365">
        <v>14.35</v>
      </c>
      <c r="O600" s="365">
        <v>11.4</v>
      </c>
      <c r="P600" s="379">
        <v>0</v>
      </c>
      <c r="Q600" s="368">
        <v>2.0299999999999998</v>
      </c>
      <c r="R600" s="366">
        <v>4.5999999999999996</v>
      </c>
      <c r="S600" s="73">
        <v>9.65</v>
      </c>
      <c r="T600" s="365">
        <v>7.9</v>
      </c>
      <c r="U600" s="365">
        <v>9.9</v>
      </c>
      <c r="V600" s="365">
        <v>9.85</v>
      </c>
      <c r="W600" s="365">
        <v>7</v>
      </c>
      <c r="Y600" s="365">
        <v>18.399999999999999</v>
      </c>
      <c r="Z600" s="457">
        <v>18.8</v>
      </c>
      <c r="AA600" s="365">
        <v>4.2</v>
      </c>
      <c r="AB600" s="365">
        <v>1.98</v>
      </c>
      <c r="AC600" s="370">
        <f t="shared" ref="AC600:AC623" si="243">H600/H599-1</f>
        <v>8.0402010050251382E-2</v>
      </c>
      <c r="AD600" s="476"/>
      <c r="AE600" s="273">
        <f t="shared" ref="AE600:AE623" si="244">I600/I599-1</f>
        <v>4.5751633986928164E-2</v>
      </c>
      <c r="AF600" s="208">
        <f t="shared" ref="AF600:AF623" si="245">J600/J599-1</f>
        <v>6.4638783269961975E-2</v>
      </c>
      <c r="AG600" s="208">
        <f t="shared" ref="AG600:AG623" si="246">K600/K599-1</f>
        <v>6.1224489795918435E-2</v>
      </c>
      <c r="AH600" s="213">
        <f t="shared" ref="AH600:AH623" si="247">L600/L599-1</f>
        <v>7.9439252336448662E-2</v>
      </c>
      <c r="AI600" s="211">
        <f t="shared" ref="AI600:AI623" si="248">M600/M599-1</f>
        <v>6.944444444444442E-2</v>
      </c>
      <c r="AJ600" s="211">
        <f t="shared" ref="AJ600:AJ623" si="249">N600/N599-1</f>
        <v>5.5147058823529438E-2</v>
      </c>
      <c r="AK600" s="211">
        <f t="shared" ref="AK600:AK623" si="250">O600/O599-1</f>
        <v>6.542056074766367E-2</v>
      </c>
      <c r="AL600" s="462" t="e">
        <f t="shared" ref="AL600:AL623" si="251">P600/P599-1</f>
        <v>#DIV/0!</v>
      </c>
      <c r="AM600" s="461">
        <f t="shared" ref="AM600:AM623" si="252">Q600/Q599-1</f>
        <v>0.18023255813953476</v>
      </c>
      <c r="AN600" s="200">
        <f t="shared" ref="AN600:AN623" si="253">R600/R599-1</f>
        <v>0.17948717948717952</v>
      </c>
      <c r="AO600" s="208">
        <f t="shared" ref="AO600:AO623" si="254">S600/S599-1</f>
        <v>0.16265060240963858</v>
      </c>
      <c r="AP600" s="32">
        <f t="shared" ref="AP600:AP623" si="255">T600/T599-1</f>
        <v>0.10489510489510478</v>
      </c>
      <c r="AQ600" s="32">
        <f t="shared" ref="AQ600:AQ623" si="256">U600/U599-1</f>
        <v>0.1186440677966103</v>
      </c>
      <c r="AR600" s="36">
        <f t="shared" ref="AR600:AR623" si="257">V600/V599-1</f>
        <v>0.12571428571428567</v>
      </c>
      <c r="AS600" s="36">
        <f t="shared" ref="AS600:AS623" si="258">W600/W599-1</f>
        <v>0.17647058823529416</v>
      </c>
      <c r="AT600" s="32">
        <f t="shared" ref="AT600:AT623" si="259">Y600/Y599-1</f>
        <v>5.7471264367816133E-2</v>
      </c>
      <c r="AU600" s="216">
        <f t="shared" ref="AU600:AU623" si="260">Z600/Z599-1</f>
        <v>5.3221288515406195E-2</v>
      </c>
      <c r="AV600" s="461">
        <f t="shared" ref="AV600:AV623" si="261">AA600/AA599-1</f>
        <v>0.17318435754189943</v>
      </c>
      <c r="AW600" s="461">
        <f t="shared" ref="AW600:AW623" si="262">AB600/AB599-1</f>
        <v>0.546875</v>
      </c>
    </row>
    <row r="601" spans="1:49">
      <c r="A601" s="40">
        <f t="shared" si="242"/>
        <v>41456</v>
      </c>
      <c r="B601" s="26">
        <v>7248</v>
      </c>
      <c r="C601" s="259">
        <v>5479</v>
      </c>
      <c r="D601" s="363">
        <f t="shared" si="221"/>
        <v>9.6399035148173606E-2</v>
      </c>
      <c r="E601" s="349">
        <f t="shared" si="198"/>
        <v>0.15358904981696653</v>
      </c>
      <c r="F601" s="349">
        <f t="shared" si="199"/>
        <v>2.892018779342731E-2</v>
      </c>
      <c r="G601" s="421">
        <f t="shared" si="193"/>
        <v>0.32286913670377804</v>
      </c>
      <c r="H601" s="366">
        <v>12</v>
      </c>
      <c r="I601" s="339">
        <v>8.25</v>
      </c>
      <c r="J601" s="365">
        <v>15.15</v>
      </c>
      <c r="K601" s="383">
        <v>13.6</v>
      </c>
      <c r="L601" s="365">
        <v>12.8</v>
      </c>
      <c r="M601" s="365">
        <v>12.15</v>
      </c>
      <c r="N601" s="365">
        <v>15.5</v>
      </c>
      <c r="O601" s="365">
        <v>11.95</v>
      </c>
      <c r="P601" s="379">
        <v>0.18</v>
      </c>
      <c r="Q601" s="368">
        <v>2.34</v>
      </c>
      <c r="R601" s="366">
        <v>5.4</v>
      </c>
      <c r="S601" s="73">
        <v>10.9</v>
      </c>
      <c r="T601" s="365">
        <v>9.1999999999999993</v>
      </c>
      <c r="U601" s="365">
        <v>10.8</v>
      </c>
      <c r="V601" s="365">
        <v>11.4</v>
      </c>
      <c r="W601" s="365">
        <v>7.85</v>
      </c>
      <c r="Y601" s="365">
        <v>21.15</v>
      </c>
      <c r="Z601" s="457">
        <v>21.5</v>
      </c>
      <c r="AA601" s="365">
        <v>4.8600000000000003</v>
      </c>
      <c r="AB601" s="365">
        <v>2.78</v>
      </c>
      <c r="AC601" s="370">
        <f t="shared" si="243"/>
        <v>0.11627906976744184</v>
      </c>
      <c r="AD601" s="476"/>
      <c r="AE601" s="273">
        <f t="shared" si="244"/>
        <v>3.125E-2</v>
      </c>
      <c r="AF601" s="208">
        <f t="shared" si="245"/>
        <v>8.2142857142857073E-2</v>
      </c>
      <c r="AG601" s="208">
        <f t="shared" si="246"/>
        <v>4.6153846153846212E-2</v>
      </c>
      <c r="AH601" s="213">
        <f t="shared" si="247"/>
        <v>0.10822510822510822</v>
      </c>
      <c r="AI601" s="211">
        <f t="shared" si="248"/>
        <v>5.1948051948051965E-2</v>
      </c>
      <c r="AJ601" s="211">
        <f t="shared" si="249"/>
        <v>8.0139372822299659E-2</v>
      </c>
      <c r="AK601" s="211">
        <f t="shared" si="250"/>
        <v>4.8245614035087536E-2</v>
      </c>
      <c r="AL601" s="462" t="e">
        <f t="shared" si="251"/>
        <v>#DIV/0!</v>
      </c>
      <c r="AM601" s="461">
        <f t="shared" si="252"/>
        <v>0.15270935960591148</v>
      </c>
      <c r="AN601" s="200">
        <f t="shared" si="253"/>
        <v>0.17391304347826098</v>
      </c>
      <c r="AO601" s="208">
        <f t="shared" si="254"/>
        <v>0.1295336787564767</v>
      </c>
      <c r="AP601" s="32">
        <f t="shared" si="255"/>
        <v>0.16455696202531622</v>
      </c>
      <c r="AQ601" s="32">
        <f t="shared" si="256"/>
        <v>9.090909090909105E-2</v>
      </c>
      <c r="AR601" s="36">
        <f t="shared" si="257"/>
        <v>0.1573604060913707</v>
      </c>
      <c r="AS601" s="36">
        <f t="shared" si="258"/>
        <v>0.12142857142857144</v>
      </c>
      <c r="AT601" s="32">
        <f t="shared" si="259"/>
        <v>0.14945652173913038</v>
      </c>
      <c r="AU601" s="216">
        <f t="shared" si="260"/>
        <v>0.1436170212765957</v>
      </c>
      <c r="AV601" s="461">
        <f t="shared" si="261"/>
        <v>0.15714285714285725</v>
      </c>
      <c r="AW601" s="461">
        <f t="shared" si="262"/>
        <v>0.40404040404040398</v>
      </c>
    </row>
    <row r="602" spans="1:49">
      <c r="A602" s="40">
        <f t="shared" si="242"/>
        <v>41463</v>
      </c>
      <c r="B602" s="26">
        <v>6642</v>
      </c>
      <c r="C602" s="259">
        <v>5382</v>
      </c>
      <c r="D602" s="363">
        <f t="shared" si="221"/>
        <v>-5.5236897933527151E-2</v>
      </c>
      <c r="E602" s="349">
        <f t="shared" si="198"/>
        <v>-8.3609271523178763E-2</v>
      </c>
      <c r="F602" s="349">
        <f t="shared" si="199"/>
        <v>-1.7703960576747613E-2</v>
      </c>
      <c r="G602" s="421">
        <f t="shared" si="193"/>
        <v>0.23411371237458195</v>
      </c>
      <c r="H602" s="366">
        <v>11.9</v>
      </c>
      <c r="I602" s="339">
        <v>7.35</v>
      </c>
      <c r="J602" s="365">
        <v>13.5</v>
      </c>
      <c r="K602" s="383">
        <v>12.7</v>
      </c>
      <c r="L602" s="365">
        <v>12.65</v>
      </c>
      <c r="M602" s="365">
        <v>11.3</v>
      </c>
      <c r="N602" s="365">
        <v>15.4</v>
      </c>
      <c r="O602" s="365">
        <v>11</v>
      </c>
      <c r="P602" s="379">
        <v>0.18</v>
      </c>
      <c r="Q602" s="368">
        <v>1.99</v>
      </c>
      <c r="R602" s="366">
        <v>4.45</v>
      </c>
      <c r="S602" s="73">
        <v>10</v>
      </c>
      <c r="T602" s="365">
        <v>9.1</v>
      </c>
      <c r="U602" s="365">
        <v>9.9</v>
      </c>
      <c r="V602" s="365">
        <v>10.6</v>
      </c>
      <c r="W602" s="365">
        <v>6.9</v>
      </c>
      <c r="Y602" s="365">
        <v>20.100000000000001</v>
      </c>
      <c r="Z602" s="457">
        <v>20.5</v>
      </c>
      <c r="AA602" s="365">
        <v>4.5999999999999996</v>
      </c>
      <c r="AB602" s="365">
        <v>2.25</v>
      </c>
      <c r="AC602" s="370">
        <f t="shared" si="243"/>
        <v>-8.3333333333333037E-3</v>
      </c>
      <c r="AD602" s="476"/>
      <c r="AE602" s="273">
        <f t="shared" si="244"/>
        <v>-0.10909090909090913</v>
      </c>
      <c r="AF602" s="208">
        <f t="shared" si="245"/>
        <v>-0.1089108910891089</v>
      </c>
      <c r="AG602" s="208">
        <f t="shared" si="246"/>
        <v>-6.6176470588235281E-2</v>
      </c>
      <c r="AH602" s="213">
        <f t="shared" si="247"/>
        <v>-1.171875E-2</v>
      </c>
      <c r="AI602" s="211">
        <f t="shared" si="248"/>
        <v>-6.9958847736625529E-2</v>
      </c>
      <c r="AJ602" s="211">
        <f t="shared" si="249"/>
        <v>-6.4516129032258229E-3</v>
      </c>
      <c r="AK602" s="211">
        <f t="shared" si="250"/>
        <v>-7.9497907949790725E-2</v>
      </c>
      <c r="AL602" s="462">
        <f t="shared" si="251"/>
        <v>0</v>
      </c>
      <c r="AM602" s="461">
        <f t="shared" si="252"/>
        <v>-0.14957264957264949</v>
      </c>
      <c r="AN602" s="200">
        <f t="shared" si="253"/>
        <v>-0.17592592592592593</v>
      </c>
      <c r="AO602" s="208">
        <f t="shared" si="254"/>
        <v>-8.2568807339449601E-2</v>
      </c>
      <c r="AP602" s="32">
        <f t="shared" si="255"/>
        <v>-1.0869565217391242E-2</v>
      </c>
      <c r="AQ602" s="32">
        <f t="shared" si="256"/>
        <v>-8.333333333333337E-2</v>
      </c>
      <c r="AR602" s="36">
        <f t="shared" si="257"/>
        <v>-7.0175438596491335E-2</v>
      </c>
      <c r="AS602" s="36">
        <f t="shared" si="258"/>
        <v>-0.12101910828025464</v>
      </c>
      <c r="AT602" s="32">
        <f t="shared" si="259"/>
        <v>-4.9645390070921835E-2</v>
      </c>
      <c r="AU602" s="216">
        <f t="shared" si="260"/>
        <v>-4.6511627906976716E-2</v>
      </c>
      <c r="AV602" s="461">
        <f t="shared" si="261"/>
        <v>-5.3497942386831365E-2</v>
      </c>
      <c r="AW602" s="461">
        <f t="shared" si="262"/>
        <v>-0.19064748201438841</v>
      </c>
    </row>
    <row r="603" spans="1:49">
      <c r="A603" s="40">
        <f t="shared" si="242"/>
        <v>41470</v>
      </c>
      <c r="B603" s="26">
        <v>7067</v>
      </c>
      <c r="C603" s="259">
        <v>5573</v>
      </c>
      <c r="D603" s="363">
        <f t="shared" si="221"/>
        <v>5.1230871590153049E-2</v>
      </c>
      <c r="E603" s="349">
        <f t="shared" si="198"/>
        <v>6.3986750978620943E-2</v>
      </c>
      <c r="F603" s="349">
        <f t="shared" si="199"/>
        <v>3.548866592344857E-2</v>
      </c>
      <c r="G603" s="421">
        <f t="shared" si="193"/>
        <v>0.26807823434415934</v>
      </c>
      <c r="H603" s="366">
        <v>12</v>
      </c>
      <c r="I603" s="339">
        <v>7.75</v>
      </c>
      <c r="J603" s="365">
        <v>14</v>
      </c>
      <c r="K603" s="383">
        <v>13.6</v>
      </c>
      <c r="L603" s="365">
        <v>12.7</v>
      </c>
      <c r="M603" s="365">
        <v>11.5</v>
      </c>
      <c r="N603" s="365">
        <v>15.45</v>
      </c>
      <c r="O603" s="365">
        <v>11.4</v>
      </c>
      <c r="P603" s="379">
        <v>0.22</v>
      </c>
      <c r="Q603" s="368">
        <v>2.2999999999999998</v>
      </c>
      <c r="R603" s="366">
        <v>5.2</v>
      </c>
      <c r="S603" s="73">
        <v>10.7</v>
      </c>
      <c r="T603" s="365">
        <v>9.25</v>
      </c>
      <c r="U603" s="365">
        <v>10.9</v>
      </c>
      <c r="V603" s="365">
        <v>11.3</v>
      </c>
      <c r="W603" s="365">
        <v>7.1</v>
      </c>
      <c r="Y603" s="365">
        <v>21</v>
      </c>
      <c r="Z603" s="457">
        <v>21</v>
      </c>
      <c r="AA603" s="365">
        <v>4.5999999999999996</v>
      </c>
      <c r="AB603" s="365">
        <v>2.71</v>
      </c>
      <c r="AC603" s="370">
        <f t="shared" si="243"/>
        <v>8.4033613445377853E-3</v>
      </c>
      <c r="AD603" s="476"/>
      <c r="AE603" s="273">
        <f t="shared" si="244"/>
        <v>5.4421768707483054E-2</v>
      </c>
      <c r="AF603" s="208">
        <f t="shared" si="245"/>
        <v>3.7037037037036979E-2</v>
      </c>
      <c r="AG603" s="208">
        <f t="shared" si="246"/>
        <v>7.0866141732283561E-2</v>
      </c>
      <c r="AH603" s="213">
        <f t="shared" si="247"/>
        <v>3.9525691699604515E-3</v>
      </c>
      <c r="AI603" s="211">
        <f t="shared" si="248"/>
        <v>1.7699115044247815E-2</v>
      </c>
      <c r="AJ603" s="211">
        <f t="shared" si="249"/>
        <v>3.2467532467532756E-3</v>
      </c>
      <c r="AK603" s="211">
        <f t="shared" si="250"/>
        <v>3.6363636363636376E-2</v>
      </c>
      <c r="AL603" s="462">
        <f t="shared" si="251"/>
        <v>0.22222222222222232</v>
      </c>
      <c r="AM603" s="461">
        <f t="shared" si="252"/>
        <v>0.15577889447236171</v>
      </c>
      <c r="AN603" s="200">
        <f t="shared" si="253"/>
        <v>0.1685393258426966</v>
      </c>
      <c r="AO603" s="208">
        <f t="shared" si="254"/>
        <v>6.999999999999984E-2</v>
      </c>
      <c r="AP603" s="32">
        <f t="shared" si="255"/>
        <v>1.6483516483516425E-2</v>
      </c>
      <c r="AQ603" s="32">
        <f t="shared" si="256"/>
        <v>0.10101010101010099</v>
      </c>
      <c r="AR603" s="36">
        <f t="shared" si="257"/>
        <v>6.60377358490567E-2</v>
      </c>
      <c r="AS603" s="36">
        <f t="shared" si="258"/>
        <v>2.8985507246376718E-2</v>
      </c>
      <c r="AT603" s="32">
        <f t="shared" si="259"/>
        <v>4.4776119402984982E-2</v>
      </c>
      <c r="AU603" s="216">
        <f t="shared" si="260"/>
        <v>2.4390243902439046E-2</v>
      </c>
      <c r="AV603" s="461">
        <f t="shared" si="261"/>
        <v>0</v>
      </c>
      <c r="AW603" s="461">
        <f t="shared" si="262"/>
        <v>0.20444444444444443</v>
      </c>
    </row>
    <row r="604" spans="1:49">
      <c r="A604" s="40">
        <f t="shared" si="242"/>
        <v>41477</v>
      </c>
      <c r="B604" s="26">
        <v>6812</v>
      </c>
      <c r="C604" s="259">
        <v>5378</v>
      </c>
      <c r="D604" s="363">
        <f t="shared" si="221"/>
        <v>-3.5601265822784778E-2</v>
      </c>
      <c r="E604" s="349">
        <f t="shared" si="198"/>
        <v>-3.6083203622470639E-2</v>
      </c>
      <c r="F604" s="349">
        <f t="shared" si="199"/>
        <v>-3.4990130988695523E-2</v>
      </c>
      <c r="G604" s="421">
        <f t="shared" si="193"/>
        <v>0.26664187430271474</v>
      </c>
      <c r="H604" s="366">
        <v>11.4</v>
      </c>
      <c r="I604" s="339">
        <v>7.8</v>
      </c>
      <c r="J604" s="365">
        <v>14</v>
      </c>
      <c r="K604" s="383">
        <v>12.9</v>
      </c>
      <c r="L604" s="365">
        <v>12.6</v>
      </c>
      <c r="M604" s="365">
        <v>10.8</v>
      </c>
      <c r="N604" s="365">
        <v>14.75</v>
      </c>
      <c r="O604" s="365">
        <v>11.1</v>
      </c>
      <c r="P604" s="379">
        <v>0.18</v>
      </c>
      <c r="Q604" s="368">
        <v>2.0299999999999998</v>
      </c>
      <c r="R604" s="366">
        <v>5.0999999999999996</v>
      </c>
      <c r="S604" s="73">
        <v>10.35</v>
      </c>
      <c r="T604" s="365">
        <v>8.5500000000000007</v>
      </c>
      <c r="U604" s="365">
        <v>10.45</v>
      </c>
      <c r="V604" s="365">
        <v>10.85</v>
      </c>
      <c r="W604" s="365">
        <v>7</v>
      </c>
      <c r="Y604" s="365">
        <v>20.2</v>
      </c>
      <c r="Z604" s="457">
        <v>20.2</v>
      </c>
      <c r="AA604" s="365">
        <v>4.42</v>
      </c>
      <c r="AB604" s="365">
        <v>2.65</v>
      </c>
      <c r="AC604" s="370">
        <f t="shared" si="243"/>
        <v>-4.9999999999999933E-2</v>
      </c>
      <c r="AD604" s="476"/>
      <c r="AE604" s="273">
        <f t="shared" si="244"/>
        <v>6.4516129032257119E-3</v>
      </c>
      <c r="AF604" s="208">
        <f t="shared" si="245"/>
        <v>0</v>
      </c>
      <c r="AG604" s="208">
        <f t="shared" si="246"/>
        <v>-5.1470588235294046E-2</v>
      </c>
      <c r="AH604" s="213">
        <f t="shared" si="247"/>
        <v>-7.8740157480314821E-3</v>
      </c>
      <c r="AI604" s="211">
        <f t="shared" si="248"/>
        <v>-6.0869565217391286E-2</v>
      </c>
      <c r="AJ604" s="211">
        <f t="shared" si="249"/>
        <v>-4.5307443365695699E-2</v>
      </c>
      <c r="AK604" s="211">
        <f t="shared" si="250"/>
        <v>-2.6315789473684292E-2</v>
      </c>
      <c r="AL604" s="462">
        <f t="shared" si="251"/>
        <v>-0.18181818181818188</v>
      </c>
      <c r="AM604" s="461">
        <f t="shared" si="252"/>
        <v>-0.11739130434782608</v>
      </c>
      <c r="AN604" s="200">
        <f t="shared" si="253"/>
        <v>-1.9230769230769384E-2</v>
      </c>
      <c r="AO604" s="208">
        <f t="shared" si="254"/>
        <v>-3.2710280373831724E-2</v>
      </c>
      <c r="AP604" s="32">
        <f t="shared" si="255"/>
        <v>-7.5675675675675569E-2</v>
      </c>
      <c r="AQ604" s="32">
        <f t="shared" si="256"/>
        <v>-4.1284403669724856E-2</v>
      </c>
      <c r="AR604" s="36">
        <f t="shared" si="257"/>
        <v>-3.9823008849557584E-2</v>
      </c>
      <c r="AS604" s="36">
        <f t="shared" si="258"/>
        <v>-1.4084507042253502E-2</v>
      </c>
      <c r="AT604" s="32">
        <f t="shared" si="259"/>
        <v>-3.8095238095238182E-2</v>
      </c>
      <c r="AU604" s="216">
        <f t="shared" si="260"/>
        <v>-3.8095238095238182E-2</v>
      </c>
      <c r="AV604" s="461">
        <f t="shared" si="261"/>
        <v>-3.9130434782608692E-2</v>
      </c>
      <c r="AW604" s="461">
        <f t="shared" si="262"/>
        <v>-2.2140221402214055E-2</v>
      </c>
    </row>
    <row r="605" spans="1:49">
      <c r="A605" s="40">
        <f t="shared" si="242"/>
        <v>41484</v>
      </c>
      <c r="B605" s="26">
        <v>6353</v>
      </c>
      <c r="C605" s="259">
        <v>5283</v>
      </c>
      <c r="D605" s="363">
        <f t="shared" si="221"/>
        <v>-4.5447087776866235E-2</v>
      </c>
      <c r="E605" s="349">
        <f t="shared" si="198"/>
        <v>-6.7381092190252456E-2</v>
      </c>
      <c r="F605" s="349">
        <f t="shared" si="199"/>
        <v>-1.7664559315730743E-2</v>
      </c>
      <c r="G605" s="421">
        <f t="shared" si="193"/>
        <v>0.2025364376301344</v>
      </c>
      <c r="H605" s="366">
        <v>11.25</v>
      </c>
      <c r="I605" s="339">
        <v>7.75</v>
      </c>
      <c r="J605" s="365">
        <v>14</v>
      </c>
      <c r="K605" s="383">
        <v>12.65</v>
      </c>
      <c r="L605" s="365">
        <v>12.4</v>
      </c>
      <c r="M605" s="365">
        <v>10.5</v>
      </c>
      <c r="N605" s="365">
        <v>14.6</v>
      </c>
      <c r="O605" s="365">
        <v>10.85</v>
      </c>
      <c r="P605" s="379">
        <v>0.08</v>
      </c>
      <c r="Q605" s="368">
        <v>1.97</v>
      </c>
      <c r="R605" s="366">
        <v>4.5</v>
      </c>
      <c r="S605" s="73">
        <v>9.15</v>
      </c>
      <c r="T605" s="365">
        <v>8.35</v>
      </c>
      <c r="U605" s="365">
        <v>9.85</v>
      </c>
      <c r="V605" s="365">
        <v>9.9</v>
      </c>
      <c r="W605" s="365">
        <v>6.35</v>
      </c>
      <c r="Y605" s="365">
        <v>20</v>
      </c>
      <c r="Z605" s="457">
        <v>20.100000000000001</v>
      </c>
      <c r="AA605" s="365">
        <v>4.3600000000000003</v>
      </c>
      <c r="AB605" s="365">
        <v>2.0299999999999998</v>
      </c>
      <c r="AC605" s="370">
        <f t="shared" si="243"/>
        <v>-1.3157894736842146E-2</v>
      </c>
      <c r="AD605" s="476"/>
      <c r="AE605" s="273">
        <f t="shared" si="244"/>
        <v>-6.4102564102563875E-3</v>
      </c>
      <c r="AF605" s="208">
        <f t="shared" si="245"/>
        <v>0</v>
      </c>
      <c r="AG605" s="208">
        <f t="shared" si="246"/>
        <v>-1.9379844961240345E-2</v>
      </c>
      <c r="AH605" s="213">
        <f t="shared" si="247"/>
        <v>-1.5873015873015817E-2</v>
      </c>
      <c r="AI605" s="211">
        <f t="shared" si="248"/>
        <v>-2.777777777777779E-2</v>
      </c>
      <c r="AJ605" s="211">
        <f t="shared" si="249"/>
        <v>-1.0169491525423791E-2</v>
      </c>
      <c r="AK605" s="211">
        <f t="shared" si="250"/>
        <v>-2.2522522522522515E-2</v>
      </c>
      <c r="AL605" s="462">
        <f t="shared" si="251"/>
        <v>-0.55555555555555558</v>
      </c>
      <c r="AM605" s="461">
        <f t="shared" si="252"/>
        <v>-2.9556650246305383E-2</v>
      </c>
      <c r="AN605" s="200">
        <f t="shared" si="253"/>
        <v>-0.11764705882352933</v>
      </c>
      <c r="AO605" s="208">
        <f t="shared" si="254"/>
        <v>-0.11594202898550721</v>
      </c>
      <c r="AP605" s="32">
        <f t="shared" si="255"/>
        <v>-2.3391812865497186E-2</v>
      </c>
      <c r="AQ605" s="32">
        <f t="shared" si="256"/>
        <v>-5.7416267942583699E-2</v>
      </c>
      <c r="AR605" s="36">
        <f t="shared" si="257"/>
        <v>-8.7557603686635899E-2</v>
      </c>
      <c r="AS605" s="36">
        <f t="shared" si="258"/>
        <v>-9.285714285714286E-2</v>
      </c>
      <c r="AT605" s="32">
        <f t="shared" si="259"/>
        <v>-9.9009900990099098E-3</v>
      </c>
      <c r="AU605" s="216">
        <f t="shared" si="260"/>
        <v>-4.9504950495048439E-3</v>
      </c>
      <c r="AV605" s="461">
        <f t="shared" si="261"/>
        <v>-1.3574660633484115E-2</v>
      </c>
      <c r="AW605" s="461">
        <f t="shared" si="262"/>
        <v>-0.23396226415094346</v>
      </c>
    </row>
    <row r="606" spans="1:49">
      <c r="A606" s="40">
        <f t="shared" si="242"/>
        <v>41491</v>
      </c>
      <c r="B606" s="26">
        <v>6180</v>
      </c>
      <c r="C606" s="259">
        <v>5508</v>
      </c>
      <c r="D606" s="363">
        <f t="shared" si="221"/>
        <v>4.4688896528015665E-3</v>
      </c>
      <c r="E606" s="349">
        <f t="shared" si="198"/>
        <v>-2.7231229340469065E-2</v>
      </c>
      <c r="F606" s="349">
        <f t="shared" si="199"/>
        <v>4.2589437819420706E-2</v>
      </c>
      <c r="G606" s="421">
        <f t="shared" si="193"/>
        <v>0.12200435729847495</v>
      </c>
      <c r="H606" s="366">
        <v>11.4</v>
      </c>
      <c r="I606" s="339">
        <v>8.5</v>
      </c>
      <c r="J606" s="365">
        <v>14.6</v>
      </c>
      <c r="K606" s="383">
        <v>13</v>
      </c>
      <c r="L606" s="365">
        <v>12.6</v>
      </c>
      <c r="M606" s="365">
        <v>10.7</v>
      </c>
      <c r="N606" s="365">
        <v>14.8</v>
      </c>
      <c r="O606" s="365">
        <v>11.2</v>
      </c>
      <c r="P606" s="379">
        <v>0.11</v>
      </c>
      <c r="Q606" s="368">
        <v>2.39</v>
      </c>
      <c r="R606" s="366">
        <v>4.45</v>
      </c>
      <c r="S606" s="73">
        <v>9</v>
      </c>
      <c r="T606" s="365">
        <v>8.5500000000000007</v>
      </c>
      <c r="U606" s="365">
        <v>9.6</v>
      </c>
      <c r="V606" s="365">
        <v>9.5</v>
      </c>
      <c r="W606" s="365">
        <v>5.9</v>
      </c>
      <c r="Y606" s="365">
        <v>20</v>
      </c>
      <c r="Z606" s="457">
        <v>20.100000000000001</v>
      </c>
      <c r="AA606" s="365">
        <v>4.24</v>
      </c>
      <c r="AB606" s="365">
        <v>2.59</v>
      </c>
      <c r="AC606" s="370">
        <f t="shared" si="243"/>
        <v>1.3333333333333419E-2</v>
      </c>
      <c r="AD606" s="476"/>
      <c r="AE606" s="273">
        <f t="shared" si="244"/>
        <v>9.6774193548387011E-2</v>
      </c>
      <c r="AF606" s="208">
        <f t="shared" si="245"/>
        <v>4.2857142857142927E-2</v>
      </c>
      <c r="AG606" s="208">
        <f t="shared" si="246"/>
        <v>2.7667984189723382E-2</v>
      </c>
      <c r="AH606" s="213">
        <f t="shared" si="247"/>
        <v>1.6129032258064502E-2</v>
      </c>
      <c r="AI606" s="211">
        <f t="shared" si="248"/>
        <v>1.904761904761898E-2</v>
      </c>
      <c r="AJ606" s="211">
        <f t="shared" si="249"/>
        <v>1.3698630136986356E-2</v>
      </c>
      <c r="AK606" s="211">
        <f t="shared" si="250"/>
        <v>3.2258064516129004E-2</v>
      </c>
      <c r="AL606" s="462">
        <f t="shared" si="251"/>
        <v>0.375</v>
      </c>
      <c r="AM606" s="461">
        <f t="shared" si="252"/>
        <v>0.21319796954314718</v>
      </c>
      <c r="AN606" s="200">
        <f t="shared" si="253"/>
        <v>-1.1111111111111072E-2</v>
      </c>
      <c r="AO606" s="208">
        <f t="shared" si="254"/>
        <v>-1.6393442622950838E-2</v>
      </c>
      <c r="AP606" s="32">
        <f t="shared" si="255"/>
        <v>2.3952095808383422E-2</v>
      </c>
      <c r="AQ606" s="32">
        <f t="shared" si="256"/>
        <v>-2.5380710659898442E-2</v>
      </c>
      <c r="AR606" s="36">
        <f t="shared" si="257"/>
        <v>-4.0404040404040442E-2</v>
      </c>
      <c r="AS606" s="36">
        <f t="shared" si="258"/>
        <v>-7.0866141732283339E-2</v>
      </c>
      <c r="AT606" s="32">
        <f t="shared" si="259"/>
        <v>0</v>
      </c>
      <c r="AU606" s="216">
        <f t="shared" si="260"/>
        <v>0</v>
      </c>
      <c r="AV606" s="461">
        <f t="shared" si="261"/>
        <v>-2.7522935779816571E-2</v>
      </c>
      <c r="AW606" s="461">
        <f t="shared" si="262"/>
        <v>0.27586206896551735</v>
      </c>
    </row>
    <row r="607" spans="1:49">
      <c r="A607" s="40">
        <f t="shared" si="242"/>
        <v>41498</v>
      </c>
      <c r="B607" s="26">
        <v>5719</v>
      </c>
      <c r="C607" s="259">
        <v>5387</v>
      </c>
      <c r="D607" s="363">
        <f t="shared" si="221"/>
        <v>-4.9794661190965095E-2</v>
      </c>
      <c r="E607" s="349">
        <f t="shared" si="198"/>
        <v>-7.4595469255663405E-2</v>
      </c>
      <c r="F607" s="349">
        <f t="shared" si="199"/>
        <v>-2.1968046477850445E-2</v>
      </c>
      <c r="G607" s="421">
        <f t="shared" si="193"/>
        <v>6.1629849638017452E-2</v>
      </c>
      <c r="H607" s="366">
        <v>11.2</v>
      </c>
      <c r="I607" s="339">
        <v>8.35</v>
      </c>
      <c r="J607" s="365">
        <v>14.4</v>
      </c>
      <c r="K607" s="383">
        <v>12.75</v>
      </c>
      <c r="L607" s="365">
        <v>12</v>
      </c>
      <c r="M607" s="365">
        <v>10.5</v>
      </c>
      <c r="N607" s="365">
        <v>14.5</v>
      </c>
      <c r="O607" s="365">
        <v>11.1</v>
      </c>
      <c r="P607" s="379">
        <v>0.8</v>
      </c>
      <c r="Q607" s="368">
        <v>2.2999999999999998</v>
      </c>
      <c r="R607" s="366">
        <v>3.6</v>
      </c>
      <c r="S607" s="73">
        <v>8.4</v>
      </c>
      <c r="T607" s="365">
        <v>8.35</v>
      </c>
      <c r="U607" s="365">
        <v>9.4</v>
      </c>
      <c r="V607" s="365">
        <v>8.65</v>
      </c>
      <c r="W607" s="365">
        <v>5.0999999999999996</v>
      </c>
      <c r="Y607" s="365">
        <v>19.5</v>
      </c>
      <c r="Z607" s="457">
        <v>19.600000000000001</v>
      </c>
      <c r="AA607" s="365">
        <v>4.07</v>
      </c>
      <c r="AB607" s="365">
        <v>1.06</v>
      </c>
      <c r="AC607" s="370">
        <f t="shared" si="243"/>
        <v>-1.7543859649122862E-2</v>
      </c>
      <c r="AD607" s="476"/>
      <c r="AE607" s="273">
        <f t="shared" si="244"/>
        <v>-1.764705882352946E-2</v>
      </c>
      <c r="AF607" s="208">
        <f t="shared" si="245"/>
        <v>-1.3698630136986245E-2</v>
      </c>
      <c r="AG607" s="208">
        <f t="shared" si="246"/>
        <v>-1.9230769230769273E-2</v>
      </c>
      <c r="AH607" s="213">
        <f t="shared" si="247"/>
        <v>-4.7619047619047561E-2</v>
      </c>
      <c r="AI607" s="211">
        <f t="shared" si="248"/>
        <v>-1.869158878504662E-2</v>
      </c>
      <c r="AJ607" s="211">
        <f t="shared" si="249"/>
        <v>-2.0270270270270285E-2</v>
      </c>
      <c r="AK607" s="211">
        <f t="shared" si="250"/>
        <v>-8.9285714285713969E-3</v>
      </c>
      <c r="AL607" s="462">
        <f t="shared" si="251"/>
        <v>6.2727272727272734</v>
      </c>
      <c r="AM607" s="461">
        <f t="shared" si="252"/>
        <v>-3.765690376569053E-2</v>
      </c>
      <c r="AN607" s="200">
        <f t="shared" si="253"/>
        <v>-0.1910112359550562</v>
      </c>
      <c r="AO607" s="208">
        <f t="shared" si="254"/>
        <v>-6.6666666666666652E-2</v>
      </c>
      <c r="AP607" s="32">
        <f t="shared" si="255"/>
        <v>-2.3391812865497186E-2</v>
      </c>
      <c r="AQ607" s="32">
        <f t="shared" si="256"/>
        <v>-2.0833333333333259E-2</v>
      </c>
      <c r="AR607" s="36">
        <f t="shared" si="257"/>
        <v>-8.9473684210526261E-2</v>
      </c>
      <c r="AS607" s="36">
        <f t="shared" si="258"/>
        <v>-0.13559322033898313</v>
      </c>
      <c r="AT607" s="32">
        <f t="shared" si="259"/>
        <v>-2.5000000000000022E-2</v>
      </c>
      <c r="AU607" s="216">
        <f t="shared" si="260"/>
        <v>-2.4875621890547261E-2</v>
      </c>
      <c r="AV607" s="461">
        <f t="shared" si="261"/>
        <v>-4.0094339622641528E-2</v>
      </c>
      <c r="AW607" s="461">
        <f t="shared" si="262"/>
        <v>-0.59073359073359066</v>
      </c>
    </row>
    <row r="608" spans="1:49">
      <c r="A608" s="40">
        <f t="shared" si="242"/>
        <v>41505</v>
      </c>
      <c r="B608" s="26">
        <v>6615</v>
      </c>
      <c r="C608" s="259">
        <v>5890</v>
      </c>
      <c r="D608" s="363">
        <f t="shared" si="221"/>
        <v>0.12596794525481725</v>
      </c>
      <c r="E608" s="349">
        <f t="shared" si="198"/>
        <v>0.15667074663402691</v>
      </c>
      <c r="F608" s="349">
        <f t="shared" si="199"/>
        <v>9.3372934843140909E-2</v>
      </c>
      <c r="G608" s="421">
        <f t="shared" si="193"/>
        <v>0.1230899830220713</v>
      </c>
      <c r="H608" s="366">
        <v>12.1</v>
      </c>
      <c r="I608" s="339">
        <v>9.0500000000000007</v>
      </c>
      <c r="J608" s="365">
        <v>15.95</v>
      </c>
      <c r="K608" s="383">
        <v>13.65</v>
      </c>
      <c r="L608" s="365">
        <v>12.9</v>
      </c>
      <c r="M608" s="365">
        <v>11.4</v>
      </c>
      <c r="N608" s="365">
        <v>15.4</v>
      </c>
      <c r="O608" s="365">
        <v>12</v>
      </c>
      <c r="P608" s="379">
        <v>0.27</v>
      </c>
      <c r="Q608" s="368">
        <v>2.74</v>
      </c>
      <c r="R608" s="366">
        <v>4.5999999999999996</v>
      </c>
      <c r="S608" s="73">
        <v>9.4</v>
      </c>
      <c r="T608" s="365">
        <v>9.25</v>
      </c>
      <c r="U608" s="365">
        <v>10.6</v>
      </c>
      <c r="V608" s="365">
        <v>9.85</v>
      </c>
      <c r="W608" s="365">
        <v>6.1</v>
      </c>
      <c r="Y608" s="365">
        <v>20.5</v>
      </c>
      <c r="Z608" s="457">
        <v>20.6</v>
      </c>
      <c r="AA608" s="73">
        <v>4.95</v>
      </c>
      <c r="AB608" s="365">
        <v>2.2999999999999998</v>
      </c>
      <c r="AC608" s="370">
        <f t="shared" si="243"/>
        <v>8.0357142857142794E-2</v>
      </c>
      <c r="AD608" s="476"/>
      <c r="AE608" s="273">
        <f t="shared" si="244"/>
        <v>8.3832335329341534E-2</v>
      </c>
      <c r="AF608" s="208">
        <f t="shared" si="245"/>
        <v>0.10763888888888884</v>
      </c>
      <c r="AG608" s="208">
        <f t="shared" si="246"/>
        <v>7.0588235294117618E-2</v>
      </c>
      <c r="AH608" s="213">
        <f t="shared" si="247"/>
        <v>7.4999999999999956E-2</v>
      </c>
      <c r="AI608" s="211">
        <f t="shared" si="248"/>
        <v>8.5714285714285854E-2</v>
      </c>
      <c r="AJ608" s="211">
        <f t="shared" si="249"/>
        <v>6.2068965517241503E-2</v>
      </c>
      <c r="AK608" s="211">
        <f t="shared" si="250"/>
        <v>8.1081081081081141E-2</v>
      </c>
      <c r="AL608" s="462">
        <f t="shared" si="251"/>
        <v>-0.66249999999999998</v>
      </c>
      <c r="AM608" s="461">
        <f t="shared" si="252"/>
        <v>0.19130434782608718</v>
      </c>
      <c r="AN608" s="200">
        <f t="shared" si="253"/>
        <v>0.27777777777777768</v>
      </c>
      <c r="AO608" s="208">
        <f t="shared" si="254"/>
        <v>0.11904761904761907</v>
      </c>
      <c r="AP608" s="32">
        <f t="shared" si="255"/>
        <v>0.10778443113772451</v>
      </c>
      <c r="AQ608" s="32">
        <f t="shared" si="256"/>
        <v>0.12765957446808507</v>
      </c>
      <c r="AR608" s="36">
        <f t="shared" si="257"/>
        <v>0.1387283236994219</v>
      </c>
      <c r="AS608" s="36">
        <f t="shared" si="258"/>
        <v>0.19607843137254899</v>
      </c>
      <c r="AT608" s="32">
        <f t="shared" si="259"/>
        <v>5.1282051282051322E-2</v>
      </c>
      <c r="AU608" s="216">
        <f t="shared" si="260"/>
        <v>5.1020408163265252E-2</v>
      </c>
      <c r="AV608" s="461">
        <f t="shared" si="261"/>
        <v>0.21621621621621623</v>
      </c>
      <c r="AW608" s="461">
        <f t="shared" si="262"/>
        <v>1.1698113207547167</v>
      </c>
    </row>
    <row r="609" spans="1:49">
      <c r="A609" s="40">
        <f t="shared" si="242"/>
        <v>41512</v>
      </c>
      <c r="B609" s="26">
        <v>7222</v>
      </c>
      <c r="C609" s="259">
        <v>6385</v>
      </c>
      <c r="D609" s="363">
        <f t="shared" si="221"/>
        <v>8.8124750099960014E-2</v>
      </c>
      <c r="E609" s="349">
        <f t="shared" si="198"/>
        <v>9.1761148904005996E-2</v>
      </c>
      <c r="F609" s="349">
        <f t="shared" si="199"/>
        <v>8.4040747028862439E-2</v>
      </c>
      <c r="G609" s="421">
        <f t="shared" si="193"/>
        <v>0.13108848864526235</v>
      </c>
      <c r="H609" s="366">
        <v>12.9</v>
      </c>
      <c r="I609" s="339">
        <v>9.3000000000000007</v>
      </c>
      <c r="J609" s="365">
        <v>16.75</v>
      </c>
      <c r="K609" s="383">
        <v>16.149999999999999</v>
      </c>
      <c r="L609" s="365">
        <v>13.5</v>
      </c>
      <c r="M609" s="365">
        <v>11.95</v>
      </c>
      <c r="N609" s="365">
        <v>16.5</v>
      </c>
      <c r="O609" s="365">
        <v>13.2</v>
      </c>
      <c r="P609" s="379">
        <v>0.62</v>
      </c>
      <c r="Q609" s="368">
        <v>3.09</v>
      </c>
      <c r="R609" s="366">
        <v>5</v>
      </c>
      <c r="S609" s="73">
        <v>11.2</v>
      </c>
      <c r="T609" s="365">
        <v>10.25</v>
      </c>
      <c r="U609" s="365">
        <v>11.3</v>
      </c>
      <c r="V609" s="365">
        <v>10.5</v>
      </c>
      <c r="W609" s="365">
        <v>6.7</v>
      </c>
      <c r="Y609" s="365">
        <v>22.1</v>
      </c>
      <c r="Z609" s="457">
        <v>22.2</v>
      </c>
      <c r="AA609" s="365">
        <v>5.57</v>
      </c>
      <c r="AB609" s="365">
        <v>2.2999999999999998</v>
      </c>
      <c r="AC609" s="370">
        <f t="shared" si="243"/>
        <v>6.6115702479338845E-2</v>
      </c>
      <c r="AD609" s="476"/>
      <c r="AE609" s="273">
        <f t="shared" si="244"/>
        <v>2.7624309392265234E-2</v>
      </c>
      <c r="AF609" s="208">
        <f t="shared" si="245"/>
        <v>5.0156739811912265E-2</v>
      </c>
      <c r="AG609" s="208">
        <f t="shared" si="246"/>
        <v>0.18315018315018294</v>
      </c>
      <c r="AH609" s="213">
        <f t="shared" si="247"/>
        <v>4.6511627906976605E-2</v>
      </c>
      <c r="AI609" s="211">
        <f t="shared" si="248"/>
        <v>4.8245614035087536E-2</v>
      </c>
      <c r="AJ609" s="211">
        <f t="shared" si="249"/>
        <v>7.1428571428571397E-2</v>
      </c>
      <c r="AK609" s="211">
        <f t="shared" si="250"/>
        <v>9.9999999999999867E-2</v>
      </c>
      <c r="AL609" s="462">
        <f t="shared" si="251"/>
        <v>1.2962962962962963</v>
      </c>
      <c r="AM609" s="461">
        <f t="shared" si="252"/>
        <v>0.12773722627737216</v>
      </c>
      <c r="AN609" s="200">
        <f t="shared" si="253"/>
        <v>8.6956521739130599E-2</v>
      </c>
      <c r="AO609" s="208">
        <f t="shared" si="254"/>
        <v>0.1914893617021276</v>
      </c>
      <c r="AP609" s="32">
        <f t="shared" si="255"/>
        <v>0.10810810810810811</v>
      </c>
      <c r="AQ609" s="32">
        <f t="shared" si="256"/>
        <v>6.60377358490567E-2</v>
      </c>
      <c r="AR609" s="36">
        <f t="shared" si="257"/>
        <v>6.5989847715736127E-2</v>
      </c>
      <c r="AS609" s="36">
        <f t="shared" si="258"/>
        <v>9.8360655737705027E-2</v>
      </c>
      <c r="AT609" s="32">
        <f t="shared" si="259"/>
        <v>7.8048780487804947E-2</v>
      </c>
      <c r="AU609" s="216">
        <f t="shared" si="260"/>
        <v>7.7669902912621325E-2</v>
      </c>
      <c r="AV609" s="461">
        <f t="shared" si="261"/>
        <v>0.12525252525252517</v>
      </c>
      <c r="AW609" s="461">
        <f t="shared" si="262"/>
        <v>0</v>
      </c>
    </row>
    <row r="610" spans="1:49">
      <c r="A610" s="40">
        <f t="shared" si="242"/>
        <v>41519</v>
      </c>
      <c r="B610" s="26">
        <v>6791</v>
      </c>
      <c r="C610" s="259">
        <v>6456</v>
      </c>
      <c r="D610" s="363">
        <f t="shared" si="221"/>
        <v>-2.6456970676857483E-2</v>
      </c>
      <c r="E610" s="349">
        <f t="shared" si="198"/>
        <v>-5.9678759346441401E-2</v>
      </c>
      <c r="F610" s="349">
        <f t="shared" si="199"/>
        <v>1.11198120595144E-2</v>
      </c>
      <c r="G610" s="421">
        <f t="shared" si="193"/>
        <v>5.1889714993804216E-2</v>
      </c>
      <c r="H610" s="366">
        <v>13.3</v>
      </c>
      <c r="I610" s="339">
        <v>9.1999999999999993</v>
      </c>
      <c r="J610" s="365">
        <v>17.399999999999999</v>
      </c>
      <c r="K610" s="383">
        <v>16.05</v>
      </c>
      <c r="L610" s="365">
        <v>13.75</v>
      </c>
      <c r="M610" s="365">
        <v>11.9</v>
      </c>
      <c r="N610" s="365">
        <v>16.600000000000001</v>
      </c>
      <c r="O610" s="365">
        <v>13.1</v>
      </c>
      <c r="P610" s="379">
        <v>0.71</v>
      </c>
      <c r="Q610" s="368">
        <v>3.11</v>
      </c>
      <c r="R610" s="366">
        <v>4.5</v>
      </c>
      <c r="S610" s="73">
        <v>10.8</v>
      </c>
      <c r="T610" s="365">
        <v>10.4</v>
      </c>
      <c r="U610" s="365">
        <v>10.199999999999999</v>
      </c>
      <c r="V610" s="365">
        <v>9.6</v>
      </c>
      <c r="W610" s="365">
        <v>5.6</v>
      </c>
      <c r="Y610" s="365">
        <v>22.6</v>
      </c>
      <c r="Z610" s="457">
        <v>22.7</v>
      </c>
      <c r="AA610" s="365">
        <v>5.3</v>
      </c>
      <c r="AB610" s="365">
        <v>1.55</v>
      </c>
      <c r="AC610" s="370">
        <f t="shared" si="243"/>
        <v>3.1007751937984551E-2</v>
      </c>
      <c r="AD610" s="476"/>
      <c r="AE610" s="273">
        <f t="shared" si="244"/>
        <v>-1.0752688172043112E-2</v>
      </c>
      <c r="AF610" s="208">
        <f t="shared" si="245"/>
        <v>3.8805970149253577E-2</v>
      </c>
      <c r="AG610" s="208">
        <f t="shared" si="246"/>
        <v>-6.1919504643961343E-3</v>
      </c>
      <c r="AH610" s="213">
        <f t="shared" si="247"/>
        <v>1.8518518518518601E-2</v>
      </c>
      <c r="AI610" s="211">
        <f t="shared" si="248"/>
        <v>-4.1841004184099972E-3</v>
      </c>
      <c r="AJ610" s="211">
        <f t="shared" si="249"/>
        <v>6.0606060606060996E-3</v>
      </c>
      <c r="AK610" s="211">
        <f t="shared" si="250"/>
        <v>-7.575757575757569E-3</v>
      </c>
      <c r="AL610" s="462">
        <f t="shared" si="251"/>
        <v>0.14516129032258052</v>
      </c>
      <c r="AM610" s="461">
        <f t="shared" si="252"/>
        <v>6.4724919093850364E-3</v>
      </c>
      <c r="AN610" s="200">
        <f t="shared" si="253"/>
        <v>-9.9999999999999978E-2</v>
      </c>
      <c r="AO610" s="208">
        <f t="shared" si="254"/>
        <v>-3.5714285714285587E-2</v>
      </c>
      <c r="AP610" s="32">
        <f t="shared" si="255"/>
        <v>1.4634146341463428E-2</v>
      </c>
      <c r="AQ610" s="32">
        <f t="shared" si="256"/>
        <v>-9.7345132743362983E-2</v>
      </c>
      <c r="AR610" s="36">
        <f t="shared" si="257"/>
        <v>-8.5714285714285743E-2</v>
      </c>
      <c r="AS610" s="36">
        <f t="shared" si="258"/>
        <v>-0.16417910447761197</v>
      </c>
      <c r="AT610" s="32">
        <f t="shared" si="259"/>
        <v>2.2624434389140191E-2</v>
      </c>
      <c r="AU610" s="216">
        <f t="shared" si="260"/>
        <v>2.2522522522522515E-2</v>
      </c>
      <c r="AV610" s="461">
        <f t="shared" si="261"/>
        <v>-4.8473967684021679E-2</v>
      </c>
      <c r="AW610" s="461">
        <f t="shared" si="262"/>
        <v>-0.32608695652173902</v>
      </c>
    </row>
    <row r="611" spans="1:49">
      <c r="A611" s="40">
        <f t="shared" si="242"/>
        <v>41526</v>
      </c>
      <c r="B611" s="26">
        <v>8014</v>
      </c>
      <c r="C611" s="259">
        <v>7486</v>
      </c>
      <c r="D611" s="363">
        <f t="shared" si="221"/>
        <v>0.17007624367781382</v>
      </c>
      <c r="E611" s="349">
        <f t="shared" si="198"/>
        <v>0.18009129730525686</v>
      </c>
      <c r="F611" s="349">
        <f t="shared" si="199"/>
        <v>0.15954151177199494</v>
      </c>
      <c r="G611" s="421">
        <f t="shared" si="193"/>
        <v>7.0531659096981031E-2</v>
      </c>
      <c r="H611" s="366">
        <v>14.4</v>
      </c>
      <c r="I611" s="339">
        <v>11.25</v>
      </c>
      <c r="J611" s="365">
        <v>18.5</v>
      </c>
      <c r="K611" s="383">
        <v>18.05</v>
      </c>
      <c r="L611" s="365">
        <v>14.25</v>
      </c>
      <c r="M611" s="365">
        <v>15.2</v>
      </c>
      <c r="N611" s="365">
        <v>18</v>
      </c>
      <c r="O611" s="365">
        <v>16.3</v>
      </c>
      <c r="P611" s="379">
        <v>1.1499999999999999</v>
      </c>
      <c r="Q611" s="368">
        <v>4.1500000000000004</v>
      </c>
      <c r="R611" s="366">
        <v>5.6</v>
      </c>
      <c r="S611" s="73">
        <v>12.8</v>
      </c>
      <c r="T611" s="365">
        <v>11.2</v>
      </c>
      <c r="U611" s="365">
        <v>11</v>
      </c>
      <c r="V611" s="365">
        <v>11.75</v>
      </c>
      <c r="W611" s="365">
        <v>6.85</v>
      </c>
      <c r="Y611" s="365">
        <v>24.1</v>
      </c>
      <c r="Z611" s="457">
        <v>24.2</v>
      </c>
      <c r="AA611" s="365">
        <v>6.8</v>
      </c>
      <c r="AB611" s="365">
        <v>3.27</v>
      </c>
      <c r="AC611" s="370">
        <f t="shared" si="243"/>
        <v>8.2706766917293173E-2</v>
      </c>
      <c r="AD611" s="476"/>
      <c r="AE611" s="273">
        <f t="shared" si="244"/>
        <v>0.22282608695652173</v>
      </c>
      <c r="AF611" s="208">
        <f t="shared" si="245"/>
        <v>6.321839080459779E-2</v>
      </c>
      <c r="AG611" s="208">
        <f t="shared" si="246"/>
        <v>0.12461059190031154</v>
      </c>
      <c r="AH611" s="213">
        <f t="shared" si="247"/>
        <v>3.6363636363636376E-2</v>
      </c>
      <c r="AI611" s="211">
        <f t="shared" si="248"/>
        <v>0.2773109243697478</v>
      </c>
      <c r="AJ611" s="211">
        <f t="shared" si="249"/>
        <v>8.43373493975903E-2</v>
      </c>
      <c r="AK611" s="211">
        <f t="shared" si="250"/>
        <v>0.24427480916030553</v>
      </c>
      <c r="AL611" s="462">
        <f t="shared" si="251"/>
        <v>0.61971830985915499</v>
      </c>
      <c r="AM611" s="461">
        <f t="shared" si="252"/>
        <v>0.33440514469453397</v>
      </c>
      <c r="AN611" s="200">
        <f t="shared" si="253"/>
        <v>0.24444444444444446</v>
      </c>
      <c r="AO611" s="208">
        <f t="shared" si="254"/>
        <v>0.18518518518518512</v>
      </c>
      <c r="AP611" s="32">
        <f t="shared" si="255"/>
        <v>7.6923076923076872E-2</v>
      </c>
      <c r="AQ611" s="32">
        <f t="shared" si="256"/>
        <v>7.8431372549019773E-2</v>
      </c>
      <c r="AR611" s="36">
        <f t="shared" si="257"/>
        <v>0.22395833333333348</v>
      </c>
      <c r="AS611" s="36">
        <f t="shared" si="258"/>
        <v>0.22321428571428581</v>
      </c>
      <c r="AT611" s="32">
        <f t="shared" si="259"/>
        <v>6.6371681415929196E-2</v>
      </c>
      <c r="AU611" s="216">
        <f t="shared" si="260"/>
        <v>6.6079295154185091E-2</v>
      </c>
      <c r="AV611" s="461">
        <f t="shared" si="261"/>
        <v>0.28301886792452824</v>
      </c>
      <c r="AW611" s="461">
        <f t="shared" si="262"/>
        <v>1.1096774193548389</v>
      </c>
    </row>
    <row r="612" spans="1:49">
      <c r="A612" s="40">
        <f t="shared" si="242"/>
        <v>41533</v>
      </c>
      <c r="B612" s="26">
        <v>9512</v>
      </c>
      <c r="C612" s="259">
        <v>8264</v>
      </c>
      <c r="D612" s="363">
        <f t="shared" si="221"/>
        <v>0.1468387096774193</v>
      </c>
      <c r="E612" s="349">
        <f t="shared" si="198"/>
        <v>0.18692288495133513</v>
      </c>
      <c r="F612" s="349">
        <f t="shared" si="199"/>
        <v>0.10392733101790008</v>
      </c>
      <c r="G612" s="421">
        <f t="shared" si="193"/>
        <v>0.15101645692158761</v>
      </c>
      <c r="H612" s="366">
        <v>15.6</v>
      </c>
      <c r="I612" s="339">
        <v>11.9</v>
      </c>
      <c r="J612" s="365">
        <v>20.9</v>
      </c>
      <c r="K612" s="383">
        <v>19.25</v>
      </c>
      <c r="L612" s="365">
        <v>15.05</v>
      </c>
      <c r="M612" s="365">
        <v>15.9</v>
      </c>
      <c r="N612" s="365">
        <v>20.75</v>
      </c>
      <c r="O612" s="365">
        <v>16.8</v>
      </c>
      <c r="P612" s="379">
        <v>1.94</v>
      </c>
      <c r="Q612" s="368">
        <v>5.13</v>
      </c>
      <c r="R612" s="366">
        <v>6.55</v>
      </c>
      <c r="S612" s="73">
        <v>13.75</v>
      </c>
      <c r="T612" s="365">
        <v>12.85</v>
      </c>
      <c r="U612" s="365">
        <v>14.6</v>
      </c>
      <c r="V612" s="365">
        <v>14.2</v>
      </c>
      <c r="W612" s="365">
        <v>7.9</v>
      </c>
      <c r="Y612" s="365">
        <v>26.8</v>
      </c>
      <c r="Z612" s="457">
        <v>27</v>
      </c>
      <c r="AA612" s="365">
        <v>8.6199999999999992</v>
      </c>
      <c r="AB612" s="365">
        <v>4.7699999999999996</v>
      </c>
      <c r="AC612" s="370">
        <f t="shared" si="243"/>
        <v>8.3333333333333259E-2</v>
      </c>
      <c r="AD612" s="476"/>
      <c r="AE612" s="273">
        <f t="shared" si="244"/>
        <v>5.7777777777777706E-2</v>
      </c>
      <c r="AF612" s="208">
        <f t="shared" si="245"/>
        <v>0.12972972972972974</v>
      </c>
      <c r="AG612" s="208">
        <f t="shared" si="246"/>
        <v>6.6481994459833826E-2</v>
      </c>
      <c r="AH612" s="213">
        <f t="shared" si="247"/>
        <v>5.6140350877192935E-2</v>
      </c>
      <c r="AI612" s="211">
        <f t="shared" si="248"/>
        <v>4.6052631578947345E-2</v>
      </c>
      <c r="AJ612" s="211">
        <f t="shared" si="249"/>
        <v>0.15277777777777768</v>
      </c>
      <c r="AK612" s="211">
        <f t="shared" si="250"/>
        <v>3.0674846625766916E-2</v>
      </c>
      <c r="AL612" s="462">
        <f t="shared" si="251"/>
        <v>0.68695652173913047</v>
      </c>
      <c r="AM612" s="461">
        <f t="shared" si="252"/>
        <v>0.23614457831325297</v>
      </c>
      <c r="AN612" s="200">
        <f t="shared" si="253"/>
        <v>0.16964285714285721</v>
      </c>
      <c r="AO612" s="208">
        <f t="shared" si="254"/>
        <v>7.421875E-2</v>
      </c>
      <c r="AP612" s="32">
        <f t="shared" si="255"/>
        <v>0.1473214285714286</v>
      </c>
      <c r="AQ612" s="32">
        <f t="shared" si="256"/>
        <v>0.32727272727272716</v>
      </c>
      <c r="AR612" s="36">
        <f t="shared" si="257"/>
        <v>0.20851063829787231</v>
      </c>
      <c r="AS612" s="36">
        <f t="shared" si="258"/>
        <v>0.15328467153284686</v>
      </c>
      <c r="AT612" s="32">
        <f t="shared" si="259"/>
        <v>0.11203319502074693</v>
      </c>
      <c r="AU612" s="216">
        <f t="shared" si="260"/>
        <v>0.11570247933884303</v>
      </c>
      <c r="AV612" s="461">
        <f t="shared" si="261"/>
        <v>0.26764705882352935</v>
      </c>
      <c r="AW612" s="461">
        <f t="shared" si="262"/>
        <v>0.45871559633027514</v>
      </c>
    </row>
    <row r="613" spans="1:49">
      <c r="A613" s="40">
        <f t="shared" si="242"/>
        <v>41540</v>
      </c>
      <c r="B613" s="26">
        <v>11255</v>
      </c>
      <c r="C613" s="259">
        <v>9054</v>
      </c>
      <c r="D613" s="363">
        <f t="shared" si="221"/>
        <v>0.142495499549955</v>
      </c>
      <c r="E613" s="349">
        <f t="shared" si="198"/>
        <v>0.18324222035323801</v>
      </c>
      <c r="F613" s="349">
        <f t="shared" si="199"/>
        <v>9.5595353339787081E-2</v>
      </c>
      <c r="G613" s="421">
        <f t="shared" si="193"/>
        <v>0.2430969737132759</v>
      </c>
      <c r="H613" s="366">
        <v>16.8</v>
      </c>
      <c r="I613" s="339">
        <v>12.8</v>
      </c>
      <c r="J613" s="365">
        <v>23.1</v>
      </c>
      <c r="K613" s="383">
        <v>21.4</v>
      </c>
      <c r="L613" s="365">
        <v>16.5</v>
      </c>
      <c r="M613" s="365">
        <v>16.7</v>
      </c>
      <c r="N613" s="365">
        <v>22.35</v>
      </c>
      <c r="O613" s="365">
        <v>17.2</v>
      </c>
      <c r="P613" s="379">
        <v>2.65</v>
      </c>
      <c r="Q613" s="368">
        <v>6.01</v>
      </c>
      <c r="R613" s="366">
        <v>7.95</v>
      </c>
      <c r="S613" s="73">
        <v>16.75</v>
      </c>
      <c r="T613" s="365">
        <v>14</v>
      </c>
      <c r="U613" s="365">
        <v>16.649999999999999</v>
      </c>
      <c r="V613" s="365">
        <v>17.2</v>
      </c>
      <c r="W613" s="365">
        <v>9.8000000000000007</v>
      </c>
      <c r="Y613" s="365">
        <v>28.85</v>
      </c>
      <c r="Z613" s="457">
        <v>29.05</v>
      </c>
      <c r="AA613" s="365">
        <v>10.16</v>
      </c>
      <c r="AB613" s="365">
        <v>7.34</v>
      </c>
      <c r="AC613" s="370">
        <f t="shared" si="243"/>
        <v>7.6923076923077094E-2</v>
      </c>
      <c r="AD613" s="476"/>
      <c r="AE613" s="273">
        <f t="shared" si="244"/>
        <v>7.5630252100840289E-2</v>
      </c>
      <c r="AF613" s="208">
        <f t="shared" si="245"/>
        <v>0.10526315789473695</v>
      </c>
      <c r="AG613" s="208">
        <f t="shared" si="246"/>
        <v>0.11168831168831161</v>
      </c>
      <c r="AH613" s="213">
        <f t="shared" si="247"/>
        <v>9.6345514950165967E-2</v>
      </c>
      <c r="AI613" s="211">
        <f t="shared" si="248"/>
        <v>5.031446540880502E-2</v>
      </c>
      <c r="AJ613" s="211">
        <f t="shared" si="249"/>
        <v>7.7108433734939918E-2</v>
      </c>
      <c r="AK613" s="211">
        <f t="shared" si="250"/>
        <v>2.3809523809523725E-2</v>
      </c>
      <c r="AL613" s="462">
        <f t="shared" si="251"/>
        <v>0.365979381443299</v>
      </c>
      <c r="AM613" s="461">
        <f t="shared" si="252"/>
        <v>0.17153996101364521</v>
      </c>
      <c r="AN613" s="200">
        <f t="shared" si="253"/>
        <v>0.21374045801526731</v>
      </c>
      <c r="AO613" s="208">
        <f t="shared" si="254"/>
        <v>0.21818181818181825</v>
      </c>
      <c r="AP613" s="32">
        <f t="shared" si="255"/>
        <v>8.949416342412464E-2</v>
      </c>
      <c r="AQ613" s="32">
        <f t="shared" si="256"/>
        <v>0.1404109589041096</v>
      </c>
      <c r="AR613" s="36">
        <f t="shared" si="257"/>
        <v>0.21126760563380276</v>
      </c>
      <c r="AS613" s="36">
        <f t="shared" si="258"/>
        <v>0.240506329113924</v>
      </c>
      <c r="AT613" s="32">
        <f t="shared" si="259"/>
        <v>7.6492537313432862E-2</v>
      </c>
      <c r="AU613" s="216">
        <f t="shared" si="260"/>
        <v>7.5925925925925952E-2</v>
      </c>
      <c r="AV613" s="461">
        <f t="shared" si="261"/>
        <v>0.17865429234338759</v>
      </c>
      <c r="AW613" s="461">
        <f t="shared" si="262"/>
        <v>0.53878406708595405</v>
      </c>
    </row>
    <row r="614" spans="1:49">
      <c r="A614" s="40">
        <f t="shared" si="242"/>
        <v>41547</v>
      </c>
      <c r="B614" s="26">
        <v>11188</v>
      </c>
      <c r="C614" s="259">
        <v>8993</v>
      </c>
      <c r="D614" s="363">
        <f t="shared" si="221"/>
        <v>-6.3026244522133013E-3</v>
      </c>
      <c r="E614" s="349">
        <f t="shared" si="198"/>
        <v>-5.9529098178586759E-3</v>
      </c>
      <c r="F614" s="349">
        <f t="shared" si="199"/>
        <v>-6.737353655842715E-3</v>
      </c>
      <c r="G614" s="421">
        <f t="shared" ref="G614:G677" si="263">(B614-C614)/C614</f>
        <v>0.24407872789947738</v>
      </c>
      <c r="H614" s="366">
        <v>17</v>
      </c>
      <c r="I614" s="339">
        <v>12.4</v>
      </c>
      <c r="J614" s="365">
        <v>22.5</v>
      </c>
      <c r="K614" s="383">
        <v>21.25</v>
      </c>
      <c r="L614" s="365">
        <v>16.75</v>
      </c>
      <c r="M614" s="365">
        <v>16.55</v>
      </c>
      <c r="N614" s="365">
        <v>22.6</v>
      </c>
      <c r="O614" s="365">
        <v>17</v>
      </c>
      <c r="P614" s="379">
        <v>3</v>
      </c>
      <c r="Q614" s="368">
        <v>5.57</v>
      </c>
      <c r="R614" s="366">
        <v>7.9</v>
      </c>
      <c r="S614" s="73">
        <v>17.100000000000001</v>
      </c>
      <c r="T614" s="365">
        <v>14.5</v>
      </c>
      <c r="U614" s="365">
        <v>16.600000000000001</v>
      </c>
      <c r="V614" s="365">
        <v>17.3</v>
      </c>
      <c r="W614" s="365">
        <v>9.75</v>
      </c>
      <c r="Y614" s="365">
        <v>27.6</v>
      </c>
      <c r="Z614" s="457">
        <v>27.75</v>
      </c>
      <c r="AA614" s="365">
        <v>10.16</v>
      </c>
      <c r="AB614" s="365">
        <v>7.34</v>
      </c>
      <c r="AC614" s="370">
        <f t="shared" si="243"/>
        <v>1.1904761904761862E-2</v>
      </c>
      <c r="AD614" s="476"/>
      <c r="AE614" s="273">
        <f t="shared" si="244"/>
        <v>-3.125E-2</v>
      </c>
      <c r="AF614" s="208">
        <f t="shared" si="245"/>
        <v>-2.5974025974025983E-2</v>
      </c>
      <c r="AG614" s="208">
        <f t="shared" si="246"/>
        <v>-7.0093457943924964E-3</v>
      </c>
      <c r="AH614" s="213">
        <f t="shared" si="247"/>
        <v>1.5151515151515138E-2</v>
      </c>
      <c r="AI614" s="211">
        <f t="shared" si="248"/>
        <v>-8.9820359281436168E-3</v>
      </c>
      <c r="AJ614" s="211">
        <f t="shared" si="249"/>
        <v>1.1185682326621871E-2</v>
      </c>
      <c r="AK614" s="211">
        <f t="shared" si="250"/>
        <v>-1.1627906976744096E-2</v>
      </c>
      <c r="AL614" s="462">
        <f t="shared" si="251"/>
        <v>0.13207547169811318</v>
      </c>
      <c r="AM614" s="461">
        <f t="shared" si="252"/>
        <v>-7.3211314475873479E-2</v>
      </c>
      <c r="AN614" s="200">
        <f t="shared" si="253"/>
        <v>-6.2893081761006275E-3</v>
      </c>
      <c r="AO614" s="208">
        <f t="shared" si="254"/>
        <v>2.0895522388059806E-2</v>
      </c>
      <c r="AP614" s="32">
        <f t="shared" si="255"/>
        <v>3.5714285714285809E-2</v>
      </c>
      <c r="AQ614" s="32">
        <f t="shared" si="256"/>
        <v>-3.0030030030028243E-3</v>
      </c>
      <c r="AR614" s="36">
        <f t="shared" si="257"/>
        <v>5.8139534883721034E-3</v>
      </c>
      <c r="AS614" s="36">
        <f t="shared" si="258"/>
        <v>-5.1020408163265918E-3</v>
      </c>
      <c r="AT614" s="32">
        <f t="shared" si="259"/>
        <v>-4.3327556325823191E-2</v>
      </c>
      <c r="AU614" s="216">
        <f t="shared" si="260"/>
        <v>-4.4750430292598953E-2</v>
      </c>
      <c r="AV614" s="461">
        <f t="shared" si="261"/>
        <v>0</v>
      </c>
      <c r="AW614" s="461">
        <f t="shared" si="262"/>
        <v>0</v>
      </c>
    </row>
    <row r="615" spans="1:49">
      <c r="A615" s="40">
        <f t="shared" si="242"/>
        <v>41554</v>
      </c>
      <c r="B615" s="26">
        <v>11240</v>
      </c>
      <c r="C615" s="259">
        <v>9027</v>
      </c>
      <c r="D615" s="363">
        <f t="shared" si="221"/>
        <v>4.2614340220998859E-3</v>
      </c>
      <c r="E615" s="349">
        <f t="shared" si="198"/>
        <v>4.6478369681801635E-3</v>
      </c>
      <c r="F615" s="349">
        <f t="shared" si="199"/>
        <v>3.780718336483968E-3</v>
      </c>
      <c r="G615" s="421">
        <f t="shared" si="263"/>
        <v>0.24515342860307965</v>
      </c>
      <c r="H615" s="366">
        <v>16.850000000000001</v>
      </c>
      <c r="I615" s="339">
        <v>12.35</v>
      </c>
      <c r="J615" s="365">
        <v>22.75</v>
      </c>
      <c r="K615" s="383">
        <v>21.65</v>
      </c>
      <c r="L615" s="365">
        <v>16.600000000000001</v>
      </c>
      <c r="M615" s="365">
        <v>16.649999999999999</v>
      </c>
      <c r="N615" s="365">
        <v>22.45</v>
      </c>
      <c r="O615" s="365">
        <v>17.149999999999999</v>
      </c>
      <c r="P615" s="379">
        <v>2.87</v>
      </c>
      <c r="Q615" s="368">
        <v>5.83</v>
      </c>
      <c r="R615" s="366">
        <v>7.85</v>
      </c>
      <c r="S615" s="73">
        <v>16.899999999999999</v>
      </c>
      <c r="T615" s="365">
        <v>14.45</v>
      </c>
      <c r="U615" s="365">
        <v>16.45</v>
      </c>
      <c r="V615" s="365">
        <v>17.350000000000001</v>
      </c>
      <c r="W615" s="365">
        <v>9.75</v>
      </c>
      <c r="Y615" s="365">
        <v>28.1</v>
      </c>
      <c r="Z615" s="457">
        <v>28.25</v>
      </c>
      <c r="AA615" s="365">
        <v>10.6</v>
      </c>
      <c r="AB615" s="365">
        <v>7.25</v>
      </c>
      <c r="AC615" s="370">
        <f t="shared" si="243"/>
        <v>-8.8235294117646745E-3</v>
      </c>
      <c r="AD615" s="476"/>
      <c r="AE615" s="273">
        <f t="shared" si="244"/>
        <v>-4.0322580645162365E-3</v>
      </c>
      <c r="AF615" s="208">
        <f t="shared" si="245"/>
        <v>1.1111111111111072E-2</v>
      </c>
      <c r="AG615" s="208">
        <f t="shared" si="246"/>
        <v>1.8823529411764683E-2</v>
      </c>
      <c r="AH615" s="213">
        <f t="shared" si="247"/>
        <v>-8.9552238805968853E-3</v>
      </c>
      <c r="AI615" s="211">
        <f t="shared" si="248"/>
        <v>6.0422960725075026E-3</v>
      </c>
      <c r="AJ615" s="211">
        <f t="shared" si="249"/>
        <v>-6.6371681415929862E-3</v>
      </c>
      <c r="AK615" s="211">
        <f t="shared" si="250"/>
        <v>8.8235294117646745E-3</v>
      </c>
      <c r="AL615" s="462">
        <f t="shared" si="251"/>
        <v>-4.3333333333333335E-2</v>
      </c>
      <c r="AM615" s="461">
        <f t="shared" si="252"/>
        <v>4.6678635547576341E-2</v>
      </c>
      <c r="AN615" s="200">
        <f t="shared" si="253"/>
        <v>-6.3291139240507777E-3</v>
      </c>
      <c r="AO615" s="208">
        <f t="shared" si="254"/>
        <v>-1.1695906432748648E-2</v>
      </c>
      <c r="AP615" s="32">
        <f t="shared" si="255"/>
        <v>-3.4482758620689724E-3</v>
      </c>
      <c r="AQ615" s="32">
        <f t="shared" si="256"/>
        <v>-9.0361445783133654E-3</v>
      </c>
      <c r="AR615" s="36">
        <f t="shared" si="257"/>
        <v>2.8901734104047616E-3</v>
      </c>
      <c r="AS615" s="36">
        <f t="shared" si="258"/>
        <v>0</v>
      </c>
      <c r="AT615" s="32">
        <f t="shared" si="259"/>
        <v>1.8115942028985588E-2</v>
      </c>
      <c r="AU615" s="216">
        <f t="shared" si="260"/>
        <v>1.8018018018018056E-2</v>
      </c>
      <c r="AV615" s="461">
        <f t="shared" si="261"/>
        <v>4.3307086614173151E-2</v>
      </c>
      <c r="AW615" s="461">
        <f t="shared" si="262"/>
        <v>-1.2261580381471404E-2</v>
      </c>
    </row>
    <row r="616" spans="1:49">
      <c r="A616" s="40">
        <f t="shared" si="242"/>
        <v>41561</v>
      </c>
      <c r="B616" s="26">
        <v>10263</v>
      </c>
      <c r="C616" s="259">
        <v>8457</v>
      </c>
      <c r="D616" s="363">
        <f t="shared" si="221"/>
        <v>-7.6330981398332276E-2</v>
      </c>
      <c r="E616" s="349">
        <f t="shared" si="198"/>
        <v>-8.6921708185053403E-2</v>
      </c>
      <c r="F616" s="349">
        <f t="shared" si="199"/>
        <v>-6.3143901628447963E-2</v>
      </c>
      <c r="G616" s="421">
        <f t="shared" si="263"/>
        <v>0.2135509045760908</v>
      </c>
      <c r="H616" s="366">
        <v>16.05</v>
      </c>
      <c r="I616" s="339">
        <v>11.25</v>
      </c>
      <c r="J616" s="365">
        <v>22.15</v>
      </c>
      <c r="K616" s="383">
        <v>20.7</v>
      </c>
      <c r="L616" s="365">
        <v>15.8</v>
      </c>
      <c r="M616" s="365">
        <v>15.55</v>
      </c>
      <c r="N616" s="365">
        <v>21.6</v>
      </c>
      <c r="O616" s="365">
        <v>15.75</v>
      </c>
      <c r="P616" s="379">
        <v>2.56</v>
      </c>
      <c r="Q616" s="368">
        <v>5.08</v>
      </c>
      <c r="R616" s="366">
        <v>7.05</v>
      </c>
      <c r="S616" s="73">
        <v>15.6</v>
      </c>
      <c r="T616" s="365">
        <v>13.65</v>
      </c>
      <c r="U616" s="365">
        <v>15.1</v>
      </c>
      <c r="V616" s="365">
        <v>16.149999999999999</v>
      </c>
      <c r="W616" s="365">
        <v>8.6999999999999993</v>
      </c>
      <c r="Y616" s="365">
        <v>26.9</v>
      </c>
      <c r="Z616" s="457">
        <v>27.05</v>
      </c>
      <c r="AA616" s="365">
        <v>9.32</v>
      </c>
      <c r="AB616" s="365">
        <v>5.92</v>
      </c>
      <c r="AC616" s="370">
        <f t="shared" si="243"/>
        <v>-4.7477744807121747E-2</v>
      </c>
      <c r="AD616" s="476"/>
      <c r="AE616" s="273">
        <f t="shared" si="244"/>
        <v>-8.9068825910931126E-2</v>
      </c>
      <c r="AF616" s="208">
        <f t="shared" si="245"/>
        <v>-2.6373626373626391E-2</v>
      </c>
      <c r="AG616" s="208">
        <f t="shared" si="246"/>
        <v>-4.387990762124705E-2</v>
      </c>
      <c r="AH616" s="213">
        <f t="shared" si="247"/>
        <v>-4.8192771084337394E-2</v>
      </c>
      <c r="AI616" s="211">
        <f t="shared" si="248"/>
        <v>-6.6066066066065909E-2</v>
      </c>
      <c r="AJ616" s="211">
        <f t="shared" si="249"/>
        <v>-3.7861915367483179E-2</v>
      </c>
      <c r="AK616" s="211">
        <f t="shared" si="250"/>
        <v>-8.1632653061224358E-2</v>
      </c>
      <c r="AL616" s="462">
        <f t="shared" si="251"/>
        <v>-0.10801393728222997</v>
      </c>
      <c r="AM616" s="461">
        <f t="shared" si="252"/>
        <v>-0.1286449399656947</v>
      </c>
      <c r="AN616" s="200">
        <f t="shared" si="253"/>
        <v>-0.10191082802547768</v>
      </c>
      <c r="AO616" s="208">
        <f t="shared" si="254"/>
        <v>-7.6923076923076872E-2</v>
      </c>
      <c r="AP616" s="32">
        <f t="shared" si="255"/>
        <v>-5.5363321799307919E-2</v>
      </c>
      <c r="AQ616" s="32">
        <f t="shared" si="256"/>
        <v>-8.2066869300911782E-2</v>
      </c>
      <c r="AR616" s="36">
        <f t="shared" si="257"/>
        <v>-6.91642651296831E-2</v>
      </c>
      <c r="AS616" s="36">
        <f t="shared" si="258"/>
        <v>-0.10769230769230775</v>
      </c>
      <c r="AT616" s="32">
        <f t="shared" si="259"/>
        <v>-4.2704626334519658E-2</v>
      </c>
      <c r="AU616" s="216">
        <f t="shared" si="260"/>
        <v>-4.247787610619469E-2</v>
      </c>
      <c r="AV616" s="461">
        <f t="shared" si="261"/>
        <v>-0.12075471698113205</v>
      </c>
      <c r="AW616" s="461">
        <f t="shared" si="262"/>
        <v>-0.18344827586206902</v>
      </c>
    </row>
    <row r="617" spans="1:49">
      <c r="A617" s="40">
        <f t="shared" si="242"/>
        <v>41568</v>
      </c>
      <c r="B617" s="26">
        <v>9622</v>
      </c>
      <c r="C617" s="259">
        <v>8056</v>
      </c>
      <c r="D617" s="363">
        <f t="shared" si="221"/>
        <v>-5.5662393162393187E-2</v>
      </c>
      <c r="E617" s="349">
        <f t="shared" si="198"/>
        <v>-6.245737113904315E-2</v>
      </c>
      <c r="F617" s="349">
        <f t="shared" si="199"/>
        <v>-4.7416341492254932E-2</v>
      </c>
      <c r="G617" s="421">
        <f t="shared" si="263"/>
        <v>0.19438927507447865</v>
      </c>
      <c r="H617" s="366">
        <v>15.35</v>
      </c>
      <c r="I617" s="339">
        <v>10.7</v>
      </c>
      <c r="J617" s="365">
        <v>21.55</v>
      </c>
      <c r="K617" s="383">
        <v>20.100000000000001</v>
      </c>
      <c r="L617" s="365">
        <v>15</v>
      </c>
      <c r="M617" s="365">
        <v>15</v>
      </c>
      <c r="N617" s="365">
        <v>20.75</v>
      </c>
      <c r="O617" s="365">
        <v>15.1</v>
      </c>
      <c r="P617" s="379">
        <v>2.2999999999999998</v>
      </c>
      <c r="Q617" s="368">
        <v>4.51</v>
      </c>
      <c r="R617" s="366">
        <v>6.6</v>
      </c>
      <c r="S617" s="73">
        <v>14.65</v>
      </c>
      <c r="T617" s="365">
        <v>12.95</v>
      </c>
      <c r="U617" s="365">
        <v>14.4</v>
      </c>
      <c r="V617" s="365">
        <v>15.2</v>
      </c>
      <c r="W617" s="365">
        <v>8.1</v>
      </c>
      <c r="Y617" s="365">
        <v>26</v>
      </c>
      <c r="Z617" s="457">
        <v>26.15</v>
      </c>
      <c r="AA617" s="365">
        <v>8.44</v>
      </c>
      <c r="AB617" s="365">
        <v>5.13</v>
      </c>
      <c r="AC617" s="370">
        <f t="shared" si="243"/>
        <v>-4.361370716510915E-2</v>
      </c>
      <c r="AD617" s="476"/>
      <c r="AE617" s="273">
        <f t="shared" si="244"/>
        <v>-4.8888888888888982E-2</v>
      </c>
      <c r="AF617" s="208">
        <f t="shared" si="245"/>
        <v>-2.708803611738142E-2</v>
      </c>
      <c r="AG617" s="208">
        <f t="shared" si="246"/>
        <v>-2.8985507246376718E-2</v>
      </c>
      <c r="AH617" s="213">
        <f t="shared" si="247"/>
        <v>-5.0632911392405111E-2</v>
      </c>
      <c r="AI617" s="211">
        <f t="shared" si="248"/>
        <v>-3.5369774919614239E-2</v>
      </c>
      <c r="AJ617" s="211">
        <f t="shared" si="249"/>
        <v>-3.935185185185186E-2</v>
      </c>
      <c r="AK617" s="211">
        <f t="shared" si="250"/>
        <v>-4.1269841269841345E-2</v>
      </c>
      <c r="AL617" s="462">
        <f t="shared" si="251"/>
        <v>-0.10156250000000011</v>
      </c>
      <c r="AM617" s="461">
        <f t="shared" si="252"/>
        <v>-0.11220472440944884</v>
      </c>
      <c r="AN617" s="200">
        <f t="shared" si="253"/>
        <v>-6.3829787234042534E-2</v>
      </c>
      <c r="AO617" s="208">
        <f t="shared" si="254"/>
        <v>-6.0897435897435903E-2</v>
      </c>
      <c r="AP617" s="32">
        <f t="shared" si="255"/>
        <v>-5.1282051282051322E-2</v>
      </c>
      <c r="AQ617" s="32">
        <f t="shared" si="256"/>
        <v>-4.6357615894039639E-2</v>
      </c>
      <c r="AR617" s="36">
        <f t="shared" si="257"/>
        <v>-5.8823529411764719E-2</v>
      </c>
      <c r="AS617" s="36">
        <f t="shared" si="258"/>
        <v>-6.8965517241379226E-2</v>
      </c>
      <c r="AT617" s="32">
        <f t="shared" si="259"/>
        <v>-3.3457249070631967E-2</v>
      </c>
      <c r="AU617" s="216">
        <f t="shared" si="260"/>
        <v>-3.3271719038817094E-2</v>
      </c>
      <c r="AV617" s="461">
        <f t="shared" si="261"/>
        <v>-9.442060085836923E-2</v>
      </c>
      <c r="AW617" s="461">
        <f t="shared" si="262"/>
        <v>-0.13344594594594594</v>
      </c>
    </row>
    <row r="618" spans="1:49">
      <c r="A618" s="40">
        <f t="shared" si="242"/>
        <v>41575</v>
      </c>
      <c r="B618" s="26">
        <v>8416</v>
      </c>
      <c r="C618" s="259">
        <v>6981</v>
      </c>
      <c r="D618" s="363">
        <f t="shared" si="221"/>
        <v>-0.1290304333069352</v>
      </c>
      <c r="E618" s="349">
        <f t="shared" si="198"/>
        <v>-0.12533776761588022</v>
      </c>
      <c r="F618" s="349">
        <f t="shared" si="199"/>
        <v>-0.13344091360476662</v>
      </c>
      <c r="G618" s="421">
        <f t="shared" si="263"/>
        <v>0.20555794298811059</v>
      </c>
      <c r="H618" s="366">
        <v>13.75</v>
      </c>
      <c r="I618" s="339">
        <v>9.15</v>
      </c>
      <c r="J618" s="365">
        <v>19</v>
      </c>
      <c r="K618" s="383">
        <v>18.5</v>
      </c>
      <c r="L618" s="365">
        <v>13.5</v>
      </c>
      <c r="M618" s="365">
        <v>13.4</v>
      </c>
      <c r="N618" s="365">
        <v>19</v>
      </c>
      <c r="O618" s="365">
        <v>13.5</v>
      </c>
      <c r="P618" s="379">
        <v>1.5</v>
      </c>
      <c r="Q618" s="368">
        <v>3.09</v>
      </c>
      <c r="R618" s="366">
        <v>5.95</v>
      </c>
      <c r="S618" s="73">
        <v>13.25</v>
      </c>
      <c r="T618" s="365">
        <v>11.35</v>
      </c>
      <c r="U618" s="365">
        <v>12.6</v>
      </c>
      <c r="V618" s="365">
        <v>13.65</v>
      </c>
      <c r="W618" s="365">
        <v>7.25</v>
      </c>
      <c r="Y618" s="365">
        <v>23.5</v>
      </c>
      <c r="Z618" s="457">
        <v>23.7</v>
      </c>
      <c r="AA618" s="365">
        <v>6.45</v>
      </c>
      <c r="AB618" s="365">
        <v>4.07</v>
      </c>
      <c r="AC618" s="370">
        <f t="shared" si="243"/>
        <v>-0.10423452768729635</v>
      </c>
      <c r="AD618" s="476"/>
      <c r="AE618" s="273">
        <f t="shared" si="244"/>
        <v>-0.14485981308411211</v>
      </c>
      <c r="AF618" s="208">
        <f t="shared" si="245"/>
        <v>-0.11832946635730857</v>
      </c>
      <c r="AG618" s="208">
        <f t="shared" si="246"/>
        <v>-7.9601990049751326E-2</v>
      </c>
      <c r="AH618" s="213">
        <f t="shared" si="247"/>
        <v>-9.9999999999999978E-2</v>
      </c>
      <c r="AI618" s="211">
        <f t="shared" si="248"/>
        <v>-0.10666666666666669</v>
      </c>
      <c r="AJ618" s="211">
        <f t="shared" si="249"/>
        <v>-8.4337349397590411E-2</v>
      </c>
      <c r="AK618" s="211">
        <f t="shared" si="250"/>
        <v>-0.10596026490066224</v>
      </c>
      <c r="AL618" s="462">
        <f t="shared" si="251"/>
        <v>-0.34782608695652173</v>
      </c>
      <c r="AM618" s="461">
        <f t="shared" si="252"/>
        <v>-0.31485587583148555</v>
      </c>
      <c r="AN618" s="200">
        <f t="shared" si="253"/>
        <v>-9.8484848484848397E-2</v>
      </c>
      <c r="AO618" s="208">
        <f t="shared" si="254"/>
        <v>-9.5563139931740593E-2</v>
      </c>
      <c r="AP618" s="32">
        <f t="shared" si="255"/>
        <v>-0.12355212355212353</v>
      </c>
      <c r="AQ618" s="32">
        <f t="shared" si="256"/>
        <v>-0.125</v>
      </c>
      <c r="AR618" s="36">
        <f t="shared" si="257"/>
        <v>-0.10197368421052622</v>
      </c>
      <c r="AS618" s="36">
        <f t="shared" si="258"/>
        <v>-0.10493827160493818</v>
      </c>
      <c r="AT618" s="32">
        <f t="shared" si="259"/>
        <v>-9.6153846153846145E-2</v>
      </c>
      <c r="AU618" s="216">
        <f t="shared" si="260"/>
        <v>-9.3690248565965528E-2</v>
      </c>
      <c r="AV618" s="461">
        <f t="shared" si="261"/>
        <v>-0.23578199052132698</v>
      </c>
      <c r="AW618" s="461">
        <f t="shared" si="262"/>
        <v>-0.20662768031189072</v>
      </c>
    </row>
    <row r="619" spans="1:49">
      <c r="A619" s="40">
        <f t="shared" si="242"/>
        <v>41582</v>
      </c>
      <c r="B619" s="26">
        <v>7660</v>
      </c>
      <c r="C619" s="259">
        <v>6275</v>
      </c>
      <c r="D619" s="363">
        <f t="shared" si="221"/>
        <v>-9.4953562382282253E-2</v>
      </c>
      <c r="E619" s="349">
        <f t="shared" si="198"/>
        <v>-8.9828897338403046E-2</v>
      </c>
      <c r="F619" s="349">
        <f t="shared" si="199"/>
        <v>-0.10113164303108435</v>
      </c>
      <c r="G619" s="421">
        <f t="shared" si="263"/>
        <v>0.22071713147410357</v>
      </c>
      <c r="H619" s="366">
        <v>12.65</v>
      </c>
      <c r="I619" s="339">
        <v>8.25</v>
      </c>
      <c r="J619" s="365">
        <v>16.95</v>
      </c>
      <c r="K619" s="383">
        <v>17.55</v>
      </c>
      <c r="L619" s="365">
        <v>12.1</v>
      </c>
      <c r="M619" s="365">
        <v>12.8</v>
      </c>
      <c r="N619" s="365">
        <v>17.3</v>
      </c>
      <c r="O619" s="365">
        <v>12.9</v>
      </c>
      <c r="P619" s="379">
        <v>0.53</v>
      </c>
      <c r="Q619" s="368">
        <v>2.56</v>
      </c>
      <c r="R619" s="366">
        <v>5.6</v>
      </c>
      <c r="S619" s="73">
        <v>12.25</v>
      </c>
      <c r="T619" s="365">
        <v>9.9</v>
      </c>
      <c r="U619" s="365">
        <v>12</v>
      </c>
      <c r="V619" s="365">
        <v>12.9</v>
      </c>
      <c r="W619" s="365">
        <v>6.85</v>
      </c>
      <c r="Y619" s="365">
        <v>20.3</v>
      </c>
      <c r="Z619" s="457">
        <v>20.45</v>
      </c>
      <c r="AA619" s="365">
        <v>6.01</v>
      </c>
      <c r="AB619" s="365">
        <v>3.53</v>
      </c>
      <c r="AC619" s="370">
        <f t="shared" si="243"/>
        <v>-7.999999999999996E-2</v>
      </c>
      <c r="AD619" s="476"/>
      <c r="AE619" s="273">
        <f t="shared" si="244"/>
        <v>-9.8360655737704916E-2</v>
      </c>
      <c r="AF619" s="208">
        <f t="shared" si="245"/>
        <v>-0.10789473684210527</v>
      </c>
      <c r="AG619" s="208">
        <f t="shared" si="246"/>
        <v>-5.1351351351351271E-2</v>
      </c>
      <c r="AH619" s="213">
        <f t="shared" si="247"/>
        <v>-0.10370370370370374</v>
      </c>
      <c r="AI619" s="211">
        <f t="shared" si="248"/>
        <v>-4.4776119402985093E-2</v>
      </c>
      <c r="AJ619" s="211">
        <f t="shared" si="249"/>
        <v>-8.9473684210526261E-2</v>
      </c>
      <c r="AK619" s="211">
        <f t="shared" si="250"/>
        <v>-4.4444444444444398E-2</v>
      </c>
      <c r="AL619" s="462">
        <f t="shared" si="251"/>
        <v>-0.64666666666666672</v>
      </c>
      <c r="AM619" s="461">
        <f t="shared" si="252"/>
        <v>-0.17152103559870546</v>
      </c>
      <c r="AN619" s="200">
        <f t="shared" si="253"/>
        <v>-5.882352941176483E-2</v>
      </c>
      <c r="AO619" s="208">
        <f t="shared" si="254"/>
        <v>-7.547169811320753E-2</v>
      </c>
      <c r="AP619" s="32">
        <f t="shared" si="255"/>
        <v>-0.1277533039647577</v>
      </c>
      <c r="AQ619" s="32">
        <f t="shared" si="256"/>
        <v>-4.7619047619047561E-2</v>
      </c>
      <c r="AR619" s="36">
        <f t="shared" si="257"/>
        <v>-5.4945054945054972E-2</v>
      </c>
      <c r="AS619" s="36">
        <f t="shared" si="258"/>
        <v>-5.5172413793103448E-2</v>
      </c>
      <c r="AT619" s="32">
        <f t="shared" si="259"/>
        <v>-0.13617021276595742</v>
      </c>
      <c r="AU619" s="216">
        <f t="shared" si="260"/>
        <v>-0.1371308016877637</v>
      </c>
      <c r="AV619" s="461">
        <f t="shared" si="261"/>
        <v>-6.8217054263565946E-2</v>
      </c>
      <c r="AW619" s="461">
        <f t="shared" si="262"/>
        <v>-0.13267813267813278</v>
      </c>
    </row>
    <row r="620" spans="1:49">
      <c r="A620" s="40">
        <f t="shared" si="242"/>
        <v>41589</v>
      </c>
      <c r="B620" s="26">
        <v>7933</v>
      </c>
      <c r="C620" s="259">
        <v>6642</v>
      </c>
      <c r="D620" s="363">
        <f t="shared" si="221"/>
        <v>4.5927520631503516E-2</v>
      </c>
      <c r="E620" s="349">
        <f t="shared" si="198"/>
        <v>3.5639686684073135E-2</v>
      </c>
      <c r="F620" s="349">
        <f t="shared" si="199"/>
        <v>5.8486055776892476E-2</v>
      </c>
      <c r="G620" s="421">
        <f t="shared" si="263"/>
        <v>0.19436916591388137</v>
      </c>
      <c r="H620" s="366">
        <v>13.9</v>
      </c>
      <c r="I620" s="339">
        <v>9</v>
      </c>
      <c r="J620" s="365">
        <v>16.95</v>
      </c>
      <c r="K620" s="383">
        <v>17.55</v>
      </c>
      <c r="L620" s="365">
        <v>12.95</v>
      </c>
      <c r="M620" s="365">
        <v>13</v>
      </c>
      <c r="N620" s="365">
        <v>17.399999999999999</v>
      </c>
      <c r="O620" s="365">
        <v>13.65</v>
      </c>
      <c r="P620" s="379">
        <v>0.97</v>
      </c>
      <c r="Q620" s="368">
        <v>3.09</v>
      </c>
      <c r="R620" s="366">
        <v>5.75</v>
      </c>
      <c r="S620" s="73">
        <v>12.35</v>
      </c>
      <c r="T620" s="365">
        <v>10.35</v>
      </c>
      <c r="U620" s="365">
        <v>12.2</v>
      </c>
      <c r="V620" s="365">
        <v>13.05</v>
      </c>
      <c r="W620" s="365">
        <v>7</v>
      </c>
      <c r="Y620" s="365">
        <v>21.85</v>
      </c>
      <c r="Z620" s="457">
        <v>22</v>
      </c>
      <c r="AA620" s="365">
        <v>6.14</v>
      </c>
      <c r="AB620" s="365">
        <v>3.71</v>
      </c>
      <c r="AC620" s="370">
        <f t="shared" si="243"/>
        <v>9.8814229249011953E-2</v>
      </c>
      <c r="AD620" s="476"/>
      <c r="AE620" s="273">
        <f t="shared" si="244"/>
        <v>9.0909090909090828E-2</v>
      </c>
      <c r="AF620" s="208">
        <f t="shared" si="245"/>
        <v>0</v>
      </c>
      <c r="AG620" s="208">
        <f t="shared" si="246"/>
        <v>0</v>
      </c>
      <c r="AH620" s="213">
        <f t="shared" si="247"/>
        <v>7.0247933884297398E-2</v>
      </c>
      <c r="AI620" s="211">
        <f t="shared" si="248"/>
        <v>1.5625E-2</v>
      </c>
      <c r="AJ620" s="211">
        <f t="shared" si="249"/>
        <v>5.7803468208090791E-3</v>
      </c>
      <c r="AK620" s="211">
        <f t="shared" si="250"/>
        <v>5.8139534883721034E-2</v>
      </c>
      <c r="AL620" s="462">
        <f t="shared" si="251"/>
        <v>0.83018867924528283</v>
      </c>
      <c r="AM620" s="461">
        <f t="shared" si="252"/>
        <v>0.20703125</v>
      </c>
      <c r="AN620" s="200">
        <f t="shared" si="253"/>
        <v>2.6785714285714413E-2</v>
      </c>
      <c r="AO620" s="208">
        <f t="shared" si="254"/>
        <v>8.1632653061223248E-3</v>
      </c>
      <c r="AP620" s="32">
        <f t="shared" si="255"/>
        <v>4.5454545454545414E-2</v>
      </c>
      <c r="AQ620" s="32">
        <f t="shared" si="256"/>
        <v>1.6666666666666607E-2</v>
      </c>
      <c r="AR620" s="36">
        <f t="shared" si="257"/>
        <v>1.1627906976744207E-2</v>
      </c>
      <c r="AS620" s="36">
        <f t="shared" si="258"/>
        <v>2.1897810218978186E-2</v>
      </c>
      <c r="AT620" s="32">
        <f t="shared" si="259"/>
        <v>7.6354679802955738E-2</v>
      </c>
      <c r="AU620" s="216">
        <f t="shared" si="260"/>
        <v>7.5794621026894937E-2</v>
      </c>
      <c r="AV620" s="461">
        <f t="shared" si="261"/>
        <v>2.1630615640598982E-2</v>
      </c>
      <c r="AW620" s="461">
        <f t="shared" si="262"/>
        <v>5.0991501416430607E-2</v>
      </c>
    </row>
    <row r="621" spans="1:49">
      <c r="A621" s="40">
        <f t="shared" si="242"/>
        <v>41596</v>
      </c>
      <c r="B621" s="26">
        <v>7543</v>
      </c>
      <c r="C621" s="259">
        <v>6250</v>
      </c>
      <c r="D621" s="363">
        <f t="shared" si="221"/>
        <v>-5.3653516295025683E-2</v>
      </c>
      <c r="E621" s="349">
        <f t="shared" si="198"/>
        <v>-4.9161729484432093E-2</v>
      </c>
      <c r="F621" s="349">
        <f t="shared" si="199"/>
        <v>-5.901836796145743E-2</v>
      </c>
      <c r="G621" s="421">
        <f t="shared" si="263"/>
        <v>0.20688000000000001</v>
      </c>
      <c r="H621" s="366">
        <v>13.5</v>
      </c>
      <c r="I621" s="339">
        <v>8.8000000000000007</v>
      </c>
      <c r="J621" s="365">
        <v>15.9</v>
      </c>
      <c r="K621" s="383">
        <v>16.100000000000001</v>
      </c>
      <c r="L621" s="365">
        <v>12.8</v>
      </c>
      <c r="M621" s="365">
        <v>11.5</v>
      </c>
      <c r="N621" s="365">
        <v>15.9</v>
      </c>
      <c r="O621" s="365">
        <v>13.2</v>
      </c>
      <c r="P621" s="379">
        <v>0.88</v>
      </c>
      <c r="Q621" s="368">
        <v>2.83</v>
      </c>
      <c r="R621" s="366">
        <v>5.55</v>
      </c>
      <c r="S621" s="73">
        <v>12.2</v>
      </c>
      <c r="T621" s="365">
        <v>10.1</v>
      </c>
      <c r="U621" s="365">
        <v>11.9</v>
      </c>
      <c r="V621" s="365">
        <v>12.5</v>
      </c>
      <c r="W621" s="365">
        <v>6.8</v>
      </c>
      <c r="Y621" s="365">
        <v>20.350000000000001</v>
      </c>
      <c r="Z621" s="457">
        <v>20.5</v>
      </c>
      <c r="AA621" s="365">
        <v>5.39</v>
      </c>
      <c r="AB621" s="365">
        <v>3.45</v>
      </c>
      <c r="AC621" s="370">
        <f t="shared" si="243"/>
        <v>-2.877697841726623E-2</v>
      </c>
      <c r="AD621" s="476"/>
      <c r="AE621" s="273">
        <f t="shared" si="244"/>
        <v>-2.2222222222222143E-2</v>
      </c>
      <c r="AF621" s="208">
        <f t="shared" si="245"/>
        <v>-6.1946902654867242E-2</v>
      </c>
      <c r="AG621" s="208">
        <f t="shared" si="246"/>
        <v>-8.2621082621082587E-2</v>
      </c>
      <c r="AH621" s="213">
        <f t="shared" si="247"/>
        <v>-1.1583011583011449E-2</v>
      </c>
      <c r="AI621" s="211">
        <f t="shared" si="248"/>
        <v>-0.11538461538461542</v>
      </c>
      <c r="AJ621" s="211">
        <f t="shared" si="249"/>
        <v>-8.6206896551724088E-2</v>
      </c>
      <c r="AK621" s="211">
        <f t="shared" si="250"/>
        <v>-3.2967032967033072E-2</v>
      </c>
      <c r="AL621" s="462">
        <f t="shared" si="251"/>
        <v>-9.2783505154639179E-2</v>
      </c>
      <c r="AM621" s="461">
        <f t="shared" si="252"/>
        <v>-8.4142394822006361E-2</v>
      </c>
      <c r="AN621" s="200">
        <f t="shared" si="253"/>
        <v>-3.4782608695652195E-2</v>
      </c>
      <c r="AO621" s="208">
        <f t="shared" si="254"/>
        <v>-1.2145748987854255E-2</v>
      </c>
      <c r="AP621" s="32">
        <f t="shared" si="255"/>
        <v>-2.4154589371980673E-2</v>
      </c>
      <c r="AQ621" s="32">
        <f t="shared" si="256"/>
        <v>-2.4590163934426146E-2</v>
      </c>
      <c r="AR621" s="36">
        <f t="shared" si="257"/>
        <v>-4.2145593869731823E-2</v>
      </c>
      <c r="AS621" s="36">
        <f t="shared" si="258"/>
        <v>-2.8571428571428581E-2</v>
      </c>
      <c r="AT621" s="32">
        <f t="shared" si="259"/>
        <v>-6.8649885583524028E-2</v>
      </c>
      <c r="AU621" s="216">
        <f t="shared" si="260"/>
        <v>-6.8181818181818232E-2</v>
      </c>
      <c r="AV621" s="461">
        <f t="shared" si="261"/>
        <v>-0.12214983713355054</v>
      </c>
      <c r="AW621" s="461">
        <f t="shared" si="262"/>
        <v>-7.0080862533692612E-2</v>
      </c>
    </row>
    <row r="622" spans="1:49">
      <c r="A622" s="40">
        <f t="shared" si="242"/>
        <v>41603</v>
      </c>
      <c r="B622" s="26">
        <v>7295</v>
      </c>
      <c r="C622" s="259">
        <v>6308</v>
      </c>
      <c r="D622" s="363">
        <f t="shared" si="221"/>
        <v>-1.3775103313274806E-2</v>
      </c>
      <c r="E622" s="349">
        <f t="shared" si="198"/>
        <v>-3.2878165186265407E-2</v>
      </c>
      <c r="F622" s="349">
        <f t="shared" si="199"/>
        <v>9.279999999999955E-3</v>
      </c>
      <c r="G622" s="421">
        <f t="shared" si="263"/>
        <v>0.15646797717184527</v>
      </c>
      <c r="H622" s="366">
        <v>13.4</v>
      </c>
      <c r="I622" s="339">
        <v>9.75</v>
      </c>
      <c r="J622" s="365">
        <v>15.95</v>
      </c>
      <c r="K622" s="383">
        <v>14.35</v>
      </c>
      <c r="L622" s="365">
        <v>12.7</v>
      </c>
      <c r="M622" s="365">
        <v>11.8</v>
      </c>
      <c r="N622" s="365">
        <v>15.8</v>
      </c>
      <c r="O622" s="365">
        <v>13.85</v>
      </c>
      <c r="P622" s="379">
        <v>0.8</v>
      </c>
      <c r="Q622" s="368">
        <v>3.09</v>
      </c>
      <c r="R622" s="366">
        <v>5.45</v>
      </c>
      <c r="S622" s="73">
        <v>11.7</v>
      </c>
      <c r="T622" s="365">
        <v>10</v>
      </c>
      <c r="U622" s="365">
        <v>11.65</v>
      </c>
      <c r="V622" s="365">
        <v>12.3</v>
      </c>
      <c r="W622" s="365">
        <v>6.65</v>
      </c>
      <c r="Y622" s="365">
        <v>20.25</v>
      </c>
      <c r="Z622" s="457">
        <v>20.399999999999999</v>
      </c>
      <c r="AA622" s="365">
        <v>4.42</v>
      </c>
      <c r="AB622" s="365">
        <v>3.27</v>
      </c>
      <c r="AC622" s="370">
        <f t="shared" si="243"/>
        <v>-7.4074074074074181E-3</v>
      </c>
      <c r="AD622" s="476"/>
      <c r="AE622" s="273">
        <f t="shared" si="244"/>
        <v>0.10795454545454541</v>
      </c>
      <c r="AF622" s="208">
        <f t="shared" si="245"/>
        <v>3.1446540880502027E-3</v>
      </c>
      <c r="AG622" s="208">
        <f t="shared" si="246"/>
        <v>-0.10869565217391319</v>
      </c>
      <c r="AH622" s="213">
        <f t="shared" si="247"/>
        <v>-7.812500000000111E-3</v>
      </c>
      <c r="AI622" s="211">
        <f t="shared" si="248"/>
        <v>2.6086956521739202E-2</v>
      </c>
      <c r="AJ622" s="211">
        <f t="shared" si="249"/>
        <v>-6.2893081761006275E-3</v>
      </c>
      <c r="AK622" s="211">
        <f t="shared" si="250"/>
        <v>4.924242424242431E-2</v>
      </c>
      <c r="AL622" s="462">
        <f t="shared" si="251"/>
        <v>-9.0909090909090828E-2</v>
      </c>
      <c r="AM622" s="461">
        <f t="shared" si="252"/>
        <v>9.1872791519434616E-2</v>
      </c>
      <c r="AN622" s="200">
        <f t="shared" si="253"/>
        <v>-1.8018018018017945E-2</v>
      </c>
      <c r="AO622" s="208">
        <f t="shared" si="254"/>
        <v>-4.0983606557377095E-2</v>
      </c>
      <c r="AP622" s="32">
        <f t="shared" si="255"/>
        <v>-9.9009900990099098E-3</v>
      </c>
      <c r="AQ622" s="32">
        <f t="shared" si="256"/>
        <v>-2.1008403361344574E-2</v>
      </c>
      <c r="AR622" s="36">
        <f t="shared" si="257"/>
        <v>-1.5999999999999903E-2</v>
      </c>
      <c r="AS622" s="36">
        <f t="shared" si="258"/>
        <v>-2.2058823529411686E-2</v>
      </c>
      <c r="AT622" s="32">
        <f t="shared" si="259"/>
        <v>-4.9140049140049546E-3</v>
      </c>
      <c r="AU622" s="216">
        <f t="shared" si="260"/>
        <v>-4.8780487804879202E-3</v>
      </c>
      <c r="AV622" s="461">
        <f t="shared" si="261"/>
        <v>-0.17996289424860845</v>
      </c>
      <c r="AW622" s="461">
        <f t="shared" si="262"/>
        <v>-5.2173913043478293E-2</v>
      </c>
    </row>
    <row r="623" spans="1:49">
      <c r="A623" s="40">
        <f t="shared" si="242"/>
        <v>41610</v>
      </c>
      <c r="B623" s="26">
        <v>8573</v>
      </c>
      <c r="C623" s="259">
        <v>7539</v>
      </c>
      <c r="D623" s="363">
        <f t="shared" si="221"/>
        <v>0.18444460780710137</v>
      </c>
      <c r="E623" s="349">
        <f t="shared" si="198"/>
        <v>0.17518848526387942</v>
      </c>
      <c r="F623" s="349">
        <f t="shared" si="199"/>
        <v>0.1951490171211161</v>
      </c>
      <c r="G623" s="421">
        <f t="shared" si="263"/>
        <v>0.13715346862979175</v>
      </c>
      <c r="H623" s="366">
        <v>15.25</v>
      </c>
      <c r="I623" s="339">
        <v>12.15</v>
      </c>
      <c r="J623" s="365">
        <v>18</v>
      </c>
      <c r="K623" s="383">
        <v>16.350000000000001</v>
      </c>
      <c r="L623" s="365">
        <v>14.3</v>
      </c>
      <c r="M623" s="365">
        <v>13.8</v>
      </c>
      <c r="N623" s="365">
        <v>18.2</v>
      </c>
      <c r="O623" s="365">
        <v>15.5</v>
      </c>
      <c r="P623" s="379">
        <v>1.77</v>
      </c>
      <c r="Q623" s="368">
        <v>4.5999999999999996</v>
      </c>
      <c r="R623" s="366">
        <v>6.1</v>
      </c>
      <c r="S623" s="73">
        <v>12.9</v>
      </c>
      <c r="T623" s="365">
        <v>12.5</v>
      </c>
      <c r="U623" s="365">
        <v>13</v>
      </c>
      <c r="V623" s="365">
        <v>13.25</v>
      </c>
      <c r="W623" s="365">
        <v>7.45</v>
      </c>
      <c r="Y623" s="365">
        <v>23.75</v>
      </c>
      <c r="Z623" s="457">
        <v>24</v>
      </c>
      <c r="AA623" s="365">
        <v>6.54</v>
      </c>
      <c r="AB623" s="365">
        <v>4.33</v>
      </c>
      <c r="AC623" s="370">
        <f t="shared" si="243"/>
        <v>0.13805970149253732</v>
      </c>
      <c r="AD623" s="476"/>
      <c r="AE623" s="273">
        <f t="shared" si="244"/>
        <v>0.24615384615384617</v>
      </c>
      <c r="AF623" s="208">
        <f t="shared" si="245"/>
        <v>0.12852664576802519</v>
      </c>
      <c r="AG623" s="208">
        <f t="shared" si="246"/>
        <v>0.13937282229965176</v>
      </c>
      <c r="AH623" s="213">
        <f t="shared" si="247"/>
        <v>0.12598425196850416</v>
      </c>
      <c r="AI623" s="211">
        <f t="shared" si="248"/>
        <v>0.16949152542372881</v>
      </c>
      <c r="AJ623" s="211">
        <f t="shared" si="249"/>
        <v>0.15189873417721511</v>
      </c>
      <c r="AK623" s="211">
        <f t="shared" si="250"/>
        <v>0.11913357400722036</v>
      </c>
      <c r="AL623" s="462">
        <f t="shared" si="251"/>
        <v>1.2124999999999999</v>
      </c>
      <c r="AM623" s="461">
        <f t="shared" si="252"/>
        <v>0.48867313915857591</v>
      </c>
      <c r="AN623" s="200">
        <f t="shared" si="253"/>
        <v>0.11926605504587151</v>
      </c>
      <c r="AO623" s="208">
        <f t="shared" si="254"/>
        <v>0.10256410256410264</v>
      </c>
      <c r="AP623" s="32">
        <f t="shared" si="255"/>
        <v>0.25</v>
      </c>
      <c r="AQ623" s="32">
        <f t="shared" si="256"/>
        <v>0.11587982832618016</v>
      </c>
      <c r="AR623" s="36">
        <f t="shared" si="257"/>
        <v>7.7235772357723498E-2</v>
      </c>
      <c r="AS623" s="36">
        <f t="shared" si="258"/>
        <v>0.12030075187969924</v>
      </c>
      <c r="AT623" s="32">
        <f t="shared" si="259"/>
        <v>0.17283950617283961</v>
      </c>
      <c r="AU623" s="216">
        <f t="shared" si="260"/>
        <v>0.17647058823529416</v>
      </c>
      <c r="AV623" s="461">
        <f t="shared" si="261"/>
        <v>0.47963800904977383</v>
      </c>
      <c r="AW623" s="461">
        <f t="shared" si="262"/>
        <v>0.32415902140672781</v>
      </c>
    </row>
    <row r="624" spans="1:49">
      <c r="A624" s="40">
        <f t="shared" si="242"/>
        <v>41617</v>
      </c>
      <c r="B624" s="26">
        <v>10337</v>
      </c>
      <c r="C624" s="259">
        <v>8732</v>
      </c>
      <c r="D624" s="363">
        <f>IF(ISBLANK(B624),"",(B624+C624)/(B623+C623)-1)</f>
        <v>0.18352780536246271</v>
      </c>
      <c r="E624" s="349">
        <f>IF(ISBLANK(B624),"",B624/B623-1)</f>
        <v>0.20576227691589866</v>
      </c>
      <c r="F624" s="349">
        <f>IF(ISBLANK(C624),"",C624/C623-1)</f>
        <v>0.15824379891232265</v>
      </c>
      <c r="G624" s="421">
        <f t="shared" si="263"/>
        <v>0.18380668804397618</v>
      </c>
      <c r="H624" s="366">
        <v>17.25</v>
      </c>
      <c r="I624" s="339">
        <v>13.4</v>
      </c>
      <c r="J624" s="365">
        <v>20.5</v>
      </c>
      <c r="K624" s="383">
        <v>18.95</v>
      </c>
      <c r="L624" s="365">
        <v>16.05</v>
      </c>
      <c r="M624" s="365">
        <v>14.5</v>
      </c>
      <c r="N624" s="365">
        <v>19.7</v>
      </c>
      <c r="O624" s="365">
        <v>18.3</v>
      </c>
      <c r="P624" s="379">
        <v>2.78</v>
      </c>
      <c r="Q624" s="368">
        <v>6.32</v>
      </c>
      <c r="R624" s="366">
        <v>7.45</v>
      </c>
      <c r="S624" s="73">
        <v>15.4</v>
      </c>
      <c r="T624" s="365">
        <v>14.95</v>
      </c>
      <c r="U624" s="365">
        <v>16.05</v>
      </c>
      <c r="V624" s="365">
        <v>16</v>
      </c>
      <c r="W624" s="365">
        <v>9.1999999999999993</v>
      </c>
      <c r="Y624" s="365">
        <v>27</v>
      </c>
      <c r="Z624" s="457">
        <v>27.25</v>
      </c>
      <c r="AA624" s="365">
        <v>8.1300000000000008</v>
      </c>
      <c r="AB624" s="365">
        <v>5.74</v>
      </c>
      <c r="AC624" s="370">
        <f t="shared" ref="AC624" si="264">IF(ISBLANK(H624),"",H624/H623-1)</f>
        <v>0.13114754098360648</v>
      </c>
      <c r="AD624" s="476"/>
      <c r="AE624" s="273">
        <f t="shared" ref="AE624:AS624" si="265">IF(ISBLANK(I624),"",I624/I623-1)</f>
        <v>0.10288065843621408</v>
      </c>
      <c r="AF624" s="208">
        <f t="shared" si="265"/>
        <v>0.13888888888888884</v>
      </c>
      <c r="AG624" s="208">
        <f t="shared" si="265"/>
        <v>0.15902140672782861</v>
      </c>
      <c r="AH624" s="213">
        <f t="shared" si="265"/>
        <v>0.12237762237762229</v>
      </c>
      <c r="AI624" s="211">
        <f t="shared" si="265"/>
        <v>5.0724637681159424E-2</v>
      </c>
      <c r="AJ624" s="211">
        <f t="shared" si="265"/>
        <v>8.2417582417582347E-2</v>
      </c>
      <c r="AK624" s="211">
        <f t="shared" si="265"/>
        <v>0.1806451612903226</v>
      </c>
      <c r="AL624" s="462">
        <f t="shared" si="265"/>
        <v>0.57062146892655363</v>
      </c>
      <c r="AM624" s="461">
        <f t="shared" si="265"/>
        <v>0.37391304347826093</v>
      </c>
      <c r="AN624" s="200">
        <f t="shared" si="265"/>
        <v>0.2213114754098362</v>
      </c>
      <c r="AO624" s="208">
        <f t="shared" si="265"/>
        <v>0.193798449612403</v>
      </c>
      <c r="AP624" s="32">
        <f t="shared" si="265"/>
        <v>0.19599999999999995</v>
      </c>
      <c r="AQ624" s="32">
        <f t="shared" si="265"/>
        <v>0.23461538461538467</v>
      </c>
      <c r="AR624" s="36">
        <f t="shared" si="265"/>
        <v>0.20754716981132071</v>
      </c>
      <c r="AS624" s="36">
        <f t="shared" si="265"/>
        <v>0.23489932885906017</v>
      </c>
      <c r="AT624" s="32">
        <f>IF(ISBLANK(Y624),"",Y624/Y623-1)</f>
        <v>0.13684210526315788</v>
      </c>
      <c r="AU624" s="216">
        <f>IF(ISBLANK(Z624),"",Z624/Z623-1)</f>
        <v>0.13541666666666674</v>
      </c>
      <c r="AV624" s="461">
        <f>IF(ISBLANK(AA624),"",AA624/AA623-1)</f>
        <v>0.24311926605504608</v>
      </c>
      <c r="AW624" s="461">
        <f>IF(ISBLANK(AB624),"",AB624/AB623-1)</f>
        <v>0.32563510392609696</v>
      </c>
    </row>
    <row r="625" spans="1:49">
      <c r="A625" s="40">
        <f t="shared" si="242"/>
        <v>41624</v>
      </c>
      <c r="B625" s="26">
        <v>11408</v>
      </c>
      <c r="C625" s="259">
        <v>9548</v>
      </c>
      <c r="D625" s="363">
        <f t="shared" ref="D625:D641" si="266">IF(ISBLANK(B625),"",(B625+C625)/(B624+C624)-1)</f>
        <v>9.8956421416959373E-2</v>
      </c>
      <c r="E625" s="349">
        <f t="shared" ref="E625:E641" si="267">IF(ISBLANK(B625),"",B625/B624-1)</f>
        <v>0.10360839702041202</v>
      </c>
      <c r="F625" s="349">
        <f t="shared" ref="F625:F641" si="268">IF(ISBLANK(C625),"",C625/C624-1)</f>
        <v>9.3449381584974844E-2</v>
      </c>
      <c r="G625" s="421">
        <f t="shared" si="263"/>
        <v>0.19480519480519481</v>
      </c>
      <c r="H625" s="366">
        <v>17.8</v>
      </c>
      <c r="I625" s="339">
        <v>14.65</v>
      </c>
      <c r="J625" s="365">
        <v>23</v>
      </c>
      <c r="K625" s="383">
        <v>21.4</v>
      </c>
      <c r="L625" s="377">
        <v>16.55</v>
      </c>
      <c r="M625" s="365">
        <v>16.7</v>
      </c>
      <c r="N625" s="365">
        <v>20.5</v>
      </c>
      <c r="O625" s="365">
        <v>20</v>
      </c>
      <c r="P625" s="379">
        <v>3.09</v>
      </c>
      <c r="Q625" s="368">
        <v>7.16</v>
      </c>
      <c r="R625" s="366">
        <v>7.95</v>
      </c>
      <c r="S625" s="73">
        <v>17.3</v>
      </c>
      <c r="T625" s="365">
        <v>15.5</v>
      </c>
      <c r="U625" s="365">
        <v>17.100000000000001</v>
      </c>
      <c r="V625" s="365">
        <v>18.25</v>
      </c>
      <c r="W625" s="365">
        <v>9.85</v>
      </c>
      <c r="Y625" s="365">
        <v>29.45</v>
      </c>
      <c r="Z625" s="457">
        <v>29.7</v>
      </c>
      <c r="AA625" s="365">
        <v>8.82</v>
      </c>
      <c r="AB625" s="365">
        <v>7.42</v>
      </c>
      <c r="AC625" s="370">
        <f t="shared" ref="AC625:AC643" si="269">IF(ISBLANK(H625),"",H625/H624-1)</f>
        <v>3.1884057971014457E-2</v>
      </c>
      <c r="AD625" s="476"/>
      <c r="AE625" s="273">
        <f t="shared" ref="AE625:AE643" si="270">IF(ISBLANK(I625),"",I625/I624-1)</f>
        <v>9.3283582089552342E-2</v>
      </c>
      <c r="AF625" s="208">
        <f t="shared" ref="AF625:AF643" si="271">IF(ISBLANK(J625),"",J625/J624-1)</f>
        <v>0.12195121951219523</v>
      </c>
      <c r="AG625" s="208">
        <f t="shared" ref="AG625:AG643" si="272">IF(ISBLANK(K625),"",K625/K624-1)</f>
        <v>0.12928759894459096</v>
      </c>
      <c r="AH625" s="213">
        <f t="shared" ref="AH625:AH643" si="273">IF(ISBLANK(L625),"",L625/L624-1)</f>
        <v>3.1152647975077885E-2</v>
      </c>
      <c r="AI625" s="211">
        <f t="shared" ref="AI625:AI643" si="274">IF(ISBLANK(M625),"",M625/M624-1)</f>
        <v>0.15172413793103434</v>
      </c>
      <c r="AJ625" s="211">
        <f t="shared" ref="AJ625:AJ643" si="275">IF(ISBLANK(N625),"",N625/N624-1)</f>
        <v>4.0609137055837685E-2</v>
      </c>
      <c r="AK625" s="211">
        <f t="shared" ref="AK625:AK643" si="276">IF(ISBLANK(O625),"",O625/O624-1)</f>
        <v>9.2896174863387859E-2</v>
      </c>
      <c r="AL625" s="462">
        <f t="shared" ref="AL625:AL643" si="277">IF(ISBLANK(P625),"",P625/P624-1)</f>
        <v>0.11151079136690645</v>
      </c>
      <c r="AM625" s="461">
        <f t="shared" ref="AM625:AM643" si="278">IF(ISBLANK(Q625),"",Q625/Q624-1)</f>
        <v>0.13291139240506333</v>
      </c>
      <c r="AN625" s="200">
        <f t="shared" ref="AN625:AN643" si="279">IF(ISBLANK(R625),"",R625/R624-1)</f>
        <v>6.7114093959731447E-2</v>
      </c>
      <c r="AO625" s="208">
        <f t="shared" ref="AO625:AO643" si="280">IF(ISBLANK(S625),"",S625/S624-1)</f>
        <v>0.12337662337662336</v>
      </c>
      <c r="AP625" s="32">
        <f t="shared" ref="AP625:AP643" si="281">IF(ISBLANK(T625),"",T625/T624-1)</f>
        <v>3.6789297658862852E-2</v>
      </c>
      <c r="AQ625" s="32">
        <f t="shared" ref="AQ625:AQ643" si="282">IF(ISBLANK(U625),"",U625/U624-1)</f>
        <v>6.542056074766367E-2</v>
      </c>
      <c r="AR625" s="36">
        <f t="shared" ref="AR625:AR643" si="283">IF(ISBLANK(V625),"",V625/V624-1)</f>
        <v>0.140625</v>
      </c>
      <c r="AS625" s="36">
        <f t="shared" ref="AS625:AS643" si="284">IF(ISBLANK(W625),"",W625/W624-1)</f>
        <v>7.0652173913043459E-2</v>
      </c>
      <c r="AT625" s="32">
        <f t="shared" ref="AT625:AT643" si="285">IF(ISBLANK(Y625),"",Y625/Y624-1)</f>
        <v>9.0740740740740788E-2</v>
      </c>
      <c r="AU625" s="216">
        <f t="shared" ref="AU625:AU643" si="286">IF(ISBLANK(Z625),"",Z625/Z624-1)</f>
        <v>8.9908256880733894E-2</v>
      </c>
      <c r="AV625" s="461">
        <f t="shared" ref="AV625:AV643" si="287">IF(ISBLANK(AA625),"",AA625/AA624-1)</f>
        <v>8.4870848708487046E-2</v>
      </c>
      <c r="AW625" s="461">
        <f t="shared" ref="AW625:AW643" si="288">IF(ISBLANK(AB625),"",AB625/AB624-1)</f>
        <v>0.29268292682926833</v>
      </c>
    </row>
    <row r="626" spans="1:49">
      <c r="A626" s="40">
        <f t="shared" si="242"/>
        <v>41631</v>
      </c>
      <c r="B626" s="26">
        <v>11593</v>
      </c>
      <c r="C626" s="259">
        <v>8470</v>
      </c>
      <c r="D626" s="363">
        <f t="shared" si="266"/>
        <v>-4.2613094101927818E-2</v>
      </c>
      <c r="E626" s="349">
        <f t="shared" si="267"/>
        <v>1.621669004207571E-2</v>
      </c>
      <c r="F626" s="349">
        <f t="shared" si="268"/>
        <v>-0.11290322580645162</v>
      </c>
      <c r="G626" s="421">
        <f t="shared" si="263"/>
        <v>0.36871310507674143</v>
      </c>
      <c r="H626" s="366">
        <v>17.05</v>
      </c>
      <c r="I626" s="339">
        <v>12.55</v>
      </c>
      <c r="J626" s="365">
        <v>19</v>
      </c>
      <c r="K626" s="383">
        <v>20.25</v>
      </c>
      <c r="L626" s="365">
        <v>15.6</v>
      </c>
      <c r="M626" s="365">
        <v>17</v>
      </c>
      <c r="N626" s="365">
        <v>19.95</v>
      </c>
      <c r="O626" s="365">
        <v>16.8</v>
      </c>
      <c r="P626" s="379">
        <v>2.52</v>
      </c>
      <c r="Q626" s="368">
        <v>5.01</v>
      </c>
      <c r="R626" s="366">
        <v>8.25</v>
      </c>
      <c r="S626" s="73">
        <v>17.7</v>
      </c>
      <c r="T626" s="365">
        <v>13.85</v>
      </c>
      <c r="U626" s="365">
        <v>17.75</v>
      </c>
      <c r="V626" s="365">
        <v>18.75</v>
      </c>
      <c r="W626" s="365">
        <v>10.25</v>
      </c>
      <c r="Y626" s="365">
        <v>28.45</v>
      </c>
      <c r="Z626" s="457">
        <v>28.8</v>
      </c>
      <c r="AA626" s="365">
        <v>9.7200000000000006</v>
      </c>
      <c r="AB626" s="365">
        <v>7.95</v>
      </c>
      <c r="AC626" s="370">
        <f t="shared" si="269"/>
        <v>-4.2134831460674205E-2</v>
      </c>
      <c r="AD626" s="476"/>
      <c r="AE626" s="273">
        <f t="shared" si="270"/>
        <v>-0.14334470989761094</v>
      </c>
      <c r="AF626" s="208">
        <f t="shared" si="271"/>
        <v>-0.17391304347826086</v>
      </c>
      <c r="AG626" s="208">
        <f t="shared" si="272"/>
        <v>-5.3738317757009324E-2</v>
      </c>
      <c r="AH626" s="213">
        <f t="shared" si="273"/>
        <v>-5.7401812688821829E-2</v>
      </c>
      <c r="AI626" s="211">
        <f t="shared" si="274"/>
        <v>1.7964071856287456E-2</v>
      </c>
      <c r="AJ626" s="211">
        <f t="shared" si="275"/>
        <v>-2.6829268292682951E-2</v>
      </c>
      <c r="AK626" s="211">
        <f t="shared" si="276"/>
        <v>-0.15999999999999992</v>
      </c>
      <c r="AL626" s="462">
        <f t="shared" si="277"/>
        <v>-0.18446601941747565</v>
      </c>
      <c r="AM626" s="461">
        <f t="shared" si="278"/>
        <v>-0.30027932960893855</v>
      </c>
      <c r="AN626" s="200">
        <f t="shared" si="279"/>
        <v>3.7735849056603765E-2</v>
      </c>
      <c r="AO626" s="208">
        <f t="shared" si="280"/>
        <v>2.3121387283236983E-2</v>
      </c>
      <c r="AP626" s="32">
        <f t="shared" si="281"/>
        <v>-0.1064516129032258</v>
      </c>
      <c r="AQ626" s="32">
        <f t="shared" si="282"/>
        <v>3.8011695906432719E-2</v>
      </c>
      <c r="AR626" s="36">
        <f t="shared" si="283"/>
        <v>2.7397260273972712E-2</v>
      </c>
      <c r="AS626" s="36">
        <f t="shared" si="284"/>
        <v>4.0609137055837685E-2</v>
      </c>
      <c r="AT626" s="32">
        <f t="shared" si="285"/>
        <v>-3.3955857385398969E-2</v>
      </c>
      <c r="AU626" s="216">
        <f t="shared" si="286"/>
        <v>-3.0303030303030276E-2</v>
      </c>
      <c r="AV626" s="461">
        <f t="shared" si="287"/>
        <v>0.10204081632653073</v>
      </c>
      <c r="AW626" s="461">
        <f t="shared" si="288"/>
        <v>7.1428571428571397E-2</v>
      </c>
    </row>
    <row r="627" spans="1:49">
      <c r="A627" s="40">
        <f t="shared" si="242"/>
        <v>41638</v>
      </c>
      <c r="B627" s="26">
        <v>11593</v>
      </c>
      <c r="C627" s="259">
        <v>8470</v>
      </c>
      <c r="D627" s="363">
        <f>IF(ISBLANK(B627),"",(B627+C627)/(B626+C626)-1)</f>
        <v>0</v>
      </c>
      <c r="E627" s="349">
        <f t="shared" ref="E627:F629" si="289">IF(ISBLANK(B627),"",B627/B626-1)</f>
        <v>0</v>
      </c>
      <c r="F627" s="349">
        <f t="shared" si="289"/>
        <v>0</v>
      </c>
      <c r="G627" s="421">
        <f t="shared" si="263"/>
        <v>0.36871310507674143</v>
      </c>
      <c r="H627" s="366">
        <v>17.05</v>
      </c>
      <c r="I627" s="339">
        <v>12.55</v>
      </c>
      <c r="J627" s="365">
        <v>19</v>
      </c>
      <c r="K627" s="383">
        <v>20.25</v>
      </c>
      <c r="L627" s="365">
        <v>15.6</v>
      </c>
      <c r="M627" s="365">
        <v>17</v>
      </c>
      <c r="N627" s="365">
        <v>19.95</v>
      </c>
      <c r="O627" s="365">
        <v>16.8</v>
      </c>
      <c r="P627" s="379">
        <v>2.52</v>
      </c>
      <c r="Q627" s="368">
        <v>5.01</v>
      </c>
      <c r="R627" s="366">
        <v>8.25</v>
      </c>
      <c r="S627" s="73">
        <v>17.7</v>
      </c>
      <c r="T627" s="377">
        <v>13.85</v>
      </c>
      <c r="U627" s="365">
        <v>17.75</v>
      </c>
      <c r="V627" s="365">
        <v>18.75</v>
      </c>
      <c r="W627" s="365">
        <v>10.25</v>
      </c>
      <c r="Y627" s="365">
        <v>28.45</v>
      </c>
      <c r="Z627" s="457">
        <v>28.8</v>
      </c>
      <c r="AA627" s="365">
        <v>9.7200000000000006</v>
      </c>
      <c r="AB627" s="365">
        <v>7.95</v>
      </c>
      <c r="AC627" s="370">
        <f t="shared" ref="AC627" si="290">IF(ISBLANK(H627),"",H627/H626-1)</f>
        <v>0</v>
      </c>
      <c r="AD627" s="476"/>
      <c r="AE627" s="273">
        <f t="shared" ref="AE627:AS627" si="291">IF(ISBLANK(I627),"",I627/I626-1)</f>
        <v>0</v>
      </c>
      <c r="AF627" s="208">
        <f t="shared" si="291"/>
        <v>0</v>
      </c>
      <c r="AG627" s="208">
        <f t="shared" si="291"/>
        <v>0</v>
      </c>
      <c r="AH627" s="213">
        <f t="shared" si="291"/>
        <v>0</v>
      </c>
      <c r="AI627" s="211">
        <f t="shared" si="291"/>
        <v>0</v>
      </c>
      <c r="AJ627" s="211">
        <f t="shared" si="291"/>
        <v>0</v>
      </c>
      <c r="AK627" s="211">
        <f t="shared" si="291"/>
        <v>0</v>
      </c>
      <c r="AL627" s="462">
        <f t="shared" si="291"/>
        <v>0</v>
      </c>
      <c r="AM627" s="461">
        <f t="shared" si="291"/>
        <v>0</v>
      </c>
      <c r="AN627" s="200">
        <f t="shared" si="291"/>
        <v>0</v>
      </c>
      <c r="AO627" s="208">
        <f t="shared" si="291"/>
        <v>0</v>
      </c>
      <c r="AP627" s="32">
        <f t="shared" si="291"/>
        <v>0</v>
      </c>
      <c r="AQ627" s="32">
        <f t="shared" si="291"/>
        <v>0</v>
      </c>
      <c r="AR627" s="36">
        <f t="shared" si="291"/>
        <v>0</v>
      </c>
      <c r="AS627" s="36">
        <f t="shared" si="291"/>
        <v>0</v>
      </c>
      <c r="AT627" s="32">
        <f>IF(ISBLANK(Y627),"",Y627/Y626-1)</f>
        <v>0</v>
      </c>
      <c r="AU627" s="216">
        <f>IF(ISBLANK(Z627),"",Z627/Z626-1)</f>
        <v>0</v>
      </c>
      <c r="AV627" s="461">
        <f>IF(ISBLANK(AA627),"",AA627/AA626-1)</f>
        <v>0</v>
      </c>
      <c r="AW627" s="461">
        <f>IF(ISBLANK(AB627),"",AB627/AB626-1)</f>
        <v>0</v>
      </c>
    </row>
    <row r="628" spans="1:49" s="217" customFormat="1">
      <c r="A628" s="352">
        <v>41645</v>
      </c>
      <c r="B628" s="26">
        <v>11309</v>
      </c>
      <c r="C628" s="350">
        <v>7582</v>
      </c>
      <c r="D628" s="364">
        <f>IF(ISBLANK(B628),"",(B628+C628)/(B627+C627)-1)</f>
        <v>-5.841598963265715E-2</v>
      </c>
      <c r="E628" s="354">
        <f t="shared" si="289"/>
        <v>-2.4497541619943108E-2</v>
      </c>
      <c r="F628" s="354">
        <f t="shared" si="289"/>
        <v>-0.104840613931523</v>
      </c>
      <c r="G628" s="421">
        <f t="shared" si="263"/>
        <v>0.4915589554207333</v>
      </c>
      <c r="H628" s="378">
        <v>16.05</v>
      </c>
      <c r="I628" s="339">
        <v>11.05</v>
      </c>
      <c r="J628" s="379">
        <v>17.75</v>
      </c>
      <c r="K628" s="405">
        <v>19.100000000000001</v>
      </c>
      <c r="L628" s="379">
        <v>15.05</v>
      </c>
      <c r="M628" s="379">
        <v>14.75</v>
      </c>
      <c r="N628" s="380">
        <v>17.899999999999999</v>
      </c>
      <c r="O628" s="379">
        <v>15.2</v>
      </c>
      <c r="P628" s="379">
        <v>1.86</v>
      </c>
      <c r="Q628" s="406">
        <v>3.8</v>
      </c>
      <c r="R628" s="378">
        <v>8.15</v>
      </c>
      <c r="S628" s="73">
        <v>17.5</v>
      </c>
      <c r="T628" s="379">
        <v>11.75</v>
      </c>
      <c r="U628" s="380">
        <v>17.399999999999999</v>
      </c>
      <c r="V628" s="380">
        <v>18.399999999999999</v>
      </c>
      <c r="W628" s="379">
        <v>10.050000000000001</v>
      </c>
      <c r="X628" s="381"/>
      <c r="Y628" s="379">
        <v>27.35</v>
      </c>
      <c r="Z628" s="457">
        <v>27.75</v>
      </c>
      <c r="AA628" s="379">
        <v>10.25</v>
      </c>
      <c r="AB628" s="379">
        <v>7.78</v>
      </c>
      <c r="AC628" s="382">
        <f t="shared" ref="AC628" si="292">IF(ISBLANK(H628),"",H628/H626-1)</f>
        <v>-5.8651026392961825E-2</v>
      </c>
      <c r="AD628" s="476"/>
      <c r="AE628" s="354">
        <f t="shared" ref="AE628:AS628" si="293">IF(ISBLANK(I628),"",I628/I626-1)</f>
        <v>-0.11952191235059761</v>
      </c>
      <c r="AF628" s="356">
        <f t="shared" si="293"/>
        <v>-6.5789473684210509E-2</v>
      </c>
      <c r="AG628" s="356">
        <f t="shared" si="293"/>
        <v>-5.679012345679002E-2</v>
      </c>
      <c r="AH628" s="355">
        <f t="shared" si="293"/>
        <v>-3.5256410256410242E-2</v>
      </c>
      <c r="AI628" s="357">
        <f t="shared" si="293"/>
        <v>-0.13235294117647056</v>
      </c>
      <c r="AJ628" s="357">
        <f t="shared" si="293"/>
        <v>-0.10275689223057649</v>
      </c>
      <c r="AK628" s="357">
        <f t="shared" si="293"/>
        <v>-9.5238095238095344E-2</v>
      </c>
      <c r="AL628" s="463">
        <f t="shared" si="293"/>
        <v>-0.26190476190476186</v>
      </c>
      <c r="AM628" s="463">
        <f t="shared" si="293"/>
        <v>-0.24151696606786432</v>
      </c>
      <c r="AN628" s="358">
        <f t="shared" si="293"/>
        <v>-1.2121212121212088E-2</v>
      </c>
      <c r="AO628" s="356">
        <f t="shared" si="293"/>
        <v>-1.1299435028248594E-2</v>
      </c>
      <c r="AP628" s="355">
        <f t="shared" si="293"/>
        <v>-0.15162454873646203</v>
      </c>
      <c r="AQ628" s="355">
        <f t="shared" si="293"/>
        <v>-1.9718309859155014E-2</v>
      </c>
      <c r="AR628" s="353">
        <f t="shared" si="293"/>
        <v>-1.866666666666672E-2</v>
      </c>
      <c r="AS628" s="353">
        <f t="shared" si="293"/>
        <v>-1.9512195121951126E-2</v>
      </c>
      <c r="AT628" s="355">
        <f>IF(ISBLANK(Y628),"",Y628/Y626-1)</f>
        <v>-3.8664323374340892E-2</v>
      </c>
      <c r="AU628" s="357">
        <f>IF(ISBLANK(Z628),"",Z628/Z626-1)</f>
        <v>-3.645833333333337E-2</v>
      </c>
      <c r="AV628" s="463">
        <f>IF(ISBLANK(AA628),"",AA628/AA626-1)</f>
        <v>5.4526748971193362E-2</v>
      </c>
      <c r="AW628" s="463">
        <f>IF(ISBLANK(AB628),"",AB628/AB626-1)</f>
        <v>-2.1383647798742134E-2</v>
      </c>
    </row>
    <row r="629" spans="1:49">
      <c r="A629" s="40">
        <f>IF(ISBLANK(B629),"",DATE(YEAR(A628),MONTH(A628),DAY(A628)+7))</f>
        <v>41652</v>
      </c>
      <c r="B629" s="26">
        <v>7238</v>
      </c>
      <c r="C629" s="259">
        <v>5124</v>
      </c>
      <c r="D629" s="363">
        <f>IF(ISBLANK(B629),"",(B629+C629)/(B628+C628)-1)</f>
        <v>-0.3456143136943518</v>
      </c>
      <c r="E629" s="349">
        <f t="shared" si="289"/>
        <v>-0.3599787779644531</v>
      </c>
      <c r="F629" s="349">
        <f t="shared" si="289"/>
        <v>-0.32418886837246108</v>
      </c>
      <c r="G629" s="421">
        <f t="shared" si="263"/>
        <v>0.41256830601092898</v>
      </c>
      <c r="H629" s="366">
        <v>12.55</v>
      </c>
      <c r="I629" s="339">
        <v>7</v>
      </c>
      <c r="J629" s="365">
        <v>14.3</v>
      </c>
      <c r="K629" s="383">
        <v>13.05</v>
      </c>
      <c r="L629" s="365">
        <v>11.3</v>
      </c>
      <c r="M629" s="365">
        <v>10.5</v>
      </c>
      <c r="N629" s="365">
        <v>12.8</v>
      </c>
      <c r="O629" s="365">
        <v>11</v>
      </c>
      <c r="P629" s="379">
        <v>0</v>
      </c>
      <c r="Q629" s="368">
        <v>1.41</v>
      </c>
      <c r="R629" s="366">
        <v>4.9000000000000004</v>
      </c>
      <c r="S629" s="73">
        <v>12.05</v>
      </c>
      <c r="T629" s="365">
        <v>8</v>
      </c>
      <c r="U629" s="365">
        <v>10.55</v>
      </c>
      <c r="V629" s="365">
        <v>13.75</v>
      </c>
      <c r="W629" s="365">
        <v>6.35</v>
      </c>
      <c r="Y629" s="365">
        <v>19.55</v>
      </c>
      <c r="Z629" s="457">
        <v>19.95</v>
      </c>
      <c r="AA629" s="365">
        <v>7.07</v>
      </c>
      <c r="AB629" s="365">
        <v>2.2999999999999998</v>
      </c>
      <c r="AC629" s="370">
        <f t="shared" ref="AC629" si="294">IF(ISBLANK(H629),"",H629/H628-1)</f>
        <v>-0.2180685358255452</v>
      </c>
      <c r="AD629" s="476"/>
      <c r="AE629" s="273">
        <f t="shared" ref="AE629:AS629" si="295">IF(ISBLANK(I629),"",I629/I628-1)</f>
        <v>-0.36651583710407243</v>
      </c>
      <c r="AF629" s="208">
        <f t="shared" si="295"/>
        <v>-0.19436619718309855</v>
      </c>
      <c r="AG629" s="208">
        <f t="shared" si="295"/>
        <v>-0.31675392670157065</v>
      </c>
      <c r="AH629" s="213">
        <f t="shared" si="295"/>
        <v>-0.24916943521594681</v>
      </c>
      <c r="AI629" s="211">
        <f t="shared" si="295"/>
        <v>-0.28813559322033899</v>
      </c>
      <c r="AJ629" s="211">
        <f t="shared" si="295"/>
        <v>-0.2849162011173183</v>
      </c>
      <c r="AK629" s="211">
        <f t="shared" si="295"/>
        <v>-0.27631578947368418</v>
      </c>
      <c r="AL629" s="462">
        <f t="shared" si="295"/>
        <v>-1</v>
      </c>
      <c r="AM629" s="461">
        <f t="shared" si="295"/>
        <v>-0.6289473684210527</v>
      </c>
      <c r="AN629" s="200">
        <f t="shared" si="295"/>
        <v>-0.39877300613496935</v>
      </c>
      <c r="AO629" s="208">
        <f t="shared" si="295"/>
        <v>-0.31142857142857139</v>
      </c>
      <c r="AP629" s="32">
        <f t="shared" si="295"/>
        <v>-0.31914893617021278</v>
      </c>
      <c r="AQ629" s="32">
        <f t="shared" si="295"/>
        <v>-0.39367816091954011</v>
      </c>
      <c r="AR629" s="36">
        <f t="shared" si="295"/>
        <v>-0.25271739130434778</v>
      </c>
      <c r="AS629" s="36">
        <f t="shared" si="295"/>
        <v>-0.3681592039800996</v>
      </c>
      <c r="AT629" s="32">
        <f>IF(ISBLANK(Y629),"",Y629/Y628-1)</f>
        <v>-0.28519195612431447</v>
      </c>
      <c r="AU629" s="216">
        <f>IF(ISBLANK(Z629),"",Z629/Z628-1)</f>
        <v>-0.2810810810810811</v>
      </c>
      <c r="AV629" s="461">
        <f>IF(ISBLANK(AA629),"",AA629/AA628-1)</f>
        <v>-0.31024390243902433</v>
      </c>
      <c r="AW629" s="461">
        <f>IF(ISBLANK(AB629),"",AB629/AB628-1)</f>
        <v>-0.70437017994858619</v>
      </c>
    </row>
    <row r="630" spans="1:49">
      <c r="A630" s="40">
        <f t="shared" si="242"/>
        <v>41659</v>
      </c>
      <c r="B630" s="26">
        <v>7076</v>
      </c>
      <c r="C630" s="259">
        <v>5446</v>
      </c>
      <c r="D630" s="363">
        <f t="shared" si="266"/>
        <v>1.2942889500080934E-2</v>
      </c>
      <c r="E630" s="349">
        <f t="shared" si="267"/>
        <v>-2.2381873445703193E-2</v>
      </c>
      <c r="F630" s="349">
        <f t="shared" si="268"/>
        <v>6.2841530054644767E-2</v>
      </c>
      <c r="G630" s="421">
        <f t="shared" si="263"/>
        <v>0.29930224017627616</v>
      </c>
      <c r="H630" s="366">
        <v>11.85</v>
      </c>
      <c r="I630" s="339">
        <v>7.8</v>
      </c>
      <c r="J630" s="365">
        <v>15</v>
      </c>
      <c r="K630" s="383">
        <v>14.15</v>
      </c>
      <c r="L630" s="365">
        <v>10.8</v>
      </c>
      <c r="M630" s="365">
        <v>11.25</v>
      </c>
      <c r="N630" s="365">
        <v>13.95</v>
      </c>
      <c r="O630" s="365">
        <v>12.25</v>
      </c>
      <c r="P630" s="379">
        <v>0</v>
      </c>
      <c r="Q630" s="368">
        <v>1.99</v>
      </c>
      <c r="R630" s="366">
        <v>5</v>
      </c>
      <c r="S630" s="73">
        <v>10.7</v>
      </c>
      <c r="T630" s="365">
        <v>8</v>
      </c>
      <c r="U630" s="365">
        <v>10.6</v>
      </c>
      <c r="V630" s="365">
        <v>11.7</v>
      </c>
      <c r="W630" s="365">
        <v>6.4</v>
      </c>
      <c r="Y630" s="365">
        <v>20.6</v>
      </c>
      <c r="Z630" s="457">
        <v>21</v>
      </c>
      <c r="AA630" s="365">
        <v>6.26</v>
      </c>
      <c r="AB630" s="365">
        <v>2.7</v>
      </c>
      <c r="AC630" s="370">
        <f t="shared" si="269"/>
        <v>-5.5776892430278946E-2</v>
      </c>
      <c r="AD630" s="476"/>
      <c r="AE630" s="273">
        <f t="shared" si="270"/>
        <v>0.11428571428571432</v>
      </c>
      <c r="AF630" s="208">
        <f t="shared" si="271"/>
        <v>4.8951048951048959E-2</v>
      </c>
      <c r="AG630" s="208">
        <f t="shared" si="272"/>
        <v>8.4291187739463647E-2</v>
      </c>
      <c r="AH630" s="213">
        <f t="shared" si="273"/>
        <v>-4.4247787610619427E-2</v>
      </c>
      <c r="AI630" s="211">
        <f t="shared" si="274"/>
        <v>7.1428571428571397E-2</v>
      </c>
      <c r="AJ630" s="211">
        <f t="shared" si="275"/>
        <v>8.9843749999999778E-2</v>
      </c>
      <c r="AK630" s="211">
        <f t="shared" si="276"/>
        <v>0.11363636363636354</v>
      </c>
      <c r="AL630" s="462" t="e">
        <f t="shared" si="277"/>
        <v>#DIV/0!</v>
      </c>
      <c r="AM630" s="461">
        <f t="shared" si="278"/>
        <v>0.4113475177304966</v>
      </c>
      <c r="AN630" s="200">
        <f t="shared" si="279"/>
        <v>2.0408163265306145E-2</v>
      </c>
      <c r="AO630" s="208">
        <f t="shared" si="280"/>
        <v>-0.11203319502074705</v>
      </c>
      <c r="AP630" s="32">
        <f t="shared" si="281"/>
        <v>0</v>
      </c>
      <c r="AQ630" s="32">
        <f t="shared" si="282"/>
        <v>4.7393364928909332E-3</v>
      </c>
      <c r="AR630" s="36">
        <f t="shared" si="283"/>
        <v>-0.14909090909090916</v>
      </c>
      <c r="AS630" s="36">
        <f t="shared" si="284"/>
        <v>7.8740157480317041E-3</v>
      </c>
      <c r="AT630" s="32">
        <f t="shared" si="285"/>
        <v>5.3708439897698135E-2</v>
      </c>
      <c r="AU630" s="216">
        <f t="shared" si="286"/>
        <v>5.2631578947368363E-2</v>
      </c>
      <c r="AV630" s="461">
        <f t="shared" si="287"/>
        <v>-0.11456859971711464</v>
      </c>
      <c r="AW630" s="461">
        <f t="shared" si="288"/>
        <v>0.17391304347826098</v>
      </c>
    </row>
    <row r="631" spans="1:49">
      <c r="A631" s="40">
        <f t="shared" si="242"/>
        <v>41666</v>
      </c>
      <c r="B631" s="26">
        <v>6185</v>
      </c>
      <c r="C631" s="259">
        <v>5175</v>
      </c>
      <c r="D631" s="363">
        <f t="shared" si="266"/>
        <v>-9.2796677846989306E-2</v>
      </c>
      <c r="E631" s="349">
        <f t="shared" si="267"/>
        <v>-0.1259185980780102</v>
      </c>
      <c r="F631" s="349">
        <f t="shared" si="268"/>
        <v>-4.9761292691883896E-2</v>
      </c>
      <c r="G631" s="421">
        <f t="shared" si="263"/>
        <v>0.19516908212560385</v>
      </c>
      <c r="H631" s="366">
        <v>11</v>
      </c>
      <c r="I631" s="339">
        <v>7.45</v>
      </c>
      <c r="J631" s="365">
        <v>14.25</v>
      </c>
      <c r="K631" s="383">
        <v>13.45</v>
      </c>
      <c r="L631" s="365">
        <v>10.5</v>
      </c>
      <c r="M631" s="365">
        <v>10.6</v>
      </c>
      <c r="N631" s="365">
        <v>12.85</v>
      </c>
      <c r="O631" s="365">
        <v>12.75</v>
      </c>
      <c r="P631" s="379">
        <v>0</v>
      </c>
      <c r="Q631" s="368">
        <v>1.59</v>
      </c>
      <c r="R631" s="366">
        <v>4.3499999999999996</v>
      </c>
      <c r="S631" s="73">
        <v>8.9499999999999993</v>
      </c>
      <c r="T631" s="365">
        <v>9.6</v>
      </c>
      <c r="U631" s="365">
        <v>9.1</v>
      </c>
      <c r="V631" s="365">
        <v>9.6</v>
      </c>
      <c r="W631" s="365">
        <v>5.2</v>
      </c>
      <c r="Y631" s="365">
        <v>19.8</v>
      </c>
      <c r="Z631" s="457">
        <v>20.2</v>
      </c>
      <c r="AA631" s="365">
        <v>4.8600000000000003</v>
      </c>
      <c r="AB631" s="365">
        <v>1.5</v>
      </c>
      <c r="AC631" s="370">
        <f t="shared" si="269"/>
        <v>-7.1729957805907185E-2</v>
      </c>
      <c r="AD631" s="476"/>
      <c r="AE631" s="273">
        <f t="shared" si="270"/>
        <v>-4.4871794871794823E-2</v>
      </c>
      <c r="AF631" s="208">
        <f t="shared" si="271"/>
        <v>-5.0000000000000044E-2</v>
      </c>
      <c r="AG631" s="208">
        <f t="shared" si="272"/>
        <v>-4.9469964664311084E-2</v>
      </c>
      <c r="AH631" s="213">
        <f t="shared" si="273"/>
        <v>-2.777777777777779E-2</v>
      </c>
      <c r="AI631" s="211">
        <f t="shared" si="274"/>
        <v>-5.7777777777777817E-2</v>
      </c>
      <c r="AJ631" s="211">
        <f t="shared" si="275"/>
        <v>-7.8853046594982046E-2</v>
      </c>
      <c r="AK631" s="211">
        <f t="shared" si="276"/>
        <v>4.081632653061229E-2</v>
      </c>
      <c r="AL631" s="462" t="e">
        <f t="shared" si="277"/>
        <v>#DIV/0!</v>
      </c>
      <c r="AM631" s="461">
        <f t="shared" si="278"/>
        <v>-0.20100502512562812</v>
      </c>
      <c r="AN631" s="200">
        <f t="shared" si="279"/>
        <v>-0.13000000000000012</v>
      </c>
      <c r="AO631" s="208">
        <f t="shared" si="280"/>
        <v>-0.16355140186915884</v>
      </c>
      <c r="AP631" s="32">
        <f t="shared" si="281"/>
        <v>0.19999999999999996</v>
      </c>
      <c r="AQ631" s="32">
        <f t="shared" si="282"/>
        <v>-0.14150943396226412</v>
      </c>
      <c r="AR631" s="36">
        <f t="shared" si="283"/>
        <v>-0.17948717948717952</v>
      </c>
      <c r="AS631" s="36">
        <f t="shared" si="284"/>
        <v>-0.1875</v>
      </c>
      <c r="AT631" s="32">
        <f t="shared" si="285"/>
        <v>-3.8834951456310662E-2</v>
      </c>
      <c r="AU631" s="216">
        <f t="shared" si="286"/>
        <v>-3.8095238095238182E-2</v>
      </c>
      <c r="AV631" s="461">
        <f t="shared" si="287"/>
        <v>-0.22364217252396157</v>
      </c>
      <c r="AW631" s="461">
        <f t="shared" si="288"/>
        <v>-0.44444444444444453</v>
      </c>
    </row>
    <row r="632" spans="1:49">
      <c r="A632" s="40">
        <f t="shared" si="242"/>
        <v>41673</v>
      </c>
      <c r="B632" s="26">
        <v>5696</v>
      </c>
      <c r="C632" s="259">
        <v>4778</v>
      </c>
      <c r="D632" s="363">
        <f t="shared" si="266"/>
        <v>-7.7992957746478853E-2</v>
      </c>
      <c r="E632" s="349">
        <f t="shared" si="267"/>
        <v>-7.9062247372675865E-2</v>
      </c>
      <c r="F632" s="349">
        <f t="shared" si="268"/>
        <v>-7.6714975845410649E-2</v>
      </c>
      <c r="G632" s="421">
        <f t="shared" si="263"/>
        <v>0.19213059857681039</v>
      </c>
      <c r="H632" s="366">
        <v>10.199999999999999</v>
      </c>
      <c r="I632" s="339">
        <v>7.15</v>
      </c>
      <c r="J632" s="365">
        <v>14</v>
      </c>
      <c r="K632" s="383">
        <v>13.25</v>
      </c>
      <c r="L632" s="365">
        <v>9.3000000000000007</v>
      </c>
      <c r="M632" s="365">
        <v>9.5</v>
      </c>
      <c r="N632" s="365">
        <v>11.65</v>
      </c>
      <c r="O632" s="365">
        <v>11.1</v>
      </c>
      <c r="P632" s="379">
        <v>0</v>
      </c>
      <c r="Q632" s="368">
        <v>1.28</v>
      </c>
      <c r="R632" s="366">
        <v>4.05</v>
      </c>
      <c r="S632" s="73">
        <v>8.25</v>
      </c>
      <c r="T632" s="365">
        <v>7.45</v>
      </c>
      <c r="U632" s="365">
        <v>8.5500000000000007</v>
      </c>
      <c r="V632" s="365">
        <v>8.6999999999999993</v>
      </c>
      <c r="W632" s="365">
        <v>4.8499999999999996</v>
      </c>
      <c r="Y632" s="365">
        <v>19.350000000000001</v>
      </c>
      <c r="Z632" s="457">
        <v>19.75</v>
      </c>
      <c r="AA632" s="365">
        <v>4.68</v>
      </c>
      <c r="AB632" s="365">
        <v>1.01</v>
      </c>
      <c r="AC632" s="370">
        <f t="shared" si="269"/>
        <v>-7.2727272727272751E-2</v>
      </c>
      <c r="AD632" s="476"/>
      <c r="AE632" s="273">
        <f t="shared" si="270"/>
        <v>-4.0268456375838868E-2</v>
      </c>
      <c r="AF632" s="208">
        <f t="shared" si="271"/>
        <v>-1.7543859649122862E-2</v>
      </c>
      <c r="AG632" s="208">
        <f t="shared" si="272"/>
        <v>-1.4869888475836368E-2</v>
      </c>
      <c r="AH632" s="213">
        <f t="shared" si="273"/>
        <v>-0.11428571428571421</v>
      </c>
      <c r="AI632" s="211">
        <f t="shared" si="274"/>
        <v>-0.10377358490566035</v>
      </c>
      <c r="AJ632" s="211">
        <f t="shared" si="275"/>
        <v>-9.3385214007782102E-2</v>
      </c>
      <c r="AK632" s="211">
        <f t="shared" si="276"/>
        <v>-0.12941176470588234</v>
      </c>
      <c r="AL632" s="462" t="e">
        <f t="shared" si="277"/>
        <v>#DIV/0!</v>
      </c>
      <c r="AM632" s="461">
        <f t="shared" si="278"/>
        <v>-0.19496855345911956</v>
      </c>
      <c r="AN632" s="200">
        <f t="shared" si="279"/>
        <v>-6.8965517241379226E-2</v>
      </c>
      <c r="AO632" s="208">
        <f t="shared" si="280"/>
        <v>-7.8212290502793214E-2</v>
      </c>
      <c r="AP632" s="32">
        <f t="shared" si="281"/>
        <v>-0.22395833333333326</v>
      </c>
      <c r="AQ632" s="32">
        <f t="shared" si="282"/>
        <v>-6.0439560439560336E-2</v>
      </c>
      <c r="AR632" s="36">
        <f t="shared" si="283"/>
        <v>-9.375E-2</v>
      </c>
      <c r="AS632" s="36">
        <f t="shared" si="284"/>
        <v>-6.7307692307692402E-2</v>
      </c>
      <c r="AT632" s="32">
        <f t="shared" si="285"/>
        <v>-2.2727272727272707E-2</v>
      </c>
      <c r="AU632" s="216">
        <f t="shared" si="286"/>
        <v>-2.2277227722772297E-2</v>
      </c>
      <c r="AV632" s="461">
        <f t="shared" si="287"/>
        <v>-3.7037037037037202E-2</v>
      </c>
      <c r="AW632" s="461">
        <f t="shared" si="288"/>
        <v>-0.32666666666666666</v>
      </c>
    </row>
    <row r="633" spans="1:49">
      <c r="A633" s="40">
        <f t="shared" si="242"/>
        <v>41680</v>
      </c>
      <c r="B633" s="26">
        <v>5792</v>
      </c>
      <c r="C633" s="259">
        <v>4868</v>
      </c>
      <c r="D633" s="363">
        <f t="shared" si="266"/>
        <v>1.7758258544968486E-2</v>
      </c>
      <c r="E633" s="349">
        <f t="shared" si="267"/>
        <v>1.6853932584269593E-2</v>
      </c>
      <c r="F633" s="349">
        <f t="shared" si="268"/>
        <v>1.8836333193804844E-2</v>
      </c>
      <c r="G633" s="421">
        <f t="shared" si="263"/>
        <v>0.18981101068200493</v>
      </c>
      <c r="H633" s="366">
        <v>10.35</v>
      </c>
      <c r="I633" s="339">
        <v>7.6</v>
      </c>
      <c r="J633" s="365">
        <v>14</v>
      </c>
      <c r="K633" s="383">
        <v>13.45</v>
      </c>
      <c r="L633" s="365">
        <v>9.4499999999999993</v>
      </c>
      <c r="M633" s="365">
        <v>9.6999999999999993</v>
      </c>
      <c r="N633" s="365">
        <v>11.75</v>
      </c>
      <c r="O633" s="365">
        <v>10.9</v>
      </c>
      <c r="P633" s="379">
        <v>0</v>
      </c>
      <c r="Q633" s="368">
        <v>1.47</v>
      </c>
      <c r="R633" s="366">
        <v>4.1500000000000004</v>
      </c>
      <c r="S633" s="73">
        <v>8.3000000000000007</v>
      </c>
      <c r="T633" s="365">
        <v>7.55</v>
      </c>
      <c r="U633" s="365">
        <v>8.8000000000000007</v>
      </c>
      <c r="V633" s="365">
        <v>8.4</v>
      </c>
      <c r="W633" s="365">
        <v>4.95</v>
      </c>
      <c r="Y633" s="365">
        <v>19.5</v>
      </c>
      <c r="Z633" s="457">
        <v>19.899999999999999</v>
      </c>
      <c r="AA633" s="365">
        <v>4.63</v>
      </c>
      <c r="AB633" s="365">
        <v>1.1499999999999999</v>
      </c>
      <c r="AC633" s="370">
        <f t="shared" si="269"/>
        <v>1.4705882352941124E-2</v>
      </c>
      <c r="AD633" s="476"/>
      <c r="AE633" s="273">
        <f t="shared" si="270"/>
        <v>6.2937062937062915E-2</v>
      </c>
      <c r="AF633" s="208">
        <f t="shared" si="271"/>
        <v>0</v>
      </c>
      <c r="AG633" s="208">
        <f t="shared" si="272"/>
        <v>1.5094339622641506E-2</v>
      </c>
      <c r="AH633" s="213">
        <f t="shared" si="273"/>
        <v>1.612903225806428E-2</v>
      </c>
      <c r="AI633" s="211">
        <f t="shared" si="274"/>
        <v>2.1052631578947212E-2</v>
      </c>
      <c r="AJ633" s="211">
        <f t="shared" si="275"/>
        <v>8.5836909871244149E-3</v>
      </c>
      <c r="AK633" s="211">
        <f t="shared" si="276"/>
        <v>-1.8018018018017945E-2</v>
      </c>
      <c r="AL633" s="462" t="e">
        <f t="shared" si="277"/>
        <v>#DIV/0!</v>
      </c>
      <c r="AM633" s="461">
        <f t="shared" si="278"/>
        <v>0.1484375</v>
      </c>
      <c r="AN633" s="200">
        <f t="shared" si="279"/>
        <v>2.4691358024691468E-2</v>
      </c>
      <c r="AO633" s="208">
        <f t="shared" si="280"/>
        <v>6.0606060606060996E-3</v>
      </c>
      <c r="AP633" s="32">
        <f t="shared" si="281"/>
        <v>1.3422818791946289E-2</v>
      </c>
      <c r="AQ633" s="32">
        <f t="shared" si="282"/>
        <v>2.9239766081871288E-2</v>
      </c>
      <c r="AR633" s="36">
        <f t="shared" si="283"/>
        <v>-3.4482758620689502E-2</v>
      </c>
      <c r="AS633" s="36">
        <f t="shared" si="284"/>
        <v>2.0618556701031077E-2</v>
      </c>
      <c r="AT633" s="32">
        <f t="shared" si="285"/>
        <v>7.7519379844961378E-3</v>
      </c>
      <c r="AU633" s="216">
        <f t="shared" si="286"/>
        <v>7.5949367088605779E-3</v>
      </c>
      <c r="AV633" s="461">
        <f t="shared" si="287"/>
        <v>-1.0683760683760646E-2</v>
      </c>
      <c r="AW633" s="461">
        <f t="shared" si="288"/>
        <v>0.13861386138613851</v>
      </c>
    </row>
    <row r="634" spans="1:49">
      <c r="A634" s="40">
        <f t="shared" si="242"/>
        <v>41687</v>
      </c>
      <c r="B634" s="26">
        <v>5544</v>
      </c>
      <c r="C634" s="259">
        <v>4888</v>
      </c>
      <c r="D634" s="363">
        <f t="shared" si="266"/>
        <v>-2.1388367729831104E-2</v>
      </c>
      <c r="E634" s="349">
        <f t="shared" si="267"/>
        <v>-4.2817679558011079E-2</v>
      </c>
      <c r="F634" s="349">
        <f t="shared" si="268"/>
        <v>4.1084634346755244E-3</v>
      </c>
      <c r="G634" s="421">
        <f t="shared" si="263"/>
        <v>0.13420621931260229</v>
      </c>
      <c r="H634" s="366">
        <v>9.85</v>
      </c>
      <c r="I634" s="339">
        <v>7.6</v>
      </c>
      <c r="J634" s="365">
        <v>13.75</v>
      </c>
      <c r="K634" s="383">
        <v>13.75</v>
      </c>
      <c r="L634" s="365">
        <v>8.9499999999999993</v>
      </c>
      <c r="M634" s="365">
        <v>10.15</v>
      </c>
      <c r="N634" s="365">
        <v>11.5</v>
      </c>
      <c r="O634" s="365">
        <v>11.3</v>
      </c>
      <c r="P634" s="379">
        <v>0</v>
      </c>
      <c r="Q634" s="368">
        <v>1.74</v>
      </c>
      <c r="R634" s="366">
        <v>4.05</v>
      </c>
      <c r="S634" s="73">
        <v>8</v>
      </c>
      <c r="T634" s="365">
        <v>7.4</v>
      </c>
      <c r="U634" s="365">
        <v>8.5500000000000007</v>
      </c>
      <c r="V634" s="365">
        <v>8.5</v>
      </c>
      <c r="W634" s="365">
        <v>4.8499999999999996</v>
      </c>
      <c r="Y634" s="365">
        <v>18.5</v>
      </c>
      <c r="Z634" s="457">
        <v>18.899999999999999</v>
      </c>
      <c r="AA634" s="365">
        <v>4.37</v>
      </c>
      <c r="AB634" s="365">
        <v>0.97</v>
      </c>
      <c r="AC634" s="370">
        <f t="shared" si="269"/>
        <v>-4.8309178743961345E-2</v>
      </c>
      <c r="AD634" s="476"/>
      <c r="AE634" s="273">
        <f t="shared" si="270"/>
        <v>0</v>
      </c>
      <c r="AF634" s="208">
        <f t="shared" si="271"/>
        <v>-1.7857142857142905E-2</v>
      </c>
      <c r="AG634" s="208">
        <f t="shared" si="272"/>
        <v>2.2304832713754719E-2</v>
      </c>
      <c r="AH634" s="213">
        <f t="shared" si="273"/>
        <v>-5.2910052910052907E-2</v>
      </c>
      <c r="AI634" s="211">
        <f t="shared" si="274"/>
        <v>4.6391752577319645E-2</v>
      </c>
      <c r="AJ634" s="211">
        <f t="shared" si="275"/>
        <v>-2.1276595744680882E-2</v>
      </c>
      <c r="AK634" s="211">
        <f t="shared" si="276"/>
        <v>3.669724770642202E-2</v>
      </c>
      <c r="AL634" s="462" t="e">
        <f t="shared" si="277"/>
        <v>#DIV/0!</v>
      </c>
      <c r="AM634" s="461">
        <f t="shared" si="278"/>
        <v>0.18367346938775508</v>
      </c>
      <c r="AN634" s="200">
        <f t="shared" si="279"/>
        <v>-2.4096385542168752E-2</v>
      </c>
      <c r="AO634" s="208">
        <f t="shared" si="280"/>
        <v>-3.6144578313253128E-2</v>
      </c>
      <c r="AP634" s="32">
        <f t="shared" si="281"/>
        <v>-1.9867549668874052E-2</v>
      </c>
      <c r="AQ634" s="32">
        <f t="shared" si="282"/>
        <v>-2.8409090909090939E-2</v>
      </c>
      <c r="AR634" s="36">
        <f t="shared" si="283"/>
        <v>1.1904761904761862E-2</v>
      </c>
      <c r="AS634" s="36">
        <f t="shared" si="284"/>
        <v>-2.0202020202020332E-2</v>
      </c>
      <c r="AT634" s="32">
        <f t="shared" si="285"/>
        <v>-5.1282051282051322E-2</v>
      </c>
      <c r="AU634" s="216">
        <f t="shared" si="286"/>
        <v>-5.0251256281407031E-2</v>
      </c>
      <c r="AV634" s="461">
        <f t="shared" si="287"/>
        <v>-5.6155507559395246E-2</v>
      </c>
      <c r="AW634" s="461">
        <f t="shared" si="288"/>
        <v>-0.15652173913043477</v>
      </c>
    </row>
    <row r="635" spans="1:49">
      <c r="A635" s="40">
        <f t="shared" si="242"/>
        <v>41694</v>
      </c>
      <c r="B635" s="26">
        <v>5642</v>
      </c>
      <c r="C635" s="259">
        <v>5297</v>
      </c>
      <c r="D635" s="363">
        <f t="shared" si="266"/>
        <v>4.8600460122699474E-2</v>
      </c>
      <c r="E635" s="349">
        <f t="shared" si="267"/>
        <v>1.7676767676767735E-2</v>
      </c>
      <c r="F635" s="349">
        <f t="shared" si="268"/>
        <v>8.3674304418985379E-2</v>
      </c>
      <c r="G635" s="421">
        <f t="shared" si="263"/>
        <v>6.5131206343213136E-2</v>
      </c>
      <c r="H635" s="366">
        <v>10.7</v>
      </c>
      <c r="I635" s="339">
        <v>8.35</v>
      </c>
      <c r="J635" s="365">
        <v>14.5</v>
      </c>
      <c r="K635" s="383">
        <v>14.1</v>
      </c>
      <c r="L635" s="365">
        <v>9.6999999999999993</v>
      </c>
      <c r="M635" s="365">
        <v>11</v>
      </c>
      <c r="N635" s="365">
        <v>12.2</v>
      </c>
      <c r="O635" s="365">
        <v>12.3</v>
      </c>
      <c r="P635" s="379">
        <v>0</v>
      </c>
      <c r="Q635" s="368">
        <v>2.2999999999999998</v>
      </c>
      <c r="R635" s="366">
        <v>4.2</v>
      </c>
      <c r="S635" s="73">
        <v>7.65</v>
      </c>
      <c r="T635" s="365">
        <v>7.6</v>
      </c>
      <c r="U635" s="365">
        <v>8.85</v>
      </c>
      <c r="V635" s="365">
        <v>8.65</v>
      </c>
      <c r="W635" s="365">
        <v>5</v>
      </c>
      <c r="Y635" s="365">
        <v>18.5</v>
      </c>
      <c r="Z635" s="457">
        <v>18.899999999999999</v>
      </c>
      <c r="AA635" s="365">
        <v>4.49</v>
      </c>
      <c r="AB635" s="365">
        <v>1.17</v>
      </c>
      <c r="AC635" s="370">
        <f t="shared" si="269"/>
        <v>8.6294416243654748E-2</v>
      </c>
      <c r="AD635" s="476"/>
      <c r="AE635" s="273">
        <f t="shared" si="270"/>
        <v>9.8684210526315708E-2</v>
      </c>
      <c r="AF635" s="208">
        <f t="shared" si="271"/>
        <v>5.4545454545454453E-2</v>
      </c>
      <c r="AG635" s="208">
        <f t="shared" si="272"/>
        <v>2.5454545454545396E-2</v>
      </c>
      <c r="AH635" s="213">
        <f t="shared" si="273"/>
        <v>8.3798882681564324E-2</v>
      </c>
      <c r="AI635" s="211">
        <f t="shared" si="274"/>
        <v>8.3743842364532028E-2</v>
      </c>
      <c r="AJ635" s="211">
        <f t="shared" si="275"/>
        <v>6.0869565217391175E-2</v>
      </c>
      <c r="AK635" s="211">
        <f t="shared" si="276"/>
        <v>8.8495575221238854E-2</v>
      </c>
      <c r="AL635" s="462" t="e">
        <f t="shared" si="277"/>
        <v>#DIV/0!</v>
      </c>
      <c r="AM635" s="461">
        <f t="shared" si="278"/>
        <v>0.32183908045976994</v>
      </c>
      <c r="AN635" s="200">
        <f t="shared" si="279"/>
        <v>3.7037037037037202E-2</v>
      </c>
      <c r="AO635" s="208">
        <f t="shared" si="280"/>
        <v>-4.3749999999999956E-2</v>
      </c>
      <c r="AP635" s="32">
        <f t="shared" si="281"/>
        <v>2.7027027027026973E-2</v>
      </c>
      <c r="AQ635" s="32">
        <f t="shared" si="282"/>
        <v>3.5087719298245501E-2</v>
      </c>
      <c r="AR635" s="36">
        <f t="shared" si="283"/>
        <v>1.7647058823529349E-2</v>
      </c>
      <c r="AS635" s="36">
        <f t="shared" si="284"/>
        <v>3.0927835051546504E-2</v>
      </c>
      <c r="AT635" s="32">
        <f t="shared" si="285"/>
        <v>0</v>
      </c>
      <c r="AU635" s="216">
        <f t="shared" si="286"/>
        <v>0</v>
      </c>
      <c r="AV635" s="461">
        <f t="shared" si="287"/>
        <v>2.7459954233409745E-2</v>
      </c>
      <c r="AW635" s="461">
        <f t="shared" si="288"/>
        <v>0.20618556701030921</v>
      </c>
    </row>
    <row r="636" spans="1:49">
      <c r="A636" s="40">
        <f t="shared" si="242"/>
        <v>41701</v>
      </c>
      <c r="B636" s="26">
        <v>6448</v>
      </c>
      <c r="C636" s="259">
        <v>5927</v>
      </c>
      <c r="D636" s="363">
        <f t="shared" si="266"/>
        <v>0.13127342535880793</v>
      </c>
      <c r="E636" s="349">
        <f t="shared" si="267"/>
        <v>0.14285714285714279</v>
      </c>
      <c r="F636" s="349">
        <f t="shared" si="268"/>
        <v>0.1189352463658675</v>
      </c>
      <c r="G636" s="421">
        <f t="shared" si="263"/>
        <v>8.7902817614307405E-2</v>
      </c>
      <c r="H636" s="366">
        <v>12.35</v>
      </c>
      <c r="I636" s="339">
        <v>9.5</v>
      </c>
      <c r="J636" s="365">
        <v>16.25</v>
      </c>
      <c r="K636" s="383">
        <v>15.6</v>
      </c>
      <c r="L636" s="365">
        <v>11.1</v>
      </c>
      <c r="M636" s="365">
        <v>11.9</v>
      </c>
      <c r="N636" s="365">
        <v>13</v>
      </c>
      <c r="O636" s="365">
        <v>13.05</v>
      </c>
      <c r="P636" s="379">
        <v>0</v>
      </c>
      <c r="Q636" s="368">
        <v>2.96</v>
      </c>
      <c r="R636" s="366">
        <v>4.5999999999999996</v>
      </c>
      <c r="S636" s="73">
        <v>8.5500000000000007</v>
      </c>
      <c r="T636" s="365">
        <v>8.5</v>
      </c>
      <c r="U636" s="365">
        <v>9.75</v>
      </c>
      <c r="V636" s="365">
        <v>9.8000000000000007</v>
      </c>
      <c r="W636" s="365">
        <v>5.55</v>
      </c>
      <c r="Y636" s="365">
        <v>21.1</v>
      </c>
      <c r="Z636" s="457">
        <v>21.5</v>
      </c>
      <c r="AA636" s="365">
        <v>5.39</v>
      </c>
      <c r="AB636" s="365">
        <v>1.86</v>
      </c>
      <c r="AC636" s="370">
        <f t="shared" si="269"/>
        <v>0.15420560747663559</v>
      </c>
      <c r="AD636" s="476"/>
      <c r="AE636" s="273">
        <f t="shared" si="270"/>
        <v>0.13772455089820368</v>
      </c>
      <c r="AF636" s="208">
        <f t="shared" si="271"/>
        <v>0.1206896551724137</v>
      </c>
      <c r="AG636" s="208">
        <f t="shared" si="272"/>
        <v>0.1063829787234043</v>
      </c>
      <c r="AH636" s="213">
        <f t="shared" si="273"/>
        <v>0.14432989690721665</v>
      </c>
      <c r="AI636" s="211">
        <f t="shared" si="274"/>
        <v>8.181818181818179E-2</v>
      </c>
      <c r="AJ636" s="211">
        <f t="shared" si="275"/>
        <v>6.5573770491803351E-2</v>
      </c>
      <c r="AK636" s="211">
        <f t="shared" si="276"/>
        <v>6.0975609756097615E-2</v>
      </c>
      <c r="AL636" s="462" t="e">
        <f t="shared" si="277"/>
        <v>#DIV/0!</v>
      </c>
      <c r="AM636" s="461">
        <f t="shared" si="278"/>
        <v>0.28695652173913055</v>
      </c>
      <c r="AN636" s="200">
        <f t="shared" si="279"/>
        <v>9.5238095238095122E-2</v>
      </c>
      <c r="AO636" s="208">
        <f t="shared" si="280"/>
        <v>0.11764705882352944</v>
      </c>
      <c r="AP636" s="32">
        <f t="shared" si="281"/>
        <v>0.11842105263157898</v>
      </c>
      <c r="AQ636" s="32">
        <f t="shared" si="282"/>
        <v>0.10169491525423724</v>
      </c>
      <c r="AR636" s="36">
        <f t="shared" si="283"/>
        <v>0.13294797687861282</v>
      </c>
      <c r="AS636" s="36">
        <f t="shared" si="284"/>
        <v>0.10999999999999988</v>
      </c>
      <c r="AT636" s="32">
        <f t="shared" si="285"/>
        <v>0.14054054054054066</v>
      </c>
      <c r="AU636" s="216">
        <f t="shared" si="286"/>
        <v>0.13756613756613767</v>
      </c>
      <c r="AV636" s="461">
        <f t="shared" si="287"/>
        <v>0.20044543429844075</v>
      </c>
      <c r="AW636" s="461">
        <f t="shared" si="288"/>
        <v>0.58974358974358987</v>
      </c>
    </row>
    <row r="637" spans="1:49">
      <c r="A637" s="40">
        <f t="shared" si="242"/>
        <v>41708</v>
      </c>
      <c r="B637" s="26">
        <v>8989</v>
      </c>
      <c r="C637" s="259">
        <v>7051</v>
      </c>
      <c r="D637" s="363">
        <f t="shared" si="266"/>
        <v>0.29616161616161607</v>
      </c>
      <c r="E637" s="349">
        <f t="shared" si="267"/>
        <v>0.39407568238213408</v>
      </c>
      <c r="F637" s="349">
        <f t="shared" si="268"/>
        <v>0.18964062763624101</v>
      </c>
      <c r="G637" s="421">
        <f t="shared" si="263"/>
        <v>0.27485463054885834</v>
      </c>
      <c r="H637" s="366">
        <v>13.6</v>
      </c>
      <c r="I637" s="339">
        <v>10.9</v>
      </c>
      <c r="J637" s="365">
        <v>19.75</v>
      </c>
      <c r="K637" s="383">
        <v>18.25</v>
      </c>
      <c r="L637" s="365">
        <v>12.6</v>
      </c>
      <c r="M637" s="365">
        <v>13.2</v>
      </c>
      <c r="N637" s="365">
        <v>15.6</v>
      </c>
      <c r="O637" s="365">
        <v>14.8</v>
      </c>
      <c r="P637" s="379">
        <v>0.75</v>
      </c>
      <c r="Q637" s="368">
        <v>4.18</v>
      </c>
      <c r="R637" s="366">
        <v>6.1</v>
      </c>
      <c r="S637" s="73">
        <v>13.75</v>
      </c>
      <c r="T637" s="365">
        <v>11.25</v>
      </c>
      <c r="U637" s="365">
        <v>13.1</v>
      </c>
      <c r="V637" s="365">
        <v>13.3</v>
      </c>
      <c r="W637" s="365">
        <v>7.55</v>
      </c>
      <c r="Y637" s="365">
        <v>26.5</v>
      </c>
      <c r="Z637" s="457">
        <v>27</v>
      </c>
      <c r="AA637" s="365">
        <v>7.78</v>
      </c>
      <c r="AB637" s="365">
        <v>4.42</v>
      </c>
      <c r="AC637" s="370">
        <f t="shared" si="269"/>
        <v>0.10121457489878538</v>
      </c>
      <c r="AD637" s="476"/>
      <c r="AE637" s="273">
        <f t="shared" si="270"/>
        <v>0.14736842105263159</v>
      </c>
      <c r="AF637" s="208">
        <f t="shared" si="271"/>
        <v>0.21538461538461529</v>
      </c>
      <c r="AG637" s="208">
        <f t="shared" si="272"/>
        <v>0.16987179487179493</v>
      </c>
      <c r="AH637" s="213">
        <f t="shared" si="273"/>
        <v>0.13513513513513509</v>
      </c>
      <c r="AI637" s="211">
        <f t="shared" si="274"/>
        <v>0.10924369747899143</v>
      </c>
      <c r="AJ637" s="211">
        <f t="shared" si="275"/>
        <v>0.19999999999999996</v>
      </c>
      <c r="AK637" s="211">
        <f t="shared" si="276"/>
        <v>0.13409961685823757</v>
      </c>
      <c r="AL637" s="462" t="e">
        <f t="shared" si="277"/>
        <v>#DIV/0!</v>
      </c>
      <c r="AM637" s="461">
        <f t="shared" si="278"/>
        <v>0.41216216216216206</v>
      </c>
      <c r="AN637" s="200">
        <f t="shared" si="279"/>
        <v>0.32608695652173925</v>
      </c>
      <c r="AO637" s="208">
        <f t="shared" si="280"/>
        <v>0.60818713450292394</v>
      </c>
      <c r="AP637" s="32">
        <f t="shared" si="281"/>
        <v>0.32352941176470584</v>
      </c>
      <c r="AQ637" s="32">
        <f t="shared" si="282"/>
        <v>0.34358974358974348</v>
      </c>
      <c r="AR637" s="36">
        <f t="shared" si="283"/>
        <v>0.35714285714285721</v>
      </c>
      <c r="AS637" s="36">
        <f t="shared" si="284"/>
        <v>0.36036036036036045</v>
      </c>
      <c r="AT637" s="32">
        <f t="shared" si="285"/>
        <v>0.25592417061611372</v>
      </c>
      <c r="AU637" s="216">
        <f t="shared" si="286"/>
        <v>0.2558139534883721</v>
      </c>
      <c r="AV637" s="461">
        <f t="shared" si="287"/>
        <v>0.44341372912801491</v>
      </c>
      <c r="AW637" s="461">
        <f t="shared" si="288"/>
        <v>1.376344086021505</v>
      </c>
    </row>
    <row r="638" spans="1:49">
      <c r="A638" s="40">
        <f t="shared" si="242"/>
        <v>41715</v>
      </c>
      <c r="B638" s="26">
        <v>8704</v>
      </c>
      <c r="C638" s="259">
        <v>6611</v>
      </c>
      <c r="D638" s="363">
        <f t="shared" si="266"/>
        <v>-4.5199501246882767E-2</v>
      </c>
      <c r="E638" s="349">
        <f t="shared" si="267"/>
        <v>-3.1705417732784569E-2</v>
      </c>
      <c r="F638" s="349">
        <f t="shared" si="268"/>
        <v>-6.240249609984394E-2</v>
      </c>
      <c r="G638" s="421">
        <f t="shared" si="263"/>
        <v>0.31659355619422175</v>
      </c>
      <c r="H638" s="366">
        <v>13.15</v>
      </c>
      <c r="I638" s="339">
        <v>9.8000000000000007</v>
      </c>
      <c r="J638" s="365">
        <v>18.5</v>
      </c>
      <c r="K638" s="383">
        <v>17.45</v>
      </c>
      <c r="L638" s="365">
        <v>12.2</v>
      </c>
      <c r="M638" s="365">
        <v>12.75</v>
      </c>
      <c r="N638" s="365">
        <v>15.25</v>
      </c>
      <c r="O638" s="365">
        <v>14</v>
      </c>
      <c r="P638" s="379">
        <v>0.53</v>
      </c>
      <c r="Q638" s="368">
        <v>3.53</v>
      </c>
      <c r="R638" s="366">
        <v>6.2</v>
      </c>
      <c r="S638" s="73">
        <v>12.15</v>
      </c>
      <c r="T638" s="365">
        <v>11.05</v>
      </c>
      <c r="U638" s="365">
        <v>13.25</v>
      </c>
      <c r="V638" s="365">
        <v>12.65</v>
      </c>
      <c r="W638" s="365">
        <v>7.65</v>
      </c>
      <c r="Y638" s="365">
        <v>25.5</v>
      </c>
      <c r="Z638" s="457">
        <v>26</v>
      </c>
      <c r="AA638" s="365">
        <v>7.25</v>
      </c>
      <c r="AB638" s="365">
        <v>4.42</v>
      </c>
      <c r="AC638" s="370">
        <f t="shared" si="269"/>
        <v>-3.3088235294117641E-2</v>
      </c>
      <c r="AD638" s="476"/>
      <c r="AE638" s="273">
        <f t="shared" si="270"/>
        <v>-0.1009174311926605</v>
      </c>
      <c r="AF638" s="208">
        <f t="shared" si="271"/>
        <v>-6.3291139240506333E-2</v>
      </c>
      <c r="AG638" s="208">
        <f t="shared" si="272"/>
        <v>-4.3835616438356206E-2</v>
      </c>
      <c r="AH638" s="213">
        <f t="shared" si="273"/>
        <v>-3.1746031746031744E-2</v>
      </c>
      <c r="AI638" s="211">
        <f t="shared" si="274"/>
        <v>-3.4090909090909061E-2</v>
      </c>
      <c r="AJ638" s="211">
        <f t="shared" si="275"/>
        <v>-2.2435897435897467E-2</v>
      </c>
      <c r="AK638" s="211">
        <f t="shared" si="276"/>
        <v>-5.4054054054054057E-2</v>
      </c>
      <c r="AL638" s="462">
        <f t="shared" si="277"/>
        <v>-0.29333333333333333</v>
      </c>
      <c r="AM638" s="461">
        <f t="shared" si="278"/>
        <v>-0.15550239234449759</v>
      </c>
      <c r="AN638" s="200">
        <f t="shared" si="279"/>
        <v>1.6393442622950838E-2</v>
      </c>
      <c r="AO638" s="208">
        <f t="shared" si="280"/>
        <v>-0.11636363636363634</v>
      </c>
      <c r="AP638" s="32">
        <f t="shared" si="281"/>
        <v>-1.777777777777767E-2</v>
      </c>
      <c r="AQ638" s="32">
        <f t="shared" si="282"/>
        <v>1.1450381679389388E-2</v>
      </c>
      <c r="AR638" s="36">
        <f t="shared" si="283"/>
        <v>-4.8872180451127845E-2</v>
      </c>
      <c r="AS638" s="36">
        <f t="shared" si="284"/>
        <v>1.3245033112582849E-2</v>
      </c>
      <c r="AT638" s="32">
        <f t="shared" si="285"/>
        <v>-3.7735849056603765E-2</v>
      </c>
      <c r="AU638" s="216">
        <f t="shared" si="286"/>
        <v>-3.703703703703709E-2</v>
      </c>
      <c r="AV638" s="461">
        <f t="shared" si="287"/>
        <v>-6.8123393316195435E-2</v>
      </c>
      <c r="AW638" s="461">
        <f t="shared" si="288"/>
        <v>0</v>
      </c>
    </row>
    <row r="639" spans="1:49">
      <c r="A639" s="40">
        <f t="shared" si="242"/>
        <v>41722</v>
      </c>
      <c r="B639" s="26">
        <v>8985</v>
      </c>
      <c r="C639" s="259">
        <v>7261</v>
      </c>
      <c r="D639" s="363">
        <f t="shared" si="266"/>
        <v>6.0790075089781181E-2</v>
      </c>
      <c r="E639" s="349">
        <f t="shared" si="267"/>
        <v>3.2284007352941124E-2</v>
      </c>
      <c r="F639" s="349">
        <f t="shared" si="268"/>
        <v>9.8320980184540829E-2</v>
      </c>
      <c r="G639" s="421">
        <f t="shared" si="263"/>
        <v>0.23743286048753615</v>
      </c>
      <c r="H639" s="366">
        <v>14.5</v>
      </c>
      <c r="I639" s="339">
        <v>10.85</v>
      </c>
      <c r="J639" s="365">
        <v>19</v>
      </c>
      <c r="K639" s="383">
        <v>18</v>
      </c>
      <c r="L639" s="365">
        <v>13.45</v>
      </c>
      <c r="M639" s="365">
        <v>13.6</v>
      </c>
      <c r="N639" s="365">
        <v>16.8</v>
      </c>
      <c r="O639" s="365">
        <v>14.85</v>
      </c>
      <c r="P639" s="379">
        <v>1.25</v>
      </c>
      <c r="Q639" s="368">
        <v>4.33</v>
      </c>
      <c r="R639" s="366">
        <v>6.2</v>
      </c>
      <c r="S639" s="73">
        <v>13</v>
      </c>
      <c r="T639" s="365">
        <v>11.75</v>
      </c>
      <c r="U639" s="365">
        <v>13.2</v>
      </c>
      <c r="V639" s="365">
        <v>13.45</v>
      </c>
      <c r="W639" s="365">
        <v>7.6</v>
      </c>
      <c r="Y639" s="365">
        <v>26.65</v>
      </c>
      <c r="Z639" s="457">
        <v>27.15</v>
      </c>
      <c r="AA639" s="365">
        <v>7.56</v>
      </c>
      <c r="AB639" s="365">
        <v>4.37</v>
      </c>
      <c r="AC639" s="370">
        <f t="shared" si="269"/>
        <v>0.10266159695817478</v>
      </c>
      <c r="AD639" s="476"/>
      <c r="AE639" s="273">
        <f t="shared" si="270"/>
        <v>0.10714285714285698</v>
      </c>
      <c r="AF639" s="208">
        <f t="shared" si="271"/>
        <v>2.7027027027026973E-2</v>
      </c>
      <c r="AG639" s="208">
        <f t="shared" si="272"/>
        <v>3.1518624641833748E-2</v>
      </c>
      <c r="AH639" s="213">
        <f t="shared" si="273"/>
        <v>0.10245901639344268</v>
      </c>
      <c r="AI639" s="211">
        <f t="shared" si="274"/>
        <v>6.6666666666666652E-2</v>
      </c>
      <c r="AJ639" s="211">
        <f t="shared" si="275"/>
        <v>0.10163934426229515</v>
      </c>
      <c r="AK639" s="211">
        <f t="shared" si="276"/>
        <v>6.0714285714285721E-2</v>
      </c>
      <c r="AL639" s="462">
        <f t="shared" si="277"/>
        <v>1.3584905660377355</v>
      </c>
      <c r="AM639" s="461">
        <f t="shared" si="278"/>
        <v>0.22662889518413598</v>
      </c>
      <c r="AN639" s="200">
        <f t="shared" si="279"/>
        <v>0</v>
      </c>
      <c r="AO639" s="208">
        <f t="shared" si="280"/>
        <v>6.9958847736625529E-2</v>
      </c>
      <c r="AP639" s="32">
        <f t="shared" si="281"/>
        <v>6.3348416289592757E-2</v>
      </c>
      <c r="AQ639" s="32">
        <f t="shared" si="282"/>
        <v>-3.7735849056603765E-3</v>
      </c>
      <c r="AR639" s="36">
        <f t="shared" si="283"/>
        <v>6.3241106719367446E-2</v>
      </c>
      <c r="AS639" s="36">
        <f t="shared" si="284"/>
        <v>-6.5359477124183885E-3</v>
      </c>
      <c r="AT639" s="32">
        <f t="shared" si="285"/>
        <v>4.5098039215686114E-2</v>
      </c>
      <c r="AU639" s="216">
        <f t="shared" si="286"/>
        <v>4.4230769230769074E-2</v>
      </c>
      <c r="AV639" s="461">
        <f t="shared" si="287"/>
        <v>4.275862068965508E-2</v>
      </c>
      <c r="AW639" s="461">
        <f t="shared" si="288"/>
        <v>-1.1312217194570096E-2</v>
      </c>
    </row>
    <row r="640" spans="1:49">
      <c r="A640" s="40">
        <f t="shared" si="242"/>
        <v>41729</v>
      </c>
      <c r="B640" s="26">
        <v>7596</v>
      </c>
      <c r="C640" s="259">
        <v>6664</v>
      </c>
      <c r="D640" s="363">
        <f t="shared" si="266"/>
        <v>-0.12224547580943002</v>
      </c>
      <c r="E640" s="349">
        <f t="shared" si="267"/>
        <v>-0.15459098497495827</v>
      </c>
      <c r="F640" s="349">
        <f t="shared" si="268"/>
        <v>-8.2220079878804531E-2</v>
      </c>
      <c r="G640" s="421">
        <f t="shared" si="263"/>
        <v>0.13985594237695079</v>
      </c>
      <c r="H640" s="366">
        <v>13.75</v>
      </c>
      <c r="I640" s="339">
        <v>10.25</v>
      </c>
      <c r="J640" s="365">
        <v>17.899999999999999</v>
      </c>
      <c r="K640" s="383">
        <v>17.350000000000001</v>
      </c>
      <c r="L640" s="365">
        <v>12.65</v>
      </c>
      <c r="M640" s="365">
        <v>12.85</v>
      </c>
      <c r="N640" s="365">
        <v>15.6</v>
      </c>
      <c r="O640" s="365">
        <v>13.3</v>
      </c>
      <c r="P640" s="379">
        <v>0.79</v>
      </c>
      <c r="Q640" s="368">
        <v>3.36</v>
      </c>
      <c r="R640" s="366">
        <v>5.5</v>
      </c>
      <c r="S640" s="73">
        <v>11.4</v>
      </c>
      <c r="T640" s="365">
        <v>10.85</v>
      </c>
      <c r="U640" s="365">
        <v>10.95</v>
      </c>
      <c r="V640" s="365">
        <v>11.75</v>
      </c>
      <c r="W640" s="365">
        <v>6.25</v>
      </c>
      <c r="Y640" s="365">
        <v>23.2</v>
      </c>
      <c r="Z640" s="457">
        <v>23.5</v>
      </c>
      <c r="AA640" s="365">
        <v>6.54</v>
      </c>
      <c r="AB640" s="365">
        <v>2.74</v>
      </c>
      <c r="AC640" s="370">
        <f t="shared" si="269"/>
        <v>-5.1724137931034475E-2</v>
      </c>
      <c r="AD640" s="476"/>
      <c r="AE640" s="273">
        <f t="shared" si="270"/>
        <v>-5.5299539170506895E-2</v>
      </c>
      <c r="AF640" s="208">
        <f t="shared" si="271"/>
        <v>-5.7894736842105332E-2</v>
      </c>
      <c r="AG640" s="208">
        <f t="shared" si="272"/>
        <v>-3.6111111111110983E-2</v>
      </c>
      <c r="AH640" s="213">
        <f t="shared" si="273"/>
        <v>-5.9479553903345694E-2</v>
      </c>
      <c r="AI640" s="211">
        <f t="shared" si="274"/>
        <v>-5.5147058823529438E-2</v>
      </c>
      <c r="AJ640" s="211">
        <f t="shared" si="275"/>
        <v>-7.1428571428571508E-2</v>
      </c>
      <c r="AK640" s="211">
        <f t="shared" si="276"/>
        <v>-0.10437710437710435</v>
      </c>
      <c r="AL640" s="462">
        <f t="shared" si="277"/>
        <v>-0.36799999999999999</v>
      </c>
      <c r="AM640" s="461">
        <f t="shared" si="278"/>
        <v>-0.22401847575057743</v>
      </c>
      <c r="AN640" s="200">
        <f t="shared" si="279"/>
        <v>-0.11290322580645162</v>
      </c>
      <c r="AO640" s="208">
        <f t="shared" si="280"/>
        <v>-0.12307692307692308</v>
      </c>
      <c r="AP640" s="32">
        <f t="shared" si="281"/>
        <v>-7.6595744680851063E-2</v>
      </c>
      <c r="AQ640" s="32">
        <f t="shared" si="282"/>
        <v>-0.17045454545454541</v>
      </c>
      <c r="AR640" s="36">
        <f t="shared" si="283"/>
        <v>-0.12639405204460963</v>
      </c>
      <c r="AS640" s="36">
        <f t="shared" si="284"/>
        <v>-0.17763157894736836</v>
      </c>
      <c r="AT640" s="32">
        <f t="shared" si="285"/>
        <v>-0.12945590994371481</v>
      </c>
      <c r="AU640" s="216">
        <f t="shared" si="286"/>
        <v>-0.13443830570902393</v>
      </c>
      <c r="AV640" s="461">
        <f t="shared" si="287"/>
        <v>-0.13492063492063489</v>
      </c>
      <c r="AW640" s="461">
        <f t="shared" si="288"/>
        <v>-0.37299771167048057</v>
      </c>
    </row>
    <row r="641" spans="1:49">
      <c r="A641" s="40">
        <f t="shared" si="242"/>
        <v>41736</v>
      </c>
      <c r="B641" s="26">
        <v>6885</v>
      </c>
      <c r="C641" s="259">
        <v>6269</v>
      </c>
      <c r="D641" s="363">
        <f t="shared" si="266"/>
        <v>-7.7559607293127608E-2</v>
      </c>
      <c r="E641" s="349">
        <f t="shared" si="267"/>
        <v>-9.3601895734597207E-2</v>
      </c>
      <c r="F641" s="349">
        <f t="shared" si="268"/>
        <v>-5.9273709483793513E-2</v>
      </c>
      <c r="G641" s="421">
        <f t="shared" si="263"/>
        <v>9.8261285691497849E-2</v>
      </c>
      <c r="H641" s="366">
        <v>13.25</v>
      </c>
      <c r="I641" s="339">
        <v>9.6999999999999993</v>
      </c>
      <c r="J641" s="365">
        <v>16.7</v>
      </c>
      <c r="K641" s="383">
        <v>15.55</v>
      </c>
      <c r="L641" s="365">
        <v>12.1</v>
      </c>
      <c r="M641" s="365">
        <v>12.25</v>
      </c>
      <c r="N641" s="365">
        <v>15.15</v>
      </c>
      <c r="O641" s="365">
        <v>12.8</v>
      </c>
      <c r="P641" s="379">
        <v>0.55000000000000004</v>
      </c>
      <c r="Q641" s="368">
        <v>3.13</v>
      </c>
      <c r="R641" s="366">
        <v>4.75</v>
      </c>
      <c r="S641" s="73">
        <v>10</v>
      </c>
      <c r="T641" s="365">
        <v>10.3</v>
      </c>
      <c r="U641" s="365">
        <v>10.1</v>
      </c>
      <c r="V641" s="365">
        <v>10.5</v>
      </c>
      <c r="W641" s="365">
        <v>5.75</v>
      </c>
      <c r="Y641" s="365">
        <v>21.45</v>
      </c>
      <c r="Z641" s="457">
        <v>21.75</v>
      </c>
      <c r="AA641" s="365">
        <v>5.88</v>
      </c>
      <c r="AB641" s="365">
        <v>2.0699999999999998</v>
      </c>
      <c r="AC641" s="370">
        <f t="shared" si="269"/>
        <v>-3.6363636363636376E-2</v>
      </c>
      <c r="AD641" s="476"/>
      <c r="AE641" s="273">
        <f t="shared" si="270"/>
        <v>-5.3658536585365901E-2</v>
      </c>
      <c r="AF641" s="208">
        <f t="shared" si="271"/>
        <v>-6.7039106145251326E-2</v>
      </c>
      <c r="AG641" s="208">
        <f t="shared" si="272"/>
        <v>-0.10374639769452454</v>
      </c>
      <c r="AH641" s="213">
        <f t="shared" si="273"/>
        <v>-4.3478260869565299E-2</v>
      </c>
      <c r="AI641" s="211">
        <f t="shared" si="274"/>
        <v>-4.6692607003890996E-2</v>
      </c>
      <c r="AJ641" s="211">
        <f t="shared" si="275"/>
        <v>-2.8846153846153855E-2</v>
      </c>
      <c r="AK641" s="211">
        <f t="shared" si="276"/>
        <v>-3.7593984962406068E-2</v>
      </c>
      <c r="AL641" s="462">
        <f t="shared" si="277"/>
        <v>-0.30379746835443033</v>
      </c>
      <c r="AM641" s="461">
        <f t="shared" si="278"/>
        <v>-6.8452380952380931E-2</v>
      </c>
      <c r="AN641" s="200">
        <f t="shared" si="279"/>
        <v>-0.13636363636363635</v>
      </c>
      <c r="AO641" s="208">
        <f t="shared" si="280"/>
        <v>-0.1228070175438597</v>
      </c>
      <c r="AP641" s="32">
        <f t="shared" si="281"/>
        <v>-5.0691244239631228E-2</v>
      </c>
      <c r="AQ641" s="32">
        <f t="shared" si="282"/>
        <v>-7.7625570776255648E-2</v>
      </c>
      <c r="AR641" s="36">
        <f t="shared" si="283"/>
        <v>-0.1063829787234043</v>
      </c>
      <c r="AS641" s="36">
        <f t="shared" si="284"/>
        <v>-7.999999999999996E-2</v>
      </c>
      <c r="AT641" s="32">
        <f t="shared" si="285"/>
        <v>-7.5431034482758674E-2</v>
      </c>
      <c r="AU641" s="216">
        <f t="shared" si="286"/>
        <v>-7.4468085106383031E-2</v>
      </c>
      <c r="AV641" s="461">
        <f t="shared" si="287"/>
        <v>-0.10091743119266061</v>
      </c>
      <c r="AW641" s="461">
        <f t="shared" si="288"/>
        <v>-0.24452554744525556</v>
      </c>
    </row>
    <row r="642" spans="1:49">
      <c r="A642" s="40">
        <f t="shared" si="242"/>
        <v>41743</v>
      </c>
      <c r="B642" s="26">
        <v>5839</v>
      </c>
      <c r="C642" s="259">
        <v>5504</v>
      </c>
      <c r="D642" s="363">
        <f t="shared" ref="D642:D661" si="296">IF(ISBLANK(B642),"",(B642+C642)/(B641+C641)-1)</f>
        <v>-0.13767675231868637</v>
      </c>
      <c r="E642" s="349">
        <f t="shared" ref="E642:E661" si="297">IF(ISBLANK(B642),"",B642/B641-1)</f>
        <v>-0.1519244734931009</v>
      </c>
      <c r="F642" s="349">
        <f t="shared" ref="F642:F661" si="298">IF(ISBLANK(C642),"",C642/C641-1)</f>
        <v>-0.12202903174349977</v>
      </c>
      <c r="G642" s="421">
        <f t="shared" si="263"/>
        <v>6.0864825581395346E-2</v>
      </c>
      <c r="H642" s="366">
        <v>11.75</v>
      </c>
      <c r="I642" s="339">
        <v>7.9</v>
      </c>
      <c r="J642" s="365">
        <v>15.5</v>
      </c>
      <c r="K642" s="383">
        <v>14.35</v>
      </c>
      <c r="L642" s="365">
        <v>10.65</v>
      </c>
      <c r="M642" s="365">
        <v>11.45</v>
      </c>
      <c r="N642" s="365">
        <v>13.9</v>
      </c>
      <c r="O642" s="365">
        <v>12.25</v>
      </c>
      <c r="P642" s="379">
        <v>0</v>
      </c>
      <c r="Q642" s="368">
        <v>2.12</v>
      </c>
      <c r="R642" s="366">
        <v>4.2</v>
      </c>
      <c r="S642" s="73">
        <v>8.75</v>
      </c>
      <c r="T642" s="365">
        <v>8.9</v>
      </c>
      <c r="U642" s="365">
        <v>8.85</v>
      </c>
      <c r="V642" s="365">
        <v>9.0500000000000007</v>
      </c>
      <c r="W642" s="365">
        <v>5.05</v>
      </c>
      <c r="Y642" s="365">
        <v>18.75</v>
      </c>
      <c r="Z642" s="457">
        <v>19</v>
      </c>
      <c r="AA642" s="365">
        <v>4.4000000000000004</v>
      </c>
      <c r="AB642" s="365">
        <v>1.1499999999999999</v>
      </c>
      <c r="AC642" s="370">
        <f t="shared" si="269"/>
        <v>-0.1132075471698113</v>
      </c>
      <c r="AD642" s="476"/>
      <c r="AE642" s="273">
        <f t="shared" si="270"/>
        <v>-0.18556701030927825</v>
      </c>
      <c r="AF642" s="208">
        <f t="shared" si="271"/>
        <v>-7.1856287425149712E-2</v>
      </c>
      <c r="AG642" s="208">
        <f t="shared" si="272"/>
        <v>-7.7170418006430985E-2</v>
      </c>
      <c r="AH642" s="213">
        <f t="shared" si="273"/>
        <v>-0.11983471074380159</v>
      </c>
      <c r="AI642" s="211">
        <f t="shared" si="274"/>
        <v>-6.5306122448979598E-2</v>
      </c>
      <c r="AJ642" s="211">
        <f t="shared" si="275"/>
        <v>-8.2508250825082508E-2</v>
      </c>
      <c r="AK642" s="211">
        <f t="shared" si="276"/>
        <v>-4.296875E-2</v>
      </c>
      <c r="AL642" s="462">
        <f t="shared" si="277"/>
        <v>-1</v>
      </c>
      <c r="AM642" s="461">
        <f t="shared" si="278"/>
        <v>-0.32268370607028751</v>
      </c>
      <c r="AN642" s="200">
        <f t="shared" si="279"/>
        <v>-0.11578947368421044</v>
      </c>
      <c r="AO642" s="208">
        <f t="shared" si="280"/>
        <v>-0.125</v>
      </c>
      <c r="AP642" s="32">
        <f t="shared" si="281"/>
        <v>-0.13592233009708743</v>
      </c>
      <c r="AQ642" s="32">
        <f t="shared" si="282"/>
        <v>-0.12376237623762376</v>
      </c>
      <c r="AR642" s="36">
        <f t="shared" si="283"/>
        <v>-0.13809523809523805</v>
      </c>
      <c r="AS642" s="36">
        <f t="shared" si="284"/>
        <v>-0.12173913043478268</v>
      </c>
      <c r="AT642" s="32">
        <f t="shared" si="285"/>
        <v>-0.12587412587412583</v>
      </c>
      <c r="AU642" s="216">
        <f t="shared" si="286"/>
        <v>-0.12643678160919536</v>
      </c>
      <c r="AV642" s="461">
        <f t="shared" si="287"/>
        <v>-0.25170068027210879</v>
      </c>
      <c r="AW642" s="461">
        <f t="shared" si="288"/>
        <v>-0.44444444444444442</v>
      </c>
    </row>
    <row r="643" spans="1:49">
      <c r="A643" s="40">
        <f t="shared" si="242"/>
        <v>41750</v>
      </c>
      <c r="B643" s="26">
        <v>5411</v>
      </c>
      <c r="C643" s="259">
        <v>5029</v>
      </c>
      <c r="D643" s="363">
        <f t="shared" si="296"/>
        <v>-7.960856916159742E-2</v>
      </c>
      <c r="E643" s="349">
        <f t="shared" si="297"/>
        <v>-7.3300222640863111E-2</v>
      </c>
      <c r="F643" s="349">
        <f t="shared" si="298"/>
        <v>-8.6300872093023284E-2</v>
      </c>
      <c r="G643" s="421">
        <f t="shared" si="263"/>
        <v>7.5959435275402665E-2</v>
      </c>
      <c r="H643" s="366">
        <v>11.6</v>
      </c>
      <c r="I643" s="339">
        <v>7.25</v>
      </c>
      <c r="J643" s="365">
        <v>13.25</v>
      </c>
      <c r="K643" s="383">
        <v>12.15</v>
      </c>
      <c r="L643" s="365">
        <v>10.5</v>
      </c>
      <c r="M643" s="365">
        <v>10.050000000000001</v>
      </c>
      <c r="N643" s="365">
        <v>13.15</v>
      </c>
      <c r="O643" s="365">
        <v>11.55</v>
      </c>
      <c r="P643" s="379">
        <v>0</v>
      </c>
      <c r="Q643" s="368">
        <v>1.86</v>
      </c>
      <c r="R643" s="366">
        <v>4</v>
      </c>
      <c r="S643" s="73">
        <v>7.95</v>
      </c>
      <c r="T643" s="365">
        <v>8.3000000000000007</v>
      </c>
      <c r="U643" s="365">
        <v>8.4499999999999993</v>
      </c>
      <c r="V643" s="365">
        <v>8</v>
      </c>
      <c r="W643" s="365">
        <v>4.8</v>
      </c>
      <c r="Y643" s="365">
        <v>17.95</v>
      </c>
      <c r="Z643" s="457">
        <v>18.25</v>
      </c>
      <c r="AA643" s="365">
        <v>3.89</v>
      </c>
      <c r="AB643" s="365">
        <v>0.83</v>
      </c>
      <c r="AC643" s="370">
        <f t="shared" si="269"/>
        <v>-1.2765957446808529E-2</v>
      </c>
      <c r="AD643" s="476"/>
      <c r="AE643" s="273">
        <f t="shared" si="270"/>
        <v>-8.2278481012658222E-2</v>
      </c>
      <c r="AF643" s="208">
        <f t="shared" si="271"/>
        <v>-0.14516129032258063</v>
      </c>
      <c r="AG643" s="208">
        <f t="shared" si="272"/>
        <v>-0.15331010452961669</v>
      </c>
      <c r="AH643" s="213">
        <f t="shared" si="273"/>
        <v>-1.4084507042253502E-2</v>
      </c>
      <c r="AI643" s="211">
        <f t="shared" si="274"/>
        <v>-0.12227074235807844</v>
      </c>
      <c r="AJ643" s="211">
        <f t="shared" si="275"/>
        <v>-5.3956834532374098E-2</v>
      </c>
      <c r="AK643" s="211">
        <f t="shared" si="276"/>
        <v>-5.7142857142857051E-2</v>
      </c>
      <c r="AL643" s="462" t="e">
        <f t="shared" si="277"/>
        <v>#DIV/0!</v>
      </c>
      <c r="AM643" s="461">
        <f t="shared" si="278"/>
        <v>-0.12264150943396224</v>
      </c>
      <c r="AN643" s="200">
        <f t="shared" si="279"/>
        <v>-4.7619047619047672E-2</v>
      </c>
      <c r="AO643" s="208">
        <f t="shared" si="280"/>
        <v>-9.1428571428571415E-2</v>
      </c>
      <c r="AP643" s="32">
        <f t="shared" si="281"/>
        <v>-6.7415730337078594E-2</v>
      </c>
      <c r="AQ643" s="32">
        <f t="shared" si="282"/>
        <v>-4.5197740112994378E-2</v>
      </c>
      <c r="AR643" s="36">
        <f t="shared" si="283"/>
        <v>-0.11602209944751385</v>
      </c>
      <c r="AS643" s="36">
        <f t="shared" si="284"/>
        <v>-4.9504950495049549E-2</v>
      </c>
      <c r="AT643" s="32">
        <f t="shared" si="285"/>
        <v>-4.2666666666666742E-2</v>
      </c>
      <c r="AU643" s="216">
        <f t="shared" si="286"/>
        <v>-3.9473684210526327E-2</v>
      </c>
      <c r="AV643" s="461">
        <f t="shared" si="287"/>
        <v>-0.11590909090909096</v>
      </c>
      <c r="AW643" s="461">
        <f t="shared" si="288"/>
        <v>-0.27826086956521734</v>
      </c>
    </row>
    <row r="644" spans="1:49">
      <c r="A644" s="40">
        <f t="shared" si="242"/>
        <v>41757</v>
      </c>
      <c r="B644" s="26">
        <v>5640</v>
      </c>
      <c r="C644" s="259">
        <v>5251</v>
      </c>
      <c r="D644" s="363">
        <f t="shared" si="296"/>
        <v>4.319923371647505E-2</v>
      </c>
      <c r="E644" s="349">
        <f t="shared" si="297"/>
        <v>4.2321197560524881E-2</v>
      </c>
      <c r="F644" s="349">
        <f t="shared" si="298"/>
        <v>4.4143965002982677E-2</v>
      </c>
      <c r="G644" s="421">
        <f t="shared" si="263"/>
        <v>7.4081127404303948E-2</v>
      </c>
      <c r="H644" s="366">
        <v>12.05</v>
      </c>
      <c r="I644" s="339">
        <v>7.6</v>
      </c>
      <c r="J644" s="365">
        <v>14.15</v>
      </c>
      <c r="K644" s="383">
        <v>13.1</v>
      </c>
      <c r="L644" s="365">
        <v>10.9</v>
      </c>
      <c r="M644" s="365">
        <v>10.15</v>
      </c>
      <c r="N644" s="365">
        <v>13.65</v>
      </c>
      <c r="O644" s="365">
        <v>11.8</v>
      </c>
      <c r="P644" s="379">
        <v>0</v>
      </c>
      <c r="Q644" s="368">
        <v>1.99</v>
      </c>
      <c r="R644" s="366">
        <v>4.1500000000000004</v>
      </c>
      <c r="S644" s="73">
        <v>8.1999999999999993</v>
      </c>
      <c r="T644" s="365">
        <v>8.4499999999999993</v>
      </c>
      <c r="U644" s="365">
        <v>8.75</v>
      </c>
      <c r="V644" s="365">
        <v>8.25</v>
      </c>
      <c r="W644" s="365">
        <v>5</v>
      </c>
      <c r="Y644" s="365">
        <v>18.75</v>
      </c>
      <c r="Z644" s="457">
        <v>19</v>
      </c>
      <c r="AA644" s="365">
        <v>4.07</v>
      </c>
      <c r="AB644" s="365">
        <v>1.06</v>
      </c>
      <c r="AC644" s="370">
        <f t="shared" ref="AC644:AC656" si="299">IF(ISBLANK(H644),"",H644/H643-1)</f>
        <v>3.8793103448276023E-2</v>
      </c>
      <c r="AD644" s="476"/>
      <c r="AE644" s="273">
        <f t="shared" ref="AE644:AE656" si="300">IF(ISBLANK(I644),"",I644/I643-1)</f>
        <v>4.8275862068965392E-2</v>
      </c>
      <c r="AF644" s="208">
        <f t="shared" ref="AF644:AF656" si="301">IF(ISBLANK(J644),"",J644/J643-1)</f>
        <v>6.7924528301886777E-2</v>
      </c>
      <c r="AG644" s="208">
        <f t="shared" ref="AG644:AG656" si="302">IF(ISBLANK(K644),"",K644/K643-1)</f>
        <v>7.8189300411522611E-2</v>
      </c>
      <c r="AH644" s="213">
        <f t="shared" ref="AH644:AH656" si="303">IF(ISBLANK(L644),"",L644/L643-1)</f>
        <v>3.8095238095238182E-2</v>
      </c>
      <c r="AI644" s="211">
        <f t="shared" ref="AI644:AI656" si="304">IF(ISBLANK(M644),"",M644/M643-1)</f>
        <v>9.9502487562188602E-3</v>
      </c>
      <c r="AJ644" s="211">
        <f t="shared" ref="AJ644:AJ656" si="305">IF(ISBLANK(N644),"",N644/N643-1)</f>
        <v>3.8022813688213031E-2</v>
      </c>
      <c r="AK644" s="211">
        <f t="shared" ref="AK644:AK656" si="306">IF(ISBLANK(O644),"",O644/O643-1)</f>
        <v>2.1645021645021689E-2</v>
      </c>
      <c r="AL644" s="462" t="e">
        <f t="shared" ref="AL644:AL656" si="307">IF(ISBLANK(P644),"",P644/P643-1)</f>
        <v>#DIV/0!</v>
      </c>
      <c r="AM644" s="461">
        <f t="shared" ref="AM644:AM656" si="308">IF(ISBLANK(Q644),"",Q644/Q643-1)</f>
        <v>6.9892473118279508E-2</v>
      </c>
      <c r="AN644" s="200">
        <f t="shared" ref="AN644:AN656" si="309">IF(ISBLANK(R644),"",R644/R643-1)</f>
        <v>3.7500000000000089E-2</v>
      </c>
      <c r="AO644" s="208">
        <f t="shared" ref="AO644:AO656" si="310">IF(ISBLANK(S644),"",S644/S643-1)</f>
        <v>3.1446540880503138E-2</v>
      </c>
      <c r="AP644" s="32">
        <f t="shared" ref="AP644:AP656" si="311">IF(ISBLANK(T644),"",T644/T643-1)</f>
        <v>1.8072289156626287E-2</v>
      </c>
      <c r="AQ644" s="32">
        <f t="shared" ref="AQ644:AQ656" si="312">IF(ISBLANK(U644),"",U644/U643-1)</f>
        <v>3.5502958579881838E-2</v>
      </c>
      <c r="AR644" s="36">
        <f t="shared" ref="AR644:AR656" si="313">IF(ISBLANK(V644),"",V644/V643-1)</f>
        <v>3.125E-2</v>
      </c>
      <c r="AS644" s="36">
        <f t="shared" ref="AS644:AS656" si="314">IF(ISBLANK(W644),"",W644/W643-1)</f>
        <v>4.1666666666666741E-2</v>
      </c>
      <c r="AT644" s="32">
        <f t="shared" ref="AT644:AT656" si="315">IF(ISBLANK(Y644),"",Y644/Y643-1)</f>
        <v>4.4568245125348183E-2</v>
      </c>
      <c r="AU644" s="216">
        <f t="shared" ref="AU644:AU656" si="316">IF(ISBLANK(Z644),"",Z644/Z643-1)</f>
        <v>4.1095890410958846E-2</v>
      </c>
      <c r="AV644" s="461">
        <f t="shared" ref="AV644:AV656" si="317">IF(ISBLANK(AA644),"",AA644/AA643-1)</f>
        <v>4.6272493573264795E-2</v>
      </c>
      <c r="AW644" s="461">
        <f t="shared" ref="AW644:AW656" si="318">IF(ISBLANK(AB644),"",AB644/AB643-1)</f>
        <v>0.27710843373493987</v>
      </c>
    </row>
    <row r="645" spans="1:49">
      <c r="A645" s="40">
        <f t="shared" si="242"/>
        <v>41764</v>
      </c>
      <c r="B645" s="26">
        <v>6300</v>
      </c>
      <c r="C645" s="259">
        <v>5185</v>
      </c>
      <c r="D645" s="363">
        <f t="shared" si="296"/>
        <v>5.4540446240014751E-2</v>
      </c>
      <c r="E645" s="349">
        <f t="shared" si="297"/>
        <v>0.11702127659574457</v>
      </c>
      <c r="F645" s="349">
        <f t="shared" si="298"/>
        <v>-1.2569034469624873E-2</v>
      </c>
      <c r="G645" s="421">
        <f t="shared" si="263"/>
        <v>0.21504339440694312</v>
      </c>
      <c r="H645" s="366">
        <v>11.85</v>
      </c>
      <c r="I645" s="339">
        <v>7.65</v>
      </c>
      <c r="J645" s="365">
        <v>14.5</v>
      </c>
      <c r="K645" s="383">
        <v>13.25</v>
      </c>
      <c r="L645" s="365">
        <v>10.75</v>
      </c>
      <c r="M645" s="365">
        <v>10.1</v>
      </c>
      <c r="N645" s="365">
        <v>13.4</v>
      </c>
      <c r="O645" s="365">
        <v>10.75</v>
      </c>
      <c r="P645" s="379">
        <v>0</v>
      </c>
      <c r="Q645" s="368">
        <v>1.94</v>
      </c>
      <c r="R645" s="366">
        <v>4.8</v>
      </c>
      <c r="S645" s="73">
        <v>8.6999999999999993</v>
      </c>
      <c r="T645" s="365">
        <v>8.65</v>
      </c>
      <c r="U645" s="365">
        <v>10.1</v>
      </c>
      <c r="V645" s="365">
        <v>9.5</v>
      </c>
      <c r="W645" s="365">
        <v>5.75</v>
      </c>
      <c r="Y645" s="365">
        <v>19.45</v>
      </c>
      <c r="Z645" s="457">
        <v>19.75</v>
      </c>
      <c r="AA645" s="365">
        <v>4.51</v>
      </c>
      <c r="AB645" s="365">
        <v>2.12</v>
      </c>
      <c r="AC645" s="370">
        <f t="shared" si="299"/>
        <v>-1.6597510373444035E-2</v>
      </c>
      <c r="AD645" s="476"/>
      <c r="AE645" s="273">
        <f t="shared" si="300"/>
        <v>6.5789473684212396E-3</v>
      </c>
      <c r="AF645" s="208">
        <f t="shared" si="301"/>
        <v>2.4734982332155431E-2</v>
      </c>
      <c r="AG645" s="208">
        <f t="shared" si="302"/>
        <v>1.1450381679389388E-2</v>
      </c>
      <c r="AH645" s="213">
        <f t="shared" si="303"/>
        <v>-1.3761467889908285E-2</v>
      </c>
      <c r="AI645" s="211">
        <f t="shared" si="304"/>
        <v>-4.9261083743843415E-3</v>
      </c>
      <c r="AJ645" s="211">
        <f t="shared" si="305"/>
        <v>-1.8315018315018361E-2</v>
      </c>
      <c r="AK645" s="211">
        <f t="shared" si="306"/>
        <v>-8.8983050847457723E-2</v>
      </c>
      <c r="AL645" s="462" t="e">
        <f t="shared" si="307"/>
        <v>#DIV/0!</v>
      </c>
      <c r="AM645" s="461">
        <f t="shared" si="308"/>
        <v>-2.5125628140703515E-2</v>
      </c>
      <c r="AN645" s="200">
        <f t="shared" si="309"/>
        <v>0.15662650602409633</v>
      </c>
      <c r="AO645" s="208">
        <f t="shared" si="310"/>
        <v>6.0975609756097615E-2</v>
      </c>
      <c r="AP645" s="32">
        <f t="shared" si="311"/>
        <v>2.3668639053254559E-2</v>
      </c>
      <c r="AQ645" s="32">
        <f t="shared" si="312"/>
        <v>0.15428571428571414</v>
      </c>
      <c r="AR645" s="36">
        <f t="shared" si="313"/>
        <v>0.1515151515151516</v>
      </c>
      <c r="AS645" s="36">
        <f t="shared" si="314"/>
        <v>0.14999999999999991</v>
      </c>
      <c r="AT645" s="32">
        <f t="shared" si="315"/>
        <v>3.7333333333333218E-2</v>
      </c>
      <c r="AU645" s="216">
        <f t="shared" si="316"/>
        <v>3.9473684210526327E-2</v>
      </c>
      <c r="AV645" s="461">
        <f t="shared" si="317"/>
        <v>0.10810810810810789</v>
      </c>
      <c r="AW645" s="461">
        <f t="shared" si="318"/>
        <v>1</v>
      </c>
    </row>
    <row r="646" spans="1:49">
      <c r="A646" s="40">
        <f t="shared" si="242"/>
        <v>41771</v>
      </c>
      <c r="B646" s="26">
        <v>6171</v>
      </c>
      <c r="C646" s="259">
        <v>5061</v>
      </c>
      <c r="D646" s="363">
        <f t="shared" si="296"/>
        <v>-2.2028733130169842E-2</v>
      </c>
      <c r="E646" s="349">
        <f t="shared" si="297"/>
        <v>-2.0476190476190426E-2</v>
      </c>
      <c r="F646" s="349">
        <f t="shared" si="298"/>
        <v>-2.3915139826422349E-2</v>
      </c>
      <c r="G646" s="421">
        <f t="shared" si="263"/>
        <v>0.21932424422050978</v>
      </c>
      <c r="H646" s="366">
        <v>11.65</v>
      </c>
      <c r="I646" s="339">
        <v>7.5</v>
      </c>
      <c r="J646" s="365">
        <v>14</v>
      </c>
      <c r="K646" s="383">
        <v>13</v>
      </c>
      <c r="L646" s="365">
        <v>10.55</v>
      </c>
      <c r="M646" s="365">
        <v>9.9499999999999993</v>
      </c>
      <c r="N646" s="365">
        <v>13.15</v>
      </c>
      <c r="O646" s="365">
        <v>10.55</v>
      </c>
      <c r="P646" s="379">
        <v>0</v>
      </c>
      <c r="Q646" s="368">
        <v>1.77</v>
      </c>
      <c r="R646" s="366">
        <v>4.6500000000000004</v>
      </c>
      <c r="S646" s="73">
        <v>8.3000000000000007</v>
      </c>
      <c r="T646" s="365">
        <v>8.35</v>
      </c>
      <c r="U646" s="365">
        <v>9.9</v>
      </c>
      <c r="V646" s="365">
        <v>9</v>
      </c>
      <c r="W646" s="365">
        <v>5.65</v>
      </c>
      <c r="Y646" s="365">
        <v>19.7</v>
      </c>
      <c r="Z646" s="457">
        <v>20</v>
      </c>
      <c r="AA646" s="365">
        <v>4.51</v>
      </c>
      <c r="AB646" s="365">
        <v>1.94</v>
      </c>
      <c r="AC646" s="370">
        <f t="shared" si="299"/>
        <v>-1.6877637130801593E-2</v>
      </c>
      <c r="AD646" s="476"/>
      <c r="AE646" s="273">
        <f t="shared" si="300"/>
        <v>-1.9607843137254943E-2</v>
      </c>
      <c r="AF646" s="208">
        <f t="shared" si="301"/>
        <v>-3.4482758620689613E-2</v>
      </c>
      <c r="AG646" s="208">
        <f t="shared" si="302"/>
        <v>-1.8867924528301883E-2</v>
      </c>
      <c r="AH646" s="213">
        <f t="shared" si="303"/>
        <v>-1.8604651162790642E-2</v>
      </c>
      <c r="AI646" s="211">
        <f t="shared" si="304"/>
        <v>-1.4851485148514865E-2</v>
      </c>
      <c r="AJ646" s="211">
        <f t="shared" si="305"/>
        <v>-1.8656716417910446E-2</v>
      </c>
      <c r="AK646" s="211">
        <f t="shared" si="306"/>
        <v>-1.8604651162790642E-2</v>
      </c>
      <c r="AL646" s="462" t="e">
        <f t="shared" si="307"/>
        <v>#DIV/0!</v>
      </c>
      <c r="AM646" s="461">
        <f t="shared" si="308"/>
        <v>-8.7628865979381354E-2</v>
      </c>
      <c r="AN646" s="200">
        <f t="shared" si="309"/>
        <v>-3.1249999999999889E-2</v>
      </c>
      <c r="AO646" s="208">
        <f t="shared" si="310"/>
        <v>-4.5977011494252706E-2</v>
      </c>
      <c r="AP646" s="32">
        <f t="shared" si="311"/>
        <v>-3.4682080924855585E-2</v>
      </c>
      <c r="AQ646" s="32">
        <f t="shared" si="312"/>
        <v>-1.9801980198019709E-2</v>
      </c>
      <c r="AR646" s="36">
        <f t="shared" si="313"/>
        <v>-5.2631578947368474E-2</v>
      </c>
      <c r="AS646" s="36">
        <f t="shared" si="314"/>
        <v>-1.7391304347825987E-2</v>
      </c>
      <c r="AT646" s="32">
        <f t="shared" si="315"/>
        <v>1.2853470437018011E-2</v>
      </c>
      <c r="AU646" s="216">
        <f t="shared" si="316"/>
        <v>1.2658227848101333E-2</v>
      </c>
      <c r="AV646" s="461">
        <f t="shared" si="317"/>
        <v>0</v>
      </c>
      <c r="AW646" s="461">
        <f t="shared" si="318"/>
        <v>-8.4905660377358583E-2</v>
      </c>
    </row>
    <row r="647" spans="1:49">
      <c r="A647" s="40">
        <f t="shared" si="242"/>
        <v>41778</v>
      </c>
      <c r="B647" s="26">
        <v>6059</v>
      </c>
      <c r="C647" s="259">
        <v>5114</v>
      </c>
      <c r="D647" s="363">
        <f t="shared" si="296"/>
        <v>-5.2528490028490582E-3</v>
      </c>
      <c r="E647" s="349">
        <f t="shared" si="297"/>
        <v>-1.8149408523740029E-2</v>
      </c>
      <c r="F647" s="349">
        <f t="shared" si="298"/>
        <v>1.0472238688006286E-2</v>
      </c>
      <c r="G647" s="421">
        <f t="shared" si="263"/>
        <v>0.18478685960109503</v>
      </c>
      <c r="H647" s="366">
        <v>11.5</v>
      </c>
      <c r="I647" s="339">
        <v>7.85</v>
      </c>
      <c r="J647" s="365">
        <v>13.95</v>
      </c>
      <c r="K647" s="383">
        <v>12.95</v>
      </c>
      <c r="L647" s="365">
        <v>10.35</v>
      </c>
      <c r="M647" s="365">
        <v>10.199999999999999</v>
      </c>
      <c r="N647" s="365">
        <v>12.9</v>
      </c>
      <c r="O647" s="365">
        <v>10.85</v>
      </c>
      <c r="P647" s="379">
        <v>0</v>
      </c>
      <c r="Q647" s="368">
        <v>1.99</v>
      </c>
      <c r="R647" s="366">
        <v>4.7</v>
      </c>
      <c r="S647" s="73">
        <v>7.8</v>
      </c>
      <c r="T647" s="365">
        <v>8.1</v>
      </c>
      <c r="U647" s="365">
        <v>9.9499999999999993</v>
      </c>
      <c r="V647" s="365">
        <v>9.0500000000000007</v>
      </c>
      <c r="W647" s="365">
        <v>5.7</v>
      </c>
      <c r="Y647" s="365">
        <v>19</v>
      </c>
      <c r="Z647" s="457">
        <v>19.25</v>
      </c>
      <c r="AA647" s="365">
        <v>4.37</v>
      </c>
      <c r="AB647" s="365">
        <v>1.94</v>
      </c>
      <c r="AC647" s="370">
        <f t="shared" si="299"/>
        <v>-1.2875536480686733E-2</v>
      </c>
      <c r="AD647" s="476"/>
      <c r="AE647" s="273">
        <f t="shared" si="300"/>
        <v>4.6666666666666634E-2</v>
      </c>
      <c r="AF647" s="208">
        <f t="shared" si="301"/>
        <v>-3.5714285714286698E-3</v>
      </c>
      <c r="AG647" s="208">
        <f t="shared" si="302"/>
        <v>-3.8461538461539435E-3</v>
      </c>
      <c r="AH647" s="213">
        <f t="shared" si="303"/>
        <v>-1.8957345971564066E-2</v>
      </c>
      <c r="AI647" s="211">
        <f t="shared" si="304"/>
        <v>2.5125628140703515E-2</v>
      </c>
      <c r="AJ647" s="211">
        <f t="shared" si="305"/>
        <v>-1.9011406844106515E-2</v>
      </c>
      <c r="AK647" s="211">
        <f t="shared" si="306"/>
        <v>2.8436018957345821E-2</v>
      </c>
      <c r="AL647" s="462" t="e">
        <f t="shared" si="307"/>
        <v>#DIV/0!</v>
      </c>
      <c r="AM647" s="461">
        <f t="shared" si="308"/>
        <v>0.12429378531073443</v>
      </c>
      <c r="AN647" s="200">
        <f t="shared" si="309"/>
        <v>1.0752688172043001E-2</v>
      </c>
      <c r="AO647" s="208">
        <f t="shared" si="310"/>
        <v>-6.024096385542177E-2</v>
      </c>
      <c r="AP647" s="32">
        <f t="shared" si="311"/>
        <v>-2.9940119760479056E-2</v>
      </c>
      <c r="AQ647" s="32">
        <f t="shared" si="312"/>
        <v>5.050505050504972E-3</v>
      </c>
      <c r="AR647" s="36">
        <f t="shared" si="313"/>
        <v>5.5555555555555358E-3</v>
      </c>
      <c r="AS647" s="36">
        <f t="shared" si="314"/>
        <v>8.8495575221239076E-3</v>
      </c>
      <c r="AT647" s="32">
        <f t="shared" si="315"/>
        <v>-3.5532994923857864E-2</v>
      </c>
      <c r="AU647" s="216">
        <f t="shared" si="316"/>
        <v>-3.7499999999999978E-2</v>
      </c>
      <c r="AV647" s="461">
        <f t="shared" si="317"/>
        <v>-3.104212860310418E-2</v>
      </c>
      <c r="AW647" s="461">
        <f t="shared" si="318"/>
        <v>0</v>
      </c>
    </row>
    <row r="648" spans="1:49">
      <c r="A648" s="40">
        <f t="shared" si="242"/>
        <v>41785</v>
      </c>
      <c r="B648" s="26">
        <v>5771</v>
      </c>
      <c r="C648" s="259">
        <v>4980</v>
      </c>
      <c r="D648" s="363">
        <f t="shared" si="296"/>
        <v>-3.7769623198782742E-2</v>
      </c>
      <c r="E648" s="349">
        <f t="shared" si="297"/>
        <v>-4.7532596137976557E-2</v>
      </c>
      <c r="F648" s="349">
        <f t="shared" si="298"/>
        <v>-2.6202581149784909E-2</v>
      </c>
      <c r="G648" s="421">
        <f t="shared" si="263"/>
        <v>0.15883534136546185</v>
      </c>
      <c r="H648" s="366">
        <v>11.4</v>
      </c>
      <c r="I648" s="339">
        <v>7.75</v>
      </c>
      <c r="J648" s="365">
        <v>13.5</v>
      </c>
      <c r="K648" s="383">
        <v>12.6</v>
      </c>
      <c r="L648" s="365">
        <v>10.25</v>
      </c>
      <c r="M648" s="365">
        <v>10</v>
      </c>
      <c r="N648" s="365">
        <v>12.75</v>
      </c>
      <c r="O648" s="365">
        <v>10.5</v>
      </c>
      <c r="P648" s="379">
        <v>0</v>
      </c>
      <c r="Q648" s="368">
        <v>1.7</v>
      </c>
      <c r="R648" s="366">
        <v>4.45</v>
      </c>
      <c r="S648" s="73">
        <v>7.5</v>
      </c>
      <c r="T648" s="365">
        <v>7.9</v>
      </c>
      <c r="U648" s="365">
        <v>9.4</v>
      </c>
      <c r="V648" s="365">
        <v>8.9</v>
      </c>
      <c r="W648" s="365">
        <v>5.35</v>
      </c>
      <c r="Y648" s="365">
        <v>18.399999999999999</v>
      </c>
      <c r="Z648" s="457">
        <v>18.75</v>
      </c>
      <c r="AA648" s="365">
        <v>4.1500000000000004</v>
      </c>
      <c r="AB648" s="365">
        <v>1.5</v>
      </c>
      <c r="AC648" s="370">
        <f t="shared" si="299"/>
        <v>-8.6956521739129933E-3</v>
      </c>
      <c r="AD648" s="476"/>
      <c r="AE648" s="273">
        <f t="shared" si="300"/>
        <v>-1.2738853503184711E-2</v>
      </c>
      <c r="AF648" s="208">
        <f t="shared" si="301"/>
        <v>-3.2258064516129004E-2</v>
      </c>
      <c r="AG648" s="208">
        <f t="shared" si="302"/>
        <v>-2.7027027027026973E-2</v>
      </c>
      <c r="AH648" s="213">
        <f t="shared" si="303"/>
        <v>-9.6618357487922024E-3</v>
      </c>
      <c r="AI648" s="211">
        <f t="shared" si="304"/>
        <v>-1.9607843137254832E-2</v>
      </c>
      <c r="AJ648" s="211">
        <f t="shared" si="305"/>
        <v>-1.1627906976744207E-2</v>
      </c>
      <c r="AK648" s="211">
        <f t="shared" si="306"/>
        <v>-3.2258064516129004E-2</v>
      </c>
      <c r="AL648" s="462" t="e">
        <f t="shared" si="307"/>
        <v>#DIV/0!</v>
      </c>
      <c r="AM648" s="461">
        <f t="shared" si="308"/>
        <v>-0.14572864321608037</v>
      </c>
      <c r="AN648" s="200">
        <f t="shared" si="309"/>
        <v>-5.3191489361702149E-2</v>
      </c>
      <c r="AO648" s="208">
        <f t="shared" si="310"/>
        <v>-3.8461538461538436E-2</v>
      </c>
      <c r="AP648" s="32">
        <f t="shared" si="311"/>
        <v>-2.4691358024691246E-2</v>
      </c>
      <c r="AQ648" s="32">
        <f t="shared" si="312"/>
        <v>-5.5276381909547645E-2</v>
      </c>
      <c r="AR648" s="36">
        <f t="shared" si="313"/>
        <v>-1.6574585635359185E-2</v>
      </c>
      <c r="AS648" s="36">
        <f t="shared" si="314"/>
        <v>-6.1403508771929904E-2</v>
      </c>
      <c r="AT648" s="32">
        <f t="shared" si="315"/>
        <v>-3.1578947368421151E-2</v>
      </c>
      <c r="AU648" s="216">
        <f t="shared" si="316"/>
        <v>-2.5974025974025983E-2</v>
      </c>
      <c r="AV648" s="461">
        <f t="shared" si="317"/>
        <v>-5.0343249427917569E-2</v>
      </c>
      <c r="AW648" s="461">
        <f t="shared" si="318"/>
        <v>-0.22680412371134018</v>
      </c>
    </row>
    <row r="649" spans="1:49">
      <c r="A649" s="40">
        <f t="shared" si="242"/>
        <v>41792</v>
      </c>
      <c r="B649" s="26">
        <v>5810</v>
      </c>
      <c r="C649" s="259">
        <v>5060</v>
      </c>
      <c r="D649" s="363">
        <f t="shared" si="296"/>
        <v>1.1068737791833261E-2</v>
      </c>
      <c r="E649" s="349">
        <f t="shared" si="297"/>
        <v>6.7579275688789409E-3</v>
      </c>
      <c r="F649" s="349">
        <f t="shared" si="298"/>
        <v>1.6064257028112428E-2</v>
      </c>
      <c r="G649" s="421">
        <f t="shared" si="263"/>
        <v>0.14822134387351779</v>
      </c>
      <c r="H649" s="366">
        <v>11.45</v>
      </c>
      <c r="I649" s="339">
        <v>7.75</v>
      </c>
      <c r="J649" s="365">
        <v>14</v>
      </c>
      <c r="K649" s="383">
        <v>12.8</v>
      </c>
      <c r="L649" s="365">
        <v>10.25</v>
      </c>
      <c r="M649" s="365">
        <v>10.15</v>
      </c>
      <c r="N649" s="365">
        <v>12.85</v>
      </c>
      <c r="O649" s="365">
        <v>10.75</v>
      </c>
      <c r="P649" s="379">
        <v>0</v>
      </c>
      <c r="Q649" s="368">
        <v>1.81</v>
      </c>
      <c r="R649" s="366">
        <v>4.4000000000000004</v>
      </c>
      <c r="S649" s="73">
        <v>7.5</v>
      </c>
      <c r="T649" s="365">
        <v>7.95</v>
      </c>
      <c r="U649" s="365">
        <v>9.35</v>
      </c>
      <c r="V649" s="365">
        <v>8.9</v>
      </c>
      <c r="W649" s="365">
        <v>5.3</v>
      </c>
      <c r="Y649" s="365">
        <v>18.899999999999999</v>
      </c>
      <c r="Z649" s="457">
        <v>19.25</v>
      </c>
      <c r="AA649" s="365">
        <v>4.2</v>
      </c>
      <c r="AB649" s="365">
        <v>1.5</v>
      </c>
      <c r="AC649" s="370">
        <f t="shared" si="299"/>
        <v>4.3859649122806044E-3</v>
      </c>
      <c r="AD649" s="476"/>
      <c r="AE649" s="273">
        <f t="shared" si="300"/>
        <v>0</v>
      </c>
      <c r="AF649" s="208">
        <f t="shared" si="301"/>
        <v>3.7037037037036979E-2</v>
      </c>
      <c r="AG649" s="208">
        <f t="shared" si="302"/>
        <v>1.5873015873016039E-2</v>
      </c>
      <c r="AH649" s="213">
        <f t="shared" si="303"/>
        <v>0</v>
      </c>
      <c r="AI649" s="211">
        <f t="shared" si="304"/>
        <v>1.5000000000000124E-2</v>
      </c>
      <c r="AJ649" s="211">
        <f t="shared" si="305"/>
        <v>7.8431372549019329E-3</v>
      </c>
      <c r="AK649" s="211">
        <f t="shared" si="306"/>
        <v>2.3809523809523725E-2</v>
      </c>
      <c r="AL649" s="462" t="e">
        <f t="shared" si="307"/>
        <v>#DIV/0!</v>
      </c>
      <c r="AM649" s="461">
        <f t="shared" si="308"/>
        <v>6.4705882352941169E-2</v>
      </c>
      <c r="AN649" s="200">
        <f t="shared" si="309"/>
        <v>-1.1235955056179692E-2</v>
      </c>
      <c r="AO649" s="208">
        <f t="shared" si="310"/>
        <v>0</v>
      </c>
      <c r="AP649" s="32">
        <f t="shared" si="311"/>
        <v>6.3291139240506666E-3</v>
      </c>
      <c r="AQ649" s="32">
        <f t="shared" si="312"/>
        <v>-5.3191489361702482E-3</v>
      </c>
      <c r="AR649" s="36">
        <f t="shared" si="313"/>
        <v>0</v>
      </c>
      <c r="AS649" s="36">
        <f t="shared" si="314"/>
        <v>-9.3457943925233655E-3</v>
      </c>
      <c r="AT649" s="32">
        <f t="shared" si="315"/>
        <v>2.7173913043478271E-2</v>
      </c>
      <c r="AU649" s="216">
        <f t="shared" si="316"/>
        <v>2.6666666666666616E-2</v>
      </c>
      <c r="AV649" s="461">
        <f t="shared" si="317"/>
        <v>1.2048192771084265E-2</v>
      </c>
      <c r="AW649" s="461">
        <f t="shared" si="318"/>
        <v>0</v>
      </c>
    </row>
    <row r="650" spans="1:49">
      <c r="A650" s="40">
        <f t="shared" si="242"/>
        <v>41799</v>
      </c>
      <c r="B650" s="26">
        <v>6849</v>
      </c>
      <c r="C650" s="259">
        <v>5501</v>
      </c>
      <c r="D650" s="363">
        <f t="shared" si="296"/>
        <v>0.13615455381784725</v>
      </c>
      <c r="E650" s="349">
        <f t="shared" si="297"/>
        <v>0.17882960413080884</v>
      </c>
      <c r="F650" s="349">
        <f t="shared" si="298"/>
        <v>8.715415019762851E-2</v>
      </c>
      <c r="G650" s="421">
        <f t="shared" si="263"/>
        <v>0.24504635520814397</v>
      </c>
      <c r="H650" s="366">
        <v>12.15</v>
      </c>
      <c r="I650" s="339">
        <v>8.15</v>
      </c>
      <c r="J650" s="365">
        <v>15.5</v>
      </c>
      <c r="K650" s="383">
        <v>14.05</v>
      </c>
      <c r="L650" s="365">
        <v>10.8</v>
      </c>
      <c r="M650" s="365">
        <v>11.35</v>
      </c>
      <c r="N650" s="365">
        <v>13.5</v>
      </c>
      <c r="O650" s="365">
        <v>11.95</v>
      </c>
      <c r="P650" s="379">
        <v>0</v>
      </c>
      <c r="Q650" s="368">
        <v>2.12</v>
      </c>
      <c r="R650" s="366">
        <v>5.15</v>
      </c>
      <c r="S650" s="73">
        <v>8.6</v>
      </c>
      <c r="T650" s="365">
        <v>8.4499999999999993</v>
      </c>
      <c r="U650" s="365">
        <v>10.85</v>
      </c>
      <c r="V650" s="365">
        <v>10</v>
      </c>
      <c r="W650" s="365">
        <v>6.2</v>
      </c>
      <c r="Y650" s="365">
        <v>21.45</v>
      </c>
      <c r="Z650" s="457">
        <v>21.75</v>
      </c>
      <c r="AA650" s="365">
        <v>5.66</v>
      </c>
      <c r="AB650" s="365">
        <v>2.65</v>
      </c>
      <c r="AC650" s="370">
        <f t="shared" si="299"/>
        <v>6.1135371179039444E-2</v>
      </c>
      <c r="AD650" s="476"/>
      <c r="AE650" s="273">
        <f t="shared" si="300"/>
        <v>5.1612903225806583E-2</v>
      </c>
      <c r="AF650" s="208">
        <f t="shared" si="301"/>
        <v>0.10714285714285721</v>
      </c>
      <c r="AG650" s="208">
        <f t="shared" si="302"/>
        <v>9.765625E-2</v>
      </c>
      <c r="AH650" s="213">
        <f t="shared" si="303"/>
        <v>5.3658536585365901E-2</v>
      </c>
      <c r="AI650" s="211">
        <f t="shared" si="304"/>
        <v>0.11822660098522153</v>
      </c>
      <c r="AJ650" s="211">
        <f t="shared" si="305"/>
        <v>5.058365758754868E-2</v>
      </c>
      <c r="AK650" s="211">
        <f t="shared" si="306"/>
        <v>0.11162790697674407</v>
      </c>
      <c r="AL650" s="462" t="e">
        <f t="shared" si="307"/>
        <v>#DIV/0!</v>
      </c>
      <c r="AM650" s="461">
        <f t="shared" si="308"/>
        <v>0.17127071823204432</v>
      </c>
      <c r="AN650" s="200">
        <f t="shared" si="309"/>
        <v>0.17045454545454541</v>
      </c>
      <c r="AO650" s="208">
        <f t="shared" si="310"/>
        <v>0.14666666666666672</v>
      </c>
      <c r="AP650" s="32">
        <f t="shared" si="311"/>
        <v>6.2893081761006275E-2</v>
      </c>
      <c r="AQ650" s="32">
        <f t="shared" si="312"/>
        <v>0.16042780748663099</v>
      </c>
      <c r="AR650" s="36">
        <f t="shared" si="313"/>
        <v>0.12359550561797739</v>
      </c>
      <c r="AS650" s="36">
        <f t="shared" si="314"/>
        <v>0.16981132075471694</v>
      </c>
      <c r="AT650" s="32">
        <f t="shared" si="315"/>
        <v>0.13492063492063489</v>
      </c>
      <c r="AU650" s="216">
        <f t="shared" si="316"/>
        <v>0.12987012987012991</v>
      </c>
      <c r="AV650" s="461">
        <f t="shared" si="317"/>
        <v>0.34761904761904749</v>
      </c>
      <c r="AW650" s="461">
        <f t="shared" si="318"/>
        <v>0.76666666666666661</v>
      </c>
    </row>
    <row r="651" spans="1:49">
      <c r="A651" s="40">
        <f t="shared" si="242"/>
        <v>41806</v>
      </c>
      <c r="B651" s="26">
        <v>6386</v>
      </c>
      <c r="C651" s="259">
        <v>5365</v>
      </c>
      <c r="D651" s="363">
        <f t="shared" si="296"/>
        <v>-4.8502024291497969E-2</v>
      </c>
      <c r="E651" s="349">
        <f t="shared" si="297"/>
        <v>-6.7601109651043934E-2</v>
      </c>
      <c r="F651" s="349">
        <f t="shared" si="298"/>
        <v>-2.472277767678599E-2</v>
      </c>
      <c r="G651" s="421">
        <f t="shared" si="263"/>
        <v>0.19030754892823859</v>
      </c>
      <c r="H651" s="366">
        <v>12.3</v>
      </c>
      <c r="I651" s="339">
        <v>7.8</v>
      </c>
      <c r="J651" s="365">
        <v>14.25</v>
      </c>
      <c r="K651" s="383">
        <v>13.75</v>
      </c>
      <c r="L651" s="365">
        <v>10.95</v>
      </c>
      <c r="M651" s="365">
        <v>11</v>
      </c>
      <c r="N651" s="365">
        <v>13.65</v>
      </c>
      <c r="O651" s="365">
        <v>11.65</v>
      </c>
      <c r="P651" s="379">
        <v>0</v>
      </c>
      <c r="Q651" s="368">
        <v>2.0299999999999998</v>
      </c>
      <c r="R651" s="366">
        <v>4.8499999999999996</v>
      </c>
      <c r="S651" s="73">
        <v>8</v>
      </c>
      <c r="T651" s="365">
        <v>8.4</v>
      </c>
      <c r="U651" s="365">
        <v>10.35</v>
      </c>
      <c r="V651" s="365">
        <v>9.75</v>
      </c>
      <c r="W651" s="365">
        <v>5.8</v>
      </c>
      <c r="Y651" s="365">
        <v>20</v>
      </c>
      <c r="Z651" s="457">
        <v>20.25</v>
      </c>
      <c r="AA651" s="365">
        <v>5.21</v>
      </c>
      <c r="AB651" s="365">
        <v>1.94</v>
      </c>
      <c r="AC651" s="370">
        <f t="shared" si="299"/>
        <v>1.2345679012345734E-2</v>
      </c>
      <c r="AD651" s="476"/>
      <c r="AE651" s="273">
        <f t="shared" si="300"/>
        <v>-4.2944785276073705E-2</v>
      </c>
      <c r="AF651" s="208">
        <f t="shared" si="301"/>
        <v>-8.064516129032262E-2</v>
      </c>
      <c r="AG651" s="208">
        <f t="shared" si="302"/>
        <v>-2.1352313167259829E-2</v>
      </c>
      <c r="AH651" s="213">
        <f t="shared" si="303"/>
        <v>1.388888888888884E-2</v>
      </c>
      <c r="AI651" s="211">
        <f t="shared" si="304"/>
        <v>-3.0837004405286361E-2</v>
      </c>
      <c r="AJ651" s="211">
        <f t="shared" si="305"/>
        <v>1.1111111111111072E-2</v>
      </c>
      <c r="AK651" s="211">
        <f t="shared" si="306"/>
        <v>-2.5104602510460206E-2</v>
      </c>
      <c r="AL651" s="462" t="e">
        <f t="shared" si="307"/>
        <v>#DIV/0!</v>
      </c>
      <c r="AM651" s="461">
        <f t="shared" si="308"/>
        <v>-4.2452830188679402E-2</v>
      </c>
      <c r="AN651" s="200">
        <f t="shared" si="309"/>
        <v>-5.8252427184466105E-2</v>
      </c>
      <c r="AO651" s="208">
        <f t="shared" si="310"/>
        <v>-6.9767441860465129E-2</v>
      </c>
      <c r="AP651" s="32">
        <f t="shared" si="311"/>
        <v>-5.9171597633135287E-3</v>
      </c>
      <c r="AQ651" s="32">
        <f t="shared" si="312"/>
        <v>-4.6082949308755783E-2</v>
      </c>
      <c r="AR651" s="36">
        <f t="shared" si="313"/>
        <v>-2.5000000000000022E-2</v>
      </c>
      <c r="AS651" s="36">
        <f t="shared" si="314"/>
        <v>-6.4516129032258118E-2</v>
      </c>
      <c r="AT651" s="32">
        <f t="shared" si="315"/>
        <v>-6.759906759906753E-2</v>
      </c>
      <c r="AU651" s="216">
        <f t="shared" si="316"/>
        <v>-6.8965517241379337E-2</v>
      </c>
      <c r="AV651" s="461">
        <f t="shared" si="317"/>
        <v>-7.95053003533569E-2</v>
      </c>
      <c r="AW651" s="461">
        <f t="shared" si="318"/>
        <v>-0.26792452830188673</v>
      </c>
    </row>
    <row r="652" spans="1:49">
      <c r="A652" s="40">
        <f t="shared" si="242"/>
        <v>41813</v>
      </c>
      <c r="B652" s="26">
        <v>6942</v>
      </c>
      <c r="C652" s="259">
        <v>5557</v>
      </c>
      <c r="D652" s="363">
        <f t="shared" si="296"/>
        <v>6.3654157093013364E-2</v>
      </c>
      <c r="E652" s="349">
        <f t="shared" si="297"/>
        <v>8.7065455684309345E-2</v>
      </c>
      <c r="F652" s="349">
        <f t="shared" si="298"/>
        <v>3.5787511649580717E-2</v>
      </c>
      <c r="G652" s="421">
        <f t="shared" si="263"/>
        <v>0.24923519884829945</v>
      </c>
      <c r="H652" s="366">
        <v>13</v>
      </c>
      <c r="I652" s="339">
        <v>7.95</v>
      </c>
      <c r="J652" s="365">
        <v>15.5</v>
      </c>
      <c r="K652" s="383">
        <v>14.4</v>
      </c>
      <c r="L652" s="365">
        <v>11.1</v>
      </c>
      <c r="M652" s="365">
        <v>11.3</v>
      </c>
      <c r="N652" s="365">
        <v>13.85</v>
      </c>
      <c r="O652" s="365">
        <v>11.7</v>
      </c>
      <c r="P652" s="379">
        <v>0</v>
      </c>
      <c r="Q652" s="368">
        <v>2.08</v>
      </c>
      <c r="R652" s="366">
        <v>4.9000000000000004</v>
      </c>
      <c r="S652" s="73">
        <v>9.5</v>
      </c>
      <c r="T652" s="365">
        <v>9</v>
      </c>
      <c r="U652" s="365">
        <v>10.5</v>
      </c>
      <c r="V652" s="365">
        <v>10.75</v>
      </c>
      <c r="W652" s="365">
        <v>6</v>
      </c>
      <c r="Y652" s="365">
        <v>22.1</v>
      </c>
      <c r="Z652" s="457">
        <v>22.5</v>
      </c>
      <c r="AA652" s="365">
        <v>5.74</v>
      </c>
      <c r="AB652" s="365">
        <v>2.2999999999999998</v>
      </c>
      <c r="AC652" s="370">
        <f t="shared" si="299"/>
        <v>5.6910569105691033E-2</v>
      </c>
      <c r="AD652" s="476"/>
      <c r="AE652" s="273">
        <f t="shared" si="300"/>
        <v>1.9230769230769384E-2</v>
      </c>
      <c r="AF652" s="208">
        <f t="shared" si="301"/>
        <v>8.7719298245614086E-2</v>
      </c>
      <c r="AG652" s="208">
        <f t="shared" si="302"/>
        <v>4.7272727272727355E-2</v>
      </c>
      <c r="AH652" s="213">
        <f t="shared" si="303"/>
        <v>1.3698630136986356E-2</v>
      </c>
      <c r="AI652" s="211">
        <f t="shared" si="304"/>
        <v>2.7272727272727337E-2</v>
      </c>
      <c r="AJ652" s="211">
        <f t="shared" si="305"/>
        <v>1.46520146520146E-2</v>
      </c>
      <c r="AK652" s="211">
        <f t="shared" si="306"/>
        <v>4.2918454935620964E-3</v>
      </c>
      <c r="AL652" s="462" t="e">
        <f t="shared" si="307"/>
        <v>#DIV/0!</v>
      </c>
      <c r="AM652" s="461">
        <f t="shared" si="308"/>
        <v>2.4630541871921263E-2</v>
      </c>
      <c r="AN652" s="200">
        <f t="shared" si="309"/>
        <v>1.0309278350515649E-2</v>
      </c>
      <c r="AO652" s="208">
        <f t="shared" si="310"/>
        <v>0.1875</v>
      </c>
      <c r="AP652" s="32">
        <f t="shared" si="311"/>
        <v>7.1428571428571397E-2</v>
      </c>
      <c r="AQ652" s="32">
        <f t="shared" si="312"/>
        <v>1.449275362318847E-2</v>
      </c>
      <c r="AR652" s="36">
        <f t="shared" si="313"/>
        <v>0.10256410256410264</v>
      </c>
      <c r="AS652" s="36">
        <f t="shared" si="314"/>
        <v>3.4482758620689724E-2</v>
      </c>
      <c r="AT652" s="32">
        <f t="shared" si="315"/>
        <v>0.10499999999999998</v>
      </c>
      <c r="AU652" s="216">
        <f t="shared" si="316"/>
        <v>0.11111111111111116</v>
      </c>
      <c r="AV652" s="461">
        <f t="shared" si="317"/>
        <v>0.10172744721689075</v>
      </c>
      <c r="AW652" s="461">
        <f t="shared" si="318"/>
        <v>0.18556701030927836</v>
      </c>
    </row>
    <row r="653" spans="1:49">
      <c r="A653" s="40">
        <f t="shared" si="242"/>
        <v>41820</v>
      </c>
      <c r="B653" s="26">
        <v>6625</v>
      </c>
      <c r="C653" s="259">
        <v>5091</v>
      </c>
      <c r="D653" s="363">
        <f t="shared" si="296"/>
        <v>-6.2645011600928058E-2</v>
      </c>
      <c r="E653" s="349">
        <f t="shared" si="297"/>
        <v>-4.5664073753961421E-2</v>
      </c>
      <c r="F653" s="349">
        <f t="shared" si="298"/>
        <v>-8.3858196868814128E-2</v>
      </c>
      <c r="G653" s="421">
        <f t="shared" si="263"/>
        <v>0.3013160479277156</v>
      </c>
      <c r="H653" s="366">
        <v>12.5</v>
      </c>
      <c r="I653" s="339">
        <v>7.7</v>
      </c>
      <c r="J653" s="365">
        <v>14.3</v>
      </c>
      <c r="K653" s="383">
        <v>13.1</v>
      </c>
      <c r="L653" s="365">
        <v>10.85</v>
      </c>
      <c r="M653" s="365">
        <v>9.15</v>
      </c>
      <c r="N653" s="365">
        <v>13.3</v>
      </c>
      <c r="O653" s="365">
        <v>10.050000000000001</v>
      </c>
      <c r="P653" s="379">
        <v>0</v>
      </c>
      <c r="Q653" s="368">
        <v>1.77</v>
      </c>
      <c r="R653" s="366">
        <v>4.7</v>
      </c>
      <c r="S653" s="73">
        <v>9.3000000000000007</v>
      </c>
      <c r="T653" s="365">
        <v>8.9</v>
      </c>
      <c r="U653" s="365">
        <v>9.75</v>
      </c>
      <c r="V653" s="365">
        <v>9.9</v>
      </c>
      <c r="W653" s="365">
        <v>5.6</v>
      </c>
      <c r="Y653" s="365">
        <v>21.7</v>
      </c>
      <c r="Z653" s="457">
        <v>22</v>
      </c>
      <c r="AA653" s="365">
        <v>5.74</v>
      </c>
      <c r="AB653" s="365">
        <v>1.77</v>
      </c>
      <c r="AC653" s="370">
        <f t="shared" si="299"/>
        <v>-3.8461538461538436E-2</v>
      </c>
      <c r="AD653" s="476"/>
      <c r="AE653" s="273">
        <f t="shared" si="300"/>
        <v>-3.1446540880503138E-2</v>
      </c>
      <c r="AF653" s="208">
        <f t="shared" si="301"/>
        <v>-7.7419354838709653E-2</v>
      </c>
      <c r="AG653" s="208">
        <f t="shared" si="302"/>
        <v>-9.027777777777779E-2</v>
      </c>
      <c r="AH653" s="213">
        <f t="shared" si="303"/>
        <v>-2.2522522522522515E-2</v>
      </c>
      <c r="AI653" s="211">
        <f t="shared" si="304"/>
        <v>-0.19026548672566379</v>
      </c>
      <c r="AJ653" s="211">
        <f t="shared" si="305"/>
        <v>-3.971119133573997E-2</v>
      </c>
      <c r="AK653" s="211">
        <f t="shared" si="306"/>
        <v>-0.14102564102564086</v>
      </c>
      <c r="AL653" s="462" t="e">
        <f t="shared" si="307"/>
        <v>#DIV/0!</v>
      </c>
      <c r="AM653" s="461">
        <f t="shared" si="308"/>
        <v>-0.14903846153846156</v>
      </c>
      <c r="AN653" s="200">
        <f t="shared" si="309"/>
        <v>-4.081632653061229E-2</v>
      </c>
      <c r="AO653" s="208">
        <f t="shared" si="310"/>
        <v>-2.1052631578947323E-2</v>
      </c>
      <c r="AP653" s="32">
        <f t="shared" si="311"/>
        <v>-1.1111111111111072E-2</v>
      </c>
      <c r="AQ653" s="32">
        <f t="shared" si="312"/>
        <v>-7.1428571428571397E-2</v>
      </c>
      <c r="AR653" s="36">
        <f t="shared" si="313"/>
        <v>-7.906976744186045E-2</v>
      </c>
      <c r="AS653" s="36">
        <f t="shared" si="314"/>
        <v>-6.6666666666666763E-2</v>
      </c>
      <c r="AT653" s="32">
        <f t="shared" si="315"/>
        <v>-1.8099547511312264E-2</v>
      </c>
      <c r="AU653" s="216">
        <f t="shared" si="316"/>
        <v>-2.2222222222222254E-2</v>
      </c>
      <c r="AV653" s="461">
        <f t="shared" si="317"/>
        <v>0</v>
      </c>
      <c r="AW653" s="461">
        <f t="shared" si="318"/>
        <v>-0.23043478260869554</v>
      </c>
    </row>
    <row r="654" spans="1:49">
      <c r="A654" s="40">
        <f t="shared" si="242"/>
        <v>41827</v>
      </c>
      <c r="B654" s="26">
        <v>6695</v>
      </c>
      <c r="C654" s="259">
        <v>5214</v>
      </c>
      <c r="D654" s="363">
        <f t="shared" si="296"/>
        <v>1.6473199044042319E-2</v>
      </c>
      <c r="E654" s="349">
        <f t="shared" si="297"/>
        <v>1.0566037735848965E-2</v>
      </c>
      <c r="F654" s="349">
        <f t="shared" si="298"/>
        <v>2.416028285209193E-2</v>
      </c>
      <c r="G654" s="421">
        <f t="shared" si="263"/>
        <v>0.28404296125815115</v>
      </c>
      <c r="H654" s="366">
        <v>12.2</v>
      </c>
      <c r="I654" s="339">
        <v>7.9</v>
      </c>
      <c r="J654" s="365">
        <v>15</v>
      </c>
      <c r="K654" s="383">
        <v>13.2</v>
      </c>
      <c r="L654" s="365">
        <v>10.35</v>
      </c>
      <c r="M654" s="365">
        <v>9.3000000000000007</v>
      </c>
      <c r="N654" s="365">
        <v>12.75</v>
      </c>
      <c r="O654" s="365">
        <v>11.4</v>
      </c>
      <c r="P654" s="379">
        <v>0</v>
      </c>
      <c r="Q654" s="368">
        <v>2.12</v>
      </c>
      <c r="R654" s="366">
        <v>4.6500000000000004</v>
      </c>
      <c r="S654" s="73">
        <v>9.9</v>
      </c>
      <c r="T654" s="365">
        <v>8.5</v>
      </c>
      <c r="U654" s="365">
        <v>9.8000000000000007</v>
      </c>
      <c r="V654" s="365">
        <v>10.25</v>
      </c>
      <c r="W654" s="365">
        <v>5.65</v>
      </c>
      <c r="Y654" s="365">
        <v>21.85</v>
      </c>
      <c r="Z654" s="457">
        <v>22.1</v>
      </c>
      <c r="AA654" s="365">
        <v>5.66</v>
      </c>
      <c r="AB654" s="365">
        <v>1.94</v>
      </c>
      <c r="AC654" s="370">
        <f t="shared" si="299"/>
        <v>-2.4000000000000021E-2</v>
      </c>
      <c r="AD654" s="476"/>
      <c r="AE654" s="273">
        <f t="shared" si="300"/>
        <v>2.5974025974025983E-2</v>
      </c>
      <c r="AF654" s="208">
        <f t="shared" si="301"/>
        <v>4.8951048951048959E-2</v>
      </c>
      <c r="AG654" s="208">
        <f t="shared" si="302"/>
        <v>7.6335877862594437E-3</v>
      </c>
      <c r="AH654" s="213">
        <f t="shared" si="303"/>
        <v>-4.6082949308755783E-2</v>
      </c>
      <c r="AI654" s="211">
        <f t="shared" si="304"/>
        <v>1.6393442622950838E-2</v>
      </c>
      <c r="AJ654" s="211">
        <f t="shared" si="305"/>
        <v>-4.1353383458646698E-2</v>
      </c>
      <c r="AK654" s="211">
        <f t="shared" si="306"/>
        <v>0.13432835820895517</v>
      </c>
      <c r="AL654" s="462" t="e">
        <f t="shared" si="307"/>
        <v>#DIV/0!</v>
      </c>
      <c r="AM654" s="461">
        <f t="shared" si="308"/>
        <v>0.19774011299435035</v>
      </c>
      <c r="AN654" s="200">
        <f t="shared" si="309"/>
        <v>-1.0638297872340385E-2</v>
      </c>
      <c r="AO654" s="208">
        <f t="shared" si="310"/>
        <v>6.4516129032258007E-2</v>
      </c>
      <c r="AP654" s="32">
        <f t="shared" si="311"/>
        <v>-4.49438202247191E-2</v>
      </c>
      <c r="AQ654" s="32">
        <f t="shared" si="312"/>
        <v>5.12820512820511E-3</v>
      </c>
      <c r="AR654" s="36">
        <f t="shared" si="313"/>
        <v>3.5353535353535248E-2</v>
      </c>
      <c r="AS654" s="36">
        <f t="shared" si="314"/>
        <v>8.9285714285716189E-3</v>
      </c>
      <c r="AT654" s="32">
        <f t="shared" si="315"/>
        <v>6.9124423963133896E-3</v>
      </c>
      <c r="AU654" s="216">
        <f t="shared" si="316"/>
        <v>4.5454545454546302E-3</v>
      </c>
      <c r="AV654" s="461">
        <f t="shared" si="317"/>
        <v>-1.3937282229965153E-2</v>
      </c>
      <c r="AW654" s="461">
        <f t="shared" si="318"/>
        <v>9.6045197740112886E-2</v>
      </c>
    </row>
    <row r="655" spans="1:49">
      <c r="A655" s="40">
        <f t="shared" si="242"/>
        <v>41834</v>
      </c>
      <c r="B655" s="26">
        <v>6047</v>
      </c>
      <c r="C655" s="259">
        <v>4924</v>
      </c>
      <c r="D655" s="363">
        <f t="shared" si="296"/>
        <v>-7.876396003022923E-2</v>
      </c>
      <c r="E655" s="349">
        <f t="shared" si="297"/>
        <v>-9.6788648244958919E-2</v>
      </c>
      <c r="F655" s="349">
        <f t="shared" si="298"/>
        <v>-5.5619485999232832E-2</v>
      </c>
      <c r="G655" s="421">
        <f t="shared" si="263"/>
        <v>0.22806661251015434</v>
      </c>
      <c r="H655" s="366">
        <v>11.8</v>
      </c>
      <c r="I655" s="339">
        <v>7.5</v>
      </c>
      <c r="J655" s="365">
        <v>13.85</v>
      </c>
      <c r="K655" s="383">
        <v>12.9</v>
      </c>
      <c r="L655" s="365">
        <v>9.85</v>
      </c>
      <c r="M655" s="365">
        <v>9</v>
      </c>
      <c r="N655" s="365">
        <v>12.3</v>
      </c>
      <c r="O655" s="365">
        <v>10.45</v>
      </c>
      <c r="P655" s="379">
        <v>0</v>
      </c>
      <c r="Q655" s="368">
        <v>1.77</v>
      </c>
      <c r="R655" s="366">
        <v>4.3</v>
      </c>
      <c r="S655" s="73">
        <v>9.1</v>
      </c>
      <c r="T655" s="365">
        <v>8.35</v>
      </c>
      <c r="U655" s="365">
        <v>9.1</v>
      </c>
      <c r="V655" s="365">
        <v>9.1</v>
      </c>
      <c r="W655" s="365">
        <v>5.25</v>
      </c>
      <c r="Y655" s="365">
        <v>19.5</v>
      </c>
      <c r="Z655" s="457">
        <v>19.8</v>
      </c>
      <c r="AA655" s="365">
        <v>4.95</v>
      </c>
      <c r="AB655" s="365">
        <v>1.41</v>
      </c>
      <c r="AC655" s="370">
        <f t="shared" si="299"/>
        <v>-3.2786885245901565E-2</v>
      </c>
      <c r="AD655" s="476"/>
      <c r="AE655" s="273">
        <f t="shared" si="300"/>
        <v>-5.0632911392405111E-2</v>
      </c>
      <c r="AF655" s="208">
        <f t="shared" si="301"/>
        <v>-7.6666666666666661E-2</v>
      </c>
      <c r="AG655" s="208">
        <f t="shared" si="302"/>
        <v>-2.2727272727272596E-2</v>
      </c>
      <c r="AH655" s="213">
        <f t="shared" si="303"/>
        <v>-4.8309178743961345E-2</v>
      </c>
      <c r="AI655" s="211">
        <f t="shared" si="304"/>
        <v>-3.2258064516129115E-2</v>
      </c>
      <c r="AJ655" s="211">
        <f t="shared" si="305"/>
        <v>-3.5294117647058809E-2</v>
      </c>
      <c r="AK655" s="211">
        <f t="shared" si="306"/>
        <v>-8.333333333333337E-2</v>
      </c>
      <c r="AL655" s="462" t="e">
        <f t="shared" si="307"/>
        <v>#DIV/0!</v>
      </c>
      <c r="AM655" s="461">
        <f t="shared" si="308"/>
        <v>-0.16509433962264153</v>
      </c>
      <c r="AN655" s="200">
        <f t="shared" si="309"/>
        <v>-7.526881720430123E-2</v>
      </c>
      <c r="AO655" s="208">
        <f t="shared" si="310"/>
        <v>-8.0808080808080884E-2</v>
      </c>
      <c r="AP655" s="32">
        <f t="shared" si="311"/>
        <v>-1.764705882352946E-2</v>
      </c>
      <c r="AQ655" s="32">
        <f t="shared" si="312"/>
        <v>-7.1428571428571508E-2</v>
      </c>
      <c r="AR655" s="36">
        <f t="shared" si="313"/>
        <v>-0.1121951219512195</v>
      </c>
      <c r="AS655" s="36">
        <f t="shared" si="314"/>
        <v>-7.079646017699126E-2</v>
      </c>
      <c r="AT655" s="32">
        <f t="shared" si="315"/>
        <v>-0.10755148741418774</v>
      </c>
      <c r="AU655" s="216">
        <f t="shared" si="316"/>
        <v>-0.10407239819004532</v>
      </c>
      <c r="AV655" s="461">
        <f t="shared" si="317"/>
        <v>-0.12544169611307421</v>
      </c>
      <c r="AW655" s="461">
        <f t="shared" si="318"/>
        <v>-0.27319587628865982</v>
      </c>
    </row>
    <row r="656" spans="1:49">
      <c r="A656" s="40">
        <f t="shared" si="242"/>
        <v>41841</v>
      </c>
      <c r="B656" s="26">
        <v>5571</v>
      </c>
      <c r="C656" s="259">
        <v>4830</v>
      </c>
      <c r="D656" s="363">
        <f t="shared" si="296"/>
        <v>-5.1955154498222633E-2</v>
      </c>
      <c r="E656" s="349">
        <f t="shared" si="297"/>
        <v>-7.871671903423183E-2</v>
      </c>
      <c r="F656" s="349">
        <f t="shared" si="298"/>
        <v>-1.9090170593013767E-2</v>
      </c>
      <c r="G656" s="421">
        <f t="shared" si="263"/>
        <v>0.15341614906832299</v>
      </c>
      <c r="H656" s="366">
        <v>11.6</v>
      </c>
      <c r="I656" s="339">
        <v>7.65</v>
      </c>
      <c r="J656" s="365">
        <v>13.35</v>
      </c>
      <c r="K656" s="383">
        <v>12.45</v>
      </c>
      <c r="L656" s="365">
        <v>9.6</v>
      </c>
      <c r="M656" s="365">
        <v>8.8000000000000007</v>
      </c>
      <c r="N656" s="365">
        <v>12.1</v>
      </c>
      <c r="O656" s="365">
        <v>10.4</v>
      </c>
      <c r="P656" s="379">
        <v>0</v>
      </c>
      <c r="Q656" s="368">
        <v>1.68</v>
      </c>
      <c r="R656" s="366">
        <v>4.0999999999999996</v>
      </c>
      <c r="S656" s="73">
        <v>8</v>
      </c>
      <c r="T656" s="365">
        <v>7.95</v>
      </c>
      <c r="U656" s="365">
        <v>8.8000000000000007</v>
      </c>
      <c r="V656" s="365">
        <v>8.1</v>
      </c>
      <c r="W656" s="365">
        <v>4.95</v>
      </c>
      <c r="Y656" s="365">
        <v>18.25</v>
      </c>
      <c r="Z656" s="457">
        <v>18.5</v>
      </c>
      <c r="AA656" s="365">
        <v>4.46</v>
      </c>
      <c r="AB656" s="365">
        <v>1.02</v>
      </c>
      <c r="AC656" s="370">
        <f t="shared" si="299"/>
        <v>-1.6949152542372947E-2</v>
      </c>
      <c r="AD656" s="476"/>
      <c r="AE656" s="273">
        <f t="shared" si="300"/>
        <v>2.0000000000000018E-2</v>
      </c>
      <c r="AF656" s="208">
        <f t="shared" si="301"/>
        <v>-3.6101083032490933E-2</v>
      </c>
      <c r="AG656" s="208">
        <f t="shared" si="302"/>
        <v>-3.488372093023262E-2</v>
      </c>
      <c r="AH656" s="213">
        <f t="shared" si="303"/>
        <v>-2.5380710659898442E-2</v>
      </c>
      <c r="AI656" s="211">
        <f t="shared" si="304"/>
        <v>-2.2222222222222143E-2</v>
      </c>
      <c r="AJ656" s="211">
        <f t="shared" si="305"/>
        <v>-1.6260162601626105E-2</v>
      </c>
      <c r="AK656" s="211">
        <f t="shared" si="306"/>
        <v>-4.7846889952152249E-3</v>
      </c>
      <c r="AL656" s="462" t="e">
        <f t="shared" si="307"/>
        <v>#DIV/0!</v>
      </c>
      <c r="AM656" s="461">
        <f t="shared" si="308"/>
        <v>-5.0847457627118731E-2</v>
      </c>
      <c r="AN656" s="200">
        <f t="shared" si="309"/>
        <v>-4.6511627906976827E-2</v>
      </c>
      <c r="AO656" s="208">
        <f t="shared" si="310"/>
        <v>-0.12087912087912089</v>
      </c>
      <c r="AP656" s="32">
        <f t="shared" si="311"/>
        <v>-4.7904191616766401E-2</v>
      </c>
      <c r="AQ656" s="32">
        <f t="shared" si="312"/>
        <v>-3.296703296703285E-2</v>
      </c>
      <c r="AR656" s="36">
        <f t="shared" si="313"/>
        <v>-0.10989010989010994</v>
      </c>
      <c r="AS656" s="36">
        <f t="shared" si="314"/>
        <v>-5.7142857142857162E-2</v>
      </c>
      <c r="AT656" s="32">
        <f t="shared" si="315"/>
        <v>-6.4102564102564097E-2</v>
      </c>
      <c r="AU656" s="216">
        <f t="shared" si="316"/>
        <v>-6.5656565656565635E-2</v>
      </c>
      <c r="AV656" s="461">
        <f t="shared" si="317"/>
        <v>-9.8989898989899072E-2</v>
      </c>
      <c r="AW656" s="461">
        <f t="shared" si="318"/>
        <v>-0.27659574468085102</v>
      </c>
    </row>
    <row r="657" spans="1:49">
      <c r="A657" s="40">
        <f t="shared" si="242"/>
        <v>41848</v>
      </c>
      <c r="B657" s="26">
        <v>5496</v>
      </c>
      <c r="C657" s="259">
        <v>4796</v>
      </c>
      <c r="D657" s="363">
        <f t="shared" si="296"/>
        <v>-1.0479761561388301E-2</v>
      </c>
      <c r="E657" s="349">
        <f t="shared" si="297"/>
        <v>-1.3462574044157294E-2</v>
      </c>
      <c r="F657" s="349">
        <f t="shared" si="298"/>
        <v>-7.0393374741201109E-3</v>
      </c>
      <c r="G657" s="421">
        <f t="shared" si="263"/>
        <v>0.14595496246872394</v>
      </c>
      <c r="H657" s="366">
        <v>11.5</v>
      </c>
      <c r="I657" s="339">
        <v>7.8</v>
      </c>
      <c r="J657" s="365">
        <v>13.15</v>
      </c>
      <c r="K657" s="383">
        <v>12.35</v>
      </c>
      <c r="L657" s="365">
        <v>9.5</v>
      </c>
      <c r="M657" s="365">
        <v>8.6999999999999993</v>
      </c>
      <c r="N657" s="365">
        <v>11.95</v>
      </c>
      <c r="O657" s="365">
        <v>10.050000000000001</v>
      </c>
      <c r="P657" s="379">
        <v>0</v>
      </c>
      <c r="Q657" s="368">
        <v>1.77</v>
      </c>
      <c r="R657" s="366">
        <v>4.05</v>
      </c>
      <c r="S657" s="73">
        <v>7.9</v>
      </c>
      <c r="T657" s="365">
        <v>7.9</v>
      </c>
      <c r="U657" s="365">
        <v>8.5</v>
      </c>
      <c r="V657" s="365">
        <v>7.75</v>
      </c>
      <c r="W657" s="365">
        <v>4.8499999999999996</v>
      </c>
      <c r="Y657" s="365">
        <v>18.350000000000001</v>
      </c>
      <c r="Z657" s="457">
        <v>18.600000000000001</v>
      </c>
      <c r="AA657" s="365">
        <v>4.42</v>
      </c>
      <c r="AB657" s="365">
        <v>0.97</v>
      </c>
      <c r="AC657" s="370">
        <f t="shared" ref="AC657:AC672" si="319">IF(ISBLANK(H657),"",H657/H656-1)</f>
        <v>-8.6206896551723755E-3</v>
      </c>
      <c r="AD657" s="476"/>
      <c r="AE657" s="273">
        <f t="shared" ref="AE657:AE672" si="320">IF(ISBLANK(I657),"",I657/I656-1)</f>
        <v>1.9607843137254832E-2</v>
      </c>
      <c r="AF657" s="208">
        <f t="shared" ref="AF657:AF672" si="321">IF(ISBLANK(J657),"",J657/J656-1)</f>
        <v>-1.4981273408239626E-2</v>
      </c>
      <c r="AG657" s="208">
        <f t="shared" ref="AG657:AG672" si="322">IF(ISBLANK(K657),"",K657/K656-1)</f>
        <v>-8.0321285140562138E-3</v>
      </c>
      <c r="AH657" s="213">
        <f t="shared" ref="AH657:AH672" si="323">IF(ISBLANK(L657),"",L657/L656-1)</f>
        <v>-1.041666666666663E-2</v>
      </c>
      <c r="AI657" s="211">
        <f t="shared" ref="AI657:AI672" si="324">IF(ISBLANK(M657),"",M657/M656-1)</f>
        <v>-1.1363636363636576E-2</v>
      </c>
      <c r="AJ657" s="211">
        <f t="shared" ref="AJ657:AJ672" si="325">IF(ISBLANK(N657),"",N657/N656-1)</f>
        <v>-1.2396694214876103E-2</v>
      </c>
      <c r="AK657" s="211">
        <f t="shared" ref="AK657:AK672" si="326">IF(ISBLANK(O657),"",O657/O656-1)</f>
        <v>-3.3653846153846145E-2</v>
      </c>
      <c r="AL657" s="462" t="e">
        <f t="shared" ref="AL657:AL672" si="327">IF(ISBLANK(P657),"",P657/P656-1)</f>
        <v>#DIV/0!</v>
      </c>
      <c r="AM657" s="461">
        <f t="shared" ref="AM657:AM672" si="328">IF(ISBLANK(Q657),"",Q657/Q656-1)</f>
        <v>5.3571428571428603E-2</v>
      </c>
      <c r="AN657" s="200">
        <f t="shared" ref="AN657:AN672" si="329">IF(ISBLANK(R657),"",R657/R656-1)</f>
        <v>-1.2195121951219523E-2</v>
      </c>
      <c r="AO657" s="208">
        <f t="shared" ref="AO657:AO672" si="330">IF(ISBLANK(S657),"",S657/S656-1)</f>
        <v>-1.2499999999999956E-2</v>
      </c>
      <c r="AP657" s="32">
        <f t="shared" ref="AP657:AP672" si="331">IF(ISBLANK(T657),"",T657/T656-1)</f>
        <v>-6.2893081761006275E-3</v>
      </c>
      <c r="AQ657" s="32">
        <f t="shared" ref="AQ657:AQ672" si="332">IF(ISBLANK(U657),"",U657/U656-1)</f>
        <v>-3.4090909090909172E-2</v>
      </c>
      <c r="AR657" s="36">
        <f t="shared" ref="AR657:AR672" si="333">IF(ISBLANK(V657),"",V657/V656-1)</f>
        <v>-4.3209876543209846E-2</v>
      </c>
      <c r="AS657" s="36">
        <f t="shared" ref="AS657:AS672" si="334">IF(ISBLANK(W657),"",W657/W656-1)</f>
        <v>-2.0202020202020332E-2</v>
      </c>
      <c r="AT657" s="32">
        <f t="shared" ref="AT657:AT672" si="335">IF(ISBLANK(Y657),"",Y657/Y656-1)</f>
        <v>5.479452054794498E-3</v>
      </c>
      <c r="AU657" s="216">
        <f t="shared" ref="AU657:AU672" si="336">IF(ISBLANK(Z657),"",Z657/Z656-1)</f>
        <v>5.4054054054055722E-3</v>
      </c>
      <c r="AV657" s="461">
        <f t="shared" ref="AV657:AV672" si="337">IF(ISBLANK(AA657),"",AA657/AA656-1)</f>
        <v>-8.9686098654708779E-3</v>
      </c>
      <c r="AW657" s="461">
        <f t="shared" ref="AW657:AW672" si="338">IF(ISBLANK(AB657),"",AB657/AB656-1)</f>
        <v>-4.9019607843137303E-2</v>
      </c>
    </row>
    <row r="658" spans="1:49">
      <c r="A658" s="40">
        <f t="shared" si="242"/>
        <v>41855</v>
      </c>
      <c r="B658" s="26">
        <v>5380</v>
      </c>
      <c r="C658" s="259">
        <v>4662</v>
      </c>
      <c r="D658" s="363">
        <f t="shared" si="296"/>
        <v>-2.4290711232024864E-2</v>
      </c>
      <c r="E658" s="349">
        <f t="shared" si="297"/>
        <v>-2.1106259097525504E-2</v>
      </c>
      <c r="F658" s="349">
        <f t="shared" si="298"/>
        <v>-2.7939949958298627E-2</v>
      </c>
      <c r="G658" s="421">
        <f t="shared" si="263"/>
        <v>0.15401115401115401</v>
      </c>
      <c r="H658" s="366">
        <v>10.3</v>
      </c>
      <c r="I658" s="339">
        <v>7.7</v>
      </c>
      <c r="J658" s="365">
        <v>13.1</v>
      </c>
      <c r="K658" s="383">
        <v>12.1</v>
      </c>
      <c r="L658" s="365">
        <v>9.35</v>
      </c>
      <c r="M658" s="365">
        <v>8.6</v>
      </c>
      <c r="N658" s="365">
        <v>11.8</v>
      </c>
      <c r="O658" s="365">
        <v>9.8000000000000007</v>
      </c>
      <c r="P658" s="379">
        <v>0</v>
      </c>
      <c r="Q658" s="368">
        <v>1.68</v>
      </c>
      <c r="R658" s="366">
        <v>3.85</v>
      </c>
      <c r="S658" s="73">
        <v>7.85</v>
      </c>
      <c r="T658" s="365">
        <v>7.9</v>
      </c>
      <c r="U658" s="365">
        <v>8.3000000000000007</v>
      </c>
      <c r="V658" s="365">
        <v>7.8</v>
      </c>
      <c r="W658" s="365">
        <v>4.5999999999999996</v>
      </c>
      <c r="Y658" s="365">
        <v>18.3</v>
      </c>
      <c r="Z658" s="457">
        <v>18.600000000000001</v>
      </c>
      <c r="AA658" s="365">
        <v>4.33</v>
      </c>
      <c r="AB658" s="365">
        <v>0.71</v>
      </c>
      <c r="AC658" s="370">
        <f t="shared" si="319"/>
        <v>-0.10434782608695647</v>
      </c>
      <c r="AD658" s="476"/>
      <c r="AE658" s="273">
        <f t="shared" si="320"/>
        <v>-1.2820512820512775E-2</v>
      </c>
      <c r="AF658" s="208">
        <f t="shared" si="321"/>
        <v>-3.8022813688213253E-3</v>
      </c>
      <c r="AG658" s="208">
        <f t="shared" si="322"/>
        <v>-2.0242914979757054E-2</v>
      </c>
      <c r="AH658" s="213">
        <f t="shared" si="323"/>
        <v>-1.5789473684210575E-2</v>
      </c>
      <c r="AI658" s="211">
        <f t="shared" si="324"/>
        <v>-1.1494252873563204E-2</v>
      </c>
      <c r="AJ658" s="211">
        <f t="shared" si="325"/>
        <v>-1.2552301255229992E-2</v>
      </c>
      <c r="AK658" s="211">
        <f t="shared" si="326"/>
        <v>-2.4875621890547261E-2</v>
      </c>
      <c r="AL658" s="462" t="e">
        <f t="shared" si="327"/>
        <v>#DIV/0!</v>
      </c>
      <c r="AM658" s="461">
        <f t="shared" si="328"/>
        <v>-5.0847457627118731E-2</v>
      </c>
      <c r="AN658" s="200">
        <f t="shared" si="329"/>
        <v>-4.9382716049382602E-2</v>
      </c>
      <c r="AO658" s="208">
        <f t="shared" si="330"/>
        <v>-6.3291139240507777E-3</v>
      </c>
      <c r="AP658" s="32">
        <f t="shared" si="331"/>
        <v>0</v>
      </c>
      <c r="AQ658" s="32">
        <f t="shared" si="332"/>
        <v>-2.3529411764705799E-2</v>
      </c>
      <c r="AR658" s="36">
        <f t="shared" si="333"/>
        <v>6.4516129032257119E-3</v>
      </c>
      <c r="AS658" s="36">
        <f t="shared" si="334"/>
        <v>-5.1546391752577359E-2</v>
      </c>
      <c r="AT658" s="32">
        <f t="shared" si="335"/>
        <v>-2.7247956403270157E-3</v>
      </c>
      <c r="AU658" s="216">
        <f t="shared" si="336"/>
        <v>0</v>
      </c>
      <c r="AV658" s="461">
        <f t="shared" si="337"/>
        <v>-2.0361990950226172E-2</v>
      </c>
      <c r="AW658" s="461">
        <f t="shared" si="338"/>
        <v>-0.26804123711340211</v>
      </c>
    </row>
    <row r="659" spans="1:49">
      <c r="A659" s="40">
        <f t="shared" si="242"/>
        <v>41862</v>
      </c>
      <c r="B659" s="26">
        <v>5445</v>
      </c>
      <c r="C659" s="259">
        <v>4704</v>
      </c>
      <c r="D659" s="363">
        <f t="shared" si="296"/>
        <v>1.0655247958573977E-2</v>
      </c>
      <c r="E659" s="349">
        <f t="shared" si="297"/>
        <v>1.2081784386617E-2</v>
      </c>
      <c r="F659" s="349">
        <f t="shared" si="298"/>
        <v>9.009009009008917E-3</v>
      </c>
      <c r="G659" s="421">
        <f t="shared" si="263"/>
        <v>0.15752551020408162</v>
      </c>
      <c r="H659" s="366">
        <v>10.35</v>
      </c>
      <c r="I659" s="339">
        <v>7.65</v>
      </c>
      <c r="J659" s="365">
        <v>13.35</v>
      </c>
      <c r="K659" s="383">
        <v>12.2</v>
      </c>
      <c r="L659" s="365">
        <v>9.4</v>
      </c>
      <c r="M659" s="365">
        <v>8.8000000000000007</v>
      </c>
      <c r="N659" s="365">
        <v>11.85</v>
      </c>
      <c r="O659" s="365">
        <v>9.9499999999999993</v>
      </c>
      <c r="P659" s="379">
        <v>0</v>
      </c>
      <c r="Q659" s="368">
        <v>1.68</v>
      </c>
      <c r="R659" s="366">
        <v>3.95</v>
      </c>
      <c r="S659" s="73">
        <v>7.25</v>
      </c>
      <c r="T659" s="365">
        <v>7.7</v>
      </c>
      <c r="U659" s="365">
        <v>8.4499999999999993</v>
      </c>
      <c r="V659" s="365">
        <v>7.85</v>
      </c>
      <c r="W659" s="365">
        <v>4.7</v>
      </c>
      <c r="Y659" s="365">
        <v>18.5</v>
      </c>
      <c r="Z659" s="457">
        <v>18.75</v>
      </c>
      <c r="AA659" s="365">
        <v>4.68</v>
      </c>
      <c r="AB659" s="365">
        <v>0.88</v>
      </c>
      <c r="AC659" s="370">
        <f t="shared" si="319"/>
        <v>4.8543689320388328E-3</v>
      </c>
      <c r="AD659" s="476"/>
      <c r="AE659" s="273">
        <f t="shared" si="320"/>
        <v>-6.4935064935064402E-3</v>
      </c>
      <c r="AF659" s="208">
        <f t="shared" si="321"/>
        <v>1.9083969465648831E-2</v>
      </c>
      <c r="AG659" s="208">
        <f t="shared" si="322"/>
        <v>8.2644628099173278E-3</v>
      </c>
      <c r="AH659" s="213">
        <f t="shared" si="323"/>
        <v>5.3475935828877219E-3</v>
      </c>
      <c r="AI659" s="211">
        <f t="shared" si="324"/>
        <v>2.3255813953488413E-2</v>
      </c>
      <c r="AJ659" s="211">
        <f t="shared" si="325"/>
        <v>4.237288135593209E-3</v>
      </c>
      <c r="AK659" s="211">
        <f t="shared" si="326"/>
        <v>1.5306122448979442E-2</v>
      </c>
      <c r="AL659" s="462" t="e">
        <f t="shared" si="327"/>
        <v>#DIV/0!</v>
      </c>
      <c r="AM659" s="461">
        <f t="shared" si="328"/>
        <v>0</v>
      </c>
      <c r="AN659" s="200">
        <f t="shared" si="329"/>
        <v>2.5974025974025983E-2</v>
      </c>
      <c r="AO659" s="208">
        <f t="shared" si="330"/>
        <v>-7.6433121019108263E-2</v>
      </c>
      <c r="AP659" s="32">
        <f t="shared" si="331"/>
        <v>-2.5316455696202556E-2</v>
      </c>
      <c r="AQ659" s="32">
        <f t="shared" si="332"/>
        <v>1.8072289156626287E-2</v>
      </c>
      <c r="AR659" s="36">
        <f t="shared" si="333"/>
        <v>6.4102564102563875E-3</v>
      </c>
      <c r="AS659" s="36">
        <f t="shared" si="334"/>
        <v>2.1739130434782705E-2</v>
      </c>
      <c r="AT659" s="32">
        <f t="shared" si="335"/>
        <v>1.0928961748633892E-2</v>
      </c>
      <c r="AU659" s="216">
        <f t="shared" si="336"/>
        <v>8.0645161290322509E-3</v>
      </c>
      <c r="AV659" s="461">
        <f t="shared" si="337"/>
        <v>8.0831408775981384E-2</v>
      </c>
      <c r="AW659" s="461">
        <f t="shared" si="338"/>
        <v>0.23943661971830998</v>
      </c>
    </row>
    <row r="660" spans="1:49">
      <c r="A660" s="40">
        <f t="shared" si="242"/>
        <v>41869</v>
      </c>
      <c r="B660" s="26">
        <v>6863</v>
      </c>
      <c r="C660" s="259">
        <v>5978</v>
      </c>
      <c r="D660" s="363">
        <f t="shared" si="296"/>
        <v>0.26524780766577982</v>
      </c>
      <c r="E660" s="349">
        <f t="shared" si="297"/>
        <v>0.26042240587695131</v>
      </c>
      <c r="F660" s="349">
        <f t="shared" si="298"/>
        <v>0.27083333333333326</v>
      </c>
      <c r="G660" s="421">
        <f t="shared" si="263"/>
        <v>0.14804282368685179</v>
      </c>
      <c r="H660" s="366">
        <v>11.5</v>
      </c>
      <c r="I660" s="339">
        <v>8.9499999999999993</v>
      </c>
      <c r="J660" s="365">
        <v>17.2</v>
      </c>
      <c r="K660" s="383">
        <v>15</v>
      </c>
      <c r="L660" s="365">
        <v>13</v>
      </c>
      <c r="M660" s="365">
        <v>11.4</v>
      </c>
      <c r="N660" s="365">
        <v>14.15</v>
      </c>
      <c r="O660" s="365">
        <v>12.4</v>
      </c>
      <c r="P660" s="379">
        <v>0.35</v>
      </c>
      <c r="Q660" s="368">
        <v>2.83</v>
      </c>
      <c r="R660" s="366">
        <v>4.5999999999999996</v>
      </c>
      <c r="S660" s="73">
        <v>9.85</v>
      </c>
      <c r="T660" s="365">
        <v>9.65</v>
      </c>
      <c r="U660" s="365">
        <v>9.65</v>
      </c>
      <c r="V660" s="365">
        <v>9.6</v>
      </c>
      <c r="W660" s="365">
        <v>5.5</v>
      </c>
      <c r="Y660" s="365">
        <v>23.1</v>
      </c>
      <c r="Z660" s="457">
        <v>23.5</v>
      </c>
      <c r="AA660" s="365">
        <v>6.19</v>
      </c>
      <c r="AB660" s="365">
        <v>1.94</v>
      </c>
      <c r="AC660" s="370">
        <f t="shared" si="319"/>
        <v>0.11111111111111116</v>
      </c>
      <c r="AD660" s="476"/>
      <c r="AE660" s="273">
        <f t="shared" si="320"/>
        <v>0.16993464052287566</v>
      </c>
      <c r="AF660" s="208">
        <f t="shared" si="321"/>
        <v>0.28838951310861427</v>
      </c>
      <c r="AG660" s="208">
        <f t="shared" si="322"/>
        <v>0.22950819672131151</v>
      </c>
      <c r="AH660" s="213">
        <f t="shared" si="323"/>
        <v>0.38297872340425521</v>
      </c>
      <c r="AI660" s="211">
        <f t="shared" si="324"/>
        <v>0.29545454545454541</v>
      </c>
      <c r="AJ660" s="211">
        <f t="shared" si="325"/>
        <v>0.19409282700421948</v>
      </c>
      <c r="AK660" s="211">
        <f t="shared" si="326"/>
        <v>0.24623115577889454</v>
      </c>
      <c r="AL660" s="462" t="e">
        <f t="shared" si="327"/>
        <v>#DIV/0!</v>
      </c>
      <c r="AM660" s="461">
        <f t="shared" si="328"/>
        <v>0.68452380952380953</v>
      </c>
      <c r="AN660" s="200">
        <f t="shared" si="329"/>
        <v>0.16455696202531622</v>
      </c>
      <c r="AO660" s="208">
        <f t="shared" si="330"/>
        <v>0.35862068965517246</v>
      </c>
      <c r="AP660" s="32">
        <f t="shared" si="331"/>
        <v>0.25324675324675328</v>
      </c>
      <c r="AQ660" s="32">
        <f t="shared" si="332"/>
        <v>0.14201183431952669</v>
      </c>
      <c r="AR660" s="36">
        <f t="shared" si="333"/>
        <v>0.22292993630573243</v>
      </c>
      <c r="AS660" s="36">
        <f t="shared" si="334"/>
        <v>0.17021276595744683</v>
      </c>
      <c r="AT660" s="32">
        <f t="shared" si="335"/>
        <v>0.24864864864864877</v>
      </c>
      <c r="AU660" s="216">
        <f t="shared" si="336"/>
        <v>0.25333333333333341</v>
      </c>
      <c r="AV660" s="461">
        <f t="shared" si="337"/>
        <v>0.32264957264957284</v>
      </c>
      <c r="AW660" s="461">
        <f t="shared" si="338"/>
        <v>1.2045454545454546</v>
      </c>
    </row>
    <row r="661" spans="1:49">
      <c r="A661" s="40">
        <f t="shared" si="242"/>
        <v>41876</v>
      </c>
      <c r="B661" s="26">
        <v>6927</v>
      </c>
      <c r="C661" s="259">
        <v>5910</v>
      </c>
      <c r="D661" s="363">
        <f t="shared" si="296"/>
        <v>-3.1150221945330792E-4</v>
      </c>
      <c r="E661" s="349">
        <f t="shared" si="297"/>
        <v>9.3253679149061242E-3</v>
      </c>
      <c r="F661" s="349">
        <f t="shared" si="298"/>
        <v>-1.1375041820006704E-2</v>
      </c>
      <c r="G661" s="421">
        <f t="shared" si="263"/>
        <v>0.17208121827411169</v>
      </c>
      <c r="H661" s="366">
        <v>11.95</v>
      </c>
      <c r="I661" s="339">
        <v>9.1999999999999993</v>
      </c>
      <c r="J661" s="365">
        <v>16.75</v>
      </c>
      <c r="K661" s="383">
        <v>13.85</v>
      </c>
      <c r="L661" s="365">
        <v>12</v>
      </c>
      <c r="M661" s="365">
        <v>10.1</v>
      </c>
      <c r="N661" s="365">
        <v>14.95</v>
      </c>
      <c r="O661" s="365">
        <v>12.45</v>
      </c>
      <c r="P661" s="379">
        <v>0.71</v>
      </c>
      <c r="Q661" s="368">
        <v>2.83</v>
      </c>
      <c r="R661" s="366">
        <v>4.4000000000000004</v>
      </c>
      <c r="S661" s="73">
        <v>10.45</v>
      </c>
      <c r="T661" s="365">
        <v>11.3</v>
      </c>
      <c r="U661" s="365">
        <v>9.4499999999999993</v>
      </c>
      <c r="V661" s="365">
        <v>9.6999999999999993</v>
      </c>
      <c r="W661" s="365">
        <v>5.25</v>
      </c>
      <c r="Y661" s="365">
        <v>23.45</v>
      </c>
      <c r="Z661" s="457">
        <v>23.85</v>
      </c>
      <c r="AA661" s="365">
        <v>6.19</v>
      </c>
      <c r="AB661" s="365">
        <v>1.59</v>
      </c>
      <c r="AC661" s="370">
        <f t="shared" si="319"/>
        <v>3.9130434782608692E-2</v>
      </c>
      <c r="AD661" s="476"/>
      <c r="AE661" s="273">
        <f t="shared" si="320"/>
        <v>2.7932960893854775E-2</v>
      </c>
      <c r="AF661" s="208">
        <f t="shared" si="321"/>
        <v>-2.6162790697674354E-2</v>
      </c>
      <c r="AG661" s="208">
        <f t="shared" si="322"/>
        <v>-7.6666666666666661E-2</v>
      </c>
      <c r="AH661" s="213">
        <f t="shared" si="323"/>
        <v>-7.6923076923076872E-2</v>
      </c>
      <c r="AI661" s="211">
        <f t="shared" si="324"/>
        <v>-0.11403508771929827</v>
      </c>
      <c r="AJ661" s="211">
        <f t="shared" si="325"/>
        <v>5.6537102473498191E-2</v>
      </c>
      <c r="AK661" s="211">
        <f t="shared" si="326"/>
        <v>4.0322580645160144E-3</v>
      </c>
      <c r="AL661" s="462">
        <f t="shared" si="327"/>
        <v>1.0285714285714285</v>
      </c>
      <c r="AM661" s="461">
        <f t="shared" si="328"/>
        <v>0</v>
      </c>
      <c r="AN661" s="200">
        <f t="shared" si="329"/>
        <v>-4.3478260869565077E-2</v>
      </c>
      <c r="AO661" s="208">
        <f t="shared" si="330"/>
        <v>6.0913705583756306E-2</v>
      </c>
      <c r="AP661" s="32">
        <f t="shared" si="331"/>
        <v>0.17098445595854916</v>
      </c>
      <c r="AQ661" s="32">
        <f t="shared" si="332"/>
        <v>-2.0725388601036343E-2</v>
      </c>
      <c r="AR661" s="36">
        <f t="shared" si="333"/>
        <v>1.0416666666666741E-2</v>
      </c>
      <c r="AS661" s="36">
        <f t="shared" si="334"/>
        <v>-4.5454545454545414E-2</v>
      </c>
      <c r="AT661" s="32">
        <f t="shared" si="335"/>
        <v>1.5151515151515138E-2</v>
      </c>
      <c r="AU661" s="216">
        <f t="shared" si="336"/>
        <v>1.4893617021276562E-2</v>
      </c>
      <c r="AV661" s="461">
        <f t="shared" si="337"/>
        <v>0</v>
      </c>
      <c r="AW661" s="461">
        <f t="shared" si="338"/>
        <v>-0.18041237113402053</v>
      </c>
    </row>
    <row r="662" spans="1:49">
      <c r="A662" s="40">
        <f t="shared" si="242"/>
        <v>41883</v>
      </c>
      <c r="B662" s="26">
        <v>7333</v>
      </c>
      <c r="C662" s="26">
        <v>6172</v>
      </c>
      <c r="D662" s="363">
        <f t="shared" ref="D662:D672" si="339">IF(ISBLANK(B662),"",(B662+C662)/(B661+C661)-1)</f>
        <v>5.2037080314715212E-2</v>
      </c>
      <c r="E662" s="349">
        <f t="shared" ref="E662:E672" si="340">IF(ISBLANK(B662),"",B662/B661-1)</f>
        <v>5.8611231413310261E-2</v>
      </c>
      <c r="F662" s="349">
        <f t="shared" ref="F662:F672" si="341">IF(ISBLANK(C662),"",C662/C661-1)</f>
        <v>4.4331641285956014E-2</v>
      </c>
      <c r="G662" s="421">
        <f t="shared" si="263"/>
        <v>0.18810758263123784</v>
      </c>
      <c r="H662" s="366">
        <v>12.2</v>
      </c>
      <c r="I662" s="339">
        <v>9</v>
      </c>
      <c r="J662" s="365">
        <v>17</v>
      </c>
      <c r="K662" s="383">
        <v>15.5</v>
      </c>
      <c r="L662" s="365">
        <v>12.3</v>
      </c>
      <c r="M662" s="365">
        <v>10.35</v>
      </c>
      <c r="N662" s="365">
        <v>15.15</v>
      </c>
      <c r="O662" s="365">
        <v>13.5</v>
      </c>
      <c r="P662" s="379">
        <v>0.88</v>
      </c>
      <c r="Q662" s="368">
        <v>3.23</v>
      </c>
      <c r="R662" s="366">
        <v>5</v>
      </c>
      <c r="S662" s="73">
        <v>10.85</v>
      </c>
      <c r="T662" s="365">
        <v>11.5</v>
      </c>
      <c r="U662" s="365">
        <v>10.4</v>
      </c>
      <c r="V662" s="365">
        <v>10.1</v>
      </c>
      <c r="W662" s="365">
        <v>5.35</v>
      </c>
      <c r="Y662" s="365">
        <v>24.05</v>
      </c>
      <c r="Z662" s="457">
        <v>24.45</v>
      </c>
      <c r="AA662" s="365">
        <v>6.63</v>
      </c>
      <c r="AB662" s="365">
        <v>2.12</v>
      </c>
      <c r="AC662" s="370">
        <f t="shared" si="319"/>
        <v>2.0920502092050208E-2</v>
      </c>
      <c r="AD662" s="476"/>
      <c r="AE662" s="273">
        <f t="shared" si="320"/>
        <v>-2.1739130434782483E-2</v>
      </c>
      <c r="AF662" s="208">
        <f t="shared" si="321"/>
        <v>1.4925373134328401E-2</v>
      </c>
      <c r="AG662" s="208">
        <f t="shared" si="322"/>
        <v>0.11913357400722036</v>
      </c>
      <c r="AH662" s="213">
        <f t="shared" si="323"/>
        <v>2.5000000000000133E-2</v>
      </c>
      <c r="AI662" s="211">
        <f t="shared" si="324"/>
        <v>2.4752475247524774E-2</v>
      </c>
      <c r="AJ662" s="211">
        <f t="shared" si="325"/>
        <v>1.3377926421404673E-2</v>
      </c>
      <c r="AK662" s="211">
        <f t="shared" si="326"/>
        <v>8.4337349397590522E-2</v>
      </c>
      <c r="AL662" s="462">
        <f t="shared" si="327"/>
        <v>0.23943661971830998</v>
      </c>
      <c r="AM662" s="461">
        <f t="shared" si="328"/>
        <v>0.14134275618374548</v>
      </c>
      <c r="AN662" s="200">
        <f t="shared" si="329"/>
        <v>0.13636363636363624</v>
      </c>
      <c r="AO662" s="208">
        <f t="shared" si="330"/>
        <v>3.8277511961722466E-2</v>
      </c>
      <c r="AP662" s="32">
        <f t="shared" si="331"/>
        <v>1.7699115044247815E-2</v>
      </c>
      <c r="AQ662" s="32">
        <f t="shared" si="332"/>
        <v>0.10052910052910069</v>
      </c>
      <c r="AR662" s="36">
        <f t="shared" si="333"/>
        <v>4.1237113402061931E-2</v>
      </c>
      <c r="AS662" s="36">
        <f t="shared" si="334"/>
        <v>1.904761904761898E-2</v>
      </c>
      <c r="AT662" s="32">
        <f t="shared" si="335"/>
        <v>2.5586353944562878E-2</v>
      </c>
      <c r="AU662" s="216">
        <f t="shared" si="336"/>
        <v>2.515723270440251E-2</v>
      </c>
      <c r="AV662" s="461">
        <f t="shared" si="337"/>
        <v>7.1082390953150165E-2</v>
      </c>
      <c r="AW662" s="461">
        <f t="shared" si="338"/>
        <v>0.33333333333333326</v>
      </c>
    </row>
    <row r="663" spans="1:49">
      <c r="A663" s="40">
        <f t="shared" si="242"/>
        <v>41890</v>
      </c>
      <c r="B663" s="26">
        <v>7103</v>
      </c>
      <c r="C663" s="259">
        <v>6158</v>
      </c>
      <c r="D663" s="363">
        <f t="shared" si="339"/>
        <v>-1.8067382450944081E-2</v>
      </c>
      <c r="E663" s="349">
        <f t="shared" si="340"/>
        <v>-3.1365062048274939E-2</v>
      </c>
      <c r="F663" s="349">
        <f t="shared" si="341"/>
        <v>-2.2683084899546291E-3</v>
      </c>
      <c r="G663" s="421">
        <f t="shared" si="263"/>
        <v>0.15345891523221825</v>
      </c>
      <c r="H663" s="366">
        <v>12.5</v>
      </c>
      <c r="I663" s="339">
        <v>8.6999999999999993</v>
      </c>
      <c r="J663" s="365">
        <v>17</v>
      </c>
      <c r="K663" s="383">
        <v>15.75</v>
      </c>
      <c r="L663" s="365">
        <v>12.5</v>
      </c>
      <c r="M663" s="365">
        <v>10.4</v>
      </c>
      <c r="N663" s="365">
        <v>15.25</v>
      </c>
      <c r="O663" s="365">
        <v>13.6</v>
      </c>
      <c r="P663" s="379">
        <v>0.81</v>
      </c>
      <c r="Q663" s="368">
        <v>3</v>
      </c>
      <c r="R663" s="366">
        <v>5</v>
      </c>
      <c r="S663" s="73">
        <v>9.8000000000000007</v>
      </c>
      <c r="T663" s="365">
        <v>11.1</v>
      </c>
      <c r="U663" s="365">
        <v>10.050000000000001</v>
      </c>
      <c r="V663" s="365">
        <v>9.75</v>
      </c>
      <c r="W663" s="365">
        <v>5.3</v>
      </c>
      <c r="Y663" s="365">
        <v>23.5</v>
      </c>
      <c r="Z663" s="457">
        <v>23.9</v>
      </c>
      <c r="AA663" s="365">
        <v>6.33</v>
      </c>
      <c r="AB663" s="365">
        <v>2.16</v>
      </c>
      <c r="AC663" s="370">
        <f t="shared" si="319"/>
        <v>2.4590163934426368E-2</v>
      </c>
      <c r="AD663" s="476"/>
      <c r="AE663" s="273">
        <f t="shared" si="320"/>
        <v>-3.3333333333333437E-2</v>
      </c>
      <c r="AF663" s="208">
        <f t="shared" si="321"/>
        <v>0</v>
      </c>
      <c r="AG663" s="208">
        <f t="shared" si="322"/>
        <v>1.6129032258064502E-2</v>
      </c>
      <c r="AH663" s="213">
        <f t="shared" si="323"/>
        <v>1.6260162601625883E-2</v>
      </c>
      <c r="AI663" s="211">
        <f t="shared" si="324"/>
        <v>4.8309178743961567E-3</v>
      </c>
      <c r="AJ663" s="211">
        <f t="shared" si="325"/>
        <v>6.6006600660066805E-3</v>
      </c>
      <c r="AK663" s="211">
        <f t="shared" si="326"/>
        <v>7.4074074074073071E-3</v>
      </c>
      <c r="AL663" s="462">
        <f t="shared" si="327"/>
        <v>-7.9545454545454475E-2</v>
      </c>
      <c r="AM663" s="461">
        <f t="shared" si="328"/>
        <v>-7.1207430340557321E-2</v>
      </c>
      <c r="AN663" s="200">
        <f t="shared" si="329"/>
        <v>0</v>
      </c>
      <c r="AO663" s="208">
        <f t="shared" si="330"/>
        <v>-9.6774193548387011E-2</v>
      </c>
      <c r="AP663" s="32">
        <f t="shared" si="331"/>
        <v>-3.4782608695652195E-2</v>
      </c>
      <c r="AQ663" s="32">
        <f t="shared" si="332"/>
        <v>-3.3653846153846145E-2</v>
      </c>
      <c r="AR663" s="36">
        <f t="shared" si="333"/>
        <v>-3.4653465346534573E-2</v>
      </c>
      <c r="AS663" s="36">
        <f t="shared" si="334"/>
        <v>-9.3457943925233655E-3</v>
      </c>
      <c r="AT663" s="32">
        <f t="shared" si="335"/>
        <v>-2.2869022869022926E-2</v>
      </c>
      <c r="AU663" s="216">
        <f t="shared" si="336"/>
        <v>-2.249488752556239E-2</v>
      </c>
      <c r="AV663" s="461">
        <f t="shared" si="337"/>
        <v>-4.5248868778280493E-2</v>
      </c>
      <c r="AW663" s="461">
        <f t="shared" si="338"/>
        <v>1.8867924528301883E-2</v>
      </c>
    </row>
    <row r="664" spans="1:49">
      <c r="A664" s="40">
        <f t="shared" si="242"/>
        <v>41897</v>
      </c>
      <c r="B664" s="26">
        <v>7238</v>
      </c>
      <c r="C664" s="259">
        <v>6070</v>
      </c>
      <c r="D664" s="363">
        <f t="shared" si="339"/>
        <v>3.5442274338284285E-3</v>
      </c>
      <c r="E664" s="349">
        <f t="shared" si="340"/>
        <v>1.9006053780092902E-2</v>
      </c>
      <c r="F664" s="349">
        <f t="shared" si="341"/>
        <v>-1.4290354011042505E-2</v>
      </c>
      <c r="G664" s="421">
        <f t="shared" si="263"/>
        <v>0.19242174629324546</v>
      </c>
      <c r="H664" s="366">
        <v>12.3</v>
      </c>
      <c r="I664" s="339">
        <v>8.6999999999999993</v>
      </c>
      <c r="J664" s="365">
        <v>16.2</v>
      </c>
      <c r="K664" s="383">
        <v>15.95</v>
      </c>
      <c r="L664" s="365">
        <v>12.4</v>
      </c>
      <c r="M664" s="365">
        <v>10.1</v>
      </c>
      <c r="N664" s="365">
        <v>14.95</v>
      </c>
      <c r="O664" s="365">
        <v>13.3</v>
      </c>
      <c r="P664" s="379">
        <v>0.82</v>
      </c>
      <c r="Q664" s="368">
        <v>3.06</v>
      </c>
      <c r="R664" s="366">
        <v>5.0999999999999996</v>
      </c>
      <c r="S664" s="73">
        <v>9.6999999999999993</v>
      </c>
      <c r="T664" s="365">
        <v>11.3</v>
      </c>
      <c r="U664" s="365">
        <v>10.6</v>
      </c>
      <c r="V664" s="365">
        <v>10.3</v>
      </c>
      <c r="W664" s="365">
        <v>5.5</v>
      </c>
      <c r="Y664" s="365">
        <v>22.5</v>
      </c>
      <c r="Z664" s="457">
        <v>22.9</v>
      </c>
      <c r="AA664" s="365">
        <v>6.58</v>
      </c>
      <c r="AB664" s="365">
        <v>2.7</v>
      </c>
      <c r="AC664" s="370">
        <f t="shared" ref="AC664:AC666" si="342">IF(ISBLANK(H664),"",H664/H663-1)</f>
        <v>-1.5999999999999903E-2</v>
      </c>
      <c r="AD664" s="476"/>
      <c r="AE664" s="273">
        <f t="shared" ref="AE664:AS666" si="343">IF(ISBLANK(I664),"",I664/I663-1)</f>
        <v>0</v>
      </c>
      <c r="AF664" s="208">
        <f t="shared" si="343"/>
        <v>-4.705882352941182E-2</v>
      </c>
      <c r="AG664" s="208">
        <f t="shared" si="343"/>
        <v>1.2698412698412653E-2</v>
      </c>
      <c r="AH664" s="213">
        <f t="shared" si="343"/>
        <v>-8.0000000000000071E-3</v>
      </c>
      <c r="AI664" s="211">
        <f t="shared" si="343"/>
        <v>-2.8846153846153966E-2</v>
      </c>
      <c r="AJ664" s="211">
        <f t="shared" si="343"/>
        <v>-1.9672131147541072E-2</v>
      </c>
      <c r="AK664" s="211">
        <f t="shared" si="343"/>
        <v>-2.2058823529411686E-2</v>
      </c>
      <c r="AL664" s="462">
        <f t="shared" si="343"/>
        <v>1.2345679012345512E-2</v>
      </c>
      <c r="AM664" s="461">
        <f t="shared" si="343"/>
        <v>2.0000000000000018E-2</v>
      </c>
      <c r="AN664" s="200">
        <f t="shared" si="343"/>
        <v>2.0000000000000018E-2</v>
      </c>
      <c r="AO664" s="208">
        <f t="shared" si="343"/>
        <v>-1.0204081632653184E-2</v>
      </c>
      <c r="AP664" s="32">
        <f t="shared" si="343"/>
        <v>1.8018018018018056E-2</v>
      </c>
      <c r="AQ664" s="32">
        <f t="shared" si="343"/>
        <v>5.4726368159203842E-2</v>
      </c>
      <c r="AR664" s="36">
        <f t="shared" si="343"/>
        <v>5.6410256410256432E-2</v>
      </c>
      <c r="AS664" s="36">
        <f t="shared" si="343"/>
        <v>3.7735849056603765E-2</v>
      </c>
      <c r="AT664" s="32">
        <f t="shared" ref="AT664:AW666" si="344">IF(ISBLANK(Y664),"",Y664/Y663-1)</f>
        <v>-4.2553191489361653E-2</v>
      </c>
      <c r="AU664" s="216">
        <f t="shared" si="344"/>
        <v>-4.1841004184100417E-2</v>
      </c>
      <c r="AV664" s="461">
        <f t="shared" si="344"/>
        <v>3.9494470774091628E-2</v>
      </c>
      <c r="AW664" s="461">
        <f t="shared" si="344"/>
        <v>0.25</v>
      </c>
    </row>
    <row r="665" spans="1:49">
      <c r="A665" s="40">
        <f t="shared" si="242"/>
        <v>41904</v>
      </c>
      <c r="B665" s="26">
        <v>6661</v>
      </c>
      <c r="C665" s="259">
        <v>5589</v>
      </c>
      <c r="D665" s="363">
        <f t="shared" si="339"/>
        <v>-7.9501051998797756E-2</v>
      </c>
      <c r="E665" s="349">
        <f t="shared" si="340"/>
        <v>-7.9718154186239287E-2</v>
      </c>
      <c r="F665" s="349">
        <f t="shared" si="341"/>
        <v>-7.9242174629324591E-2</v>
      </c>
      <c r="G665" s="421">
        <f t="shared" si="263"/>
        <v>0.19180533190195026</v>
      </c>
      <c r="H665" s="366">
        <v>12.35</v>
      </c>
      <c r="I665" s="339">
        <v>7.75</v>
      </c>
      <c r="J665" s="365">
        <v>14.55</v>
      </c>
      <c r="K665" s="383">
        <v>14.3</v>
      </c>
      <c r="L665" s="365">
        <v>14.25</v>
      </c>
      <c r="M665" s="365">
        <v>9</v>
      </c>
      <c r="N665" s="365">
        <v>15</v>
      </c>
      <c r="O665" s="365">
        <v>10.5</v>
      </c>
      <c r="P665" s="379">
        <v>0.71</v>
      </c>
      <c r="Q665" s="368">
        <v>2.27</v>
      </c>
      <c r="R665" s="366">
        <v>4.8499999999999996</v>
      </c>
      <c r="S665" s="73">
        <v>9</v>
      </c>
      <c r="T665" s="365">
        <v>9.85</v>
      </c>
      <c r="U665" s="365">
        <v>9.9</v>
      </c>
      <c r="V665" s="365">
        <v>9.6</v>
      </c>
      <c r="W665" s="365">
        <v>5.3</v>
      </c>
      <c r="Y665" s="365">
        <v>21.4</v>
      </c>
      <c r="Z665" s="457">
        <v>21.8</v>
      </c>
      <c r="AA665" s="365">
        <v>6.05</v>
      </c>
      <c r="AB665" s="365">
        <v>1.81</v>
      </c>
      <c r="AC665" s="370">
        <f t="shared" si="342"/>
        <v>4.0650406504063596E-3</v>
      </c>
      <c r="AD665" s="476"/>
      <c r="AE665" s="273">
        <f t="shared" si="343"/>
        <v>-0.1091954022988505</v>
      </c>
      <c r="AF665" s="208">
        <f t="shared" si="343"/>
        <v>-0.10185185185185175</v>
      </c>
      <c r="AG665" s="208">
        <f t="shared" si="343"/>
        <v>-0.10344827586206884</v>
      </c>
      <c r="AH665" s="213">
        <f t="shared" si="343"/>
        <v>0.14919354838709675</v>
      </c>
      <c r="AI665" s="211">
        <f t="shared" si="343"/>
        <v>-0.1089108910891089</v>
      </c>
      <c r="AJ665" s="211">
        <f t="shared" si="343"/>
        <v>3.3444816053511683E-3</v>
      </c>
      <c r="AK665" s="211">
        <f t="shared" si="343"/>
        <v>-0.21052631578947367</v>
      </c>
      <c r="AL665" s="462">
        <f t="shared" si="343"/>
        <v>-0.13414634146341464</v>
      </c>
      <c r="AM665" s="461">
        <f t="shared" si="343"/>
        <v>-0.25816993464052285</v>
      </c>
      <c r="AN665" s="200">
        <f t="shared" si="343"/>
        <v>-4.9019607843137303E-2</v>
      </c>
      <c r="AO665" s="208">
        <f t="shared" si="343"/>
        <v>-7.2164948453608213E-2</v>
      </c>
      <c r="AP665" s="32">
        <f t="shared" si="343"/>
        <v>-0.12831858407079655</v>
      </c>
      <c r="AQ665" s="32">
        <f t="shared" si="343"/>
        <v>-6.6037735849056589E-2</v>
      </c>
      <c r="AR665" s="36">
        <f t="shared" si="343"/>
        <v>-6.796116504854377E-2</v>
      </c>
      <c r="AS665" s="36">
        <f t="shared" si="343"/>
        <v>-3.6363636363636376E-2</v>
      </c>
      <c r="AT665" s="32">
        <f t="shared" si="344"/>
        <v>-4.8888888888888982E-2</v>
      </c>
      <c r="AU665" s="216">
        <f t="shared" si="344"/>
        <v>-4.8034934497816484E-2</v>
      </c>
      <c r="AV665" s="461">
        <f t="shared" si="344"/>
        <v>-8.0547112462006076E-2</v>
      </c>
      <c r="AW665" s="461">
        <f t="shared" si="344"/>
        <v>-0.32962962962962961</v>
      </c>
    </row>
    <row r="666" spans="1:49">
      <c r="A666" s="40">
        <f t="shared" si="242"/>
        <v>41911</v>
      </c>
      <c r="B666" s="26">
        <v>6177</v>
      </c>
      <c r="C666" s="259">
        <v>5308</v>
      </c>
      <c r="D666" s="363">
        <f t="shared" si="339"/>
        <v>-6.2448979591836706E-2</v>
      </c>
      <c r="E666" s="349">
        <f t="shared" si="340"/>
        <v>-7.2661762498123394E-2</v>
      </c>
      <c r="F666" s="349">
        <f t="shared" si="341"/>
        <v>-5.027733047056715E-2</v>
      </c>
      <c r="G666" s="421">
        <f t="shared" si="263"/>
        <v>0.16371514694800302</v>
      </c>
      <c r="H666" s="366">
        <v>12.15</v>
      </c>
      <c r="I666" s="339">
        <v>7.5</v>
      </c>
      <c r="J666" s="365">
        <v>13.9</v>
      </c>
      <c r="K666" s="383">
        <v>13.75</v>
      </c>
      <c r="L666" s="365">
        <v>12.15</v>
      </c>
      <c r="M666" s="365">
        <v>9</v>
      </c>
      <c r="N666" s="365">
        <v>15.1</v>
      </c>
      <c r="O666" s="365">
        <v>10.1</v>
      </c>
      <c r="P666" s="379">
        <v>0.49</v>
      </c>
      <c r="Q666" s="368">
        <v>2.0299999999999998</v>
      </c>
      <c r="R666" s="366">
        <v>4.5</v>
      </c>
      <c r="S666" s="73">
        <v>8.1999999999999993</v>
      </c>
      <c r="T666" s="365">
        <v>9</v>
      </c>
      <c r="U666" s="365">
        <v>9.4</v>
      </c>
      <c r="V666" s="365">
        <v>9.1</v>
      </c>
      <c r="W666" s="365">
        <v>5.3</v>
      </c>
      <c r="Y666" s="365">
        <v>19.100000000000001</v>
      </c>
      <c r="Z666" s="457">
        <v>19.5</v>
      </c>
      <c r="AA666" s="365">
        <v>5.74</v>
      </c>
      <c r="AB666" s="365">
        <v>1.68</v>
      </c>
      <c r="AC666" s="370">
        <f t="shared" si="342"/>
        <v>-1.6194331983805599E-2</v>
      </c>
      <c r="AD666" s="476"/>
      <c r="AE666" s="273">
        <f t="shared" si="343"/>
        <v>-3.2258064516129004E-2</v>
      </c>
      <c r="AF666" s="208">
        <f t="shared" si="343"/>
        <v>-4.4673539518900407E-2</v>
      </c>
      <c r="AG666" s="208">
        <f t="shared" si="343"/>
        <v>-3.8461538461538547E-2</v>
      </c>
      <c r="AH666" s="213">
        <f t="shared" si="343"/>
        <v>-0.14736842105263159</v>
      </c>
      <c r="AI666" s="211">
        <f t="shared" si="343"/>
        <v>0</v>
      </c>
      <c r="AJ666" s="211">
        <f t="shared" si="343"/>
        <v>6.6666666666665986E-3</v>
      </c>
      <c r="AK666" s="211">
        <f t="shared" si="343"/>
        <v>-3.8095238095238182E-2</v>
      </c>
      <c r="AL666" s="462">
        <f t="shared" si="343"/>
        <v>-0.3098591549295775</v>
      </c>
      <c r="AM666" s="461">
        <f t="shared" si="343"/>
        <v>-0.10572687224669608</v>
      </c>
      <c r="AN666" s="200">
        <f t="shared" si="343"/>
        <v>-7.2164948453608213E-2</v>
      </c>
      <c r="AO666" s="208">
        <f t="shared" si="343"/>
        <v>-8.8888888888889017E-2</v>
      </c>
      <c r="AP666" s="32">
        <f t="shared" si="343"/>
        <v>-8.6294416243654748E-2</v>
      </c>
      <c r="AQ666" s="32">
        <f t="shared" si="343"/>
        <v>-5.0505050505050497E-2</v>
      </c>
      <c r="AR666" s="36">
        <f t="shared" si="343"/>
        <v>-5.208333333333337E-2</v>
      </c>
      <c r="AS666" s="36">
        <f t="shared" si="343"/>
        <v>0</v>
      </c>
      <c r="AT666" s="32">
        <f t="shared" si="344"/>
        <v>-0.10747663551401854</v>
      </c>
      <c r="AU666" s="216">
        <f t="shared" si="344"/>
        <v>-0.10550458715596334</v>
      </c>
      <c r="AV666" s="461">
        <f t="shared" si="344"/>
        <v>-5.1239669421487499E-2</v>
      </c>
      <c r="AW666" s="461">
        <f t="shared" si="344"/>
        <v>-7.1823204419889541E-2</v>
      </c>
    </row>
    <row r="667" spans="1:49">
      <c r="A667" s="40">
        <f t="shared" si="242"/>
        <v>41918</v>
      </c>
      <c r="B667" s="26">
        <v>5962</v>
      </c>
      <c r="C667" s="259">
        <v>5329</v>
      </c>
      <c r="D667" s="363">
        <f t="shared" si="339"/>
        <v>-1.6891597736177655E-2</v>
      </c>
      <c r="E667" s="349">
        <f t="shared" si="340"/>
        <v>-3.4806540391775997E-2</v>
      </c>
      <c r="F667" s="349">
        <f t="shared" si="341"/>
        <v>3.9562923888469825E-3</v>
      </c>
      <c r="G667" s="421">
        <f t="shared" si="263"/>
        <v>0.11878401200975792</v>
      </c>
      <c r="H667" s="366">
        <v>11.85</v>
      </c>
      <c r="I667" s="339">
        <v>7.95</v>
      </c>
      <c r="J667" s="365">
        <v>13.7</v>
      </c>
      <c r="K667" s="383">
        <v>13.45</v>
      </c>
      <c r="L667" s="365">
        <v>11.8</v>
      </c>
      <c r="M667" s="365">
        <v>9</v>
      </c>
      <c r="N667" s="365">
        <v>14.8</v>
      </c>
      <c r="O667" s="365">
        <v>10.55</v>
      </c>
      <c r="P667" s="379">
        <v>0.62</v>
      </c>
      <c r="Q667" s="368">
        <v>2.12</v>
      </c>
      <c r="R667" s="366">
        <v>4.5</v>
      </c>
      <c r="S667" s="73">
        <v>7.8</v>
      </c>
      <c r="T667" s="365">
        <v>8.6</v>
      </c>
      <c r="U667" s="365">
        <v>9.3000000000000007</v>
      </c>
      <c r="V667" s="365">
        <v>8.6999999999999993</v>
      </c>
      <c r="W667" s="365">
        <v>5.6</v>
      </c>
      <c r="Y667" s="365">
        <v>18.45</v>
      </c>
      <c r="Z667" s="457">
        <v>18.850000000000001</v>
      </c>
      <c r="AA667" s="365">
        <v>4.7699999999999996</v>
      </c>
      <c r="AB667" s="365">
        <v>1.77</v>
      </c>
      <c r="AC667" s="370">
        <f t="shared" ref="AC667" si="345">IF(ISBLANK(H667),"",H667/H663-1)</f>
        <v>-5.2000000000000046E-2</v>
      </c>
      <c r="AD667" s="476"/>
      <c r="AE667" s="273">
        <f t="shared" ref="AE667:AS667" si="346">IF(ISBLANK(I667),"",I667/I663-1)</f>
        <v>-8.6206896551724088E-2</v>
      </c>
      <c r="AF667" s="208">
        <f t="shared" si="346"/>
        <v>-0.19411764705882362</v>
      </c>
      <c r="AG667" s="208">
        <f t="shared" si="346"/>
        <v>-0.14603174603174607</v>
      </c>
      <c r="AH667" s="213">
        <f t="shared" si="346"/>
        <v>-5.5999999999999939E-2</v>
      </c>
      <c r="AI667" s="211">
        <f t="shared" si="346"/>
        <v>-0.13461538461538469</v>
      </c>
      <c r="AJ667" s="211">
        <f t="shared" si="346"/>
        <v>-2.9508196721311442E-2</v>
      </c>
      <c r="AK667" s="211">
        <f t="shared" si="346"/>
        <v>-0.22426470588235292</v>
      </c>
      <c r="AL667" s="462">
        <f t="shared" si="346"/>
        <v>-0.23456790123456794</v>
      </c>
      <c r="AM667" s="461">
        <f t="shared" si="346"/>
        <v>-0.29333333333333333</v>
      </c>
      <c r="AN667" s="200">
        <f t="shared" si="346"/>
        <v>-9.9999999999999978E-2</v>
      </c>
      <c r="AO667" s="208">
        <f t="shared" si="346"/>
        <v>-0.20408163265306134</v>
      </c>
      <c r="AP667" s="32">
        <f t="shared" si="346"/>
        <v>-0.22522522522522526</v>
      </c>
      <c r="AQ667" s="32">
        <f t="shared" si="346"/>
        <v>-7.4626865671641784E-2</v>
      </c>
      <c r="AR667" s="36">
        <f t="shared" si="346"/>
        <v>-0.10769230769230775</v>
      </c>
      <c r="AS667" s="36">
        <f t="shared" si="346"/>
        <v>5.6603773584905648E-2</v>
      </c>
      <c r="AT667" s="32">
        <f>IF(ISBLANK(Y667),"",Y667/Y663-1)</f>
        <v>-0.21489361702127663</v>
      </c>
      <c r="AU667" s="216">
        <f>IF(ISBLANK(Z667),"",Z667/Z663-1)</f>
        <v>-0.21129707112970697</v>
      </c>
      <c r="AV667" s="461">
        <f>IF(ISBLANK(AA667),"",AA667/AA663-1)</f>
        <v>-0.24644549763033186</v>
      </c>
      <c r="AW667" s="461">
        <f>IF(ISBLANK(AB667),"",AB667/AB663-1)</f>
        <v>-0.18055555555555558</v>
      </c>
    </row>
    <row r="668" spans="1:49">
      <c r="A668" s="40">
        <f t="shared" ref="A668:A692" si="347">IF(ISBLANK(B668),"",DATE(YEAR(A667),MONTH(A667),DAY(A667)+7))</f>
        <v>41925</v>
      </c>
      <c r="B668" s="26">
        <v>5386</v>
      </c>
      <c r="C668" s="259">
        <v>5143</v>
      </c>
      <c r="D668" s="363">
        <f t="shared" si="339"/>
        <v>-6.7487379328668884E-2</v>
      </c>
      <c r="E668" s="349">
        <f t="shared" si="340"/>
        <v>-9.6611875209661191E-2</v>
      </c>
      <c r="F668" s="349">
        <f t="shared" si="341"/>
        <v>-3.4903358979170629E-2</v>
      </c>
      <c r="G668" s="421">
        <f t="shared" si="263"/>
        <v>4.7248687536457321E-2</v>
      </c>
      <c r="H668" s="366">
        <v>11.6</v>
      </c>
      <c r="I668" s="339">
        <v>7.55</v>
      </c>
      <c r="J668" s="365">
        <v>13.2</v>
      </c>
      <c r="K668" s="383">
        <v>12.85</v>
      </c>
      <c r="L668" s="365">
        <v>11.5</v>
      </c>
      <c r="M668" s="365">
        <v>9.9499999999999993</v>
      </c>
      <c r="N668" s="365">
        <v>13.9</v>
      </c>
      <c r="O668" s="365">
        <v>10.6</v>
      </c>
      <c r="P668" s="379">
        <v>0.18</v>
      </c>
      <c r="Q668" s="368">
        <v>1.94</v>
      </c>
      <c r="R668" s="366">
        <v>4.1500000000000004</v>
      </c>
      <c r="S668" s="73">
        <v>6.75</v>
      </c>
      <c r="T668" s="365">
        <v>7.9</v>
      </c>
      <c r="U668" s="365">
        <v>8.6</v>
      </c>
      <c r="V668" s="365">
        <v>8.25</v>
      </c>
      <c r="W668" s="365">
        <v>5.25</v>
      </c>
      <c r="Y668" s="365">
        <v>17.100000000000001</v>
      </c>
      <c r="Z668" s="457">
        <v>17.5</v>
      </c>
      <c r="AA668" s="365">
        <v>3.89</v>
      </c>
      <c r="AB668" s="365">
        <v>1.24</v>
      </c>
      <c r="AC668" s="370">
        <f t="shared" si="319"/>
        <v>-2.1097046413502074E-2</v>
      </c>
      <c r="AD668" s="476"/>
      <c r="AE668" s="273">
        <f t="shared" si="320"/>
        <v>-5.031446540880502E-2</v>
      </c>
      <c r="AF668" s="208">
        <f t="shared" si="321"/>
        <v>-3.6496350364963459E-2</v>
      </c>
      <c r="AG668" s="208">
        <f t="shared" si="322"/>
        <v>-4.4609665427509215E-2</v>
      </c>
      <c r="AH668" s="213">
        <f t="shared" si="323"/>
        <v>-2.5423728813559365E-2</v>
      </c>
      <c r="AI668" s="211">
        <f t="shared" si="324"/>
        <v>0.1055555555555554</v>
      </c>
      <c r="AJ668" s="211">
        <f t="shared" si="325"/>
        <v>-6.0810810810810856E-2</v>
      </c>
      <c r="AK668" s="211">
        <f t="shared" si="326"/>
        <v>4.7393364928909332E-3</v>
      </c>
      <c r="AL668" s="462">
        <f t="shared" si="327"/>
        <v>-0.70967741935483875</v>
      </c>
      <c r="AM668" s="461">
        <f t="shared" si="328"/>
        <v>-8.4905660377358583E-2</v>
      </c>
      <c r="AN668" s="200">
        <f t="shared" si="329"/>
        <v>-7.7777777777777724E-2</v>
      </c>
      <c r="AO668" s="208">
        <f t="shared" si="330"/>
        <v>-0.13461538461538458</v>
      </c>
      <c r="AP668" s="32">
        <f t="shared" si="331"/>
        <v>-8.1395348837209225E-2</v>
      </c>
      <c r="AQ668" s="32">
        <f t="shared" si="332"/>
        <v>-7.526881720430123E-2</v>
      </c>
      <c r="AR668" s="36">
        <f t="shared" si="333"/>
        <v>-5.1724137931034364E-2</v>
      </c>
      <c r="AS668" s="36">
        <f t="shared" si="334"/>
        <v>-6.2499999999999889E-2</v>
      </c>
      <c r="AT668" s="32">
        <f t="shared" si="335"/>
        <v>-7.3170731707316916E-2</v>
      </c>
      <c r="AU668" s="216">
        <f t="shared" si="336"/>
        <v>-7.1618037135278589E-2</v>
      </c>
      <c r="AV668" s="461">
        <f t="shared" si="337"/>
        <v>-0.18448637316561833</v>
      </c>
      <c r="AW668" s="461">
        <f t="shared" si="338"/>
        <v>-0.29943502824858759</v>
      </c>
    </row>
    <row r="669" spans="1:49">
      <c r="A669" s="40">
        <f t="shared" si="347"/>
        <v>41932</v>
      </c>
      <c r="B669" s="26">
        <v>5123</v>
      </c>
      <c r="C669" s="259">
        <v>4749</v>
      </c>
      <c r="D669" s="363">
        <f t="shared" si="339"/>
        <v>-6.2399088232500732E-2</v>
      </c>
      <c r="E669" s="349">
        <f t="shared" si="340"/>
        <v>-4.883030077979944E-2</v>
      </c>
      <c r="F669" s="349">
        <f t="shared" si="341"/>
        <v>-7.6608983083803261E-2</v>
      </c>
      <c r="G669" s="421">
        <f t="shared" si="263"/>
        <v>7.8753421773004845E-2</v>
      </c>
      <c r="H669" s="366">
        <v>10.4</v>
      </c>
      <c r="I669" s="339">
        <v>7.3</v>
      </c>
      <c r="J669" s="365">
        <v>12.9</v>
      </c>
      <c r="K669" s="383">
        <v>12.3</v>
      </c>
      <c r="L669" s="365">
        <v>9.35</v>
      </c>
      <c r="M669" s="365">
        <v>9.4</v>
      </c>
      <c r="N669" s="365">
        <v>13.4</v>
      </c>
      <c r="O669" s="365">
        <v>9.6</v>
      </c>
      <c r="P669" s="405">
        <v>0</v>
      </c>
      <c r="Q669" s="368">
        <v>1.77</v>
      </c>
      <c r="R669" s="366">
        <v>3.9</v>
      </c>
      <c r="S669" s="73">
        <v>6.55</v>
      </c>
      <c r="T669" s="365">
        <v>7.75</v>
      </c>
      <c r="U669" s="365">
        <v>8.4</v>
      </c>
      <c r="V669" s="365">
        <v>7.3</v>
      </c>
      <c r="W669" s="365">
        <v>4.5999999999999996</v>
      </c>
      <c r="Y669" s="365">
        <v>16.5</v>
      </c>
      <c r="Z669" s="457">
        <v>16.75</v>
      </c>
      <c r="AA669" s="365">
        <v>3.89</v>
      </c>
      <c r="AB669" s="365">
        <v>1.24</v>
      </c>
      <c r="AC669" s="370">
        <f t="shared" si="319"/>
        <v>-0.10344827586206895</v>
      </c>
      <c r="AD669" s="476"/>
      <c r="AE669" s="273">
        <f t="shared" si="320"/>
        <v>-3.3112582781456901E-2</v>
      </c>
      <c r="AF669" s="208">
        <f t="shared" si="321"/>
        <v>-2.2727272727272596E-2</v>
      </c>
      <c r="AG669" s="208">
        <f t="shared" si="322"/>
        <v>-4.2801556420233422E-2</v>
      </c>
      <c r="AH669" s="213">
        <f t="shared" si="323"/>
        <v>-0.18695652173913047</v>
      </c>
      <c r="AI669" s="211">
        <f t="shared" si="324"/>
        <v>-5.5276381909547645E-2</v>
      </c>
      <c r="AJ669" s="211">
        <f t="shared" si="325"/>
        <v>-3.5971223021582732E-2</v>
      </c>
      <c r="AK669" s="211">
        <f t="shared" si="326"/>
        <v>-9.4339622641509413E-2</v>
      </c>
      <c r="AL669" s="462">
        <f t="shared" si="327"/>
        <v>-1</v>
      </c>
      <c r="AM669" s="461">
        <f t="shared" si="328"/>
        <v>-8.7628865979381354E-2</v>
      </c>
      <c r="AN669" s="200">
        <f t="shared" si="329"/>
        <v>-6.024096385542177E-2</v>
      </c>
      <c r="AO669" s="208">
        <f t="shared" si="330"/>
        <v>-2.9629629629629672E-2</v>
      </c>
      <c r="AP669" s="32">
        <f t="shared" si="331"/>
        <v>-1.8987341772151889E-2</v>
      </c>
      <c r="AQ669" s="32">
        <f t="shared" si="332"/>
        <v>-2.3255813953488302E-2</v>
      </c>
      <c r="AR669" s="36">
        <f t="shared" si="333"/>
        <v>-0.11515151515151523</v>
      </c>
      <c r="AS669" s="36">
        <f t="shared" si="334"/>
        <v>-0.12380952380952392</v>
      </c>
      <c r="AT669" s="32">
        <f t="shared" si="335"/>
        <v>-3.5087719298245723E-2</v>
      </c>
      <c r="AU669" s="216">
        <f t="shared" si="336"/>
        <v>-4.2857142857142816E-2</v>
      </c>
      <c r="AV669" s="461">
        <f t="shared" si="337"/>
        <v>0</v>
      </c>
      <c r="AW669" s="461">
        <f t="shared" si="338"/>
        <v>0</v>
      </c>
    </row>
    <row r="670" spans="1:49">
      <c r="A670" s="40">
        <f t="shared" si="347"/>
        <v>41939</v>
      </c>
      <c r="B670" s="26">
        <v>7188</v>
      </c>
      <c r="C670" s="259">
        <v>5730</v>
      </c>
      <c r="D670" s="363">
        <f t="shared" si="339"/>
        <v>0.30854943273905988</v>
      </c>
      <c r="E670" s="349">
        <f t="shared" si="340"/>
        <v>0.40308413039234825</v>
      </c>
      <c r="F670" s="349">
        <f t="shared" si="341"/>
        <v>0.20656980416929871</v>
      </c>
      <c r="G670" s="421">
        <f t="shared" si="263"/>
        <v>0.25445026178010471</v>
      </c>
      <c r="H670" s="366">
        <v>12.2</v>
      </c>
      <c r="I670" s="339">
        <v>9</v>
      </c>
      <c r="J670" s="365">
        <v>14.75</v>
      </c>
      <c r="K670" s="383">
        <v>12.95</v>
      </c>
      <c r="L670" s="365">
        <v>10.199999999999999</v>
      </c>
      <c r="M670" s="365">
        <v>11.3</v>
      </c>
      <c r="N670" s="365">
        <v>14.85</v>
      </c>
      <c r="O670" s="365">
        <v>11.55</v>
      </c>
      <c r="P670" s="379">
        <v>0.71</v>
      </c>
      <c r="Q670" s="368">
        <v>3.18</v>
      </c>
      <c r="R670" s="366">
        <v>5.4</v>
      </c>
      <c r="S670" s="73">
        <v>10.35</v>
      </c>
      <c r="T670" s="365">
        <v>9.5</v>
      </c>
      <c r="U670" s="365">
        <v>11.1</v>
      </c>
      <c r="V670" s="365">
        <v>10.5</v>
      </c>
      <c r="W670" s="365">
        <v>6.35</v>
      </c>
      <c r="Y670" s="365">
        <v>20.85</v>
      </c>
      <c r="Z670" s="457">
        <v>21.15</v>
      </c>
      <c r="AA670" s="365">
        <v>5.48</v>
      </c>
      <c r="AB670" s="365">
        <v>3.53</v>
      </c>
      <c r="AC670" s="370">
        <f t="shared" si="319"/>
        <v>0.17307692307692291</v>
      </c>
      <c r="AD670" s="476"/>
      <c r="AE670" s="273">
        <f t="shared" si="320"/>
        <v>0.23287671232876717</v>
      </c>
      <c r="AF670" s="208">
        <f t="shared" si="321"/>
        <v>0.14341085271317833</v>
      </c>
      <c r="AG670" s="208">
        <f t="shared" si="322"/>
        <v>5.2845528455284452E-2</v>
      </c>
      <c r="AH670" s="213">
        <f t="shared" si="323"/>
        <v>9.0909090909090828E-2</v>
      </c>
      <c r="AI670" s="211">
        <f t="shared" si="324"/>
        <v>0.2021276595744681</v>
      </c>
      <c r="AJ670" s="211">
        <f t="shared" si="325"/>
        <v>0.10820895522388052</v>
      </c>
      <c r="AK670" s="211">
        <f t="shared" si="326"/>
        <v>0.20312500000000022</v>
      </c>
      <c r="AL670" s="462" t="e">
        <f t="shared" si="327"/>
        <v>#DIV/0!</v>
      </c>
      <c r="AM670" s="461">
        <f t="shared" si="328"/>
        <v>0.79661016949152552</v>
      </c>
      <c r="AN670" s="200">
        <f t="shared" si="329"/>
        <v>0.3846153846153848</v>
      </c>
      <c r="AO670" s="208">
        <f t="shared" si="330"/>
        <v>0.58015267175572527</v>
      </c>
      <c r="AP670" s="32">
        <f t="shared" si="331"/>
        <v>0.22580645161290325</v>
      </c>
      <c r="AQ670" s="32">
        <f t="shared" si="332"/>
        <v>0.3214285714285714</v>
      </c>
      <c r="AR670" s="36">
        <f t="shared" si="333"/>
        <v>0.43835616438356162</v>
      </c>
      <c r="AS670" s="36">
        <f t="shared" si="334"/>
        <v>0.38043478260869579</v>
      </c>
      <c r="AT670" s="32">
        <f t="shared" si="335"/>
        <v>0.26363636363636367</v>
      </c>
      <c r="AU670" s="216">
        <f t="shared" si="336"/>
        <v>0.26268656716417893</v>
      </c>
      <c r="AV670" s="461">
        <f t="shared" si="337"/>
        <v>0.40874035989717239</v>
      </c>
      <c r="AW670" s="461">
        <f t="shared" si="338"/>
        <v>1.846774193548387</v>
      </c>
    </row>
    <row r="671" spans="1:49">
      <c r="A671" s="40">
        <f t="shared" si="347"/>
        <v>41946</v>
      </c>
      <c r="B671" s="26">
        <v>8816</v>
      </c>
      <c r="C671" s="259">
        <v>6816</v>
      </c>
      <c r="D671" s="363">
        <f t="shared" si="339"/>
        <v>0.21009444186406556</v>
      </c>
      <c r="E671" s="349">
        <f t="shared" si="340"/>
        <v>0.22648859209794092</v>
      </c>
      <c r="F671" s="349">
        <f t="shared" si="341"/>
        <v>0.18952879581151838</v>
      </c>
      <c r="G671" s="421">
        <f t="shared" si="263"/>
        <v>0.29342723004694837</v>
      </c>
      <c r="H671" s="366">
        <v>14.05</v>
      </c>
      <c r="I671" s="339">
        <v>9.65</v>
      </c>
      <c r="J671" s="365">
        <v>18.8</v>
      </c>
      <c r="K671" s="383">
        <v>16.3</v>
      </c>
      <c r="L671" s="365">
        <v>12.3</v>
      </c>
      <c r="M671" s="365">
        <v>12.4</v>
      </c>
      <c r="N671" s="365">
        <v>16.899999999999999</v>
      </c>
      <c r="O671" s="365">
        <v>12.65</v>
      </c>
      <c r="P671" s="379">
        <v>1.59</v>
      </c>
      <c r="Q671" s="368">
        <v>3.98</v>
      </c>
      <c r="R671" s="366">
        <v>6.1</v>
      </c>
      <c r="S671" s="73">
        <v>12.6</v>
      </c>
      <c r="T671" s="365">
        <v>11.8</v>
      </c>
      <c r="U671" s="365">
        <v>12.5</v>
      </c>
      <c r="V671" s="365">
        <v>12.75</v>
      </c>
      <c r="W671" s="365">
        <v>7.65</v>
      </c>
      <c r="Y671" s="365">
        <v>25.25</v>
      </c>
      <c r="Z671" s="457">
        <v>25.5</v>
      </c>
      <c r="AA671" s="365">
        <v>8.1300000000000008</v>
      </c>
      <c r="AB671" s="365">
        <v>4.5999999999999996</v>
      </c>
      <c r="AC671" s="370">
        <f t="shared" si="319"/>
        <v>0.15163934426229519</v>
      </c>
      <c r="AD671" s="476"/>
      <c r="AE671" s="273">
        <f t="shared" si="320"/>
        <v>7.2222222222222188E-2</v>
      </c>
      <c r="AF671" s="208">
        <f t="shared" si="321"/>
        <v>0.27457627118644079</v>
      </c>
      <c r="AG671" s="208">
        <f t="shared" si="322"/>
        <v>0.25868725868725884</v>
      </c>
      <c r="AH671" s="213">
        <f t="shared" si="323"/>
        <v>0.20588235294117663</v>
      </c>
      <c r="AI671" s="211">
        <f t="shared" si="324"/>
        <v>9.7345132743362761E-2</v>
      </c>
      <c r="AJ671" s="211">
        <f t="shared" si="325"/>
        <v>0.13804713804713797</v>
      </c>
      <c r="AK671" s="211">
        <f t="shared" si="326"/>
        <v>9.5238095238095122E-2</v>
      </c>
      <c r="AL671" s="462">
        <f t="shared" si="327"/>
        <v>1.23943661971831</v>
      </c>
      <c r="AM671" s="461">
        <f t="shared" si="328"/>
        <v>0.2515723270440251</v>
      </c>
      <c r="AN671" s="200">
        <f t="shared" si="329"/>
        <v>0.12962962962962954</v>
      </c>
      <c r="AO671" s="208">
        <f t="shared" si="330"/>
        <v>0.21739130434782616</v>
      </c>
      <c r="AP671" s="32">
        <f t="shared" si="331"/>
        <v>0.24210526315789482</v>
      </c>
      <c r="AQ671" s="32">
        <f t="shared" si="332"/>
        <v>0.12612612612612617</v>
      </c>
      <c r="AR671" s="36">
        <f t="shared" si="333"/>
        <v>0.21428571428571419</v>
      </c>
      <c r="AS671" s="36">
        <f t="shared" si="334"/>
        <v>0.20472440944881898</v>
      </c>
      <c r="AT671" s="32">
        <f t="shared" si="335"/>
        <v>0.21103117505995206</v>
      </c>
      <c r="AU671" s="216">
        <f t="shared" si="336"/>
        <v>0.20567375886524841</v>
      </c>
      <c r="AV671" s="461">
        <f t="shared" si="337"/>
        <v>0.48357664233576636</v>
      </c>
      <c r="AW671" s="461">
        <f t="shared" si="338"/>
        <v>0.30311614730878178</v>
      </c>
    </row>
    <row r="672" spans="1:49" s="217" customFormat="1">
      <c r="A672" s="352">
        <f t="shared" si="347"/>
        <v>41953</v>
      </c>
      <c r="B672" s="26">
        <v>9038</v>
      </c>
      <c r="C672" s="351">
        <v>7000</v>
      </c>
      <c r="D672" s="364">
        <f t="shared" si="339"/>
        <v>2.5972364380757451E-2</v>
      </c>
      <c r="E672" s="354">
        <f t="shared" si="340"/>
        <v>2.5181488203266822E-2</v>
      </c>
      <c r="F672" s="354">
        <f t="shared" si="341"/>
        <v>2.699530516431925E-2</v>
      </c>
      <c r="G672" s="421">
        <f t="shared" si="263"/>
        <v>0.29114285714285715</v>
      </c>
      <c r="H672" s="378">
        <v>14.05</v>
      </c>
      <c r="I672" s="339">
        <v>9.6</v>
      </c>
      <c r="J672" s="380">
        <v>19.5</v>
      </c>
      <c r="K672" s="405">
        <v>16.899999999999999</v>
      </c>
      <c r="L672" s="379">
        <v>12.6</v>
      </c>
      <c r="M672" s="379">
        <v>12.5</v>
      </c>
      <c r="N672" s="379">
        <v>17.25</v>
      </c>
      <c r="O672" s="379">
        <v>12.8</v>
      </c>
      <c r="P672" s="379">
        <v>2.0299999999999998</v>
      </c>
      <c r="Q672" s="406">
        <v>4.07</v>
      </c>
      <c r="R672" s="378">
        <v>6.5</v>
      </c>
      <c r="S672" s="487">
        <v>13.25</v>
      </c>
      <c r="T672" s="379">
        <v>12</v>
      </c>
      <c r="U672" s="379">
        <v>13.25</v>
      </c>
      <c r="V672" s="379">
        <v>13.35</v>
      </c>
      <c r="W672" s="379">
        <v>7.7</v>
      </c>
      <c r="X672" s="381"/>
      <c r="Y672" s="380">
        <v>23.75</v>
      </c>
      <c r="Z672" s="493">
        <v>24.5</v>
      </c>
      <c r="AA672" s="379">
        <v>8.31</v>
      </c>
      <c r="AB672" s="379">
        <v>5.3</v>
      </c>
      <c r="AC672" s="382">
        <f t="shared" si="319"/>
        <v>0</v>
      </c>
      <c r="AD672" s="476"/>
      <c r="AE672" s="354">
        <f t="shared" si="320"/>
        <v>-5.1813471502590858E-3</v>
      </c>
      <c r="AF672" s="356">
        <f t="shared" si="321"/>
        <v>3.7234042553191404E-2</v>
      </c>
      <c r="AG672" s="356">
        <f t="shared" si="322"/>
        <v>3.6809815950920033E-2</v>
      </c>
      <c r="AH672" s="355">
        <f t="shared" si="323"/>
        <v>2.4390243902439046E-2</v>
      </c>
      <c r="AI672" s="357">
        <f t="shared" si="324"/>
        <v>8.0645161290322509E-3</v>
      </c>
      <c r="AJ672" s="357">
        <f t="shared" si="325"/>
        <v>2.0710059171597628E-2</v>
      </c>
      <c r="AK672" s="357">
        <f t="shared" si="326"/>
        <v>1.1857707509881354E-2</v>
      </c>
      <c r="AL672" s="463">
        <f t="shared" si="327"/>
        <v>0.27672955974842739</v>
      </c>
      <c r="AM672" s="463">
        <f t="shared" si="328"/>
        <v>2.2613065326633208E-2</v>
      </c>
      <c r="AN672" s="358">
        <f t="shared" si="329"/>
        <v>6.5573770491803351E-2</v>
      </c>
      <c r="AO672" s="356">
        <f t="shared" si="330"/>
        <v>5.1587301587301626E-2</v>
      </c>
      <c r="AP672" s="355">
        <f t="shared" si="331"/>
        <v>1.6949152542372836E-2</v>
      </c>
      <c r="AQ672" s="355">
        <f t="shared" si="332"/>
        <v>6.0000000000000053E-2</v>
      </c>
      <c r="AR672" s="353">
        <f t="shared" si="333"/>
        <v>4.705882352941182E-2</v>
      </c>
      <c r="AS672" s="353">
        <f t="shared" si="334"/>
        <v>6.5359477124182774E-3</v>
      </c>
      <c r="AT672" s="355">
        <f t="shared" si="335"/>
        <v>-5.9405940594059459E-2</v>
      </c>
      <c r="AU672" s="357">
        <f t="shared" si="336"/>
        <v>-3.9215686274509776E-2</v>
      </c>
      <c r="AV672" s="463">
        <f t="shared" si="337"/>
        <v>2.2140221402213944E-2</v>
      </c>
      <c r="AW672" s="463">
        <f t="shared" si="338"/>
        <v>0.15217391304347827</v>
      </c>
    </row>
    <row r="673" spans="1:49">
      <c r="A673" s="40">
        <f t="shared" si="347"/>
        <v>41960</v>
      </c>
      <c r="B673" s="26">
        <v>7785</v>
      </c>
      <c r="C673" s="259">
        <v>6032</v>
      </c>
      <c r="D673" s="363">
        <f t="shared" ref="D673:D679" si="348">IF(ISBLANK(B673),"",(B673+C673)/(B672+C672)-1)</f>
        <v>-0.13848360144656446</v>
      </c>
      <c r="E673" s="349">
        <f t="shared" ref="E673:E679" si="349">IF(ISBLANK(B673),"",B673/B672-1)</f>
        <v>-0.13863686656339902</v>
      </c>
      <c r="F673" s="349">
        <f t="shared" ref="F673:F704" si="350">IF(ISBLANK(C673),"",C673/C672-1)</f>
        <v>-0.13828571428571423</v>
      </c>
      <c r="G673" s="421">
        <f t="shared" si="263"/>
        <v>0.29061671087533159</v>
      </c>
      <c r="H673" s="366">
        <v>12.8</v>
      </c>
      <c r="I673" s="339">
        <v>8.5</v>
      </c>
      <c r="J673" s="365">
        <v>14.5</v>
      </c>
      <c r="K673" s="383">
        <v>15.6</v>
      </c>
      <c r="L673" s="365">
        <v>11.3</v>
      </c>
      <c r="M673" s="365">
        <v>11.3</v>
      </c>
      <c r="N673" s="365">
        <v>16</v>
      </c>
      <c r="O673" s="365">
        <v>11.35</v>
      </c>
      <c r="P673" s="379">
        <v>1.41</v>
      </c>
      <c r="Q673" s="368">
        <v>3.18</v>
      </c>
      <c r="R673" s="366">
        <v>5.75</v>
      </c>
      <c r="S673" s="73">
        <v>11.8</v>
      </c>
      <c r="T673" s="365">
        <v>10.9</v>
      </c>
      <c r="U673" s="365">
        <v>11.95</v>
      </c>
      <c r="V673" s="365">
        <v>11.95</v>
      </c>
      <c r="W673" s="365">
        <v>6.7</v>
      </c>
      <c r="Y673" s="365">
        <v>19.600000000000001</v>
      </c>
      <c r="Z673" s="457">
        <v>20</v>
      </c>
      <c r="AA673" s="365">
        <v>7.07</v>
      </c>
      <c r="AB673" s="365">
        <v>4.1500000000000004</v>
      </c>
      <c r="AC673" s="370">
        <f t="shared" ref="AC673:AC674" si="351">IF(ISBLANK(H673),"",H673/H672-1)</f>
        <v>-8.8967971530249157E-2</v>
      </c>
      <c r="AD673" s="476"/>
      <c r="AE673" s="273">
        <f t="shared" ref="AE673:AS676" si="352">IF(ISBLANK(I673),"",I673/I672-1)</f>
        <v>-0.11458333333333326</v>
      </c>
      <c r="AF673" s="208">
        <f t="shared" si="352"/>
        <v>-0.25641025641025639</v>
      </c>
      <c r="AG673" s="208">
        <f t="shared" si="352"/>
        <v>-7.6923076923076872E-2</v>
      </c>
      <c r="AH673" s="213">
        <f t="shared" si="352"/>
        <v>-0.10317460317460314</v>
      </c>
      <c r="AI673" s="211">
        <f t="shared" si="352"/>
        <v>-9.5999999999999974E-2</v>
      </c>
      <c r="AJ673" s="211">
        <f t="shared" si="352"/>
        <v>-7.2463768115942018E-2</v>
      </c>
      <c r="AK673" s="211">
        <f t="shared" si="352"/>
        <v>-0.11328125000000011</v>
      </c>
      <c r="AL673" s="462">
        <f t="shared" si="352"/>
        <v>-0.30541871921182262</v>
      </c>
      <c r="AM673" s="461">
        <f t="shared" si="352"/>
        <v>-0.21867321867321865</v>
      </c>
      <c r="AN673" s="200">
        <f t="shared" si="352"/>
        <v>-0.11538461538461542</v>
      </c>
      <c r="AO673" s="208">
        <f t="shared" si="352"/>
        <v>-0.10943396226415092</v>
      </c>
      <c r="AP673" s="32">
        <f t="shared" si="352"/>
        <v>-9.1666666666666674E-2</v>
      </c>
      <c r="AQ673" s="32">
        <f t="shared" si="352"/>
        <v>-9.8113207547169901E-2</v>
      </c>
      <c r="AR673" s="36">
        <f t="shared" si="352"/>
        <v>-0.10486891385767794</v>
      </c>
      <c r="AS673" s="36">
        <f t="shared" si="352"/>
        <v>-0.12987012987012991</v>
      </c>
      <c r="AT673" s="32">
        <f t="shared" ref="AT673:AW674" si="353">IF(ISBLANK(Y673),"",Y673/Y672-1)</f>
        <v>-0.17473684210526308</v>
      </c>
      <c r="AU673" s="216">
        <f t="shared" si="353"/>
        <v>-0.18367346938775508</v>
      </c>
      <c r="AV673" s="461">
        <f t="shared" si="353"/>
        <v>-0.14921780986762934</v>
      </c>
      <c r="AW673" s="461">
        <f t="shared" si="353"/>
        <v>-0.21698113207547165</v>
      </c>
    </row>
    <row r="674" spans="1:49">
      <c r="A674" s="40">
        <f t="shared" si="347"/>
        <v>41967</v>
      </c>
      <c r="B674" s="26">
        <v>7860</v>
      </c>
      <c r="C674" s="259">
        <v>5907</v>
      </c>
      <c r="D674" s="363">
        <f t="shared" si="348"/>
        <v>-3.618730549323268E-3</v>
      </c>
      <c r="E674" s="349">
        <f t="shared" si="349"/>
        <v>9.633911368015502E-3</v>
      </c>
      <c r="F674" s="349">
        <f t="shared" si="350"/>
        <v>-2.0722811671087582E-2</v>
      </c>
      <c r="G674" s="421">
        <f t="shared" si="263"/>
        <v>0.33062468257998984</v>
      </c>
      <c r="H674" s="366">
        <v>12.8</v>
      </c>
      <c r="I674" s="339">
        <v>8.5500000000000007</v>
      </c>
      <c r="J674" s="365">
        <v>14.3</v>
      </c>
      <c r="K674" s="383">
        <v>13.2</v>
      </c>
      <c r="L674" s="365">
        <v>11.3</v>
      </c>
      <c r="M674" s="365">
        <v>11.3</v>
      </c>
      <c r="N674" s="365">
        <v>16</v>
      </c>
      <c r="O674" s="365">
        <v>11.4</v>
      </c>
      <c r="P674" s="379">
        <v>1.41</v>
      </c>
      <c r="Q674" s="368">
        <v>3.09</v>
      </c>
      <c r="R674" s="366">
        <v>6</v>
      </c>
      <c r="S674" s="73">
        <v>12</v>
      </c>
      <c r="T674" s="365">
        <v>8.5</v>
      </c>
      <c r="U674" s="365">
        <v>13</v>
      </c>
      <c r="V674" s="365">
        <v>13</v>
      </c>
      <c r="W674" s="365">
        <v>7</v>
      </c>
      <c r="Y674" s="365">
        <v>18.600000000000001</v>
      </c>
      <c r="Z674" s="457">
        <v>19</v>
      </c>
      <c r="AA674" s="365">
        <v>6.36</v>
      </c>
      <c r="AB674" s="365">
        <v>5.3</v>
      </c>
      <c r="AC674" s="370">
        <f t="shared" si="351"/>
        <v>0</v>
      </c>
      <c r="AD674" s="476"/>
      <c r="AE674" s="273">
        <f t="shared" si="352"/>
        <v>5.8823529411764497E-3</v>
      </c>
      <c r="AF674" s="208">
        <f t="shared" si="352"/>
        <v>-1.3793103448275779E-2</v>
      </c>
      <c r="AG674" s="208">
        <f t="shared" si="352"/>
        <v>-0.15384615384615385</v>
      </c>
      <c r="AH674" s="213">
        <f t="shared" si="352"/>
        <v>0</v>
      </c>
      <c r="AI674" s="211">
        <f t="shared" si="352"/>
        <v>0</v>
      </c>
      <c r="AJ674" s="211">
        <f t="shared" si="352"/>
        <v>0</v>
      </c>
      <c r="AK674" s="211">
        <f t="shared" si="352"/>
        <v>4.405286343612369E-3</v>
      </c>
      <c r="AL674" s="462">
        <f t="shared" si="352"/>
        <v>0</v>
      </c>
      <c r="AM674" s="461">
        <f t="shared" si="352"/>
        <v>-2.8301886792452935E-2</v>
      </c>
      <c r="AN674" s="200">
        <f t="shared" si="352"/>
        <v>4.3478260869565188E-2</v>
      </c>
      <c r="AO674" s="208">
        <f t="shared" si="352"/>
        <v>1.6949152542372836E-2</v>
      </c>
      <c r="AP674" s="32">
        <f t="shared" si="352"/>
        <v>-0.22018348623853212</v>
      </c>
      <c r="AQ674" s="32">
        <f t="shared" si="352"/>
        <v>8.7866108786611052E-2</v>
      </c>
      <c r="AR674" s="36">
        <f t="shared" si="352"/>
        <v>8.7866108786611052E-2</v>
      </c>
      <c r="AS674" s="36">
        <f t="shared" si="352"/>
        <v>4.4776119402984982E-2</v>
      </c>
      <c r="AT674" s="32">
        <f t="shared" si="353"/>
        <v>-5.1020408163265252E-2</v>
      </c>
      <c r="AU674" s="216">
        <f t="shared" si="353"/>
        <v>-5.0000000000000044E-2</v>
      </c>
      <c r="AV674" s="461">
        <f t="shared" si="353"/>
        <v>-0.10042432814710045</v>
      </c>
      <c r="AW674" s="461">
        <f t="shared" si="353"/>
        <v>0.27710843373493965</v>
      </c>
    </row>
    <row r="675" spans="1:49">
      <c r="A675" s="40">
        <f t="shared" si="347"/>
        <v>41974</v>
      </c>
      <c r="B675" s="26">
        <v>6581</v>
      </c>
      <c r="C675" s="259">
        <v>5252</v>
      </c>
      <c r="D675" s="363">
        <f t="shared" si="348"/>
        <v>-0.14048086002760218</v>
      </c>
      <c r="E675" s="349">
        <f t="shared" si="349"/>
        <v>-0.16272264631043254</v>
      </c>
      <c r="F675" s="349">
        <f t="shared" si="350"/>
        <v>-0.1108853902149991</v>
      </c>
      <c r="G675" s="421">
        <f t="shared" si="263"/>
        <v>0.25304645849200302</v>
      </c>
      <c r="H675" s="366">
        <v>11.15</v>
      </c>
      <c r="I675" s="339">
        <v>7.6</v>
      </c>
      <c r="J675" s="365">
        <v>13.3</v>
      </c>
      <c r="K675" s="383">
        <v>12.8</v>
      </c>
      <c r="L675" s="365">
        <v>11</v>
      </c>
      <c r="M675" s="365">
        <v>10.35</v>
      </c>
      <c r="N675" s="365">
        <v>13.1</v>
      </c>
      <c r="O675" s="365">
        <v>10.5</v>
      </c>
      <c r="P675" s="379">
        <v>0.8</v>
      </c>
      <c r="Q675" s="368">
        <v>2.4700000000000002</v>
      </c>
      <c r="R675" s="366">
        <v>5</v>
      </c>
      <c r="S675" s="73">
        <v>10.35</v>
      </c>
      <c r="T675" s="365">
        <v>9</v>
      </c>
      <c r="U675" s="365">
        <v>10</v>
      </c>
      <c r="V675" s="365">
        <v>10.4</v>
      </c>
      <c r="W675" s="365">
        <v>6.6</v>
      </c>
      <c r="Y675" s="365">
        <v>16.850000000000001</v>
      </c>
      <c r="Z675" s="457">
        <v>17.25</v>
      </c>
      <c r="AA675" s="365">
        <v>4.95</v>
      </c>
      <c r="AB675" s="365">
        <v>3.18</v>
      </c>
      <c r="AC675" s="370">
        <f t="shared" ref="AC675:AC676" si="354">IF(ISBLANK(H675),"",H675/H674-1)</f>
        <v>-0.12890625</v>
      </c>
      <c r="AD675" s="476"/>
      <c r="AE675" s="273">
        <f t="shared" si="352"/>
        <v>-0.11111111111111127</v>
      </c>
      <c r="AF675" s="208">
        <f t="shared" si="352"/>
        <v>-6.9930069930069894E-2</v>
      </c>
      <c r="AG675" s="208">
        <f t="shared" si="352"/>
        <v>-3.0303030303030165E-2</v>
      </c>
      <c r="AH675" s="213">
        <f t="shared" si="352"/>
        <v>-2.6548672566371723E-2</v>
      </c>
      <c r="AI675" s="211">
        <f t="shared" si="352"/>
        <v>-8.4070796460177122E-2</v>
      </c>
      <c r="AJ675" s="211">
        <f t="shared" si="352"/>
        <v>-0.18125000000000002</v>
      </c>
      <c r="AK675" s="211">
        <f t="shared" si="352"/>
        <v>-7.8947368421052655E-2</v>
      </c>
      <c r="AL675" s="462">
        <f t="shared" si="352"/>
        <v>-0.43262411347517726</v>
      </c>
      <c r="AM675" s="461">
        <f t="shared" si="352"/>
        <v>-0.20064724919093846</v>
      </c>
      <c r="AN675" s="200">
        <f t="shared" si="352"/>
        <v>-0.16666666666666663</v>
      </c>
      <c r="AO675" s="208">
        <f t="shared" si="352"/>
        <v>-0.13750000000000007</v>
      </c>
      <c r="AP675" s="32">
        <f t="shared" si="352"/>
        <v>5.8823529411764719E-2</v>
      </c>
      <c r="AQ675" s="32">
        <f t="shared" si="352"/>
        <v>-0.23076923076923073</v>
      </c>
      <c r="AR675" s="36">
        <f t="shared" si="352"/>
        <v>-0.19999999999999996</v>
      </c>
      <c r="AS675" s="36">
        <f t="shared" si="352"/>
        <v>-5.7142857142857162E-2</v>
      </c>
      <c r="AT675" s="32">
        <f t="shared" ref="AT675:AW676" si="355">IF(ISBLANK(Y675),"",Y675/Y674-1)</f>
        <v>-9.4086021505376372E-2</v>
      </c>
      <c r="AU675" s="216">
        <f t="shared" si="355"/>
        <v>-9.210526315789469E-2</v>
      </c>
      <c r="AV675" s="461">
        <f t="shared" si="355"/>
        <v>-0.22169811320754718</v>
      </c>
      <c r="AW675" s="461">
        <f t="shared" si="355"/>
        <v>-0.39999999999999991</v>
      </c>
    </row>
    <row r="676" spans="1:49">
      <c r="A676" s="40">
        <f t="shared" si="347"/>
        <v>41981</v>
      </c>
      <c r="B676" s="26">
        <v>5131</v>
      </c>
      <c r="C676" s="259">
        <v>4076</v>
      </c>
      <c r="D676" s="363">
        <f t="shared" si="348"/>
        <v>-0.22192174427448663</v>
      </c>
      <c r="E676" s="349">
        <f t="shared" si="349"/>
        <v>-0.22033125664792585</v>
      </c>
      <c r="F676" s="349">
        <f t="shared" si="350"/>
        <v>-0.22391469916222395</v>
      </c>
      <c r="G676" s="421">
        <f t="shared" si="263"/>
        <v>0.25883218842001965</v>
      </c>
      <c r="H676" s="366">
        <v>9.75</v>
      </c>
      <c r="I676" s="339">
        <v>6.15</v>
      </c>
      <c r="J676" s="365">
        <v>10.9</v>
      </c>
      <c r="K676" s="383">
        <v>7.75</v>
      </c>
      <c r="L676" s="365">
        <v>8.9</v>
      </c>
      <c r="M676" s="365">
        <v>8.65</v>
      </c>
      <c r="N676" s="365">
        <v>11.05</v>
      </c>
      <c r="O676" s="365">
        <v>8.8000000000000007</v>
      </c>
      <c r="P676" s="379">
        <v>0</v>
      </c>
      <c r="Q676" s="368">
        <v>1.59</v>
      </c>
      <c r="R676" s="366">
        <v>4.0999999999999996</v>
      </c>
      <c r="S676" s="73">
        <v>6.35</v>
      </c>
      <c r="T676" s="365">
        <v>6.75</v>
      </c>
      <c r="U676" s="365">
        <v>9.1999999999999993</v>
      </c>
      <c r="V676" s="365">
        <v>7.15</v>
      </c>
      <c r="W676" s="365">
        <v>5.6</v>
      </c>
      <c r="Y676" s="365">
        <v>15.1</v>
      </c>
      <c r="Z676" s="457">
        <v>15.5</v>
      </c>
      <c r="AA676" s="365">
        <v>3.71</v>
      </c>
      <c r="AB676" s="365">
        <v>1.59</v>
      </c>
      <c r="AC676" s="370">
        <f t="shared" si="354"/>
        <v>-0.12556053811659196</v>
      </c>
      <c r="AD676" s="476"/>
      <c r="AE676" s="273">
        <f t="shared" si="352"/>
        <v>-0.1907894736842104</v>
      </c>
      <c r="AF676" s="208">
        <f t="shared" si="352"/>
        <v>-0.18045112781954886</v>
      </c>
      <c r="AG676" s="208">
        <f t="shared" si="352"/>
        <v>-0.39453125</v>
      </c>
      <c r="AH676" s="213">
        <f t="shared" si="352"/>
        <v>-0.19090909090909092</v>
      </c>
      <c r="AI676" s="211">
        <f t="shared" si="352"/>
        <v>-0.16425120772946855</v>
      </c>
      <c r="AJ676" s="211">
        <f t="shared" si="352"/>
        <v>-0.15648854961832048</v>
      </c>
      <c r="AK676" s="211">
        <f t="shared" si="352"/>
        <v>-0.16190476190476188</v>
      </c>
      <c r="AL676" s="462">
        <f t="shared" si="352"/>
        <v>-1</v>
      </c>
      <c r="AM676" s="461">
        <f t="shared" si="352"/>
        <v>-0.35627530364372473</v>
      </c>
      <c r="AN676" s="200">
        <f t="shared" si="352"/>
        <v>-0.18000000000000005</v>
      </c>
      <c r="AO676" s="208">
        <f t="shared" si="352"/>
        <v>-0.38647342995169087</v>
      </c>
      <c r="AP676" s="32">
        <f t="shared" si="352"/>
        <v>-0.25</v>
      </c>
      <c r="AQ676" s="32">
        <f t="shared" si="352"/>
        <v>-8.0000000000000071E-2</v>
      </c>
      <c r="AR676" s="36">
        <f t="shared" si="352"/>
        <v>-0.3125</v>
      </c>
      <c r="AS676" s="36">
        <f t="shared" si="352"/>
        <v>-0.15151515151515149</v>
      </c>
      <c r="AT676" s="32">
        <f t="shared" si="355"/>
        <v>-0.10385756676557878</v>
      </c>
      <c r="AU676" s="216">
        <f t="shared" si="355"/>
        <v>-0.10144927536231885</v>
      </c>
      <c r="AV676" s="461">
        <f t="shared" si="355"/>
        <v>-0.25050505050505056</v>
      </c>
      <c r="AW676" s="461">
        <f t="shared" si="355"/>
        <v>-0.5</v>
      </c>
    </row>
    <row r="677" spans="1:49">
      <c r="A677" s="40">
        <f t="shared" si="347"/>
        <v>41988</v>
      </c>
      <c r="B677" s="26">
        <v>4430</v>
      </c>
      <c r="C677" s="259">
        <v>3312</v>
      </c>
      <c r="D677" s="363">
        <f t="shared" si="348"/>
        <v>-0.15911806234386883</v>
      </c>
      <c r="E677" s="349">
        <f t="shared" si="349"/>
        <v>-0.13662054180471639</v>
      </c>
      <c r="F677" s="349">
        <f t="shared" si="350"/>
        <v>-0.18743866535819431</v>
      </c>
      <c r="G677" s="421">
        <f t="shared" si="263"/>
        <v>0.33756038647342995</v>
      </c>
      <c r="H677" s="366">
        <v>8</v>
      </c>
      <c r="I677" s="339">
        <v>5.3</v>
      </c>
      <c r="J677" s="365">
        <v>8.35</v>
      </c>
      <c r="K677" s="383">
        <v>6.6</v>
      </c>
      <c r="L677" s="365">
        <v>8.1</v>
      </c>
      <c r="M677" s="365">
        <v>7.2</v>
      </c>
      <c r="N677" s="365">
        <v>8.5500000000000007</v>
      </c>
      <c r="O677" s="365">
        <v>7</v>
      </c>
      <c r="P677" s="379">
        <v>0</v>
      </c>
      <c r="Q677" s="368">
        <v>0.97</v>
      </c>
      <c r="R677" s="366">
        <v>4</v>
      </c>
      <c r="S677" s="73">
        <v>6</v>
      </c>
      <c r="T677" s="365">
        <v>5.6</v>
      </c>
      <c r="U677" s="365">
        <v>8.0500000000000007</v>
      </c>
      <c r="V677" s="365">
        <v>6</v>
      </c>
      <c r="W677" s="365">
        <v>4.05</v>
      </c>
      <c r="Y677" s="365">
        <v>14.5</v>
      </c>
      <c r="Z677" s="457">
        <v>14.9</v>
      </c>
      <c r="AA677" s="365">
        <v>3</v>
      </c>
      <c r="AB677" s="365">
        <v>0.56999999999999995</v>
      </c>
      <c r="AC677" s="370">
        <f t="shared" ref="AC677:AC693" si="356">IF(ISBLANK(H677),"",H677/H676-1)</f>
        <v>-0.17948717948717952</v>
      </c>
      <c r="AD677" s="476"/>
      <c r="AE677" s="273">
        <f t="shared" ref="AE677:AE693" si="357">IF(ISBLANK(I677),"",I677/I676-1)</f>
        <v>-0.13821138211382122</v>
      </c>
      <c r="AF677" s="208">
        <f t="shared" ref="AF677:AF693" si="358">IF(ISBLANK(J677),"",J677/J676-1)</f>
        <v>-0.23394495412844041</v>
      </c>
      <c r="AG677" s="208">
        <f t="shared" ref="AG677:AG693" si="359">IF(ISBLANK(K677),"",K677/K676-1)</f>
        <v>-0.14838709677419359</v>
      </c>
      <c r="AH677" s="213">
        <f t="shared" ref="AH677:AH693" si="360">IF(ISBLANK(L677),"",L677/L676-1)</f>
        <v>-8.9887640449438311E-2</v>
      </c>
      <c r="AI677" s="211">
        <f t="shared" ref="AI677:AI693" si="361">IF(ISBLANK(M677),"",M677/M676-1)</f>
        <v>-0.16763005780346818</v>
      </c>
      <c r="AJ677" s="211">
        <f t="shared" ref="AJ677:AJ693" si="362">IF(ISBLANK(N677),"",N677/N676-1)</f>
        <v>-0.22624434389140269</v>
      </c>
      <c r="AK677" s="211">
        <f t="shared" ref="AK677:AK693" si="363">IF(ISBLANK(O677),"",O677/O676-1)</f>
        <v>-0.20454545454545459</v>
      </c>
      <c r="AL677" s="462" t="e">
        <f t="shared" ref="AL677:AL693" si="364">IF(ISBLANK(P677),"",P677/P676-1)</f>
        <v>#DIV/0!</v>
      </c>
      <c r="AM677" s="461">
        <f t="shared" ref="AM677:AM693" si="365">IF(ISBLANK(Q677),"",Q677/Q676-1)</f>
        <v>-0.38993710691823902</v>
      </c>
      <c r="AN677" s="200">
        <f t="shared" ref="AN677:AN693" si="366">IF(ISBLANK(R677),"",R677/R676-1)</f>
        <v>-2.4390243902438935E-2</v>
      </c>
      <c r="AO677" s="208">
        <f t="shared" ref="AO677:AO693" si="367">IF(ISBLANK(S677),"",S677/S676-1)</f>
        <v>-5.5118110236220375E-2</v>
      </c>
      <c r="AP677" s="32">
        <f t="shared" ref="AP677:AP693" si="368">IF(ISBLANK(T677),"",T677/T676-1)</f>
        <v>-0.17037037037037039</v>
      </c>
      <c r="AQ677" s="32">
        <f t="shared" ref="AQ677:AQ693" si="369">IF(ISBLANK(U677),"",U677/U676-1)</f>
        <v>-0.12499999999999989</v>
      </c>
      <c r="AR677" s="36">
        <f t="shared" ref="AR677:AR693" si="370">IF(ISBLANK(V677),"",V677/V676-1)</f>
        <v>-0.16083916083916083</v>
      </c>
      <c r="AS677" s="36">
        <f t="shared" ref="AS677:AS693" si="371">IF(ISBLANK(W677),"",W677/W676-1)</f>
        <v>-0.2767857142857143</v>
      </c>
      <c r="AT677" s="32">
        <f t="shared" ref="AT677:AT708" si="372">IF(ISBLANK(Y677),"",Y677/Y676-1)</f>
        <v>-3.9735099337748325E-2</v>
      </c>
      <c r="AU677" s="216">
        <f t="shared" ref="AU677:AU708" si="373">IF(ISBLANK(Z677),"",Z677/Z676-1)</f>
        <v>-3.8709677419354827E-2</v>
      </c>
      <c r="AV677" s="461">
        <f t="shared" ref="AV677:AV708" si="374">IF(ISBLANK(AA677),"",AA677/AA676-1)</f>
        <v>-0.19137466307277629</v>
      </c>
      <c r="AW677" s="461">
        <f t="shared" ref="AW677:AW708" si="375">IF(ISBLANK(AB677),"",AB677/AB676-1)</f>
        <v>-0.64150943396226423</v>
      </c>
    </row>
    <row r="678" spans="1:49">
      <c r="A678" s="40">
        <f t="shared" si="347"/>
        <v>41995</v>
      </c>
      <c r="B678" s="26">
        <v>3636</v>
      </c>
      <c r="C678" s="259">
        <v>2996</v>
      </c>
      <c r="D678" s="363">
        <f t="shared" si="348"/>
        <v>-0.1433738052182898</v>
      </c>
      <c r="E678" s="349">
        <f t="shared" si="349"/>
        <v>-0.17923250564334081</v>
      </c>
      <c r="F678" s="349">
        <f t="shared" si="350"/>
        <v>-9.5410628019323651E-2</v>
      </c>
      <c r="G678" s="421">
        <f t="shared" ref="G678:G741" si="376">(B678-C678)/C678</f>
        <v>0.2136181575433912</v>
      </c>
      <c r="H678" s="366">
        <v>7.6</v>
      </c>
      <c r="I678" s="339">
        <v>5</v>
      </c>
      <c r="J678" s="365">
        <v>6.75</v>
      </c>
      <c r="K678" s="383">
        <v>5.5</v>
      </c>
      <c r="L678" s="365">
        <v>7.65</v>
      </c>
      <c r="M678" s="365">
        <v>6.9</v>
      </c>
      <c r="N678" s="365">
        <v>8.1</v>
      </c>
      <c r="O678" s="365">
        <v>6.5</v>
      </c>
      <c r="P678" s="379">
        <v>0</v>
      </c>
      <c r="Q678" s="368">
        <v>0.62</v>
      </c>
      <c r="R678" s="366">
        <v>3.3</v>
      </c>
      <c r="S678" s="73">
        <v>5</v>
      </c>
      <c r="T678" s="365">
        <v>4.5999999999999996</v>
      </c>
      <c r="U678" s="365">
        <v>5.8</v>
      </c>
      <c r="V678" s="365">
        <v>6</v>
      </c>
      <c r="W678" s="365">
        <v>3.1</v>
      </c>
      <c r="Y678" s="365">
        <v>11.1</v>
      </c>
      <c r="Z678" s="457">
        <v>11.5</v>
      </c>
      <c r="AA678" s="365">
        <v>2.74</v>
      </c>
      <c r="AB678" s="365">
        <v>0.71</v>
      </c>
      <c r="AC678" s="370">
        <f t="shared" si="356"/>
        <v>-5.0000000000000044E-2</v>
      </c>
      <c r="AD678" s="476"/>
      <c r="AE678" s="273">
        <f t="shared" si="357"/>
        <v>-5.6603773584905648E-2</v>
      </c>
      <c r="AF678" s="208">
        <f t="shared" si="358"/>
        <v>-0.19161676646706582</v>
      </c>
      <c r="AG678" s="208">
        <f t="shared" si="359"/>
        <v>-0.16666666666666663</v>
      </c>
      <c r="AH678" s="213">
        <f t="shared" si="360"/>
        <v>-5.5555555555555469E-2</v>
      </c>
      <c r="AI678" s="211">
        <f t="shared" si="361"/>
        <v>-4.166666666666663E-2</v>
      </c>
      <c r="AJ678" s="211">
        <f t="shared" si="362"/>
        <v>-5.2631578947368585E-2</v>
      </c>
      <c r="AK678" s="211">
        <f t="shared" si="363"/>
        <v>-7.1428571428571397E-2</v>
      </c>
      <c r="AL678" s="462" t="e">
        <f t="shared" si="364"/>
        <v>#DIV/0!</v>
      </c>
      <c r="AM678" s="461">
        <f t="shared" si="365"/>
        <v>-0.36082474226804118</v>
      </c>
      <c r="AN678" s="200">
        <f t="shared" si="366"/>
        <v>-0.17500000000000004</v>
      </c>
      <c r="AO678" s="208">
        <f t="shared" si="367"/>
        <v>-0.16666666666666663</v>
      </c>
      <c r="AP678" s="32">
        <f t="shared" si="368"/>
        <v>-0.1785714285714286</v>
      </c>
      <c r="AQ678" s="32">
        <f t="shared" si="369"/>
        <v>-0.2795031055900622</v>
      </c>
      <c r="AR678" s="36">
        <f t="shared" si="370"/>
        <v>0</v>
      </c>
      <c r="AS678" s="36">
        <f t="shared" si="371"/>
        <v>-0.23456790123456783</v>
      </c>
      <c r="AT678" s="32">
        <f t="shared" si="372"/>
        <v>-0.23448275862068968</v>
      </c>
      <c r="AU678" s="216">
        <f t="shared" si="373"/>
        <v>-0.22818791946308725</v>
      </c>
      <c r="AV678" s="461">
        <f t="shared" si="374"/>
        <v>-8.6666666666666559E-2</v>
      </c>
      <c r="AW678" s="461">
        <f t="shared" si="375"/>
        <v>0.2456140350877194</v>
      </c>
    </row>
    <row r="679" spans="1:49">
      <c r="A679" s="40">
        <f t="shared" si="347"/>
        <v>42002</v>
      </c>
      <c r="B679" s="26">
        <v>3636</v>
      </c>
      <c r="C679" s="259">
        <v>2996</v>
      </c>
      <c r="D679" s="363">
        <f t="shared" si="348"/>
        <v>0</v>
      </c>
      <c r="E679" s="349">
        <f t="shared" si="349"/>
        <v>0</v>
      </c>
      <c r="F679" s="349">
        <f t="shared" si="350"/>
        <v>0</v>
      </c>
      <c r="G679" s="421">
        <f t="shared" si="376"/>
        <v>0.2136181575433912</v>
      </c>
      <c r="H679" s="366">
        <v>7.6</v>
      </c>
      <c r="I679" s="339">
        <v>5</v>
      </c>
      <c r="J679" s="365">
        <v>6.75</v>
      </c>
      <c r="K679" s="383">
        <v>5.5</v>
      </c>
      <c r="L679" s="365">
        <v>7.65</v>
      </c>
      <c r="M679" s="365">
        <v>6.9</v>
      </c>
      <c r="N679" s="365">
        <v>8.1</v>
      </c>
      <c r="O679" s="365">
        <v>6.5</v>
      </c>
      <c r="P679" s="379">
        <v>0</v>
      </c>
      <c r="Q679" s="368">
        <v>0.62</v>
      </c>
      <c r="R679" s="366">
        <v>3.3</v>
      </c>
      <c r="S679" s="73">
        <v>5</v>
      </c>
      <c r="T679" s="365">
        <v>4.5999999999999996</v>
      </c>
      <c r="U679" s="365">
        <v>5.8</v>
      </c>
      <c r="V679" s="365">
        <v>6</v>
      </c>
      <c r="W679" s="365">
        <v>3.1</v>
      </c>
      <c r="Y679" s="365">
        <v>11.1</v>
      </c>
      <c r="Z679" s="457">
        <v>11.5</v>
      </c>
      <c r="AA679" s="365">
        <v>2.74</v>
      </c>
      <c r="AB679" s="365">
        <v>0.71</v>
      </c>
      <c r="AC679" s="370">
        <f t="shared" si="356"/>
        <v>0</v>
      </c>
      <c r="AD679" s="476"/>
      <c r="AE679" s="273">
        <f t="shared" si="357"/>
        <v>0</v>
      </c>
      <c r="AF679" s="208">
        <f t="shared" si="358"/>
        <v>0</v>
      </c>
      <c r="AG679" s="208">
        <f t="shared" si="359"/>
        <v>0</v>
      </c>
      <c r="AH679" s="213">
        <f t="shared" si="360"/>
        <v>0</v>
      </c>
      <c r="AI679" s="211">
        <f t="shared" si="361"/>
        <v>0</v>
      </c>
      <c r="AJ679" s="211">
        <f t="shared" si="362"/>
        <v>0</v>
      </c>
      <c r="AK679" s="211">
        <f t="shared" si="363"/>
        <v>0</v>
      </c>
      <c r="AL679" s="462" t="e">
        <f t="shared" si="364"/>
        <v>#DIV/0!</v>
      </c>
      <c r="AM679" s="461">
        <f t="shared" si="365"/>
        <v>0</v>
      </c>
      <c r="AN679" s="200">
        <f t="shared" si="366"/>
        <v>0</v>
      </c>
      <c r="AO679" s="208">
        <f t="shared" si="367"/>
        <v>0</v>
      </c>
      <c r="AP679" s="32">
        <f t="shared" si="368"/>
        <v>0</v>
      </c>
      <c r="AQ679" s="32">
        <f t="shared" si="369"/>
        <v>0</v>
      </c>
      <c r="AR679" s="36">
        <f t="shared" si="370"/>
        <v>0</v>
      </c>
      <c r="AS679" s="36">
        <f t="shared" si="371"/>
        <v>0</v>
      </c>
      <c r="AT679" s="32">
        <f t="shared" si="372"/>
        <v>0</v>
      </c>
      <c r="AU679" s="216">
        <f t="shared" si="373"/>
        <v>0</v>
      </c>
      <c r="AV679" s="461">
        <f t="shared" si="374"/>
        <v>0</v>
      </c>
      <c r="AW679" s="461">
        <f t="shared" si="375"/>
        <v>0</v>
      </c>
    </row>
    <row r="680" spans="1:49">
      <c r="A680" s="40">
        <f t="shared" si="347"/>
        <v>42009</v>
      </c>
      <c r="B680" s="26">
        <v>3636</v>
      </c>
      <c r="C680" s="259">
        <v>2996</v>
      </c>
      <c r="D680" s="363">
        <f t="shared" ref="D680:D709" si="377">IF(ISBLANK(B680),"",(B680+C680)/(B679+C679)-1)</f>
        <v>0</v>
      </c>
      <c r="E680" s="349">
        <f t="shared" ref="E680:E711" si="378">IF(ISBLANK(B680),"",B680/B679-1)</f>
        <v>0</v>
      </c>
      <c r="F680" s="349">
        <f t="shared" si="350"/>
        <v>0</v>
      </c>
      <c r="G680" s="421">
        <f t="shared" si="376"/>
        <v>0.2136181575433912</v>
      </c>
      <c r="H680" s="366">
        <v>7.6</v>
      </c>
      <c r="I680" s="339">
        <v>5</v>
      </c>
      <c r="J680" s="365">
        <v>6.75</v>
      </c>
      <c r="K680" s="383">
        <v>5.5</v>
      </c>
      <c r="L680" s="365">
        <v>7.65</v>
      </c>
      <c r="M680" s="365">
        <v>6.9</v>
      </c>
      <c r="N680" s="365">
        <v>8.1</v>
      </c>
      <c r="O680" s="365">
        <v>6.5</v>
      </c>
      <c r="P680" s="379">
        <v>0</v>
      </c>
      <c r="Q680" s="368">
        <v>0.62</v>
      </c>
      <c r="R680" s="366">
        <v>3.3</v>
      </c>
      <c r="S680" s="73">
        <v>5</v>
      </c>
      <c r="T680" s="365">
        <v>4.5999999999999996</v>
      </c>
      <c r="U680" s="365">
        <v>5.8</v>
      </c>
      <c r="V680" s="365">
        <v>6</v>
      </c>
      <c r="W680" s="365">
        <v>3.1</v>
      </c>
      <c r="Y680" s="365">
        <v>11.1</v>
      </c>
      <c r="Z680" s="457">
        <v>11.5</v>
      </c>
      <c r="AA680" s="365">
        <v>2.74</v>
      </c>
      <c r="AB680" s="365">
        <v>0.71</v>
      </c>
      <c r="AC680" s="370">
        <f t="shared" si="356"/>
        <v>0</v>
      </c>
      <c r="AD680" s="476"/>
      <c r="AE680" s="273">
        <f t="shared" si="357"/>
        <v>0</v>
      </c>
      <c r="AF680" s="208">
        <f t="shared" si="358"/>
        <v>0</v>
      </c>
      <c r="AG680" s="208">
        <f t="shared" si="359"/>
        <v>0</v>
      </c>
      <c r="AH680" s="213">
        <f t="shared" si="360"/>
        <v>0</v>
      </c>
      <c r="AI680" s="211">
        <f t="shared" si="361"/>
        <v>0</v>
      </c>
      <c r="AJ680" s="211">
        <f t="shared" si="362"/>
        <v>0</v>
      </c>
      <c r="AK680" s="211">
        <f t="shared" si="363"/>
        <v>0</v>
      </c>
      <c r="AL680" s="462" t="e">
        <f t="shared" si="364"/>
        <v>#DIV/0!</v>
      </c>
      <c r="AM680" s="461">
        <f t="shared" si="365"/>
        <v>0</v>
      </c>
      <c r="AN680" s="200">
        <f t="shared" si="366"/>
        <v>0</v>
      </c>
      <c r="AO680" s="208">
        <f t="shared" si="367"/>
        <v>0</v>
      </c>
      <c r="AP680" s="32">
        <f t="shared" si="368"/>
        <v>0</v>
      </c>
      <c r="AQ680" s="32">
        <f t="shared" si="369"/>
        <v>0</v>
      </c>
      <c r="AR680" s="36">
        <f t="shared" si="370"/>
        <v>0</v>
      </c>
      <c r="AS680" s="36">
        <f t="shared" si="371"/>
        <v>0</v>
      </c>
      <c r="AT680" s="32">
        <f t="shared" si="372"/>
        <v>0</v>
      </c>
      <c r="AU680" s="216">
        <f t="shared" si="373"/>
        <v>0</v>
      </c>
      <c r="AV680" s="461">
        <f t="shared" si="374"/>
        <v>0</v>
      </c>
      <c r="AW680" s="461">
        <f t="shared" si="375"/>
        <v>0</v>
      </c>
    </row>
    <row r="681" spans="1:49">
      <c r="A681" s="40">
        <f t="shared" si="347"/>
        <v>42016</v>
      </c>
      <c r="B681" s="26">
        <v>3209</v>
      </c>
      <c r="C681" s="259">
        <v>2730</v>
      </c>
      <c r="D681" s="363">
        <f t="shared" si="377"/>
        <v>-0.10449336550060317</v>
      </c>
      <c r="E681" s="349">
        <f t="shared" si="378"/>
        <v>-0.11743674367436741</v>
      </c>
      <c r="F681" s="349">
        <f t="shared" si="350"/>
        <v>-8.8785046728971917E-2</v>
      </c>
      <c r="G681" s="421">
        <f t="shared" si="376"/>
        <v>0.17545787545787545</v>
      </c>
      <c r="H681" s="366">
        <v>6.8</v>
      </c>
      <c r="I681" s="339">
        <v>4.2</v>
      </c>
      <c r="J681" s="365">
        <v>6.95</v>
      </c>
      <c r="K681" s="383">
        <v>5.4</v>
      </c>
      <c r="L681" s="365">
        <v>6.1</v>
      </c>
      <c r="M681" s="365">
        <v>6.25</v>
      </c>
      <c r="N681" s="365">
        <v>7.5</v>
      </c>
      <c r="O681" s="365">
        <v>5.85</v>
      </c>
      <c r="P681" s="379">
        <v>0</v>
      </c>
      <c r="Q681" s="368">
        <v>0.71</v>
      </c>
      <c r="R681" s="366">
        <v>3.2</v>
      </c>
      <c r="S681" s="73">
        <v>3.9</v>
      </c>
      <c r="T681" s="365">
        <v>3.9</v>
      </c>
      <c r="U681" s="365">
        <v>5.5</v>
      </c>
      <c r="V681" s="365">
        <v>5.3</v>
      </c>
      <c r="W681" s="365">
        <v>3</v>
      </c>
      <c r="Y681" s="365">
        <v>9.35</v>
      </c>
      <c r="Z681" s="457">
        <v>9.75</v>
      </c>
      <c r="AA681" s="365">
        <v>2.0299999999999998</v>
      </c>
      <c r="AB681" s="365">
        <v>0.88</v>
      </c>
      <c r="AC681" s="370">
        <f t="shared" si="356"/>
        <v>-0.10526315789473684</v>
      </c>
      <c r="AD681" s="476"/>
      <c r="AE681" s="273">
        <f t="shared" si="357"/>
        <v>-0.15999999999999992</v>
      </c>
      <c r="AF681" s="208">
        <f t="shared" si="358"/>
        <v>2.9629629629629672E-2</v>
      </c>
      <c r="AG681" s="208">
        <f t="shared" si="359"/>
        <v>-1.8181818181818077E-2</v>
      </c>
      <c r="AH681" s="213">
        <f t="shared" si="360"/>
        <v>-0.20261437908496738</v>
      </c>
      <c r="AI681" s="211">
        <f t="shared" si="361"/>
        <v>-9.4202898550724723E-2</v>
      </c>
      <c r="AJ681" s="211">
        <f t="shared" si="362"/>
        <v>-7.407407407407407E-2</v>
      </c>
      <c r="AK681" s="211">
        <f t="shared" si="363"/>
        <v>-0.10000000000000009</v>
      </c>
      <c r="AL681" s="462" t="e">
        <f t="shared" si="364"/>
        <v>#DIV/0!</v>
      </c>
      <c r="AM681" s="461">
        <f t="shared" si="365"/>
        <v>0.14516129032258052</v>
      </c>
      <c r="AN681" s="200">
        <f t="shared" si="366"/>
        <v>-3.0303030303030165E-2</v>
      </c>
      <c r="AO681" s="208">
        <f t="shared" si="367"/>
        <v>-0.21999999999999997</v>
      </c>
      <c r="AP681" s="32">
        <f t="shared" si="368"/>
        <v>-0.15217391304347816</v>
      </c>
      <c r="AQ681" s="32">
        <f t="shared" si="369"/>
        <v>-5.1724137931034475E-2</v>
      </c>
      <c r="AR681" s="36">
        <f t="shared" si="370"/>
        <v>-0.1166666666666667</v>
      </c>
      <c r="AS681" s="36">
        <f t="shared" si="371"/>
        <v>-3.2258064516129115E-2</v>
      </c>
      <c r="AT681" s="32">
        <f t="shared" si="372"/>
        <v>-0.15765765765765771</v>
      </c>
      <c r="AU681" s="216">
        <f t="shared" si="373"/>
        <v>-0.15217391304347827</v>
      </c>
      <c r="AV681" s="461">
        <f t="shared" si="374"/>
        <v>-0.25912408759124106</v>
      </c>
      <c r="AW681" s="461">
        <f t="shared" si="375"/>
        <v>0.23943661971830998</v>
      </c>
    </row>
    <row r="682" spans="1:49">
      <c r="A682" s="40">
        <f t="shared" si="347"/>
        <v>42023</v>
      </c>
      <c r="B682" s="26">
        <v>4054</v>
      </c>
      <c r="C682" s="259">
        <v>2895</v>
      </c>
      <c r="D682" s="363">
        <f t="shared" si="377"/>
        <v>0.17006230005051348</v>
      </c>
      <c r="E682" s="349">
        <f t="shared" si="378"/>
        <v>0.26332190713617942</v>
      </c>
      <c r="F682" s="349">
        <f t="shared" si="350"/>
        <v>6.0439560439560447E-2</v>
      </c>
      <c r="G682" s="421">
        <f t="shared" si="376"/>
        <v>0.40034542314335059</v>
      </c>
      <c r="H682" s="366">
        <v>7.3</v>
      </c>
      <c r="I682" s="339">
        <v>4.3</v>
      </c>
      <c r="J682" s="365">
        <v>7.8</v>
      </c>
      <c r="K682" s="383">
        <v>5.9</v>
      </c>
      <c r="L682" s="365">
        <v>6.2</v>
      </c>
      <c r="M682" s="365">
        <v>6.6</v>
      </c>
      <c r="N682" s="365">
        <v>8</v>
      </c>
      <c r="O682" s="365">
        <v>6.1</v>
      </c>
      <c r="P682" s="379">
        <v>0</v>
      </c>
      <c r="Q682" s="368">
        <v>0.71</v>
      </c>
      <c r="R682" s="366">
        <v>4.2</v>
      </c>
      <c r="S682" s="73">
        <v>5.0999999999999996</v>
      </c>
      <c r="T682" s="365">
        <v>4.75</v>
      </c>
      <c r="U682" s="365">
        <v>7.95</v>
      </c>
      <c r="V682" s="365">
        <v>6.2</v>
      </c>
      <c r="W682" s="365">
        <v>3.6</v>
      </c>
      <c r="Y682" s="365">
        <v>10.199999999999999</v>
      </c>
      <c r="Z682" s="457">
        <v>10.6</v>
      </c>
      <c r="AA682" s="365">
        <v>2.92</v>
      </c>
      <c r="AB682" s="365">
        <v>1.59</v>
      </c>
      <c r="AC682" s="370">
        <f t="shared" si="356"/>
        <v>7.3529411764705843E-2</v>
      </c>
      <c r="AD682" s="476"/>
      <c r="AE682" s="273">
        <f t="shared" si="357"/>
        <v>2.3809523809523725E-2</v>
      </c>
      <c r="AF682" s="208">
        <f t="shared" si="358"/>
        <v>0.1223021582733812</v>
      </c>
      <c r="AG682" s="208">
        <f t="shared" si="359"/>
        <v>9.259259259259256E-2</v>
      </c>
      <c r="AH682" s="213">
        <f t="shared" si="360"/>
        <v>1.6393442622950838E-2</v>
      </c>
      <c r="AI682" s="211">
        <f t="shared" si="361"/>
        <v>5.600000000000005E-2</v>
      </c>
      <c r="AJ682" s="211">
        <f t="shared" si="362"/>
        <v>6.6666666666666652E-2</v>
      </c>
      <c r="AK682" s="211">
        <f t="shared" si="363"/>
        <v>4.2735042735042805E-2</v>
      </c>
      <c r="AL682" s="462" t="e">
        <f t="shared" si="364"/>
        <v>#DIV/0!</v>
      </c>
      <c r="AM682" s="461">
        <f t="shared" si="365"/>
        <v>0</v>
      </c>
      <c r="AN682" s="200">
        <f t="shared" si="366"/>
        <v>0.3125</v>
      </c>
      <c r="AO682" s="208">
        <f t="shared" si="367"/>
        <v>0.30769230769230771</v>
      </c>
      <c r="AP682" s="32">
        <f t="shared" si="368"/>
        <v>0.21794871794871806</v>
      </c>
      <c r="AQ682" s="32">
        <f t="shared" si="369"/>
        <v>0.44545454545454555</v>
      </c>
      <c r="AR682" s="36">
        <f t="shared" si="370"/>
        <v>0.16981132075471694</v>
      </c>
      <c r="AS682" s="36">
        <f t="shared" si="371"/>
        <v>0.19999999999999996</v>
      </c>
      <c r="AT682" s="32">
        <f t="shared" si="372"/>
        <v>9.0909090909090828E-2</v>
      </c>
      <c r="AU682" s="216">
        <f t="shared" si="373"/>
        <v>8.7179487179487092E-2</v>
      </c>
      <c r="AV682" s="461">
        <f t="shared" si="374"/>
        <v>0.43842364532019706</v>
      </c>
      <c r="AW682" s="461">
        <f t="shared" si="375"/>
        <v>0.80681818181818188</v>
      </c>
    </row>
    <row r="683" spans="1:49">
      <c r="A683" s="40">
        <f t="shared" si="347"/>
        <v>42030</v>
      </c>
      <c r="B683" s="26">
        <v>4416</v>
      </c>
      <c r="C683" s="259">
        <v>3019</v>
      </c>
      <c r="D683" s="363">
        <f t="shared" si="377"/>
        <v>6.9938120592891062E-2</v>
      </c>
      <c r="E683" s="349">
        <f t="shared" si="378"/>
        <v>8.929452392698578E-2</v>
      </c>
      <c r="F683" s="349">
        <f t="shared" si="350"/>
        <v>4.2832469775474946E-2</v>
      </c>
      <c r="G683" s="421">
        <f t="shared" si="376"/>
        <v>0.46273600529976816</v>
      </c>
      <c r="H683" s="366">
        <v>7.45</v>
      </c>
      <c r="I683" s="339">
        <v>4.5</v>
      </c>
      <c r="J683" s="365">
        <v>8.25</v>
      </c>
      <c r="K683" s="383">
        <v>7.05</v>
      </c>
      <c r="L683" s="365">
        <v>6.35</v>
      </c>
      <c r="M683" s="365">
        <v>6.85</v>
      </c>
      <c r="N683" s="365">
        <v>7.35</v>
      </c>
      <c r="O683" s="365">
        <v>6.2</v>
      </c>
      <c r="P683" s="379">
        <v>0</v>
      </c>
      <c r="Q683" s="368">
        <v>0.88</v>
      </c>
      <c r="R683" s="366">
        <v>3.8</v>
      </c>
      <c r="S683" s="73">
        <v>6.4</v>
      </c>
      <c r="T683" s="365">
        <v>5.0999999999999996</v>
      </c>
      <c r="U683" s="365">
        <v>6.7</v>
      </c>
      <c r="V683" s="365">
        <v>6.85</v>
      </c>
      <c r="W683" s="365">
        <v>5.25</v>
      </c>
      <c r="Y683" s="365">
        <v>11.5</v>
      </c>
      <c r="Z683" s="457">
        <v>11.9</v>
      </c>
      <c r="AA683" s="365">
        <v>3.27</v>
      </c>
      <c r="AB683" s="365">
        <v>1.77</v>
      </c>
      <c r="AC683" s="370">
        <f t="shared" si="356"/>
        <v>2.0547945205479534E-2</v>
      </c>
      <c r="AD683" s="476"/>
      <c r="AE683" s="273">
        <f t="shared" si="357"/>
        <v>4.6511627906976827E-2</v>
      </c>
      <c r="AF683" s="208">
        <f t="shared" si="358"/>
        <v>5.7692307692307709E-2</v>
      </c>
      <c r="AG683" s="208">
        <f t="shared" si="359"/>
        <v>0.19491525423728806</v>
      </c>
      <c r="AH683" s="213">
        <f t="shared" si="360"/>
        <v>2.4193548387096753E-2</v>
      </c>
      <c r="AI683" s="211">
        <f t="shared" si="361"/>
        <v>3.7878787878787845E-2</v>
      </c>
      <c r="AJ683" s="211">
        <f t="shared" si="362"/>
        <v>-8.1250000000000044E-2</v>
      </c>
      <c r="AK683" s="211">
        <f t="shared" si="363"/>
        <v>1.6393442622950838E-2</v>
      </c>
      <c r="AL683" s="462" t="e">
        <f t="shared" si="364"/>
        <v>#DIV/0!</v>
      </c>
      <c r="AM683" s="461">
        <f t="shared" si="365"/>
        <v>0.23943661971830998</v>
      </c>
      <c r="AN683" s="200">
        <f t="shared" si="366"/>
        <v>-9.5238095238095344E-2</v>
      </c>
      <c r="AO683" s="208">
        <f t="shared" si="367"/>
        <v>0.25490196078431393</v>
      </c>
      <c r="AP683" s="32">
        <f t="shared" si="368"/>
        <v>7.3684210526315796E-2</v>
      </c>
      <c r="AQ683" s="32">
        <f t="shared" si="369"/>
        <v>-0.15723270440251569</v>
      </c>
      <c r="AR683" s="36">
        <f t="shared" si="370"/>
        <v>0.10483870967741926</v>
      </c>
      <c r="AS683" s="36">
        <f t="shared" si="371"/>
        <v>0.45833333333333326</v>
      </c>
      <c r="AT683" s="32">
        <f t="shared" si="372"/>
        <v>0.12745098039215685</v>
      </c>
      <c r="AU683" s="216">
        <f t="shared" si="373"/>
        <v>0.12264150943396235</v>
      </c>
      <c r="AV683" s="461">
        <f t="shared" si="374"/>
        <v>0.11986301369863006</v>
      </c>
      <c r="AW683" s="461">
        <f t="shared" si="375"/>
        <v>0.1132075471698113</v>
      </c>
    </row>
    <row r="684" spans="1:49">
      <c r="A684" s="40">
        <f t="shared" si="347"/>
        <v>42037</v>
      </c>
      <c r="B684" s="26">
        <v>4071</v>
      </c>
      <c r="C684" s="259">
        <v>2824</v>
      </c>
      <c r="D684" s="363">
        <f t="shared" si="377"/>
        <v>-7.2629455279085375E-2</v>
      </c>
      <c r="E684" s="349">
        <f t="shared" si="378"/>
        <v>-7.8125E-2</v>
      </c>
      <c r="F684" s="349">
        <f t="shared" si="350"/>
        <v>-6.4590924147068574E-2</v>
      </c>
      <c r="G684" s="421">
        <f t="shared" si="376"/>
        <v>0.44157223796033995</v>
      </c>
      <c r="H684" s="366">
        <v>7.35</v>
      </c>
      <c r="I684" s="339">
        <v>4.1500000000000004</v>
      </c>
      <c r="J684" s="365">
        <v>7.2</v>
      </c>
      <c r="K684" s="383">
        <v>6.85</v>
      </c>
      <c r="L684" s="365">
        <v>6.25</v>
      </c>
      <c r="M684" s="365">
        <v>6.5</v>
      </c>
      <c r="N684" s="365">
        <v>7.2</v>
      </c>
      <c r="O684" s="365">
        <v>5.45</v>
      </c>
      <c r="P684" s="379">
        <v>0</v>
      </c>
      <c r="Q684" s="368">
        <v>0.71</v>
      </c>
      <c r="R684" s="366">
        <v>3.85</v>
      </c>
      <c r="S684" s="73">
        <v>5.7</v>
      </c>
      <c r="T684" s="365">
        <v>4.5999999999999996</v>
      </c>
      <c r="U684" s="365">
        <v>6.45</v>
      </c>
      <c r="V684" s="365">
        <v>6.25</v>
      </c>
      <c r="W684" s="365">
        <v>4.9000000000000004</v>
      </c>
      <c r="Y684" s="365">
        <v>10.25</v>
      </c>
      <c r="Z684" s="457">
        <v>10.65</v>
      </c>
      <c r="AA684" s="365">
        <v>2.92</v>
      </c>
      <c r="AB684" s="365">
        <v>1.59</v>
      </c>
      <c r="AC684" s="370">
        <f t="shared" si="356"/>
        <v>-1.34228187919464E-2</v>
      </c>
      <c r="AD684" s="476"/>
      <c r="AE684" s="273">
        <f t="shared" si="357"/>
        <v>-7.7777777777777724E-2</v>
      </c>
      <c r="AF684" s="208">
        <f t="shared" si="358"/>
        <v>-0.1272727272727272</v>
      </c>
      <c r="AG684" s="208">
        <f t="shared" si="359"/>
        <v>-2.8368794326241176E-2</v>
      </c>
      <c r="AH684" s="213">
        <f t="shared" si="360"/>
        <v>-1.5748031496062964E-2</v>
      </c>
      <c r="AI684" s="211">
        <f t="shared" si="361"/>
        <v>-5.1094890510948843E-2</v>
      </c>
      <c r="AJ684" s="211">
        <f t="shared" si="362"/>
        <v>-2.0408163265306034E-2</v>
      </c>
      <c r="AK684" s="211">
        <f t="shared" si="363"/>
        <v>-0.12096774193548387</v>
      </c>
      <c r="AL684" s="462" t="e">
        <f t="shared" si="364"/>
        <v>#DIV/0!</v>
      </c>
      <c r="AM684" s="461">
        <f t="shared" si="365"/>
        <v>-0.19318181818181823</v>
      </c>
      <c r="AN684" s="200">
        <f t="shared" si="366"/>
        <v>1.3157894736842257E-2</v>
      </c>
      <c r="AO684" s="208">
        <f t="shared" si="367"/>
        <v>-0.109375</v>
      </c>
      <c r="AP684" s="32">
        <f t="shared" si="368"/>
        <v>-9.8039215686274495E-2</v>
      </c>
      <c r="AQ684" s="32">
        <f t="shared" si="369"/>
        <v>-3.7313432835820892E-2</v>
      </c>
      <c r="AR684" s="36">
        <f t="shared" si="370"/>
        <v>-8.7591240875912413E-2</v>
      </c>
      <c r="AS684" s="36">
        <f t="shared" si="371"/>
        <v>-6.6666666666666652E-2</v>
      </c>
      <c r="AT684" s="32">
        <f t="shared" si="372"/>
        <v>-0.10869565217391308</v>
      </c>
      <c r="AU684" s="216">
        <f t="shared" si="373"/>
        <v>-0.10504201680672265</v>
      </c>
      <c r="AV684" s="461">
        <f t="shared" si="374"/>
        <v>-0.10703363914373087</v>
      </c>
      <c r="AW684" s="461">
        <f t="shared" si="375"/>
        <v>-0.10169491525423724</v>
      </c>
    </row>
    <row r="685" spans="1:49">
      <c r="A685" s="40">
        <f t="shared" si="347"/>
        <v>42044</v>
      </c>
      <c r="B685" s="26">
        <v>4087</v>
      </c>
      <c r="C685" s="259">
        <v>2913</v>
      </c>
      <c r="D685" s="363">
        <f t="shared" si="377"/>
        <v>1.5228426395939021E-2</v>
      </c>
      <c r="E685" s="349">
        <f t="shared" si="378"/>
        <v>3.9302382706951633E-3</v>
      </c>
      <c r="F685" s="349">
        <f t="shared" si="350"/>
        <v>3.1515580736543924E-2</v>
      </c>
      <c r="G685" s="421">
        <f t="shared" si="376"/>
        <v>0.40302094061105392</v>
      </c>
      <c r="H685" s="366">
        <v>7.45</v>
      </c>
      <c r="I685" s="339">
        <v>4.4000000000000004</v>
      </c>
      <c r="J685" s="365">
        <v>7.5</v>
      </c>
      <c r="K685" s="383">
        <v>6.9</v>
      </c>
      <c r="L685" s="365">
        <v>6.45</v>
      </c>
      <c r="M685" s="365">
        <v>6.7</v>
      </c>
      <c r="N685" s="365">
        <v>7.35</v>
      </c>
      <c r="O685" s="365">
        <v>5.55</v>
      </c>
      <c r="P685" s="379">
        <v>0</v>
      </c>
      <c r="Q685" s="368">
        <v>0.8</v>
      </c>
      <c r="R685" s="366">
        <v>4</v>
      </c>
      <c r="S685" s="73">
        <v>5.2</v>
      </c>
      <c r="T685" s="365">
        <v>4.5</v>
      </c>
      <c r="U685" s="365">
        <v>6.6</v>
      </c>
      <c r="V685" s="365">
        <v>6.25</v>
      </c>
      <c r="W685" s="365">
        <v>4.9000000000000004</v>
      </c>
      <c r="Y685" s="365">
        <v>10.6</v>
      </c>
      <c r="Z685" s="457">
        <v>11</v>
      </c>
      <c r="AA685" s="365">
        <v>2.92</v>
      </c>
      <c r="AB685" s="365">
        <v>1.55</v>
      </c>
      <c r="AC685" s="370">
        <f t="shared" si="356"/>
        <v>1.3605442176870763E-2</v>
      </c>
      <c r="AD685" s="476"/>
      <c r="AE685" s="273">
        <f t="shared" si="357"/>
        <v>6.024096385542177E-2</v>
      </c>
      <c r="AF685" s="208">
        <f t="shared" si="358"/>
        <v>4.1666666666666741E-2</v>
      </c>
      <c r="AG685" s="208">
        <f t="shared" si="359"/>
        <v>7.2992700729928028E-3</v>
      </c>
      <c r="AH685" s="213">
        <f t="shared" si="360"/>
        <v>3.2000000000000028E-2</v>
      </c>
      <c r="AI685" s="211">
        <f t="shared" si="361"/>
        <v>3.0769230769230882E-2</v>
      </c>
      <c r="AJ685" s="211">
        <f t="shared" si="362"/>
        <v>2.0833333333333259E-2</v>
      </c>
      <c r="AK685" s="211">
        <f t="shared" si="363"/>
        <v>1.8348623853210899E-2</v>
      </c>
      <c r="AL685" s="462" t="e">
        <f t="shared" si="364"/>
        <v>#DIV/0!</v>
      </c>
      <c r="AM685" s="461">
        <f t="shared" si="365"/>
        <v>0.12676056338028174</v>
      </c>
      <c r="AN685" s="200">
        <f t="shared" si="366"/>
        <v>3.8961038961038863E-2</v>
      </c>
      <c r="AO685" s="208">
        <f t="shared" si="367"/>
        <v>-8.7719298245614086E-2</v>
      </c>
      <c r="AP685" s="32">
        <f t="shared" si="368"/>
        <v>-2.1739130434782483E-2</v>
      </c>
      <c r="AQ685" s="32">
        <f t="shared" si="369"/>
        <v>2.3255813953488191E-2</v>
      </c>
      <c r="AR685" s="36">
        <f t="shared" si="370"/>
        <v>0</v>
      </c>
      <c r="AS685" s="36">
        <f t="shared" si="371"/>
        <v>0</v>
      </c>
      <c r="AT685" s="32">
        <f t="shared" si="372"/>
        <v>3.4146341463414664E-2</v>
      </c>
      <c r="AU685" s="216">
        <f t="shared" si="373"/>
        <v>3.2863849765258246E-2</v>
      </c>
      <c r="AV685" s="461">
        <f t="shared" si="374"/>
        <v>0</v>
      </c>
      <c r="AW685" s="461">
        <f t="shared" si="375"/>
        <v>-2.515723270440251E-2</v>
      </c>
    </row>
    <row r="686" spans="1:49">
      <c r="A686" s="40">
        <f t="shared" si="347"/>
        <v>42051</v>
      </c>
      <c r="B686" s="26">
        <v>3777</v>
      </c>
      <c r="C686" s="259">
        <v>2801</v>
      </c>
      <c r="D686" s="363">
        <f t="shared" si="377"/>
        <v>-6.0285714285714276E-2</v>
      </c>
      <c r="E686" s="349">
        <f t="shared" si="378"/>
        <v>-7.5850256912160519E-2</v>
      </c>
      <c r="F686" s="349">
        <f t="shared" si="350"/>
        <v>-3.8448335049776849E-2</v>
      </c>
      <c r="G686" s="421">
        <f t="shared" si="376"/>
        <v>0.34844698322027845</v>
      </c>
      <c r="H686" s="366">
        <v>7.25</v>
      </c>
      <c r="I686" s="339">
        <v>4.25</v>
      </c>
      <c r="J686" s="365">
        <v>7.1</v>
      </c>
      <c r="K686" s="383">
        <v>6.7</v>
      </c>
      <c r="L686" s="365">
        <v>5</v>
      </c>
      <c r="M686" s="365">
        <v>6.55</v>
      </c>
      <c r="N686" s="365">
        <v>6.8</v>
      </c>
      <c r="O686" s="365">
        <v>6.4</v>
      </c>
      <c r="P686" s="379">
        <v>0</v>
      </c>
      <c r="Q686" s="368">
        <v>0.8</v>
      </c>
      <c r="R686" s="366">
        <v>3.8</v>
      </c>
      <c r="S686" s="73">
        <v>5.0999999999999996</v>
      </c>
      <c r="T686" s="365">
        <v>4.4000000000000004</v>
      </c>
      <c r="U686" s="365">
        <v>5.95</v>
      </c>
      <c r="V686" s="365">
        <v>5.5</v>
      </c>
      <c r="W686" s="365">
        <v>4.3</v>
      </c>
      <c r="Y686" s="365">
        <v>9.6999999999999993</v>
      </c>
      <c r="Z686" s="457">
        <v>10</v>
      </c>
      <c r="AA686" s="365">
        <v>2.92</v>
      </c>
      <c r="AB686" s="365">
        <v>1.37</v>
      </c>
      <c r="AC686" s="370">
        <f t="shared" si="356"/>
        <v>-2.684563758389269E-2</v>
      </c>
      <c r="AD686" s="476"/>
      <c r="AE686" s="273">
        <f t="shared" si="357"/>
        <v>-3.4090909090909172E-2</v>
      </c>
      <c r="AF686" s="208">
        <f t="shared" si="358"/>
        <v>-5.3333333333333344E-2</v>
      </c>
      <c r="AG686" s="208">
        <f t="shared" si="359"/>
        <v>-2.8985507246376829E-2</v>
      </c>
      <c r="AH686" s="213">
        <f t="shared" si="360"/>
        <v>-0.22480620155038766</v>
      </c>
      <c r="AI686" s="211">
        <f t="shared" si="361"/>
        <v>-2.2388059701492602E-2</v>
      </c>
      <c r="AJ686" s="211">
        <f t="shared" si="362"/>
        <v>-7.4829931972789088E-2</v>
      </c>
      <c r="AK686" s="211">
        <f t="shared" si="363"/>
        <v>0.15315315315315314</v>
      </c>
      <c r="AL686" s="462" t="e">
        <f t="shared" si="364"/>
        <v>#DIV/0!</v>
      </c>
      <c r="AM686" s="461">
        <f t="shared" si="365"/>
        <v>0</v>
      </c>
      <c r="AN686" s="200">
        <f t="shared" si="366"/>
        <v>-5.0000000000000044E-2</v>
      </c>
      <c r="AO686" s="208">
        <f t="shared" si="367"/>
        <v>-1.9230769230769384E-2</v>
      </c>
      <c r="AP686" s="32">
        <f t="shared" si="368"/>
        <v>-2.2222222222222143E-2</v>
      </c>
      <c r="AQ686" s="32">
        <f t="shared" si="369"/>
        <v>-9.8484848484848397E-2</v>
      </c>
      <c r="AR686" s="36">
        <f t="shared" si="370"/>
        <v>-0.12</v>
      </c>
      <c r="AS686" s="36">
        <f t="shared" si="371"/>
        <v>-0.12244897959183687</v>
      </c>
      <c r="AT686" s="32">
        <f t="shared" si="372"/>
        <v>-8.4905660377358472E-2</v>
      </c>
      <c r="AU686" s="216">
        <f t="shared" si="373"/>
        <v>-9.0909090909090939E-2</v>
      </c>
      <c r="AV686" s="461">
        <f t="shared" si="374"/>
        <v>0</v>
      </c>
      <c r="AW686" s="461">
        <f t="shared" si="375"/>
        <v>-0.11612903225806448</v>
      </c>
    </row>
    <row r="687" spans="1:49">
      <c r="A687" s="40">
        <f t="shared" si="347"/>
        <v>42058</v>
      </c>
      <c r="B687" s="26">
        <v>3645</v>
      </c>
      <c r="C687" s="259">
        <v>2726</v>
      </c>
      <c r="D687" s="363">
        <f t="shared" si="377"/>
        <v>-3.1468531468531458E-2</v>
      </c>
      <c r="E687" s="349">
        <f t="shared" si="378"/>
        <v>-3.494837172359011E-2</v>
      </c>
      <c r="F687" s="349">
        <f t="shared" si="350"/>
        <v>-2.6776151374509061E-2</v>
      </c>
      <c r="G687" s="421">
        <f t="shared" si="376"/>
        <v>0.33712399119589143</v>
      </c>
      <c r="H687" s="366">
        <v>6.95</v>
      </c>
      <c r="I687" s="339">
        <v>4.3499999999999996</v>
      </c>
      <c r="J687" s="365">
        <v>7.15</v>
      </c>
      <c r="K687" s="383">
        <v>6.4</v>
      </c>
      <c r="L687" s="365">
        <v>5.25</v>
      </c>
      <c r="M687" s="365">
        <v>5.65</v>
      </c>
      <c r="N687" s="365">
        <v>7.25</v>
      </c>
      <c r="O687" s="365">
        <v>5.9</v>
      </c>
      <c r="P687" s="379">
        <v>0</v>
      </c>
      <c r="Q687" s="368">
        <v>0.75</v>
      </c>
      <c r="R687" s="366">
        <v>3.65</v>
      </c>
      <c r="S687" s="73">
        <v>4.75</v>
      </c>
      <c r="T687" s="365">
        <v>4.2</v>
      </c>
      <c r="U687" s="365">
        <v>5.9</v>
      </c>
      <c r="V687" s="365">
        <v>5.9</v>
      </c>
      <c r="W687" s="365">
        <v>4.05</v>
      </c>
      <c r="Y687" s="365">
        <v>9.85</v>
      </c>
      <c r="Z687" s="457">
        <v>10.199999999999999</v>
      </c>
      <c r="AA687" s="365">
        <v>2.56</v>
      </c>
      <c r="AB687" s="365">
        <v>1.02</v>
      </c>
      <c r="AC687" s="370">
        <f t="shared" si="356"/>
        <v>-4.1379310344827558E-2</v>
      </c>
      <c r="AD687" s="476"/>
      <c r="AE687" s="273">
        <f t="shared" si="357"/>
        <v>2.3529411764705799E-2</v>
      </c>
      <c r="AF687" s="208">
        <f t="shared" si="358"/>
        <v>7.0422535211267512E-3</v>
      </c>
      <c r="AG687" s="208">
        <f t="shared" si="359"/>
        <v>-4.4776119402985093E-2</v>
      </c>
      <c r="AH687" s="213">
        <f t="shared" si="360"/>
        <v>5.0000000000000044E-2</v>
      </c>
      <c r="AI687" s="211">
        <f t="shared" si="361"/>
        <v>-0.13740458015267165</v>
      </c>
      <c r="AJ687" s="211">
        <f t="shared" si="362"/>
        <v>6.6176470588235281E-2</v>
      </c>
      <c r="AK687" s="211">
        <f t="shared" si="363"/>
        <v>-7.8125E-2</v>
      </c>
      <c r="AL687" s="462" t="e">
        <f t="shared" si="364"/>
        <v>#DIV/0!</v>
      </c>
      <c r="AM687" s="461">
        <f t="shared" si="365"/>
        <v>-6.25E-2</v>
      </c>
      <c r="AN687" s="200">
        <f t="shared" si="366"/>
        <v>-3.9473684210526327E-2</v>
      </c>
      <c r="AO687" s="208">
        <f t="shared" si="367"/>
        <v>-6.8627450980392135E-2</v>
      </c>
      <c r="AP687" s="32">
        <f t="shared" si="368"/>
        <v>-4.5454545454545525E-2</v>
      </c>
      <c r="AQ687" s="32">
        <f t="shared" si="369"/>
        <v>-8.4033613445377853E-3</v>
      </c>
      <c r="AR687" s="36">
        <f t="shared" si="370"/>
        <v>7.2727272727272751E-2</v>
      </c>
      <c r="AS687" s="36">
        <f t="shared" si="371"/>
        <v>-5.8139534883720922E-2</v>
      </c>
      <c r="AT687" s="32">
        <f t="shared" si="372"/>
        <v>1.5463917525773141E-2</v>
      </c>
      <c r="AU687" s="216">
        <f t="shared" si="373"/>
        <v>2.0000000000000018E-2</v>
      </c>
      <c r="AV687" s="461">
        <f t="shared" si="374"/>
        <v>-0.12328767123287665</v>
      </c>
      <c r="AW687" s="461">
        <f t="shared" si="375"/>
        <v>-0.25547445255474455</v>
      </c>
    </row>
    <row r="688" spans="1:49">
      <c r="A688" s="40">
        <f t="shared" si="347"/>
        <v>42065</v>
      </c>
      <c r="B688" s="26">
        <v>3607</v>
      </c>
      <c r="C688" s="259">
        <v>2673</v>
      </c>
      <c r="D688" s="363">
        <f t="shared" si="377"/>
        <v>-1.4283471982420304E-2</v>
      </c>
      <c r="E688" s="349">
        <f t="shared" si="378"/>
        <v>-1.0425240054869667E-2</v>
      </c>
      <c r="F688" s="349">
        <f t="shared" si="350"/>
        <v>-1.9442406456346317E-2</v>
      </c>
      <c r="G688" s="421">
        <f t="shared" si="376"/>
        <v>0.34942012719790499</v>
      </c>
      <c r="H688" s="366">
        <v>6.85</v>
      </c>
      <c r="I688" s="339">
        <v>4.4000000000000004</v>
      </c>
      <c r="J688" s="365">
        <v>7.3</v>
      </c>
      <c r="K688" s="383">
        <v>6.55</v>
      </c>
      <c r="L688" s="365">
        <v>5.0999999999999996</v>
      </c>
      <c r="M688" s="365">
        <v>5.65</v>
      </c>
      <c r="N688" s="365">
        <v>5.9</v>
      </c>
      <c r="O688" s="365">
        <v>5.85</v>
      </c>
      <c r="P688" s="379">
        <v>0</v>
      </c>
      <c r="Q688" s="368">
        <v>0.75</v>
      </c>
      <c r="R688" s="366">
        <v>3.6</v>
      </c>
      <c r="S688" s="73">
        <v>4.25</v>
      </c>
      <c r="T688" s="365">
        <v>4.2</v>
      </c>
      <c r="U688" s="365">
        <v>5.95</v>
      </c>
      <c r="V688" s="365">
        <v>5.8</v>
      </c>
      <c r="W688" s="365">
        <v>4</v>
      </c>
      <c r="Y688" s="365">
        <v>10</v>
      </c>
      <c r="Z688" s="457">
        <v>10.35</v>
      </c>
      <c r="AA688" s="365">
        <v>2.56</v>
      </c>
      <c r="AB688" s="365">
        <v>1.01</v>
      </c>
      <c r="AC688" s="370">
        <f t="shared" si="356"/>
        <v>-1.4388489208633115E-2</v>
      </c>
      <c r="AD688" s="476"/>
      <c r="AE688" s="273">
        <f t="shared" si="357"/>
        <v>1.1494252873563315E-2</v>
      </c>
      <c r="AF688" s="208">
        <f t="shared" si="358"/>
        <v>2.0979020979020824E-2</v>
      </c>
      <c r="AG688" s="208">
        <f t="shared" si="359"/>
        <v>2.34375E-2</v>
      </c>
      <c r="AH688" s="213">
        <f t="shared" si="360"/>
        <v>-2.8571428571428692E-2</v>
      </c>
      <c r="AI688" s="211">
        <f t="shared" si="361"/>
        <v>0</v>
      </c>
      <c r="AJ688" s="211">
        <f t="shared" si="362"/>
        <v>-0.18620689655172407</v>
      </c>
      <c r="AK688" s="211">
        <f t="shared" si="363"/>
        <v>-8.4745762711865291E-3</v>
      </c>
      <c r="AL688" s="462" t="e">
        <f t="shared" si="364"/>
        <v>#DIV/0!</v>
      </c>
      <c r="AM688" s="461">
        <f t="shared" si="365"/>
        <v>0</v>
      </c>
      <c r="AN688" s="200">
        <f t="shared" si="366"/>
        <v>-1.3698630136986245E-2</v>
      </c>
      <c r="AO688" s="208">
        <f t="shared" si="367"/>
        <v>-0.10526315789473684</v>
      </c>
      <c r="AP688" s="32">
        <f t="shared" si="368"/>
        <v>0</v>
      </c>
      <c r="AQ688" s="32">
        <f t="shared" si="369"/>
        <v>8.4745762711864181E-3</v>
      </c>
      <c r="AR688" s="36">
        <f t="shared" si="370"/>
        <v>-1.6949152542372947E-2</v>
      </c>
      <c r="AS688" s="36">
        <f t="shared" si="371"/>
        <v>-1.2345679012345623E-2</v>
      </c>
      <c r="AT688" s="32">
        <f t="shared" si="372"/>
        <v>1.5228426395939021E-2</v>
      </c>
      <c r="AU688" s="216">
        <f t="shared" si="373"/>
        <v>1.4705882352941124E-2</v>
      </c>
      <c r="AV688" s="461">
        <f t="shared" si="374"/>
        <v>0</v>
      </c>
      <c r="AW688" s="461">
        <f t="shared" si="375"/>
        <v>-9.8039215686274161E-3</v>
      </c>
    </row>
    <row r="689" spans="1:49">
      <c r="A689" s="40">
        <f t="shared" si="347"/>
        <v>42072</v>
      </c>
      <c r="B689" s="26">
        <v>3429</v>
      </c>
      <c r="C689" s="259">
        <v>2694</v>
      </c>
      <c r="D689" s="363">
        <f t="shared" si="377"/>
        <v>-2.5000000000000022E-2</v>
      </c>
      <c r="E689" s="349">
        <f t="shared" si="378"/>
        <v>-4.9348489049071298E-2</v>
      </c>
      <c r="F689" s="349">
        <f t="shared" si="350"/>
        <v>7.8563411896745983E-3</v>
      </c>
      <c r="G689" s="421">
        <f t="shared" si="376"/>
        <v>0.27282850779510021</v>
      </c>
      <c r="H689" s="366">
        <v>6.55</v>
      </c>
      <c r="I689" s="339">
        <v>4.5999999999999996</v>
      </c>
      <c r="J689" s="365">
        <v>7.5</v>
      </c>
      <c r="K689" s="383">
        <v>6.9</v>
      </c>
      <c r="L689" s="365">
        <v>5.05</v>
      </c>
      <c r="M689" s="365">
        <v>5.6</v>
      </c>
      <c r="N689" s="365">
        <v>5.95</v>
      </c>
      <c r="O689" s="365">
        <v>5.8</v>
      </c>
      <c r="P689" s="379">
        <v>0</v>
      </c>
      <c r="Q689" s="368">
        <v>0.76</v>
      </c>
      <c r="R689" s="366">
        <v>3.4</v>
      </c>
      <c r="S689" s="73">
        <v>4.3</v>
      </c>
      <c r="T689" s="365">
        <v>4.0999999999999996</v>
      </c>
      <c r="U689" s="365">
        <v>5.65</v>
      </c>
      <c r="V689" s="365">
        <v>5.05</v>
      </c>
      <c r="W689" s="365">
        <v>3.75</v>
      </c>
      <c r="Y689" s="365">
        <v>10.15</v>
      </c>
      <c r="Z689" s="457">
        <v>10.5</v>
      </c>
      <c r="AA689" s="365">
        <v>2.4300000000000002</v>
      </c>
      <c r="AB689" s="365">
        <v>0.68</v>
      </c>
      <c r="AC689" s="370">
        <f t="shared" si="356"/>
        <v>-4.3795620437956151E-2</v>
      </c>
      <c r="AD689" s="476"/>
      <c r="AE689" s="273">
        <f t="shared" si="357"/>
        <v>4.5454545454545192E-2</v>
      </c>
      <c r="AF689" s="208">
        <f t="shared" si="358"/>
        <v>2.7397260273972712E-2</v>
      </c>
      <c r="AG689" s="208">
        <f t="shared" si="359"/>
        <v>5.3435114503816772E-2</v>
      </c>
      <c r="AH689" s="213">
        <f t="shared" si="360"/>
        <v>-9.8039215686274161E-3</v>
      </c>
      <c r="AI689" s="211">
        <f t="shared" si="361"/>
        <v>-8.8495575221240186E-3</v>
      </c>
      <c r="AJ689" s="211">
        <f t="shared" si="362"/>
        <v>8.4745762711864181E-3</v>
      </c>
      <c r="AK689" s="211">
        <f t="shared" si="363"/>
        <v>-8.5470085470085166E-3</v>
      </c>
      <c r="AL689" s="462" t="e">
        <f t="shared" si="364"/>
        <v>#DIV/0!</v>
      </c>
      <c r="AM689" s="461">
        <f t="shared" si="365"/>
        <v>1.3333333333333419E-2</v>
      </c>
      <c r="AN689" s="200">
        <f t="shared" si="366"/>
        <v>-5.555555555555558E-2</v>
      </c>
      <c r="AO689" s="208">
        <f t="shared" si="367"/>
        <v>1.1764705882352899E-2</v>
      </c>
      <c r="AP689" s="32">
        <f t="shared" si="368"/>
        <v>-2.3809523809523947E-2</v>
      </c>
      <c r="AQ689" s="32">
        <f t="shared" si="369"/>
        <v>-5.0420168067226823E-2</v>
      </c>
      <c r="AR689" s="36">
        <f t="shared" si="370"/>
        <v>-0.12931034482758619</v>
      </c>
      <c r="AS689" s="36">
        <f t="shared" si="371"/>
        <v>-6.25E-2</v>
      </c>
      <c r="AT689" s="32">
        <f t="shared" si="372"/>
        <v>1.5000000000000124E-2</v>
      </c>
      <c r="AU689" s="216">
        <f t="shared" si="373"/>
        <v>1.449275362318847E-2</v>
      </c>
      <c r="AV689" s="461">
        <f t="shared" si="374"/>
        <v>-5.078125E-2</v>
      </c>
      <c r="AW689" s="461">
        <f t="shared" si="375"/>
        <v>-0.32673267326732669</v>
      </c>
    </row>
    <row r="690" spans="1:49">
      <c r="A690" s="40">
        <f t="shared" si="347"/>
        <v>42079</v>
      </c>
      <c r="B690" s="26">
        <v>3237</v>
      </c>
      <c r="C690" s="259">
        <v>2563</v>
      </c>
      <c r="D690" s="363">
        <f t="shared" si="377"/>
        <v>-5.2751918993957259E-2</v>
      </c>
      <c r="E690" s="349">
        <f t="shared" si="378"/>
        <v>-5.5993000874890675E-2</v>
      </c>
      <c r="F690" s="349">
        <f t="shared" si="350"/>
        <v>-4.8626577579806929E-2</v>
      </c>
      <c r="G690" s="421">
        <f t="shared" si="376"/>
        <v>0.2629730784237222</v>
      </c>
      <c r="H690" s="366">
        <v>4.9000000000000004</v>
      </c>
      <c r="I690" s="339">
        <v>4.4000000000000004</v>
      </c>
      <c r="J690" s="365">
        <v>7.6</v>
      </c>
      <c r="K690" s="383">
        <v>7</v>
      </c>
      <c r="L690" s="365">
        <v>4.5</v>
      </c>
      <c r="M690" s="365">
        <v>5.55</v>
      </c>
      <c r="N690" s="365">
        <v>6.1</v>
      </c>
      <c r="O690" s="365">
        <v>5.75</v>
      </c>
      <c r="P690" s="379">
        <v>0</v>
      </c>
      <c r="Q690" s="368">
        <v>0.71</v>
      </c>
      <c r="R690" s="366">
        <v>3.25</v>
      </c>
      <c r="S690" s="73">
        <v>3.8</v>
      </c>
      <c r="T690" s="365">
        <v>4.5</v>
      </c>
      <c r="U690" s="365">
        <v>5.25</v>
      </c>
      <c r="V690" s="365">
        <v>4.6500000000000004</v>
      </c>
      <c r="W690" s="365">
        <v>3.5</v>
      </c>
      <c r="Y690" s="365">
        <v>9.9</v>
      </c>
      <c r="Z690" s="457">
        <v>10.25</v>
      </c>
      <c r="AA690" s="365">
        <v>2.12</v>
      </c>
      <c r="AB690" s="365">
        <v>0.53</v>
      </c>
      <c r="AC690" s="370">
        <f t="shared" si="356"/>
        <v>-0.25190839694656486</v>
      </c>
      <c r="AD690" s="476"/>
      <c r="AE690" s="273">
        <f t="shared" si="357"/>
        <v>-4.3478260869565077E-2</v>
      </c>
      <c r="AF690" s="208">
        <f t="shared" si="358"/>
        <v>1.3333333333333197E-2</v>
      </c>
      <c r="AG690" s="208">
        <f t="shared" si="359"/>
        <v>1.4492753623188248E-2</v>
      </c>
      <c r="AH690" s="213">
        <f t="shared" si="360"/>
        <v>-0.1089108910891089</v>
      </c>
      <c r="AI690" s="211">
        <f t="shared" si="361"/>
        <v>-8.9285714285713969E-3</v>
      </c>
      <c r="AJ690" s="211">
        <f t="shared" si="362"/>
        <v>2.5210084033613356E-2</v>
      </c>
      <c r="AK690" s="211">
        <f t="shared" si="363"/>
        <v>-8.6206896551723755E-3</v>
      </c>
      <c r="AL690" s="462" t="e">
        <f t="shared" si="364"/>
        <v>#DIV/0!</v>
      </c>
      <c r="AM690" s="461">
        <f t="shared" si="365"/>
        <v>-6.578947368421062E-2</v>
      </c>
      <c r="AN690" s="200">
        <f t="shared" si="366"/>
        <v>-4.4117647058823484E-2</v>
      </c>
      <c r="AO690" s="208">
        <f t="shared" si="367"/>
        <v>-0.11627906976744184</v>
      </c>
      <c r="AP690" s="32">
        <f t="shared" si="368"/>
        <v>9.7560975609756184E-2</v>
      </c>
      <c r="AQ690" s="32">
        <f t="shared" si="369"/>
        <v>-7.079646017699126E-2</v>
      </c>
      <c r="AR690" s="36">
        <f t="shared" si="370"/>
        <v>-7.9207920792079056E-2</v>
      </c>
      <c r="AS690" s="36">
        <f t="shared" si="371"/>
        <v>-6.6666666666666652E-2</v>
      </c>
      <c r="AT690" s="32">
        <f t="shared" si="372"/>
        <v>-2.4630541871921152E-2</v>
      </c>
      <c r="AU690" s="216">
        <f t="shared" si="373"/>
        <v>-2.3809523809523836E-2</v>
      </c>
      <c r="AV690" s="461">
        <f t="shared" si="374"/>
        <v>-0.12757201646090532</v>
      </c>
      <c r="AW690" s="461">
        <f t="shared" si="375"/>
        <v>-0.22058823529411764</v>
      </c>
    </row>
    <row r="691" spans="1:49">
      <c r="A691" s="40">
        <f t="shared" si="347"/>
        <v>42086</v>
      </c>
      <c r="B691" s="26">
        <v>3250</v>
      </c>
      <c r="C691" s="259">
        <v>2511</v>
      </c>
      <c r="D691" s="363">
        <f t="shared" si="377"/>
        <v>-6.7241379310344351E-3</v>
      </c>
      <c r="E691" s="349">
        <f t="shared" si="378"/>
        <v>4.0160642570281624E-3</v>
      </c>
      <c r="F691" s="349">
        <f t="shared" si="350"/>
        <v>-2.0288724151385051E-2</v>
      </c>
      <c r="G691" s="421">
        <f t="shared" si="376"/>
        <v>0.29430505774591798</v>
      </c>
      <c r="H691" s="366">
        <v>4.9000000000000004</v>
      </c>
      <c r="I691" s="339">
        <v>4.5</v>
      </c>
      <c r="J691" s="365">
        <v>7.1</v>
      </c>
      <c r="K691" s="383">
        <v>6.55</v>
      </c>
      <c r="L691" s="365">
        <v>4.45</v>
      </c>
      <c r="M691" s="365">
        <v>5.45</v>
      </c>
      <c r="N691" s="365">
        <v>6.1</v>
      </c>
      <c r="O691" s="365">
        <v>5.7</v>
      </c>
      <c r="P691" s="379">
        <v>0</v>
      </c>
      <c r="Q691" s="368">
        <v>0.71</v>
      </c>
      <c r="R691" s="366">
        <v>3.25</v>
      </c>
      <c r="S691" s="73">
        <v>3.8</v>
      </c>
      <c r="T691" s="365">
        <v>4.55</v>
      </c>
      <c r="U691" s="365">
        <v>5.25</v>
      </c>
      <c r="V691" s="365">
        <v>4.75</v>
      </c>
      <c r="W691" s="365">
        <v>3.5</v>
      </c>
      <c r="Y691" s="365">
        <v>9.9</v>
      </c>
      <c r="Z691" s="457">
        <v>10.25</v>
      </c>
      <c r="AA691" s="365">
        <v>2.0299999999999998</v>
      </c>
      <c r="AB691" s="365">
        <v>0.62</v>
      </c>
      <c r="AC691" s="370">
        <f t="shared" si="356"/>
        <v>0</v>
      </c>
      <c r="AD691" s="476"/>
      <c r="AE691" s="273">
        <f t="shared" si="357"/>
        <v>2.2727272727272707E-2</v>
      </c>
      <c r="AF691" s="208">
        <f t="shared" si="358"/>
        <v>-6.5789473684210509E-2</v>
      </c>
      <c r="AG691" s="208">
        <f t="shared" si="359"/>
        <v>-6.4285714285714279E-2</v>
      </c>
      <c r="AH691" s="213">
        <f t="shared" si="360"/>
        <v>-1.1111111111111072E-2</v>
      </c>
      <c r="AI691" s="211">
        <f t="shared" si="361"/>
        <v>-1.8018018018017945E-2</v>
      </c>
      <c r="AJ691" s="211">
        <f t="shared" si="362"/>
        <v>0</v>
      </c>
      <c r="AK691" s="211">
        <f t="shared" si="363"/>
        <v>-8.6956521739129933E-3</v>
      </c>
      <c r="AL691" s="462" t="e">
        <f t="shared" si="364"/>
        <v>#DIV/0!</v>
      </c>
      <c r="AM691" s="461">
        <f t="shared" si="365"/>
        <v>0</v>
      </c>
      <c r="AN691" s="200">
        <f t="shared" si="366"/>
        <v>0</v>
      </c>
      <c r="AO691" s="208">
        <f t="shared" si="367"/>
        <v>0</v>
      </c>
      <c r="AP691" s="32">
        <f t="shared" si="368"/>
        <v>1.1111111111111072E-2</v>
      </c>
      <c r="AQ691" s="32">
        <f t="shared" si="369"/>
        <v>0</v>
      </c>
      <c r="AR691" s="36">
        <f t="shared" si="370"/>
        <v>2.1505376344086002E-2</v>
      </c>
      <c r="AS691" s="36">
        <f t="shared" si="371"/>
        <v>0</v>
      </c>
      <c r="AT691" s="32">
        <f t="shared" si="372"/>
        <v>0</v>
      </c>
      <c r="AU691" s="216">
        <f t="shared" si="373"/>
        <v>0</v>
      </c>
      <c r="AV691" s="461">
        <f t="shared" si="374"/>
        <v>-4.2452830188679402E-2</v>
      </c>
      <c r="AW691" s="461">
        <f t="shared" si="375"/>
        <v>0.16981132075471694</v>
      </c>
    </row>
    <row r="692" spans="1:49">
      <c r="A692" s="40">
        <f t="shared" si="347"/>
        <v>42093</v>
      </c>
      <c r="B692" s="26">
        <v>3230</v>
      </c>
      <c r="C692" s="259">
        <v>2504</v>
      </c>
      <c r="D692" s="363">
        <f t="shared" si="377"/>
        <v>-4.6866863391772373E-3</v>
      </c>
      <c r="E692" s="349">
        <f t="shared" si="378"/>
        <v>-6.1538461538461764E-3</v>
      </c>
      <c r="F692" s="349">
        <f t="shared" si="350"/>
        <v>-2.7877339705296711E-3</v>
      </c>
      <c r="G692" s="421">
        <f t="shared" si="376"/>
        <v>0.28993610223642174</v>
      </c>
      <c r="H692" s="366">
        <v>4.9000000000000004</v>
      </c>
      <c r="I692" s="339">
        <v>4.5</v>
      </c>
      <c r="J692" s="365">
        <v>7.1</v>
      </c>
      <c r="K692" s="383">
        <v>6.5</v>
      </c>
      <c r="L692" s="365">
        <v>4.45</v>
      </c>
      <c r="M692" s="365">
        <v>5.4</v>
      </c>
      <c r="N692" s="365">
        <v>6.1</v>
      </c>
      <c r="O692" s="365">
        <v>5.65</v>
      </c>
      <c r="P692" s="379">
        <v>0</v>
      </c>
      <c r="Q692" s="368">
        <v>0.71</v>
      </c>
      <c r="R692" s="366">
        <v>3.2</v>
      </c>
      <c r="S692" s="398">
        <v>3.75</v>
      </c>
      <c r="T692" s="365">
        <v>4.5</v>
      </c>
      <c r="U692" s="365">
        <v>5.2</v>
      </c>
      <c r="V692" s="365">
        <v>4.7</v>
      </c>
      <c r="W692" s="365">
        <v>3.5</v>
      </c>
      <c r="Y692" s="365">
        <v>9.9</v>
      </c>
      <c r="Z692" s="457">
        <v>10.25</v>
      </c>
      <c r="AA692" s="365">
        <v>2.0299999999999998</v>
      </c>
      <c r="AB692" s="365">
        <v>0.62</v>
      </c>
      <c r="AC692" s="370">
        <f t="shared" si="356"/>
        <v>0</v>
      </c>
      <c r="AD692" s="476"/>
      <c r="AE692" s="273">
        <f t="shared" si="357"/>
        <v>0</v>
      </c>
      <c r="AF692" s="208">
        <f t="shared" si="358"/>
        <v>0</v>
      </c>
      <c r="AG692" s="208">
        <f t="shared" si="359"/>
        <v>-7.6335877862595547E-3</v>
      </c>
      <c r="AH692" s="213">
        <f t="shared" si="360"/>
        <v>0</v>
      </c>
      <c r="AI692" s="211">
        <f t="shared" si="361"/>
        <v>-9.1743119266054496E-3</v>
      </c>
      <c r="AJ692" s="211">
        <f t="shared" si="362"/>
        <v>0</v>
      </c>
      <c r="AK692" s="211">
        <f t="shared" si="363"/>
        <v>-8.7719298245613198E-3</v>
      </c>
      <c r="AL692" s="462" t="e">
        <f t="shared" si="364"/>
        <v>#DIV/0!</v>
      </c>
      <c r="AM692" s="461">
        <f t="shared" si="365"/>
        <v>0</v>
      </c>
      <c r="AN692" s="200">
        <f t="shared" si="366"/>
        <v>-1.538461538461533E-2</v>
      </c>
      <c r="AO692" s="208">
        <f t="shared" si="367"/>
        <v>-1.3157894736842035E-2</v>
      </c>
      <c r="AP692" s="32">
        <f t="shared" si="368"/>
        <v>-1.098901098901095E-2</v>
      </c>
      <c r="AQ692" s="32">
        <f t="shared" si="369"/>
        <v>-9.52380952380949E-3</v>
      </c>
      <c r="AR692" s="36">
        <f t="shared" si="370"/>
        <v>-1.0526315789473606E-2</v>
      </c>
      <c r="AS692" s="36">
        <f t="shared" si="371"/>
        <v>0</v>
      </c>
      <c r="AT692" s="32">
        <f t="shared" si="372"/>
        <v>0</v>
      </c>
      <c r="AU692" s="216">
        <f t="shared" si="373"/>
        <v>0</v>
      </c>
      <c r="AV692" s="461">
        <f t="shared" si="374"/>
        <v>0</v>
      </c>
      <c r="AW692" s="461">
        <f t="shared" si="375"/>
        <v>0</v>
      </c>
    </row>
    <row r="693" spans="1:49">
      <c r="A693" s="40">
        <f>IF(ISBLANK(B693),"",DATE(YEAR(A692),MONTH(A692),DAY(A692)+8))</f>
        <v>42101</v>
      </c>
      <c r="B693" s="26">
        <v>3186</v>
      </c>
      <c r="C693" s="259">
        <v>2527</v>
      </c>
      <c r="D693" s="363">
        <f t="shared" si="377"/>
        <v>-3.6623648412975607E-3</v>
      </c>
      <c r="E693" s="349">
        <f t="shared" si="378"/>
        <v>-1.3622291021671784E-2</v>
      </c>
      <c r="F693" s="349">
        <f t="shared" si="350"/>
        <v>9.1853035143769635E-3</v>
      </c>
      <c r="G693" s="421">
        <f t="shared" si="376"/>
        <v>0.26078353779184804</v>
      </c>
      <c r="H693" s="366">
        <v>5</v>
      </c>
      <c r="I693" s="339">
        <v>4.4000000000000004</v>
      </c>
      <c r="J693" s="365">
        <v>7.1</v>
      </c>
      <c r="K693" s="383">
        <v>6.55</v>
      </c>
      <c r="L693" s="365">
        <v>4.7</v>
      </c>
      <c r="M693" s="365">
        <v>5.5</v>
      </c>
      <c r="N693" s="365">
        <v>6.15</v>
      </c>
      <c r="O693" s="365">
        <v>5.7</v>
      </c>
      <c r="P693" s="379">
        <v>0</v>
      </c>
      <c r="Q693" s="368">
        <v>0.71</v>
      </c>
      <c r="R693" s="366">
        <v>3.3</v>
      </c>
      <c r="S693" s="73">
        <v>3.9</v>
      </c>
      <c r="T693" s="365">
        <v>4.7</v>
      </c>
      <c r="U693" s="365">
        <v>5.3</v>
      </c>
      <c r="V693" s="365">
        <v>5</v>
      </c>
      <c r="W693" s="365">
        <v>3.55</v>
      </c>
      <c r="Y693" s="365">
        <v>9.1999999999999993</v>
      </c>
      <c r="Z693" s="457">
        <v>9.5</v>
      </c>
      <c r="AA693" s="365">
        <v>1.72</v>
      </c>
      <c r="AB693" s="365">
        <v>0.53</v>
      </c>
      <c r="AC693" s="370">
        <f t="shared" si="356"/>
        <v>2.0408163265306145E-2</v>
      </c>
      <c r="AD693" s="476"/>
      <c r="AE693" s="273">
        <f t="shared" si="357"/>
        <v>-2.2222222222222143E-2</v>
      </c>
      <c r="AF693" s="208">
        <f t="shared" si="358"/>
        <v>0</v>
      </c>
      <c r="AG693" s="208">
        <f t="shared" si="359"/>
        <v>7.692307692307665E-3</v>
      </c>
      <c r="AH693" s="213">
        <f t="shared" si="360"/>
        <v>5.6179775280898792E-2</v>
      </c>
      <c r="AI693" s="211">
        <f t="shared" si="361"/>
        <v>1.8518518518518379E-2</v>
      </c>
      <c r="AJ693" s="211">
        <f t="shared" si="362"/>
        <v>8.19672131147553E-3</v>
      </c>
      <c r="AK693" s="211">
        <f t="shared" si="363"/>
        <v>8.8495575221239076E-3</v>
      </c>
      <c r="AL693" s="462" t="e">
        <f t="shared" si="364"/>
        <v>#DIV/0!</v>
      </c>
      <c r="AM693" s="461">
        <f t="shared" si="365"/>
        <v>0</v>
      </c>
      <c r="AN693" s="200">
        <f t="shared" si="366"/>
        <v>3.1249999999999778E-2</v>
      </c>
      <c r="AO693" s="208">
        <f t="shared" si="367"/>
        <v>4.0000000000000036E-2</v>
      </c>
      <c r="AP693" s="32">
        <f t="shared" si="368"/>
        <v>4.4444444444444509E-2</v>
      </c>
      <c r="AQ693" s="32">
        <f t="shared" si="369"/>
        <v>1.9230769230769162E-2</v>
      </c>
      <c r="AR693" s="36">
        <f t="shared" si="370"/>
        <v>6.3829787234042534E-2</v>
      </c>
      <c r="AS693" s="36">
        <f t="shared" si="371"/>
        <v>1.4285714285714235E-2</v>
      </c>
      <c r="AT693" s="32">
        <f t="shared" si="372"/>
        <v>-7.0707070707070829E-2</v>
      </c>
      <c r="AU693" s="216">
        <f t="shared" si="373"/>
        <v>-7.3170731707317027E-2</v>
      </c>
      <c r="AV693" s="461">
        <f t="shared" si="374"/>
        <v>-0.15270935960591125</v>
      </c>
      <c r="AW693" s="461">
        <f t="shared" si="375"/>
        <v>-0.14516129032258063</v>
      </c>
    </row>
    <row r="694" spans="1:49">
      <c r="A694" s="40">
        <f>IF(ISBLANK(B694),"",DATE(YEAR(A693),MONTH(A693),DAY(A693)+7))</f>
        <v>42108</v>
      </c>
      <c r="B694" s="26">
        <v>3330</v>
      </c>
      <c r="C694" s="259">
        <v>2491</v>
      </c>
      <c r="D694" s="363">
        <f t="shared" si="377"/>
        <v>1.8904253457027842E-2</v>
      </c>
      <c r="E694" s="349">
        <f t="shared" si="378"/>
        <v>4.5197740112994378E-2</v>
      </c>
      <c r="F694" s="349">
        <f t="shared" si="350"/>
        <v>-1.4246141669964407E-2</v>
      </c>
      <c r="G694" s="421">
        <f t="shared" si="376"/>
        <v>0.33681252509032517</v>
      </c>
      <c r="H694" s="366">
        <v>4.9000000000000004</v>
      </c>
      <c r="I694" s="339">
        <v>4.3499999999999996</v>
      </c>
      <c r="J694" s="365">
        <v>7</v>
      </c>
      <c r="K694" s="383">
        <v>6.5</v>
      </c>
      <c r="L694" s="365">
        <v>4.4000000000000004</v>
      </c>
      <c r="M694" s="365">
        <v>5.45</v>
      </c>
      <c r="N694" s="365">
        <v>6.2</v>
      </c>
      <c r="O694" s="365">
        <v>5.65</v>
      </c>
      <c r="P694" s="379">
        <v>0</v>
      </c>
      <c r="Q694" s="368">
        <v>0.71</v>
      </c>
      <c r="R694" s="366">
        <v>3.45</v>
      </c>
      <c r="S694" s="73">
        <v>4.05</v>
      </c>
      <c r="T694" s="365">
        <v>4.5</v>
      </c>
      <c r="U694" s="365">
        <v>5.7</v>
      </c>
      <c r="V694" s="365">
        <v>5</v>
      </c>
      <c r="W694" s="365">
        <v>3.8</v>
      </c>
      <c r="Y694" s="365">
        <v>9.6999999999999993</v>
      </c>
      <c r="Z694" s="457">
        <v>10</v>
      </c>
      <c r="AA694" s="365">
        <v>1.86</v>
      </c>
      <c r="AB694" s="365">
        <v>0.62</v>
      </c>
      <c r="AC694" s="370">
        <f t="shared" ref="AC694:AC706" si="379">IF(ISBLANK(H694),"",H694/H693-1)</f>
        <v>-1.9999999999999907E-2</v>
      </c>
      <c r="AD694" s="476"/>
      <c r="AE694" s="273">
        <f t="shared" ref="AE694:AE706" si="380">IF(ISBLANK(I694),"",I694/I693-1)</f>
        <v>-1.1363636363636576E-2</v>
      </c>
      <c r="AF694" s="208">
        <f t="shared" ref="AF694:AF706" si="381">IF(ISBLANK(J694),"",J694/J693-1)</f>
        <v>-1.4084507042253502E-2</v>
      </c>
      <c r="AG694" s="208">
        <f t="shared" ref="AG694:AG706" si="382">IF(ISBLANK(K694),"",K694/K693-1)</f>
        <v>-7.6335877862595547E-3</v>
      </c>
      <c r="AH694" s="213">
        <f t="shared" ref="AH694:AH706" si="383">IF(ISBLANK(L694),"",L694/L693-1)</f>
        <v>-6.3829787234042534E-2</v>
      </c>
      <c r="AI694" s="211">
        <f t="shared" ref="AI694:AI706" si="384">IF(ISBLANK(M694),"",M694/M693-1)</f>
        <v>-9.0909090909090384E-3</v>
      </c>
      <c r="AJ694" s="211">
        <f t="shared" ref="AJ694:AJ699" si="385">IF(ISBLANK(N694),"",N694/N693-1)</f>
        <v>8.1300813008129413E-3</v>
      </c>
      <c r="AK694" s="211">
        <f t="shared" ref="AK694:AK706" si="386">IF(ISBLANK(O694),"",O694/O693-1)</f>
        <v>-8.7719298245613198E-3</v>
      </c>
      <c r="AL694" s="462" t="e">
        <f t="shared" ref="AL694:AL706" si="387">IF(ISBLANK(P694),"",P694/P693-1)</f>
        <v>#DIV/0!</v>
      </c>
      <c r="AM694" s="461">
        <f t="shared" ref="AM694:AM706" si="388">IF(ISBLANK(Q694),"",Q694/Q693-1)</f>
        <v>0</v>
      </c>
      <c r="AN694" s="200">
        <f t="shared" ref="AN694:AN706" si="389">IF(ISBLANK(R694),"",R694/R693-1)</f>
        <v>4.5454545454545636E-2</v>
      </c>
      <c r="AO694" s="208">
        <f t="shared" ref="AO694:AO706" si="390">IF(ISBLANK(S694),"",S694/S693-1)</f>
        <v>3.8461538461538547E-2</v>
      </c>
      <c r="AP694" s="32">
        <f t="shared" ref="AP694:AP706" si="391">IF(ISBLANK(T694),"",T694/T693-1)</f>
        <v>-4.2553191489361764E-2</v>
      </c>
      <c r="AQ694" s="32">
        <f t="shared" ref="AQ694:AQ706" si="392">IF(ISBLANK(U694),"",U694/U693-1)</f>
        <v>7.547169811320753E-2</v>
      </c>
      <c r="AR694" s="36">
        <f t="shared" ref="AR694:AR706" si="393">IF(ISBLANK(V694),"",V694/V693-1)</f>
        <v>0</v>
      </c>
      <c r="AS694" s="36">
        <f t="shared" ref="AS694:AS706" si="394">IF(ISBLANK(W694),"",W694/W693-1)</f>
        <v>7.0422535211267512E-2</v>
      </c>
      <c r="AT694" s="32">
        <f t="shared" si="372"/>
        <v>5.4347826086956541E-2</v>
      </c>
      <c r="AU694" s="216">
        <f t="shared" si="373"/>
        <v>5.2631578947368363E-2</v>
      </c>
      <c r="AV694" s="461">
        <f t="shared" si="374"/>
        <v>8.1395348837209447E-2</v>
      </c>
      <c r="AW694" s="461">
        <f t="shared" si="375"/>
        <v>0.16981132075471694</v>
      </c>
    </row>
    <row r="695" spans="1:49">
      <c r="A695" s="40">
        <f>IF(ISBLANK(B695),"",DATE(YEAR(A694),MONTH(A694),DAY(A694)+7))</f>
        <v>42115</v>
      </c>
      <c r="B695" s="26">
        <v>3431</v>
      </c>
      <c r="C695" s="259">
        <v>2717</v>
      </c>
      <c r="D695" s="363">
        <f t="shared" si="377"/>
        <v>5.6175914791273041E-2</v>
      </c>
      <c r="E695" s="349">
        <f t="shared" si="378"/>
        <v>3.0330330330330391E-2</v>
      </c>
      <c r="F695" s="349">
        <f t="shared" si="350"/>
        <v>9.0726615816941081E-2</v>
      </c>
      <c r="G695" s="421">
        <f t="shared" si="376"/>
        <v>0.26278984173721015</v>
      </c>
      <c r="H695" s="366">
        <v>5.65</v>
      </c>
      <c r="I695" s="339">
        <v>4.45</v>
      </c>
      <c r="J695" s="365">
        <v>7</v>
      </c>
      <c r="K695" s="383">
        <v>6.6</v>
      </c>
      <c r="L695" s="365">
        <v>4.5999999999999996</v>
      </c>
      <c r="M695" s="365">
        <v>6.5</v>
      </c>
      <c r="N695" s="365">
        <v>6.9</v>
      </c>
      <c r="O695" s="365">
        <v>6.85</v>
      </c>
      <c r="P695" s="379">
        <v>0</v>
      </c>
      <c r="Q695" s="368">
        <v>0.75</v>
      </c>
      <c r="R695" s="366">
        <v>3.55</v>
      </c>
      <c r="S695" s="73">
        <v>4.5</v>
      </c>
      <c r="T695" s="365">
        <v>4.2</v>
      </c>
      <c r="U695" s="365">
        <v>5.9</v>
      </c>
      <c r="V695" s="365">
        <v>5.3</v>
      </c>
      <c r="W695" s="365">
        <v>3.95</v>
      </c>
      <c r="Y695" s="365">
        <v>10.1</v>
      </c>
      <c r="Z695" s="457">
        <v>10</v>
      </c>
      <c r="AA695" s="365">
        <v>1.86</v>
      </c>
      <c r="AB695" s="365">
        <v>0.67</v>
      </c>
      <c r="AC695" s="370">
        <f t="shared" si="379"/>
        <v>0.15306122448979598</v>
      </c>
      <c r="AD695" s="476"/>
      <c r="AE695" s="273">
        <f t="shared" si="380"/>
        <v>2.2988505747126631E-2</v>
      </c>
      <c r="AF695" s="208">
        <f t="shared" si="381"/>
        <v>0</v>
      </c>
      <c r="AG695" s="208">
        <f t="shared" si="382"/>
        <v>1.538461538461533E-2</v>
      </c>
      <c r="AH695" s="213">
        <f t="shared" si="383"/>
        <v>4.5454545454545192E-2</v>
      </c>
      <c r="AI695" s="211">
        <f t="shared" si="384"/>
        <v>0.19266055045871555</v>
      </c>
      <c r="AJ695" s="211">
        <f t="shared" si="385"/>
        <v>0.11290322580645173</v>
      </c>
      <c r="AK695" s="211">
        <f t="shared" si="386"/>
        <v>0.21238938053097334</v>
      </c>
      <c r="AL695" s="462" t="e">
        <f t="shared" si="387"/>
        <v>#DIV/0!</v>
      </c>
      <c r="AM695" s="461">
        <f t="shared" si="388"/>
        <v>5.6338028169014231E-2</v>
      </c>
      <c r="AN695" s="200">
        <f t="shared" si="389"/>
        <v>2.8985507246376718E-2</v>
      </c>
      <c r="AO695" s="208">
        <f t="shared" si="390"/>
        <v>0.11111111111111116</v>
      </c>
      <c r="AP695" s="32">
        <f t="shared" si="391"/>
        <v>-6.6666666666666652E-2</v>
      </c>
      <c r="AQ695" s="32">
        <f t="shared" si="392"/>
        <v>3.5087719298245723E-2</v>
      </c>
      <c r="AR695" s="36">
        <f t="shared" si="393"/>
        <v>6.0000000000000053E-2</v>
      </c>
      <c r="AS695" s="36">
        <f t="shared" si="394"/>
        <v>3.9473684210526327E-2</v>
      </c>
      <c r="AT695" s="32">
        <f t="shared" si="372"/>
        <v>4.1237113402061931E-2</v>
      </c>
      <c r="AU695" s="216">
        <f t="shared" si="373"/>
        <v>0</v>
      </c>
      <c r="AV695" s="461">
        <f t="shared" si="374"/>
        <v>0</v>
      </c>
      <c r="AW695" s="461">
        <f t="shared" si="375"/>
        <v>8.0645161290322731E-2</v>
      </c>
    </row>
    <row r="696" spans="1:49">
      <c r="A696" s="40">
        <f>IF(ISBLANK(B696),"",DATE(YEAR(A695),MONTH(A695),DAY(A695)+7))</f>
        <v>42122</v>
      </c>
      <c r="B696" s="26">
        <v>3404</v>
      </c>
      <c r="C696" s="259">
        <v>2685</v>
      </c>
      <c r="D696" s="363">
        <f t="shared" si="377"/>
        <v>-9.5966167859466989E-3</v>
      </c>
      <c r="E696" s="349">
        <f t="shared" si="378"/>
        <v>-7.8694258233751313E-3</v>
      </c>
      <c r="F696" s="349">
        <f t="shared" si="350"/>
        <v>-1.1777695988222314E-2</v>
      </c>
      <c r="G696" s="421">
        <f t="shared" si="376"/>
        <v>0.26778398510242085</v>
      </c>
      <c r="H696" s="366">
        <v>5.65</v>
      </c>
      <c r="I696" s="339">
        <v>4.45</v>
      </c>
      <c r="J696" s="365">
        <v>7</v>
      </c>
      <c r="K696" s="383">
        <v>6.6</v>
      </c>
      <c r="L696" s="365">
        <v>4.5999999999999996</v>
      </c>
      <c r="M696" s="365">
        <v>6.5</v>
      </c>
      <c r="N696" s="365">
        <v>6.5</v>
      </c>
      <c r="O696" s="365">
        <v>6.7</v>
      </c>
      <c r="P696" s="379">
        <v>0</v>
      </c>
      <c r="Q696" s="368">
        <v>0.7</v>
      </c>
      <c r="R696" s="366">
        <v>3.55</v>
      </c>
      <c r="S696" s="73">
        <v>4.75</v>
      </c>
      <c r="T696" s="365">
        <v>4.2</v>
      </c>
      <c r="U696" s="365">
        <v>5.8</v>
      </c>
      <c r="V696" s="365">
        <v>5.3</v>
      </c>
      <c r="W696" s="365">
        <v>3.9</v>
      </c>
      <c r="Y696" s="365">
        <v>9.9</v>
      </c>
      <c r="Z696" s="457">
        <v>10</v>
      </c>
      <c r="AA696" s="365">
        <v>1.68</v>
      </c>
      <c r="AB696" s="365">
        <v>0.65</v>
      </c>
      <c r="AC696" s="370">
        <f t="shared" si="379"/>
        <v>0</v>
      </c>
      <c r="AD696" s="476"/>
      <c r="AE696" s="273">
        <f t="shared" si="380"/>
        <v>0</v>
      </c>
      <c r="AF696" s="208">
        <f t="shared" si="381"/>
        <v>0</v>
      </c>
      <c r="AG696" s="208">
        <f t="shared" si="382"/>
        <v>0</v>
      </c>
      <c r="AH696" s="213">
        <f t="shared" si="383"/>
        <v>0</v>
      </c>
      <c r="AI696" s="211">
        <f t="shared" si="384"/>
        <v>0</v>
      </c>
      <c r="AJ696" s="211">
        <f t="shared" si="385"/>
        <v>-5.7971014492753659E-2</v>
      </c>
      <c r="AK696" s="211">
        <f t="shared" si="386"/>
        <v>-2.1897810218978075E-2</v>
      </c>
      <c r="AL696" s="462" t="e">
        <f t="shared" si="387"/>
        <v>#DIV/0!</v>
      </c>
      <c r="AM696" s="461">
        <f t="shared" si="388"/>
        <v>-6.6666666666666763E-2</v>
      </c>
      <c r="AN696" s="200">
        <f t="shared" si="389"/>
        <v>0</v>
      </c>
      <c r="AO696" s="208">
        <f t="shared" si="390"/>
        <v>5.555555555555558E-2</v>
      </c>
      <c r="AP696" s="32">
        <f t="shared" si="391"/>
        <v>0</v>
      </c>
      <c r="AQ696" s="32">
        <f t="shared" si="392"/>
        <v>-1.6949152542372947E-2</v>
      </c>
      <c r="AR696" s="36">
        <f t="shared" si="393"/>
        <v>0</v>
      </c>
      <c r="AS696" s="36">
        <f t="shared" si="394"/>
        <v>-1.2658227848101333E-2</v>
      </c>
      <c r="AT696" s="32">
        <f t="shared" si="372"/>
        <v>-1.9801980198019709E-2</v>
      </c>
      <c r="AU696" s="216">
        <f t="shared" si="373"/>
        <v>0</v>
      </c>
      <c r="AV696" s="461">
        <f t="shared" si="374"/>
        <v>-9.6774193548387233E-2</v>
      </c>
      <c r="AW696" s="461">
        <f t="shared" si="375"/>
        <v>-2.9850746268656692E-2</v>
      </c>
    </row>
    <row r="697" spans="1:49">
      <c r="A697" s="40">
        <f t="shared" ref="A697:A709" si="395">IF(ISBLANK(B697),"",DATE(YEAR(A696),MONTH(A696),DAY(A696)+7))</f>
        <v>42129</v>
      </c>
      <c r="B697" s="26">
        <v>3475</v>
      </c>
      <c r="C697" s="259">
        <v>2699</v>
      </c>
      <c r="D697" s="363">
        <f t="shared" si="377"/>
        <v>1.3959599277385548E-2</v>
      </c>
      <c r="E697" s="349">
        <f t="shared" si="378"/>
        <v>2.0857814336075142E-2</v>
      </c>
      <c r="F697" s="349">
        <f t="shared" si="350"/>
        <v>5.2141527001863253E-3</v>
      </c>
      <c r="G697" s="421">
        <f t="shared" si="376"/>
        <v>0.28751389403482769</v>
      </c>
      <c r="H697" s="366">
        <v>5.65</v>
      </c>
      <c r="I697" s="339">
        <v>4.45</v>
      </c>
      <c r="J697" s="365">
        <v>7</v>
      </c>
      <c r="K697" s="383">
        <v>6.6</v>
      </c>
      <c r="L697" s="365">
        <v>4.5999999999999996</v>
      </c>
      <c r="M697" s="365">
        <v>6.5</v>
      </c>
      <c r="N697" s="365">
        <v>6.5</v>
      </c>
      <c r="O697" s="365">
        <v>6.7</v>
      </c>
      <c r="P697" s="379">
        <v>0</v>
      </c>
      <c r="Q697" s="368">
        <v>0.8</v>
      </c>
      <c r="R697" s="366">
        <v>3.55</v>
      </c>
      <c r="S697" s="73">
        <v>5.3</v>
      </c>
      <c r="T697" s="365">
        <v>4.2</v>
      </c>
      <c r="U697" s="365">
        <v>6.5</v>
      </c>
      <c r="V697" s="365">
        <v>5.45</v>
      </c>
      <c r="W697" s="365">
        <v>3.9</v>
      </c>
      <c r="Y697" s="365">
        <v>10.15</v>
      </c>
      <c r="Z697" s="457">
        <v>10</v>
      </c>
      <c r="AA697" s="365">
        <v>1.7</v>
      </c>
      <c r="AB697" s="365">
        <v>0.71</v>
      </c>
      <c r="AC697" s="370">
        <f t="shared" si="379"/>
        <v>0</v>
      </c>
      <c r="AD697" s="476"/>
      <c r="AE697" s="273">
        <f t="shared" si="380"/>
        <v>0</v>
      </c>
      <c r="AF697" s="208">
        <f t="shared" si="381"/>
        <v>0</v>
      </c>
      <c r="AG697" s="208">
        <f t="shared" si="382"/>
        <v>0</v>
      </c>
      <c r="AH697" s="213">
        <f t="shared" si="383"/>
        <v>0</v>
      </c>
      <c r="AI697" s="211">
        <f t="shared" si="384"/>
        <v>0</v>
      </c>
      <c r="AJ697" s="211">
        <f t="shared" si="385"/>
        <v>0</v>
      </c>
      <c r="AK697" s="211">
        <f t="shared" si="386"/>
        <v>0</v>
      </c>
      <c r="AL697" s="462" t="e">
        <f t="shared" si="387"/>
        <v>#DIV/0!</v>
      </c>
      <c r="AM697" s="461">
        <f t="shared" si="388"/>
        <v>0.14285714285714302</v>
      </c>
      <c r="AN697" s="200">
        <f t="shared" si="389"/>
        <v>0</v>
      </c>
      <c r="AO697" s="208">
        <f t="shared" si="390"/>
        <v>0.11578947368421044</v>
      </c>
      <c r="AP697" s="32">
        <f t="shared" si="391"/>
        <v>0</v>
      </c>
      <c r="AQ697" s="32">
        <f t="shared" si="392"/>
        <v>0.12068965517241392</v>
      </c>
      <c r="AR697" s="36">
        <f t="shared" si="393"/>
        <v>2.8301886792452935E-2</v>
      </c>
      <c r="AS697" s="36">
        <f t="shared" si="394"/>
        <v>0</v>
      </c>
      <c r="AT697" s="32">
        <f t="shared" si="372"/>
        <v>2.5252525252525304E-2</v>
      </c>
      <c r="AU697" s="216">
        <f t="shared" si="373"/>
        <v>0</v>
      </c>
      <c r="AV697" s="461">
        <f t="shared" si="374"/>
        <v>1.1904761904761862E-2</v>
      </c>
      <c r="AW697" s="461">
        <f t="shared" si="375"/>
        <v>9.2307692307692202E-2</v>
      </c>
    </row>
    <row r="698" spans="1:49">
      <c r="A698" s="40">
        <f t="shared" si="395"/>
        <v>42136</v>
      </c>
      <c r="B698" s="26">
        <v>3694</v>
      </c>
      <c r="C698" s="259">
        <v>2792</v>
      </c>
      <c r="D698" s="363">
        <f t="shared" si="377"/>
        <v>5.053449951409128E-2</v>
      </c>
      <c r="E698" s="349">
        <f t="shared" si="378"/>
        <v>6.3021582733812975E-2</v>
      </c>
      <c r="F698" s="349">
        <f t="shared" si="350"/>
        <v>3.4457206372730642E-2</v>
      </c>
      <c r="G698" s="421">
        <f t="shared" si="376"/>
        <v>0.32306590257879658</v>
      </c>
      <c r="H698" s="366">
        <v>5.65</v>
      </c>
      <c r="I698" s="339">
        <v>4.6500000000000004</v>
      </c>
      <c r="J698" s="365">
        <v>7.8</v>
      </c>
      <c r="K698" s="383">
        <v>6.6</v>
      </c>
      <c r="L698" s="365">
        <v>4.9000000000000004</v>
      </c>
      <c r="M698" s="365">
        <v>6.5</v>
      </c>
      <c r="N698" s="365">
        <v>6.95</v>
      </c>
      <c r="O698" s="365">
        <v>6.7</v>
      </c>
      <c r="P698" s="379">
        <v>0</v>
      </c>
      <c r="Q698" s="368">
        <v>0.8</v>
      </c>
      <c r="R698" s="366">
        <v>3.6</v>
      </c>
      <c r="S698" s="73">
        <v>5.5</v>
      </c>
      <c r="T698" s="365">
        <v>5</v>
      </c>
      <c r="U698" s="365">
        <v>6.9</v>
      </c>
      <c r="V698" s="365">
        <v>5.6</v>
      </c>
      <c r="W698" s="365">
        <v>3.9</v>
      </c>
      <c r="Y698" s="365">
        <v>10.55</v>
      </c>
      <c r="Z698" s="457">
        <v>10.7</v>
      </c>
      <c r="AA698" s="365">
        <v>1.81</v>
      </c>
      <c r="AB698" s="365">
        <v>0.71</v>
      </c>
      <c r="AC698" s="370">
        <f t="shared" si="379"/>
        <v>0</v>
      </c>
      <c r="AD698" s="476"/>
      <c r="AE698" s="273">
        <f t="shared" si="380"/>
        <v>4.4943820224719211E-2</v>
      </c>
      <c r="AF698" s="208">
        <f t="shared" si="381"/>
        <v>0.11428571428571432</v>
      </c>
      <c r="AG698" s="208">
        <f t="shared" si="382"/>
        <v>0</v>
      </c>
      <c r="AH698" s="213">
        <f t="shared" si="383"/>
        <v>6.5217391304347894E-2</v>
      </c>
      <c r="AI698" s="211">
        <f t="shared" si="384"/>
        <v>0</v>
      </c>
      <c r="AJ698" s="211">
        <f t="shared" si="385"/>
        <v>6.9230769230769207E-2</v>
      </c>
      <c r="AK698" s="211">
        <f t="shared" si="386"/>
        <v>0</v>
      </c>
      <c r="AL698" s="462" t="e">
        <f t="shared" si="387"/>
        <v>#DIV/0!</v>
      </c>
      <c r="AM698" s="461">
        <f t="shared" si="388"/>
        <v>0</v>
      </c>
      <c r="AN698" s="200">
        <f t="shared" si="389"/>
        <v>1.4084507042253502E-2</v>
      </c>
      <c r="AO698" s="208">
        <f t="shared" si="390"/>
        <v>3.7735849056603765E-2</v>
      </c>
      <c r="AP698" s="32">
        <f t="shared" si="391"/>
        <v>0.19047619047619047</v>
      </c>
      <c r="AQ698" s="32">
        <f t="shared" si="392"/>
        <v>6.1538461538461542E-2</v>
      </c>
      <c r="AR698" s="36">
        <f t="shared" si="393"/>
        <v>2.7522935779816349E-2</v>
      </c>
      <c r="AS698" s="36">
        <f t="shared" si="394"/>
        <v>0</v>
      </c>
      <c r="AT698" s="32">
        <f t="shared" si="372"/>
        <v>3.9408866995073843E-2</v>
      </c>
      <c r="AU698" s="216">
        <f t="shared" si="373"/>
        <v>6.999999999999984E-2</v>
      </c>
      <c r="AV698" s="461">
        <f t="shared" si="374"/>
        <v>6.4705882352941169E-2</v>
      </c>
      <c r="AW698" s="461">
        <f t="shared" si="375"/>
        <v>0</v>
      </c>
    </row>
    <row r="699" spans="1:49">
      <c r="A699" s="40">
        <f t="shared" si="395"/>
        <v>42143</v>
      </c>
      <c r="B699" s="26">
        <v>4230</v>
      </c>
      <c r="C699" s="259">
        <v>2976</v>
      </c>
      <c r="D699" s="363">
        <f t="shared" si="377"/>
        <v>0.11100832562442187</v>
      </c>
      <c r="E699" s="349">
        <f t="shared" si="378"/>
        <v>0.14510016242555501</v>
      </c>
      <c r="F699" s="349">
        <f t="shared" si="350"/>
        <v>6.5902578796561695E-2</v>
      </c>
      <c r="G699" s="421">
        <f t="shared" si="376"/>
        <v>0.4213709677419355</v>
      </c>
      <c r="H699" s="366">
        <v>5.65</v>
      </c>
      <c r="I699" s="339">
        <v>5.0999999999999996</v>
      </c>
      <c r="J699" s="365">
        <v>9</v>
      </c>
      <c r="K699" s="383">
        <v>6.6</v>
      </c>
      <c r="L699" s="365">
        <v>4.9000000000000004</v>
      </c>
      <c r="M699" s="365">
        <v>6.5</v>
      </c>
      <c r="N699" s="365">
        <v>7.75</v>
      </c>
      <c r="O699" s="383">
        <v>6.7</v>
      </c>
      <c r="P699" s="379">
        <v>0</v>
      </c>
      <c r="Q699" s="368">
        <v>1.18</v>
      </c>
      <c r="R699" s="366">
        <v>4</v>
      </c>
      <c r="S699" s="73">
        <v>6.25</v>
      </c>
      <c r="T699" s="365">
        <v>5.8</v>
      </c>
      <c r="U699" s="365">
        <v>7.5</v>
      </c>
      <c r="V699" s="365">
        <v>6.3</v>
      </c>
      <c r="W699" s="365">
        <v>3.9</v>
      </c>
      <c r="Y699" s="365">
        <v>12</v>
      </c>
      <c r="Z699" s="457">
        <v>12.3</v>
      </c>
      <c r="AA699" s="365">
        <v>2.48</v>
      </c>
      <c r="AB699" s="365">
        <v>1.24</v>
      </c>
      <c r="AC699" s="370">
        <f t="shared" si="379"/>
        <v>0</v>
      </c>
      <c r="AD699" s="476"/>
      <c r="AE699" s="273">
        <f t="shared" si="380"/>
        <v>9.6774193548387011E-2</v>
      </c>
      <c r="AF699" s="208">
        <f t="shared" si="381"/>
        <v>0.15384615384615397</v>
      </c>
      <c r="AG699" s="208">
        <f t="shared" si="382"/>
        <v>0</v>
      </c>
      <c r="AH699" s="213">
        <f t="shared" si="383"/>
        <v>0</v>
      </c>
      <c r="AI699" s="211">
        <f t="shared" si="384"/>
        <v>0</v>
      </c>
      <c r="AJ699" s="211">
        <f t="shared" si="385"/>
        <v>0.1151079136690647</v>
      </c>
      <c r="AK699" s="211">
        <f t="shared" si="386"/>
        <v>0</v>
      </c>
      <c r="AL699" s="462" t="e">
        <f t="shared" si="387"/>
        <v>#DIV/0!</v>
      </c>
      <c r="AM699" s="461">
        <f t="shared" si="388"/>
        <v>0.47499999999999987</v>
      </c>
      <c r="AN699" s="200">
        <f t="shared" si="389"/>
        <v>0.11111111111111116</v>
      </c>
      <c r="AO699" s="208">
        <f t="shared" si="390"/>
        <v>0.13636363636363646</v>
      </c>
      <c r="AP699" s="32">
        <f t="shared" si="391"/>
        <v>0.15999999999999992</v>
      </c>
      <c r="AQ699" s="32">
        <f t="shared" si="392"/>
        <v>8.6956521739130377E-2</v>
      </c>
      <c r="AR699" s="36">
        <f t="shared" si="393"/>
        <v>0.125</v>
      </c>
      <c r="AS699" s="36">
        <f t="shared" si="394"/>
        <v>0</v>
      </c>
      <c r="AT699" s="32">
        <f t="shared" si="372"/>
        <v>0.13744075829383884</v>
      </c>
      <c r="AU699" s="216">
        <f t="shared" si="373"/>
        <v>0.14953271028037407</v>
      </c>
      <c r="AV699" s="461">
        <f t="shared" si="374"/>
        <v>0.37016574585635365</v>
      </c>
      <c r="AW699" s="461">
        <f t="shared" si="375"/>
        <v>0.74647887323943674</v>
      </c>
    </row>
    <row r="700" spans="1:49">
      <c r="A700" s="40">
        <f t="shared" si="395"/>
        <v>42150</v>
      </c>
      <c r="B700" s="26">
        <v>3816</v>
      </c>
      <c r="C700" s="259">
        <v>2917</v>
      </c>
      <c r="D700" s="363">
        <f t="shared" si="377"/>
        <v>-6.5639744657230104E-2</v>
      </c>
      <c r="E700" s="349">
        <f t="shared" si="378"/>
        <v>-9.7872340425531945E-2</v>
      </c>
      <c r="F700" s="349">
        <f t="shared" si="350"/>
        <v>-1.9825268817204256E-2</v>
      </c>
      <c r="G700" s="421">
        <f t="shared" si="376"/>
        <v>0.308193349331505</v>
      </c>
      <c r="H700" s="366">
        <v>5.65</v>
      </c>
      <c r="I700" s="339">
        <v>4.9000000000000004</v>
      </c>
      <c r="J700" s="365">
        <v>8.65</v>
      </c>
      <c r="K700" s="383">
        <v>6.6</v>
      </c>
      <c r="L700" s="365">
        <v>5.4</v>
      </c>
      <c r="M700" s="365">
        <v>6.5</v>
      </c>
      <c r="N700" s="365">
        <v>7.25</v>
      </c>
      <c r="O700" s="365">
        <v>6.7</v>
      </c>
      <c r="P700" s="379">
        <v>0</v>
      </c>
      <c r="Q700" s="368">
        <v>0.96</v>
      </c>
      <c r="R700" s="366">
        <v>3.7</v>
      </c>
      <c r="S700" s="73">
        <v>5.6</v>
      </c>
      <c r="T700" s="365">
        <v>5.15</v>
      </c>
      <c r="U700" s="365">
        <v>6.8</v>
      </c>
      <c r="V700" s="365">
        <v>5.5</v>
      </c>
      <c r="W700" s="365">
        <v>3.9</v>
      </c>
      <c r="Y700" s="365">
        <v>11.25</v>
      </c>
      <c r="Z700" s="457">
        <v>11.35</v>
      </c>
      <c r="AA700" s="365">
        <v>2.14</v>
      </c>
      <c r="AB700" s="365">
        <v>0.77</v>
      </c>
      <c r="AC700" s="370">
        <f t="shared" si="379"/>
        <v>0</v>
      </c>
      <c r="AD700" s="476"/>
      <c r="AE700" s="273">
        <f t="shared" si="380"/>
        <v>-3.9215686274509665E-2</v>
      </c>
      <c r="AF700" s="208">
        <f t="shared" si="381"/>
        <v>-3.8888888888888862E-2</v>
      </c>
      <c r="AG700" s="208">
        <f t="shared" si="382"/>
        <v>0</v>
      </c>
      <c r="AH700" s="213">
        <f t="shared" si="383"/>
        <v>0.1020408163265305</v>
      </c>
      <c r="AI700" s="211">
        <f t="shared" si="384"/>
        <v>0</v>
      </c>
      <c r="AJ700" s="211">
        <f t="shared" ref="AJ700:AJ731" si="396">IF(ISBLANK(N700),"",N700/N699-1)</f>
        <v>-6.4516129032258118E-2</v>
      </c>
      <c r="AK700" s="211">
        <f t="shared" si="386"/>
        <v>0</v>
      </c>
      <c r="AL700" s="462" t="e">
        <f t="shared" si="387"/>
        <v>#DIV/0!</v>
      </c>
      <c r="AM700" s="461">
        <f t="shared" si="388"/>
        <v>-0.18644067796610164</v>
      </c>
      <c r="AN700" s="200">
        <f t="shared" si="389"/>
        <v>-7.4999999999999956E-2</v>
      </c>
      <c r="AO700" s="208">
        <f t="shared" si="390"/>
        <v>-0.10400000000000009</v>
      </c>
      <c r="AP700" s="32">
        <f t="shared" si="391"/>
        <v>-0.11206896551724133</v>
      </c>
      <c r="AQ700" s="32">
        <f t="shared" si="392"/>
        <v>-9.3333333333333379E-2</v>
      </c>
      <c r="AR700" s="36">
        <f t="shared" si="393"/>
        <v>-0.12698412698412698</v>
      </c>
      <c r="AS700" s="36">
        <f t="shared" si="394"/>
        <v>0</v>
      </c>
      <c r="AT700" s="32">
        <f t="shared" si="372"/>
        <v>-6.25E-2</v>
      </c>
      <c r="AU700" s="216">
        <f t="shared" si="373"/>
        <v>-7.7235772357723609E-2</v>
      </c>
      <c r="AV700" s="461">
        <f t="shared" si="374"/>
        <v>-0.13709677419354838</v>
      </c>
      <c r="AW700" s="461">
        <f t="shared" si="375"/>
        <v>-0.37903225806451613</v>
      </c>
    </row>
    <row r="701" spans="1:49">
      <c r="A701" s="40">
        <f t="shared" si="395"/>
        <v>42157</v>
      </c>
      <c r="B701" s="26">
        <v>3763</v>
      </c>
      <c r="C701" s="259">
        <v>2939</v>
      </c>
      <c r="D701" s="363">
        <f t="shared" si="377"/>
        <v>-4.6041883261547234E-3</v>
      </c>
      <c r="E701" s="349">
        <f t="shared" si="378"/>
        <v>-1.388888888888884E-2</v>
      </c>
      <c r="F701" s="349">
        <f t="shared" si="350"/>
        <v>7.5419952005484348E-3</v>
      </c>
      <c r="G701" s="421">
        <f t="shared" si="376"/>
        <v>0.28036747192922762</v>
      </c>
      <c r="H701" s="366">
        <v>5.65</v>
      </c>
      <c r="I701" s="339">
        <v>5.15</v>
      </c>
      <c r="J701" s="365">
        <v>8.1999999999999993</v>
      </c>
      <c r="K701" s="383">
        <v>6.6</v>
      </c>
      <c r="L701" s="365">
        <v>5.45</v>
      </c>
      <c r="M701" s="365">
        <v>6.5</v>
      </c>
      <c r="N701" s="365">
        <v>7.5</v>
      </c>
      <c r="O701" s="365">
        <v>6.7</v>
      </c>
      <c r="P701" s="379">
        <v>0</v>
      </c>
      <c r="Q701" s="368">
        <v>1.07</v>
      </c>
      <c r="R701" s="366">
        <v>3.65</v>
      </c>
      <c r="S701" s="73">
        <v>5.2</v>
      </c>
      <c r="T701" s="365">
        <v>5</v>
      </c>
      <c r="U701" s="365">
        <v>7.4</v>
      </c>
      <c r="V701" s="365">
        <v>5.5</v>
      </c>
      <c r="W701" s="365">
        <v>3.9</v>
      </c>
      <c r="Y701" s="365">
        <v>10.8</v>
      </c>
      <c r="Z701" s="457">
        <v>10.9</v>
      </c>
      <c r="AA701" s="365">
        <v>2.08</v>
      </c>
      <c r="AB701" s="365">
        <v>0.74</v>
      </c>
      <c r="AC701" s="370">
        <f t="shared" si="379"/>
        <v>0</v>
      </c>
      <c r="AD701" s="476"/>
      <c r="AE701" s="273">
        <f t="shared" si="380"/>
        <v>5.1020408163265252E-2</v>
      </c>
      <c r="AF701" s="208">
        <f t="shared" si="381"/>
        <v>-5.2023121387283378E-2</v>
      </c>
      <c r="AG701" s="208">
        <f t="shared" si="382"/>
        <v>0</v>
      </c>
      <c r="AH701" s="213">
        <f t="shared" si="383"/>
        <v>9.2592592592593004E-3</v>
      </c>
      <c r="AI701" s="211">
        <f t="shared" si="384"/>
        <v>0</v>
      </c>
      <c r="AJ701" s="211">
        <f t="shared" si="396"/>
        <v>3.4482758620689724E-2</v>
      </c>
      <c r="AK701" s="211">
        <f t="shared" si="386"/>
        <v>0</v>
      </c>
      <c r="AL701" s="462" t="e">
        <f t="shared" si="387"/>
        <v>#DIV/0!</v>
      </c>
      <c r="AM701" s="461">
        <f t="shared" si="388"/>
        <v>0.11458333333333348</v>
      </c>
      <c r="AN701" s="200">
        <f t="shared" si="389"/>
        <v>-1.3513513513513598E-2</v>
      </c>
      <c r="AO701" s="208">
        <f t="shared" si="390"/>
        <v>-7.1428571428571286E-2</v>
      </c>
      <c r="AP701" s="32">
        <f t="shared" si="391"/>
        <v>-2.9126213592233108E-2</v>
      </c>
      <c r="AQ701" s="32">
        <f t="shared" si="392"/>
        <v>8.8235294117647189E-2</v>
      </c>
      <c r="AR701" s="36">
        <f t="shared" si="393"/>
        <v>0</v>
      </c>
      <c r="AS701" s="36">
        <f t="shared" si="394"/>
        <v>0</v>
      </c>
      <c r="AT701" s="32">
        <f t="shared" si="372"/>
        <v>-3.9999999999999925E-2</v>
      </c>
      <c r="AU701" s="216">
        <f t="shared" si="373"/>
        <v>-3.9647577092510988E-2</v>
      </c>
      <c r="AV701" s="461">
        <f t="shared" si="374"/>
        <v>-2.8037383177570097E-2</v>
      </c>
      <c r="AW701" s="461">
        <f t="shared" si="375"/>
        <v>-3.8961038961038974E-2</v>
      </c>
    </row>
    <row r="702" spans="1:49">
      <c r="A702" s="40">
        <f t="shared" si="395"/>
        <v>42164</v>
      </c>
      <c r="B702" s="26">
        <v>3776</v>
      </c>
      <c r="C702" s="259">
        <v>2928</v>
      </c>
      <c r="D702" s="363">
        <f t="shared" si="377"/>
        <v>2.9841838257227415E-4</v>
      </c>
      <c r="E702" s="349">
        <f t="shared" si="378"/>
        <v>3.4546904065904105E-3</v>
      </c>
      <c r="F702" s="349">
        <f t="shared" si="350"/>
        <v>-3.7427696495406781E-3</v>
      </c>
      <c r="G702" s="421">
        <f t="shared" si="376"/>
        <v>0.2896174863387978</v>
      </c>
      <c r="H702" s="366">
        <v>5.65</v>
      </c>
      <c r="I702" s="339">
        <v>5.0999999999999996</v>
      </c>
      <c r="J702" s="365">
        <v>8</v>
      </c>
      <c r="K702" s="383">
        <v>6.6</v>
      </c>
      <c r="L702" s="365">
        <v>5.4</v>
      </c>
      <c r="M702" s="365">
        <v>6.5</v>
      </c>
      <c r="N702" s="365">
        <v>7.5</v>
      </c>
      <c r="O702" s="365">
        <v>6.7</v>
      </c>
      <c r="P702" s="379">
        <v>0</v>
      </c>
      <c r="Q702" s="368">
        <v>1.1200000000000001</v>
      </c>
      <c r="R702" s="366">
        <v>3.75</v>
      </c>
      <c r="S702" s="73">
        <v>5.25</v>
      </c>
      <c r="T702" s="365">
        <v>5</v>
      </c>
      <c r="U702" s="365">
        <v>7.45</v>
      </c>
      <c r="V702" s="365">
        <v>5.75</v>
      </c>
      <c r="W702" s="365">
        <v>3.9</v>
      </c>
      <c r="Y702" s="365">
        <v>10.6</v>
      </c>
      <c r="Z702" s="457">
        <v>10.7</v>
      </c>
      <c r="AA702" s="365">
        <v>2.1</v>
      </c>
      <c r="AB702" s="365">
        <v>0.74</v>
      </c>
      <c r="AC702" s="370">
        <f t="shared" si="379"/>
        <v>0</v>
      </c>
      <c r="AD702" s="476"/>
      <c r="AE702" s="273">
        <f t="shared" si="380"/>
        <v>-9.7087378640777766E-3</v>
      </c>
      <c r="AF702" s="208">
        <f t="shared" si="381"/>
        <v>-2.4390243902438935E-2</v>
      </c>
      <c r="AG702" s="208">
        <f t="shared" si="382"/>
        <v>0</v>
      </c>
      <c r="AH702" s="213">
        <f t="shared" si="383"/>
        <v>-9.1743119266054496E-3</v>
      </c>
      <c r="AI702" s="211">
        <f t="shared" si="384"/>
        <v>0</v>
      </c>
      <c r="AJ702" s="211">
        <f t="shared" si="396"/>
        <v>0</v>
      </c>
      <c r="AK702" s="211">
        <f t="shared" si="386"/>
        <v>0</v>
      </c>
      <c r="AL702" s="462" t="e">
        <f t="shared" si="387"/>
        <v>#DIV/0!</v>
      </c>
      <c r="AM702" s="461">
        <f t="shared" si="388"/>
        <v>4.6728971962616939E-2</v>
      </c>
      <c r="AN702" s="200">
        <f t="shared" si="389"/>
        <v>2.7397260273972712E-2</v>
      </c>
      <c r="AO702" s="208">
        <f t="shared" si="390"/>
        <v>9.6153846153845812E-3</v>
      </c>
      <c r="AP702" s="32">
        <f t="shared" si="391"/>
        <v>0</v>
      </c>
      <c r="AQ702" s="32">
        <f t="shared" si="392"/>
        <v>6.7567567567567988E-3</v>
      </c>
      <c r="AR702" s="36">
        <f t="shared" si="393"/>
        <v>4.5454545454545414E-2</v>
      </c>
      <c r="AS702" s="36">
        <f t="shared" si="394"/>
        <v>0</v>
      </c>
      <c r="AT702" s="32">
        <f t="shared" si="372"/>
        <v>-1.8518518518518601E-2</v>
      </c>
      <c r="AU702" s="216">
        <f t="shared" si="373"/>
        <v>-1.8348623853211121E-2</v>
      </c>
      <c r="AV702" s="461">
        <f t="shared" si="374"/>
        <v>9.6153846153845812E-3</v>
      </c>
      <c r="AW702" s="461">
        <f t="shared" si="375"/>
        <v>0</v>
      </c>
    </row>
    <row r="703" spans="1:49">
      <c r="A703" s="40">
        <f t="shared" si="395"/>
        <v>42171</v>
      </c>
      <c r="B703" s="26">
        <v>3728</v>
      </c>
      <c r="C703" s="259">
        <v>2884</v>
      </c>
      <c r="D703" s="363">
        <f t="shared" si="377"/>
        <v>-1.3723150357995206E-2</v>
      </c>
      <c r="E703" s="349">
        <f t="shared" si="378"/>
        <v>-1.2711864406779627E-2</v>
      </c>
      <c r="F703" s="349">
        <f t="shared" si="350"/>
        <v>-1.5027322404371546E-2</v>
      </c>
      <c r="G703" s="421">
        <f t="shared" si="376"/>
        <v>0.29264909847434117</v>
      </c>
      <c r="H703" s="366">
        <v>5.65</v>
      </c>
      <c r="I703" s="339">
        <v>4.95</v>
      </c>
      <c r="J703" s="365">
        <v>7.3</v>
      </c>
      <c r="K703" s="383">
        <v>6.6</v>
      </c>
      <c r="L703" s="365">
        <v>5.4</v>
      </c>
      <c r="M703" s="365">
        <v>6.5</v>
      </c>
      <c r="N703" s="365">
        <v>7.9</v>
      </c>
      <c r="O703" s="365">
        <v>6.7</v>
      </c>
      <c r="P703" s="379">
        <v>0</v>
      </c>
      <c r="Q703" s="368">
        <v>1.04</v>
      </c>
      <c r="R703" s="366">
        <v>3.65</v>
      </c>
      <c r="S703" s="73">
        <v>5.3</v>
      </c>
      <c r="T703" s="365">
        <v>4.95</v>
      </c>
      <c r="U703" s="365">
        <v>7.5</v>
      </c>
      <c r="V703" s="365">
        <v>5.75</v>
      </c>
      <c r="W703" s="365">
        <v>3.9</v>
      </c>
      <c r="Y703" s="365">
        <v>10.15</v>
      </c>
      <c r="Z703" s="457">
        <v>10.25</v>
      </c>
      <c r="AA703" s="365">
        <v>1.85</v>
      </c>
      <c r="AB703" s="365">
        <v>0.88</v>
      </c>
      <c r="AC703" s="370">
        <f t="shared" si="379"/>
        <v>0</v>
      </c>
      <c r="AD703" s="476"/>
      <c r="AE703" s="273">
        <f t="shared" si="380"/>
        <v>-2.9411764705882248E-2</v>
      </c>
      <c r="AF703" s="208">
        <f t="shared" si="381"/>
        <v>-8.7500000000000022E-2</v>
      </c>
      <c r="AG703" s="208">
        <f t="shared" si="382"/>
        <v>0</v>
      </c>
      <c r="AH703" s="213">
        <f t="shared" si="383"/>
        <v>0</v>
      </c>
      <c r="AI703" s="211">
        <f t="shared" si="384"/>
        <v>0</v>
      </c>
      <c r="AJ703" s="211">
        <f t="shared" si="396"/>
        <v>5.3333333333333455E-2</v>
      </c>
      <c r="AK703" s="211">
        <f t="shared" si="386"/>
        <v>0</v>
      </c>
      <c r="AL703" s="462" t="e">
        <f t="shared" si="387"/>
        <v>#DIV/0!</v>
      </c>
      <c r="AM703" s="461">
        <f t="shared" si="388"/>
        <v>-7.1428571428571508E-2</v>
      </c>
      <c r="AN703" s="200">
        <f t="shared" si="389"/>
        <v>-2.6666666666666727E-2</v>
      </c>
      <c r="AO703" s="208">
        <f t="shared" si="390"/>
        <v>9.52380952380949E-3</v>
      </c>
      <c r="AP703" s="32">
        <f t="shared" si="391"/>
        <v>-1.0000000000000009E-2</v>
      </c>
      <c r="AQ703" s="32">
        <f t="shared" si="392"/>
        <v>6.7114093959730337E-3</v>
      </c>
      <c r="AR703" s="36">
        <f t="shared" si="393"/>
        <v>0</v>
      </c>
      <c r="AS703" s="36">
        <f t="shared" si="394"/>
        <v>0</v>
      </c>
      <c r="AT703" s="32">
        <f t="shared" si="372"/>
        <v>-4.245283018867918E-2</v>
      </c>
      <c r="AU703" s="216">
        <f t="shared" si="373"/>
        <v>-4.2056074766355089E-2</v>
      </c>
      <c r="AV703" s="461">
        <f t="shared" si="374"/>
        <v>-0.11904761904761907</v>
      </c>
      <c r="AW703" s="461">
        <f t="shared" si="375"/>
        <v>0.18918918918918926</v>
      </c>
    </row>
    <row r="704" spans="1:49">
      <c r="A704" s="40">
        <f>IF(ISBLANK(B704),"",DATE(YEAR(A703),MONTH(A703),DAY(A703)+7))</f>
        <v>42178</v>
      </c>
      <c r="B704" s="26">
        <v>4477</v>
      </c>
      <c r="C704" s="259">
        <v>3169</v>
      </c>
      <c r="D704" s="363">
        <f t="shared" si="377"/>
        <v>0.15638233514821542</v>
      </c>
      <c r="E704" s="349">
        <f t="shared" si="378"/>
        <v>0.20091201716738194</v>
      </c>
      <c r="F704" s="349">
        <f t="shared" si="350"/>
        <v>9.8821081830790636E-2</v>
      </c>
      <c r="G704" s="421">
        <f t="shared" si="376"/>
        <v>0.41274850110444933</v>
      </c>
      <c r="H704" s="366">
        <v>5.65</v>
      </c>
      <c r="I704" s="339">
        <v>5.6</v>
      </c>
      <c r="J704" s="365">
        <v>9.25</v>
      </c>
      <c r="K704" s="383">
        <v>6.6</v>
      </c>
      <c r="L704" s="365">
        <v>5.6</v>
      </c>
      <c r="M704" s="365">
        <v>6.5</v>
      </c>
      <c r="N704" s="365">
        <v>8.5</v>
      </c>
      <c r="O704" s="365">
        <v>6.7</v>
      </c>
      <c r="P704" s="379">
        <v>0.17</v>
      </c>
      <c r="Q704" s="368">
        <v>1.54</v>
      </c>
      <c r="R704" s="366">
        <v>4.05</v>
      </c>
      <c r="S704" s="73">
        <v>6.5</v>
      </c>
      <c r="T704" s="365">
        <v>5.8</v>
      </c>
      <c r="U704" s="365">
        <v>8.4</v>
      </c>
      <c r="V704" s="365">
        <v>6.9</v>
      </c>
      <c r="W704" s="365">
        <v>3.9</v>
      </c>
      <c r="Y704" s="365">
        <v>12.6</v>
      </c>
      <c r="Z704" s="457">
        <v>12.7</v>
      </c>
      <c r="AA704" s="365">
        <v>2.77</v>
      </c>
      <c r="AB704" s="365">
        <v>1.51</v>
      </c>
      <c r="AC704" s="370">
        <f t="shared" si="379"/>
        <v>0</v>
      </c>
      <c r="AD704" s="476"/>
      <c r="AE704" s="273">
        <f t="shared" si="380"/>
        <v>0.13131313131313127</v>
      </c>
      <c r="AF704" s="208">
        <f t="shared" si="381"/>
        <v>0.26712328767123283</v>
      </c>
      <c r="AG704" s="208">
        <f t="shared" si="382"/>
        <v>0</v>
      </c>
      <c r="AH704" s="213">
        <f t="shared" si="383"/>
        <v>3.7037037037036979E-2</v>
      </c>
      <c r="AI704" s="211">
        <f t="shared" si="384"/>
        <v>0</v>
      </c>
      <c r="AJ704" s="211">
        <f t="shared" si="396"/>
        <v>7.5949367088607556E-2</v>
      </c>
      <c r="AK704" s="211">
        <f t="shared" si="386"/>
        <v>0</v>
      </c>
      <c r="AL704" s="462" t="e">
        <f t="shared" si="387"/>
        <v>#DIV/0!</v>
      </c>
      <c r="AM704" s="461">
        <f t="shared" si="388"/>
        <v>0.48076923076923084</v>
      </c>
      <c r="AN704" s="200">
        <f t="shared" si="389"/>
        <v>0.1095890410958904</v>
      </c>
      <c r="AO704" s="208">
        <f t="shared" si="390"/>
        <v>0.22641509433962259</v>
      </c>
      <c r="AP704" s="32">
        <f t="shared" si="391"/>
        <v>0.17171717171717171</v>
      </c>
      <c r="AQ704" s="32">
        <f t="shared" si="392"/>
        <v>0.12000000000000011</v>
      </c>
      <c r="AR704" s="36">
        <f t="shared" si="393"/>
        <v>0.19999999999999996</v>
      </c>
      <c r="AS704" s="36">
        <f t="shared" si="394"/>
        <v>0</v>
      </c>
      <c r="AT704" s="32">
        <f t="shared" si="372"/>
        <v>0.2413793103448274</v>
      </c>
      <c r="AU704" s="216">
        <f t="shared" si="373"/>
        <v>0.23902439024390243</v>
      </c>
      <c r="AV704" s="461">
        <f t="shared" si="374"/>
        <v>0.49729729729729732</v>
      </c>
      <c r="AW704" s="461">
        <f t="shared" si="375"/>
        <v>0.71590909090909083</v>
      </c>
    </row>
    <row r="705" spans="1:49">
      <c r="A705" s="40">
        <f t="shared" si="395"/>
        <v>42185</v>
      </c>
      <c r="B705" s="26">
        <v>4750</v>
      </c>
      <c r="C705" s="259">
        <v>3248</v>
      </c>
      <c r="D705" s="363">
        <f t="shared" si="377"/>
        <v>4.6037143604499065E-2</v>
      </c>
      <c r="E705" s="349">
        <f t="shared" si="378"/>
        <v>6.0978333705606458E-2</v>
      </c>
      <c r="F705" s="349">
        <f t="shared" ref="F705:F736" si="397">IF(ISBLANK(C705),"",C705/C704-1)</f>
        <v>2.4928999684443065E-2</v>
      </c>
      <c r="G705" s="421">
        <f t="shared" si="376"/>
        <v>0.46243842364532017</v>
      </c>
      <c r="H705" s="366">
        <v>5.65</v>
      </c>
      <c r="I705" s="339">
        <v>5.8</v>
      </c>
      <c r="J705" s="365">
        <v>9.4</v>
      </c>
      <c r="K705" s="383">
        <v>6.6</v>
      </c>
      <c r="L705" s="365">
        <v>5.8</v>
      </c>
      <c r="M705" s="365">
        <v>6.5</v>
      </c>
      <c r="N705" s="365">
        <v>8.6999999999999993</v>
      </c>
      <c r="O705" s="365">
        <v>6.7</v>
      </c>
      <c r="P705" s="379">
        <v>0.28000000000000003</v>
      </c>
      <c r="Q705" s="368">
        <v>1.69</v>
      </c>
      <c r="R705" s="366">
        <v>4.2</v>
      </c>
      <c r="S705" s="73">
        <v>6.85</v>
      </c>
      <c r="T705" s="365">
        <v>6</v>
      </c>
      <c r="U705" s="365">
        <v>9</v>
      </c>
      <c r="V705" s="365">
        <v>7.1</v>
      </c>
      <c r="W705" s="365">
        <v>3.9</v>
      </c>
      <c r="Y705" s="365">
        <v>12.9</v>
      </c>
      <c r="Z705" s="457">
        <v>13</v>
      </c>
      <c r="AA705" s="365">
        <v>3.34</v>
      </c>
      <c r="AB705" s="365">
        <v>1.98</v>
      </c>
      <c r="AC705" s="370">
        <f t="shared" si="379"/>
        <v>0</v>
      </c>
      <c r="AD705" s="476"/>
      <c r="AE705" s="273">
        <f t="shared" si="380"/>
        <v>3.5714285714285809E-2</v>
      </c>
      <c r="AF705" s="208">
        <f t="shared" si="381"/>
        <v>1.6216216216216273E-2</v>
      </c>
      <c r="AG705" s="208">
        <f t="shared" si="382"/>
        <v>0</v>
      </c>
      <c r="AH705" s="213">
        <f t="shared" si="383"/>
        <v>3.5714285714285809E-2</v>
      </c>
      <c r="AI705" s="211">
        <f t="shared" si="384"/>
        <v>0</v>
      </c>
      <c r="AJ705" s="211">
        <f t="shared" si="396"/>
        <v>2.3529411764705799E-2</v>
      </c>
      <c r="AK705" s="211">
        <f t="shared" si="386"/>
        <v>0</v>
      </c>
      <c r="AL705" s="462">
        <f t="shared" si="387"/>
        <v>0.64705882352941191</v>
      </c>
      <c r="AM705" s="461">
        <f t="shared" si="388"/>
        <v>9.740259740259738E-2</v>
      </c>
      <c r="AN705" s="200">
        <f t="shared" si="389"/>
        <v>3.7037037037037202E-2</v>
      </c>
      <c r="AO705" s="208">
        <f t="shared" si="390"/>
        <v>5.3846153846153877E-2</v>
      </c>
      <c r="AP705" s="32">
        <f t="shared" si="391"/>
        <v>3.4482758620689724E-2</v>
      </c>
      <c r="AQ705" s="32">
        <f t="shared" si="392"/>
        <v>7.1428571428571397E-2</v>
      </c>
      <c r="AR705" s="36">
        <f t="shared" si="393"/>
        <v>2.8985507246376718E-2</v>
      </c>
      <c r="AS705" s="36">
        <f t="shared" si="394"/>
        <v>0</v>
      </c>
      <c r="AT705" s="32">
        <f t="shared" si="372"/>
        <v>2.3809523809523947E-2</v>
      </c>
      <c r="AU705" s="216">
        <f t="shared" si="373"/>
        <v>2.3622047244094446E-2</v>
      </c>
      <c r="AV705" s="461">
        <f t="shared" si="374"/>
        <v>0.20577617328519859</v>
      </c>
      <c r="AW705" s="461">
        <f t="shared" si="375"/>
        <v>0.3112582781456954</v>
      </c>
    </row>
    <row r="706" spans="1:49">
      <c r="A706" s="40">
        <f>IF(ISBLANK(B706),"",DATE(YEAR(A705),MONTH(A705),DAY(A705)+7))</f>
        <v>42192</v>
      </c>
      <c r="B706" s="26">
        <v>4500</v>
      </c>
      <c r="C706" s="259">
        <v>3074</v>
      </c>
      <c r="D706" s="363">
        <f t="shared" si="377"/>
        <v>-5.301325331332829E-2</v>
      </c>
      <c r="E706" s="349">
        <f t="shared" si="378"/>
        <v>-5.2631578947368474E-2</v>
      </c>
      <c r="F706" s="349">
        <f t="shared" si="397"/>
        <v>-5.3571428571428603E-2</v>
      </c>
      <c r="G706" s="421">
        <f t="shared" si="376"/>
        <v>0.46389069616135331</v>
      </c>
      <c r="H706" s="366">
        <v>5.65</v>
      </c>
      <c r="I706" s="339">
        <v>5.25</v>
      </c>
      <c r="J706" s="365">
        <v>8.5</v>
      </c>
      <c r="K706" s="383">
        <v>6.6</v>
      </c>
      <c r="L706" s="365">
        <v>5.6</v>
      </c>
      <c r="M706" s="365">
        <v>6.5</v>
      </c>
      <c r="N706" s="365">
        <v>8</v>
      </c>
      <c r="O706" s="365">
        <v>6.7</v>
      </c>
      <c r="P706" s="379">
        <v>0.2</v>
      </c>
      <c r="Q706" s="368">
        <v>1.46</v>
      </c>
      <c r="R706" s="366">
        <v>4</v>
      </c>
      <c r="S706" s="73">
        <v>6.75</v>
      </c>
      <c r="T706" s="365">
        <v>5.8</v>
      </c>
      <c r="U706" s="365">
        <v>8.4</v>
      </c>
      <c r="V706" s="365">
        <v>6.9</v>
      </c>
      <c r="W706" s="365">
        <v>3.9</v>
      </c>
      <c r="Y706" s="365">
        <v>12</v>
      </c>
      <c r="Z706" s="457">
        <v>12.1</v>
      </c>
      <c r="AA706" s="365">
        <v>3.04</v>
      </c>
      <c r="AB706" s="365">
        <v>1.75</v>
      </c>
      <c r="AC706" s="370">
        <f t="shared" si="379"/>
        <v>0</v>
      </c>
      <c r="AD706" s="476"/>
      <c r="AE706" s="273">
        <f t="shared" si="380"/>
        <v>-9.4827586206896575E-2</v>
      </c>
      <c r="AF706" s="208">
        <f t="shared" si="381"/>
        <v>-9.5744680851063912E-2</v>
      </c>
      <c r="AG706" s="208">
        <f t="shared" si="382"/>
        <v>0</v>
      </c>
      <c r="AH706" s="213">
        <f t="shared" si="383"/>
        <v>-3.4482758620689724E-2</v>
      </c>
      <c r="AI706" s="211">
        <f t="shared" si="384"/>
        <v>0</v>
      </c>
      <c r="AJ706" s="211">
        <f t="shared" si="396"/>
        <v>-8.045977011494243E-2</v>
      </c>
      <c r="AK706" s="211">
        <f t="shared" si="386"/>
        <v>0</v>
      </c>
      <c r="AL706" s="462">
        <f t="shared" si="387"/>
        <v>-0.2857142857142857</v>
      </c>
      <c r="AM706" s="461">
        <f t="shared" si="388"/>
        <v>-0.13609467455621305</v>
      </c>
      <c r="AN706" s="200">
        <f t="shared" si="389"/>
        <v>-4.7619047619047672E-2</v>
      </c>
      <c r="AO706" s="208">
        <f t="shared" si="390"/>
        <v>-1.4598540145985384E-2</v>
      </c>
      <c r="AP706" s="32">
        <f t="shared" si="391"/>
        <v>-3.3333333333333326E-2</v>
      </c>
      <c r="AQ706" s="32">
        <f t="shared" si="392"/>
        <v>-6.6666666666666652E-2</v>
      </c>
      <c r="AR706" s="36">
        <f t="shared" si="393"/>
        <v>-2.8169014084506894E-2</v>
      </c>
      <c r="AS706" s="36">
        <f t="shared" si="394"/>
        <v>0</v>
      </c>
      <c r="AT706" s="32">
        <f t="shared" si="372"/>
        <v>-6.9767441860465129E-2</v>
      </c>
      <c r="AU706" s="216">
        <f t="shared" si="373"/>
        <v>-6.9230769230769207E-2</v>
      </c>
      <c r="AV706" s="461">
        <f t="shared" si="374"/>
        <v>-8.9820359281437057E-2</v>
      </c>
      <c r="AW706" s="461">
        <f t="shared" si="375"/>
        <v>-0.11616161616161613</v>
      </c>
    </row>
    <row r="707" spans="1:49">
      <c r="A707" s="40">
        <f t="shared" si="395"/>
        <v>42199</v>
      </c>
      <c r="B707" s="26">
        <v>4596</v>
      </c>
      <c r="C707" s="259">
        <v>3119</v>
      </c>
      <c r="D707" s="363">
        <f t="shared" si="377"/>
        <v>1.8616318986004687E-2</v>
      </c>
      <c r="E707" s="349">
        <f t="shared" si="378"/>
        <v>2.1333333333333426E-2</v>
      </c>
      <c r="F707" s="349">
        <f t="shared" si="397"/>
        <v>1.4638906961613518E-2</v>
      </c>
      <c r="G707" s="421">
        <f t="shared" si="376"/>
        <v>0.4735492144918243</v>
      </c>
      <c r="H707" s="366">
        <v>5.65</v>
      </c>
      <c r="I707" s="339">
        <v>5.5</v>
      </c>
      <c r="J707" s="365">
        <v>8.5</v>
      </c>
      <c r="K707" s="383">
        <v>6.6</v>
      </c>
      <c r="L707" s="365">
        <v>5.7</v>
      </c>
      <c r="M707" s="365">
        <v>6.5</v>
      </c>
      <c r="N707" s="365">
        <v>8.1999999999999993</v>
      </c>
      <c r="O707" s="365">
        <v>6.7</v>
      </c>
      <c r="P707" s="379">
        <v>0.22</v>
      </c>
      <c r="Q707" s="368">
        <v>1.53</v>
      </c>
      <c r="R707" s="366">
        <v>4.3</v>
      </c>
      <c r="S707" s="73">
        <v>6.7</v>
      </c>
      <c r="T707" s="365">
        <v>5.95</v>
      </c>
      <c r="U707" s="365">
        <v>8.4</v>
      </c>
      <c r="V707" s="365">
        <v>6.9</v>
      </c>
      <c r="W707" s="365">
        <v>3.9</v>
      </c>
      <c r="Y707" s="365">
        <v>12.7</v>
      </c>
      <c r="Z707" s="457">
        <v>12.8</v>
      </c>
      <c r="AA707" s="365">
        <v>3.01</v>
      </c>
      <c r="AB707" s="365">
        <v>1.69</v>
      </c>
      <c r="AC707" s="370">
        <f t="shared" ref="AC707:AC720" si="398">IF(ISBLANK(H707),"",H707/H706-1)</f>
        <v>0</v>
      </c>
      <c r="AD707" s="476"/>
      <c r="AE707" s="273">
        <f t="shared" ref="AE707:AE738" si="399">IF(ISBLANK(I707),"",I707/I706-1)</f>
        <v>4.7619047619047672E-2</v>
      </c>
      <c r="AF707" s="208">
        <f t="shared" ref="AF707:AF738" si="400">IF(ISBLANK(J707),"",J707/J706-1)</f>
        <v>0</v>
      </c>
      <c r="AG707" s="208">
        <f t="shared" ref="AG707:AG717" si="401">IF(ISBLANK(K707),"",K707/K706-1)</f>
        <v>0</v>
      </c>
      <c r="AH707" s="213">
        <f t="shared" ref="AH707:AH738" si="402">IF(ISBLANK(L707),"",L707/L706-1)</f>
        <v>1.7857142857143016E-2</v>
      </c>
      <c r="AI707" s="211">
        <f t="shared" ref="AI707:AI717" si="403">IF(ISBLANK(M707),"",M707/M706-1)</f>
        <v>0</v>
      </c>
      <c r="AJ707" s="211">
        <f t="shared" si="396"/>
        <v>2.4999999999999911E-2</v>
      </c>
      <c r="AK707" s="211">
        <f t="shared" ref="AK707:AK717" si="404">IF(ISBLANK(O707),"",O707/O706-1)</f>
        <v>0</v>
      </c>
      <c r="AL707" s="462">
        <f t="shared" ref="AL707:AL748" si="405">IF(ISBLANK(P707),"",P707/P706-1)</f>
        <v>9.9999999999999867E-2</v>
      </c>
      <c r="AM707" s="461">
        <f t="shared" ref="AM707:AM748" si="406">IF(ISBLANK(Q707),"",Q707/Q706-1)</f>
        <v>4.7945205479452024E-2</v>
      </c>
      <c r="AN707" s="200">
        <f t="shared" ref="AN707:AN748" si="407">IF(ISBLANK(R707),"",R707/R706-1)</f>
        <v>7.4999999999999956E-2</v>
      </c>
      <c r="AO707" s="208">
        <f t="shared" ref="AO707:AO748" si="408">IF(ISBLANK(S707),"",S707/S706-1)</f>
        <v>-7.4074074074074181E-3</v>
      </c>
      <c r="AP707" s="32">
        <f t="shared" ref="AP707:AP748" si="409">IF(ISBLANK(T707),"",T707/T706-1)</f>
        <v>2.5862068965517349E-2</v>
      </c>
      <c r="AQ707" s="32">
        <f t="shared" ref="AQ707:AQ748" si="410">IF(ISBLANK(U707),"",U707/U706-1)</f>
        <v>0</v>
      </c>
      <c r="AR707" s="36">
        <f t="shared" ref="AR707:AR748" si="411">IF(ISBLANK(V707),"",V707/V706-1)</f>
        <v>0</v>
      </c>
      <c r="AS707" s="36">
        <f t="shared" ref="AS707:AS748" si="412">IF(ISBLANK(W707),"",W707/W706-1)</f>
        <v>0</v>
      </c>
      <c r="AT707" s="32">
        <f t="shared" si="372"/>
        <v>5.8333333333333348E-2</v>
      </c>
      <c r="AU707" s="216">
        <f t="shared" si="373"/>
        <v>5.7851239669421517E-2</v>
      </c>
      <c r="AV707" s="461">
        <f t="shared" si="374"/>
        <v>-9.8684210526316374E-3</v>
      </c>
      <c r="AW707" s="461">
        <f t="shared" si="375"/>
        <v>-3.4285714285714364E-2</v>
      </c>
    </row>
    <row r="708" spans="1:49">
      <c r="A708" s="40">
        <f t="shared" si="395"/>
        <v>42206</v>
      </c>
      <c r="B708" s="26">
        <v>6823</v>
      </c>
      <c r="C708" s="259">
        <v>3977</v>
      </c>
      <c r="D708" s="363">
        <f t="shared" si="377"/>
        <v>0.39987038237200268</v>
      </c>
      <c r="E708" s="349">
        <f t="shared" si="378"/>
        <v>0.48455178416013922</v>
      </c>
      <c r="F708" s="349">
        <f t="shared" si="397"/>
        <v>0.27508816928502733</v>
      </c>
      <c r="G708" s="421">
        <f t="shared" si="376"/>
        <v>0.71561478501382947</v>
      </c>
      <c r="H708" s="407"/>
      <c r="I708" s="339">
        <v>5.8</v>
      </c>
      <c r="J708" s="365">
        <v>9.35</v>
      </c>
      <c r="K708" s="408"/>
      <c r="L708" s="365">
        <v>6.4</v>
      </c>
      <c r="M708" s="384"/>
      <c r="N708" s="365">
        <v>9</v>
      </c>
      <c r="O708" s="384"/>
      <c r="P708" s="379">
        <v>0.46</v>
      </c>
      <c r="Q708" s="368">
        <v>1.87</v>
      </c>
      <c r="R708" s="366">
        <v>6.5</v>
      </c>
      <c r="S708" s="73">
        <v>8.0500000000000007</v>
      </c>
      <c r="T708" s="365">
        <v>6.7</v>
      </c>
      <c r="U708" s="365">
        <v>11</v>
      </c>
      <c r="V708" s="365">
        <v>8.5500000000000007</v>
      </c>
      <c r="W708" s="384"/>
      <c r="Y708" s="365">
        <v>13.65</v>
      </c>
      <c r="Z708" s="457">
        <v>13.8</v>
      </c>
      <c r="AA708" s="365">
        <v>4.62</v>
      </c>
      <c r="AB708" s="365">
        <v>2.7</v>
      </c>
      <c r="AC708" s="370" t="str">
        <f t="shared" si="398"/>
        <v/>
      </c>
      <c r="AD708" s="476"/>
      <c r="AE708" s="273">
        <f t="shared" si="399"/>
        <v>5.4545454545454453E-2</v>
      </c>
      <c r="AF708" s="208">
        <f t="shared" si="400"/>
        <v>9.9999999999999867E-2</v>
      </c>
      <c r="AG708" s="208" t="str">
        <f t="shared" si="401"/>
        <v/>
      </c>
      <c r="AH708" s="213">
        <f t="shared" si="402"/>
        <v>0.12280701754385959</v>
      </c>
      <c r="AI708" s="211" t="str">
        <f t="shared" si="403"/>
        <v/>
      </c>
      <c r="AJ708" s="211">
        <f t="shared" si="396"/>
        <v>9.7560975609756184E-2</v>
      </c>
      <c r="AK708" s="211" t="str">
        <f t="shared" si="404"/>
        <v/>
      </c>
      <c r="AL708" s="462">
        <f t="shared" si="405"/>
        <v>1.0909090909090908</v>
      </c>
      <c r="AM708" s="461">
        <f t="shared" si="406"/>
        <v>0.22222222222222232</v>
      </c>
      <c r="AN708" s="200">
        <f t="shared" si="407"/>
        <v>0.51162790697674421</v>
      </c>
      <c r="AO708" s="208">
        <f t="shared" si="408"/>
        <v>0.20149253731343286</v>
      </c>
      <c r="AP708" s="32">
        <f t="shared" si="409"/>
        <v>0.12605042016806722</v>
      </c>
      <c r="AQ708" s="32">
        <f t="shared" si="410"/>
        <v>0.30952380952380953</v>
      </c>
      <c r="AR708" s="36">
        <f t="shared" si="411"/>
        <v>0.23913043478260865</v>
      </c>
      <c r="AS708" s="36" t="str">
        <f t="shared" si="412"/>
        <v/>
      </c>
      <c r="AT708" s="32">
        <f t="shared" si="372"/>
        <v>7.4803149606299302E-2</v>
      </c>
      <c r="AU708" s="216">
        <f t="shared" si="373"/>
        <v>7.8125E-2</v>
      </c>
      <c r="AV708" s="461">
        <f t="shared" si="374"/>
        <v>0.53488372093023262</v>
      </c>
      <c r="AW708" s="461">
        <f t="shared" si="375"/>
        <v>0.59763313609467472</v>
      </c>
    </row>
    <row r="709" spans="1:49">
      <c r="A709" s="40">
        <f t="shared" si="395"/>
        <v>42213</v>
      </c>
      <c r="B709" s="26">
        <v>6864</v>
      </c>
      <c r="C709" s="259">
        <v>3974</v>
      </c>
      <c r="D709" s="363">
        <f t="shared" si="377"/>
        <v>3.5185185185184764E-3</v>
      </c>
      <c r="E709" s="349">
        <f t="shared" si="378"/>
        <v>6.0090869119155954E-3</v>
      </c>
      <c r="F709" s="349">
        <f t="shared" si="397"/>
        <v>-7.5433744028163829E-4</v>
      </c>
      <c r="G709" s="421">
        <f t="shared" si="376"/>
        <v>0.72722697533970815</v>
      </c>
      <c r="H709" s="407"/>
      <c r="I709" s="339">
        <v>6</v>
      </c>
      <c r="J709" s="365">
        <v>9.5</v>
      </c>
      <c r="K709" s="408"/>
      <c r="L709" s="365">
        <v>6.8</v>
      </c>
      <c r="M709" s="384"/>
      <c r="N709" s="365">
        <v>9</v>
      </c>
      <c r="O709" s="409"/>
      <c r="P709" s="379">
        <v>0.55000000000000004</v>
      </c>
      <c r="Q709" s="368">
        <v>1.86</v>
      </c>
      <c r="R709" s="366">
        <v>5.9</v>
      </c>
      <c r="S709" s="73">
        <v>7.85</v>
      </c>
      <c r="T709" s="365">
        <v>6</v>
      </c>
      <c r="U709" s="365">
        <v>10.8</v>
      </c>
      <c r="V709" s="365">
        <v>8.3000000000000007</v>
      </c>
      <c r="W709" s="384"/>
      <c r="Y709" s="365">
        <v>14.85</v>
      </c>
      <c r="Z709" s="457">
        <v>15</v>
      </c>
      <c r="AA709" s="365">
        <v>4.3899999999999997</v>
      </c>
      <c r="AB709" s="365">
        <v>2.87</v>
      </c>
      <c r="AC709" s="370" t="str">
        <f t="shared" si="398"/>
        <v/>
      </c>
      <c r="AD709" s="476"/>
      <c r="AE709" s="273">
        <f t="shared" si="399"/>
        <v>3.4482758620689724E-2</v>
      </c>
      <c r="AF709" s="208">
        <f t="shared" si="400"/>
        <v>1.6042780748663166E-2</v>
      </c>
      <c r="AG709" s="208" t="str">
        <f t="shared" si="401"/>
        <v/>
      </c>
      <c r="AH709" s="213">
        <f t="shared" si="402"/>
        <v>6.25E-2</v>
      </c>
      <c r="AI709" s="211" t="str">
        <f t="shared" si="403"/>
        <v/>
      </c>
      <c r="AJ709" s="211">
        <f t="shared" si="396"/>
        <v>0</v>
      </c>
      <c r="AK709" s="211" t="str">
        <f t="shared" si="404"/>
        <v/>
      </c>
      <c r="AL709" s="462">
        <f t="shared" si="405"/>
        <v>0.19565217391304346</v>
      </c>
      <c r="AM709" s="461">
        <f t="shared" si="406"/>
        <v>-5.3475935828877219E-3</v>
      </c>
      <c r="AN709" s="200">
        <f t="shared" si="407"/>
        <v>-9.2307692307692202E-2</v>
      </c>
      <c r="AO709" s="208">
        <f t="shared" si="408"/>
        <v>-2.4844720496894568E-2</v>
      </c>
      <c r="AP709" s="32">
        <f t="shared" si="409"/>
        <v>-0.10447761194029848</v>
      </c>
      <c r="AQ709" s="32">
        <f t="shared" si="410"/>
        <v>-1.8181818181818077E-2</v>
      </c>
      <c r="AR709" s="36">
        <f t="shared" si="411"/>
        <v>-2.9239766081871288E-2</v>
      </c>
      <c r="AS709" s="36" t="str">
        <f t="shared" si="412"/>
        <v/>
      </c>
      <c r="AT709" s="32">
        <f t="shared" ref="AT709:AT740" si="413">IF(ISBLANK(Y709),"",Y709/Y708-1)</f>
        <v>8.7912087912087822E-2</v>
      </c>
      <c r="AU709" s="216">
        <f t="shared" ref="AU709:AU740" si="414">IF(ISBLANK(Z709),"",Z709/Z708-1)</f>
        <v>8.6956521739130377E-2</v>
      </c>
      <c r="AV709" s="461">
        <f t="shared" ref="AV709:AV740" si="415">IF(ISBLANK(AA709),"",AA709/AA708-1)</f>
        <v>-4.978354978354993E-2</v>
      </c>
      <c r="AW709" s="461">
        <f t="shared" ref="AW709:AW740" si="416">IF(ISBLANK(AB709),"",AB709/AB708-1)</f>
        <v>6.2962962962962887E-2</v>
      </c>
    </row>
    <row r="710" spans="1:49">
      <c r="A710" s="40">
        <f>IF(ISBLANK(#REF!),"",DATE(YEAR(A709),MONTH(A709),DAY(A709)+7))</f>
        <v>42220</v>
      </c>
      <c r="B710" s="26">
        <v>7880</v>
      </c>
      <c r="C710" s="259">
        <v>4424</v>
      </c>
      <c r="D710" s="363">
        <f t="shared" ref="D710:D715" si="417">IF(ISBLANK(B710),"",(B710+C710)/(B709+C709)-1)</f>
        <v>0.13526480900535165</v>
      </c>
      <c r="E710" s="349">
        <f t="shared" si="378"/>
        <v>0.14801864801864806</v>
      </c>
      <c r="F710" s="349">
        <f t="shared" si="397"/>
        <v>0.11323603422244588</v>
      </c>
      <c r="G710" s="421">
        <f t="shared" si="376"/>
        <v>0.78119349005424954</v>
      </c>
      <c r="H710" s="407"/>
      <c r="I710" s="339">
        <v>6.3</v>
      </c>
      <c r="J710" s="365">
        <v>11.4</v>
      </c>
      <c r="K710" s="408"/>
      <c r="L710" s="365">
        <v>7.3</v>
      </c>
      <c r="M710" s="384"/>
      <c r="N710" s="365">
        <v>9.25</v>
      </c>
      <c r="O710" s="409"/>
      <c r="P710" s="379">
        <v>0.76</v>
      </c>
      <c r="Q710" s="368">
        <v>2.35</v>
      </c>
      <c r="R710" s="366">
        <v>7.5</v>
      </c>
      <c r="S710" s="73">
        <v>9</v>
      </c>
      <c r="T710" s="365">
        <v>7.75</v>
      </c>
      <c r="U710" s="365">
        <v>11.65</v>
      </c>
      <c r="V710" s="365">
        <v>9.4</v>
      </c>
      <c r="W710" s="384"/>
      <c r="Y710" s="365">
        <v>16.350000000000001</v>
      </c>
      <c r="Z710" s="457">
        <v>16.5</v>
      </c>
      <c r="AA710" s="365">
        <v>5.07</v>
      </c>
      <c r="AB710" s="365">
        <v>3.55</v>
      </c>
      <c r="AC710" s="370" t="str">
        <f t="shared" si="398"/>
        <v/>
      </c>
      <c r="AD710" s="476"/>
      <c r="AE710" s="273">
        <f t="shared" si="399"/>
        <v>5.0000000000000044E-2</v>
      </c>
      <c r="AF710" s="208">
        <f t="shared" si="400"/>
        <v>0.19999999999999996</v>
      </c>
      <c r="AG710" s="208" t="str">
        <f t="shared" si="401"/>
        <v/>
      </c>
      <c r="AH710" s="213">
        <f t="shared" si="402"/>
        <v>7.3529411764705843E-2</v>
      </c>
      <c r="AI710" s="211" t="str">
        <f t="shared" si="403"/>
        <v/>
      </c>
      <c r="AJ710" s="211">
        <f t="shared" si="396"/>
        <v>2.7777777777777679E-2</v>
      </c>
      <c r="AK710" s="211" t="str">
        <f t="shared" si="404"/>
        <v/>
      </c>
      <c r="AL710" s="462">
        <f t="shared" si="405"/>
        <v>0.38181818181818161</v>
      </c>
      <c r="AM710" s="461">
        <f t="shared" si="406"/>
        <v>0.26344086021505375</v>
      </c>
      <c r="AN710" s="200">
        <f t="shared" si="407"/>
        <v>0.27118644067796605</v>
      </c>
      <c r="AO710" s="208">
        <f t="shared" si="408"/>
        <v>0.14649681528662417</v>
      </c>
      <c r="AP710" s="32">
        <f t="shared" si="409"/>
        <v>0.29166666666666674</v>
      </c>
      <c r="AQ710" s="32">
        <f t="shared" si="410"/>
        <v>7.870370370370372E-2</v>
      </c>
      <c r="AR710" s="36">
        <f t="shared" si="411"/>
        <v>0.13253012048192758</v>
      </c>
      <c r="AS710" s="36" t="str">
        <f t="shared" si="412"/>
        <v/>
      </c>
      <c r="AT710" s="32">
        <f t="shared" si="413"/>
        <v>0.10101010101010122</v>
      </c>
      <c r="AU710" s="216">
        <f t="shared" si="414"/>
        <v>0.10000000000000009</v>
      </c>
      <c r="AV710" s="461">
        <f t="shared" si="415"/>
        <v>0.15489749430523925</v>
      </c>
      <c r="AW710" s="461">
        <f t="shared" si="416"/>
        <v>0.2369337979094075</v>
      </c>
    </row>
    <row r="711" spans="1:49">
      <c r="A711" s="40">
        <f>IF(ISBLANK(#REF!),"",DATE(YEAR(A710),MONTH(A710),DAY(A710)+7))</f>
        <v>42227</v>
      </c>
      <c r="B711" s="26">
        <v>7989</v>
      </c>
      <c r="C711" s="259">
        <v>4821</v>
      </c>
      <c r="D711" s="363">
        <f t="shared" si="417"/>
        <v>4.1124837451235408E-2</v>
      </c>
      <c r="E711" s="349">
        <f t="shared" si="378"/>
        <v>1.3832487309644703E-2</v>
      </c>
      <c r="F711" s="349">
        <f t="shared" si="397"/>
        <v>8.9737793851717873E-2</v>
      </c>
      <c r="G711" s="421">
        <f t="shared" si="376"/>
        <v>0.65712507778469198</v>
      </c>
      <c r="H711" s="407"/>
      <c r="I711" s="339">
        <v>7.25</v>
      </c>
      <c r="J711" s="365">
        <v>12.15</v>
      </c>
      <c r="K711" s="408"/>
      <c r="L711" s="365">
        <v>7.6</v>
      </c>
      <c r="M711" s="384"/>
      <c r="N711" s="365">
        <v>9.5</v>
      </c>
      <c r="O711" s="409"/>
      <c r="P711" s="379">
        <v>1.01</v>
      </c>
      <c r="Q711" s="368">
        <v>3.12</v>
      </c>
      <c r="R711" s="385">
        <v>7.8</v>
      </c>
      <c r="S711" s="73">
        <v>9.3000000000000007</v>
      </c>
      <c r="T711" s="365">
        <v>7.8</v>
      </c>
      <c r="U711" s="365">
        <v>12</v>
      </c>
      <c r="V711" s="365">
        <v>10.199999999999999</v>
      </c>
      <c r="W711" s="384"/>
      <c r="Y711" s="365">
        <v>15.9</v>
      </c>
      <c r="Z711" s="457">
        <v>16</v>
      </c>
      <c r="AA711" s="365">
        <v>5.15</v>
      </c>
      <c r="AB711" s="365">
        <v>3.8</v>
      </c>
      <c r="AC711" s="370" t="str">
        <f t="shared" si="398"/>
        <v/>
      </c>
      <c r="AD711" s="476"/>
      <c r="AE711" s="273">
        <f t="shared" si="399"/>
        <v>0.15079365079365092</v>
      </c>
      <c r="AF711" s="208">
        <f t="shared" si="400"/>
        <v>6.578947368421062E-2</v>
      </c>
      <c r="AG711" s="208" t="str">
        <f t="shared" si="401"/>
        <v/>
      </c>
      <c r="AH711" s="213">
        <f t="shared" si="402"/>
        <v>4.1095890410958846E-2</v>
      </c>
      <c r="AI711" s="211" t="str">
        <f t="shared" si="403"/>
        <v/>
      </c>
      <c r="AJ711" s="211">
        <f t="shared" si="396"/>
        <v>2.7027027027026973E-2</v>
      </c>
      <c r="AK711" s="211" t="str">
        <f t="shared" si="404"/>
        <v/>
      </c>
      <c r="AL711" s="462">
        <f t="shared" si="405"/>
        <v>0.32894736842105265</v>
      </c>
      <c r="AM711" s="461">
        <f t="shared" si="406"/>
        <v>0.32765957446808502</v>
      </c>
      <c r="AN711" s="200">
        <f t="shared" si="407"/>
        <v>4.0000000000000036E-2</v>
      </c>
      <c r="AO711" s="208">
        <f t="shared" si="408"/>
        <v>3.3333333333333437E-2</v>
      </c>
      <c r="AP711" s="32">
        <f t="shared" si="409"/>
        <v>6.4516129032257119E-3</v>
      </c>
      <c r="AQ711" s="32">
        <f t="shared" si="410"/>
        <v>3.0042918454935563E-2</v>
      </c>
      <c r="AR711" s="36">
        <f t="shared" si="411"/>
        <v>8.5106382978723305E-2</v>
      </c>
      <c r="AS711" s="36" t="str">
        <f t="shared" si="412"/>
        <v/>
      </c>
      <c r="AT711" s="32">
        <f t="shared" si="413"/>
        <v>-2.7522935779816571E-2</v>
      </c>
      <c r="AU711" s="216">
        <f t="shared" si="414"/>
        <v>-3.0303030303030276E-2</v>
      </c>
      <c r="AV711" s="461">
        <f t="shared" si="415"/>
        <v>1.5779092702169706E-2</v>
      </c>
      <c r="AW711" s="461">
        <f t="shared" si="416"/>
        <v>7.0422535211267512E-2</v>
      </c>
    </row>
    <row r="712" spans="1:49">
      <c r="A712" s="40">
        <f>IF(ISBLANK(#REF!),"",DATE(YEAR(A711),MONTH(A711),DAY(A711)+7))</f>
        <v>42234</v>
      </c>
      <c r="B712" s="26">
        <v>6589</v>
      </c>
      <c r="C712" s="259">
        <v>4200</v>
      </c>
      <c r="D712" s="363">
        <f t="shared" si="417"/>
        <v>-0.15776736924277912</v>
      </c>
      <c r="E712" s="349">
        <f t="shared" ref="E712:E743" si="418">IF(ISBLANK(B712),"",B712/B711-1)</f>
        <v>-0.17524095631493308</v>
      </c>
      <c r="F712" s="349">
        <f t="shared" si="397"/>
        <v>-0.12881144990665838</v>
      </c>
      <c r="G712" s="421">
        <f t="shared" si="376"/>
        <v>0.56880952380952376</v>
      </c>
      <c r="H712" s="407"/>
      <c r="I712" s="339">
        <v>5.9</v>
      </c>
      <c r="J712" s="365">
        <v>10.199999999999999</v>
      </c>
      <c r="K712" s="408"/>
      <c r="L712" s="365">
        <v>6.75</v>
      </c>
      <c r="M712" s="384"/>
      <c r="N712" s="365">
        <v>9.15</v>
      </c>
      <c r="O712" s="409"/>
      <c r="P712" s="379">
        <v>0.74</v>
      </c>
      <c r="Q712" s="368">
        <v>2.0299999999999998</v>
      </c>
      <c r="R712" s="366">
        <v>6.3</v>
      </c>
      <c r="S712" s="73">
        <v>7</v>
      </c>
      <c r="T712" s="365">
        <v>6.8</v>
      </c>
      <c r="U712" s="365">
        <v>10.5</v>
      </c>
      <c r="V712" s="365">
        <v>8.15</v>
      </c>
      <c r="W712" s="384"/>
      <c r="Y712" s="365">
        <v>13.9</v>
      </c>
      <c r="Z712" s="457">
        <v>14</v>
      </c>
      <c r="AA712" s="365">
        <v>3.88</v>
      </c>
      <c r="AB712" s="365">
        <v>2.4500000000000002</v>
      </c>
      <c r="AC712" s="370" t="str">
        <f t="shared" si="398"/>
        <v/>
      </c>
      <c r="AD712" s="476"/>
      <c r="AE712" s="273">
        <f t="shared" si="399"/>
        <v>-0.18620689655172407</v>
      </c>
      <c r="AF712" s="208">
        <f t="shared" si="400"/>
        <v>-0.16049382716049387</v>
      </c>
      <c r="AG712" s="208" t="str">
        <f t="shared" si="401"/>
        <v/>
      </c>
      <c r="AH712" s="213">
        <f t="shared" si="402"/>
        <v>-0.11184210526315785</v>
      </c>
      <c r="AI712" s="211" t="str">
        <f t="shared" si="403"/>
        <v/>
      </c>
      <c r="AJ712" s="211">
        <f t="shared" si="396"/>
        <v>-3.6842105263157898E-2</v>
      </c>
      <c r="AK712" s="211" t="str">
        <f t="shared" si="404"/>
        <v/>
      </c>
      <c r="AL712" s="462">
        <f t="shared" si="405"/>
        <v>-0.26732673267326734</v>
      </c>
      <c r="AM712" s="461">
        <f t="shared" si="406"/>
        <v>-0.34935897435897445</v>
      </c>
      <c r="AN712" s="200">
        <f t="shared" si="407"/>
        <v>-0.19230769230769229</v>
      </c>
      <c r="AO712" s="208">
        <f t="shared" si="408"/>
        <v>-0.24731182795698925</v>
      </c>
      <c r="AP712" s="32">
        <f t="shared" si="409"/>
        <v>-0.12820512820512819</v>
      </c>
      <c r="AQ712" s="32">
        <f t="shared" si="410"/>
        <v>-0.125</v>
      </c>
      <c r="AR712" s="36">
        <f t="shared" si="411"/>
        <v>-0.2009803921568627</v>
      </c>
      <c r="AS712" s="36" t="str">
        <f t="shared" si="412"/>
        <v/>
      </c>
      <c r="AT712" s="32">
        <f t="shared" si="413"/>
        <v>-0.12578616352201255</v>
      </c>
      <c r="AU712" s="216">
        <f t="shared" si="414"/>
        <v>-0.125</v>
      </c>
      <c r="AV712" s="461">
        <f t="shared" si="415"/>
        <v>-0.24660194174757288</v>
      </c>
      <c r="AW712" s="461">
        <f t="shared" si="416"/>
        <v>-0.35526315789473673</v>
      </c>
    </row>
    <row r="713" spans="1:49">
      <c r="A713" s="40">
        <f>IF(ISBLANK(#REF!),"",DATE(YEAR(A712),MONTH(A712),DAY(A712)+7))</f>
        <v>42241</v>
      </c>
      <c r="B713" s="26">
        <v>6193</v>
      </c>
      <c r="C713" s="259">
        <v>3897</v>
      </c>
      <c r="D713" s="363">
        <f t="shared" si="417"/>
        <v>-6.4788210214106967E-2</v>
      </c>
      <c r="E713" s="349">
        <f t="shared" si="418"/>
        <v>-6.0100166944908162E-2</v>
      </c>
      <c r="F713" s="349">
        <f t="shared" si="397"/>
        <v>-7.2142857142857175E-2</v>
      </c>
      <c r="G713" s="421">
        <f t="shared" si="376"/>
        <v>0.58917115730048752</v>
      </c>
      <c r="H713" s="407"/>
      <c r="I713" s="339">
        <v>5.5</v>
      </c>
      <c r="J713" s="365">
        <v>8.75</v>
      </c>
      <c r="K713" s="408"/>
      <c r="L713" s="365">
        <v>6.65</v>
      </c>
      <c r="M713" s="384"/>
      <c r="N713" s="365">
        <v>9</v>
      </c>
      <c r="O713" s="409"/>
      <c r="P713" s="379">
        <v>0.59</v>
      </c>
      <c r="Q713" s="368">
        <v>1.94</v>
      </c>
      <c r="R713" s="366">
        <v>5.9</v>
      </c>
      <c r="S713" s="73">
        <v>5.95</v>
      </c>
      <c r="T713" s="365">
        <v>6.2</v>
      </c>
      <c r="U713" s="365">
        <v>10.25</v>
      </c>
      <c r="V713" s="365">
        <v>7</v>
      </c>
      <c r="W713" s="384"/>
      <c r="Y713" s="365">
        <v>12.75</v>
      </c>
      <c r="Z713" s="457">
        <v>12.8</v>
      </c>
      <c r="AA713" s="365">
        <v>3.38</v>
      </c>
      <c r="AB713" s="365">
        <v>2.0299999999999998</v>
      </c>
      <c r="AC713" s="370" t="str">
        <f t="shared" si="398"/>
        <v/>
      </c>
      <c r="AD713" s="476"/>
      <c r="AE713" s="273">
        <f t="shared" si="399"/>
        <v>-6.7796610169491567E-2</v>
      </c>
      <c r="AF713" s="208">
        <f t="shared" si="400"/>
        <v>-0.14215686274509798</v>
      </c>
      <c r="AG713" s="208" t="str">
        <f t="shared" si="401"/>
        <v/>
      </c>
      <c r="AH713" s="213">
        <f t="shared" si="402"/>
        <v>-1.4814814814814725E-2</v>
      </c>
      <c r="AI713" s="211" t="str">
        <f t="shared" si="403"/>
        <v/>
      </c>
      <c r="AJ713" s="211">
        <f t="shared" si="396"/>
        <v>-1.6393442622950838E-2</v>
      </c>
      <c r="AK713" s="211" t="str">
        <f t="shared" si="404"/>
        <v/>
      </c>
      <c r="AL713" s="462">
        <f t="shared" si="405"/>
        <v>-0.20270270270270274</v>
      </c>
      <c r="AM713" s="461">
        <f t="shared" si="406"/>
        <v>-4.4334975369458074E-2</v>
      </c>
      <c r="AN713" s="200">
        <f t="shared" si="407"/>
        <v>-6.3492063492063378E-2</v>
      </c>
      <c r="AO713" s="208">
        <f t="shared" si="408"/>
        <v>-0.15000000000000002</v>
      </c>
      <c r="AP713" s="32">
        <f t="shared" si="409"/>
        <v>-8.8235294117646967E-2</v>
      </c>
      <c r="AQ713" s="32">
        <f t="shared" si="410"/>
        <v>-2.3809523809523836E-2</v>
      </c>
      <c r="AR713" s="36">
        <f t="shared" si="411"/>
        <v>-0.14110429447852768</v>
      </c>
      <c r="AS713" s="36" t="str">
        <f t="shared" si="412"/>
        <v/>
      </c>
      <c r="AT713" s="32">
        <f t="shared" si="413"/>
        <v>-8.2733812949640329E-2</v>
      </c>
      <c r="AU713" s="216">
        <f t="shared" si="414"/>
        <v>-8.5714285714285632E-2</v>
      </c>
      <c r="AV713" s="461">
        <f t="shared" si="415"/>
        <v>-0.12886597938144329</v>
      </c>
      <c r="AW713" s="461">
        <f t="shared" si="416"/>
        <v>-0.1714285714285716</v>
      </c>
    </row>
    <row r="714" spans="1:49">
      <c r="A714" s="40">
        <f>IF(ISBLANK(#REF!),"",DATE(YEAR(A713),MONTH(A713),DAY(A713)+7))</f>
        <v>42248</v>
      </c>
      <c r="B714" s="26">
        <v>4616</v>
      </c>
      <c r="C714" s="259">
        <v>2801</v>
      </c>
      <c r="D714" s="363">
        <f t="shared" si="417"/>
        <v>-0.26491575817641233</v>
      </c>
      <c r="E714" s="349">
        <f t="shared" si="418"/>
        <v>-0.25464233812368808</v>
      </c>
      <c r="F714" s="349">
        <f t="shared" si="397"/>
        <v>-0.28124198101103415</v>
      </c>
      <c r="G714" s="421">
        <f t="shared" si="376"/>
        <v>0.64798286326312027</v>
      </c>
      <c r="H714" s="407"/>
      <c r="I714" s="339">
        <v>4.5</v>
      </c>
      <c r="J714" s="365">
        <v>7</v>
      </c>
      <c r="K714" s="408"/>
      <c r="L714" s="365">
        <v>5</v>
      </c>
      <c r="M714" s="384"/>
      <c r="N714" s="365">
        <v>7.75</v>
      </c>
      <c r="O714" s="384"/>
      <c r="P714" s="379">
        <v>0.17</v>
      </c>
      <c r="Q714" s="368">
        <v>1.25</v>
      </c>
      <c r="R714" s="366">
        <v>4.75</v>
      </c>
      <c r="S714" s="73">
        <v>4.4000000000000004</v>
      </c>
      <c r="T714" s="365">
        <v>4.3</v>
      </c>
      <c r="U714" s="365">
        <v>7.5</v>
      </c>
      <c r="V714" s="365">
        <v>5.75</v>
      </c>
      <c r="W714" s="384"/>
      <c r="Y714" s="365">
        <v>9.9</v>
      </c>
      <c r="Z714" s="457">
        <v>10</v>
      </c>
      <c r="AA714" s="365">
        <v>2.7</v>
      </c>
      <c r="AB714" s="365">
        <v>1.4</v>
      </c>
      <c r="AC714" s="370" t="str">
        <f t="shared" si="398"/>
        <v/>
      </c>
      <c r="AD714" s="476"/>
      <c r="AE714" s="273">
        <f t="shared" si="399"/>
        <v>-0.18181818181818177</v>
      </c>
      <c r="AF714" s="208">
        <f t="shared" si="400"/>
        <v>-0.19999999999999996</v>
      </c>
      <c r="AG714" s="208" t="str">
        <f t="shared" si="401"/>
        <v/>
      </c>
      <c r="AH714" s="213">
        <f t="shared" si="402"/>
        <v>-0.24812030075187974</v>
      </c>
      <c r="AI714" s="211" t="str">
        <f t="shared" si="403"/>
        <v/>
      </c>
      <c r="AJ714" s="211">
        <f t="shared" si="396"/>
        <v>-0.13888888888888884</v>
      </c>
      <c r="AK714" s="211" t="str">
        <f t="shared" si="404"/>
        <v/>
      </c>
      <c r="AL714" s="462">
        <f t="shared" si="405"/>
        <v>-0.71186440677966101</v>
      </c>
      <c r="AM714" s="461">
        <f t="shared" si="406"/>
        <v>-0.35567010309278346</v>
      </c>
      <c r="AN714" s="200">
        <f t="shared" si="407"/>
        <v>-0.19491525423728817</v>
      </c>
      <c r="AO714" s="208">
        <f t="shared" si="408"/>
        <v>-0.26050420168067223</v>
      </c>
      <c r="AP714" s="32">
        <f t="shared" si="409"/>
        <v>-0.30645161290322587</v>
      </c>
      <c r="AQ714" s="32">
        <f t="shared" si="410"/>
        <v>-0.26829268292682928</v>
      </c>
      <c r="AR714" s="36">
        <f t="shared" si="411"/>
        <v>-0.1785714285714286</v>
      </c>
      <c r="AS714" s="36" t="str">
        <f t="shared" si="412"/>
        <v/>
      </c>
      <c r="AT714" s="32">
        <f t="shared" si="413"/>
        <v>-0.22352941176470587</v>
      </c>
      <c r="AU714" s="216">
        <f t="shared" si="414"/>
        <v>-0.21875</v>
      </c>
      <c r="AV714" s="461">
        <f t="shared" si="415"/>
        <v>-0.20118343195266264</v>
      </c>
      <c r="AW714" s="461">
        <f t="shared" si="416"/>
        <v>-0.31034482758620685</v>
      </c>
    </row>
    <row r="715" spans="1:49">
      <c r="A715" s="40">
        <f>IF(ISBLANK(#REF!),"",DATE(YEAR(A714),MONTH(A714),DAY(A714)+7))</f>
        <v>42255</v>
      </c>
      <c r="B715" s="26">
        <v>5219</v>
      </c>
      <c r="C715" s="259">
        <v>3097</v>
      </c>
      <c r="D715" s="363">
        <f t="shared" si="417"/>
        <v>0.12120803559390581</v>
      </c>
      <c r="E715" s="349">
        <f t="shared" si="418"/>
        <v>0.13063258232235708</v>
      </c>
      <c r="F715" s="349">
        <f t="shared" si="397"/>
        <v>0.10567654409139604</v>
      </c>
      <c r="G715" s="421">
        <f t="shared" si="376"/>
        <v>0.6851792056829189</v>
      </c>
      <c r="H715" s="407"/>
      <c r="I715" s="339">
        <v>4.9000000000000004</v>
      </c>
      <c r="J715" s="365">
        <v>7.85</v>
      </c>
      <c r="K715" s="408"/>
      <c r="L715" s="365">
        <v>5.75</v>
      </c>
      <c r="M715" s="384"/>
      <c r="N715" s="365">
        <v>8.5</v>
      </c>
      <c r="O715" s="384"/>
      <c r="P715" s="379">
        <v>0.2</v>
      </c>
      <c r="Q715" s="368">
        <v>1.47</v>
      </c>
      <c r="R715" s="366">
        <v>5.15</v>
      </c>
      <c r="S715" s="73">
        <v>5.15</v>
      </c>
      <c r="T715" s="365">
        <v>4.55</v>
      </c>
      <c r="U715" s="365">
        <v>8</v>
      </c>
      <c r="V715" s="365">
        <v>6</v>
      </c>
      <c r="W715" s="384"/>
      <c r="Y715" s="365">
        <v>11.25</v>
      </c>
      <c r="Z715" s="457">
        <v>11.35</v>
      </c>
      <c r="AA715" s="365">
        <v>3.16</v>
      </c>
      <c r="AB715" s="365">
        <v>1.38</v>
      </c>
      <c r="AC715" s="370" t="str">
        <f t="shared" si="398"/>
        <v/>
      </c>
      <c r="AD715" s="476"/>
      <c r="AE715" s="273">
        <f t="shared" si="399"/>
        <v>8.8888888888889017E-2</v>
      </c>
      <c r="AF715" s="208">
        <f t="shared" si="400"/>
        <v>0.12142857142857144</v>
      </c>
      <c r="AG715" s="208" t="str">
        <f t="shared" si="401"/>
        <v/>
      </c>
      <c r="AH715" s="213">
        <f t="shared" si="402"/>
        <v>0.14999999999999991</v>
      </c>
      <c r="AI715" s="211" t="str">
        <f t="shared" si="403"/>
        <v/>
      </c>
      <c r="AJ715" s="211">
        <f t="shared" si="396"/>
        <v>9.6774193548387011E-2</v>
      </c>
      <c r="AK715" s="211" t="str">
        <f t="shared" si="404"/>
        <v/>
      </c>
      <c r="AL715" s="462">
        <f t="shared" si="405"/>
        <v>0.17647058823529416</v>
      </c>
      <c r="AM715" s="461">
        <f t="shared" si="406"/>
        <v>0.17599999999999993</v>
      </c>
      <c r="AN715" s="200">
        <f t="shared" si="407"/>
        <v>8.4210526315789513E-2</v>
      </c>
      <c r="AO715" s="208">
        <f t="shared" si="408"/>
        <v>0.17045454545454541</v>
      </c>
      <c r="AP715" s="32">
        <f t="shared" si="409"/>
        <v>5.8139534883721034E-2</v>
      </c>
      <c r="AQ715" s="32">
        <f t="shared" si="410"/>
        <v>6.6666666666666652E-2</v>
      </c>
      <c r="AR715" s="36">
        <f t="shared" si="411"/>
        <v>4.3478260869565188E-2</v>
      </c>
      <c r="AS715" s="36" t="str">
        <f t="shared" si="412"/>
        <v/>
      </c>
      <c r="AT715" s="32">
        <f t="shared" si="413"/>
        <v>0.13636363636363624</v>
      </c>
      <c r="AU715" s="216">
        <f t="shared" si="414"/>
        <v>0.13500000000000001</v>
      </c>
      <c r="AV715" s="461">
        <f t="shared" si="415"/>
        <v>0.17037037037037028</v>
      </c>
      <c r="AW715" s="461">
        <f t="shared" si="416"/>
        <v>-1.4285714285714346E-2</v>
      </c>
    </row>
    <row r="716" spans="1:49">
      <c r="A716" s="40">
        <f>IF(ISBLANK(#REF!),"",DATE(YEAR(A715),MONTH(A715),DAY(A715)+7))</f>
        <v>42262</v>
      </c>
      <c r="B716" s="26">
        <v>4932</v>
      </c>
      <c r="C716" s="259">
        <v>3080</v>
      </c>
      <c r="D716" s="363">
        <f t="shared" ref="D716:D747" si="419">IF(ISBLANK(B716),"",(B716+C716)/(B715+C715)-1)</f>
        <v>-3.6556036556036564E-2</v>
      </c>
      <c r="E716" s="349">
        <f t="shared" si="418"/>
        <v>-5.4991377658555329E-2</v>
      </c>
      <c r="F716" s="349">
        <f t="shared" si="397"/>
        <v>-5.4891830804003616E-3</v>
      </c>
      <c r="G716" s="421">
        <f t="shared" si="376"/>
        <v>0.60129870129870133</v>
      </c>
      <c r="H716" s="407"/>
      <c r="I716" s="339">
        <v>5.15</v>
      </c>
      <c r="J716" s="365">
        <v>7.85</v>
      </c>
      <c r="K716" s="408"/>
      <c r="L716" s="365">
        <v>5.75</v>
      </c>
      <c r="M716" s="384"/>
      <c r="N716" s="365">
        <v>8.5</v>
      </c>
      <c r="O716" s="384"/>
      <c r="P716" s="379">
        <v>0.2</v>
      </c>
      <c r="Q716" s="368">
        <v>1.44</v>
      </c>
      <c r="R716" s="366">
        <v>5.15</v>
      </c>
      <c r="S716" s="73">
        <v>5</v>
      </c>
      <c r="T716" s="365">
        <v>4.5</v>
      </c>
      <c r="U716" s="365">
        <v>7.5</v>
      </c>
      <c r="V716" s="365">
        <v>5.35</v>
      </c>
      <c r="W716" s="384"/>
      <c r="Y716" s="365">
        <v>10.8</v>
      </c>
      <c r="Z716" s="457">
        <v>10.9</v>
      </c>
      <c r="AA716" s="365">
        <v>2.7</v>
      </c>
      <c r="AB716" s="365">
        <v>1.01</v>
      </c>
      <c r="AC716" s="370" t="str">
        <f t="shared" si="398"/>
        <v/>
      </c>
      <c r="AD716" s="476"/>
      <c r="AE716" s="273">
        <f t="shared" si="399"/>
        <v>5.1020408163265252E-2</v>
      </c>
      <c r="AF716" s="208">
        <f t="shared" si="400"/>
        <v>0</v>
      </c>
      <c r="AG716" s="208" t="str">
        <f t="shared" si="401"/>
        <v/>
      </c>
      <c r="AH716" s="213">
        <f t="shared" si="402"/>
        <v>0</v>
      </c>
      <c r="AI716" s="211" t="str">
        <f t="shared" si="403"/>
        <v/>
      </c>
      <c r="AJ716" s="211">
        <f t="shared" si="396"/>
        <v>0</v>
      </c>
      <c r="AK716" s="211" t="str">
        <f t="shared" si="404"/>
        <v/>
      </c>
      <c r="AL716" s="462">
        <f t="shared" si="405"/>
        <v>0</v>
      </c>
      <c r="AM716" s="461">
        <f t="shared" si="406"/>
        <v>-2.0408163265306145E-2</v>
      </c>
      <c r="AN716" s="200">
        <f t="shared" si="407"/>
        <v>0</v>
      </c>
      <c r="AO716" s="208">
        <f t="shared" si="408"/>
        <v>-2.9126213592233108E-2</v>
      </c>
      <c r="AP716" s="32">
        <f t="shared" si="409"/>
        <v>-1.098901098901095E-2</v>
      </c>
      <c r="AQ716" s="32">
        <f t="shared" si="410"/>
        <v>-6.25E-2</v>
      </c>
      <c r="AR716" s="36">
        <f t="shared" si="411"/>
        <v>-0.10833333333333339</v>
      </c>
      <c r="AS716" s="36" t="str">
        <f t="shared" si="412"/>
        <v/>
      </c>
      <c r="AT716" s="32">
        <f t="shared" si="413"/>
        <v>-3.9999999999999925E-2</v>
      </c>
      <c r="AU716" s="216">
        <f t="shared" si="414"/>
        <v>-3.9647577092510988E-2</v>
      </c>
      <c r="AV716" s="461">
        <f t="shared" si="415"/>
        <v>-0.14556962025316456</v>
      </c>
      <c r="AW716" s="461">
        <f t="shared" si="416"/>
        <v>-0.26811594202898548</v>
      </c>
    </row>
    <row r="717" spans="1:49">
      <c r="A717" s="40">
        <f>IF(ISBLANK(#REF!),"",DATE(YEAR(A716),MONTH(A716),DAY(A716)+7))</f>
        <v>42269</v>
      </c>
      <c r="B717" s="26">
        <v>6673</v>
      </c>
      <c r="C717" s="259">
        <v>3779</v>
      </c>
      <c r="D717" s="363">
        <f t="shared" si="419"/>
        <v>0.30454318522216672</v>
      </c>
      <c r="E717" s="349">
        <f t="shared" si="418"/>
        <v>0.35300081103000802</v>
      </c>
      <c r="F717" s="349">
        <f t="shared" si="397"/>
        <v>0.22694805194805201</v>
      </c>
      <c r="G717" s="421">
        <f t="shared" si="376"/>
        <v>0.76581106112728237</v>
      </c>
      <c r="H717" s="407"/>
      <c r="I717" s="339">
        <v>5.9</v>
      </c>
      <c r="J717" s="365">
        <v>9.9</v>
      </c>
      <c r="K717" s="408"/>
      <c r="L717" s="365">
        <v>6.15</v>
      </c>
      <c r="M717" s="384"/>
      <c r="N717" s="365">
        <v>9.5</v>
      </c>
      <c r="O717" s="384"/>
      <c r="P717" s="379">
        <v>0.3</v>
      </c>
      <c r="Q717" s="368">
        <v>2.36</v>
      </c>
      <c r="R717" s="366">
        <v>7</v>
      </c>
      <c r="S717" s="73">
        <v>6.5</v>
      </c>
      <c r="T717" s="365">
        <v>6.5</v>
      </c>
      <c r="U717" s="365">
        <v>9.5</v>
      </c>
      <c r="V717" s="365">
        <v>7.4</v>
      </c>
      <c r="W717" s="384"/>
      <c r="Y717" s="365">
        <v>14.4</v>
      </c>
      <c r="Z717" s="457">
        <v>14.5</v>
      </c>
      <c r="AA717" s="365">
        <v>4.6399999999999997</v>
      </c>
      <c r="AB717" s="365">
        <v>2.2799999999999998</v>
      </c>
      <c r="AC717" s="370" t="str">
        <f t="shared" si="398"/>
        <v/>
      </c>
      <c r="AD717" s="476"/>
      <c r="AE717" s="273">
        <f t="shared" si="399"/>
        <v>0.14563106796116498</v>
      </c>
      <c r="AF717" s="208">
        <f t="shared" si="400"/>
        <v>0.26114649681528679</v>
      </c>
      <c r="AG717" s="208" t="str">
        <f t="shared" si="401"/>
        <v/>
      </c>
      <c r="AH717" s="213">
        <f t="shared" si="402"/>
        <v>6.956521739130439E-2</v>
      </c>
      <c r="AI717" s="211" t="str">
        <f t="shared" si="403"/>
        <v/>
      </c>
      <c r="AJ717" s="211">
        <f t="shared" si="396"/>
        <v>0.11764705882352944</v>
      </c>
      <c r="AK717" s="211" t="str">
        <f t="shared" si="404"/>
        <v/>
      </c>
      <c r="AL717" s="462">
        <f t="shared" si="405"/>
        <v>0.49999999999999978</v>
      </c>
      <c r="AM717" s="461">
        <f t="shared" si="406"/>
        <v>0.63888888888888884</v>
      </c>
      <c r="AN717" s="200">
        <f t="shared" si="407"/>
        <v>0.35922330097087363</v>
      </c>
      <c r="AO717" s="208">
        <f t="shared" si="408"/>
        <v>0.30000000000000004</v>
      </c>
      <c r="AP717" s="32">
        <f t="shared" si="409"/>
        <v>0.44444444444444442</v>
      </c>
      <c r="AQ717" s="32">
        <f t="shared" si="410"/>
        <v>0.26666666666666661</v>
      </c>
      <c r="AR717" s="36">
        <f t="shared" si="411"/>
        <v>0.3831775700934581</v>
      </c>
      <c r="AS717" s="36" t="str">
        <f t="shared" si="412"/>
        <v/>
      </c>
      <c r="AT717" s="32">
        <f t="shared" si="413"/>
        <v>0.33333333333333326</v>
      </c>
      <c r="AU717" s="216">
        <f t="shared" si="414"/>
        <v>0.33027522935779818</v>
      </c>
      <c r="AV717" s="461">
        <f t="shared" si="415"/>
        <v>0.71851851851851833</v>
      </c>
      <c r="AW717" s="461">
        <f t="shared" si="416"/>
        <v>1.2574257425742572</v>
      </c>
    </row>
    <row r="718" spans="1:49">
      <c r="A718" s="40">
        <f>IF(ISBLANK(#REF!),"",DATE(YEAR(A717),MONTH(A717),DAY(A717)+7))</f>
        <v>42276</v>
      </c>
      <c r="B718" s="26">
        <v>6520</v>
      </c>
      <c r="C718" s="259">
        <v>3764</v>
      </c>
      <c r="D718" s="363">
        <f t="shared" si="419"/>
        <v>-1.6073478760045945E-2</v>
      </c>
      <c r="E718" s="349">
        <f t="shared" si="418"/>
        <v>-2.2928218192716954E-2</v>
      </c>
      <c r="F718" s="349">
        <f t="shared" si="397"/>
        <v>-3.9693040486901143E-3</v>
      </c>
      <c r="G718" s="421">
        <f t="shared" si="376"/>
        <v>0.7321997874601488</v>
      </c>
      <c r="H718" s="407"/>
      <c r="I718" s="339">
        <v>6.05</v>
      </c>
      <c r="J718" s="365">
        <v>10.4</v>
      </c>
      <c r="K718" s="408"/>
      <c r="L718" s="365">
        <v>6.2</v>
      </c>
      <c r="M718" s="384"/>
      <c r="N718" s="365">
        <v>9.15</v>
      </c>
      <c r="O718" s="384"/>
      <c r="P718" s="379">
        <v>0.3</v>
      </c>
      <c r="Q718" s="368">
        <v>2.31</v>
      </c>
      <c r="R718" s="366">
        <v>7</v>
      </c>
      <c r="S718" s="73">
        <v>6.6</v>
      </c>
      <c r="T718" s="365">
        <v>6.45</v>
      </c>
      <c r="U718" s="365">
        <v>9.1</v>
      </c>
      <c r="V718" s="365">
        <v>7</v>
      </c>
      <c r="W718" s="384"/>
      <c r="Y718" s="365">
        <v>13.9</v>
      </c>
      <c r="Z718" s="457">
        <v>14</v>
      </c>
      <c r="AA718" s="365">
        <v>4.6399999999999997</v>
      </c>
      <c r="AB718" s="365">
        <v>2.2400000000000002</v>
      </c>
      <c r="AC718" s="370" t="str">
        <f t="shared" si="398"/>
        <v/>
      </c>
      <c r="AD718" s="476"/>
      <c r="AE718" s="273">
        <f t="shared" si="399"/>
        <v>2.5423728813559254E-2</v>
      </c>
      <c r="AF718" s="208">
        <f t="shared" si="400"/>
        <v>5.0505050505050608E-2</v>
      </c>
      <c r="AH718" s="213">
        <f t="shared" si="402"/>
        <v>8.1300813008129413E-3</v>
      </c>
      <c r="AJ718" s="211">
        <f t="shared" si="396"/>
        <v>-3.6842105263157898E-2</v>
      </c>
      <c r="AL718" s="462">
        <f t="shared" si="405"/>
        <v>0</v>
      </c>
      <c r="AM718" s="461">
        <f t="shared" si="406"/>
        <v>-2.1186440677966045E-2</v>
      </c>
      <c r="AN718" s="200">
        <f t="shared" si="407"/>
        <v>0</v>
      </c>
      <c r="AO718" s="208">
        <f t="shared" si="408"/>
        <v>1.538461538461533E-2</v>
      </c>
      <c r="AP718" s="32">
        <f t="shared" si="409"/>
        <v>-7.692307692307665E-3</v>
      </c>
      <c r="AQ718" s="32">
        <f t="shared" si="410"/>
        <v>-4.2105263157894757E-2</v>
      </c>
      <c r="AR718" s="36">
        <f t="shared" si="411"/>
        <v>-5.4054054054054057E-2</v>
      </c>
      <c r="AS718" s="36" t="str">
        <f t="shared" si="412"/>
        <v/>
      </c>
      <c r="AT718" s="32">
        <f t="shared" si="413"/>
        <v>-3.472222222222221E-2</v>
      </c>
      <c r="AU718" s="216">
        <f t="shared" si="414"/>
        <v>-3.4482758620689613E-2</v>
      </c>
      <c r="AV718" s="461">
        <f t="shared" si="415"/>
        <v>0</v>
      </c>
      <c r="AW718" s="461">
        <f t="shared" si="416"/>
        <v>-1.754385964912264E-2</v>
      </c>
    </row>
    <row r="719" spans="1:49">
      <c r="A719" s="40">
        <f>IF(ISBLANK(#REF!),"",DATE(YEAR(A718),MONTH(A718),DAY(A718)+7))</f>
        <v>42283</v>
      </c>
      <c r="B719" s="26">
        <v>6147</v>
      </c>
      <c r="C719" s="259">
        <v>3964</v>
      </c>
      <c r="D719" s="363">
        <f t="shared" si="419"/>
        <v>-1.682224815246991E-2</v>
      </c>
      <c r="E719" s="349">
        <f t="shared" si="418"/>
        <v>-5.7208588957055162E-2</v>
      </c>
      <c r="F719" s="349">
        <f t="shared" si="397"/>
        <v>5.3134962805525987E-2</v>
      </c>
      <c r="G719" s="421">
        <f t="shared" si="376"/>
        <v>0.55070635721493444</v>
      </c>
      <c r="H719" s="407"/>
      <c r="I719" s="339">
        <v>5.9</v>
      </c>
      <c r="J719" s="365">
        <v>10</v>
      </c>
      <c r="K719" s="408"/>
      <c r="L719" s="365">
        <v>7</v>
      </c>
      <c r="M719" s="384"/>
      <c r="N719" s="365">
        <v>10.5</v>
      </c>
      <c r="O719" s="384"/>
      <c r="P719" s="379">
        <v>0.84</v>
      </c>
      <c r="Q719" s="368">
        <v>2.36</v>
      </c>
      <c r="R719" s="366">
        <v>6.8</v>
      </c>
      <c r="S719" s="73">
        <v>6.45</v>
      </c>
      <c r="T719" s="365">
        <v>6.1</v>
      </c>
      <c r="U719" s="365">
        <v>7.75</v>
      </c>
      <c r="V719" s="365">
        <v>6.75</v>
      </c>
      <c r="W719" s="384"/>
      <c r="Y719" s="365">
        <v>12.8</v>
      </c>
      <c r="Z719" s="457">
        <v>12.9</v>
      </c>
      <c r="AA719" s="365">
        <v>4.6399999999999997</v>
      </c>
      <c r="AB719" s="365">
        <v>2.2799999999999998</v>
      </c>
      <c r="AC719" s="370" t="str">
        <f t="shared" si="398"/>
        <v/>
      </c>
      <c r="AD719" s="476"/>
      <c r="AE719" s="273">
        <f t="shared" si="399"/>
        <v>-2.4793388429751984E-2</v>
      </c>
      <c r="AF719" s="208">
        <f t="shared" si="400"/>
        <v>-3.8461538461538547E-2</v>
      </c>
      <c r="AH719" s="213">
        <f t="shared" si="402"/>
        <v>0.12903225806451601</v>
      </c>
      <c r="AJ719" s="211">
        <f t="shared" si="396"/>
        <v>0.14754098360655732</v>
      </c>
      <c r="AL719" s="462">
        <f t="shared" si="405"/>
        <v>1.7999999999999998</v>
      </c>
      <c r="AM719" s="461">
        <f t="shared" si="406"/>
        <v>2.1645021645021467E-2</v>
      </c>
      <c r="AN719" s="200">
        <f t="shared" si="407"/>
        <v>-2.8571428571428581E-2</v>
      </c>
      <c r="AO719" s="208">
        <f t="shared" si="408"/>
        <v>-2.2727272727272596E-2</v>
      </c>
      <c r="AP719" s="32">
        <f t="shared" si="409"/>
        <v>-5.4263565891472965E-2</v>
      </c>
      <c r="AQ719" s="32">
        <f t="shared" si="410"/>
        <v>-0.14835164835164827</v>
      </c>
      <c r="AR719" s="36">
        <f t="shared" si="411"/>
        <v>-3.5714285714285698E-2</v>
      </c>
      <c r="AS719" s="36" t="str">
        <f t="shared" si="412"/>
        <v/>
      </c>
      <c r="AT719" s="32">
        <f t="shared" si="413"/>
        <v>-7.9136690647481966E-2</v>
      </c>
      <c r="AU719" s="216">
        <f t="shared" si="414"/>
        <v>-7.8571428571428514E-2</v>
      </c>
      <c r="AV719" s="461">
        <f t="shared" si="415"/>
        <v>0</v>
      </c>
      <c r="AW719" s="461">
        <f t="shared" si="416"/>
        <v>1.7857142857142572E-2</v>
      </c>
    </row>
    <row r="720" spans="1:49">
      <c r="A720" s="40">
        <f>IF(ISBLANK(#REF!),"",DATE(YEAR(A719),MONTH(A719),DAY(A719)+7))</f>
        <v>42290</v>
      </c>
      <c r="B720" s="26">
        <v>5270</v>
      </c>
      <c r="C720" s="259">
        <v>3466</v>
      </c>
      <c r="D720" s="363">
        <f t="shared" si="419"/>
        <v>-0.1359905053901691</v>
      </c>
      <c r="E720" s="349">
        <f t="shared" si="418"/>
        <v>-0.14267122173417923</v>
      </c>
      <c r="F720" s="349">
        <f t="shared" si="397"/>
        <v>-0.12563067608476286</v>
      </c>
      <c r="G720" s="421">
        <f t="shared" si="376"/>
        <v>0.52048470859780727</v>
      </c>
      <c r="H720" s="407"/>
      <c r="I720" s="339">
        <v>5.45</v>
      </c>
      <c r="J720" s="365">
        <v>9.0500000000000007</v>
      </c>
      <c r="K720" s="408"/>
      <c r="L720" s="365">
        <v>6.4</v>
      </c>
      <c r="M720" s="384"/>
      <c r="N720" s="365">
        <v>8.3000000000000007</v>
      </c>
      <c r="O720" s="384"/>
      <c r="P720" s="379">
        <v>0.68</v>
      </c>
      <c r="Q720" s="368">
        <v>1.86</v>
      </c>
      <c r="R720" s="366">
        <v>5.45</v>
      </c>
      <c r="S720" s="73">
        <v>5.75</v>
      </c>
      <c r="T720" s="365">
        <v>5.95</v>
      </c>
      <c r="U720" s="365">
        <v>7</v>
      </c>
      <c r="V720" s="365">
        <v>6</v>
      </c>
      <c r="W720" s="384"/>
      <c r="Y720" s="365">
        <v>11.4</v>
      </c>
      <c r="Z720" s="457">
        <v>11.5</v>
      </c>
      <c r="AA720" s="365">
        <v>3.46</v>
      </c>
      <c r="AB720" s="365">
        <v>1.35</v>
      </c>
      <c r="AC720" s="370" t="str">
        <f t="shared" si="398"/>
        <v/>
      </c>
      <c r="AD720" s="476"/>
      <c r="AE720" s="273">
        <f t="shared" si="399"/>
        <v>-7.6271186440677985E-2</v>
      </c>
      <c r="AF720" s="208">
        <f t="shared" si="400"/>
        <v>-9.4999999999999973E-2</v>
      </c>
      <c r="AH720" s="213">
        <f t="shared" si="402"/>
        <v>-8.5714285714285632E-2</v>
      </c>
      <c r="AJ720" s="211">
        <f t="shared" si="396"/>
        <v>-0.20952380952380945</v>
      </c>
      <c r="AL720" s="462">
        <f t="shared" si="405"/>
        <v>-0.19047619047619035</v>
      </c>
      <c r="AM720" s="461">
        <f t="shared" si="406"/>
        <v>-0.2118644067796609</v>
      </c>
      <c r="AN720" s="200">
        <f t="shared" si="407"/>
        <v>-0.19852941176470584</v>
      </c>
      <c r="AO720" s="208">
        <f t="shared" si="408"/>
        <v>-0.10852713178294571</v>
      </c>
      <c r="AP720" s="32">
        <f t="shared" si="409"/>
        <v>-2.4590163934426146E-2</v>
      </c>
      <c r="AQ720" s="32">
        <f t="shared" si="410"/>
        <v>-9.6774193548387122E-2</v>
      </c>
      <c r="AR720" s="36">
        <f t="shared" si="411"/>
        <v>-0.11111111111111116</v>
      </c>
      <c r="AS720" s="36" t="str">
        <f t="shared" si="412"/>
        <v/>
      </c>
      <c r="AT720" s="32">
        <f t="shared" si="413"/>
        <v>-0.109375</v>
      </c>
      <c r="AU720" s="216">
        <f t="shared" si="414"/>
        <v>-0.10852713178294571</v>
      </c>
      <c r="AV720" s="461">
        <f t="shared" si="415"/>
        <v>-0.25431034482758619</v>
      </c>
      <c r="AW720" s="461">
        <f t="shared" si="416"/>
        <v>-0.4078947368421052</v>
      </c>
    </row>
    <row r="721" spans="1:49">
      <c r="A721" s="40">
        <f>IF(ISBLANK(#REF!),"",DATE(YEAR(A720),MONTH(A720),DAY(A720)+7))</f>
        <v>42297</v>
      </c>
      <c r="B721" s="26">
        <v>5008</v>
      </c>
      <c r="C721" s="259">
        <v>3132</v>
      </c>
      <c r="D721" s="363">
        <f t="shared" si="419"/>
        <v>-6.8223443223443203E-2</v>
      </c>
      <c r="E721" s="349">
        <f t="shared" si="418"/>
        <v>-4.9715370018975302E-2</v>
      </c>
      <c r="F721" s="349">
        <f t="shared" si="397"/>
        <v>-9.6364685516445503E-2</v>
      </c>
      <c r="G721" s="421">
        <f t="shared" si="376"/>
        <v>0.59897828863346103</v>
      </c>
      <c r="H721" s="407"/>
      <c r="I721" s="339">
        <v>4.8499999999999996</v>
      </c>
      <c r="J721" s="365">
        <v>8.5</v>
      </c>
      <c r="K721" s="408"/>
      <c r="L721" s="365">
        <v>6.15</v>
      </c>
      <c r="M721" s="384"/>
      <c r="N721" s="365">
        <v>7.9</v>
      </c>
      <c r="O721" s="384"/>
      <c r="P721" s="379">
        <v>0.34</v>
      </c>
      <c r="Q721" s="368">
        <v>1.52</v>
      </c>
      <c r="R721" s="366">
        <v>5</v>
      </c>
      <c r="S721" s="73">
        <v>5.5</v>
      </c>
      <c r="T721" s="365">
        <v>5.45</v>
      </c>
      <c r="U721" s="365">
        <v>6.5</v>
      </c>
      <c r="V721" s="365">
        <v>5.65</v>
      </c>
      <c r="W721" s="384"/>
      <c r="Y721" s="365">
        <v>11.2</v>
      </c>
      <c r="Z721" s="457">
        <v>11.25</v>
      </c>
      <c r="AA721" s="365">
        <v>3.12</v>
      </c>
      <c r="AB721" s="365">
        <v>1.25</v>
      </c>
      <c r="AE721" s="273">
        <f t="shared" si="399"/>
        <v>-0.11009174311926617</v>
      </c>
      <c r="AF721" s="208">
        <f t="shared" si="400"/>
        <v>-6.0773480662983492E-2</v>
      </c>
      <c r="AH721" s="213">
        <f t="shared" si="402"/>
        <v>-3.90625E-2</v>
      </c>
      <c r="AJ721" s="211">
        <f t="shared" si="396"/>
        <v>-4.8192771084337394E-2</v>
      </c>
      <c r="AL721" s="462">
        <f t="shared" si="405"/>
        <v>-0.5</v>
      </c>
      <c r="AM721" s="461">
        <f t="shared" si="406"/>
        <v>-0.18279569892473124</v>
      </c>
      <c r="AN721" s="200">
        <f t="shared" si="407"/>
        <v>-8.2568807339449601E-2</v>
      </c>
      <c r="AO721" s="208">
        <f t="shared" si="408"/>
        <v>-4.3478260869565188E-2</v>
      </c>
      <c r="AP721" s="32">
        <f t="shared" si="409"/>
        <v>-8.4033613445378186E-2</v>
      </c>
      <c r="AQ721" s="32">
        <f t="shared" si="410"/>
        <v>-7.1428571428571397E-2</v>
      </c>
      <c r="AR721" s="36">
        <f t="shared" si="411"/>
        <v>-5.8333333333333237E-2</v>
      </c>
      <c r="AS721" s="36" t="str">
        <f t="shared" si="412"/>
        <v/>
      </c>
      <c r="AT721" s="32">
        <f t="shared" si="413"/>
        <v>-1.7543859649122862E-2</v>
      </c>
      <c r="AU721" s="216">
        <f t="shared" si="414"/>
        <v>-2.1739130434782594E-2</v>
      </c>
      <c r="AV721" s="461">
        <f t="shared" si="415"/>
        <v>-9.8265895953757232E-2</v>
      </c>
      <c r="AW721" s="461">
        <f t="shared" si="416"/>
        <v>-7.4074074074074181E-2</v>
      </c>
    </row>
    <row r="722" spans="1:49">
      <c r="A722" s="40">
        <f>IF(ISBLANK(#REF!),"",DATE(YEAR(A721),MONTH(A721),DAY(A721)+7))</f>
        <v>42304</v>
      </c>
      <c r="B722" s="26">
        <v>5389</v>
      </c>
      <c r="C722" s="259">
        <v>3305</v>
      </c>
      <c r="D722" s="363">
        <f t="shared" si="419"/>
        <v>6.805896805896805E-2</v>
      </c>
      <c r="E722" s="349">
        <f t="shared" si="418"/>
        <v>7.6078274760383424E-2</v>
      </c>
      <c r="F722" s="349">
        <f t="shared" si="397"/>
        <v>5.5236270753512118E-2</v>
      </c>
      <c r="G722" s="421">
        <f t="shared" si="376"/>
        <v>0.6305597579425114</v>
      </c>
      <c r="H722" s="407"/>
      <c r="I722" s="339">
        <v>5.15</v>
      </c>
      <c r="J722" s="365">
        <v>8.75</v>
      </c>
      <c r="K722" s="408"/>
      <c r="L722" s="365">
        <v>6.25</v>
      </c>
      <c r="M722" s="384"/>
      <c r="N722" s="365">
        <v>8.1999999999999993</v>
      </c>
      <c r="O722" s="384"/>
      <c r="P722" s="379">
        <v>0.46</v>
      </c>
      <c r="Q722" s="368">
        <v>1.74</v>
      </c>
      <c r="R722" s="386">
        <v>5.5</v>
      </c>
      <c r="S722" s="73">
        <v>5.75</v>
      </c>
      <c r="T722" s="365">
        <v>5.7</v>
      </c>
      <c r="U722" s="365">
        <v>6.8</v>
      </c>
      <c r="V722" s="365">
        <v>5.9</v>
      </c>
      <c r="W722" s="384"/>
      <c r="Y722" s="365">
        <v>11.95</v>
      </c>
      <c r="Z722" s="457">
        <v>12</v>
      </c>
      <c r="AA722" s="365">
        <v>3.36</v>
      </c>
      <c r="AB722" s="365">
        <v>1.52</v>
      </c>
      <c r="AE722" s="273">
        <f t="shared" si="399"/>
        <v>6.1855670103093008E-2</v>
      </c>
      <c r="AF722" s="208">
        <f t="shared" si="400"/>
        <v>2.9411764705882248E-2</v>
      </c>
      <c r="AH722" s="213">
        <f t="shared" si="402"/>
        <v>1.6260162601625883E-2</v>
      </c>
      <c r="AJ722" s="211">
        <f t="shared" si="396"/>
        <v>3.7974683544303556E-2</v>
      </c>
      <c r="AL722" s="462">
        <f t="shared" si="405"/>
        <v>0.35294117647058809</v>
      </c>
      <c r="AM722" s="461">
        <f t="shared" si="406"/>
        <v>0.14473684210526305</v>
      </c>
      <c r="AN722" s="200">
        <f t="shared" si="407"/>
        <v>0.10000000000000009</v>
      </c>
      <c r="AO722" s="208">
        <f t="shared" si="408"/>
        <v>4.5454545454545414E-2</v>
      </c>
      <c r="AP722" s="32">
        <f t="shared" si="409"/>
        <v>4.587155963302747E-2</v>
      </c>
      <c r="AQ722" s="32">
        <f t="shared" si="410"/>
        <v>4.6153846153846212E-2</v>
      </c>
      <c r="AR722" s="36">
        <f t="shared" si="411"/>
        <v>4.4247787610619538E-2</v>
      </c>
      <c r="AS722" s="36" t="str">
        <f t="shared" si="412"/>
        <v/>
      </c>
      <c r="AT722" s="32">
        <f t="shared" si="413"/>
        <v>6.6964285714285809E-2</v>
      </c>
      <c r="AU722" s="216">
        <f t="shared" si="414"/>
        <v>6.6666666666666652E-2</v>
      </c>
      <c r="AV722" s="461">
        <f t="shared" si="415"/>
        <v>7.6923076923076872E-2</v>
      </c>
      <c r="AW722" s="461">
        <f t="shared" si="416"/>
        <v>0.21599999999999997</v>
      </c>
    </row>
    <row r="723" spans="1:49">
      <c r="A723" s="40">
        <f>IF(ISBLANK(#REF!),"",DATE(YEAR(A722),MONTH(A722),DAY(A722)+7))</f>
        <v>42311</v>
      </c>
      <c r="B723" s="26">
        <v>4924</v>
      </c>
      <c r="C723" s="259">
        <v>3088</v>
      </c>
      <c r="D723" s="363">
        <f t="shared" si="419"/>
        <v>-7.8444904531861037E-2</v>
      </c>
      <c r="E723" s="349">
        <f t="shared" si="418"/>
        <v>-8.6286880682872491E-2</v>
      </c>
      <c r="F723" s="349">
        <f t="shared" si="397"/>
        <v>-6.5658093797276829E-2</v>
      </c>
      <c r="G723" s="421">
        <f t="shared" si="376"/>
        <v>0.59455958549222798</v>
      </c>
      <c r="H723" s="407"/>
      <c r="I723" s="339">
        <v>4.8</v>
      </c>
      <c r="J723" s="365">
        <v>8.4</v>
      </c>
      <c r="K723" s="408"/>
      <c r="L723" s="365">
        <v>6</v>
      </c>
      <c r="M723" s="384"/>
      <c r="N723" s="365">
        <v>7.7</v>
      </c>
      <c r="O723" s="384"/>
      <c r="P723" s="379">
        <v>0.25</v>
      </c>
      <c r="Q723" s="368">
        <v>1.52</v>
      </c>
      <c r="R723" s="366">
        <v>4.9000000000000004</v>
      </c>
      <c r="S723" s="73">
        <v>5.5</v>
      </c>
      <c r="T723" s="365">
        <v>4.9000000000000004</v>
      </c>
      <c r="U723" s="365">
        <v>6.3</v>
      </c>
      <c r="V723" s="365">
        <v>5.4</v>
      </c>
      <c r="W723" s="384"/>
      <c r="Y723" s="365">
        <v>11.3</v>
      </c>
      <c r="Z723" s="457">
        <v>11.35</v>
      </c>
      <c r="AA723" s="365">
        <v>3.05</v>
      </c>
      <c r="AB723" s="365">
        <v>1.25</v>
      </c>
      <c r="AE723" s="273">
        <f t="shared" si="399"/>
        <v>-6.796116504854377E-2</v>
      </c>
      <c r="AF723" s="208">
        <f t="shared" si="400"/>
        <v>-3.9999999999999925E-2</v>
      </c>
      <c r="AH723" s="213">
        <f t="shared" si="402"/>
        <v>-4.0000000000000036E-2</v>
      </c>
      <c r="AJ723" s="211">
        <f t="shared" si="396"/>
        <v>-6.0975609756097504E-2</v>
      </c>
      <c r="AL723" s="462">
        <f t="shared" si="405"/>
        <v>-0.45652173913043481</v>
      </c>
      <c r="AM723" s="461">
        <f t="shared" si="406"/>
        <v>-0.12643678160919536</v>
      </c>
      <c r="AN723" s="200">
        <f t="shared" si="407"/>
        <v>-0.10909090909090902</v>
      </c>
      <c r="AO723" s="208">
        <f t="shared" si="408"/>
        <v>-4.3478260869565188E-2</v>
      </c>
      <c r="AP723" s="32">
        <f t="shared" si="409"/>
        <v>-0.14035087719298245</v>
      </c>
      <c r="AQ723" s="32">
        <f t="shared" si="410"/>
        <v>-7.3529411764705843E-2</v>
      </c>
      <c r="AR723" s="36">
        <f t="shared" si="411"/>
        <v>-8.4745762711864403E-2</v>
      </c>
      <c r="AS723" s="36" t="str">
        <f t="shared" si="412"/>
        <v/>
      </c>
      <c r="AT723" s="32">
        <f t="shared" si="413"/>
        <v>-5.4393305439330408E-2</v>
      </c>
      <c r="AU723" s="216">
        <f t="shared" si="414"/>
        <v>-5.4166666666666696E-2</v>
      </c>
      <c r="AV723" s="461">
        <f t="shared" si="415"/>
        <v>-9.2261904761904767E-2</v>
      </c>
      <c r="AW723" s="461">
        <f t="shared" si="416"/>
        <v>-0.17763157894736847</v>
      </c>
    </row>
    <row r="724" spans="1:49">
      <c r="A724" s="40">
        <f>IF(ISBLANK(#REF!),"",DATE(YEAR(A723),MONTH(A723),DAY(A723)+7))</f>
        <v>42318</v>
      </c>
      <c r="B724" s="26">
        <v>4302</v>
      </c>
      <c r="C724" s="259">
        <v>2954</v>
      </c>
      <c r="D724" s="363">
        <f t="shared" si="419"/>
        <v>-9.4358462306540214E-2</v>
      </c>
      <c r="E724" s="349">
        <f t="shared" si="418"/>
        <v>-0.12632006498781478</v>
      </c>
      <c r="F724" s="349">
        <f t="shared" si="397"/>
        <v>-4.3393782383419732E-2</v>
      </c>
      <c r="G724" s="421">
        <f t="shared" si="376"/>
        <v>0.45633039945836157</v>
      </c>
      <c r="H724" s="407"/>
      <c r="I724" s="339">
        <v>4.9000000000000004</v>
      </c>
      <c r="J724" s="365">
        <v>7.5</v>
      </c>
      <c r="K724" s="408"/>
      <c r="L724" s="365">
        <v>6.05</v>
      </c>
      <c r="M724" s="384"/>
      <c r="N724" s="365">
        <v>7.5</v>
      </c>
      <c r="O724" s="384"/>
      <c r="P724" s="379">
        <v>0.17</v>
      </c>
      <c r="Q724" s="368">
        <v>1.35</v>
      </c>
      <c r="R724" s="366">
        <v>3.3</v>
      </c>
      <c r="S724" s="73">
        <v>5</v>
      </c>
      <c r="T724" s="365">
        <v>4.45</v>
      </c>
      <c r="U724" s="365">
        <v>6.05</v>
      </c>
      <c r="V724" s="365">
        <v>5.0999999999999996</v>
      </c>
      <c r="W724" s="384"/>
      <c r="Y724" s="365">
        <v>10.15</v>
      </c>
      <c r="Z724" s="457">
        <v>10.199999999999999</v>
      </c>
      <c r="AA724" s="365">
        <v>2.4500000000000002</v>
      </c>
      <c r="AB724" s="365">
        <v>0.98</v>
      </c>
      <c r="AE724" s="273">
        <f t="shared" si="399"/>
        <v>2.0833333333333481E-2</v>
      </c>
      <c r="AF724" s="208">
        <f t="shared" si="400"/>
        <v>-0.10714285714285721</v>
      </c>
      <c r="AH724" s="213">
        <f t="shared" si="402"/>
        <v>8.3333333333333037E-3</v>
      </c>
      <c r="AJ724" s="211">
        <f t="shared" si="396"/>
        <v>-2.5974025974025983E-2</v>
      </c>
      <c r="AL724" s="462">
        <f t="shared" si="405"/>
        <v>-0.31999999999999995</v>
      </c>
      <c r="AM724" s="461">
        <f t="shared" si="406"/>
        <v>-0.11184210526315785</v>
      </c>
      <c r="AN724" s="200">
        <f t="shared" si="407"/>
        <v>-0.3265306122448981</v>
      </c>
      <c r="AO724" s="208">
        <f t="shared" si="408"/>
        <v>-9.0909090909090939E-2</v>
      </c>
      <c r="AP724" s="32">
        <f t="shared" si="409"/>
        <v>-9.1836734693877542E-2</v>
      </c>
      <c r="AQ724" s="32">
        <f t="shared" si="410"/>
        <v>-3.9682539682539653E-2</v>
      </c>
      <c r="AR724" s="36">
        <f t="shared" si="411"/>
        <v>-5.5555555555555691E-2</v>
      </c>
      <c r="AS724" s="36" t="str">
        <f t="shared" si="412"/>
        <v/>
      </c>
      <c r="AT724" s="32">
        <f t="shared" si="413"/>
        <v>-0.10176991150442483</v>
      </c>
      <c r="AU724" s="216">
        <f t="shared" si="414"/>
        <v>-0.10132158590308371</v>
      </c>
      <c r="AV724" s="461">
        <f t="shared" si="415"/>
        <v>-0.19672131147540972</v>
      </c>
      <c r="AW724" s="461">
        <f t="shared" si="416"/>
        <v>-0.21599999999999997</v>
      </c>
    </row>
    <row r="725" spans="1:49">
      <c r="A725" s="40">
        <f>IF(ISBLANK(#REF!),"",DATE(YEAR(A724),MONTH(A724),DAY(A724)+7))</f>
        <v>42325</v>
      </c>
      <c r="B725" s="26">
        <v>3894</v>
      </c>
      <c r="C725" s="259">
        <v>2672</v>
      </c>
      <c r="D725" s="363">
        <f t="shared" si="419"/>
        <v>-9.5093715545755186E-2</v>
      </c>
      <c r="E725" s="349">
        <f t="shared" si="418"/>
        <v>-9.4839609483960974E-2</v>
      </c>
      <c r="F725" s="349">
        <f t="shared" si="397"/>
        <v>-9.5463777928232907E-2</v>
      </c>
      <c r="G725" s="421">
        <f t="shared" si="376"/>
        <v>0.45733532934131738</v>
      </c>
      <c r="H725" s="407"/>
      <c r="I725" s="339">
        <v>4.6500000000000004</v>
      </c>
      <c r="J725" s="365">
        <v>6.5</v>
      </c>
      <c r="K725" s="408"/>
      <c r="L725" s="365">
        <v>5.75</v>
      </c>
      <c r="M725" s="384"/>
      <c r="N725" s="365">
        <v>7.2</v>
      </c>
      <c r="O725" s="384"/>
      <c r="P725" s="379">
        <v>0.17</v>
      </c>
      <c r="Q725" s="368">
        <v>1.01</v>
      </c>
      <c r="R725" s="366">
        <v>3</v>
      </c>
      <c r="S725" s="73">
        <v>4.5999999999999996</v>
      </c>
      <c r="T725" s="365">
        <v>4</v>
      </c>
      <c r="U725" s="365">
        <v>5.9</v>
      </c>
      <c r="V725" s="365">
        <v>5</v>
      </c>
      <c r="W725" s="384"/>
      <c r="Y725" s="365">
        <v>8.85</v>
      </c>
      <c r="Z725" s="457">
        <v>8.9</v>
      </c>
      <c r="AA725" s="365">
        <v>2.2000000000000002</v>
      </c>
      <c r="AB725" s="365">
        <v>0.76</v>
      </c>
      <c r="AE725" s="273">
        <f t="shared" si="399"/>
        <v>-5.1020408163265252E-2</v>
      </c>
      <c r="AF725" s="208">
        <f t="shared" si="400"/>
        <v>-0.1333333333333333</v>
      </c>
      <c r="AH725" s="213">
        <f t="shared" si="402"/>
        <v>-4.9586776859504078E-2</v>
      </c>
      <c r="AJ725" s="211">
        <f t="shared" si="396"/>
        <v>-3.9999999999999925E-2</v>
      </c>
      <c r="AL725" s="462">
        <f t="shared" si="405"/>
        <v>0</v>
      </c>
      <c r="AM725" s="461">
        <f t="shared" si="406"/>
        <v>-0.25185185185185188</v>
      </c>
      <c r="AN725" s="200">
        <f t="shared" si="407"/>
        <v>-9.0909090909090828E-2</v>
      </c>
      <c r="AO725" s="208">
        <f t="shared" si="408"/>
        <v>-8.0000000000000071E-2</v>
      </c>
      <c r="AP725" s="32">
        <f t="shared" si="409"/>
        <v>-0.101123595505618</v>
      </c>
      <c r="AQ725" s="32">
        <f t="shared" si="410"/>
        <v>-2.4793388429751984E-2</v>
      </c>
      <c r="AR725" s="36">
        <f t="shared" si="411"/>
        <v>-1.9607843137254832E-2</v>
      </c>
      <c r="AS725" s="36" t="str">
        <f t="shared" si="412"/>
        <v/>
      </c>
      <c r="AT725" s="32">
        <f t="shared" si="413"/>
        <v>-0.12807881773399021</v>
      </c>
      <c r="AU725" s="216">
        <f t="shared" si="414"/>
        <v>-0.12745098039215674</v>
      </c>
      <c r="AV725" s="461">
        <f t="shared" si="415"/>
        <v>-0.10204081632653061</v>
      </c>
      <c r="AW725" s="461">
        <f t="shared" si="416"/>
        <v>-0.22448979591836737</v>
      </c>
    </row>
    <row r="726" spans="1:49">
      <c r="A726" s="40">
        <f>IF(ISBLANK(#REF!),"",DATE(YEAR(A725),MONTH(A725),DAY(A725)+7))</f>
        <v>42332</v>
      </c>
      <c r="B726" s="26">
        <v>3593</v>
      </c>
      <c r="C726" s="259">
        <v>2432</v>
      </c>
      <c r="D726" s="363">
        <f t="shared" si="419"/>
        <v>-8.2394151690526996E-2</v>
      </c>
      <c r="E726" s="349">
        <f t="shared" si="418"/>
        <v>-7.7298407806882352E-2</v>
      </c>
      <c r="F726" s="349">
        <f t="shared" si="397"/>
        <v>-8.9820359281437168E-2</v>
      </c>
      <c r="G726" s="421">
        <f t="shared" si="376"/>
        <v>0.47738486842105265</v>
      </c>
      <c r="H726" s="407"/>
      <c r="I726" s="339">
        <v>4.05</v>
      </c>
      <c r="J726" s="365">
        <v>5.9</v>
      </c>
      <c r="K726" s="408"/>
      <c r="L726" s="365">
        <v>5.3</v>
      </c>
      <c r="M726" s="384"/>
      <c r="N726" s="365">
        <v>6.5</v>
      </c>
      <c r="O726" s="384"/>
      <c r="P726" s="379">
        <v>0.08</v>
      </c>
      <c r="Q726" s="368">
        <v>0.84</v>
      </c>
      <c r="R726" s="366">
        <v>2.9</v>
      </c>
      <c r="S726" s="73">
        <v>4.3</v>
      </c>
      <c r="T726" s="365">
        <v>3.8</v>
      </c>
      <c r="U726" s="365">
        <v>5.7</v>
      </c>
      <c r="V726" s="365">
        <v>4.8</v>
      </c>
      <c r="W726" s="384"/>
      <c r="Y726" s="365">
        <v>7.75</v>
      </c>
      <c r="Z726" s="457">
        <v>7.8</v>
      </c>
      <c r="AA726" s="365">
        <v>2.0299999999999998</v>
      </c>
      <c r="AB726" s="365">
        <v>0.73</v>
      </c>
      <c r="AE726" s="273">
        <f t="shared" si="399"/>
        <v>-0.12903225806451624</v>
      </c>
      <c r="AF726" s="208">
        <f t="shared" si="400"/>
        <v>-9.2307692307692202E-2</v>
      </c>
      <c r="AH726" s="213">
        <f t="shared" si="402"/>
        <v>-7.8260869565217384E-2</v>
      </c>
      <c r="AJ726" s="211">
        <f t="shared" si="396"/>
        <v>-9.722222222222221E-2</v>
      </c>
      <c r="AL726" s="462">
        <f t="shared" si="405"/>
        <v>-0.52941176470588236</v>
      </c>
      <c r="AM726" s="461">
        <f t="shared" si="406"/>
        <v>-0.16831683168316836</v>
      </c>
      <c r="AN726" s="200">
        <f t="shared" si="407"/>
        <v>-3.3333333333333326E-2</v>
      </c>
      <c r="AO726" s="208">
        <f t="shared" si="408"/>
        <v>-6.5217391304347783E-2</v>
      </c>
      <c r="AP726" s="32">
        <f t="shared" si="409"/>
        <v>-5.0000000000000044E-2</v>
      </c>
      <c r="AQ726" s="32">
        <f t="shared" si="410"/>
        <v>-3.3898305084745783E-2</v>
      </c>
      <c r="AR726" s="36">
        <f t="shared" si="411"/>
        <v>-4.0000000000000036E-2</v>
      </c>
      <c r="AS726" s="36" t="str">
        <f t="shared" si="412"/>
        <v/>
      </c>
      <c r="AT726" s="32">
        <f t="shared" si="413"/>
        <v>-0.12429378531073443</v>
      </c>
      <c r="AU726" s="216">
        <f t="shared" si="414"/>
        <v>-0.12359550561797761</v>
      </c>
      <c r="AV726" s="461">
        <f t="shared" si="415"/>
        <v>-7.7272727272727382E-2</v>
      </c>
      <c r="AW726" s="461">
        <f t="shared" si="416"/>
        <v>-3.9473684210526327E-2</v>
      </c>
    </row>
    <row r="727" spans="1:49">
      <c r="A727" s="40">
        <f>IF(ISBLANK(#REF!),"",DATE(YEAR(A726),MONTH(A726),DAY(A726)+7))</f>
        <v>42339</v>
      </c>
      <c r="B727" s="26">
        <v>4318</v>
      </c>
      <c r="C727" s="259">
        <v>2611</v>
      </c>
      <c r="D727" s="363">
        <f t="shared" si="419"/>
        <v>0.15004149377593357</v>
      </c>
      <c r="E727" s="349">
        <f t="shared" si="418"/>
        <v>0.20178124130253261</v>
      </c>
      <c r="F727" s="349">
        <f t="shared" si="397"/>
        <v>7.360197368421062E-2</v>
      </c>
      <c r="G727" s="421">
        <f t="shared" si="376"/>
        <v>0.65377250095748751</v>
      </c>
      <c r="H727" s="407"/>
      <c r="I727" s="339">
        <v>4.75</v>
      </c>
      <c r="J727" s="365">
        <v>7</v>
      </c>
      <c r="K727" s="408"/>
      <c r="L727" s="365">
        <v>5.6</v>
      </c>
      <c r="M727" s="384"/>
      <c r="N727" s="365">
        <v>6.6</v>
      </c>
      <c r="O727" s="384"/>
      <c r="P727" s="379">
        <v>0.08</v>
      </c>
      <c r="Q727" s="368">
        <v>1.52</v>
      </c>
      <c r="R727" s="366">
        <v>3.9</v>
      </c>
      <c r="S727" s="73">
        <v>5.0999999999999996</v>
      </c>
      <c r="T727" s="365">
        <v>4.5</v>
      </c>
      <c r="U727" s="365">
        <v>6.2</v>
      </c>
      <c r="V727" s="365">
        <v>5.8</v>
      </c>
      <c r="W727" s="384"/>
      <c r="Y727" s="365">
        <v>8.9499999999999993</v>
      </c>
      <c r="Z727" s="457">
        <v>9</v>
      </c>
      <c r="AA727" s="365">
        <v>2.62</v>
      </c>
      <c r="AB727" s="365">
        <v>1.44</v>
      </c>
      <c r="AE727" s="273">
        <f t="shared" si="399"/>
        <v>0.17283950617283961</v>
      </c>
      <c r="AF727" s="208">
        <f t="shared" si="400"/>
        <v>0.18644067796610164</v>
      </c>
      <c r="AH727" s="213">
        <f t="shared" si="402"/>
        <v>5.6603773584905648E-2</v>
      </c>
      <c r="AJ727" s="211">
        <f t="shared" si="396"/>
        <v>1.538461538461533E-2</v>
      </c>
      <c r="AL727" s="462">
        <f t="shared" si="405"/>
        <v>0</v>
      </c>
      <c r="AM727" s="461">
        <f t="shared" si="406"/>
        <v>0.80952380952380953</v>
      </c>
      <c r="AN727" s="200">
        <f t="shared" si="407"/>
        <v>0.34482758620689657</v>
      </c>
      <c r="AO727" s="208">
        <f t="shared" si="408"/>
        <v>0.18604651162790686</v>
      </c>
      <c r="AP727" s="32">
        <f t="shared" si="409"/>
        <v>0.1842105263157896</v>
      </c>
      <c r="AQ727" s="32">
        <f t="shared" si="410"/>
        <v>8.7719298245614086E-2</v>
      </c>
      <c r="AR727" s="36">
        <f t="shared" si="411"/>
        <v>0.20833333333333326</v>
      </c>
      <c r="AS727" s="36" t="str">
        <f t="shared" si="412"/>
        <v/>
      </c>
      <c r="AT727" s="32">
        <f t="shared" si="413"/>
        <v>0.15483870967741931</v>
      </c>
      <c r="AU727" s="216">
        <f t="shared" si="414"/>
        <v>0.15384615384615397</v>
      </c>
      <c r="AV727" s="461">
        <f t="shared" si="415"/>
        <v>0.29064039408867015</v>
      </c>
      <c r="AW727" s="461">
        <f t="shared" si="416"/>
        <v>0.97260273972602729</v>
      </c>
    </row>
    <row r="728" spans="1:49">
      <c r="A728" s="40">
        <f>IF(ISBLANK(#REF!),"",DATE(YEAR(A727),MONTH(A727),DAY(A727)+7))</f>
        <v>42346</v>
      </c>
      <c r="B728" s="26">
        <v>4195</v>
      </c>
      <c r="C728" s="259">
        <v>2670</v>
      </c>
      <c r="D728" s="363">
        <f t="shared" si="419"/>
        <v>-9.2365420695627032E-3</v>
      </c>
      <c r="E728" s="349">
        <f t="shared" si="418"/>
        <v>-2.8485409911996329E-2</v>
      </c>
      <c r="F728" s="349">
        <f t="shared" si="397"/>
        <v>2.2596706242818954E-2</v>
      </c>
      <c r="G728" s="421">
        <f t="shared" si="376"/>
        <v>0.57116104868913853</v>
      </c>
      <c r="H728" s="407"/>
      <c r="I728" s="339">
        <v>4.2</v>
      </c>
      <c r="J728" s="365">
        <v>6.8</v>
      </c>
      <c r="K728" s="408"/>
      <c r="L728" s="365">
        <v>5.6</v>
      </c>
      <c r="M728" s="384"/>
      <c r="N728" s="365">
        <v>6.5</v>
      </c>
      <c r="O728" s="384"/>
      <c r="P728" s="379">
        <v>0.08</v>
      </c>
      <c r="Q728" s="368">
        <v>1.22</v>
      </c>
      <c r="R728" s="366">
        <v>3.6</v>
      </c>
      <c r="S728" s="73">
        <v>5.0999999999999996</v>
      </c>
      <c r="T728" s="365">
        <v>4.45</v>
      </c>
      <c r="U728" s="365">
        <v>5.9</v>
      </c>
      <c r="V728" s="365">
        <v>5.85</v>
      </c>
      <c r="W728" s="384"/>
      <c r="Y728" s="365">
        <v>8.5500000000000007</v>
      </c>
      <c r="Z728" s="457">
        <v>8.6</v>
      </c>
      <c r="AA728" s="365">
        <v>2.5299999999999998</v>
      </c>
      <c r="AB728" s="365">
        <v>1.6</v>
      </c>
      <c r="AE728" s="273">
        <f t="shared" si="399"/>
        <v>-0.11578947368421044</v>
      </c>
      <c r="AF728" s="208">
        <f t="shared" si="400"/>
        <v>-2.8571428571428581E-2</v>
      </c>
      <c r="AH728" s="213">
        <f t="shared" si="402"/>
        <v>0</v>
      </c>
      <c r="AJ728" s="211">
        <f t="shared" si="396"/>
        <v>-1.5151515151515138E-2</v>
      </c>
      <c r="AL728" s="462">
        <f t="shared" si="405"/>
        <v>0</v>
      </c>
      <c r="AM728" s="461">
        <f t="shared" si="406"/>
        <v>-0.19736842105263164</v>
      </c>
      <c r="AN728" s="200">
        <f t="shared" si="407"/>
        <v>-7.6923076923076872E-2</v>
      </c>
      <c r="AO728" s="208">
        <f t="shared" si="408"/>
        <v>0</v>
      </c>
      <c r="AP728" s="32">
        <f t="shared" si="409"/>
        <v>-1.1111111111111072E-2</v>
      </c>
      <c r="AQ728" s="32">
        <f t="shared" si="410"/>
        <v>-4.8387096774193505E-2</v>
      </c>
      <c r="AR728" s="36">
        <f t="shared" si="411"/>
        <v>8.6206896551723755E-3</v>
      </c>
      <c r="AS728" s="36" t="str">
        <f t="shared" si="412"/>
        <v/>
      </c>
      <c r="AT728" s="32">
        <f t="shared" si="413"/>
        <v>-4.469273743016744E-2</v>
      </c>
      <c r="AU728" s="216">
        <f t="shared" si="414"/>
        <v>-4.4444444444444509E-2</v>
      </c>
      <c r="AV728" s="461">
        <f t="shared" si="415"/>
        <v>-3.4351145038168052E-2</v>
      </c>
      <c r="AW728" s="461">
        <f t="shared" si="416"/>
        <v>0.11111111111111116</v>
      </c>
    </row>
    <row r="729" spans="1:49">
      <c r="A729" s="40">
        <f>IF(ISBLANK(#REF!),"",DATE(YEAR(A728),MONTH(A728),DAY(A728)+7))</f>
        <v>42353</v>
      </c>
      <c r="B729" s="26">
        <v>4088</v>
      </c>
      <c r="C729" s="259">
        <v>2510</v>
      </c>
      <c r="D729" s="363">
        <f t="shared" si="419"/>
        <v>-3.889293517844139E-2</v>
      </c>
      <c r="E729" s="349">
        <f t="shared" si="418"/>
        <v>-2.5506555423122745E-2</v>
      </c>
      <c r="F729" s="349">
        <f t="shared" si="397"/>
        <v>-5.9925093632958837E-2</v>
      </c>
      <c r="G729" s="421">
        <f t="shared" si="376"/>
        <v>0.6286852589641434</v>
      </c>
      <c r="H729" s="407"/>
      <c r="I729" s="339">
        <v>3.95</v>
      </c>
      <c r="J729" s="365">
        <v>6.9</v>
      </c>
      <c r="K729" s="408"/>
      <c r="L729" s="365">
        <v>5.2</v>
      </c>
      <c r="M729" s="384"/>
      <c r="N729" s="365">
        <v>6</v>
      </c>
      <c r="O729" s="384"/>
      <c r="P729" s="379">
        <v>0.08</v>
      </c>
      <c r="Q729" s="368">
        <v>1.01</v>
      </c>
      <c r="R729" s="366">
        <v>3.3</v>
      </c>
      <c r="S729" s="73">
        <v>5</v>
      </c>
      <c r="T729" s="365">
        <v>4.2</v>
      </c>
      <c r="U729" s="365">
        <v>5.25</v>
      </c>
      <c r="V729" s="365">
        <v>5.2</v>
      </c>
      <c r="W729" s="384"/>
      <c r="Y729" s="365">
        <v>9.0500000000000007</v>
      </c>
      <c r="Z729" s="457">
        <v>9.1</v>
      </c>
      <c r="AA729" s="365">
        <v>2.5299999999999998</v>
      </c>
      <c r="AB729" s="365">
        <v>1.35</v>
      </c>
      <c r="AE729" s="273">
        <f t="shared" si="399"/>
        <v>-5.9523809523809534E-2</v>
      </c>
      <c r="AF729" s="208">
        <f t="shared" si="400"/>
        <v>1.4705882352941346E-2</v>
      </c>
      <c r="AH729" s="213">
        <f t="shared" si="402"/>
        <v>-7.1428571428571286E-2</v>
      </c>
      <c r="AJ729" s="211">
        <f t="shared" si="396"/>
        <v>-7.6923076923076872E-2</v>
      </c>
      <c r="AL729" s="462">
        <f t="shared" si="405"/>
        <v>0</v>
      </c>
      <c r="AM729" s="461">
        <f t="shared" si="406"/>
        <v>-0.17213114754098358</v>
      </c>
      <c r="AN729" s="200">
        <f t="shared" si="407"/>
        <v>-8.333333333333337E-2</v>
      </c>
      <c r="AO729" s="208">
        <f t="shared" si="408"/>
        <v>-1.9607843137254832E-2</v>
      </c>
      <c r="AP729" s="32">
        <f t="shared" si="409"/>
        <v>-5.6179775280898903E-2</v>
      </c>
      <c r="AQ729" s="32">
        <f t="shared" si="410"/>
        <v>-0.11016949152542377</v>
      </c>
      <c r="AR729" s="36">
        <f t="shared" si="411"/>
        <v>-0.11111111111111105</v>
      </c>
      <c r="AS729" s="36" t="str">
        <f t="shared" si="412"/>
        <v/>
      </c>
      <c r="AT729" s="32">
        <f t="shared" si="413"/>
        <v>5.8479532163742576E-2</v>
      </c>
      <c r="AU729" s="216">
        <f t="shared" si="414"/>
        <v>5.8139534883721034E-2</v>
      </c>
      <c r="AV729" s="461">
        <f t="shared" si="415"/>
        <v>0</v>
      </c>
      <c r="AW729" s="461">
        <f t="shared" si="416"/>
        <v>-0.15625</v>
      </c>
    </row>
    <row r="730" spans="1:49">
      <c r="A730" s="40">
        <f>IF(ISBLANK(#REF!),"",DATE(YEAR(A729),MONTH(A729),DAY(A729)+7))</f>
        <v>42360</v>
      </c>
      <c r="B730" s="26">
        <v>3530</v>
      </c>
      <c r="C730" s="259">
        <v>2099</v>
      </c>
      <c r="D730" s="363">
        <f t="shared" si="419"/>
        <v>-0.14686268566232197</v>
      </c>
      <c r="E730" s="349">
        <f t="shared" si="418"/>
        <v>-0.13649706457925637</v>
      </c>
      <c r="F730" s="349">
        <f t="shared" si="397"/>
        <v>-0.16374501992031876</v>
      </c>
      <c r="G730" s="421">
        <f t="shared" si="376"/>
        <v>0.68175321581705572</v>
      </c>
      <c r="H730" s="407"/>
      <c r="I730" s="339">
        <v>3.25</v>
      </c>
      <c r="J730" s="365">
        <v>5.05</v>
      </c>
      <c r="K730" s="408"/>
      <c r="L730" s="365">
        <v>5.2</v>
      </c>
      <c r="M730" s="384"/>
      <c r="N730" s="365">
        <v>6</v>
      </c>
      <c r="O730" s="384"/>
      <c r="P730" s="379">
        <v>0.08</v>
      </c>
      <c r="Q730" s="368">
        <v>0.55000000000000004</v>
      </c>
      <c r="R730" s="366">
        <v>2.8</v>
      </c>
      <c r="S730" s="73">
        <v>4.25</v>
      </c>
      <c r="T730" s="365">
        <v>3.6</v>
      </c>
      <c r="U730" s="365">
        <v>5</v>
      </c>
      <c r="V730" s="365">
        <v>5.2</v>
      </c>
      <c r="W730" s="384"/>
      <c r="Y730" s="365">
        <v>7.05</v>
      </c>
      <c r="Z730" s="457">
        <v>7.1</v>
      </c>
      <c r="AA730" s="365">
        <v>2.2000000000000002</v>
      </c>
      <c r="AB730" s="365">
        <v>1.27</v>
      </c>
      <c r="AE730" s="273">
        <f t="shared" si="399"/>
        <v>-0.17721518987341778</v>
      </c>
      <c r="AF730" s="208">
        <f t="shared" si="400"/>
        <v>-0.26811594202898559</v>
      </c>
      <c r="AH730" s="213">
        <f t="shared" si="402"/>
        <v>0</v>
      </c>
      <c r="AJ730" s="211">
        <f t="shared" si="396"/>
        <v>0</v>
      </c>
      <c r="AL730" s="462">
        <f t="shared" si="405"/>
        <v>0</v>
      </c>
      <c r="AM730" s="461">
        <f t="shared" si="406"/>
        <v>-0.45544554455445541</v>
      </c>
      <c r="AN730" s="200">
        <f t="shared" si="407"/>
        <v>-0.15151515151515149</v>
      </c>
      <c r="AO730" s="208">
        <f t="shared" si="408"/>
        <v>-0.15000000000000002</v>
      </c>
      <c r="AP730" s="32">
        <f t="shared" si="409"/>
        <v>-0.1428571428571429</v>
      </c>
      <c r="AQ730" s="32">
        <f t="shared" si="410"/>
        <v>-4.7619047619047672E-2</v>
      </c>
      <c r="AR730" s="36">
        <f t="shared" si="411"/>
        <v>0</v>
      </c>
      <c r="AS730" s="36" t="str">
        <f t="shared" si="412"/>
        <v/>
      </c>
      <c r="AT730" s="32">
        <f t="shared" si="413"/>
        <v>-0.22099447513812165</v>
      </c>
      <c r="AU730" s="216">
        <f t="shared" si="414"/>
        <v>-0.21978021978021978</v>
      </c>
      <c r="AV730" s="461">
        <f t="shared" si="415"/>
        <v>-0.13043478260869557</v>
      </c>
      <c r="AW730" s="461">
        <f t="shared" si="416"/>
        <v>-5.9259259259259345E-2</v>
      </c>
    </row>
    <row r="731" spans="1:49">
      <c r="A731" s="40">
        <f>IF(ISBLANK(#REF!),"",DATE(YEAR(A730),MONTH(A730),DAY(A730)+7))</f>
        <v>42367</v>
      </c>
      <c r="B731" s="26">
        <v>3530</v>
      </c>
      <c r="C731" s="259">
        <v>2099</v>
      </c>
      <c r="D731" s="363">
        <f t="shared" si="419"/>
        <v>0</v>
      </c>
      <c r="E731" s="349">
        <f t="shared" si="418"/>
        <v>0</v>
      </c>
      <c r="F731" s="349">
        <f t="shared" si="397"/>
        <v>0</v>
      </c>
      <c r="G731" s="421">
        <f t="shared" si="376"/>
        <v>0.68175321581705572</v>
      </c>
      <c r="H731" s="407"/>
      <c r="I731" s="339">
        <v>3.25</v>
      </c>
      <c r="J731" s="365">
        <v>5.05</v>
      </c>
      <c r="K731" s="408"/>
      <c r="L731" s="365">
        <v>5.2</v>
      </c>
      <c r="M731" s="384"/>
      <c r="N731" s="365">
        <v>6</v>
      </c>
      <c r="O731" s="384"/>
      <c r="P731" s="379">
        <v>0.08</v>
      </c>
      <c r="Q731" s="368">
        <v>0.55000000000000004</v>
      </c>
      <c r="R731" s="366">
        <v>2.8</v>
      </c>
      <c r="S731" s="73">
        <v>4.25</v>
      </c>
      <c r="T731" s="365">
        <v>3.6</v>
      </c>
      <c r="U731" s="365">
        <v>5</v>
      </c>
      <c r="V731" s="365">
        <v>5.2</v>
      </c>
      <c r="W731" s="384"/>
      <c r="Y731" s="365">
        <v>7.05</v>
      </c>
      <c r="Z731" s="457">
        <v>7.1</v>
      </c>
      <c r="AA731" s="365">
        <v>2.2000000000000002</v>
      </c>
      <c r="AB731" s="365">
        <v>1.27</v>
      </c>
      <c r="AE731" s="273">
        <f t="shared" si="399"/>
        <v>0</v>
      </c>
      <c r="AF731" s="208">
        <f t="shared" si="400"/>
        <v>0</v>
      </c>
      <c r="AH731" s="213">
        <f t="shared" si="402"/>
        <v>0</v>
      </c>
      <c r="AJ731" s="211">
        <f t="shared" si="396"/>
        <v>0</v>
      </c>
      <c r="AL731" s="462">
        <f t="shared" si="405"/>
        <v>0</v>
      </c>
      <c r="AM731" s="461">
        <f t="shared" si="406"/>
        <v>0</v>
      </c>
      <c r="AN731" s="200">
        <f t="shared" si="407"/>
        <v>0</v>
      </c>
      <c r="AO731" s="208">
        <f t="shared" si="408"/>
        <v>0</v>
      </c>
      <c r="AP731" s="32">
        <f t="shared" si="409"/>
        <v>0</v>
      </c>
      <c r="AQ731" s="32">
        <f t="shared" si="410"/>
        <v>0</v>
      </c>
      <c r="AR731" s="36">
        <f t="shared" si="411"/>
        <v>0</v>
      </c>
      <c r="AS731" s="36" t="str">
        <f t="shared" si="412"/>
        <v/>
      </c>
      <c r="AT731" s="32">
        <f t="shared" si="413"/>
        <v>0</v>
      </c>
      <c r="AU731" s="216">
        <f t="shared" si="414"/>
        <v>0</v>
      </c>
      <c r="AV731" s="461">
        <f t="shared" si="415"/>
        <v>0</v>
      </c>
      <c r="AW731" s="461">
        <f t="shared" si="416"/>
        <v>0</v>
      </c>
    </row>
    <row r="732" spans="1:49">
      <c r="A732" s="40">
        <f>IF(ISBLANK(#REF!),"",DATE(YEAR(A731),MONTH(A731),DAY(A731)+7))</f>
        <v>42374</v>
      </c>
      <c r="B732" s="26">
        <v>3344</v>
      </c>
      <c r="C732" s="259">
        <v>2030</v>
      </c>
      <c r="D732" s="363">
        <f t="shared" si="419"/>
        <v>-4.5301119204121498E-2</v>
      </c>
      <c r="E732" s="349">
        <f t="shared" si="418"/>
        <v>-5.2691218130311634E-2</v>
      </c>
      <c r="F732" s="349">
        <f t="shared" si="397"/>
        <v>-3.2872796569795137E-2</v>
      </c>
      <c r="G732" s="421">
        <f t="shared" si="376"/>
        <v>0.64729064039408868</v>
      </c>
      <c r="H732" s="407"/>
      <c r="I732" s="339">
        <v>3.19</v>
      </c>
      <c r="J732" s="365">
        <v>4.6500000000000004</v>
      </c>
      <c r="K732" s="408"/>
      <c r="L732" s="365">
        <v>5.2</v>
      </c>
      <c r="M732" s="384"/>
      <c r="N732" s="365">
        <v>6</v>
      </c>
      <c r="O732" s="384"/>
      <c r="P732" s="379">
        <v>0</v>
      </c>
      <c r="Q732" s="368">
        <v>0.47</v>
      </c>
      <c r="R732" s="366">
        <v>2.6</v>
      </c>
      <c r="S732" s="73">
        <v>3.99</v>
      </c>
      <c r="T732" s="365">
        <v>3.29</v>
      </c>
      <c r="U732" s="365">
        <v>4.8</v>
      </c>
      <c r="V732" s="365">
        <v>4.97</v>
      </c>
      <c r="W732" s="384"/>
      <c r="Y732" s="365">
        <v>6.59</v>
      </c>
      <c r="Z732" s="457">
        <v>6.64</v>
      </c>
      <c r="AA732" s="365">
        <v>2.04</v>
      </c>
      <c r="AB732" s="365">
        <v>1.18</v>
      </c>
      <c r="AE732" s="273">
        <f t="shared" si="399"/>
        <v>-1.8461538461538529E-2</v>
      </c>
      <c r="AF732" s="208">
        <f t="shared" si="400"/>
        <v>-7.9207920792079056E-2</v>
      </c>
      <c r="AH732" s="213">
        <f t="shared" si="402"/>
        <v>0</v>
      </c>
      <c r="AJ732" s="211">
        <f t="shared" ref="AJ732:AJ763" si="420">IF(ISBLANK(N732),"",N732/N731-1)</f>
        <v>0</v>
      </c>
      <c r="AL732" s="462">
        <f t="shared" si="405"/>
        <v>-1</v>
      </c>
      <c r="AM732" s="461">
        <f t="shared" si="406"/>
        <v>-0.14545454545454561</v>
      </c>
      <c r="AN732" s="200">
        <f t="shared" si="407"/>
        <v>-7.1428571428571286E-2</v>
      </c>
      <c r="AO732" s="208">
        <f t="shared" si="408"/>
        <v>-6.1176470588235277E-2</v>
      </c>
      <c r="AP732" s="32">
        <f t="shared" si="409"/>
        <v>-8.6111111111111138E-2</v>
      </c>
      <c r="AQ732" s="32">
        <f t="shared" si="410"/>
        <v>-4.0000000000000036E-2</v>
      </c>
      <c r="AR732" s="36">
        <f t="shared" si="411"/>
        <v>-4.4230769230769296E-2</v>
      </c>
      <c r="AS732" s="36" t="str">
        <f t="shared" si="412"/>
        <v/>
      </c>
      <c r="AT732" s="32">
        <f t="shared" si="413"/>
        <v>-6.5248226950354593E-2</v>
      </c>
      <c r="AU732" s="216">
        <f t="shared" si="414"/>
        <v>-6.4788732394366222E-2</v>
      </c>
      <c r="AV732" s="461">
        <f t="shared" si="415"/>
        <v>-7.2727272727272751E-2</v>
      </c>
      <c r="AW732" s="461">
        <f t="shared" si="416"/>
        <v>-7.0866141732283561E-2</v>
      </c>
    </row>
    <row r="733" spans="1:49">
      <c r="A733" s="40">
        <f>IF(ISBLANK(#REF!),"",DATE(YEAR(A732),MONTH(A732),DAY(A732)+7))</f>
        <v>42381</v>
      </c>
      <c r="B733" s="26">
        <v>2726</v>
      </c>
      <c r="C733" s="259">
        <v>1738</v>
      </c>
      <c r="D733" s="363">
        <f t="shared" si="419"/>
        <v>-0.16933382954968368</v>
      </c>
      <c r="E733" s="354">
        <f t="shared" si="418"/>
        <v>-0.18480861244019142</v>
      </c>
      <c r="F733" s="354">
        <f t="shared" si="397"/>
        <v>-0.14384236453201971</v>
      </c>
      <c r="G733" s="421">
        <f t="shared" si="376"/>
        <v>0.56846950517836592</v>
      </c>
      <c r="H733" s="407"/>
      <c r="I733" s="339">
        <v>2.85</v>
      </c>
      <c r="J733" s="365">
        <v>4.45</v>
      </c>
      <c r="K733" s="408"/>
      <c r="L733" s="365">
        <v>4</v>
      </c>
      <c r="M733" s="384"/>
      <c r="N733" s="365">
        <v>4.5</v>
      </c>
      <c r="O733" s="384"/>
      <c r="P733" s="379">
        <v>0</v>
      </c>
      <c r="Q733" s="368">
        <v>0.42</v>
      </c>
      <c r="R733" s="366">
        <v>2.65</v>
      </c>
      <c r="S733" s="73">
        <v>2.95</v>
      </c>
      <c r="T733" s="365">
        <v>2.9</v>
      </c>
      <c r="U733" s="365">
        <v>3.7</v>
      </c>
      <c r="V733" s="365">
        <v>3.9</v>
      </c>
      <c r="W733" s="384"/>
      <c r="Y733" s="365">
        <v>6.9</v>
      </c>
      <c r="Z733" s="457">
        <v>6.25</v>
      </c>
      <c r="AA733" s="365">
        <v>1.52</v>
      </c>
      <c r="AB733" s="365">
        <v>0.68</v>
      </c>
      <c r="AE733" s="273">
        <f t="shared" si="399"/>
        <v>-0.10658307210031348</v>
      </c>
      <c r="AF733" s="208">
        <f t="shared" si="400"/>
        <v>-4.3010752688172116E-2</v>
      </c>
      <c r="AH733" s="213">
        <f t="shared" si="402"/>
        <v>-0.23076923076923084</v>
      </c>
      <c r="AJ733" s="211">
        <f t="shared" si="420"/>
        <v>-0.25</v>
      </c>
      <c r="AL733" s="462" t="e">
        <f t="shared" si="405"/>
        <v>#DIV/0!</v>
      </c>
      <c r="AM733" s="461">
        <f t="shared" si="406"/>
        <v>-0.10638297872340419</v>
      </c>
      <c r="AN733" s="200">
        <f t="shared" si="407"/>
        <v>1.9230769230769162E-2</v>
      </c>
      <c r="AO733" s="208">
        <f t="shared" si="408"/>
        <v>-0.26065162907268169</v>
      </c>
      <c r="AP733" s="32">
        <f t="shared" si="409"/>
        <v>-0.1185410334346505</v>
      </c>
      <c r="AQ733" s="32">
        <f t="shared" si="410"/>
        <v>-0.22916666666666663</v>
      </c>
      <c r="AR733" s="36">
        <f t="shared" si="411"/>
        <v>-0.21529175050301808</v>
      </c>
      <c r="AS733" s="36" t="str">
        <f t="shared" si="412"/>
        <v/>
      </c>
      <c r="AT733" s="32">
        <f t="shared" si="413"/>
        <v>4.7040971168437196E-2</v>
      </c>
      <c r="AU733" s="216">
        <f t="shared" si="414"/>
        <v>-5.8734939759036098E-2</v>
      </c>
      <c r="AV733" s="461">
        <f t="shared" si="415"/>
        <v>-0.25490196078431371</v>
      </c>
      <c r="AW733" s="461">
        <f t="shared" si="416"/>
        <v>-0.42372881355932202</v>
      </c>
    </row>
    <row r="734" spans="1:49">
      <c r="A734" s="40">
        <f>IF(ISBLANK(#REF!),"",DATE(YEAR(A733),MONTH(A733),DAY(A733)+7))</f>
        <v>42388</v>
      </c>
      <c r="B734" s="26">
        <v>2468</v>
      </c>
      <c r="C734" s="259">
        <v>1594</v>
      </c>
      <c r="D734" s="363">
        <f t="shared" si="419"/>
        <v>-9.0053763440860246E-2</v>
      </c>
      <c r="E734" s="349">
        <f t="shared" si="418"/>
        <v>-9.4644167278063129E-2</v>
      </c>
      <c r="F734" s="349">
        <f t="shared" si="397"/>
        <v>-8.2853855005753707E-2</v>
      </c>
      <c r="G734" s="421">
        <f t="shared" si="376"/>
        <v>0.54830614805520705</v>
      </c>
      <c r="H734" s="407"/>
      <c r="I734" s="339">
        <v>2.95</v>
      </c>
      <c r="J734" s="365">
        <v>4</v>
      </c>
      <c r="K734" s="408"/>
      <c r="L734" s="365">
        <v>3.5</v>
      </c>
      <c r="M734" s="384"/>
      <c r="N734" s="365">
        <v>4.0999999999999996</v>
      </c>
      <c r="O734" s="384"/>
      <c r="P734" s="379">
        <v>0</v>
      </c>
      <c r="Q734" s="368">
        <v>0.34</v>
      </c>
      <c r="R734" s="366">
        <v>2.5</v>
      </c>
      <c r="S734" s="73">
        <v>2.4</v>
      </c>
      <c r="T734" s="365">
        <v>2.35</v>
      </c>
      <c r="U734" s="365">
        <v>3.2</v>
      </c>
      <c r="V734" s="365">
        <v>3.5</v>
      </c>
      <c r="W734" s="384"/>
      <c r="Y734" s="365">
        <v>6</v>
      </c>
      <c r="Z734" s="457">
        <v>5.5</v>
      </c>
      <c r="AA734" s="365">
        <v>1.48</v>
      </c>
      <c r="AB734" s="365">
        <v>0.51</v>
      </c>
      <c r="AE734" s="273">
        <f t="shared" si="399"/>
        <v>3.5087719298245723E-2</v>
      </c>
      <c r="AF734" s="208">
        <f t="shared" si="400"/>
        <v>-0.101123595505618</v>
      </c>
      <c r="AH734" s="213">
        <f t="shared" si="402"/>
        <v>-0.125</v>
      </c>
      <c r="AJ734" s="211">
        <f t="shared" si="420"/>
        <v>-8.8888888888889017E-2</v>
      </c>
      <c r="AL734" s="462" t="e">
        <f t="shared" si="405"/>
        <v>#DIV/0!</v>
      </c>
      <c r="AM734" s="461">
        <f t="shared" si="406"/>
        <v>-0.19047619047619035</v>
      </c>
      <c r="AN734" s="200">
        <f t="shared" si="407"/>
        <v>-5.6603773584905648E-2</v>
      </c>
      <c r="AO734" s="208">
        <f t="shared" si="408"/>
        <v>-0.18644067796610175</v>
      </c>
      <c r="AP734" s="32">
        <f t="shared" si="409"/>
        <v>-0.18965517241379304</v>
      </c>
      <c r="AQ734" s="32">
        <f t="shared" si="410"/>
        <v>-0.13513513513513509</v>
      </c>
      <c r="AR734" s="36">
        <f t="shared" si="411"/>
        <v>-0.10256410256410253</v>
      </c>
      <c r="AS734" s="36" t="str">
        <f t="shared" si="412"/>
        <v/>
      </c>
      <c r="AT734" s="32">
        <f t="shared" si="413"/>
        <v>-0.13043478260869568</v>
      </c>
      <c r="AU734" s="216">
        <f t="shared" si="414"/>
        <v>-0.12</v>
      </c>
      <c r="AV734" s="461">
        <f t="shared" si="415"/>
        <v>-2.6315789473684181E-2</v>
      </c>
      <c r="AW734" s="461">
        <f t="shared" si="416"/>
        <v>-0.25</v>
      </c>
    </row>
    <row r="735" spans="1:49">
      <c r="A735" s="40">
        <f>IF(ISBLANK(#REF!),"",DATE(YEAR(A734),MONTH(A734),DAY(A734)+7))</f>
        <v>42395</v>
      </c>
      <c r="B735" s="26">
        <v>2505</v>
      </c>
      <c r="C735" s="259">
        <v>1617</v>
      </c>
      <c r="D735" s="363">
        <f t="shared" si="419"/>
        <v>1.477104874446078E-2</v>
      </c>
      <c r="E735" s="349">
        <f t="shared" si="418"/>
        <v>1.4991896272285254E-2</v>
      </c>
      <c r="F735" s="349">
        <f t="shared" si="397"/>
        <v>1.4429109159347586E-2</v>
      </c>
      <c r="G735" s="421">
        <f t="shared" si="376"/>
        <v>0.54916512059369205</v>
      </c>
      <c r="H735" s="407"/>
      <c r="I735" s="339">
        <v>3</v>
      </c>
      <c r="J735" s="365">
        <v>4</v>
      </c>
      <c r="K735" s="408"/>
      <c r="L735" s="365">
        <v>3.5</v>
      </c>
      <c r="M735" s="384"/>
      <c r="N735" s="365">
        <v>4.3</v>
      </c>
      <c r="O735" s="384"/>
      <c r="P735" s="379">
        <v>0</v>
      </c>
      <c r="Q735" s="410">
        <v>0.36</v>
      </c>
      <c r="R735" s="366">
        <v>2.5</v>
      </c>
      <c r="S735" s="73">
        <v>2.7</v>
      </c>
      <c r="T735" s="365">
        <v>2.4500000000000002</v>
      </c>
      <c r="U735" s="365">
        <v>3.3</v>
      </c>
      <c r="V735" s="365">
        <v>3.6</v>
      </c>
      <c r="W735" s="384"/>
      <c r="Y735" s="365">
        <v>5.85</v>
      </c>
      <c r="Z735" s="457">
        <v>5.35</v>
      </c>
      <c r="AA735" s="365">
        <v>1.52</v>
      </c>
      <c r="AB735" s="365">
        <v>0.54</v>
      </c>
      <c r="AE735" s="273">
        <f t="shared" si="399"/>
        <v>1.6949152542372836E-2</v>
      </c>
      <c r="AF735" s="208">
        <f t="shared" si="400"/>
        <v>0</v>
      </c>
      <c r="AH735" s="213">
        <f t="shared" si="402"/>
        <v>0</v>
      </c>
      <c r="AJ735" s="211">
        <f t="shared" si="420"/>
        <v>4.8780487804878092E-2</v>
      </c>
      <c r="AL735" s="462" t="e">
        <f t="shared" si="405"/>
        <v>#DIV/0!</v>
      </c>
      <c r="AM735" s="461">
        <f t="shared" si="406"/>
        <v>5.8823529411764497E-2</v>
      </c>
      <c r="AN735" s="200">
        <f t="shared" si="407"/>
        <v>0</v>
      </c>
      <c r="AO735" s="208">
        <f t="shared" si="408"/>
        <v>0.12500000000000022</v>
      </c>
      <c r="AP735" s="32">
        <f t="shared" si="409"/>
        <v>4.2553191489361764E-2</v>
      </c>
      <c r="AQ735" s="32">
        <f t="shared" si="410"/>
        <v>3.1249999999999778E-2</v>
      </c>
      <c r="AR735" s="36">
        <f t="shared" si="411"/>
        <v>2.8571428571428692E-2</v>
      </c>
      <c r="AS735" s="36" t="str">
        <f t="shared" si="412"/>
        <v/>
      </c>
      <c r="AT735" s="32">
        <f t="shared" si="413"/>
        <v>-2.5000000000000022E-2</v>
      </c>
      <c r="AU735" s="216">
        <f t="shared" si="414"/>
        <v>-2.7272727272727337E-2</v>
      </c>
      <c r="AV735" s="461">
        <f t="shared" si="415"/>
        <v>2.7027027027026973E-2</v>
      </c>
      <c r="AW735" s="461">
        <f t="shared" si="416"/>
        <v>5.8823529411764719E-2</v>
      </c>
    </row>
    <row r="736" spans="1:49">
      <c r="A736" s="40">
        <f>IF(ISBLANK(#REF!),"",DATE(YEAR(A735),MONTH(A735),DAY(A735)+7))</f>
        <v>42402</v>
      </c>
      <c r="B736" s="26">
        <v>2567</v>
      </c>
      <c r="C736" s="259">
        <v>1657</v>
      </c>
      <c r="D736" s="363">
        <f t="shared" si="419"/>
        <v>2.4745269286754024E-2</v>
      </c>
      <c r="E736" s="349">
        <f t="shared" si="418"/>
        <v>2.4750499001995996E-2</v>
      </c>
      <c r="F736" s="349">
        <f t="shared" si="397"/>
        <v>2.4737167594310439E-2</v>
      </c>
      <c r="G736" s="421">
        <f t="shared" si="376"/>
        <v>0.54918527459263733</v>
      </c>
      <c r="H736" s="407"/>
      <c r="I736" s="339">
        <v>3.05</v>
      </c>
      <c r="J736" s="365">
        <v>4.0999999999999996</v>
      </c>
      <c r="K736" s="408"/>
      <c r="L736" s="365">
        <v>3.7</v>
      </c>
      <c r="M736" s="384"/>
      <c r="N736" s="365">
        <v>4.4000000000000004</v>
      </c>
      <c r="O736" s="384"/>
      <c r="P736" s="379">
        <v>0</v>
      </c>
      <c r="Q736" s="368">
        <v>0.34</v>
      </c>
      <c r="R736" s="366">
        <v>2.6</v>
      </c>
      <c r="S736" s="73">
        <v>2.8</v>
      </c>
      <c r="T736" s="365">
        <v>2.75</v>
      </c>
      <c r="U736" s="365">
        <v>3.5</v>
      </c>
      <c r="V736" s="365">
        <v>3.6</v>
      </c>
      <c r="W736" s="384"/>
      <c r="Y736" s="365">
        <v>5.75</v>
      </c>
      <c r="Z736" s="457">
        <v>5.25</v>
      </c>
      <c r="AA736" s="365">
        <v>1.52</v>
      </c>
      <c r="AB736" s="365">
        <v>0.53</v>
      </c>
      <c r="AE736" s="273">
        <f t="shared" si="399"/>
        <v>1.6666666666666607E-2</v>
      </c>
      <c r="AF736" s="208">
        <f t="shared" si="400"/>
        <v>2.4999999999999911E-2</v>
      </c>
      <c r="AH736" s="213">
        <f t="shared" si="402"/>
        <v>5.7142857142857162E-2</v>
      </c>
      <c r="AJ736" s="211">
        <f t="shared" si="420"/>
        <v>2.3255813953488413E-2</v>
      </c>
      <c r="AL736" s="462" t="e">
        <f t="shared" si="405"/>
        <v>#DIV/0!</v>
      </c>
      <c r="AM736" s="461">
        <f t="shared" si="406"/>
        <v>-5.5555555555555469E-2</v>
      </c>
      <c r="AN736" s="200">
        <f t="shared" si="407"/>
        <v>4.0000000000000036E-2</v>
      </c>
      <c r="AO736" s="208">
        <f t="shared" si="408"/>
        <v>3.7037037037036979E-2</v>
      </c>
      <c r="AP736" s="32">
        <f t="shared" si="409"/>
        <v>0.12244897959183665</v>
      </c>
      <c r="AQ736" s="32">
        <f t="shared" si="410"/>
        <v>6.0606060606060552E-2</v>
      </c>
      <c r="AR736" s="36">
        <f t="shared" si="411"/>
        <v>0</v>
      </c>
      <c r="AS736" s="36" t="str">
        <f t="shared" si="412"/>
        <v/>
      </c>
      <c r="AT736" s="32">
        <f t="shared" si="413"/>
        <v>-1.7094017094017033E-2</v>
      </c>
      <c r="AU736" s="216">
        <f t="shared" si="414"/>
        <v>-1.869158878504662E-2</v>
      </c>
      <c r="AV736" s="461">
        <f t="shared" si="415"/>
        <v>0</v>
      </c>
      <c r="AW736" s="461">
        <f t="shared" si="416"/>
        <v>-1.851851851851849E-2</v>
      </c>
    </row>
    <row r="737" spans="1:49">
      <c r="A737" s="40">
        <f>IF(ISBLANK(#REF!),"",DATE(YEAR(A736),MONTH(A736),DAY(A736)+7))</f>
        <v>42409</v>
      </c>
      <c r="B737" s="26">
        <v>2672</v>
      </c>
      <c r="C737" s="259">
        <v>1629</v>
      </c>
      <c r="D737" s="363">
        <f t="shared" si="419"/>
        <v>1.8229166666666741E-2</v>
      </c>
      <c r="E737" s="349">
        <f t="shared" si="418"/>
        <v>4.0903778730035034E-2</v>
      </c>
      <c r="F737" s="349">
        <f t="shared" ref="F737:F768" si="421">IF(ISBLANK(C737),"",C737/C736-1)</f>
        <v>-1.6898008449004243E-2</v>
      </c>
      <c r="G737" s="421">
        <f t="shared" si="376"/>
        <v>0.64027010435850218</v>
      </c>
      <c r="H737" s="407"/>
      <c r="I737" s="339">
        <v>2.85</v>
      </c>
      <c r="J737" s="365">
        <v>4.0999999999999996</v>
      </c>
      <c r="K737" s="408"/>
      <c r="L737" s="365">
        <v>3.6</v>
      </c>
      <c r="M737" s="384"/>
      <c r="N737" s="365">
        <v>4.4000000000000004</v>
      </c>
      <c r="O737" s="384"/>
      <c r="P737" s="379">
        <v>0</v>
      </c>
      <c r="Q737" s="368">
        <v>0.42</v>
      </c>
      <c r="R737" s="366">
        <v>2.5499999999999998</v>
      </c>
      <c r="S737" s="73">
        <v>2.85</v>
      </c>
      <c r="T737" s="365">
        <v>2.75</v>
      </c>
      <c r="U737" s="365">
        <v>3.4</v>
      </c>
      <c r="V737" s="365">
        <v>3.5</v>
      </c>
      <c r="W737" s="384"/>
      <c r="Y737" s="365">
        <v>6.3</v>
      </c>
      <c r="Z737" s="457">
        <v>5.85</v>
      </c>
      <c r="AA737" s="365">
        <v>1.48</v>
      </c>
      <c r="AB737" s="365">
        <v>0.51</v>
      </c>
      <c r="AE737" s="273">
        <f t="shared" si="399"/>
        <v>-6.557377049180324E-2</v>
      </c>
      <c r="AF737" s="208">
        <f t="shared" si="400"/>
        <v>0</v>
      </c>
      <c r="AH737" s="213">
        <f t="shared" si="402"/>
        <v>-2.7027027027027084E-2</v>
      </c>
      <c r="AJ737" s="211">
        <f t="shared" si="420"/>
        <v>0</v>
      </c>
      <c r="AL737" s="462" t="e">
        <f t="shared" si="405"/>
        <v>#DIV/0!</v>
      </c>
      <c r="AM737" s="461">
        <f t="shared" si="406"/>
        <v>0.23529411764705865</v>
      </c>
      <c r="AN737" s="200">
        <f t="shared" si="407"/>
        <v>-1.9230769230769384E-2</v>
      </c>
      <c r="AO737" s="208">
        <f t="shared" si="408"/>
        <v>1.7857142857143016E-2</v>
      </c>
      <c r="AP737" s="32">
        <f t="shared" si="409"/>
        <v>0</v>
      </c>
      <c r="AQ737" s="32">
        <f t="shared" si="410"/>
        <v>-2.8571428571428581E-2</v>
      </c>
      <c r="AR737" s="36">
        <f t="shared" si="411"/>
        <v>-2.777777777777779E-2</v>
      </c>
      <c r="AS737" s="36" t="str">
        <f t="shared" si="412"/>
        <v/>
      </c>
      <c r="AT737" s="32">
        <f t="shared" si="413"/>
        <v>9.565217391304337E-2</v>
      </c>
      <c r="AU737" s="216">
        <f t="shared" si="414"/>
        <v>0.11428571428571432</v>
      </c>
      <c r="AV737" s="461">
        <f t="shared" si="415"/>
        <v>-2.6315789473684181E-2</v>
      </c>
      <c r="AW737" s="461">
        <f t="shared" si="416"/>
        <v>-3.7735849056603765E-2</v>
      </c>
    </row>
    <row r="738" spans="1:49">
      <c r="A738" s="40">
        <f>IF(ISBLANK(#REF!),"",DATE(YEAR(A737),MONTH(A737),DAY(A737)+7))</f>
        <v>42416</v>
      </c>
      <c r="B738" s="26">
        <v>2596</v>
      </c>
      <c r="C738" s="259">
        <v>1621</v>
      </c>
      <c r="D738" s="363">
        <f t="shared" si="419"/>
        <v>-1.953034178098112E-2</v>
      </c>
      <c r="E738" s="349">
        <f t="shared" si="418"/>
        <v>-2.844311377245512E-2</v>
      </c>
      <c r="F738" s="349">
        <f t="shared" si="421"/>
        <v>-4.9109883364026885E-3</v>
      </c>
      <c r="G738" s="421">
        <f t="shared" si="376"/>
        <v>0.60148056755089452</v>
      </c>
      <c r="H738" s="407"/>
      <c r="I738" s="339">
        <v>2.85</v>
      </c>
      <c r="J738" s="365">
        <v>4.0999999999999996</v>
      </c>
      <c r="K738" s="408"/>
      <c r="L738" s="365">
        <v>3.55</v>
      </c>
      <c r="M738" s="384"/>
      <c r="N738" s="365">
        <v>4.25</v>
      </c>
      <c r="O738" s="384"/>
      <c r="P738" s="379">
        <v>0</v>
      </c>
      <c r="Q738" s="368">
        <v>0.37</v>
      </c>
      <c r="R738" s="366">
        <v>2.5499999999999998</v>
      </c>
      <c r="S738" s="73">
        <v>2.8</v>
      </c>
      <c r="T738" s="365">
        <v>2.4500000000000002</v>
      </c>
      <c r="U738" s="365">
        <v>3.35</v>
      </c>
      <c r="V738" s="365">
        <v>3.4</v>
      </c>
      <c r="W738" s="384"/>
      <c r="Y738" s="365">
        <v>6.1</v>
      </c>
      <c r="Z738" s="457">
        <v>5.65</v>
      </c>
      <c r="AA738" s="365">
        <v>1.41</v>
      </c>
      <c r="AB738" s="365">
        <v>0.49</v>
      </c>
      <c r="AE738" s="273">
        <f t="shared" si="399"/>
        <v>0</v>
      </c>
      <c r="AF738" s="208">
        <f t="shared" si="400"/>
        <v>0</v>
      </c>
      <c r="AH738" s="213">
        <f t="shared" si="402"/>
        <v>-1.3888888888888951E-2</v>
      </c>
      <c r="AJ738" s="211">
        <f t="shared" si="420"/>
        <v>-3.4090909090909172E-2</v>
      </c>
      <c r="AL738" s="462" t="e">
        <f t="shared" si="405"/>
        <v>#DIV/0!</v>
      </c>
      <c r="AM738" s="461">
        <f t="shared" si="406"/>
        <v>-0.11904761904761907</v>
      </c>
      <c r="AN738" s="200">
        <f t="shared" si="407"/>
        <v>0</v>
      </c>
      <c r="AO738" s="208">
        <f t="shared" si="408"/>
        <v>-1.7543859649122862E-2</v>
      </c>
      <c r="AP738" s="32">
        <f t="shared" si="409"/>
        <v>-0.10909090909090902</v>
      </c>
      <c r="AQ738" s="32">
        <f t="shared" si="410"/>
        <v>-1.4705882352941124E-2</v>
      </c>
      <c r="AR738" s="36">
        <f t="shared" si="411"/>
        <v>-2.8571428571428581E-2</v>
      </c>
      <c r="AS738" s="36" t="str">
        <f t="shared" si="412"/>
        <v/>
      </c>
      <c r="AT738" s="32">
        <f t="shared" si="413"/>
        <v>-3.1746031746031744E-2</v>
      </c>
      <c r="AU738" s="216">
        <f t="shared" si="414"/>
        <v>-3.4188034188034067E-2</v>
      </c>
      <c r="AV738" s="461">
        <f t="shared" si="415"/>
        <v>-4.7297297297297369E-2</v>
      </c>
      <c r="AW738" s="461">
        <f t="shared" si="416"/>
        <v>-3.9215686274509887E-2</v>
      </c>
    </row>
    <row r="739" spans="1:49">
      <c r="A739" s="40">
        <f>IF(ISBLANK(#REF!),"",DATE(YEAR(A738),MONTH(A738),DAY(A738)+7))</f>
        <v>42423</v>
      </c>
      <c r="B739" s="26">
        <v>2568</v>
      </c>
      <c r="C739" s="259">
        <v>1664</v>
      </c>
      <c r="D739" s="363">
        <f t="shared" si="419"/>
        <v>3.5570310647379255E-3</v>
      </c>
      <c r="E739" s="349">
        <f t="shared" si="418"/>
        <v>-1.0785824345146411E-2</v>
      </c>
      <c r="F739" s="349">
        <f t="shared" si="421"/>
        <v>2.6526835286859951E-2</v>
      </c>
      <c r="G739" s="421">
        <f t="shared" si="376"/>
        <v>0.54326923076923073</v>
      </c>
      <c r="H739" s="407"/>
      <c r="I739" s="339">
        <v>3.05</v>
      </c>
      <c r="J739" s="365">
        <v>4.0999999999999996</v>
      </c>
      <c r="K739" s="408"/>
      <c r="L739" s="365">
        <v>3.55</v>
      </c>
      <c r="M739" s="384"/>
      <c r="N739" s="365">
        <v>4.25</v>
      </c>
      <c r="O739" s="384"/>
      <c r="P739" s="379">
        <v>0</v>
      </c>
      <c r="Q739" s="368">
        <v>0.41</v>
      </c>
      <c r="R739" s="366">
        <v>2.5</v>
      </c>
      <c r="S739" s="73">
        <v>2.75</v>
      </c>
      <c r="T739" s="365">
        <v>2.4500000000000002</v>
      </c>
      <c r="U739" s="365">
        <v>3.3</v>
      </c>
      <c r="V739" s="365">
        <v>3.35</v>
      </c>
      <c r="W739" s="384"/>
      <c r="Y739" s="365">
        <v>6.1</v>
      </c>
      <c r="Z739" s="457">
        <v>5.65</v>
      </c>
      <c r="AA739" s="365">
        <v>1.35</v>
      </c>
      <c r="AB739" s="365">
        <v>0.46</v>
      </c>
      <c r="AE739" s="273">
        <f t="shared" ref="AE739:AE770" si="422">IF(ISBLANK(I739),"",I739/I738-1)</f>
        <v>7.0175438596491224E-2</v>
      </c>
      <c r="AF739" s="208">
        <f t="shared" ref="AF739:AF770" si="423">IF(ISBLANK(J739),"",J739/J738-1)</f>
        <v>0</v>
      </c>
      <c r="AH739" s="213">
        <f t="shared" ref="AH739:AH770" si="424">IF(ISBLANK(L739),"",L739/L738-1)</f>
        <v>0</v>
      </c>
      <c r="AJ739" s="211">
        <f t="shared" si="420"/>
        <v>0</v>
      </c>
      <c r="AL739" s="462" t="e">
        <f t="shared" si="405"/>
        <v>#DIV/0!</v>
      </c>
      <c r="AM739" s="461">
        <f t="shared" si="406"/>
        <v>0.10810810810810811</v>
      </c>
      <c r="AN739" s="200">
        <f t="shared" si="407"/>
        <v>-1.9607843137254832E-2</v>
      </c>
      <c r="AO739" s="208">
        <f t="shared" si="408"/>
        <v>-1.7857142857142794E-2</v>
      </c>
      <c r="AP739" s="32">
        <f t="shared" si="409"/>
        <v>0</v>
      </c>
      <c r="AQ739" s="32">
        <f t="shared" si="410"/>
        <v>-1.4925373134328401E-2</v>
      </c>
      <c r="AR739" s="36">
        <f t="shared" si="411"/>
        <v>-1.4705882352941124E-2</v>
      </c>
      <c r="AS739" s="36" t="str">
        <f t="shared" si="412"/>
        <v/>
      </c>
      <c r="AT739" s="32">
        <f t="shared" si="413"/>
        <v>0</v>
      </c>
      <c r="AU739" s="216">
        <f t="shared" si="414"/>
        <v>0</v>
      </c>
      <c r="AV739" s="461">
        <f t="shared" si="415"/>
        <v>-4.2553191489361541E-2</v>
      </c>
      <c r="AW739" s="461">
        <f t="shared" si="416"/>
        <v>-6.1224489795918324E-2</v>
      </c>
    </row>
    <row r="740" spans="1:49">
      <c r="A740" s="40">
        <f>IF(ISBLANK(#REF!),"",DATE(YEAR(A739),MONTH(A739),DAY(A739)+7))</f>
        <v>42430</v>
      </c>
      <c r="B740" s="26">
        <v>2531</v>
      </c>
      <c r="C740" s="259">
        <v>1633</v>
      </c>
      <c r="D740" s="363">
        <f t="shared" si="419"/>
        <v>-1.6068052930056753E-2</v>
      </c>
      <c r="E740" s="349">
        <f t="shared" si="418"/>
        <v>-1.4408099688473563E-2</v>
      </c>
      <c r="F740" s="349">
        <f t="shared" si="421"/>
        <v>-1.8629807692307709E-2</v>
      </c>
      <c r="G740" s="421">
        <f t="shared" si="376"/>
        <v>0.5499081445192896</v>
      </c>
      <c r="H740" s="407"/>
      <c r="I740" s="339">
        <v>2.95</v>
      </c>
      <c r="J740" s="365">
        <v>4.05</v>
      </c>
      <c r="K740" s="408"/>
      <c r="L740" s="365">
        <v>3.5</v>
      </c>
      <c r="M740" s="384"/>
      <c r="N740" s="365">
        <v>4.2</v>
      </c>
      <c r="O740" s="384"/>
      <c r="P740" s="379">
        <v>0</v>
      </c>
      <c r="Q740" s="368">
        <v>0.37</v>
      </c>
      <c r="R740" s="366">
        <v>2.4500000000000002</v>
      </c>
      <c r="S740" s="73">
        <v>2.75</v>
      </c>
      <c r="T740" s="365">
        <v>2.4</v>
      </c>
      <c r="U740" s="365">
        <v>3.25</v>
      </c>
      <c r="V740" s="365">
        <v>3.3</v>
      </c>
      <c r="W740" s="384"/>
      <c r="Y740" s="365">
        <v>6.05</v>
      </c>
      <c r="Z740" s="457">
        <v>5.6</v>
      </c>
      <c r="AA740" s="365">
        <v>1.31</v>
      </c>
      <c r="AB740" s="365">
        <v>0.42</v>
      </c>
      <c r="AE740" s="273">
        <f t="shared" si="422"/>
        <v>-3.2786885245901565E-2</v>
      </c>
      <c r="AF740" s="208">
        <f t="shared" si="423"/>
        <v>-1.2195121951219523E-2</v>
      </c>
      <c r="AH740" s="213">
        <f t="shared" si="424"/>
        <v>-1.4084507042253502E-2</v>
      </c>
      <c r="AJ740" s="211">
        <f t="shared" si="420"/>
        <v>-1.1764705882352899E-2</v>
      </c>
      <c r="AL740" s="462" t="e">
        <f t="shared" si="405"/>
        <v>#DIV/0!</v>
      </c>
      <c r="AM740" s="461">
        <f t="shared" si="406"/>
        <v>-9.7560975609756073E-2</v>
      </c>
      <c r="AN740" s="200">
        <f t="shared" si="407"/>
        <v>-1.9999999999999907E-2</v>
      </c>
      <c r="AO740" s="208">
        <f t="shared" si="408"/>
        <v>0</v>
      </c>
      <c r="AP740" s="32">
        <f t="shared" si="409"/>
        <v>-2.0408163265306256E-2</v>
      </c>
      <c r="AQ740" s="32">
        <f t="shared" si="410"/>
        <v>-1.5151515151515138E-2</v>
      </c>
      <c r="AR740" s="36">
        <f t="shared" si="411"/>
        <v>-1.4925373134328401E-2</v>
      </c>
      <c r="AS740" s="36" t="str">
        <f t="shared" si="412"/>
        <v/>
      </c>
      <c r="AT740" s="32">
        <f t="shared" si="413"/>
        <v>-8.1967213114754189E-3</v>
      </c>
      <c r="AU740" s="216">
        <f t="shared" si="414"/>
        <v>-8.8495575221240186E-3</v>
      </c>
      <c r="AV740" s="461">
        <f t="shared" si="415"/>
        <v>-2.9629629629629672E-2</v>
      </c>
      <c r="AW740" s="461">
        <f t="shared" si="416"/>
        <v>-8.6956521739130488E-2</v>
      </c>
    </row>
    <row r="741" spans="1:49">
      <c r="A741" s="40">
        <f>IF(ISBLANK(#REF!),"",DATE(YEAR(A740),MONTH(A740),DAY(A740)+7))</f>
        <v>42437</v>
      </c>
      <c r="B741" s="26">
        <v>2419</v>
      </c>
      <c r="C741" s="259">
        <v>1620</v>
      </c>
      <c r="D741" s="363">
        <f t="shared" si="419"/>
        <v>-3.0019212295869346E-2</v>
      </c>
      <c r="E741" s="349">
        <f t="shared" si="418"/>
        <v>-4.4251284077439723E-2</v>
      </c>
      <c r="F741" s="349">
        <f t="shared" si="421"/>
        <v>-7.9608083282302067E-3</v>
      </c>
      <c r="G741" s="421">
        <f t="shared" si="376"/>
        <v>0.49320987654320986</v>
      </c>
      <c r="H741" s="407"/>
      <c r="I741" s="339">
        <v>2.95</v>
      </c>
      <c r="J741" s="365">
        <v>4.05</v>
      </c>
      <c r="K741" s="408"/>
      <c r="L741" s="365">
        <v>3.5</v>
      </c>
      <c r="M741" s="384"/>
      <c r="N741" s="365">
        <v>4.2</v>
      </c>
      <c r="O741" s="384"/>
      <c r="P741" s="379">
        <v>0</v>
      </c>
      <c r="Q741" s="368">
        <v>0.36</v>
      </c>
      <c r="R741" s="366">
        <v>2.35</v>
      </c>
      <c r="S741" s="73">
        <v>2.7</v>
      </c>
      <c r="T741" s="365">
        <v>2.35</v>
      </c>
      <c r="U741" s="365">
        <v>3.2</v>
      </c>
      <c r="V741" s="365">
        <v>3.1</v>
      </c>
      <c r="W741" s="384"/>
      <c r="Y741" s="365">
        <v>5.75</v>
      </c>
      <c r="Z741" s="457">
        <v>5.25</v>
      </c>
      <c r="AA741" s="365">
        <v>1.1000000000000001</v>
      </c>
      <c r="AB741" s="365">
        <v>0.34</v>
      </c>
      <c r="AE741" s="273">
        <f t="shared" si="422"/>
        <v>0</v>
      </c>
      <c r="AF741" s="208">
        <f t="shared" si="423"/>
        <v>0</v>
      </c>
      <c r="AH741" s="213">
        <f t="shared" si="424"/>
        <v>0</v>
      </c>
      <c r="AJ741" s="211">
        <f t="shared" si="420"/>
        <v>0</v>
      </c>
      <c r="AL741" s="462" t="e">
        <f t="shared" si="405"/>
        <v>#DIV/0!</v>
      </c>
      <c r="AM741" s="461">
        <f t="shared" si="406"/>
        <v>-2.7027027027027084E-2</v>
      </c>
      <c r="AN741" s="200">
        <f t="shared" si="407"/>
        <v>-4.081632653061229E-2</v>
      </c>
      <c r="AO741" s="208">
        <f t="shared" si="408"/>
        <v>-1.8181818181818077E-2</v>
      </c>
      <c r="AP741" s="32">
        <f t="shared" si="409"/>
        <v>-2.0833333333333259E-2</v>
      </c>
      <c r="AQ741" s="32">
        <f t="shared" si="410"/>
        <v>-1.538461538461533E-2</v>
      </c>
      <c r="AR741" s="36">
        <f t="shared" si="411"/>
        <v>-6.0606060606060552E-2</v>
      </c>
      <c r="AS741" s="36" t="str">
        <f t="shared" si="412"/>
        <v/>
      </c>
      <c r="AT741" s="32">
        <f t="shared" ref="AT741:AT772" si="425">IF(ISBLANK(Y741),"",Y741/Y740-1)</f>
        <v>-4.9586776859504078E-2</v>
      </c>
      <c r="AU741" s="216">
        <f t="shared" ref="AU741:AU772" si="426">IF(ISBLANK(Z741),"",Z741/Z740-1)</f>
        <v>-6.2499999999999889E-2</v>
      </c>
      <c r="AV741" s="461">
        <f t="shared" ref="AV741:AV772" si="427">IF(ISBLANK(AA741),"",AA741/AA740-1)</f>
        <v>-0.16030534351145032</v>
      </c>
      <c r="AW741" s="461">
        <f t="shared" ref="AW741:AW772" si="428">IF(ISBLANK(AB741),"",AB741/AB740-1)</f>
        <v>-0.19047619047619035</v>
      </c>
    </row>
    <row r="742" spans="1:49">
      <c r="A742" s="40">
        <f>IF(ISBLANK(#REF!),"",DATE(YEAR(A741),MONTH(A741),DAY(A741)+7))</f>
        <v>42444</v>
      </c>
      <c r="B742" s="26">
        <v>2469</v>
      </c>
      <c r="C742" s="259">
        <v>1652</v>
      </c>
      <c r="D742" s="363">
        <f t="shared" si="419"/>
        <v>2.030205496409998E-2</v>
      </c>
      <c r="E742" s="349">
        <f t="shared" si="418"/>
        <v>2.0669698222405941E-2</v>
      </c>
      <c r="F742" s="349">
        <f t="shared" si="421"/>
        <v>1.9753086419753041E-2</v>
      </c>
      <c r="G742" s="421">
        <f t="shared" ref="G742:G805" si="429">(B742-C742)/C742</f>
        <v>0.49455205811138014</v>
      </c>
      <c r="H742" s="407"/>
      <c r="I742" s="339">
        <v>2.95</v>
      </c>
      <c r="J742" s="365">
        <v>4.1500000000000004</v>
      </c>
      <c r="K742" s="408"/>
      <c r="L742" s="365">
        <v>3.5</v>
      </c>
      <c r="M742" s="384"/>
      <c r="N742" s="365">
        <v>4.4000000000000004</v>
      </c>
      <c r="O742" s="384"/>
      <c r="P742" s="379">
        <v>0</v>
      </c>
      <c r="Q742" s="368">
        <v>0.34</v>
      </c>
      <c r="R742" s="366">
        <v>2.4</v>
      </c>
      <c r="S742" s="73">
        <v>2.75</v>
      </c>
      <c r="T742" s="365">
        <v>2.4500000000000002</v>
      </c>
      <c r="U742" s="365">
        <v>3.25</v>
      </c>
      <c r="V742" s="365">
        <v>3.15</v>
      </c>
      <c r="W742" s="384"/>
      <c r="Y742" s="365">
        <v>5.95</v>
      </c>
      <c r="Z742" s="457">
        <v>5.45</v>
      </c>
      <c r="AA742" s="365">
        <v>1.06</v>
      </c>
      <c r="AB742" s="365">
        <v>0.33</v>
      </c>
      <c r="AE742" s="273">
        <f t="shared" si="422"/>
        <v>0</v>
      </c>
      <c r="AF742" s="208">
        <f t="shared" si="423"/>
        <v>2.4691358024691468E-2</v>
      </c>
      <c r="AH742" s="213">
        <f t="shared" si="424"/>
        <v>0</v>
      </c>
      <c r="AJ742" s="211">
        <f t="shared" si="420"/>
        <v>4.7619047619047672E-2</v>
      </c>
      <c r="AL742" s="462" t="e">
        <f t="shared" si="405"/>
        <v>#DIV/0!</v>
      </c>
      <c r="AM742" s="461">
        <f t="shared" si="406"/>
        <v>-5.5555555555555469E-2</v>
      </c>
      <c r="AN742" s="200">
        <f t="shared" si="407"/>
        <v>2.1276595744680771E-2</v>
      </c>
      <c r="AO742" s="208">
        <f t="shared" si="408"/>
        <v>1.8518518518518379E-2</v>
      </c>
      <c r="AP742" s="32">
        <f t="shared" si="409"/>
        <v>4.2553191489361764E-2</v>
      </c>
      <c r="AQ742" s="32">
        <f t="shared" si="410"/>
        <v>1.5625E-2</v>
      </c>
      <c r="AR742" s="36">
        <f t="shared" si="411"/>
        <v>1.6129032258064502E-2</v>
      </c>
      <c r="AS742" s="36" t="str">
        <f t="shared" si="412"/>
        <v/>
      </c>
      <c r="AT742" s="32">
        <f t="shared" si="425"/>
        <v>3.4782608695652195E-2</v>
      </c>
      <c r="AU742" s="216">
        <f t="shared" si="426"/>
        <v>3.8095238095238182E-2</v>
      </c>
      <c r="AV742" s="461">
        <f t="shared" si="427"/>
        <v>-3.6363636363636376E-2</v>
      </c>
      <c r="AW742" s="461">
        <f t="shared" si="428"/>
        <v>-2.9411764705882359E-2</v>
      </c>
    </row>
    <row r="743" spans="1:49">
      <c r="A743" s="40">
        <f>IF(ISBLANK(#REF!),"",DATE(YEAR(A742),MONTH(A742),DAY(A742)+7))</f>
        <v>42451</v>
      </c>
      <c r="B743" s="26">
        <v>2590</v>
      </c>
      <c r="C743" s="259">
        <v>1821</v>
      </c>
      <c r="D743" s="363">
        <f t="shared" si="419"/>
        <v>7.0371269109439361E-2</v>
      </c>
      <c r="E743" s="349">
        <f t="shared" si="418"/>
        <v>4.9007695423248343E-2</v>
      </c>
      <c r="F743" s="349">
        <f t="shared" si="421"/>
        <v>0.10230024213075062</v>
      </c>
      <c r="G743" s="421">
        <f t="shared" si="429"/>
        <v>0.42229544206479958</v>
      </c>
      <c r="H743" s="407"/>
      <c r="I743" s="339">
        <v>3.3</v>
      </c>
      <c r="J743" s="365">
        <v>4.55</v>
      </c>
      <c r="K743" s="408"/>
      <c r="L743" s="365">
        <v>3.9</v>
      </c>
      <c r="M743" s="384"/>
      <c r="N743" s="365">
        <v>4.75</v>
      </c>
      <c r="O743" s="384"/>
      <c r="P743" s="379">
        <v>0</v>
      </c>
      <c r="Q743" s="368">
        <v>0.42</v>
      </c>
      <c r="R743" s="366">
        <v>2.4500000000000002</v>
      </c>
      <c r="S743" s="73">
        <v>3.05</v>
      </c>
      <c r="T743" s="365">
        <v>2.8</v>
      </c>
      <c r="U743" s="365">
        <v>3.55</v>
      </c>
      <c r="V743" s="365">
        <v>3.3</v>
      </c>
      <c r="W743" s="384"/>
      <c r="Y743" s="365">
        <v>6.3</v>
      </c>
      <c r="Z743" s="457">
        <v>5.8</v>
      </c>
      <c r="AA743" s="365">
        <v>1.01</v>
      </c>
      <c r="AB743" s="365">
        <v>0.2</v>
      </c>
      <c r="AE743" s="273">
        <f t="shared" si="422"/>
        <v>0.11864406779661008</v>
      </c>
      <c r="AF743" s="208">
        <f t="shared" si="423"/>
        <v>9.6385542168674565E-2</v>
      </c>
      <c r="AH743" s="213">
        <f t="shared" si="424"/>
        <v>0.11428571428571432</v>
      </c>
      <c r="AJ743" s="211">
        <f t="shared" si="420"/>
        <v>7.9545454545454364E-2</v>
      </c>
      <c r="AL743" s="462" t="e">
        <f t="shared" si="405"/>
        <v>#DIV/0!</v>
      </c>
      <c r="AM743" s="461">
        <f t="shared" si="406"/>
        <v>0.23529411764705865</v>
      </c>
      <c r="AN743" s="200">
        <f t="shared" si="407"/>
        <v>2.0833333333333481E-2</v>
      </c>
      <c r="AO743" s="208">
        <f t="shared" si="408"/>
        <v>0.10909090909090913</v>
      </c>
      <c r="AP743" s="32">
        <f t="shared" si="409"/>
        <v>0.14285714285714279</v>
      </c>
      <c r="AQ743" s="32">
        <f t="shared" si="410"/>
        <v>9.2307692307692202E-2</v>
      </c>
      <c r="AR743" s="36">
        <f t="shared" si="411"/>
        <v>4.7619047619047672E-2</v>
      </c>
      <c r="AS743" s="36" t="str">
        <f t="shared" si="412"/>
        <v/>
      </c>
      <c r="AT743" s="32">
        <f t="shared" si="425"/>
        <v>5.8823529411764719E-2</v>
      </c>
      <c r="AU743" s="216">
        <f t="shared" si="426"/>
        <v>6.4220183486238369E-2</v>
      </c>
      <c r="AV743" s="461">
        <f t="shared" si="427"/>
        <v>-4.7169811320754707E-2</v>
      </c>
      <c r="AW743" s="461">
        <f t="shared" si="428"/>
        <v>-0.39393939393939392</v>
      </c>
    </row>
    <row r="744" spans="1:49">
      <c r="A744" s="40">
        <f>IF(ISBLANK(#REF!),"",DATE(YEAR(A743),MONTH(A743),DAY(A743)+7))</f>
        <v>42458</v>
      </c>
      <c r="B744" s="26">
        <v>2593</v>
      </c>
      <c r="C744" s="259">
        <v>1786</v>
      </c>
      <c r="D744" s="363">
        <f t="shared" si="419"/>
        <v>-7.2545907957379807E-3</v>
      </c>
      <c r="E744" s="349">
        <f t="shared" ref="E744:E775" si="430">IF(ISBLANK(B744),"",B744/B743-1)</f>
        <v>1.1583011583011782E-3</v>
      </c>
      <c r="F744" s="349">
        <f t="shared" si="421"/>
        <v>-1.9220208676551387E-2</v>
      </c>
      <c r="G744" s="421">
        <f t="shared" si="429"/>
        <v>0.45184770436730121</v>
      </c>
      <c r="H744" s="407"/>
      <c r="I744" s="339">
        <v>3.1</v>
      </c>
      <c r="J744" s="365">
        <v>4.5</v>
      </c>
      <c r="K744" s="408"/>
      <c r="L744" s="365">
        <v>3.9</v>
      </c>
      <c r="M744" s="384"/>
      <c r="N744" s="365">
        <v>4.75</v>
      </c>
      <c r="O744" s="384"/>
      <c r="P744" s="379">
        <v>0</v>
      </c>
      <c r="Q744" s="368">
        <v>0.42</v>
      </c>
      <c r="R744" s="366">
        <v>2.4500000000000002</v>
      </c>
      <c r="S744" s="73">
        <v>3.25</v>
      </c>
      <c r="T744" s="365">
        <v>2.5</v>
      </c>
      <c r="U744" s="365">
        <v>3.6</v>
      </c>
      <c r="V744" s="365">
        <v>3.35</v>
      </c>
      <c r="W744" s="384"/>
      <c r="Y744" s="365">
        <v>6.35</v>
      </c>
      <c r="Z744" s="457">
        <v>5.85</v>
      </c>
      <c r="AA744" s="365">
        <v>1.01</v>
      </c>
      <c r="AB744" s="365">
        <v>0.17</v>
      </c>
      <c r="AE744" s="273">
        <f t="shared" si="422"/>
        <v>-6.0606060606060552E-2</v>
      </c>
      <c r="AF744" s="208">
        <f t="shared" si="423"/>
        <v>-1.098901098901095E-2</v>
      </c>
      <c r="AH744" s="213">
        <f t="shared" si="424"/>
        <v>0</v>
      </c>
      <c r="AJ744" s="211">
        <f t="shared" si="420"/>
        <v>0</v>
      </c>
      <c r="AL744" s="462" t="e">
        <f t="shared" si="405"/>
        <v>#DIV/0!</v>
      </c>
      <c r="AM744" s="461">
        <f t="shared" si="406"/>
        <v>0</v>
      </c>
      <c r="AN744" s="200">
        <f t="shared" si="407"/>
        <v>0</v>
      </c>
      <c r="AO744" s="208">
        <f t="shared" si="408"/>
        <v>6.5573770491803351E-2</v>
      </c>
      <c r="AP744" s="32">
        <f t="shared" si="409"/>
        <v>-0.1071428571428571</v>
      </c>
      <c r="AQ744" s="32">
        <f t="shared" si="410"/>
        <v>1.4084507042253502E-2</v>
      </c>
      <c r="AR744" s="36">
        <f t="shared" si="411"/>
        <v>1.5151515151515138E-2</v>
      </c>
      <c r="AS744" s="36" t="str">
        <f t="shared" si="412"/>
        <v/>
      </c>
      <c r="AT744" s="32">
        <f t="shared" si="425"/>
        <v>7.9365079365079083E-3</v>
      </c>
      <c r="AU744" s="216">
        <f t="shared" si="426"/>
        <v>8.6206896551723755E-3</v>
      </c>
      <c r="AV744" s="461">
        <f t="shared" si="427"/>
        <v>0</v>
      </c>
      <c r="AW744" s="461">
        <f t="shared" si="428"/>
        <v>-0.15000000000000002</v>
      </c>
    </row>
    <row r="745" spans="1:49">
      <c r="A745" s="40">
        <f>IF(ISBLANK(#REF!),"",DATE(YEAR(A744),MONTH(A744),DAY(A744)+7))</f>
        <v>42465</v>
      </c>
      <c r="B745" s="26">
        <v>2850</v>
      </c>
      <c r="C745" s="259">
        <v>1892</v>
      </c>
      <c r="D745" s="363">
        <f t="shared" si="419"/>
        <v>8.2895638273578376E-2</v>
      </c>
      <c r="E745" s="349">
        <f t="shared" si="430"/>
        <v>9.911299652911687E-2</v>
      </c>
      <c r="F745" s="349">
        <f t="shared" si="421"/>
        <v>5.935050391937291E-2</v>
      </c>
      <c r="G745" s="421">
        <f t="shared" si="429"/>
        <v>0.5063424947145877</v>
      </c>
      <c r="H745" s="407"/>
      <c r="I745" s="339">
        <v>3.4</v>
      </c>
      <c r="J745" s="365">
        <v>4.8</v>
      </c>
      <c r="K745" s="408"/>
      <c r="L745" s="365">
        <v>4.05</v>
      </c>
      <c r="M745" s="384"/>
      <c r="N745" s="365">
        <v>4.8</v>
      </c>
      <c r="O745" s="384"/>
      <c r="P745" s="379">
        <v>0</v>
      </c>
      <c r="Q745" s="368">
        <v>0.55000000000000004</v>
      </c>
      <c r="R745" s="366">
        <v>2.65</v>
      </c>
      <c r="S745" s="73">
        <v>3.55</v>
      </c>
      <c r="T745" s="365">
        <v>2.65</v>
      </c>
      <c r="U745" s="365">
        <v>3.95</v>
      </c>
      <c r="V745" s="365">
        <v>3.8</v>
      </c>
      <c r="W745" s="384"/>
      <c r="Y745" s="365">
        <v>6.7</v>
      </c>
      <c r="Z745" s="457">
        <v>6.35</v>
      </c>
      <c r="AA745" s="365">
        <v>1.18</v>
      </c>
      <c r="AB745" s="365">
        <v>0.42</v>
      </c>
      <c r="AE745" s="273">
        <f t="shared" si="422"/>
        <v>9.6774193548387011E-2</v>
      </c>
      <c r="AF745" s="208">
        <f t="shared" si="423"/>
        <v>6.6666666666666652E-2</v>
      </c>
      <c r="AH745" s="213">
        <f t="shared" si="424"/>
        <v>3.8461538461538547E-2</v>
      </c>
      <c r="AJ745" s="211">
        <f t="shared" si="420"/>
        <v>1.0526315789473717E-2</v>
      </c>
      <c r="AL745" s="462" t="e">
        <f t="shared" si="405"/>
        <v>#DIV/0!</v>
      </c>
      <c r="AM745" s="461">
        <f t="shared" si="406"/>
        <v>0.30952380952380976</v>
      </c>
      <c r="AN745" s="200">
        <f t="shared" si="407"/>
        <v>8.1632653061224358E-2</v>
      </c>
      <c r="AO745" s="208">
        <f t="shared" si="408"/>
        <v>9.2307692307692202E-2</v>
      </c>
      <c r="AP745" s="32">
        <f t="shared" si="409"/>
        <v>6.0000000000000053E-2</v>
      </c>
      <c r="AQ745" s="32">
        <f t="shared" si="410"/>
        <v>9.7222222222222321E-2</v>
      </c>
      <c r="AR745" s="36">
        <f t="shared" si="411"/>
        <v>0.13432835820895517</v>
      </c>
      <c r="AS745" s="36" t="str">
        <f t="shared" si="412"/>
        <v/>
      </c>
      <c r="AT745" s="32">
        <f t="shared" si="425"/>
        <v>5.5118110236220597E-2</v>
      </c>
      <c r="AU745" s="216">
        <f t="shared" si="426"/>
        <v>8.5470085470085388E-2</v>
      </c>
      <c r="AV745" s="461">
        <f t="shared" si="427"/>
        <v>0.16831683168316824</v>
      </c>
      <c r="AW745" s="461">
        <f t="shared" si="428"/>
        <v>1.4705882352941173</v>
      </c>
    </row>
    <row r="746" spans="1:49">
      <c r="A746" s="40">
        <f>IF(ISBLANK(#REF!),"",DATE(YEAR(A745),MONTH(A745),DAY(A745)+7))</f>
        <v>42472</v>
      </c>
      <c r="B746" s="26">
        <v>3323</v>
      </c>
      <c r="C746" s="259">
        <v>2170</v>
      </c>
      <c r="D746" s="363">
        <f t="shared" si="419"/>
        <v>0.15837199493884446</v>
      </c>
      <c r="E746" s="349">
        <f t="shared" si="430"/>
        <v>0.16596491228070165</v>
      </c>
      <c r="F746" s="349">
        <f t="shared" si="421"/>
        <v>0.14693446088794926</v>
      </c>
      <c r="G746" s="421">
        <f t="shared" si="429"/>
        <v>0.53133640552995387</v>
      </c>
      <c r="H746" s="407"/>
      <c r="I746" s="339">
        <v>3.9</v>
      </c>
      <c r="J746" s="365">
        <v>5.7</v>
      </c>
      <c r="K746" s="408"/>
      <c r="L746" s="365">
        <v>4.5</v>
      </c>
      <c r="M746" s="384"/>
      <c r="N746" s="365">
        <v>5.4</v>
      </c>
      <c r="O746" s="384"/>
      <c r="P746" s="379">
        <v>0</v>
      </c>
      <c r="Q746" s="368">
        <v>0.84</v>
      </c>
      <c r="R746" s="366">
        <v>2.95</v>
      </c>
      <c r="S746" s="73">
        <v>3.95</v>
      </c>
      <c r="T746" s="365">
        <v>3.1</v>
      </c>
      <c r="U746" s="365">
        <v>4.4000000000000004</v>
      </c>
      <c r="V746" s="365">
        <v>4.1500000000000004</v>
      </c>
      <c r="W746" s="384"/>
      <c r="Y746" s="365">
        <v>7.75</v>
      </c>
      <c r="Z746" s="457">
        <v>7.4</v>
      </c>
      <c r="AA746" s="365">
        <v>2.0299999999999998</v>
      </c>
      <c r="AB746" s="365">
        <v>0.84</v>
      </c>
      <c r="AE746" s="273">
        <f t="shared" si="422"/>
        <v>0.14705882352941169</v>
      </c>
      <c r="AF746" s="208">
        <f t="shared" si="423"/>
        <v>0.1875</v>
      </c>
      <c r="AH746" s="213">
        <f t="shared" si="424"/>
        <v>0.11111111111111116</v>
      </c>
      <c r="AJ746" s="211">
        <f t="shared" si="420"/>
        <v>0.12500000000000022</v>
      </c>
      <c r="AL746" s="462" t="e">
        <f t="shared" si="405"/>
        <v>#DIV/0!</v>
      </c>
      <c r="AM746" s="461">
        <f t="shared" si="406"/>
        <v>0.52727272727272712</v>
      </c>
      <c r="AN746" s="200">
        <f t="shared" si="407"/>
        <v>0.11320754716981152</v>
      </c>
      <c r="AO746" s="208">
        <f t="shared" si="408"/>
        <v>0.11267605633802824</v>
      </c>
      <c r="AP746" s="32">
        <f t="shared" si="409"/>
        <v>0.16981132075471694</v>
      </c>
      <c r="AQ746" s="32">
        <f t="shared" si="410"/>
        <v>0.11392405063291133</v>
      </c>
      <c r="AR746" s="36">
        <f t="shared" si="411"/>
        <v>9.2105263157894912E-2</v>
      </c>
      <c r="AS746" s="36" t="str">
        <f t="shared" si="412"/>
        <v/>
      </c>
      <c r="AT746" s="32">
        <f t="shared" si="425"/>
        <v>0.15671641791044766</v>
      </c>
      <c r="AU746" s="216">
        <f t="shared" si="426"/>
        <v>0.16535433070866157</v>
      </c>
      <c r="AV746" s="461">
        <f t="shared" si="427"/>
        <v>0.72033898305084731</v>
      </c>
      <c r="AW746" s="461">
        <f t="shared" si="428"/>
        <v>1</v>
      </c>
    </row>
    <row r="747" spans="1:49">
      <c r="A747" s="40">
        <f>IF(ISBLANK(#REF!),"",DATE(YEAR(A746),MONTH(A746),DAY(A746)+7))</f>
        <v>42479</v>
      </c>
      <c r="B747" s="26">
        <v>3956</v>
      </c>
      <c r="C747" s="259">
        <v>2526</v>
      </c>
      <c r="D747" s="363">
        <f t="shared" si="419"/>
        <v>0.18004733296923359</v>
      </c>
      <c r="E747" s="349">
        <f t="shared" si="430"/>
        <v>0.19049052061390315</v>
      </c>
      <c r="F747" s="349">
        <f t="shared" si="421"/>
        <v>0.16405529953917042</v>
      </c>
      <c r="G747" s="421">
        <f t="shared" si="429"/>
        <v>0.56611243072050677</v>
      </c>
      <c r="H747" s="407"/>
      <c r="I747" s="339">
        <v>4.3</v>
      </c>
      <c r="J747" s="365">
        <v>6.4</v>
      </c>
      <c r="K747" s="408"/>
      <c r="L747" s="365">
        <v>5.5</v>
      </c>
      <c r="M747" s="384"/>
      <c r="N747" s="365">
        <v>6.2</v>
      </c>
      <c r="O747" s="384"/>
      <c r="P747" s="379">
        <v>0.17</v>
      </c>
      <c r="Q747" s="368">
        <v>1.18</v>
      </c>
      <c r="R747" s="366">
        <v>3.5</v>
      </c>
      <c r="S747" s="73">
        <v>4.7</v>
      </c>
      <c r="T747" s="365">
        <v>4.2</v>
      </c>
      <c r="U747" s="365">
        <v>5.0999999999999996</v>
      </c>
      <c r="V747" s="365">
        <v>5.2</v>
      </c>
      <c r="W747" s="384"/>
      <c r="Y747" s="365">
        <v>8.9</v>
      </c>
      <c r="Z747" s="457">
        <v>8.5500000000000007</v>
      </c>
      <c r="AA747" s="365">
        <v>2.36</v>
      </c>
      <c r="AB747" s="365">
        <v>1.27</v>
      </c>
      <c r="AE747" s="273">
        <f t="shared" si="422"/>
        <v>0.10256410256410264</v>
      </c>
      <c r="AF747" s="208">
        <f t="shared" si="423"/>
        <v>0.12280701754385959</v>
      </c>
      <c r="AH747" s="213">
        <f t="shared" si="424"/>
        <v>0.22222222222222232</v>
      </c>
      <c r="AJ747" s="211">
        <f t="shared" si="420"/>
        <v>0.14814814814814814</v>
      </c>
      <c r="AL747" s="462" t="e">
        <f t="shared" si="405"/>
        <v>#DIV/0!</v>
      </c>
      <c r="AM747" s="461">
        <f t="shared" si="406"/>
        <v>0.40476190476190466</v>
      </c>
      <c r="AN747" s="200">
        <f t="shared" si="407"/>
        <v>0.18644067796610164</v>
      </c>
      <c r="AO747" s="208">
        <f t="shared" si="408"/>
        <v>0.18987341772151889</v>
      </c>
      <c r="AP747" s="32">
        <f t="shared" si="409"/>
        <v>0.35483870967741948</v>
      </c>
      <c r="AQ747" s="32">
        <f t="shared" si="410"/>
        <v>0.15909090909090895</v>
      </c>
      <c r="AR747" s="36">
        <f t="shared" si="411"/>
        <v>0.25301204819277112</v>
      </c>
      <c r="AS747" s="36" t="str">
        <f t="shared" si="412"/>
        <v/>
      </c>
      <c r="AT747" s="32">
        <f t="shared" si="425"/>
        <v>0.14838709677419359</v>
      </c>
      <c r="AU747" s="216">
        <f t="shared" si="426"/>
        <v>0.15540540540540548</v>
      </c>
      <c r="AV747" s="461">
        <f t="shared" si="427"/>
        <v>0.16256157635467994</v>
      </c>
      <c r="AW747" s="461">
        <f t="shared" si="428"/>
        <v>0.51190476190476208</v>
      </c>
    </row>
    <row r="748" spans="1:49">
      <c r="A748" s="40">
        <f>IF(ISBLANK(#REF!),"",DATE(YEAR(A747),MONTH(A747),DAY(A747)+7))</f>
        <v>42486</v>
      </c>
      <c r="B748" s="26">
        <v>4194</v>
      </c>
      <c r="C748" s="259">
        <v>2681</v>
      </c>
      <c r="D748" s="363">
        <f t="shared" ref="D748:D779" si="431">IF(ISBLANK(B748),"",(B748+C748)/(B747+C747)-1)</f>
        <v>6.0629435359456973E-2</v>
      </c>
      <c r="E748" s="349">
        <f t="shared" si="430"/>
        <v>6.0161779575328644E-2</v>
      </c>
      <c r="F748" s="349">
        <f t="shared" si="421"/>
        <v>6.1361836896278721E-2</v>
      </c>
      <c r="G748" s="421">
        <f t="shared" si="429"/>
        <v>0.56434166355837379</v>
      </c>
      <c r="H748" s="407"/>
      <c r="I748" s="339">
        <v>4.5</v>
      </c>
      <c r="J748" s="365">
        <v>6.85</v>
      </c>
      <c r="K748" s="408"/>
      <c r="L748" s="365">
        <v>5.9</v>
      </c>
      <c r="M748" s="384"/>
      <c r="N748" s="365">
        <v>6.4</v>
      </c>
      <c r="O748" s="384"/>
      <c r="P748" s="379">
        <v>0.2</v>
      </c>
      <c r="Q748" s="368">
        <v>1.35</v>
      </c>
      <c r="R748" s="366">
        <v>3.65</v>
      </c>
      <c r="S748" s="73">
        <v>4.9000000000000004</v>
      </c>
      <c r="T748" s="365">
        <v>4.3</v>
      </c>
      <c r="U748" s="365">
        <v>5.3</v>
      </c>
      <c r="V748" s="365">
        <v>5.55</v>
      </c>
      <c r="W748" s="384"/>
      <c r="Y748" s="365">
        <v>9.4499999999999993</v>
      </c>
      <c r="Z748" s="457">
        <v>9</v>
      </c>
      <c r="AA748" s="365">
        <v>2.79</v>
      </c>
      <c r="AB748" s="365">
        <v>1.44</v>
      </c>
      <c r="AE748" s="273">
        <f t="shared" si="422"/>
        <v>4.6511627906976827E-2</v>
      </c>
      <c r="AF748" s="208">
        <f t="shared" si="423"/>
        <v>7.0312499999999778E-2</v>
      </c>
      <c r="AH748" s="213">
        <f t="shared" si="424"/>
        <v>7.2727272727272751E-2</v>
      </c>
      <c r="AJ748" s="211">
        <f t="shared" si="420"/>
        <v>3.2258064516129004E-2</v>
      </c>
      <c r="AL748" s="462">
        <f t="shared" si="405"/>
        <v>0.17647058823529416</v>
      </c>
      <c r="AM748" s="461">
        <f t="shared" si="406"/>
        <v>0.14406779661016955</v>
      </c>
      <c r="AN748" s="200">
        <f t="shared" si="407"/>
        <v>4.2857142857142927E-2</v>
      </c>
      <c r="AO748" s="208">
        <f t="shared" si="408"/>
        <v>4.2553191489361764E-2</v>
      </c>
      <c r="AP748" s="32">
        <f t="shared" si="409"/>
        <v>2.3809523809523725E-2</v>
      </c>
      <c r="AQ748" s="32">
        <f t="shared" si="410"/>
        <v>3.9215686274509887E-2</v>
      </c>
      <c r="AR748" s="36">
        <f t="shared" si="411"/>
        <v>6.7307692307692291E-2</v>
      </c>
      <c r="AS748" s="36" t="str">
        <f t="shared" si="412"/>
        <v/>
      </c>
      <c r="AT748" s="32">
        <f t="shared" si="425"/>
        <v>6.1797752808988582E-2</v>
      </c>
      <c r="AU748" s="216">
        <f t="shared" si="426"/>
        <v>5.2631578947368363E-2</v>
      </c>
      <c r="AV748" s="461">
        <f t="shared" si="427"/>
        <v>0.18220338983050866</v>
      </c>
      <c r="AW748" s="461">
        <f t="shared" si="428"/>
        <v>0.13385826771653542</v>
      </c>
    </row>
    <row r="749" spans="1:49">
      <c r="A749" s="40">
        <f>IF(ISBLANK(#REF!),"",DATE(YEAR(A748),MONTH(A748),DAY(A748)+7))</f>
        <v>42493</v>
      </c>
      <c r="B749" s="26">
        <v>4220</v>
      </c>
      <c r="C749" s="259">
        <v>2582</v>
      </c>
      <c r="D749" s="363">
        <f t="shared" si="431"/>
        <v>-1.061818181818186E-2</v>
      </c>
      <c r="E749" s="349">
        <f t="shared" si="430"/>
        <v>6.1993323795899169E-3</v>
      </c>
      <c r="F749" s="349">
        <f t="shared" si="421"/>
        <v>-3.6926519955240544E-2</v>
      </c>
      <c r="G749" s="421">
        <f t="shared" si="429"/>
        <v>0.63439194422927958</v>
      </c>
      <c r="H749" s="407"/>
      <c r="I749" s="339">
        <v>4.1500000000000004</v>
      </c>
      <c r="J749" s="365">
        <v>6.55</v>
      </c>
      <c r="K749" s="408"/>
      <c r="L749" s="365">
        <v>5.9</v>
      </c>
      <c r="M749" s="384"/>
      <c r="N749" s="365">
        <v>6.4</v>
      </c>
      <c r="O749" s="384"/>
      <c r="P749" s="379">
        <v>0.2</v>
      </c>
      <c r="Q749" s="368">
        <v>1.22</v>
      </c>
      <c r="R749" s="366">
        <v>3.85</v>
      </c>
      <c r="S749" s="73">
        <v>4.9000000000000004</v>
      </c>
      <c r="T749" s="365">
        <v>4.3</v>
      </c>
      <c r="U749" s="365">
        <v>5.5</v>
      </c>
      <c r="V749" s="365">
        <v>6.25</v>
      </c>
      <c r="W749" s="384"/>
      <c r="Y749" s="365">
        <v>9.1999999999999993</v>
      </c>
      <c r="Z749" s="457">
        <v>8.75</v>
      </c>
      <c r="AA749" s="365">
        <v>2.87</v>
      </c>
      <c r="AB749" s="365">
        <v>1.9</v>
      </c>
      <c r="AE749" s="273">
        <f t="shared" si="422"/>
        <v>-7.7777777777777724E-2</v>
      </c>
      <c r="AF749" s="208">
        <f t="shared" si="423"/>
        <v>-4.3795620437956151E-2</v>
      </c>
      <c r="AH749" s="213">
        <f t="shared" si="424"/>
        <v>0</v>
      </c>
      <c r="AJ749" s="211">
        <f t="shared" si="420"/>
        <v>0</v>
      </c>
      <c r="AL749" s="462">
        <f t="shared" ref="AL749:AL780" si="432">IF(ISBLANK(P749),"",P749/P748-1)</f>
        <v>0</v>
      </c>
      <c r="AM749" s="461">
        <f t="shared" ref="AM749:AM780" si="433">IF(ISBLANK(Q749),"",Q749/Q748-1)</f>
        <v>-9.6296296296296324E-2</v>
      </c>
      <c r="AN749" s="200">
        <f t="shared" ref="AN749:AN780" si="434">IF(ISBLANK(R749),"",R749/R748-1)</f>
        <v>5.4794520547945202E-2</v>
      </c>
      <c r="AO749" s="208">
        <f t="shared" ref="AO749:AO780" si="435">IF(ISBLANK(S749),"",S749/S748-1)</f>
        <v>0</v>
      </c>
      <c r="AP749" s="32">
        <f t="shared" ref="AP749:AP780" si="436">IF(ISBLANK(T749),"",T749/T748-1)</f>
        <v>0</v>
      </c>
      <c r="AQ749" s="32">
        <f t="shared" ref="AQ749:AQ780" si="437">IF(ISBLANK(U749),"",U749/U748-1)</f>
        <v>3.7735849056603765E-2</v>
      </c>
      <c r="AR749" s="36">
        <f t="shared" ref="AR749:AR780" si="438">IF(ISBLANK(V749),"",V749/V748-1)</f>
        <v>0.12612612612612617</v>
      </c>
      <c r="AT749" s="32">
        <f t="shared" si="425"/>
        <v>-2.6455026455026509E-2</v>
      </c>
      <c r="AU749" s="216">
        <f t="shared" si="426"/>
        <v>-2.777777777777779E-2</v>
      </c>
      <c r="AV749" s="461">
        <f t="shared" si="427"/>
        <v>2.8673835125448077E-2</v>
      </c>
      <c r="AW749" s="461">
        <f t="shared" si="428"/>
        <v>0.31944444444444442</v>
      </c>
    </row>
    <row r="750" spans="1:49">
      <c r="A750" s="40">
        <f>IF(ISBLANK(#REF!),"",DATE(YEAR(A749),MONTH(A749),DAY(A749)+7))</f>
        <v>42500</v>
      </c>
      <c r="B750" s="26">
        <v>3962</v>
      </c>
      <c r="C750" s="259">
        <v>2387</v>
      </c>
      <c r="D750" s="363">
        <f t="shared" si="431"/>
        <v>-6.659805939429575E-2</v>
      </c>
      <c r="E750" s="349">
        <f t="shared" si="430"/>
        <v>-6.1137440758293859E-2</v>
      </c>
      <c r="F750" s="349">
        <f t="shared" si="421"/>
        <v>-7.5522850503485617E-2</v>
      </c>
      <c r="G750" s="421">
        <f t="shared" si="429"/>
        <v>0.65982404692082108</v>
      </c>
      <c r="H750" s="407"/>
      <c r="I750" s="339">
        <v>3.75</v>
      </c>
      <c r="J750" s="365">
        <v>6.25</v>
      </c>
      <c r="K750" s="408"/>
      <c r="L750" s="365">
        <v>5.6</v>
      </c>
      <c r="M750" s="384"/>
      <c r="N750" s="365">
        <v>6.2</v>
      </c>
      <c r="O750" s="384"/>
      <c r="P750" s="379">
        <v>0.13</v>
      </c>
      <c r="Q750" s="368">
        <v>0.93</v>
      </c>
      <c r="R750" s="366">
        <v>3.65</v>
      </c>
      <c r="S750" s="73">
        <v>4.6500000000000004</v>
      </c>
      <c r="T750" s="365">
        <v>4</v>
      </c>
      <c r="U750" s="365">
        <v>5.0999999999999996</v>
      </c>
      <c r="V750" s="365">
        <v>5.7</v>
      </c>
      <c r="W750" s="384"/>
      <c r="Y750" s="365">
        <v>8.5500000000000007</v>
      </c>
      <c r="Z750" s="457">
        <v>8.1</v>
      </c>
      <c r="AA750" s="365">
        <v>2.58</v>
      </c>
      <c r="AB750" s="365">
        <v>1.48</v>
      </c>
      <c r="AE750" s="273">
        <f t="shared" si="422"/>
        <v>-9.6385542168674787E-2</v>
      </c>
      <c r="AF750" s="208">
        <f t="shared" si="423"/>
        <v>-4.5801526717557217E-2</v>
      </c>
      <c r="AH750" s="213">
        <f t="shared" si="424"/>
        <v>-5.0847457627118731E-2</v>
      </c>
      <c r="AJ750" s="211">
        <f t="shared" si="420"/>
        <v>-3.125E-2</v>
      </c>
      <c r="AL750" s="462">
        <f t="shared" si="432"/>
        <v>-0.35</v>
      </c>
      <c r="AM750" s="461">
        <f t="shared" si="433"/>
        <v>-0.23770491803278682</v>
      </c>
      <c r="AN750" s="200">
        <f t="shared" si="434"/>
        <v>-5.1948051948051965E-2</v>
      </c>
      <c r="AO750" s="208">
        <f t="shared" si="435"/>
        <v>-5.1020408163265252E-2</v>
      </c>
      <c r="AP750" s="32">
        <f t="shared" si="436"/>
        <v>-6.9767441860465129E-2</v>
      </c>
      <c r="AQ750" s="32">
        <f t="shared" si="437"/>
        <v>-7.2727272727272751E-2</v>
      </c>
      <c r="AR750" s="36">
        <f t="shared" si="438"/>
        <v>-8.7999999999999967E-2</v>
      </c>
      <c r="AT750" s="32">
        <f t="shared" si="425"/>
        <v>-7.0652173913043348E-2</v>
      </c>
      <c r="AU750" s="216">
        <f t="shared" si="426"/>
        <v>-7.4285714285714288E-2</v>
      </c>
      <c r="AV750" s="461">
        <f t="shared" si="427"/>
        <v>-0.10104529616724744</v>
      </c>
      <c r="AW750" s="461">
        <f t="shared" si="428"/>
        <v>-0.22105263157894739</v>
      </c>
    </row>
    <row r="751" spans="1:49">
      <c r="A751" s="40">
        <f>IF(ISBLANK(#REF!),"",DATE(YEAR(A750),MONTH(A750),DAY(A750)+7))</f>
        <v>42507</v>
      </c>
      <c r="B751" s="26">
        <v>3883</v>
      </c>
      <c r="C751" s="313">
        <v>2295</v>
      </c>
      <c r="D751" s="363">
        <f t="shared" si="431"/>
        <v>-2.6933375334698417E-2</v>
      </c>
      <c r="E751" s="349">
        <f t="shared" si="430"/>
        <v>-1.9939424533064076E-2</v>
      </c>
      <c r="F751" s="349">
        <f t="shared" si="421"/>
        <v>-3.8542103058232136E-2</v>
      </c>
      <c r="G751" s="421">
        <f t="shared" si="429"/>
        <v>0.69193899782135071</v>
      </c>
      <c r="H751" s="407"/>
      <c r="I751" s="339">
        <v>3.75</v>
      </c>
      <c r="J751" s="73">
        <v>5.8</v>
      </c>
      <c r="K751" s="408"/>
      <c r="L751" s="73">
        <v>5.5</v>
      </c>
      <c r="M751" s="384"/>
      <c r="N751" s="73">
        <v>6.1</v>
      </c>
      <c r="O751" s="384"/>
      <c r="P751" s="379">
        <v>0.03</v>
      </c>
      <c r="Q751" s="368">
        <v>0.84</v>
      </c>
      <c r="R751" s="366">
        <v>3.55</v>
      </c>
      <c r="S751" s="73">
        <v>4.3</v>
      </c>
      <c r="T751" s="365">
        <v>3.6</v>
      </c>
      <c r="U751" s="365">
        <v>5</v>
      </c>
      <c r="V751" s="365">
        <v>5.6</v>
      </c>
      <c r="W751" s="384"/>
      <c r="Y751" s="365">
        <v>8.35</v>
      </c>
      <c r="Z751" s="457">
        <v>7.9</v>
      </c>
      <c r="AA751" s="365">
        <v>2.79</v>
      </c>
      <c r="AB751" s="365">
        <v>1.27</v>
      </c>
      <c r="AE751" s="273">
        <f t="shared" si="422"/>
        <v>0</v>
      </c>
      <c r="AF751" s="208">
        <f t="shared" si="423"/>
        <v>-7.2000000000000064E-2</v>
      </c>
      <c r="AH751" s="213">
        <f t="shared" si="424"/>
        <v>-1.7857142857142794E-2</v>
      </c>
      <c r="AJ751" s="211">
        <f t="shared" si="420"/>
        <v>-1.6129032258064613E-2</v>
      </c>
      <c r="AL751" s="462">
        <f t="shared" si="432"/>
        <v>-0.76923076923076927</v>
      </c>
      <c r="AM751" s="461">
        <f t="shared" si="433"/>
        <v>-9.6774193548387233E-2</v>
      </c>
      <c r="AN751" s="200">
        <f t="shared" si="434"/>
        <v>-2.7397260273972601E-2</v>
      </c>
      <c r="AO751" s="208">
        <f t="shared" si="435"/>
        <v>-7.526881720430123E-2</v>
      </c>
      <c r="AP751" s="32">
        <f t="shared" si="436"/>
        <v>-9.9999999999999978E-2</v>
      </c>
      <c r="AQ751" s="32">
        <f t="shared" si="437"/>
        <v>-1.9607843137254832E-2</v>
      </c>
      <c r="AR751" s="36">
        <f t="shared" si="438"/>
        <v>-1.7543859649122862E-2</v>
      </c>
      <c r="AT751" s="32">
        <f t="shared" si="425"/>
        <v>-2.3391812865497186E-2</v>
      </c>
      <c r="AU751" s="216">
        <f t="shared" si="426"/>
        <v>-2.4691358024691246E-2</v>
      </c>
      <c r="AV751" s="461">
        <f t="shared" si="427"/>
        <v>8.1395348837209225E-2</v>
      </c>
      <c r="AW751" s="461">
        <f t="shared" si="428"/>
        <v>-0.14189189189189189</v>
      </c>
    </row>
    <row r="752" spans="1:49">
      <c r="A752" s="40">
        <f>IF(ISBLANK(#REF!),"",DATE(YEAR(A751),MONTH(A751),DAY(A751)+7))</f>
        <v>42514</v>
      </c>
      <c r="B752" s="26">
        <v>3991</v>
      </c>
      <c r="C752" s="313">
        <v>2481</v>
      </c>
      <c r="D752" s="363">
        <f t="shared" si="431"/>
        <v>4.7588216251214011E-2</v>
      </c>
      <c r="E752" s="349">
        <f t="shared" si="430"/>
        <v>2.7813546227144048E-2</v>
      </c>
      <c r="F752" s="349">
        <f t="shared" si="421"/>
        <v>8.1045751633986862E-2</v>
      </c>
      <c r="G752" s="421">
        <f t="shared" si="429"/>
        <v>0.60862555421201125</v>
      </c>
      <c r="H752" s="407"/>
      <c r="I752" s="339">
        <v>4.1500000000000004</v>
      </c>
      <c r="J752" s="365">
        <v>6.25</v>
      </c>
      <c r="K752" s="408"/>
      <c r="L752" s="365">
        <v>5.75</v>
      </c>
      <c r="M752" s="384"/>
      <c r="N752" s="365">
        <v>6.4</v>
      </c>
      <c r="O752" s="384"/>
      <c r="P752" s="379">
        <v>0.06</v>
      </c>
      <c r="Q752" s="368">
        <v>0.97</v>
      </c>
      <c r="R752" s="366">
        <v>3.7</v>
      </c>
      <c r="S752" s="73">
        <v>4.5999999999999996</v>
      </c>
      <c r="T752" s="365">
        <v>3.9</v>
      </c>
      <c r="U752" s="365">
        <v>5.0999999999999996</v>
      </c>
      <c r="V752" s="365">
        <v>5.8</v>
      </c>
      <c r="W752" s="384"/>
      <c r="Y752" s="365">
        <v>8.5</v>
      </c>
      <c r="Z752" s="457">
        <v>8.0500000000000007</v>
      </c>
      <c r="AA752" s="365">
        <v>2.87</v>
      </c>
      <c r="AB752" s="365">
        <v>1.48</v>
      </c>
      <c r="AE752" s="273">
        <f t="shared" si="422"/>
        <v>0.10666666666666669</v>
      </c>
      <c r="AF752" s="208">
        <f t="shared" si="423"/>
        <v>7.7586206896551824E-2</v>
      </c>
      <c r="AH752" s="213">
        <f t="shared" si="424"/>
        <v>4.5454545454545414E-2</v>
      </c>
      <c r="AJ752" s="211">
        <f t="shared" si="420"/>
        <v>4.9180327868852514E-2</v>
      </c>
      <c r="AL752" s="462">
        <f t="shared" si="432"/>
        <v>1</v>
      </c>
      <c r="AM752" s="461">
        <f t="shared" si="433"/>
        <v>0.15476190476190488</v>
      </c>
      <c r="AN752" s="200">
        <f t="shared" si="434"/>
        <v>4.2253521126760729E-2</v>
      </c>
      <c r="AO752" s="208">
        <f t="shared" si="435"/>
        <v>6.9767441860465018E-2</v>
      </c>
      <c r="AP752" s="32">
        <f t="shared" si="436"/>
        <v>8.3333333333333259E-2</v>
      </c>
      <c r="AQ752" s="32">
        <f t="shared" si="437"/>
        <v>2.0000000000000018E-2</v>
      </c>
      <c r="AR752" s="36">
        <f t="shared" si="438"/>
        <v>3.5714285714285809E-2</v>
      </c>
      <c r="AT752" s="32">
        <f t="shared" si="425"/>
        <v>1.7964071856287456E-2</v>
      </c>
      <c r="AU752" s="216">
        <f t="shared" si="426"/>
        <v>1.8987341772152E-2</v>
      </c>
      <c r="AV752" s="461">
        <f t="shared" si="427"/>
        <v>2.8673835125448077E-2</v>
      </c>
      <c r="AW752" s="461">
        <f t="shared" si="428"/>
        <v>0.16535433070866135</v>
      </c>
    </row>
    <row r="753" spans="1:49">
      <c r="A753" s="40">
        <f>IF(ISBLANK(#REF!),"",DATE(YEAR(A752),MONTH(A752),DAY(A752)+7))</f>
        <v>42521</v>
      </c>
      <c r="B753" s="26">
        <v>3789</v>
      </c>
      <c r="C753" s="313">
        <v>2417</v>
      </c>
      <c r="D753" s="363">
        <f t="shared" si="431"/>
        <v>-4.1100123609394301E-2</v>
      </c>
      <c r="E753" s="349">
        <f t="shared" si="430"/>
        <v>-5.0613881232773772E-2</v>
      </c>
      <c r="F753" s="349">
        <f t="shared" si="421"/>
        <v>-2.5796049979846858E-2</v>
      </c>
      <c r="G753" s="421">
        <f t="shared" si="429"/>
        <v>0.56764584195283407</v>
      </c>
      <c r="H753" s="407"/>
      <c r="I753" s="339">
        <v>4.3</v>
      </c>
      <c r="J753" s="365">
        <v>5.75</v>
      </c>
      <c r="K753" s="408"/>
      <c r="L753" s="365">
        <v>5.6</v>
      </c>
      <c r="M753" s="384"/>
      <c r="N753" s="365">
        <v>6.2</v>
      </c>
      <c r="O753" s="384"/>
      <c r="P753" s="379">
        <v>0.04</v>
      </c>
      <c r="Q753" s="368">
        <v>0.97</v>
      </c>
      <c r="R753" s="366">
        <v>3.4</v>
      </c>
      <c r="S753" s="73">
        <v>4.3</v>
      </c>
      <c r="T753" s="365">
        <v>3.75</v>
      </c>
      <c r="U753" s="365">
        <v>4.8</v>
      </c>
      <c r="V753" s="365">
        <v>5.3</v>
      </c>
      <c r="W753" s="384"/>
      <c r="Y753" s="365">
        <v>8.6999999999999993</v>
      </c>
      <c r="Z753" s="457">
        <v>8.25</v>
      </c>
      <c r="AA753" s="365">
        <v>2.36</v>
      </c>
      <c r="AB753" s="365">
        <v>1.1399999999999999</v>
      </c>
      <c r="AE753" s="273">
        <f t="shared" si="422"/>
        <v>3.6144578313252795E-2</v>
      </c>
      <c r="AF753" s="208">
        <f t="shared" si="423"/>
        <v>-7.999999999999996E-2</v>
      </c>
      <c r="AH753" s="213">
        <f t="shared" si="424"/>
        <v>-2.6086956521739202E-2</v>
      </c>
      <c r="AJ753" s="211">
        <f t="shared" si="420"/>
        <v>-3.125E-2</v>
      </c>
      <c r="AL753" s="462">
        <f t="shared" si="432"/>
        <v>-0.33333333333333326</v>
      </c>
      <c r="AM753" s="461">
        <f t="shared" si="433"/>
        <v>0</v>
      </c>
      <c r="AN753" s="200">
        <f t="shared" si="434"/>
        <v>-8.1081081081081141E-2</v>
      </c>
      <c r="AO753" s="208">
        <f t="shared" si="435"/>
        <v>-6.5217391304347783E-2</v>
      </c>
      <c r="AP753" s="32">
        <f t="shared" si="436"/>
        <v>-3.8461538461538436E-2</v>
      </c>
      <c r="AQ753" s="32">
        <f t="shared" si="437"/>
        <v>-5.8823529411764719E-2</v>
      </c>
      <c r="AR753" s="36">
        <f t="shared" si="438"/>
        <v>-8.6206896551724088E-2</v>
      </c>
      <c r="AT753" s="32">
        <f t="shared" si="425"/>
        <v>2.3529411764705799E-2</v>
      </c>
      <c r="AU753" s="216">
        <f t="shared" si="426"/>
        <v>2.4844720496894235E-2</v>
      </c>
      <c r="AV753" s="461">
        <f t="shared" si="427"/>
        <v>-0.17770034843205584</v>
      </c>
      <c r="AW753" s="461">
        <f t="shared" si="428"/>
        <v>-0.22972972972972983</v>
      </c>
    </row>
    <row r="754" spans="1:49">
      <c r="A754" s="40">
        <f>IF(ISBLANK(#REF!),"",DATE(YEAR(A753),MONTH(A753),DAY(A753)+7))</f>
        <v>42528</v>
      </c>
      <c r="B754" s="26">
        <v>3822</v>
      </c>
      <c r="C754" s="313">
        <v>2488</v>
      </c>
      <c r="D754" s="363">
        <f t="shared" si="431"/>
        <v>1.6757976152110832E-2</v>
      </c>
      <c r="E754" s="349">
        <f t="shared" si="430"/>
        <v>8.7094220110848219E-3</v>
      </c>
      <c r="F754" s="349">
        <f t="shared" si="421"/>
        <v>2.9375258585022657E-2</v>
      </c>
      <c r="G754" s="421">
        <f t="shared" si="429"/>
        <v>0.5361736334405145</v>
      </c>
      <c r="H754" s="407"/>
      <c r="I754" s="339">
        <v>4.3499999999999996</v>
      </c>
      <c r="J754" s="365">
        <v>6.15</v>
      </c>
      <c r="K754" s="408"/>
      <c r="L754" s="365">
        <v>5.7</v>
      </c>
      <c r="M754" s="384"/>
      <c r="N754" s="365">
        <v>6.2</v>
      </c>
      <c r="O754" s="384"/>
      <c r="P754" s="379">
        <v>0.08</v>
      </c>
      <c r="Q754" s="368">
        <v>1.1399999999999999</v>
      </c>
      <c r="R754" s="366">
        <v>3.4</v>
      </c>
      <c r="S754" s="73">
        <v>4.45</v>
      </c>
      <c r="T754" s="365">
        <v>3.7</v>
      </c>
      <c r="U754" s="365">
        <v>4.8</v>
      </c>
      <c r="V754" s="365">
        <v>5.3</v>
      </c>
      <c r="W754" s="384"/>
      <c r="Y754" s="365">
        <v>9.5</v>
      </c>
      <c r="Z754" s="457">
        <v>9</v>
      </c>
      <c r="AA754" s="365">
        <v>2.11</v>
      </c>
      <c r="AB754" s="365">
        <v>1.18</v>
      </c>
      <c r="AE754" s="273">
        <f t="shared" si="422"/>
        <v>1.1627906976744207E-2</v>
      </c>
      <c r="AF754" s="208">
        <f t="shared" si="423"/>
        <v>6.956521739130439E-2</v>
      </c>
      <c r="AH754" s="213">
        <f t="shared" si="424"/>
        <v>1.7857142857143016E-2</v>
      </c>
      <c r="AJ754" s="211">
        <f t="shared" si="420"/>
        <v>0</v>
      </c>
      <c r="AL754" s="462">
        <f t="shared" si="432"/>
        <v>1</v>
      </c>
      <c r="AM754" s="461">
        <f t="shared" si="433"/>
        <v>0.17525773195876271</v>
      </c>
      <c r="AN754" s="200">
        <f t="shared" si="434"/>
        <v>0</v>
      </c>
      <c r="AO754" s="208">
        <f t="shared" si="435"/>
        <v>3.488372093023262E-2</v>
      </c>
      <c r="AP754" s="32">
        <f t="shared" si="436"/>
        <v>-1.3333333333333308E-2</v>
      </c>
      <c r="AQ754" s="32">
        <f t="shared" si="437"/>
        <v>0</v>
      </c>
      <c r="AR754" s="36">
        <f t="shared" si="438"/>
        <v>0</v>
      </c>
      <c r="AT754" s="32">
        <f t="shared" si="425"/>
        <v>9.1954022988505857E-2</v>
      </c>
      <c r="AU754" s="216">
        <f t="shared" si="426"/>
        <v>9.0909090909090828E-2</v>
      </c>
      <c r="AV754" s="461">
        <f t="shared" si="427"/>
        <v>-0.10593220338983056</v>
      </c>
      <c r="AW754" s="461">
        <f t="shared" si="428"/>
        <v>3.5087719298245723E-2</v>
      </c>
    </row>
    <row r="755" spans="1:49">
      <c r="A755" s="40">
        <f>IF(ISBLANK(#REF!),"",DATE(YEAR(A754),MONTH(A754),DAY(A754)+7))</f>
        <v>42535</v>
      </c>
      <c r="B755" s="26">
        <v>3902</v>
      </c>
      <c r="C755" s="313">
        <v>2700</v>
      </c>
      <c r="D755" s="363">
        <f t="shared" si="431"/>
        <v>4.62757527733757E-2</v>
      </c>
      <c r="E755" s="349">
        <f t="shared" si="430"/>
        <v>2.0931449502878063E-2</v>
      </c>
      <c r="F755" s="349">
        <f t="shared" si="421"/>
        <v>8.5209003215434009E-2</v>
      </c>
      <c r="G755" s="421">
        <f t="shared" si="429"/>
        <v>0.44518518518518518</v>
      </c>
      <c r="H755" s="407"/>
      <c r="I755" s="339">
        <v>4.95</v>
      </c>
      <c r="J755" s="365">
        <v>6.85</v>
      </c>
      <c r="K755" s="408"/>
      <c r="L755" s="365">
        <v>5.9</v>
      </c>
      <c r="M755" s="384"/>
      <c r="N755" s="365">
        <v>6.4</v>
      </c>
      <c r="O755" s="384"/>
      <c r="P755" s="379">
        <v>0.12</v>
      </c>
      <c r="Q755" s="368">
        <v>1.27</v>
      </c>
      <c r="R755" s="366">
        <v>3.5</v>
      </c>
      <c r="S755" s="73">
        <v>4.45</v>
      </c>
      <c r="T755" s="365">
        <v>3.9</v>
      </c>
      <c r="U755" s="365">
        <v>4.8499999999999996</v>
      </c>
      <c r="V755" s="365">
        <v>5.25</v>
      </c>
      <c r="W755" s="384"/>
      <c r="Y755" s="365">
        <v>9.75</v>
      </c>
      <c r="Z755" s="457">
        <v>9.25</v>
      </c>
      <c r="AA755" s="365">
        <v>2.11</v>
      </c>
      <c r="AB755" s="365">
        <v>1.06</v>
      </c>
      <c r="AE755" s="273">
        <f t="shared" si="422"/>
        <v>0.13793103448275867</v>
      </c>
      <c r="AF755" s="208">
        <f t="shared" si="423"/>
        <v>0.11382113821138207</v>
      </c>
      <c r="AH755" s="213">
        <f t="shared" si="424"/>
        <v>3.5087719298245723E-2</v>
      </c>
      <c r="AJ755" s="211">
        <f t="shared" si="420"/>
        <v>3.2258064516129004E-2</v>
      </c>
      <c r="AL755" s="462">
        <f t="shared" si="432"/>
        <v>0.5</v>
      </c>
      <c r="AM755" s="461">
        <f t="shared" si="433"/>
        <v>0.11403508771929838</v>
      </c>
      <c r="AN755" s="200">
        <f t="shared" si="434"/>
        <v>2.941176470588247E-2</v>
      </c>
      <c r="AO755" s="208">
        <f t="shared" si="435"/>
        <v>0</v>
      </c>
      <c r="AP755" s="32">
        <f t="shared" si="436"/>
        <v>5.4054054054053946E-2</v>
      </c>
      <c r="AQ755" s="32">
        <f t="shared" si="437"/>
        <v>1.0416666666666741E-2</v>
      </c>
      <c r="AR755" s="36">
        <f t="shared" si="438"/>
        <v>-9.4339622641509413E-3</v>
      </c>
      <c r="AT755" s="32">
        <f t="shared" si="425"/>
        <v>2.6315789473684292E-2</v>
      </c>
      <c r="AU755" s="216">
        <f t="shared" si="426"/>
        <v>2.7777777777777679E-2</v>
      </c>
      <c r="AV755" s="461">
        <f t="shared" si="427"/>
        <v>0</v>
      </c>
      <c r="AW755" s="461">
        <f t="shared" si="428"/>
        <v>-0.10169491525423724</v>
      </c>
    </row>
    <row r="756" spans="1:49">
      <c r="A756" s="40">
        <f>IF(ISBLANK(#REF!),"",DATE(YEAR(A755),MONTH(A755),DAY(A755)+7))</f>
        <v>42542</v>
      </c>
      <c r="B756" s="26">
        <v>3684</v>
      </c>
      <c r="C756" s="313">
        <v>2592</v>
      </c>
      <c r="D756" s="363">
        <f t="shared" si="431"/>
        <v>-4.9378976067858238E-2</v>
      </c>
      <c r="E756" s="349">
        <f t="shared" si="430"/>
        <v>-5.5868785238339269E-2</v>
      </c>
      <c r="F756" s="349">
        <f t="shared" si="421"/>
        <v>-4.0000000000000036E-2</v>
      </c>
      <c r="G756" s="421">
        <f t="shared" si="429"/>
        <v>0.42129629629629628</v>
      </c>
      <c r="H756" s="407"/>
      <c r="I756" s="339">
        <v>4.6500000000000004</v>
      </c>
      <c r="J756" s="365">
        <v>6.55</v>
      </c>
      <c r="K756" s="408"/>
      <c r="L756" s="365">
        <v>5.8</v>
      </c>
      <c r="M756" s="384"/>
      <c r="N756" s="365">
        <v>6.2</v>
      </c>
      <c r="O756" s="384"/>
      <c r="P756" s="379">
        <v>0.12</v>
      </c>
      <c r="Q756" s="368">
        <v>1.18</v>
      </c>
      <c r="R756" s="366">
        <v>3.1</v>
      </c>
      <c r="S756" s="73">
        <v>4.25</v>
      </c>
      <c r="T756" s="365">
        <v>3.8</v>
      </c>
      <c r="U756" s="365">
        <v>4.6500000000000004</v>
      </c>
      <c r="V756" s="365">
        <v>4.95</v>
      </c>
      <c r="W756" s="384"/>
      <c r="Y756" s="365">
        <v>9.35</v>
      </c>
      <c r="Z756" s="457">
        <v>8.85</v>
      </c>
      <c r="AA756" s="365">
        <v>2.0299999999999998</v>
      </c>
      <c r="AB756" s="365">
        <v>0.89</v>
      </c>
      <c r="AE756" s="273">
        <f t="shared" si="422"/>
        <v>-6.0606060606060552E-2</v>
      </c>
      <c r="AF756" s="208">
        <f t="shared" si="423"/>
        <v>-4.3795620437956151E-2</v>
      </c>
      <c r="AH756" s="213">
        <f t="shared" si="424"/>
        <v>-1.6949152542372947E-2</v>
      </c>
      <c r="AJ756" s="211">
        <f t="shared" si="420"/>
        <v>-3.125E-2</v>
      </c>
      <c r="AL756" s="462">
        <f t="shared" si="432"/>
        <v>0</v>
      </c>
      <c r="AM756" s="461">
        <f t="shared" si="433"/>
        <v>-7.0866141732283561E-2</v>
      </c>
      <c r="AN756" s="200">
        <f t="shared" si="434"/>
        <v>-0.11428571428571421</v>
      </c>
      <c r="AO756" s="208">
        <f t="shared" si="435"/>
        <v>-4.49438202247191E-2</v>
      </c>
      <c r="AP756" s="32">
        <f t="shared" si="436"/>
        <v>-2.5641025641025661E-2</v>
      </c>
      <c r="AQ756" s="32">
        <f t="shared" si="437"/>
        <v>-4.1237113402061709E-2</v>
      </c>
      <c r="AR756" s="36">
        <f t="shared" si="438"/>
        <v>-5.7142857142857162E-2</v>
      </c>
      <c r="AT756" s="32">
        <f t="shared" si="425"/>
        <v>-4.1025641025641102E-2</v>
      </c>
      <c r="AU756" s="216">
        <f t="shared" si="426"/>
        <v>-4.3243243243243246E-2</v>
      </c>
      <c r="AV756" s="461">
        <f t="shared" si="427"/>
        <v>-3.791469194312802E-2</v>
      </c>
      <c r="AW756" s="461">
        <f t="shared" si="428"/>
        <v>-0.16037735849056611</v>
      </c>
    </row>
    <row r="757" spans="1:49" s="90" customFormat="1">
      <c r="A757" s="314">
        <f>IF(ISBLANK(#REF!),"",DATE(YEAR(A756),MONTH(A756),DAY(A756)+7))</f>
        <v>42549</v>
      </c>
      <c r="B757" s="26">
        <v>3791</v>
      </c>
      <c r="C757" s="313">
        <v>2612</v>
      </c>
      <c r="D757" s="363">
        <f t="shared" si="431"/>
        <v>2.0235818992989207E-2</v>
      </c>
      <c r="E757" s="349">
        <f t="shared" si="430"/>
        <v>2.9044516829533018E-2</v>
      </c>
      <c r="F757" s="349">
        <f t="shared" si="421"/>
        <v>7.7160493827159726E-3</v>
      </c>
      <c r="G757" s="421">
        <f t="shared" si="429"/>
        <v>0.45137825421133232</v>
      </c>
      <c r="H757" s="407"/>
      <c r="I757" s="339">
        <v>4.3499999999999996</v>
      </c>
      <c r="J757" s="73">
        <v>7</v>
      </c>
      <c r="K757" s="408"/>
      <c r="L757" s="73">
        <v>5.8</v>
      </c>
      <c r="M757" s="384"/>
      <c r="N757" s="73">
        <v>6.2</v>
      </c>
      <c r="O757" s="384"/>
      <c r="P757" s="379">
        <v>0.12</v>
      </c>
      <c r="Q757" s="411">
        <v>1.1499999999999999</v>
      </c>
      <c r="R757" s="386">
        <v>3.15</v>
      </c>
      <c r="S757" s="73">
        <v>4.2</v>
      </c>
      <c r="T757" s="73">
        <v>3.8</v>
      </c>
      <c r="U757" s="73">
        <v>4.7</v>
      </c>
      <c r="V757" s="73">
        <v>5</v>
      </c>
      <c r="W757" s="384"/>
      <c r="X757" s="387"/>
      <c r="Y757" s="73">
        <v>9.75</v>
      </c>
      <c r="Z757" s="457">
        <v>9.25</v>
      </c>
      <c r="AA757" s="73">
        <v>2.2000000000000002</v>
      </c>
      <c r="AB757" s="73">
        <v>0.9</v>
      </c>
      <c r="AC757" s="388"/>
      <c r="AD757" s="475"/>
      <c r="AE757" s="273">
        <f t="shared" si="422"/>
        <v>-6.4516129032258229E-2</v>
      </c>
      <c r="AF757" s="208">
        <f t="shared" si="423"/>
        <v>6.8702290076335881E-2</v>
      </c>
      <c r="AG757" s="207"/>
      <c r="AH757" s="213">
        <f t="shared" si="424"/>
        <v>0</v>
      </c>
      <c r="AI757" s="210"/>
      <c r="AJ757" s="211">
        <f t="shared" si="420"/>
        <v>0</v>
      </c>
      <c r="AK757" s="210"/>
      <c r="AL757" s="462">
        <f t="shared" si="432"/>
        <v>0</v>
      </c>
      <c r="AM757" s="461">
        <f t="shared" si="433"/>
        <v>-2.5423728813559365E-2</v>
      </c>
      <c r="AN757" s="200">
        <f t="shared" si="434"/>
        <v>1.6129032258064502E-2</v>
      </c>
      <c r="AO757" s="208">
        <f t="shared" si="435"/>
        <v>-1.1764705882352899E-2</v>
      </c>
      <c r="AP757" s="32">
        <f t="shared" si="436"/>
        <v>0</v>
      </c>
      <c r="AQ757" s="32">
        <f t="shared" si="437"/>
        <v>1.0752688172043001E-2</v>
      </c>
      <c r="AR757" s="36">
        <f t="shared" si="438"/>
        <v>1.0101010101010166E-2</v>
      </c>
      <c r="AS757"/>
      <c r="AT757" s="32">
        <f t="shared" si="425"/>
        <v>4.2780748663101553E-2</v>
      </c>
      <c r="AU757" s="216">
        <f t="shared" si="426"/>
        <v>4.5197740112994378E-2</v>
      </c>
      <c r="AV757" s="461">
        <f t="shared" si="427"/>
        <v>8.374384236453225E-2</v>
      </c>
      <c r="AW757" s="461">
        <f t="shared" si="428"/>
        <v>1.1235955056179803E-2</v>
      </c>
    </row>
    <row r="758" spans="1:49" s="90" customFormat="1">
      <c r="A758" s="314">
        <f>IF(ISBLANK(#REF!),"",DATE(YEAR(A757),MONTH(A757),DAY(A757)+7))</f>
        <v>42556</v>
      </c>
      <c r="B758" s="26">
        <v>4030</v>
      </c>
      <c r="C758" s="313">
        <v>2777</v>
      </c>
      <c r="D758" s="363">
        <f t="shared" si="431"/>
        <v>6.3095424019990576E-2</v>
      </c>
      <c r="E758" s="349">
        <f t="shared" si="430"/>
        <v>6.3044051701398152E-2</v>
      </c>
      <c r="F758" s="349">
        <f t="shared" si="421"/>
        <v>6.3169984686064273E-2</v>
      </c>
      <c r="G758" s="421">
        <f t="shared" si="429"/>
        <v>0.45120633777457686</v>
      </c>
      <c r="H758" s="407"/>
      <c r="I758" s="339">
        <v>4.7</v>
      </c>
      <c r="J758" s="73">
        <v>7.15</v>
      </c>
      <c r="K758" s="408"/>
      <c r="L758" s="73">
        <v>6.05</v>
      </c>
      <c r="M758" s="384"/>
      <c r="N758" s="73">
        <v>6.55</v>
      </c>
      <c r="O758" s="384"/>
      <c r="P758" s="379">
        <v>0.16</v>
      </c>
      <c r="Q758" s="411">
        <v>1.33</v>
      </c>
      <c r="R758" s="386">
        <v>3.25</v>
      </c>
      <c r="S758" s="73">
        <v>4.9000000000000004</v>
      </c>
      <c r="T758" s="73">
        <v>4</v>
      </c>
      <c r="U758" s="73">
        <v>4.8499999999999996</v>
      </c>
      <c r="V758" s="73">
        <v>5.3</v>
      </c>
      <c r="W758" s="384"/>
      <c r="X758" s="387"/>
      <c r="Y758" s="73">
        <v>10.15</v>
      </c>
      <c r="Z758" s="457">
        <v>9.75</v>
      </c>
      <c r="AA758" s="73">
        <v>2.34</v>
      </c>
      <c r="AB758" s="73">
        <v>1.06</v>
      </c>
      <c r="AC758" s="388"/>
      <c r="AD758" s="475"/>
      <c r="AE758" s="273">
        <f t="shared" si="422"/>
        <v>8.0459770114942764E-2</v>
      </c>
      <c r="AF758" s="208">
        <f t="shared" si="423"/>
        <v>2.1428571428571574E-2</v>
      </c>
      <c r="AG758" s="207"/>
      <c r="AH758" s="213">
        <f t="shared" si="424"/>
        <v>4.31034482758621E-2</v>
      </c>
      <c r="AI758" s="210"/>
      <c r="AJ758" s="211">
        <f t="shared" si="420"/>
        <v>5.6451612903225756E-2</v>
      </c>
      <c r="AK758" s="210"/>
      <c r="AL758" s="462">
        <f t="shared" si="432"/>
        <v>0.33333333333333348</v>
      </c>
      <c r="AM758" s="461">
        <f t="shared" si="433"/>
        <v>0.15652173913043499</v>
      </c>
      <c r="AN758" s="200">
        <f t="shared" si="434"/>
        <v>3.1746031746031855E-2</v>
      </c>
      <c r="AO758" s="208">
        <f t="shared" si="435"/>
        <v>0.16666666666666674</v>
      </c>
      <c r="AP758" s="32">
        <f t="shared" si="436"/>
        <v>5.2631578947368363E-2</v>
      </c>
      <c r="AQ758" s="32">
        <f t="shared" si="437"/>
        <v>3.1914893617021267E-2</v>
      </c>
      <c r="AR758" s="36">
        <f t="shared" si="438"/>
        <v>6.0000000000000053E-2</v>
      </c>
      <c r="AS758"/>
      <c r="AT758" s="32">
        <f t="shared" si="425"/>
        <v>4.1025641025641102E-2</v>
      </c>
      <c r="AU758" s="216">
        <f t="shared" si="426"/>
        <v>5.4054054054053946E-2</v>
      </c>
      <c r="AV758" s="461">
        <f t="shared" si="427"/>
        <v>6.3636363636363491E-2</v>
      </c>
      <c r="AW758" s="461">
        <f t="shared" si="428"/>
        <v>0.17777777777777781</v>
      </c>
    </row>
    <row r="759" spans="1:49" s="90" customFormat="1">
      <c r="A759" s="314">
        <f>IF(ISBLANK(#REF!),"",DATE(YEAR(A758),MONTH(A758),DAY(A758)+7))</f>
        <v>42563</v>
      </c>
      <c r="B759" s="26">
        <v>4068</v>
      </c>
      <c r="C759" s="313">
        <v>2729</v>
      </c>
      <c r="D759" s="363">
        <f t="shared" si="431"/>
        <v>-1.4690759512266949E-3</v>
      </c>
      <c r="E759" s="349">
        <f t="shared" si="430"/>
        <v>9.4292803970223993E-3</v>
      </c>
      <c r="F759" s="349">
        <f t="shared" si="421"/>
        <v>-1.7284839755131398E-2</v>
      </c>
      <c r="G759" s="421">
        <f t="shared" si="429"/>
        <v>0.49065591791865154</v>
      </c>
      <c r="H759" s="407"/>
      <c r="I759" s="339">
        <v>4.5999999999999996</v>
      </c>
      <c r="J759" s="73">
        <v>7.05</v>
      </c>
      <c r="K759" s="408"/>
      <c r="L759" s="73">
        <v>6.05</v>
      </c>
      <c r="M759" s="384"/>
      <c r="N759" s="73">
        <v>6.55</v>
      </c>
      <c r="O759" s="384"/>
      <c r="P759" s="379">
        <v>0.16</v>
      </c>
      <c r="Q759" s="411">
        <v>1.27</v>
      </c>
      <c r="R759" s="386">
        <v>3.25</v>
      </c>
      <c r="S759" s="73">
        <v>4.8</v>
      </c>
      <c r="T759" s="73">
        <v>4</v>
      </c>
      <c r="U759" s="73">
        <v>6.85</v>
      </c>
      <c r="V759" s="73">
        <v>5.2</v>
      </c>
      <c r="W759" s="384"/>
      <c r="X759" s="387"/>
      <c r="Y759" s="73">
        <v>9.8000000000000007</v>
      </c>
      <c r="Z759" s="457">
        <v>9.35</v>
      </c>
      <c r="AA759" s="73">
        <v>2.2400000000000002</v>
      </c>
      <c r="AB759" s="73">
        <v>1.03</v>
      </c>
      <c r="AC759" s="388"/>
      <c r="AD759" s="475"/>
      <c r="AE759" s="273">
        <f t="shared" si="422"/>
        <v>-2.1276595744680993E-2</v>
      </c>
      <c r="AF759" s="208">
        <f t="shared" si="423"/>
        <v>-1.3986013986014068E-2</v>
      </c>
      <c r="AG759" s="207"/>
      <c r="AH759" s="213">
        <f t="shared" si="424"/>
        <v>0</v>
      </c>
      <c r="AI759" s="210"/>
      <c r="AJ759" s="211">
        <f t="shared" si="420"/>
        <v>0</v>
      </c>
      <c r="AK759" s="210"/>
      <c r="AL759" s="462">
        <f t="shared" si="432"/>
        <v>0</v>
      </c>
      <c r="AM759" s="461">
        <f t="shared" si="433"/>
        <v>-4.5112781954887216E-2</v>
      </c>
      <c r="AN759" s="200">
        <f t="shared" si="434"/>
        <v>0</v>
      </c>
      <c r="AO759" s="208">
        <f t="shared" si="435"/>
        <v>-2.0408163265306256E-2</v>
      </c>
      <c r="AP759" s="32">
        <f t="shared" si="436"/>
        <v>0</v>
      </c>
      <c r="AQ759" s="32">
        <f t="shared" si="437"/>
        <v>0.41237113402061865</v>
      </c>
      <c r="AR759" s="36">
        <f t="shared" si="438"/>
        <v>-1.8867924528301772E-2</v>
      </c>
      <c r="AS759"/>
      <c r="AT759" s="32">
        <f t="shared" si="425"/>
        <v>-3.4482758620689613E-2</v>
      </c>
      <c r="AU759" s="216">
        <f t="shared" si="426"/>
        <v>-4.1025641025641102E-2</v>
      </c>
      <c r="AV759" s="461">
        <f t="shared" si="427"/>
        <v>-4.2735042735042583E-2</v>
      </c>
      <c r="AW759" s="461">
        <f t="shared" si="428"/>
        <v>-2.8301886792452824E-2</v>
      </c>
    </row>
    <row r="760" spans="1:49" s="90" customFormat="1">
      <c r="A760" s="314">
        <f>IF(ISBLANK(#REF!),"",DATE(YEAR(A759),MONTH(A759),DAY(A759)+7))</f>
        <v>42570</v>
      </c>
      <c r="B760" s="26">
        <v>4105</v>
      </c>
      <c r="C760" s="313">
        <v>2707</v>
      </c>
      <c r="D760" s="363">
        <f t="shared" si="431"/>
        <v>2.2068559658672271E-3</v>
      </c>
      <c r="E760" s="349">
        <f t="shared" si="430"/>
        <v>9.09537856440501E-3</v>
      </c>
      <c r="F760" s="349">
        <f t="shared" si="421"/>
        <v>-8.0615610113594638E-3</v>
      </c>
      <c r="G760" s="421">
        <f t="shared" si="429"/>
        <v>0.51643886220908752</v>
      </c>
      <c r="H760" s="407"/>
      <c r="I760" s="339">
        <v>4.55</v>
      </c>
      <c r="J760" s="73">
        <v>6.95</v>
      </c>
      <c r="K760" s="408"/>
      <c r="L760" s="73">
        <v>6</v>
      </c>
      <c r="M760" s="384"/>
      <c r="N760" s="73">
        <v>6.5</v>
      </c>
      <c r="O760" s="384"/>
      <c r="P760" s="379">
        <v>0.15</v>
      </c>
      <c r="Q760" s="411">
        <v>1.26</v>
      </c>
      <c r="R760" s="386">
        <v>3.35</v>
      </c>
      <c r="S760" s="73">
        <v>4.5</v>
      </c>
      <c r="T760" s="73">
        <v>3.95</v>
      </c>
      <c r="U760" s="73">
        <v>7.05</v>
      </c>
      <c r="V760" s="73">
        <v>5.4</v>
      </c>
      <c r="W760" s="384"/>
      <c r="X760" s="387"/>
      <c r="Y760" s="73">
        <v>9.6</v>
      </c>
      <c r="Z760" s="457">
        <v>9.15</v>
      </c>
      <c r="AA760" s="73">
        <v>2.59</v>
      </c>
      <c r="AB760" s="73">
        <v>1.1399999999999999</v>
      </c>
      <c r="AC760" s="388"/>
      <c r="AD760" s="475"/>
      <c r="AE760" s="273">
        <f t="shared" si="422"/>
        <v>-1.0869565217391242E-2</v>
      </c>
      <c r="AF760" s="208">
        <f t="shared" si="423"/>
        <v>-1.4184397163120477E-2</v>
      </c>
      <c r="AG760" s="207"/>
      <c r="AH760" s="213">
        <f t="shared" si="424"/>
        <v>-8.2644628099173278E-3</v>
      </c>
      <c r="AI760" s="210"/>
      <c r="AJ760" s="211">
        <f t="shared" si="420"/>
        <v>-7.6335877862595547E-3</v>
      </c>
      <c r="AK760" s="210"/>
      <c r="AL760" s="462">
        <f t="shared" si="432"/>
        <v>-6.25E-2</v>
      </c>
      <c r="AM760" s="461">
        <f t="shared" si="433"/>
        <v>-7.8740157480314821E-3</v>
      </c>
      <c r="AN760" s="200">
        <f t="shared" si="434"/>
        <v>3.0769230769230882E-2</v>
      </c>
      <c r="AO760" s="208">
        <f t="shared" si="435"/>
        <v>-6.25E-2</v>
      </c>
      <c r="AP760" s="32">
        <f t="shared" si="436"/>
        <v>-1.2499999999999956E-2</v>
      </c>
      <c r="AQ760" s="32">
        <f t="shared" si="437"/>
        <v>2.9197080291970767E-2</v>
      </c>
      <c r="AR760" s="36">
        <f t="shared" si="438"/>
        <v>3.8461538461538547E-2</v>
      </c>
      <c r="AS760"/>
      <c r="AT760" s="32">
        <f t="shared" si="425"/>
        <v>-2.0408163265306256E-2</v>
      </c>
      <c r="AU760" s="216">
        <f t="shared" si="426"/>
        <v>-2.1390374331550777E-2</v>
      </c>
      <c r="AV760" s="461">
        <f t="shared" si="427"/>
        <v>0.15624999999999978</v>
      </c>
      <c r="AW760" s="461">
        <f t="shared" si="428"/>
        <v>0.10679611650485432</v>
      </c>
    </row>
    <row r="761" spans="1:49">
      <c r="A761" s="314">
        <f>IF(ISBLANK(#REF!),"",DATE(YEAR(A760),MONTH(A760),DAY(A760)+7))</f>
        <v>42577</v>
      </c>
      <c r="B761" s="26">
        <v>3929</v>
      </c>
      <c r="C761" s="313">
        <v>2616</v>
      </c>
      <c r="D761" s="363">
        <f t="shared" si="431"/>
        <v>-3.9195537287140314E-2</v>
      </c>
      <c r="E761" s="349">
        <f t="shared" si="430"/>
        <v>-4.2874543239951324E-2</v>
      </c>
      <c r="F761" s="349">
        <f t="shared" si="421"/>
        <v>-3.3616549685999253E-2</v>
      </c>
      <c r="G761" s="421">
        <f t="shared" si="429"/>
        <v>0.50191131498470953</v>
      </c>
      <c r="H761" s="407"/>
      <c r="I761" s="339">
        <v>4.0999999999999996</v>
      </c>
      <c r="J761" s="365">
        <v>6.75</v>
      </c>
      <c r="K761" s="408"/>
      <c r="L761" s="365">
        <v>5.9</v>
      </c>
      <c r="M761" s="384"/>
      <c r="N761" s="365">
        <v>6.4</v>
      </c>
      <c r="O761" s="384"/>
      <c r="P761" s="379">
        <v>0.13</v>
      </c>
      <c r="Q761" s="368">
        <v>1.06</v>
      </c>
      <c r="R761" s="366">
        <v>3.25</v>
      </c>
      <c r="S761" s="73">
        <v>4.3499999999999996</v>
      </c>
      <c r="T761" s="365">
        <v>3.85</v>
      </c>
      <c r="U761" s="365">
        <v>6.85</v>
      </c>
      <c r="V761" s="365">
        <v>5.2</v>
      </c>
      <c r="W761" s="384"/>
      <c r="Y761" s="365">
        <v>9.3000000000000007</v>
      </c>
      <c r="Z761" s="457">
        <v>8.85</v>
      </c>
      <c r="AA761" s="365">
        <v>2.3199999999999998</v>
      </c>
      <c r="AB761" s="365">
        <v>0.93</v>
      </c>
      <c r="AE761" s="273">
        <f t="shared" si="422"/>
        <v>-9.8901098901098994E-2</v>
      </c>
      <c r="AF761" s="208">
        <f t="shared" si="423"/>
        <v>-2.877697841726623E-2</v>
      </c>
      <c r="AH761" s="213">
        <f t="shared" si="424"/>
        <v>-1.6666666666666607E-2</v>
      </c>
      <c r="AJ761" s="211">
        <f t="shared" si="420"/>
        <v>-1.538461538461533E-2</v>
      </c>
      <c r="AL761" s="462">
        <f t="shared" si="432"/>
        <v>-0.1333333333333333</v>
      </c>
      <c r="AM761" s="461">
        <f t="shared" si="433"/>
        <v>-0.15873015873015872</v>
      </c>
      <c r="AN761" s="200">
        <f t="shared" si="434"/>
        <v>-2.9850746268656692E-2</v>
      </c>
      <c r="AO761" s="208">
        <f t="shared" si="435"/>
        <v>-3.3333333333333437E-2</v>
      </c>
      <c r="AP761" s="32">
        <f t="shared" si="436"/>
        <v>-2.5316455696202556E-2</v>
      </c>
      <c r="AQ761" s="32">
        <f t="shared" si="437"/>
        <v>-2.8368794326241176E-2</v>
      </c>
      <c r="AR761" s="36">
        <f t="shared" si="438"/>
        <v>-3.703703703703709E-2</v>
      </c>
      <c r="AT761" s="32">
        <f t="shared" si="425"/>
        <v>-3.1249999999999889E-2</v>
      </c>
      <c r="AU761" s="216">
        <f t="shared" si="426"/>
        <v>-3.2786885245901676E-2</v>
      </c>
      <c r="AV761" s="461">
        <f t="shared" si="427"/>
        <v>-0.10424710424710426</v>
      </c>
      <c r="AW761" s="461">
        <f t="shared" si="428"/>
        <v>-0.18421052631578938</v>
      </c>
    </row>
    <row r="762" spans="1:49">
      <c r="A762" s="316">
        <v>42584</v>
      </c>
      <c r="B762" s="26">
        <v>3749</v>
      </c>
      <c r="C762" s="315">
        <v>2445</v>
      </c>
      <c r="D762" s="363">
        <f t="shared" si="431"/>
        <v>-5.3628724216959522E-2</v>
      </c>
      <c r="E762" s="349">
        <f t="shared" si="430"/>
        <v>-4.5813184016289088E-2</v>
      </c>
      <c r="F762" s="349">
        <f t="shared" si="421"/>
        <v>-6.5366972477064245E-2</v>
      </c>
      <c r="G762" s="421">
        <f t="shared" si="429"/>
        <v>0.53333333333333333</v>
      </c>
      <c r="H762" s="407"/>
      <c r="I762" s="498">
        <v>3.8</v>
      </c>
      <c r="J762" s="390">
        <v>6.05</v>
      </c>
      <c r="K762" s="408"/>
      <c r="L762" s="390">
        <v>5.75</v>
      </c>
      <c r="M762" s="384"/>
      <c r="N762" s="390">
        <v>6.25</v>
      </c>
      <c r="O762" s="384"/>
      <c r="P762" s="412">
        <v>0.04</v>
      </c>
      <c r="Q762" s="413">
        <v>0.89</v>
      </c>
      <c r="R762" s="389">
        <v>2.85</v>
      </c>
      <c r="S762" s="488">
        <v>4.0999999999999996</v>
      </c>
      <c r="T762" s="390">
        <v>3.6</v>
      </c>
      <c r="U762" s="390">
        <v>6.15</v>
      </c>
      <c r="V762" s="390">
        <v>4.55</v>
      </c>
      <c r="W762" s="384"/>
      <c r="X762" s="391"/>
      <c r="Y762" s="390">
        <v>9.1</v>
      </c>
      <c r="Z762" s="494">
        <v>8.6</v>
      </c>
      <c r="AA762" s="390">
        <v>2.0699999999999998</v>
      </c>
      <c r="AB762" s="390">
        <v>0.8</v>
      </c>
      <c r="AC762" s="392"/>
      <c r="AD762" s="477"/>
      <c r="AE762" s="325">
        <f t="shared" si="422"/>
        <v>-7.3170731707317027E-2</v>
      </c>
      <c r="AF762" s="324">
        <f t="shared" si="423"/>
        <v>-0.10370370370370374</v>
      </c>
      <c r="AH762" s="213">
        <f t="shared" si="424"/>
        <v>-2.5423728813559365E-2</v>
      </c>
      <c r="AJ762" s="211">
        <f t="shared" si="420"/>
        <v>-2.34375E-2</v>
      </c>
      <c r="AL762" s="462">
        <f t="shared" si="432"/>
        <v>-0.69230769230769229</v>
      </c>
      <c r="AM762" s="461">
        <f t="shared" si="433"/>
        <v>-0.16037735849056611</v>
      </c>
      <c r="AN762" s="200">
        <f t="shared" si="434"/>
        <v>-0.12307692307692308</v>
      </c>
      <c r="AO762" s="324">
        <f t="shared" si="435"/>
        <v>-5.7471264367816133E-2</v>
      </c>
      <c r="AP762" s="32">
        <f t="shared" si="436"/>
        <v>-6.4935064935064957E-2</v>
      </c>
      <c r="AQ762" s="32">
        <f t="shared" si="437"/>
        <v>-0.10218978102189769</v>
      </c>
      <c r="AR762" s="36">
        <f t="shared" si="438"/>
        <v>-0.12500000000000011</v>
      </c>
      <c r="AT762" s="32">
        <f t="shared" si="425"/>
        <v>-2.1505376344086113E-2</v>
      </c>
      <c r="AU762" s="216">
        <f t="shared" si="426"/>
        <v>-2.8248587570621431E-2</v>
      </c>
      <c r="AV762" s="461">
        <f t="shared" si="427"/>
        <v>-0.10775862068965514</v>
      </c>
      <c r="AW762" s="461">
        <f t="shared" si="428"/>
        <v>-0.13978494623655913</v>
      </c>
    </row>
    <row r="763" spans="1:49">
      <c r="A763" s="314">
        <f>IF(ISBLANK(#REF!),"",DATE(YEAR(A762),MONTH(A762),DAY(A762)+7))</f>
        <v>42591</v>
      </c>
      <c r="B763" s="26">
        <v>3800</v>
      </c>
      <c r="C763" s="326">
        <v>2360</v>
      </c>
      <c r="D763" s="363">
        <f t="shared" si="431"/>
        <v>-5.4891830804003616E-3</v>
      </c>
      <c r="E763" s="349">
        <f t="shared" si="430"/>
        <v>1.3603627634035664E-2</v>
      </c>
      <c r="F763" s="349">
        <f t="shared" si="421"/>
        <v>-3.4764826175869068E-2</v>
      </c>
      <c r="G763" s="421">
        <f t="shared" si="429"/>
        <v>0.61016949152542377</v>
      </c>
      <c r="H763" s="407"/>
      <c r="I763" s="339">
        <v>3.95</v>
      </c>
      <c r="J763" s="365">
        <v>6.1</v>
      </c>
      <c r="K763" s="408"/>
      <c r="L763" s="365">
        <v>5.7</v>
      </c>
      <c r="M763" s="384"/>
      <c r="N763" s="365">
        <v>6.25</v>
      </c>
      <c r="O763" s="384"/>
      <c r="P763" s="379">
        <v>0.03</v>
      </c>
      <c r="Q763" s="368">
        <v>0.84</v>
      </c>
      <c r="R763" s="366">
        <v>2.8</v>
      </c>
      <c r="S763" s="73">
        <v>4</v>
      </c>
      <c r="T763" s="365">
        <v>3.55</v>
      </c>
      <c r="U763" s="365">
        <v>6.15</v>
      </c>
      <c r="V763" s="365">
        <v>4.45</v>
      </c>
      <c r="W763" s="384"/>
      <c r="Y763" s="365">
        <v>9.5</v>
      </c>
      <c r="Z763" s="457">
        <v>9</v>
      </c>
      <c r="AA763" s="365">
        <v>2.0299999999999998</v>
      </c>
      <c r="AB763" s="365">
        <v>0.76</v>
      </c>
      <c r="AE763" s="325">
        <f t="shared" si="422"/>
        <v>3.9473684210526327E-2</v>
      </c>
      <c r="AF763" s="324">
        <f t="shared" si="423"/>
        <v>8.2644628099173278E-3</v>
      </c>
      <c r="AH763" s="213">
        <f t="shared" si="424"/>
        <v>-8.6956521739129933E-3</v>
      </c>
      <c r="AJ763" s="211">
        <f t="shared" si="420"/>
        <v>0</v>
      </c>
      <c r="AL763" s="462">
        <f t="shared" si="432"/>
        <v>-0.25</v>
      </c>
      <c r="AM763" s="461">
        <f t="shared" si="433"/>
        <v>-5.6179775280898903E-2</v>
      </c>
      <c r="AN763" s="200">
        <f t="shared" si="434"/>
        <v>-1.7543859649122862E-2</v>
      </c>
      <c r="AO763" s="324">
        <f t="shared" si="435"/>
        <v>-2.4390243902438935E-2</v>
      </c>
      <c r="AP763" s="32">
        <f t="shared" si="436"/>
        <v>-1.3888888888888951E-2</v>
      </c>
      <c r="AQ763" s="32">
        <f t="shared" si="437"/>
        <v>0</v>
      </c>
      <c r="AR763" s="36">
        <f t="shared" si="438"/>
        <v>-2.19780219780219E-2</v>
      </c>
      <c r="AT763" s="32">
        <f t="shared" si="425"/>
        <v>4.3956043956044022E-2</v>
      </c>
      <c r="AU763" s="216">
        <f t="shared" si="426"/>
        <v>4.6511627906976827E-2</v>
      </c>
      <c r="AV763" s="461">
        <f t="shared" si="427"/>
        <v>-1.9323671497584516E-2</v>
      </c>
      <c r="AW763" s="461">
        <f t="shared" si="428"/>
        <v>-5.0000000000000044E-2</v>
      </c>
    </row>
    <row r="764" spans="1:49">
      <c r="A764" s="314">
        <f>IF(ISBLANK(#REF!),"",DATE(YEAR(A763),MONTH(A763),DAY(A763)+7))</f>
        <v>42598</v>
      </c>
      <c r="B764" s="26">
        <v>3773</v>
      </c>
      <c r="C764" s="326">
        <v>2716</v>
      </c>
      <c r="D764" s="363">
        <f t="shared" si="431"/>
        <v>5.3409090909090962E-2</v>
      </c>
      <c r="E764" s="349">
        <f t="shared" si="430"/>
        <v>-7.1052631578947256E-3</v>
      </c>
      <c r="F764" s="349">
        <f t="shared" si="421"/>
        <v>0.1508474576271186</v>
      </c>
      <c r="G764" s="421">
        <f t="shared" si="429"/>
        <v>0.38917525773195877</v>
      </c>
      <c r="H764" s="407"/>
      <c r="I764" s="339">
        <v>4.7</v>
      </c>
      <c r="J764" s="365">
        <v>6.75</v>
      </c>
      <c r="K764" s="408"/>
      <c r="L764" s="365">
        <v>5.75</v>
      </c>
      <c r="M764" s="384"/>
      <c r="N764" s="365">
        <v>6.3</v>
      </c>
      <c r="O764" s="384"/>
      <c r="P764" s="379">
        <v>0.04</v>
      </c>
      <c r="Q764" s="368">
        <v>1.18</v>
      </c>
      <c r="R764" s="366">
        <v>2.6</v>
      </c>
      <c r="S764" s="73">
        <v>4</v>
      </c>
      <c r="T764" s="365">
        <v>3.6</v>
      </c>
      <c r="U764" s="365">
        <v>6</v>
      </c>
      <c r="V764" s="365">
        <v>4.4000000000000004</v>
      </c>
      <c r="W764" s="384"/>
      <c r="Y764" s="365">
        <v>9.75</v>
      </c>
      <c r="Z764" s="457">
        <v>9.25</v>
      </c>
      <c r="AA764" s="365">
        <v>2.0299999999999998</v>
      </c>
      <c r="AB764" s="365">
        <v>0.68</v>
      </c>
      <c r="AE764" s="325">
        <f t="shared" si="422"/>
        <v>0.18987341772151889</v>
      </c>
      <c r="AF764" s="324">
        <f t="shared" si="423"/>
        <v>0.10655737704918034</v>
      </c>
      <c r="AH764" s="213">
        <f t="shared" si="424"/>
        <v>8.7719298245614308E-3</v>
      </c>
      <c r="AJ764" s="211">
        <f t="shared" ref="AJ764:AJ795" si="439">IF(ISBLANK(N764),"",N764/N763-1)</f>
        <v>8.0000000000000071E-3</v>
      </c>
      <c r="AL764" s="462">
        <f t="shared" si="432"/>
        <v>0.33333333333333348</v>
      </c>
      <c r="AM764" s="461">
        <f t="shared" si="433"/>
        <v>0.40476190476190466</v>
      </c>
      <c r="AN764" s="200">
        <f t="shared" si="434"/>
        <v>-7.1428571428571286E-2</v>
      </c>
      <c r="AO764" s="324">
        <f t="shared" si="435"/>
        <v>0</v>
      </c>
      <c r="AP764" s="32">
        <f t="shared" si="436"/>
        <v>1.4084507042253502E-2</v>
      </c>
      <c r="AQ764" s="32">
        <f t="shared" si="437"/>
        <v>-2.4390243902439046E-2</v>
      </c>
      <c r="AR764" s="36">
        <f t="shared" si="438"/>
        <v>-1.1235955056179692E-2</v>
      </c>
      <c r="AT764" s="32">
        <f t="shared" si="425"/>
        <v>2.6315789473684292E-2</v>
      </c>
      <c r="AU764" s="216">
        <f t="shared" si="426"/>
        <v>2.7777777777777679E-2</v>
      </c>
      <c r="AV764" s="461">
        <f t="shared" si="427"/>
        <v>0</v>
      </c>
      <c r="AW764" s="461">
        <f t="shared" si="428"/>
        <v>-0.10526315789473684</v>
      </c>
    </row>
    <row r="765" spans="1:49">
      <c r="A765" s="314">
        <f>IF(ISBLANK(#REF!),"",DATE(YEAR(A764),MONTH(A764),DAY(A764)+7))</f>
        <v>42605</v>
      </c>
      <c r="B765" s="26">
        <v>3779</v>
      </c>
      <c r="C765" s="326">
        <v>2667</v>
      </c>
      <c r="D765" s="363">
        <f t="shared" si="431"/>
        <v>-6.6265988596085901E-3</v>
      </c>
      <c r="E765" s="349">
        <f t="shared" si="430"/>
        <v>1.5902464882056044E-3</v>
      </c>
      <c r="F765" s="349">
        <f t="shared" si="421"/>
        <v>-1.8041237113402109E-2</v>
      </c>
      <c r="G765" s="421">
        <f t="shared" si="429"/>
        <v>0.41694788151481066</v>
      </c>
      <c r="H765" s="407"/>
      <c r="I765" s="339">
        <v>4.3</v>
      </c>
      <c r="J765" s="365">
        <v>6.8</v>
      </c>
      <c r="K765" s="408"/>
      <c r="L765" s="365">
        <v>5.9</v>
      </c>
      <c r="M765" s="384"/>
      <c r="N765" s="365">
        <v>6.7</v>
      </c>
      <c r="O765" s="384"/>
      <c r="P765" s="379">
        <v>0.04</v>
      </c>
      <c r="Q765" s="368">
        <v>0.97</v>
      </c>
      <c r="R765" s="366">
        <v>2.65</v>
      </c>
      <c r="S765" s="73">
        <v>4.05</v>
      </c>
      <c r="T765" s="365">
        <v>3.55</v>
      </c>
      <c r="U765" s="365">
        <v>6.15</v>
      </c>
      <c r="V765" s="365">
        <v>4.55</v>
      </c>
      <c r="W765" s="384"/>
      <c r="Y765" s="365">
        <v>9.5</v>
      </c>
      <c r="Z765" s="457">
        <v>9</v>
      </c>
      <c r="AA765" s="365">
        <v>2.0299999999999998</v>
      </c>
      <c r="AB765" s="365">
        <v>0.68</v>
      </c>
      <c r="AE765" s="325">
        <f t="shared" si="422"/>
        <v>-8.5106382978723527E-2</v>
      </c>
      <c r="AF765" s="324">
        <f t="shared" si="423"/>
        <v>7.4074074074073071E-3</v>
      </c>
      <c r="AH765" s="213">
        <f t="shared" si="424"/>
        <v>2.6086956521739202E-2</v>
      </c>
      <c r="AJ765" s="211">
        <f t="shared" si="439"/>
        <v>6.3492063492063489E-2</v>
      </c>
      <c r="AL765" s="462">
        <f t="shared" si="432"/>
        <v>0</v>
      </c>
      <c r="AM765" s="461">
        <f t="shared" si="433"/>
        <v>-0.17796610169491522</v>
      </c>
      <c r="AN765" s="200">
        <f t="shared" si="434"/>
        <v>1.9230769230769162E-2</v>
      </c>
      <c r="AO765" s="324">
        <f t="shared" si="435"/>
        <v>1.2499999999999956E-2</v>
      </c>
      <c r="AP765" s="32">
        <f t="shared" si="436"/>
        <v>-1.3888888888888951E-2</v>
      </c>
      <c r="AQ765" s="32">
        <f t="shared" si="437"/>
        <v>2.5000000000000133E-2</v>
      </c>
      <c r="AR765" s="36">
        <f t="shared" si="438"/>
        <v>3.409090909090895E-2</v>
      </c>
      <c r="AT765" s="32">
        <f t="shared" si="425"/>
        <v>-2.5641025641025661E-2</v>
      </c>
      <c r="AU765" s="216">
        <f t="shared" si="426"/>
        <v>-2.7027027027026973E-2</v>
      </c>
      <c r="AV765" s="461">
        <f t="shared" si="427"/>
        <v>0</v>
      </c>
      <c r="AW765" s="461">
        <f t="shared" si="428"/>
        <v>0</v>
      </c>
    </row>
    <row r="766" spans="1:49">
      <c r="A766" s="314">
        <f>IF(ISBLANK(#REF!),"",DATE(YEAR(A765),MONTH(A765),DAY(A765)+7))</f>
        <v>42612</v>
      </c>
      <c r="B766" s="26">
        <v>4043</v>
      </c>
      <c r="C766" s="326">
        <v>2912</v>
      </c>
      <c r="D766" s="363">
        <f t="shared" si="431"/>
        <v>7.8963698417623407E-2</v>
      </c>
      <c r="E766" s="349">
        <f t="shared" si="430"/>
        <v>6.9859751256946323E-2</v>
      </c>
      <c r="F766" s="349">
        <f t="shared" si="421"/>
        <v>9.1863517060367439E-2</v>
      </c>
      <c r="G766" s="421">
        <f t="shared" si="429"/>
        <v>0.38839285714285715</v>
      </c>
      <c r="H766" s="407"/>
      <c r="I766" s="339">
        <v>4.75</v>
      </c>
      <c r="J766" s="365">
        <v>7.5</v>
      </c>
      <c r="K766" s="408"/>
      <c r="L766" s="365">
        <v>6</v>
      </c>
      <c r="M766" s="384"/>
      <c r="N766" s="365">
        <v>6.9</v>
      </c>
      <c r="O766" s="384"/>
      <c r="P766" s="379">
        <v>0.15</v>
      </c>
      <c r="Q766" s="368">
        <v>1.31</v>
      </c>
      <c r="R766" s="366">
        <v>2.75</v>
      </c>
      <c r="S766" s="73">
        <v>4.7</v>
      </c>
      <c r="T766" s="365">
        <v>4.1500000000000004</v>
      </c>
      <c r="U766" s="365">
        <v>6.4</v>
      </c>
      <c r="V766" s="365">
        <v>4.8499999999999996</v>
      </c>
      <c r="W766" s="384"/>
      <c r="Y766" s="365">
        <v>10.25</v>
      </c>
      <c r="Z766" s="457">
        <v>9.8000000000000007</v>
      </c>
      <c r="AA766" s="365">
        <v>2.15</v>
      </c>
      <c r="AB766" s="365">
        <v>0.84</v>
      </c>
      <c r="AE766" s="325">
        <f t="shared" si="422"/>
        <v>0.10465116279069764</v>
      </c>
      <c r="AF766" s="324">
        <f t="shared" si="423"/>
        <v>0.10294117647058831</v>
      </c>
      <c r="AH766" s="213">
        <f t="shared" si="424"/>
        <v>1.6949152542372836E-2</v>
      </c>
      <c r="AJ766" s="211">
        <f t="shared" si="439"/>
        <v>2.9850746268656803E-2</v>
      </c>
      <c r="AL766" s="462">
        <f t="shared" si="432"/>
        <v>2.75</v>
      </c>
      <c r="AM766" s="461">
        <f t="shared" si="433"/>
        <v>0.35051546391752586</v>
      </c>
      <c r="AN766" s="200">
        <f t="shared" si="434"/>
        <v>3.7735849056603765E-2</v>
      </c>
      <c r="AO766" s="324">
        <f t="shared" si="435"/>
        <v>0.16049382716049387</v>
      </c>
      <c r="AP766" s="32">
        <f t="shared" si="436"/>
        <v>0.16901408450704247</v>
      </c>
      <c r="AQ766" s="32">
        <f t="shared" si="437"/>
        <v>4.0650406504064929E-2</v>
      </c>
      <c r="AR766" s="36">
        <f t="shared" si="438"/>
        <v>6.5934065934065922E-2</v>
      </c>
      <c r="AT766" s="32">
        <f t="shared" si="425"/>
        <v>7.8947368421052655E-2</v>
      </c>
      <c r="AU766" s="216">
        <f t="shared" si="426"/>
        <v>8.8888888888889017E-2</v>
      </c>
      <c r="AV766" s="461">
        <f t="shared" si="427"/>
        <v>5.9113300492610987E-2</v>
      </c>
      <c r="AW766" s="461">
        <f t="shared" si="428"/>
        <v>0.23529411764705865</v>
      </c>
    </row>
    <row r="767" spans="1:49">
      <c r="A767" s="314">
        <f>IF(ISBLANK(#REF!),"",DATE(YEAR(A766),MONTH(A766),DAY(A766)+7))</f>
        <v>42619</v>
      </c>
      <c r="B767" s="26">
        <v>4169</v>
      </c>
      <c r="C767" s="326">
        <v>3000</v>
      </c>
      <c r="D767" s="363">
        <f t="shared" si="431"/>
        <v>3.076923076923066E-2</v>
      </c>
      <c r="E767" s="349">
        <f t="shared" si="430"/>
        <v>3.1164976502596975E-2</v>
      </c>
      <c r="F767" s="349">
        <f t="shared" si="421"/>
        <v>3.0219780219780112E-2</v>
      </c>
      <c r="G767" s="421">
        <f t="shared" si="429"/>
        <v>0.38966666666666666</v>
      </c>
      <c r="H767" s="407"/>
      <c r="I767" s="339">
        <v>4.8499999999999996</v>
      </c>
      <c r="J767" s="365">
        <v>7.65</v>
      </c>
      <c r="K767" s="408"/>
      <c r="L767" s="365">
        <v>6.25</v>
      </c>
      <c r="M767" s="384"/>
      <c r="N767" s="365">
        <v>7.9</v>
      </c>
      <c r="O767" s="384"/>
      <c r="P767" s="379">
        <v>0.19</v>
      </c>
      <c r="Q767" s="368">
        <v>1.37</v>
      </c>
      <c r="R767" s="366">
        <v>2.8</v>
      </c>
      <c r="S767" s="73">
        <v>4.8499999999999996</v>
      </c>
      <c r="T767" s="365">
        <v>4.4000000000000004</v>
      </c>
      <c r="U767" s="365">
        <v>6.5</v>
      </c>
      <c r="V767" s="365">
        <v>5</v>
      </c>
      <c r="W767" s="384"/>
      <c r="Y767" s="365">
        <v>10.6</v>
      </c>
      <c r="Z767" s="457">
        <v>10.1</v>
      </c>
      <c r="AA767" s="365">
        <v>2.19</v>
      </c>
      <c r="AB767" s="365">
        <v>0.89</v>
      </c>
      <c r="AE767" s="325">
        <f t="shared" si="422"/>
        <v>2.1052631578947212E-2</v>
      </c>
      <c r="AF767" s="324">
        <f t="shared" si="423"/>
        <v>2.0000000000000018E-2</v>
      </c>
      <c r="AH767" s="213">
        <f t="shared" si="424"/>
        <v>4.1666666666666741E-2</v>
      </c>
      <c r="AJ767" s="211">
        <f t="shared" si="439"/>
        <v>0.14492753623188404</v>
      </c>
      <c r="AL767" s="462">
        <f t="shared" si="432"/>
        <v>0.26666666666666683</v>
      </c>
      <c r="AM767" s="461">
        <f t="shared" si="433"/>
        <v>4.5801526717557328E-2</v>
      </c>
      <c r="AN767" s="200">
        <f t="shared" si="434"/>
        <v>1.8181818181818077E-2</v>
      </c>
      <c r="AO767" s="324">
        <f t="shared" si="435"/>
        <v>3.1914893617021267E-2</v>
      </c>
      <c r="AP767" s="32">
        <f t="shared" si="436"/>
        <v>6.024096385542177E-2</v>
      </c>
      <c r="AQ767" s="32">
        <f t="shared" si="437"/>
        <v>1.5625E-2</v>
      </c>
      <c r="AR767" s="36">
        <f t="shared" si="438"/>
        <v>3.0927835051546504E-2</v>
      </c>
      <c r="AT767" s="32">
        <f t="shared" si="425"/>
        <v>3.4146341463414664E-2</v>
      </c>
      <c r="AU767" s="216">
        <f t="shared" si="426"/>
        <v>3.0612244897959107E-2</v>
      </c>
      <c r="AV767" s="461">
        <f t="shared" si="427"/>
        <v>1.8604651162790642E-2</v>
      </c>
      <c r="AW767" s="461">
        <f t="shared" si="428"/>
        <v>5.9523809523809534E-2</v>
      </c>
    </row>
    <row r="768" spans="1:49">
      <c r="A768" s="314">
        <f>IF(ISBLANK(#REF!),"",DATE(YEAR(A767),MONTH(A767),DAY(A767)+7))</f>
        <v>42626</v>
      </c>
      <c r="B768" s="26">
        <v>4942</v>
      </c>
      <c r="C768" s="326">
        <v>3542</v>
      </c>
      <c r="D768" s="363">
        <f t="shared" si="431"/>
        <v>0.18342865113683926</v>
      </c>
      <c r="E768" s="349">
        <f t="shared" si="430"/>
        <v>0.18541616694650997</v>
      </c>
      <c r="F768" s="349">
        <f t="shared" si="421"/>
        <v>0.18066666666666675</v>
      </c>
      <c r="G768" s="421">
        <f t="shared" si="429"/>
        <v>0.39525691699604742</v>
      </c>
      <c r="H768" s="407"/>
      <c r="I768" s="339">
        <v>5.85</v>
      </c>
      <c r="J768" s="365">
        <v>8.5</v>
      </c>
      <c r="K768" s="408"/>
      <c r="L768" s="365">
        <v>7.35</v>
      </c>
      <c r="M768" s="384"/>
      <c r="N768" s="365">
        <v>8.9499999999999993</v>
      </c>
      <c r="O768" s="384"/>
      <c r="P768" s="379">
        <v>0.59</v>
      </c>
      <c r="Q768" s="368">
        <v>1.98</v>
      </c>
      <c r="R768" s="366">
        <v>3.35</v>
      </c>
      <c r="S768" s="73">
        <v>5.7</v>
      </c>
      <c r="T768" s="365">
        <v>5.5</v>
      </c>
      <c r="U768" s="365">
        <v>7.5</v>
      </c>
      <c r="V768" s="365">
        <v>6</v>
      </c>
      <c r="W768" s="384"/>
      <c r="Y768" s="365">
        <v>12.15</v>
      </c>
      <c r="Z768" s="457">
        <v>11.75</v>
      </c>
      <c r="AA768" s="365">
        <v>2.79</v>
      </c>
      <c r="AB768" s="365">
        <v>1.52</v>
      </c>
      <c r="AE768" s="325">
        <f t="shared" si="422"/>
        <v>0.20618556701030921</v>
      </c>
      <c r="AF768" s="324">
        <f t="shared" si="423"/>
        <v>0.11111111111111116</v>
      </c>
      <c r="AH768" s="213">
        <f t="shared" si="424"/>
        <v>0.17599999999999993</v>
      </c>
      <c r="AJ768" s="211">
        <f t="shared" si="439"/>
        <v>0.13291139240506311</v>
      </c>
      <c r="AL768" s="462">
        <f t="shared" si="432"/>
        <v>2.1052631578947367</v>
      </c>
      <c r="AM768" s="461">
        <f t="shared" si="433"/>
        <v>0.44525547445255453</v>
      </c>
      <c r="AN768" s="200">
        <f t="shared" si="434"/>
        <v>0.19642857142857162</v>
      </c>
      <c r="AO768" s="324">
        <f t="shared" si="435"/>
        <v>0.17525773195876293</v>
      </c>
      <c r="AP768" s="32">
        <f t="shared" si="436"/>
        <v>0.25</v>
      </c>
      <c r="AQ768" s="32">
        <f t="shared" si="437"/>
        <v>0.15384615384615374</v>
      </c>
      <c r="AR768" s="36">
        <f t="shared" si="438"/>
        <v>0.19999999999999996</v>
      </c>
      <c r="AT768" s="32">
        <f t="shared" si="425"/>
        <v>0.14622641509433976</v>
      </c>
      <c r="AU768" s="216">
        <f t="shared" si="426"/>
        <v>0.16336633663366351</v>
      </c>
      <c r="AV768" s="461">
        <f t="shared" si="427"/>
        <v>0.27397260273972601</v>
      </c>
      <c r="AW768" s="461">
        <f t="shared" si="428"/>
        <v>0.7078651685393258</v>
      </c>
    </row>
    <row r="769" spans="1:49">
      <c r="A769" s="314">
        <f>IF(ISBLANK(#REF!),"",DATE(YEAR(A768),MONTH(A768),DAY(A768)+7))</f>
        <v>42633</v>
      </c>
      <c r="B769" s="26">
        <v>5060</v>
      </c>
      <c r="C769" s="326">
        <v>3689</v>
      </c>
      <c r="D769" s="363">
        <f t="shared" si="431"/>
        <v>3.1235266383781157E-2</v>
      </c>
      <c r="E769" s="349">
        <f t="shared" si="430"/>
        <v>2.3876972885471526E-2</v>
      </c>
      <c r="F769" s="349">
        <f t="shared" ref="F769:F800" si="440">IF(ISBLANK(C769),"",C769/C768-1)</f>
        <v>4.1501976284584963E-2</v>
      </c>
      <c r="G769" s="421">
        <f t="shared" si="429"/>
        <v>0.371645432366495</v>
      </c>
      <c r="H769" s="407"/>
      <c r="I769" s="339">
        <v>5.8</v>
      </c>
      <c r="J769" s="365">
        <v>8.75</v>
      </c>
      <c r="K769" s="408"/>
      <c r="L769" s="365">
        <v>7.7</v>
      </c>
      <c r="M769" s="384"/>
      <c r="N769" s="365">
        <v>9.35</v>
      </c>
      <c r="O769" s="384"/>
      <c r="P769" s="379">
        <v>0.8</v>
      </c>
      <c r="Q769" s="368">
        <v>2.0499999999999998</v>
      </c>
      <c r="R769" s="366">
        <v>3.4</v>
      </c>
      <c r="S769" s="73">
        <v>5.85</v>
      </c>
      <c r="T769" s="365">
        <v>5.8</v>
      </c>
      <c r="U769" s="365">
        <v>7.65</v>
      </c>
      <c r="V769" s="365">
        <v>6.15</v>
      </c>
      <c r="W769" s="384"/>
      <c r="Y769" s="365">
        <v>12.4</v>
      </c>
      <c r="Z769" s="457">
        <v>12</v>
      </c>
      <c r="AA769" s="365">
        <v>2.87</v>
      </c>
      <c r="AB769" s="365">
        <v>1.56</v>
      </c>
      <c r="AE769" s="325">
        <f t="shared" si="422"/>
        <v>-8.5470085470085166E-3</v>
      </c>
      <c r="AF769" s="324">
        <f t="shared" si="423"/>
        <v>2.9411764705882248E-2</v>
      </c>
      <c r="AH769" s="213">
        <f t="shared" si="424"/>
        <v>4.7619047619047672E-2</v>
      </c>
      <c r="AJ769" s="211">
        <f t="shared" si="439"/>
        <v>4.4692737430167551E-2</v>
      </c>
      <c r="AL769" s="462">
        <f t="shared" si="432"/>
        <v>0.35593220338983067</v>
      </c>
      <c r="AM769" s="461">
        <f t="shared" si="433"/>
        <v>3.5353535353535248E-2</v>
      </c>
      <c r="AN769" s="200">
        <f t="shared" si="434"/>
        <v>1.4925373134328401E-2</v>
      </c>
      <c r="AO769" s="324">
        <f t="shared" si="435"/>
        <v>2.631578947368407E-2</v>
      </c>
      <c r="AP769" s="32">
        <f t="shared" si="436"/>
        <v>5.4545454545454453E-2</v>
      </c>
      <c r="AQ769" s="32">
        <f t="shared" si="437"/>
        <v>2.0000000000000018E-2</v>
      </c>
      <c r="AR769" s="36">
        <f t="shared" si="438"/>
        <v>2.5000000000000133E-2</v>
      </c>
      <c r="AT769" s="32">
        <f t="shared" si="425"/>
        <v>2.0576131687242816E-2</v>
      </c>
      <c r="AU769" s="216">
        <f t="shared" si="426"/>
        <v>2.1276595744680771E-2</v>
      </c>
      <c r="AV769" s="461">
        <f t="shared" si="427"/>
        <v>2.8673835125448077E-2</v>
      </c>
      <c r="AW769" s="461">
        <f t="shared" si="428"/>
        <v>2.6315789473684292E-2</v>
      </c>
    </row>
    <row r="770" spans="1:49">
      <c r="A770" s="314">
        <f>IF(ISBLANK(#REF!),"",DATE(YEAR(A769),MONTH(A769),DAY(A769)+7))</f>
        <v>42640</v>
      </c>
      <c r="B770" s="26">
        <v>5060</v>
      </c>
      <c r="C770" s="326">
        <v>3689</v>
      </c>
      <c r="D770" s="363">
        <f t="shared" si="431"/>
        <v>0</v>
      </c>
      <c r="E770" s="349">
        <f t="shared" si="430"/>
        <v>0</v>
      </c>
      <c r="F770" s="349">
        <f t="shared" si="440"/>
        <v>0</v>
      </c>
      <c r="G770" s="421">
        <f t="shared" si="429"/>
        <v>0.371645432366495</v>
      </c>
      <c r="H770" s="407"/>
      <c r="I770" s="339">
        <v>6.4</v>
      </c>
      <c r="J770" s="365">
        <v>9.9</v>
      </c>
      <c r="K770" s="408"/>
      <c r="L770" s="365">
        <v>8.65</v>
      </c>
      <c r="M770" s="384"/>
      <c r="N770" s="365">
        <v>10.050000000000001</v>
      </c>
      <c r="O770" s="384"/>
      <c r="P770" s="379">
        <v>1.52</v>
      </c>
      <c r="Q770" s="368">
        <v>2.66</v>
      </c>
      <c r="R770" s="366">
        <v>4.1500000000000004</v>
      </c>
      <c r="S770" s="73">
        <v>7.1</v>
      </c>
      <c r="T770" s="365">
        <v>6.75</v>
      </c>
      <c r="U770" s="365">
        <v>8.6999999999999993</v>
      </c>
      <c r="V770" s="365">
        <v>7.75</v>
      </c>
      <c r="W770" s="384"/>
      <c r="Y770" s="365">
        <v>13.15</v>
      </c>
      <c r="Z770" s="457">
        <v>12.75</v>
      </c>
      <c r="AA770" s="365">
        <v>3.63</v>
      </c>
      <c r="AB770" s="365">
        <v>2.62</v>
      </c>
      <c r="AE770" s="325">
        <f t="shared" si="422"/>
        <v>0.10344827586206895</v>
      </c>
      <c r="AF770" s="324">
        <f t="shared" si="423"/>
        <v>0.13142857142857145</v>
      </c>
      <c r="AH770" s="213">
        <f t="shared" si="424"/>
        <v>0.12337662337662336</v>
      </c>
      <c r="AJ770" s="211">
        <f t="shared" si="439"/>
        <v>7.4866310160427885E-2</v>
      </c>
      <c r="AL770" s="462">
        <f t="shared" si="432"/>
        <v>0.89999999999999991</v>
      </c>
      <c r="AM770" s="461">
        <f t="shared" si="433"/>
        <v>0.29756097560975636</v>
      </c>
      <c r="AN770" s="200">
        <f t="shared" si="434"/>
        <v>0.22058823529411775</v>
      </c>
      <c r="AO770" s="324">
        <f t="shared" si="435"/>
        <v>0.21367521367521358</v>
      </c>
      <c r="AP770" s="32">
        <f t="shared" si="436"/>
        <v>0.1637931034482758</v>
      </c>
      <c r="AQ770" s="32">
        <f t="shared" si="437"/>
        <v>0.13725490196078427</v>
      </c>
      <c r="AR770" s="36">
        <f t="shared" si="438"/>
        <v>0.26016260162601612</v>
      </c>
      <c r="AT770" s="32">
        <f t="shared" si="425"/>
        <v>6.0483870967741993E-2</v>
      </c>
      <c r="AU770" s="216">
        <f t="shared" si="426"/>
        <v>6.25E-2</v>
      </c>
      <c r="AV770" s="461">
        <f t="shared" si="427"/>
        <v>0.2648083623693378</v>
      </c>
      <c r="AW770" s="461">
        <f t="shared" si="428"/>
        <v>0.67948717948717952</v>
      </c>
    </row>
    <row r="771" spans="1:49">
      <c r="A771" s="314">
        <f>IF(ISBLANK(#REF!),"",DATE(YEAR(A770),MONTH(A770),DAY(A770)+7))</f>
        <v>42647</v>
      </c>
      <c r="B771" s="26">
        <v>5502</v>
      </c>
      <c r="C771" s="326">
        <v>3844</v>
      </c>
      <c r="D771" s="363">
        <f t="shared" si="431"/>
        <v>6.8236369870842362E-2</v>
      </c>
      <c r="E771" s="349">
        <f t="shared" si="430"/>
        <v>8.7351778656126422E-2</v>
      </c>
      <c r="F771" s="349">
        <f t="shared" si="440"/>
        <v>4.2016806722689148E-2</v>
      </c>
      <c r="G771" s="421">
        <f t="shared" si="429"/>
        <v>0.43132154006243495</v>
      </c>
      <c r="H771" s="407"/>
      <c r="I771" s="339">
        <v>5.55</v>
      </c>
      <c r="J771" s="365">
        <v>9.35</v>
      </c>
      <c r="K771" s="408"/>
      <c r="L771" s="365">
        <v>8.25</v>
      </c>
      <c r="M771" s="384"/>
      <c r="N771" s="365">
        <v>9.6</v>
      </c>
      <c r="O771" s="384"/>
      <c r="P771" s="379">
        <v>1.31</v>
      </c>
      <c r="Q771" s="368">
        <v>2</v>
      </c>
      <c r="R771" s="366">
        <v>4.05</v>
      </c>
      <c r="S771" s="73">
        <v>6.7</v>
      </c>
      <c r="T771" s="365">
        <v>6.45</v>
      </c>
      <c r="U771" s="365">
        <v>8.1999999999999993</v>
      </c>
      <c r="V771" s="365">
        <v>7.2</v>
      </c>
      <c r="W771" s="384"/>
      <c r="Y771" s="365">
        <v>12.4</v>
      </c>
      <c r="Z771" s="457">
        <v>12</v>
      </c>
      <c r="AA771" s="365">
        <v>3.29</v>
      </c>
      <c r="AB771" s="365">
        <v>2.3199999999999998</v>
      </c>
      <c r="AE771" s="325">
        <f t="shared" ref="AE771:AE802" si="441">IF(ISBLANK(I771),"",I771/I770-1)</f>
        <v>-0.13281250000000011</v>
      </c>
      <c r="AF771" s="324">
        <f t="shared" ref="AF771:AF802" si="442">IF(ISBLANK(J771),"",J771/J770-1)</f>
        <v>-5.555555555555558E-2</v>
      </c>
      <c r="AH771" s="213">
        <f t="shared" ref="AH771:AH802" si="443">IF(ISBLANK(L771),"",L771/L770-1)</f>
        <v>-4.6242774566474076E-2</v>
      </c>
      <c r="AJ771" s="211">
        <f t="shared" si="439"/>
        <v>-4.4776119402985204E-2</v>
      </c>
      <c r="AL771" s="462">
        <f t="shared" si="432"/>
        <v>-0.13815789473684204</v>
      </c>
      <c r="AM771" s="461">
        <f t="shared" si="433"/>
        <v>-0.24812030075187974</v>
      </c>
      <c r="AN771" s="200">
        <f t="shared" si="434"/>
        <v>-2.4096385542168752E-2</v>
      </c>
      <c r="AO771" s="324">
        <f t="shared" si="435"/>
        <v>-5.6338028169014009E-2</v>
      </c>
      <c r="AP771" s="32">
        <f t="shared" si="436"/>
        <v>-4.4444444444444398E-2</v>
      </c>
      <c r="AQ771" s="32">
        <f t="shared" si="437"/>
        <v>-5.7471264367816133E-2</v>
      </c>
      <c r="AR771" s="36">
        <f t="shared" si="438"/>
        <v>-7.096774193548383E-2</v>
      </c>
      <c r="AT771" s="32">
        <f t="shared" si="425"/>
        <v>-5.7034220532319435E-2</v>
      </c>
      <c r="AU771" s="216">
        <f t="shared" si="426"/>
        <v>-5.8823529411764719E-2</v>
      </c>
      <c r="AV771" s="461">
        <f t="shared" si="427"/>
        <v>-9.3663911845729975E-2</v>
      </c>
      <c r="AW771" s="461">
        <f t="shared" si="428"/>
        <v>-0.11450381679389321</v>
      </c>
    </row>
    <row r="772" spans="1:49">
      <c r="A772" s="314">
        <f>IF(ISBLANK(#REF!),"",DATE(YEAR(A771),MONTH(A771),DAY(A771)+7))</f>
        <v>42654</v>
      </c>
      <c r="B772" s="26">
        <v>5985</v>
      </c>
      <c r="C772" s="326">
        <v>4121</v>
      </c>
      <c r="D772" s="363">
        <f t="shared" si="431"/>
        <v>8.1318210999357987E-2</v>
      </c>
      <c r="E772" s="349">
        <f t="shared" si="430"/>
        <v>8.7786259541984712E-2</v>
      </c>
      <c r="F772" s="349">
        <f t="shared" si="440"/>
        <v>7.206035379812703E-2</v>
      </c>
      <c r="G772" s="421">
        <f t="shared" si="429"/>
        <v>0.45231739868963844</v>
      </c>
      <c r="H772" s="407"/>
      <c r="I772" s="339">
        <v>6.15</v>
      </c>
      <c r="J772" s="365">
        <v>9.6999999999999993</v>
      </c>
      <c r="K772" s="408"/>
      <c r="L772" s="365">
        <v>8.6999999999999993</v>
      </c>
      <c r="M772" s="384"/>
      <c r="N772" s="365">
        <v>10.15</v>
      </c>
      <c r="O772" s="384"/>
      <c r="P772" s="379">
        <v>1.39</v>
      </c>
      <c r="Q772" s="368">
        <v>2.34</v>
      </c>
      <c r="R772" s="366">
        <v>4.4000000000000004</v>
      </c>
      <c r="S772" s="73">
        <v>7.45</v>
      </c>
      <c r="T772" s="365">
        <v>6.85</v>
      </c>
      <c r="U772" s="365">
        <v>9.15</v>
      </c>
      <c r="V772" s="365">
        <v>8.0500000000000007</v>
      </c>
      <c r="W772" s="384"/>
      <c r="Y772" s="365">
        <v>13.05</v>
      </c>
      <c r="Z772" s="457">
        <v>12.65</v>
      </c>
      <c r="AA772" s="365">
        <v>3.76</v>
      </c>
      <c r="AB772" s="365">
        <v>2.74</v>
      </c>
      <c r="AE772" s="325">
        <f t="shared" si="441"/>
        <v>0.10810810810810811</v>
      </c>
      <c r="AF772" s="324">
        <f t="shared" si="442"/>
        <v>3.7433155080213831E-2</v>
      </c>
      <c r="AH772" s="213">
        <f t="shared" si="443"/>
        <v>5.4545454545454453E-2</v>
      </c>
      <c r="AJ772" s="211">
        <f t="shared" si="439"/>
        <v>5.7291666666666741E-2</v>
      </c>
      <c r="AL772" s="462">
        <f t="shared" si="432"/>
        <v>6.1068702290076216E-2</v>
      </c>
      <c r="AM772" s="461">
        <f t="shared" si="433"/>
        <v>0.16999999999999993</v>
      </c>
      <c r="AN772" s="200">
        <f t="shared" si="434"/>
        <v>8.6419753086419915E-2</v>
      </c>
      <c r="AO772" s="324">
        <f t="shared" si="435"/>
        <v>0.11194029850746268</v>
      </c>
      <c r="AP772" s="32">
        <f t="shared" si="436"/>
        <v>6.201550387596888E-2</v>
      </c>
      <c r="AQ772" s="32">
        <f t="shared" si="437"/>
        <v>0.11585365853658547</v>
      </c>
      <c r="AR772" s="36">
        <f t="shared" si="438"/>
        <v>0.11805555555555558</v>
      </c>
      <c r="AT772" s="32">
        <f t="shared" si="425"/>
        <v>5.2419354838709742E-2</v>
      </c>
      <c r="AU772" s="216">
        <f t="shared" si="426"/>
        <v>5.4166666666666696E-2</v>
      </c>
      <c r="AV772" s="461">
        <f t="shared" si="427"/>
        <v>0.14285714285714279</v>
      </c>
      <c r="AW772" s="461">
        <f t="shared" si="428"/>
        <v>0.18103448275862077</v>
      </c>
    </row>
    <row r="773" spans="1:49">
      <c r="A773" s="314">
        <f>IF(ISBLANK(#REF!),"",DATE(YEAR(A772),MONTH(A772),DAY(A772)+7))</f>
        <v>42661</v>
      </c>
      <c r="B773" s="26">
        <v>5606</v>
      </c>
      <c r="C773" s="326">
        <v>3937</v>
      </c>
      <c r="D773" s="363">
        <f t="shared" si="431"/>
        <v>-5.5709479517118576E-2</v>
      </c>
      <c r="E773" s="349">
        <f t="shared" si="430"/>
        <v>-6.3324979114452784E-2</v>
      </c>
      <c r="F773" s="349">
        <f t="shared" si="440"/>
        <v>-4.4649356952196073E-2</v>
      </c>
      <c r="G773" s="421">
        <f t="shared" si="429"/>
        <v>0.42392684785369572</v>
      </c>
      <c r="H773" s="407"/>
      <c r="I773" s="339">
        <v>6.05</v>
      </c>
      <c r="J773" s="365">
        <v>9.25</v>
      </c>
      <c r="K773" s="408"/>
      <c r="L773" s="365">
        <v>8.5</v>
      </c>
      <c r="M773" s="384"/>
      <c r="N773" s="365">
        <v>9.9</v>
      </c>
      <c r="O773" s="384"/>
      <c r="P773" s="379">
        <v>1.31</v>
      </c>
      <c r="Q773" s="368">
        <v>2.17</v>
      </c>
      <c r="R773" s="366">
        <v>3.75</v>
      </c>
      <c r="S773" s="73">
        <v>7.2</v>
      </c>
      <c r="T773" s="365">
        <v>6.65</v>
      </c>
      <c r="U773" s="365">
        <v>8.25</v>
      </c>
      <c r="V773" s="365">
        <v>7.25</v>
      </c>
      <c r="W773" s="384"/>
      <c r="Y773" s="365">
        <v>12.5</v>
      </c>
      <c r="Z773" s="457">
        <v>12.15</v>
      </c>
      <c r="AA773" s="365">
        <v>3.34</v>
      </c>
      <c r="AB773" s="365">
        <v>2.2400000000000002</v>
      </c>
      <c r="AE773" s="325">
        <f t="shared" si="441"/>
        <v>-1.6260162601626105E-2</v>
      </c>
      <c r="AF773" s="324">
        <f t="shared" si="442"/>
        <v>-4.6391752577319534E-2</v>
      </c>
      <c r="AH773" s="213">
        <f t="shared" si="443"/>
        <v>-2.2988505747126409E-2</v>
      </c>
      <c r="AJ773" s="211">
        <f t="shared" si="439"/>
        <v>-2.4630541871921152E-2</v>
      </c>
      <c r="AL773" s="462">
        <f t="shared" si="432"/>
        <v>-5.7553956834532238E-2</v>
      </c>
      <c r="AM773" s="461">
        <f t="shared" si="433"/>
        <v>-7.2649572649572614E-2</v>
      </c>
      <c r="AN773" s="200">
        <f t="shared" si="434"/>
        <v>-0.14772727272727282</v>
      </c>
      <c r="AO773" s="324">
        <f t="shared" si="435"/>
        <v>-3.3557046979865723E-2</v>
      </c>
      <c r="AP773" s="32">
        <f t="shared" si="436"/>
        <v>-2.9197080291970656E-2</v>
      </c>
      <c r="AQ773" s="32">
        <f t="shared" si="437"/>
        <v>-9.8360655737704916E-2</v>
      </c>
      <c r="AR773" s="36">
        <f t="shared" si="438"/>
        <v>-9.9378881987577716E-2</v>
      </c>
      <c r="AT773" s="32">
        <f t="shared" ref="AT773:AT804" si="444">IF(ISBLANK(Y773),"",Y773/Y772-1)</f>
        <v>-4.2145593869731823E-2</v>
      </c>
      <c r="AU773" s="216">
        <f t="shared" ref="AU773:AU804" si="445">IF(ISBLANK(Z773),"",Z773/Z772-1)</f>
        <v>-3.9525691699604737E-2</v>
      </c>
      <c r="AV773" s="461">
        <f t="shared" ref="AV773:AV804" si="446">IF(ISBLANK(AA773),"",AA773/AA772-1)</f>
        <v>-0.11170212765957444</v>
      </c>
      <c r="AW773" s="461">
        <f t="shared" ref="AW773:AW804" si="447">IF(ISBLANK(AB773),"",AB773/AB772-1)</f>
        <v>-0.18248175182481752</v>
      </c>
    </row>
    <row r="774" spans="1:49">
      <c r="A774" s="314">
        <f>IF(ISBLANK(#REF!),"",DATE(YEAR(A773),MONTH(A773),DAY(A773)+7))</f>
        <v>42668</v>
      </c>
      <c r="B774" s="26">
        <v>4951</v>
      </c>
      <c r="C774" s="326">
        <v>3441</v>
      </c>
      <c r="D774" s="363">
        <f t="shared" si="431"/>
        <v>-0.12061196688672327</v>
      </c>
      <c r="E774" s="349">
        <f t="shared" si="430"/>
        <v>-0.11683910096325367</v>
      </c>
      <c r="F774" s="349">
        <f t="shared" si="440"/>
        <v>-0.12598425196850394</v>
      </c>
      <c r="G774" s="421">
        <f t="shared" si="429"/>
        <v>0.43882592269689041</v>
      </c>
      <c r="H774" s="407"/>
      <c r="I774" s="339">
        <v>5.2</v>
      </c>
      <c r="J774" s="365">
        <v>8.25</v>
      </c>
      <c r="K774" s="408"/>
      <c r="L774" s="365">
        <v>7.85</v>
      </c>
      <c r="M774" s="384"/>
      <c r="N774" s="365">
        <v>9.25</v>
      </c>
      <c r="O774" s="384"/>
      <c r="P774" s="379">
        <v>0.89</v>
      </c>
      <c r="Q774" s="368">
        <v>1.58</v>
      </c>
      <c r="R774" s="366">
        <v>3.3</v>
      </c>
      <c r="S774" s="73">
        <v>6.15</v>
      </c>
      <c r="T774" s="365">
        <v>6</v>
      </c>
      <c r="U774" s="365">
        <v>7.5</v>
      </c>
      <c r="V774" s="365">
        <v>6.5</v>
      </c>
      <c r="W774" s="384"/>
      <c r="Y774" s="365">
        <v>11.25</v>
      </c>
      <c r="Z774" s="457">
        <v>10.85</v>
      </c>
      <c r="AA774" s="365">
        <v>2.74</v>
      </c>
      <c r="AB774" s="365">
        <v>1.69</v>
      </c>
      <c r="AE774" s="325">
        <f t="shared" si="441"/>
        <v>-0.14049586776859502</v>
      </c>
      <c r="AF774" s="324">
        <f t="shared" si="442"/>
        <v>-0.10810810810810811</v>
      </c>
      <c r="AH774" s="213">
        <f t="shared" si="443"/>
        <v>-7.6470588235294179E-2</v>
      </c>
      <c r="AJ774" s="211">
        <f t="shared" si="439"/>
        <v>-6.5656565656565635E-2</v>
      </c>
      <c r="AL774" s="462">
        <f t="shared" si="432"/>
        <v>-0.32061068702290074</v>
      </c>
      <c r="AM774" s="461">
        <f t="shared" si="433"/>
        <v>-0.27188940092165892</v>
      </c>
      <c r="AN774" s="200">
        <f t="shared" si="434"/>
        <v>-0.12</v>
      </c>
      <c r="AO774" s="324">
        <f t="shared" si="435"/>
        <v>-0.14583333333333326</v>
      </c>
      <c r="AP774" s="32">
        <f t="shared" si="436"/>
        <v>-9.7744360902255689E-2</v>
      </c>
      <c r="AQ774" s="32">
        <f t="shared" si="437"/>
        <v>-9.0909090909090939E-2</v>
      </c>
      <c r="AR774" s="36">
        <f t="shared" si="438"/>
        <v>-0.10344827586206895</v>
      </c>
      <c r="AT774" s="32">
        <f t="shared" si="444"/>
        <v>-9.9999999999999978E-2</v>
      </c>
      <c r="AU774" s="216">
        <f t="shared" si="445"/>
        <v>-0.10699588477366262</v>
      </c>
      <c r="AV774" s="461">
        <f t="shared" si="446"/>
        <v>-0.17964071856287411</v>
      </c>
      <c r="AW774" s="461">
        <f t="shared" si="447"/>
        <v>-0.24553571428571441</v>
      </c>
    </row>
    <row r="775" spans="1:49">
      <c r="A775" s="314">
        <f>IF(ISBLANK(#REF!),"",DATE(YEAR(A774),MONTH(A774),DAY(A774)+7))</f>
        <v>42675</v>
      </c>
      <c r="B775" s="26">
        <v>4913</v>
      </c>
      <c r="C775" s="326">
        <v>3319</v>
      </c>
      <c r="D775" s="363">
        <f t="shared" si="431"/>
        <v>-1.9065776930409895E-2</v>
      </c>
      <c r="E775" s="349">
        <f t="shared" si="430"/>
        <v>-7.6752171278529069E-3</v>
      </c>
      <c r="F775" s="349">
        <f t="shared" si="440"/>
        <v>-3.545480964835801E-2</v>
      </c>
      <c r="G775" s="421">
        <f t="shared" si="429"/>
        <v>0.48026514010244048</v>
      </c>
      <c r="H775" s="407"/>
      <c r="I775" s="339">
        <v>5</v>
      </c>
      <c r="J775" s="365">
        <v>8</v>
      </c>
      <c r="K775" s="408"/>
      <c r="L775" s="365">
        <v>7.75</v>
      </c>
      <c r="M775" s="384"/>
      <c r="N775" s="365">
        <v>9.25</v>
      </c>
      <c r="O775" s="384"/>
      <c r="P775" s="379">
        <v>0.68</v>
      </c>
      <c r="Q775" s="368">
        <v>1.44</v>
      </c>
      <c r="R775" s="366">
        <v>3.3</v>
      </c>
      <c r="S775" s="73">
        <v>5.9</v>
      </c>
      <c r="T775" s="365">
        <v>5.6</v>
      </c>
      <c r="U775" s="365">
        <v>7.5</v>
      </c>
      <c r="V775" s="365">
        <v>6.3</v>
      </c>
      <c r="W775" s="384"/>
      <c r="Y775" s="365">
        <v>11.4</v>
      </c>
      <c r="Z775" s="457">
        <v>11</v>
      </c>
      <c r="AA775" s="365">
        <v>2.62</v>
      </c>
      <c r="AB775" s="365">
        <v>1.44</v>
      </c>
      <c r="AE775" s="325">
        <f t="shared" si="441"/>
        <v>-3.8461538461538547E-2</v>
      </c>
      <c r="AF775" s="324">
        <f t="shared" si="442"/>
        <v>-3.0303030303030276E-2</v>
      </c>
      <c r="AH775" s="213">
        <f t="shared" si="443"/>
        <v>-1.2738853503184711E-2</v>
      </c>
      <c r="AJ775" s="211">
        <f t="shared" si="439"/>
        <v>0</v>
      </c>
      <c r="AL775" s="462">
        <f t="shared" si="432"/>
        <v>-0.23595505617977519</v>
      </c>
      <c r="AM775" s="461">
        <f t="shared" si="433"/>
        <v>-8.8607594936708889E-2</v>
      </c>
      <c r="AN775" s="200">
        <f t="shared" si="434"/>
        <v>0</v>
      </c>
      <c r="AO775" s="324">
        <f t="shared" si="435"/>
        <v>-4.065040650406504E-2</v>
      </c>
      <c r="AP775" s="32">
        <f t="shared" si="436"/>
        <v>-6.6666666666666763E-2</v>
      </c>
      <c r="AQ775" s="32">
        <f t="shared" si="437"/>
        <v>0</v>
      </c>
      <c r="AR775" s="36">
        <f t="shared" si="438"/>
        <v>-3.0769230769230771E-2</v>
      </c>
      <c r="AT775" s="32">
        <f t="shared" si="444"/>
        <v>1.3333333333333419E-2</v>
      </c>
      <c r="AU775" s="216">
        <f t="shared" si="445"/>
        <v>1.3824884792626779E-2</v>
      </c>
      <c r="AV775" s="461">
        <f t="shared" si="446"/>
        <v>-4.3795620437956262E-2</v>
      </c>
      <c r="AW775" s="461">
        <f t="shared" si="447"/>
        <v>-0.14792899408284022</v>
      </c>
    </row>
    <row r="776" spans="1:49">
      <c r="A776" s="314">
        <f>IF(ISBLANK(#REF!),"",DATE(YEAR(A775),MONTH(A775),DAY(A775)+7))</f>
        <v>42682</v>
      </c>
      <c r="B776" s="26">
        <v>5104</v>
      </c>
      <c r="C776" s="326">
        <v>3613</v>
      </c>
      <c r="D776" s="363">
        <f t="shared" si="431"/>
        <v>5.891642371234207E-2</v>
      </c>
      <c r="E776" s="349">
        <f t="shared" ref="E776:E807" si="448">IF(ISBLANK(B776),"",B776/B775-1)</f>
        <v>3.8876450234072824E-2</v>
      </c>
      <c r="F776" s="349">
        <f t="shared" si="440"/>
        <v>8.8580897860801366E-2</v>
      </c>
      <c r="G776" s="421">
        <f t="shared" si="429"/>
        <v>0.41267644616662053</v>
      </c>
      <c r="H776" s="407"/>
      <c r="I776" s="339">
        <v>5.5</v>
      </c>
      <c r="J776" s="365">
        <v>8.5500000000000007</v>
      </c>
      <c r="K776" s="408"/>
      <c r="L776" s="365">
        <v>7.95</v>
      </c>
      <c r="M776" s="384"/>
      <c r="N776" s="365">
        <v>9.85</v>
      </c>
      <c r="O776" s="384"/>
      <c r="P776" s="379">
        <v>0.82</v>
      </c>
      <c r="Q776" s="368">
        <v>1.65</v>
      </c>
      <c r="R776" s="366">
        <v>3.4</v>
      </c>
      <c r="S776" s="73">
        <v>6.2</v>
      </c>
      <c r="T776" s="365">
        <v>5.95</v>
      </c>
      <c r="U776" s="365">
        <v>7.65</v>
      </c>
      <c r="V776" s="365">
        <v>6.5</v>
      </c>
      <c r="W776" s="384"/>
      <c r="Y776" s="365">
        <v>11.5</v>
      </c>
      <c r="Z776" s="457">
        <v>11.15</v>
      </c>
      <c r="AA776" s="365">
        <v>3.05</v>
      </c>
      <c r="AB776" s="365">
        <v>1.69</v>
      </c>
      <c r="AE776" s="325">
        <f t="shared" si="441"/>
        <v>0.10000000000000009</v>
      </c>
      <c r="AF776" s="324">
        <f t="shared" si="442"/>
        <v>6.8750000000000089E-2</v>
      </c>
      <c r="AH776" s="213">
        <f t="shared" si="443"/>
        <v>2.5806451612903292E-2</v>
      </c>
      <c r="AJ776" s="211">
        <f t="shared" si="439"/>
        <v>6.4864864864864868E-2</v>
      </c>
      <c r="AL776" s="462">
        <f t="shared" si="432"/>
        <v>0.20588235294117641</v>
      </c>
      <c r="AM776" s="461">
        <f t="shared" si="433"/>
        <v>0.14583333333333326</v>
      </c>
      <c r="AN776" s="200">
        <f t="shared" si="434"/>
        <v>3.0303030303030276E-2</v>
      </c>
      <c r="AO776" s="324">
        <f t="shared" si="435"/>
        <v>5.0847457627118509E-2</v>
      </c>
      <c r="AP776" s="32">
        <f t="shared" si="436"/>
        <v>6.25E-2</v>
      </c>
      <c r="AQ776" s="32">
        <f t="shared" si="437"/>
        <v>2.0000000000000018E-2</v>
      </c>
      <c r="AR776" s="36">
        <f t="shared" si="438"/>
        <v>3.1746031746031855E-2</v>
      </c>
      <c r="AT776" s="32">
        <f t="shared" si="444"/>
        <v>8.7719298245614308E-3</v>
      </c>
      <c r="AU776" s="216">
        <f t="shared" si="445"/>
        <v>1.3636363636363669E-2</v>
      </c>
      <c r="AV776" s="461">
        <f t="shared" si="446"/>
        <v>0.16412213740458004</v>
      </c>
      <c r="AW776" s="461">
        <f t="shared" si="447"/>
        <v>0.17361111111111116</v>
      </c>
    </row>
    <row r="777" spans="1:49">
      <c r="A777" s="314">
        <f>IF(ISBLANK(#REF!),"",DATE(YEAR(A776),MONTH(A776),DAY(A776)+7))</f>
        <v>42689</v>
      </c>
      <c r="B777" s="26">
        <v>6741</v>
      </c>
      <c r="C777" s="326">
        <v>4396</v>
      </c>
      <c r="D777" s="363">
        <f t="shared" si="431"/>
        <v>0.2776184467133187</v>
      </c>
      <c r="E777" s="349">
        <f t="shared" si="448"/>
        <v>0.32072884012539182</v>
      </c>
      <c r="F777" s="349">
        <f t="shared" si="440"/>
        <v>0.21671740935510653</v>
      </c>
      <c r="G777" s="421">
        <f t="shared" si="429"/>
        <v>0.53343949044585992</v>
      </c>
      <c r="H777" s="407"/>
      <c r="I777" s="339">
        <v>6.4</v>
      </c>
      <c r="J777" s="365">
        <v>10.5</v>
      </c>
      <c r="K777" s="408"/>
      <c r="L777" s="365">
        <v>9.5</v>
      </c>
      <c r="M777" s="384"/>
      <c r="N777" s="365">
        <v>11.45</v>
      </c>
      <c r="O777" s="384"/>
      <c r="P777" s="379">
        <v>1.29</v>
      </c>
      <c r="Q777" s="368">
        <v>2.4500000000000002</v>
      </c>
      <c r="R777" s="366">
        <v>4.25</v>
      </c>
      <c r="S777" s="73">
        <v>8.1</v>
      </c>
      <c r="T777" s="365">
        <v>7.5</v>
      </c>
      <c r="U777" s="365">
        <v>10.5</v>
      </c>
      <c r="V777" s="365">
        <v>9.25</v>
      </c>
      <c r="W777" s="384"/>
      <c r="Y777" s="365">
        <v>13.95</v>
      </c>
      <c r="Z777" s="457">
        <v>13.5</v>
      </c>
      <c r="AA777" s="365">
        <v>4.43</v>
      </c>
      <c r="AB777" s="365">
        <v>3.55</v>
      </c>
      <c r="AE777" s="325">
        <f t="shared" si="441"/>
        <v>0.1636363636363638</v>
      </c>
      <c r="AF777" s="324">
        <f t="shared" si="442"/>
        <v>0.22807017543859631</v>
      </c>
      <c r="AH777" s="213">
        <f t="shared" si="443"/>
        <v>0.19496855345911945</v>
      </c>
      <c r="AJ777" s="211">
        <f t="shared" si="439"/>
        <v>0.1624365482233503</v>
      </c>
      <c r="AL777" s="462">
        <f t="shared" si="432"/>
        <v>0.57317073170731714</v>
      </c>
      <c r="AM777" s="461">
        <f t="shared" si="433"/>
        <v>0.48484848484848508</v>
      </c>
      <c r="AN777" s="200">
        <f t="shared" si="434"/>
        <v>0.25</v>
      </c>
      <c r="AO777" s="324">
        <f t="shared" si="435"/>
        <v>0.30645161290322576</v>
      </c>
      <c r="AP777" s="32">
        <f t="shared" si="436"/>
        <v>0.26050420168067223</v>
      </c>
      <c r="AQ777" s="32">
        <f t="shared" si="437"/>
        <v>0.37254901960784315</v>
      </c>
      <c r="AR777" s="36">
        <f t="shared" si="438"/>
        <v>0.42307692307692313</v>
      </c>
      <c r="AT777" s="32">
        <f t="shared" si="444"/>
        <v>0.21304347826086945</v>
      </c>
      <c r="AU777" s="216">
        <f t="shared" si="445"/>
        <v>0.21076233183856496</v>
      </c>
      <c r="AV777" s="461">
        <f t="shared" si="446"/>
        <v>0.45245901639344255</v>
      </c>
      <c r="AW777" s="461">
        <f t="shared" si="447"/>
        <v>1.1005917159763312</v>
      </c>
    </row>
    <row r="778" spans="1:49">
      <c r="A778" s="314">
        <f>IF(ISBLANK(#REF!),"",DATE(YEAR(A777),MONTH(A777),DAY(A777)+7))</f>
        <v>42696</v>
      </c>
      <c r="B778" s="26">
        <v>7291</v>
      </c>
      <c r="C778" s="326">
        <v>4905</v>
      </c>
      <c r="D778" s="363">
        <f t="shared" si="431"/>
        <v>9.5088443925653188E-2</v>
      </c>
      <c r="E778" s="349">
        <f t="shared" si="448"/>
        <v>8.1590268506156249E-2</v>
      </c>
      <c r="F778" s="349">
        <f t="shared" si="440"/>
        <v>0.11578707916287545</v>
      </c>
      <c r="G778" s="421">
        <f t="shared" si="429"/>
        <v>0.48644240570846076</v>
      </c>
      <c r="H778" s="407"/>
      <c r="I778" s="339">
        <v>7.15</v>
      </c>
      <c r="J778" s="365">
        <v>11.2</v>
      </c>
      <c r="K778" s="408"/>
      <c r="L778" s="365">
        <v>10.6</v>
      </c>
      <c r="M778" s="384"/>
      <c r="N778" s="365">
        <v>12.25</v>
      </c>
      <c r="O778" s="384"/>
      <c r="P778" s="379">
        <v>1.69</v>
      </c>
      <c r="Q778" s="368">
        <v>3.15</v>
      </c>
      <c r="R778" s="366">
        <v>5.2</v>
      </c>
      <c r="S778" s="73">
        <v>9.5</v>
      </c>
      <c r="T778" s="365">
        <v>8.65</v>
      </c>
      <c r="U778" s="365">
        <v>11.35</v>
      </c>
      <c r="V778" s="365">
        <v>10.1</v>
      </c>
      <c r="W778" s="384"/>
      <c r="Y778" s="365">
        <v>13.8</v>
      </c>
      <c r="Z778" s="457">
        <v>13.35</v>
      </c>
      <c r="AA778" s="365">
        <v>5.1100000000000003</v>
      </c>
      <c r="AB778" s="365">
        <v>4.18</v>
      </c>
      <c r="AE778" s="325">
        <f t="shared" si="441"/>
        <v>0.1171875</v>
      </c>
      <c r="AF778" s="324">
        <f t="shared" si="442"/>
        <v>6.6666666666666652E-2</v>
      </c>
      <c r="AH778" s="213">
        <f t="shared" si="443"/>
        <v>0.11578947368421044</v>
      </c>
      <c r="AJ778" s="211">
        <f t="shared" si="439"/>
        <v>6.9868995633187936E-2</v>
      </c>
      <c r="AL778" s="462">
        <f t="shared" si="432"/>
        <v>0.31007751937984485</v>
      </c>
      <c r="AM778" s="461">
        <f t="shared" si="433"/>
        <v>0.28571428571428559</v>
      </c>
      <c r="AN778" s="200">
        <f t="shared" si="434"/>
        <v>0.22352941176470598</v>
      </c>
      <c r="AO778" s="324">
        <f t="shared" si="435"/>
        <v>0.17283950617283961</v>
      </c>
      <c r="AP778" s="32">
        <f t="shared" si="436"/>
        <v>0.15333333333333332</v>
      </c>
      <c r="AQ778" s="32">
        <f t="shared" si="437"/>
        <v>8.0952380952380887E-2</v>
      </c>
      <c r="AR778" s="36">
        <f t="shared" si="438"/>
        <v>9.1891891891891841E-2</v>
      </c>
      <c r="AT778" s="32">
        <f t="shared" si="444"/>
        <v>-1.075268817204289E-2</v>
      </c>
      <c r="AU778" s="216">
        <f t="shared" si="445"/>
        <v>-1.1111111111111183E-2</v>
      </c>
      <c r="AV778" s="461">
        <f t="shared" si="446"/>
        <v>0.1534988713318286</v>
      </c>
      <c r="AW778" s="461">
        <f t="shared" si="447"/>
        <v>0.17746478873239435</v>
      </c>
    </row>
    <row r="779" spans="1:49">
      <c r="A779" s="314">
        <f>IF(ISBLANK(#REF!),"",DATE(YEAR(A778),MONTH(A778),DAY(A778)+7))</f>
        <v>42703</v>
      </c>
      <c r="B779" s="26">
        <v>6344</v>
      </c>
      <c r="C779" s="326">
        <v>4352</v>
      </c>
      <c r="D779" s="363">
        <f t="shared" si="431"/>
        <v>-0.12299114463758609</v>
      </c>
      <c r="E779" s="349">
        <f t="shared" si="448"/>
        <v>-0.12988616102043615</v>
      </c>
      <c r="F779" s="349">
        <f t="shared" si="440"/>
        <v>-0.11274209989806316</v>
      </c>
      <c r="G779" s="421">
        <f t="shared" si="429"/>
        <v>0.4577205882352941</v>
      </c>
      <c r="H779" s="407"/>
      <c r="I779" s="339">
        <v>6.4</v>
      </c>
      <c r="J779" s="365">
        <v>9.8000000000000007</v>
      </c>
      <c r="K779" s="408"/>
      <c r="L779" s="365">
        <v>9.85</v>
      </c>
      <c r="M779" s="384"/>
      <c r="N779" s="365">
        <v>11.55</v>
      </c>
      <c r="O779" s="384"/>
      <c r="P779" s="379">
        <v>1.35</v>
      </c>
      <c r="Q779" s="368">
        <v>2.4500000000000002</v>
      </c>
      <c r="R779" s="366">
        <v>4.05</v>
      </c>
      <c r="S779" s="73">
        <v>8.4</v>
      </c>
      <c r="T779" s="365">
        <v>7.9</v>
      </c>
      <c r="U779" s="365">
        <v>10.050000000000001</v>
      </c>
      <c r="V779" s="365">
        <v>8.85</v>
      </c>
      <c r="W779" s="384"/>
      <c r="Y779" s="365">
        <v>13.1</v>
      </c>
      <c r="Z779" s="457">
        <v>12.75</v>
      </c>
      <c r="AA779" s="365">
        <v>3.63</v>
      </c>
      <c r="AB779" s="365">
        <v>3.08</v>
      </c>
      <c r="AE779" s="325">
        <f t="shared" si="441"/>
        <v>-0.1048951048951049</v>
      </c>
      <c r="AF779" s="324">
        <f t="shared" si="442"/>
        <v>-0.12499999999999989</v>
      </c>
      <c r="AH779" s="213">
        <f t="shared" si="443"/>
        <v>-7.0754716981132115E-2</v>
      </c>
      <c r="AJ779" s="211">
        <f t="shared" si="439"/>
        <v>-5.7142857142857051E-2</v>
      </c>
      <c r="AL779" s="462">
        <f t="shared" si="432"/>
        <v>-0.20118343195266264</v>
      </c>
      <c r="AM779" s="461">
        <f t="shared" si="433"/>
        <v>-0.2222222222222221</v>
      </c>
      <c r="AN779" s="200">
        <f t="shared" si="434"/>
        <v>-0.22115384615384626</v>
      </c>
      <c r="AO779" s="324">
        <f t="shared" si="435"/>
        <v>-0.11578947368421044</v>
      </c>
      <c r="AP779" s="32">
        <f t="shared" si="436"/>
        <v>-8.6705202312138741E-2</v>
      </c>
      <c r="AQ779" s="32">
        <f t="shared" si="437"/>
        <v>-0.1145374449339206</v>
      </c>
      <c r="AR779" s="36">
        <f t="shared" si="438"/>
        <v>-0.12376237623762376</v>
      </c>
      <c r="AT779" s="32">
        <f t="shared" si="444"/>
        <v>-5.0724637681159535E-2</v>
      </c>
      <c r="AU779" s="216">
        <f t="shared" si="445"/>
        <v>-4.49438202247191E-2</v>
      </c>
      <c r="AV779" s="461">
        <f t="shared" si="446"/>
        <v>-0.28962818003913904</v>
      </c>
      <c r="AW779" s="461">
        <f t="shared" si="447"/>
        <v>-0.26315789473684204</v>
      </c>
    </row>
    <row r="780" spans="1:49">
      <c r="A780" s="314">
        <f>IF(ISBLANK(#REF!),"",DATE(YEAR(A779),MONTH(A779),DAY(A779)+7))</f>
        <v>42710</v>
      </c>
      <c r="B780" s="26">
        <v>5830</v>
      </c>
      <c r="C780">
        <v>4663</v>
      </c>
      <c r="D780" s="363">
        <f t="shared" ref="D780:D811" si="449">IF(ISBLANK(B780),"",(B780+C780)/(B779+C779)-1)</f>
        <v>-1.8979057591622994E-2</v>
      </c>
      <c r="E780" s="349">
        <f t="shared" si="448"/>
        <v>-8.1021437578814637E-2</v>
      </c>
      <c r="F780" s="349">
        <f t="shared" si="440"/>
        <v>7.1461397058823595E-2</v>
      </c>
      <c r="G780" s="421">
        <f t="shared" si="429"/>
        <v>0.25026806776753163</v>
      </c>
      <c r="H780" s="407"/>
      <c r="I780" s="339">
        <v>6.1</v>
      </c>
      <c r="J780" s="365">
        <v>9.4499999999999993</v>
      </c>
      <c r="K780" s="408"/>
      <c r="L780" s="365">
        <v>9.9</v>
      </c>
      <c r="M780" s="384"/>
      <c r="N780" s="365">
        <v>11.65</v>
      </c>
      <c r="O780" s="384"/>
      <c r="P780" s="379">
        <v>1.35</v>
      </c>
      <c r="Q780" s="368">
        <v>2.15</v>
      </c>
      <c r="R780" s="366">
        <v>3.95</v>
      </c>
      <c r="S780" s="73">
        <v>8.15</v>
      </c>
      <c r="T780" s="365">
        <v>8</v>
      </c>
      <c r="U780" s="365">
        <v>9.9</v>
      </c>
      <c r="V780" s="365">
        <v>8.5500000000000007</v>
      </c>
      <c r="W780" s="384"/>
      <c r="Y780" s="365">
        <v>13.2</v>
      </c>
      <c r="Z780" s="457">
        <v>12.85</v>
      </c>
      <c r="AA780" s="365">
        <v>3.55</v>
      </c>
      <c r="AB780" s="365">
        <v>3</v>
      </c>
      <c r="AE780" s="325">
        <f t="shared" si="441"/>
        <v>-4.6875000000000111E-2</v>
      </c>
      <c r="AF780" s="324">
        <f t="shared" si="442"/>
        <v>-3.5714285714285809E-2</v>
      </c>
      <c r="AH780" s="213">
        <f t="shared" si="443"/>
        <v>5.0761421319798217E-3</v>
      </c>
      <c r="AJ780" s="211">
        <f t="shared" si="439"/>
        <v>8.6580086580085869E-3</v>
      </c>
      <c r="AL780" s="462">
        <f t="shared" si="432"/>
        <v>0</v>
      </c>
      <c r="AM780" s="461">
        <f t="shared" si="433"/>
        <v>-0.12244897959183687</v>
      </c>
      <c r="AN780" s="200">
        <f t="shared" si="434"/>
        <v>-2.4691358024691246E-2</v>
      </c>
      <c r="AO780" s="324">
        <f t="shared" si="435"/>
        <v>-2.9761904761904767E-2</v>
      </c>
      <c r="AP780" s="32">
        <f t="shared" si="436"/>
        <v>1.2658227848101111E-2</v>
      </c>
      <c r="AQ780" s="32">
        <f t="shared" si="437"/>
        <v>-1.4925373134328401E-2</v>
      </c>
      <c r="AR780" s="36">
        <f t="shared" si="438"/>
        <v>-3.3898305084745672E-2</v>
      </c>
      <c r="AT780" s="32">
        <f t="shared" si="444"/>
        <v>7.6335877862594437E-3</v>
      </c>
      <c r="AU780" s="216">
        <f t="shared" si="445"/>
        <v>7.8431372549019329E-3</v>
      </c>
      <c r="AV780" s="461">
        <f t="shared" si="446"/>
        <v>-2.2038567493112948E-2</v>
      </c>
      <c r="AW780" s="461">
        <f t="shared" si="447"/>
        <v>-2.5974025974025983E-2</v>
      </c>
    </row>
    <row r="781" spans="1:49">
      <c r="A781" s="314">
        <f>IF(ISBLANK(#REF!),"",DATE(YEAR(A780),MONTH(A780),DAY(A780)+7))</f>
        <v>42717</v>
      </c>
      <c r="B781" s="26">
        <v>5165</v>
      </c>
      <c r="C781">
        <v>3543</v>
      </c>
      <c r="D781" s="363">
        <f t="shared" si="449"/>
        <v>-0.17011340893929283</v>
      </c>
      <c r="E781" s="349">
        <f t="shared" si="448"/>
        <v>-0.114065180102916</v>
      </c>
      <c r="F781" s="354">
        <f t="shared" si="440"/>
        <v>-0.24018871970834232</v>
      </c>
      <c r="G781" s="421">
        <f t="shared" si="429"/>
        <v>0.45780412080158056</v>
      </c>
      <c r="H781" s="407"/>
      <c r="I781" s="339">
        <v>5.25</v>
      </c>
      <c r="J781" s="365">
        <v>8.0500000000000007</v>
      </c>
      <c r="K781" s="408"/>
      <c r="L781" s="365">
        <v>9</v>
      </c>
      <c r="M781" s="384"/>
      <c r="N781" s="365">
        <v>9.4499999999999993</v>
      </c>
      <c r="O781" s="384"/>
      <c r="P781" s="379">
        <v>0.87</v>
      </c>
      <c r="Q781" s="368">
        <v>1.49</v>
      </c>
      <c r="R781" s="366">
        <v>3.55</v>
      </c>
      <c r="S781" s="73">
        <v>6.9</v>
      </c>
      <c r="T781" s="365">
        <v>7.1</v>
      </c>
      <c r="U781" s="365">
        <v>8.4</v>
      </c>
      <c r="V781" s="365">
        <v>7.15</v>
      </c>
      <c r="W781" s="384"/>
      <c r="Y781" s="365">
        <v>10.9</v>
      </c>
      <c r="Z781" s="457">
        <v>10.55</v>
      </c>
      <c r="AA781" s="365">
        <v>2.5299999999999998</v>
      </c>
      <c r="AB781" s="365">
        <v>1.83</v>
      </c>
      <c r="AE781" s="325">
        <f t="shared" si="441"/>
        <v>-0.1393442622950819</v>
      </c>
      <c r="AF781" s="324">
        <f t="shared" si="442"/>
        <v>-0.14814814814814803</v>
      </c>
      <c r="AH781" s="213">
        <f t="shared" si="443"/>
        <v>-9.0909090909090939E-2</v>
      </c>
      <c r="AJ781" s="211">
        <f t="shared" si="439"/>
        <v>-0.18884120171673824</v>
      </c>
      <c r="AL781" s="462">
        <f t="shared" ref="AL781:AL812" si="450">IF(ISBLANK(P781),"",P781/P780-1)</f>
        <v>-0.35555555555555562</v>
      </c>
      <c r="AM781" s="461">
        <f t="shared" ref="AM781:AM812" si="451">IF(ISBLANK(Q781),"",Q781/Q780-1)</f>
        <v>-0.30697674418604648</v>
      </c>
      <c r="AN781" s="200">
        <f t="shared" ref="AN781:AN812" si="452">IF(ISBLANK(R781),"",R781/R780-1)</f>
        <v>-0.10126582278481022</v>
      </c>
      <c r="AO781" s="324">
        <f t="shared" ref="AO781:AO812" si="453">IF(ISBLANK(S781),"",S781/S780-1)</f>
        <v>-0.15337423312883436</v>
      </c>
      <c r="AP781" s="32">
        <f t="shared" ref="AP781:AP812" si="454">IF(ISBLANK(T781),"",T781/T780-1)</f>
        <v>-0.11250000000000004</v>
      </c>
      <c r="AQ781" s="32">
        <f t="shared" ref="AQ781:AQ812" si="455">IF(ISBLANK(U781),"",U781/U780-1)</f>
        <v>-0.15151515151515149</v>
      </c>
      <c r="AR781" s="36">
        <f t="shared" ref="AR781:AR812" si="456">IF(ISBLANK(V781),"",V781/V780-1)</f>
        <v>-0.16374269005847952</v>
      </c>
      <c r="AT781" s="32">
        <f t="shared" si="444"/>
        <v>-0.1742424242424242</v>
      </c>
      <c r="AU781" s="216">
        <f t="shared" si="445"/>
        <v>-0.17898832684824895</v>
      </c>
      <c r="AV781" s="461">
        <f t="shared" si="446"/>
        <v>-0.28732394366197189</v>
      </c>
      <c r="AW781" s="461">
        <f t="shared" si="447"/>
        <v>-0.39</v>
      </c>
    </row>
    <row r="782" spans="1:49">
      <c r="A782" s="314">
        <f>IF(ISBLANK(#REF!),"",DATE(YEAR(A781),MONTH(A781),DAY(A781)+7))</f>
        <v>42724</v>
      </c>
      <c r="B782" s="26">
        <v>4748</v>
      </c>
      <c r="C782">
        <v>3191</v>
      </c>
      <c r="D782" s="363">
        <f t="shared" si="449"/>
        <v>-8.8309600367478147E-2</v>
      </c>
      <c r="E782" s="349">
        <f t="shared" si="448"/>
        <v>-8.0735721200387189E-2</v>
      </c>
      <c r="F782" s="349">
        <f t="shared" si="440"/>
        <v>-9.9350832627716601E-2</v>
      </c>
      <c r="G782" s="421">
        <f t="shared" si="429"/>
        <v>0.4879348166718897</v>
      </c>
      <c r="H782" s="407"/>
      <c r="I782" s="339">
        <v>5</v>
      </c>
      <c r="J782" s="365">
        <v>7.9</v>
      </c>
      <c r="K782" s="408"/>
      <c r="L782" s="365">
        <v>7.9</v>
      </c>
      <c r="M782" s="384"/>
      <c r="N782" s="365">
        <v>8.1</v>
      </c>
      <c r="O782" s="384"/>
      <c r="P782" s="379">
        <v>0.21</v>
      </c>
      <c r="Q782" s="368">
        <v>1.1399999999999999</v>
      </c>
      <c r="R782" s="366">
        <v>3.05</v>
      </c>
      <c r="S782" s="73">
        <v>6</v>
      </c>
      <c r="T782" s="365">
        <v>6</v>
      </c>
      <c r="U782" s="365">
        <v>7.35</v>
      </c>
      <c r="V782" s="365">
        <v>6.15</v>
      </c>
      <c r="W782" s="384"/>
      <c r="Y782" s="365">
        <v>11.15</v>
      </c>
      <c r="Z782" s="457">
        <v>10.8</v>
      </c>
      <c r="AA782" s="365">
        <v>2.0699999999999998</v>
      </c>
      <c r="AB782" s="365">
        <v>1.35</v>
      </c>
      <c r="AE782" s="325">
        <f t="shared" si="441"/>
        <v>-4.7619047619047672E-2</v>
      </c>
      <c r="AF782" s="324">
        <f t="shared" si="442"/>
        <v>-1.8633540372670843E-2</v>
      </c>
      <c r="AH782" s="213">
        <f t="shared" si="443"/>
        <v>-0.12222222222222223</v>
      </c>
      <c r="AJ782" s="211">
        <f t="shared" si="439"/>
        <v>-0.14285714285714279</v>
      </c>
      <c r="AL782" s="462">
        <f t="shared" si="450"/>
        <v>-0.75862068965517238</v>
      </c>
      <c r="AM782" s="461">
        <f t="shared" si="451"/>
        <v>-0.23489932885906051</v>
      </c>
      <c r="AN782" s="200">
        <f t="shared" si="452"/>
        <v>-0.14084507042253525</v>
      </c>
      <c r="AO782" s="324">
        <f t="shared" si="453"/>
        <v>-0.13043478260869568</v>
      </c>
      <c r="AP782" s="32">
        <f t="shared" si="454"/>
        <v>-0.15492957746478864</v>
      </c>
      <c r="AQ782" s="32">
        <f t="shared" si="455"/>
        <v>-0.12500000000000011</v>
      </c>
      <c r="AR782" s="36">
        <f t="shared" si="456"/>
        <v>-0.1398601398601399</v>
      </c>
      <c r="AT782" s="32">
        <f t="shared" si="444"/>
        <v>2.2935779816513735E-2</v>
      </c>
      <c r="AU782" s="216">
        <f t="shared" si="445"/>
        <v>2.3696682464454888E-2</v>
      </c>
      <c r="AV782" s="461">
        <f t="shared" si="446"/>
        <v>-0.18181818181818177</v>
      </c>
      <c r="AW782" s="461">
        <f t="shared" si="447"/>
        <v>-0.26229508196721307</v>
      </c>
    </row>
    <row r="783" spans="1:49">
      <c r="A783" s="314">
        <f>IF(ISBLANK(#REF!),"",DATE(YEAR(A782),MONTH(A782),DAY(A782)+7))</f>
        <v>42731</v>
      </c>
      <c r="B783" s="26">
        <f>B784-196</f>
        <v>5890</v>
      </c>
      <c r="C783">
        <f>C784-258</f>
        <v>3595</v>
      </c>
      <c r="D783" s="363">
        <f t="shared" si="449"/>
        <v>0.19473485325607753</v>
      </c>
      <c r="E783" s="349">
        <f t="shared" si="448"/>
        <v>0.24052232518955341</v>
      </c>
      <c r="F783" s="349">
        <f t="shared" si="440"/>
        <v>0.12660607959887193</v>
      </c>
      <c r="G783" s="421">
        <f t="shared" si="429"/>
        <v>0.63838664812239221</v>
      </c>
      <c r="H783" s="407"/>
      <c r="I783" s="339">
        <v>5.4</v>
      </c>
      <c r="J783" s="365">
        <v>9.3000000000000007</v>
      </c>
      <c r="K783" s="408"/>
      <c r="L783" s="365">
        <v>8.5500000000000007</v>
      </c>
      <c r="M783" s="384"/>
      <c r="N783" s="365">
        <v>8.9499999999999993</v>
      </c>
      <c r="O783" s="384"/>
      <c r="P783" s="379">
        <v>0.3</v>
      </c>
      <c r="Q783" s="368">
        <v>1.41</v>
      </c>
      <c r="R783" s="366">
        <v>3.85</v>
      </c>
      <c r="S783" s="73">
        <v>7.25</v>
      </c>
      <c r="T783" s="365">
        <v>6.6</v>
      </c>
      <c r="U783" s="365">
        <v>9.25</v>
      </c>
      <c r="V783" s="365">
        <v>7.9</v>
      </c>
      <c r="W783" s="384"/>
      <c r="Y783" s="365">
        <v>14.25</v>
      </c>
      <c r="Z783" s="457">
        <v>13.4</v>
      </c>
      <c r="AA783" s="365">
        <v>2.96</v>
      </c>
      <c r="AB783" s="365">
        <v>2.2799999999999998</v>
      </c>
      <c r="AE783" s="325">
        <f t="shared" si="441"/>
        <v>8.0000000000000071E-2</v>
      </c>
      <c r="AF783" s="324">
        <f t="shared" si="442"/>
        <v>0.17721518987341778</v>
      </c>
      <c r="AH783" s="213">
        <f t="shared" si="443"/>
        <v>8.2278481012658222E-2</v>
      </c>
      <c r="AJ783" s="211">
        <f t="shared" si="439"/>
        <v>0.10493827160493829</v>
      </c>
      <c r="AL783" s="462">
        <f t="shared" si="450"/>
        <v>0.4285714285714286</v>
      </c>
      <c r="AM783" s="461">
        <f t="shared" si="451"/>
        <v>0.23684210526315796</v>
      </c>
      <c r="AN783" s="200">
        <f t="shared" si="452"/>
        <v>0.26229508196721318</v>
      </c>
      <c r="AO783" s="324">
        <f t="shared" si="453"/>
        <v>0.20833333333333326</v>
      </c>
      <c r="AP783" s="32">
        <f t="shared" si="454"/>
        <v>9.9999999999999867E-2</v>
      </c>
      <c r="AQ783" s="32">
        <f t="shared" si="455"/>
        <v>0.25850340136054428</v>
      </c>
      <c r="AR783" s="36">
        <f t="shared" si="456"/>
        <v>0.28455284552845517</v>
      </c>
      <c r="AT783" s="32">
        <f t="shared" si="444"/>
        <v>0.27802690582959633</v>
      </c>
      <c r="AU783" s="216">
        <f t="shared" si="445"/>
        <v>0.2407407407407407</v>
      </c>
      <c r="AV783" s="461">
        <f t="shared" si="446"/>
        <v>0.42995169082125617</v>
      </c>
      <c r="AW783" s="461">
        <f t="shared" si="447"/>
        <v>0.68888888888888866</v>
      </c>
    </row>
    <row r="784" spans="1:49">
      <c r="A784" s="314">
        <f>IF(ISBLANK(#REF!),"",DATE(YEAR(A783),MONTH(A783),DAY(A783)+7))</f>
        <v>42738</v>
      </c>
      <c r="B784" s="26">
        <v>6086</v>
      </c>
      <c r="C784">
        <v>3853</v>
      </c>
      <c r="D784" s="363">
        <f t="shared" si="449"/>
        <v>4.7865050079072269E-2</v>
      </c>
      <c r="E784" s="349">
        <f t="shared" si="448"/>
        <v>3.3276740237691005E-2</v>
      </c>
      <c r="F784" s="349">
        <f t="shared" si="440"/>
        <v>7.1766342141863726E-2</v>
      </c>
      <c r="G784" s="421">
        <f t="shared" si="429"/>
        <v>0.57954840384116268</v>
      </c>
      <c r="H784" s="407"/>
      <c r="I784" s="339">
        <v>6.15</v>
      </c>
      <c r="J784" s="365">
        <v>9.6999999999999993</v>
      </c>
      <c r="K784" s="408"/>
      <c r="L784" s="365">
        <v>8.75</v>
      </c>
      <c r="M784" s="384"/>
      <c r="N784" s="365">
        <v>9.25</v>
      </c>
      <c r="O784" s="384"/>
      <c r="P784" s="379">
        <v>0.4</v>
      </c>
      <c r="Q784" s="368">
        <v>1.75</v>
      </c>
      <c r="R784" s="366">
        <v>3.95</v>
      </c>
      <c r="S784" s="73">
        <v>7.45</v>
      </c>
      <c r="T784" s="365">
        <v>6.9</v>
      </c>
      <c r="U784" s="365">
        <v>9.5500000000000007</v>
      </c>
      <c r="V784" s="365">
        <v>8.25</v>
      </c>
      <c r="W784" s="384"/>
      <c r="Y784" s="365">
        <v>13.65</v>
      </c>
      <c r="Z784" s="457">
        <v>13.25</v>
      </c>
      <c r="AA784" s="365">
        <v>3.23</v>
      </c>
      <c r="AB784" s="365">
        <v>2.46</v>
      </c>
      <c r="AE784" s="325">
        <f t="shared" si="441"/>
        <v>0.13888888888888884</v>
      </c>
      <c r="AF784" s="324">
        <f t="shared" si="442"/>
        <v>4.3010752688171783E-2</v>
      </c>
      <c r="AH784" s="213">
        <f t="shared" si="443"/>
        <v>2.3391812865497075E-2</v>
      </c>
      <c r="AJ784" s="211">
        <f t="shared" si="439"/>
        <v>3.3519553072625774E-2</v>
      </c>
      <c r="AL784" s="462">
        <f t="shared" si="450"/>
        <v>0.33333333333333348</v>
      </c>
      <c r="AM784" s="461">
        <f t="shared" si="451"/>
        <v>0.24113475177304977</v>
      </c>
      <c r="AN784" s="200">
        <f t="shared" si="452"/>
        <v>2.5974025974025983E-2</v>
      </c>
      <c r="AO784" s="324">
        <f t="shared" si="453"/>
        <v>2.7586206896551779E-2</v>
      </c>
      <c r="AP784" s="32">
        <f t="shared" si="454"/>
        <v>4.5454545454545636E-2</v>
      </c>
      <c r="AQ784" s="32">
        <f t="shared" si="455"/>
        <v>3.2432432432432545E-2</v>
      </c>
      <c r="AR784" s="36">
        <f t="shared" si="456"/>
        <v>4.4303797468354444E-2</v>
      </c>
      <c r="AT784" s="32">
        <f t="shared" si="444"/>
        <v>-4.2105263157894757E-2</v>
      </c>
      <c r="AU784" s="216">
        <f t="shared" si="445"/>
        <v>-1.1194029850746245E-2</v>
      </c>
      <c r="AV784" s="461">
        <f t="shared" si="446"/>
        <v>9.1216216216216228E-2</v>
      </c>
      <c r="AW784" s="461">
        <f t="shared" si="447"/>
        <v>7.8947368421052655E-2</v>
      </c>
    </row>
    <row r="785" spans="1:49">
      <c r="A785" s="314">
        <f>IF(ISBLANK(#REF!),"",DATE(YEAR(A784),MONTH(A784),DAY(A784)+6))</f>
        <v>42744</v>
      </c>
      <c r="B785" s="26">
        <v>6178</v>
      </c>
      <c r="C785">
        <v>3967</v>
      </c>
      <c r="D785" s="363">
        <f t="shared" si="449"/>
        <v>2.0726431230505993E-2</v>
      </c>
      <c r="E785" s="349">
        <f t="shared" si="448"/>
        <v>1.511666118961541E-2</v>
      </c>
      <c r="F785" s="349">
        <f t="shared" si="440"/>
        <v>2.958733454451079E-2</v>
      </c>
      <c r="G785" s="421">
        <f t="shared" si="429"/>
        <v>0.55734812200655404</v>
      </c>
      <c r="H785" s="407"/>
      <c r="I785" s="339">
        <v>6.05</v>
      </c>
      <c r="J785" s="365">
        <v>10.050000000000001</v>
      </c>
      <c r="K785" s="408"/>
      <c r="L785" s="365">
        <v>9.1999999999999993</v>
      </c>
      <c r="M785" s="384"/>
      <c r="N785" s="365">
        <v>9.75</v>
      </c>
      <c r="O785" s="384"/>
      <c r="P785" s="379">
        <v>0.48</v>
      </c>
      <c r="Q785" s="368">
        <v>1.94</v>
      </c>
      <c r="R785" s="366">
        <v>3.8</v>
      </c>
      <c r="S785" s="73">
        <v>7.75</v>
      </c>
      <c r="T785" s="365">
        <v>7.25</v>
      </c>
      <c r="U785" s="365">
        <v>9.15</v>
      </c>
      <c r="V785" s="365">
        <v>7.85</v>
      </c>
      <c r="W785" s="384"/>
      <c r="Y785" s="365">
        <v>14</v>
      </c>
      <c r="Z785" s="457">
        <v>13.6</v>
      </c>
      <c r="AA785" s="365">
        <v>3.59</v>
      </c>
      <c r="AB785" s="365">
        <v>2.59</v>
      </c>
      <c r="AE785" s="325">
        <f t="shared" si="441"/>
        <v>-1.6260162601626105E-2</v>
      </c>
      <c r="AF785" s="324">
        <f t="shared" si="442"/>
        <v>3.6082474226804218E-2</v>
      </c>
      <c r="AH785" s="213">
        <f t="shared" si="443"/>
        <v>5.1428571428571379E-2</v>
      </c>
      <c r="AJ785" s="211">
        <f t="shared" si="439"/>
        <v>5.4054054054053946E-2</v>
      </c>
      <c r="AL785" s="462">
        <f t="shared" si="450"/>
        <v>0.19999999999999996</v>
      </c>
      <c r="AM785" s="461">
        <f t="shared" si="451"/>
        <v>0.10857142857142854</v>
      </c>
      <c r="AN785" s="200">
        <f t="shared" si="452"/>
        <v>-3.7974683544303889E-2</v>
      </c>
      <c r="AO785" s="324">
        <f t="shared" si="453"/>
        <v>4.0268456375838868E-2</v>
      </c>
      <c r="AP785" s="32">
        <f t="shared" si="454"/>
        <v>5.0724637681159424E-2</v>
      </c>
      <c r="AQ785" s="32">
        <f t="shared" si="455"/>
        <v>-4.1884816753926746E-2</v>
      </c>
      <c r="AR785" s="36">
        <f t="shared" si="456"/>
        <v>-4.8484848484848575E-2</v>
      </c>
      <c r="AT785" s="32">
        <f t="shared" si="444"/>
        <v>2.564102564102555E-2</v>
      </c>
      <c r="AU785" s="216">
        <f t="shared" si="445"/>
        <v>2.6415094339622636E-2</v>
      </c>
      <c r="AV785" s="461">
        <f t="shared" si="446"/>
        <v>0.11145510835913308</v>
      </c>
      <c r="AW785" s="461">
        <f t="shared" si="447"/>
        <v>5.2845528455284452E-2</v>
      </c>
    </row>
    <row r="786" spans="1:49">
      <c r="A786" s="314">
        <f>IF(ISBLANK(#REF!),"",DATE(YEAR(A785),MONTH(A785),DAY(A785)+7))</f>
        <v>42751</v>
      </c>
      <c r="B786" s="26">
        <v>5764</v>
      </c>
      <c r="C786">
        <v>3692</v>
      </c>
      <c r="D786" s="363">
        <f t="shared" si="449"/>
        <v>-6.7915229176934488E-2</v>
      </c>
      <c r="E786" s="349">
        <f t="shared" si="448"/>
        <v>-6.7011977986403348E-2</v>
      </c>
      <c r="F786" s="349">
        <f t="shared" si="440"/>
        <v>-6.9321905722208199E-2</v>
      </c>
      <c r="G786" s="421">
        <f t="shared" si="429"/>
        <v>0.56121343445287108</v>
      </c>
      <c r="H786" s="407"/>
      <c r="I786" s="339">
        <v>5.55</v>
      </c>
      <c r="J786" s="365">
        <v>9.4</v>
      </c>
      <c r="K786" s="408"/>
      <c r="L786" s="365">
        <v>8.75</v>
      </c>
      <c r="M786" s="384"/>
      <c r="N786" s="365">
        <v>9.25</v>
      </c>
      <c r="O786" s="384"/>
      <c r="P786" s="379">
        <v>0.31</v>
      </c>
      <c r="Q786" s="368">
        <v>1.65</v>
      </c>
      <c r="R786" s="366">
        <v>3.75</v>
      </c>
      <c r="S786" s="73">
        <v>7.3</v>
      </c>
      <c r="T786" s="365">
        <v>6.75</v>
      </c>
      <c r="U786" s="365">
        <v>8.9</v>
      </c>
      <c r="V786" s="365">
        <v>7.65</v>
      </c>
      <c r="W786" s="384"/>
      <c r="Y786" s="365">
        <v>12.9</v>
      </c>
      <c r="Z786" s="457">
        <v>12.5</v>
      </c>
      <c r="AA786" s="365">
        <v>3.17</v>
      </c>
      <c r="AB786" s="365">
        <v>2.19</v>
      </c>
      <c r="AE786" s="325">
        <f t="shared" si="441"/>
        <v>-8.2644628099173612E-2</v>
      </c>
      <c r="AF786" s="324">
        <f t="shared" si="442"/>
        <v>-6.4676616915422924E-2</v>
      </c>
      <c r="AH786" s="213">
        <f t="shared" si="443"/>
        <v>-4.8913043478260754E-2</v>
      </c>
      <c r="AJ786" s="211">
        <f t="shared" si="439"/>
        <v>-5.1282051282051322E-2</v>
      </c>
      <c r="AL786" s="462">
        <f t="shared" si="450"/>
        <v>-0.35416666666666663</v>
      </c>
      <c r="AM786" s="461">
        <f t="shared" si="451"/>
        <v>-0.14948453608247425</v>
      </c>
      <c r="AN786" s="200">
        <f t="shared" si="452"/>
        <v>-1.3157894736842035E-2</v>
      </c>
      <c r="AO786" s="324">
        <f t="shared" si="453"/>
        <v>-5.8064516129032295E-2</v>
      </c>
      <c r="AP786" s="32">
        <f t="shared" si="454"/>
        <v>-6.8965517241379337E-2</v>
      </c>
      <c r="AQ786" s="32">
        <f t="shared" si="455"/>
        <v>-2.732240437158473E-2</v>
      </c>
      <c r="AR786" s="36">
        <f t="shared" si="456"/>
        <v>-2.547770700636931E-2</v>
      </c>
      <c r="AT786" s="32">
        <f t="shared" si="444"/>
        <v>-7.8571428571428514E-2</v>
      </c>
      <c r="AU786" s="216">
        <f t="shared" si="445"/>
        <v>-8.0882352941176405E-2</v>
      </c>
      <c r="AV786" s="461">
        <f t="shared" si="446"/>
        <v>-0.11699164345403901</v>
      </c>
      <c r="AW786" s="461">
        <f t="shared" si="447"/>
        <v>-0.15444015444015446</v>
      </c>
    </row>
    <row r="787" spans="1:49">
      <c r="A787" s="314">
        <f>IF(ISBLANK(#REF!),"",DATE(YEAR(A786),MONTH(A786),DAY(A786)+7))</f>
        <v>42758</v>
      </c>
      <c r="B787" s="26">
        <v>6228</v>
      </c>
      <c r="C787">
        <v>3871</v>
      </c>
      <c r="D787" s="363">
        <f t="shared" si="449"/>
        <v>6.7999153976311399E-2</v>
      </c>
      <c r="E787" s="349">
        <f t="shared" si="448"/>
        <v>8.0499653018736961E-2</v>
      </c>
      <c r="F787" s="349">
        <f t="shared" si="440"/>
        <v>4.8483206933911172E-2</v>
      </c>
      <c r="G787" s="421">
        <f t="shared" si="429"/>
        <v>0.60888659261172828</v>
      </c>
      <c r="H787" s="407"/>
      <c r="I787" s="339">
        <v>5.65</v>
      </c>
      <c r="J787" s="365">
        <v>10</v>
      </c>
      <c r="K787" s="408"/>
      <c r="L787" s="365">
        <v>9.25</v>
      </c>
      <c r="M787" s="384"/>
      <c r="N787" s="365">
        <v>9.75</v>
      </c>
      <c r="O787" s="384"/>
      <c r="P787" s="379">
        <v>0.42</v>
      </c>
      <c r="Q787" s="368">
        <v>1.66</v>
      </c>
      <c r="R787" s="366">
        <v>3.9</v>
      </c>
      <c r="S787" s="73">
        <v>8</v>
      </c>
      <c r="T787" s="365">
        <v>7.25</v>
      </c>
      <c r="U787" s="365">
        <v>9.4499999999999993</v>
      </c>
      <c r="V787" s="365">
        <v>8.15</v>
      </c>
      <c r="W787" s="384"/>
      <c r="Y787" s="365">
        <v>13.95</v>
      </c>
      <c r="Z787" s="457">
        <v>13.6</v>
      </c>
      <c r="AA787" s="365">
        <v>3.55</v>
      </c>
      <c r="AB787" s="365">
        <v>2.62</v>
      </c>
      <c r="AE787" s="325">
        <f t="shared" si="441"/>
        <v>1.8018018018018056E-2</v>
      </c>
      <c r="AF787" s="324">
        <f t="shared" si="442"/>
        <v>6.3829787234042534E-2</v>
      </c>
      <c r="AH787" s="213">
        <f t="shared" si="443"/>
        <v>5.7142857142857162E-2</v>
      </c>
      <c r="AJ787" s="211">
        <f t="shared" si="439"/>
        <v>5.4054054054053946E-2</v>
      </c>
      <c r="AL787" s="462">
        <f t="shared" si="450"/>
        <v>0.35483870967741926</v>
      </c>
      <c r="AM787" s="461">
        <f t="shared" si="451"/>
        <v>6.0606060606060996E-3</v>
      </c>
      <c r="AN787" s="200">
        <f t="shared" si="452"/>
        <v>4.0000000000000036E-2</v>
      </c>
      <c r="AO787" s="324">
        <f t="shared" si="453"/>
        <v>9.5890410958904049E-2</v>
      </c>
      <c r="AP787" s="32">
        <f t="shared" si="454"/>
        <v>7.4074074074074181E-2</v>
      </c>
      <c r="AQ787" s="32">
        <f t="shared" si="455"/>
        <v>6.1797752808988582E-2</v>
      </c>
      <c r="AR787" s="36">
        <f t="shared" si="456"/>
        <v>6.5359477124182996E-2</v>
      </c>
      <c r="AT787" s="32">
        <f t="shared" si="444"/>
        <v>8.1395348837209225E-2</v>
      </c>
      <c r="AU787" s="216">
        <f t="shared" si="445"/>
        <v>8.8000000000000078E-2</v>
      </c>
      <c r="AV787" s="461">
        <f t="shared" si="446"/>
        <v>0.11987381703470024</v>
      </c>
      <c r="AW787" s="461">
        <f t="shared" si="447"/>
        <v>0.19634703196347036</v>
      </c>
    </row>
    <row r="788" spans="1:49">
      <c r="A788" s="314">
        <f>IF(ISBLANK(#REF!),"",DATE(YEAR(A787),MONTH(A787),DAY(A787)+7))</f>
        <v>42765</v>
      </c>
      <c r="B788" s="26">
        <v>5443</v>
      </c>
      <c r="C788">
        <v>3447</v>
      </c>
      <c r="D788" s="363">
        <f t="shared" si="449"/>
        <v>-0.11971482324982674</v>
      </c>
      <c r="E788" s="349">
        <f t="shared" si="448"/>
        <v>-0.12604367373153502</v>
      </c>
      <c r="F788" s="349">
        <f t="shared" si="440"/>
        <v>-0.10953242056316193</v>
      </c>
      <c r="G788" s="421">
        <f t="shared" si="429"/>
        <v>0.57905425007252687</v>
      </c>
      <c r="H788" s="407"/>
      <c r="I788" s="339">
        <v>5.05</v>
      </c>
      <c r="J788" s="365">
        <v>8.75</v>
      </c>
      <c r="K788" s="408"/>
      <c r="L788" s="365">
        <v>8.65</v>
      </c>
      <c r="M788" s="384"/>
      <c r="N788" s="365">
        <v>9.0500000000000007</v>
      </c>
      <c r="O788" s="384"/>
      <c r="P788" s="379">
        <v>0.21</v>
      </c>
      <c r="Q788" s="368">
        <v>1.22</v>
      </c>
      <c r="R788" s="366">
        <v>3.65</v>
      </c>
      <c r="S788" s="73">
        <v>6.85</v>
      </c>
      <c r="T788" s="365">
        <v>6.65</v>
      </c>
      <c r="U788" s="365">
        <v>8.3000000000000007</v>
      </c>
      <c r="V788" s="365">
        <v>7</v>
      </c>
      <c r="W788" s="384"/>
      <c r="Y788" s="365">
        <v>12.35</v>
      </c>
      <c r="Z788" s="457">
        <v>12</v>
      </c>
      <c r="AA788" s="365">
        <v>2.96</v>
      </c>
      <c r="AB788" s="365">
        <v>1.9</v>
      </c>
      <c r="AE788" s="325">
        <f t="shared" si="441"/>
        <v>-0.10619469026548678</v>
      </c>
      <c r="AF788" s="324">
        <f t="shared" si="442"/>
        <v>-0.125</v>
      </c>
      <c r="AH788" s="213">
        <f t="shared" si="443"/>
        <v>-6.4864864864864868E-2</v>
      </c>
      <c r="AJ788" s="211">
        <f t="shared" si="439"/>
        <v>-7.1794871794871762E-2</v>
      </c>
      <c r="AL788" s="462">
        <f t="shared" si="450"/>
        <v>-0.5</v>
      </c>
      <c r="AM788" s="461">
        <f t="shared" si="451"/>
        <v>-0.26506024096385539</v>
      </c>
      <c r="AN788" s="200">
        <f t="shared" si="452"/>
        <v>-6.4102564102564097E-2</v>
      </c>
      <c r="AO788" s="324">
        <f t="shared" si="453"/>
        <v>-0.14375000000000004</v>
      </c>
      <c r="AP788" s="32">
        <f t="shared" si="454"/>
        <v>-8.2758620689655116E-2</v>
      </c>
      <c r="AQ788" s="32">
        <f t="shared" si="455"/>
        <v>-0.12169312169312152</v>
      </c>
      <c r="AR788" s="36">
        <f t="shared" si="456"/>
        <v>-0.14110429447852768</v>
      </c>
      <c r="AT788" s="32">
        <f t="shared" si="444"/>
        <v>-0.11469534050179209</v>
      </c>
      <c r="AU788" s="216">
        <f t="shared" si="445"/>
        <v>-0.11764705882352944</v>
      </c>
      <c r="AV788" s="461">
        <f t="shared" si="446"/>
        <v>-0.16619718309859155</v>
      </c>
      <c r="AW788" s="461">
        <f t="shared" si="447"/>
        <v>-0.27480916030534353</v>
      </c>
    </row>
    <row r="789" spans="1:49">
      <c r="A789" s="314">
        <f>IF(ISBLANK(#REF!),"",DATE(YEAR(A788),MONTH(A788),DAY(A788)+7))</f>
        <v>42772</v>
      </c>
      <c r="B789" s="26">
        <v>4938</v>
      </c>
      <c r="C789">
        <v>3129</v>
      </c>
      <c r="D789" s="363">
        <f t="shared" si="449"/>
        <v>-9.2575928008998831E-2</v>
      </c>
      <c r="E789" s="349">
        <f t="shared" si="448"/>
        <v>-9.2779717067793532E-2</v>
      </c>
      <c r="F789" s="349">
        <f t="shared" si="440"/>
        <v>-9.2254134029590928E-2</v>
      </c>
      <c r="G789" s="421">
        <f t="shared" si="429"/>
        <v>0.57813998082454454</v>
      </c>
      <c r="H789" s="407"/>
      <c r="I789" s="339">
        <v>4.8499999999999996</v>
      </c>
      <c r="J789" s="365">
        <v>8</v>
      </c>
      <c r="K789" s="408"/>
      <c r="L789" s="365">
        <v>7.65</v>
      </c>
      <c r="M789" s="384"/>
      <c r="N789" s="365">
        <v>7.95</v>
      </c>
      <c r="O789" s="384"/>
      <c r="P789" s="379">
        <v>0.04</v>
      </c>
      <c r="Q789" s="368">
        <v>1.01</v>
      </c>
      <c r="R789" s="366">
        <v>3.35</v>
      </c>
      <c r="S789" s="73">
        <v>6</v>
      </c>
      <c r="T789" s="365">
        <v>5.65</v>
      </c>
      <c r="U789" s="365">
        <v>7.8</v>
      </c>
      <c r="V789" s="365">
        <v>6.5</v>
      </c>
      <c r="W789" s="384"/>
      <c r="Y789" s="365">
        <v>12.1</v>
      </c>
      <c r="Z789" s="457">
        <v>11.35</v>
      </c>
      <c r="AA789" s="365">
        <v>2.58</v>
      </c>
      <c r="AB789" s="365">
        <v>1.56</v>
      </c>
      <c r="AE789" s="325">
        <f t="shared" si="441"/>
        <v>-3.9603960396039639E-2</v>
      </c>
      <c r="AF789" s="324">
        <f t="shared" si="442"/>
        <v>-8.5714285714285743E-2</v>
      </c>
      <c r="AH789" s="213">
        <f t="shared" si="443"/>
        <v>-0.11560693641618491</v>
      </c>
      <c r="AJ789" s="211">
        <f t="shared" si="439"/>
        <v>-0.12154696132596687</v>
      </c>
      <c r="AL789" s="462">
        <f t="shared" si="450"/>
        <v>-0.80952380952380953</v>
      </c>
      <c r="AM789" s="461">
        <f t="shared" si="451"/>
        <v>-0.17213114754098358</v>
      </c>
      <c r="AN789" s="200">
        <f t="shared" si="452"/>
        <v>-8.2191780821917804E-2</v>
      </c>
      <c r="AO789" s="324">
        <f t="shared" si="453"/>
        <v>-0.12408759124087587</v>
      </c>
      <c r="AP789" s="32">
        <f t="shared" si="454"/>
        <v>-0.15037593984962405</v>
      </c>
      <c r="AQ789" s="32">
        <f t="shared" si="455"/>
        <v>-6.024096385542177E-2</v>
      </c>
      <c r="AR789" s="36">
        <f t="shared" si="456"/>
        <v>-7.1428571428571397E-2</v>
      </c>
      <c r="AT789" s="32">
        <f t="shared" si="444"/>
        <v>-2.0242914979757054E-2</v>
      </c>
      <c r="AU789" s="216">
        <f t="shared" si="445"/>
        <v>-5.4166666666666696E-2</v>
      </c>
      <c r="AV789" s="461">
        <f t="shared" si="446"/>
        <v>-0.1283783783783784</v>
      </c>
      <c r="AW789" s="461">
        <f t="shared" si="447"/>
        <v>-0.17894736842105252</v>
      </c>
    </row>
    <row r="790" spans="1:49">
      <c r="A790" s="314">
        <f>IF(ISBLANK(#REF!),"",DATE(YEAR(A789),MONTH(A789),DAY(A789)+7))</f>
        <v>42779</v>
      </c>
      <c r="B790" s="26">
        <v>4516</v>
      </c>
      <c r="C790">
        <v>2804</v>
      </c>
      <c r="D790" s="363">
        <f t="shared" si="449"/>
        <v>-9.2599479360357062E-2</v>
      </c>
      <c r="E790" s="349">
        <f t="shared" si="448"/>
        <v>-8.5459700283515572E-2</v>
      </c>
      <c r="F790" s="349">
        <f t="shared" si="440"/>
        <v>-0.10386705017577502</v>
      </c>
      <c r="G790" s="421">
        <f t="shared" si="429"/>
        <v>0.61055634807417969</v>
      </c>
      <c r="H790" s="407"/>
      <c r="I790" s="339">
        <v>4.25</v>
      </c>
      <c r="J790" s="365">
        <v>7.3</v>
      </c>
      <c r="K790" s="408"/>
      <c r="L790" s="365">
        <v>7.05</v>
      </c>
      <c r="M790" s="384"/>
      <c r="N790" s="365">
        <v>7.25</v>
      </c>
      <c r="O790" s="384"/>
      <c r="P790" s="379">
        <v>0</v>
      </c>
      <c r="Q790" s="368">
        <v>0.7</v>
      </c>
      <c r="R790" s="366">
        <v>2.95</v>
      </c>
      <c r="S790" s="73">
        <v>5.35</v>
      </c>
      <c r="T790" s="365">
        <v>5.05</v>
      </c>
      <c r="U790" s="365">
        <v>7.05</v>
      </c>
      <c r="V790" s="365">
        <v>5.75</v>
      </c>
      <c r="W790" s="384"/>
      <c r="Y790" s="365">
        <v>11.8</v>
      </c>
      <c r="Z790" s="457">
        <v>11.1</v>
      </c>
      <c r="AA790" s="365">
        <v>2.17</v>
      </c>
      <c r="AB790" s="365">
        <v>1.01</v>
      </c>
      <c r="AE790" s="325">
        <f t="shared" si="441"/>
        <v>-0.12371134020618546</v>
      </c>
      <c r="AF790" s="324">
        <f t="shared" si="442"/>
        <v>-8.7500000000000022E-2</v>
      </c>
      <c r="AH790" s="213">
        <f t="shared" si="443"/>
        <v>-7.8431372549019662E-2</v>
      </c>
      <c r="AJ790" s="211">
        <f t="shared" si="439"/>
        <v>-8.8050314465408785E-2</v>
      </c>
      <c r="AL790" s="462">
        <f t="shared" si="450"/>
        <v>-1</v>
      </c>
      <c r="AM790" s="461">
        <f t="shared" si="451"/>
        <v>-0.30693069306930698</v>
      </c>
      <c r="AN790" s="200">
        <f t="shared" si="452"/>
        <v>-0.11940298507462688</v>
      </c>
      <c r="AO790" s="324">
        <f t="shared" si="453"/>
        <v>-0.10833333333333339</v>
      </c>
      <c r="AP790" s="32">
        <f t="shared" si="454"/>
        <v>-0.10619469026548678</v>
      </c>
      <c r="AQ790" s="32">
        <f t="shared" si="455"/>
        <v>-9.6153846153846145E-2</v>
      </c>
      <c r="AR790" s="36">
        <f t="shared" si="456"/>
        <v>-0.11538461538461542</v>
      </c>
      <c r="AT790" s="32">
        <f t="shared" si="444"/>
        <v>-2.4793388429751984E-2</v>
      </c>
      <c r="AU790" s="216">
        <f t="shared" si="445"/>
        <v>-2.2026431718061623E-2</v>
      </c>
      <c r="AV790" s="461">
        <f t="shared" si="446"/>
        <v>-0.1589147286821706</v>
      </c>
      <c r="AW790" s="461">
        <f t="shared" si="447"/>
        <v>-0.35256410256410253</v>
      </c>
    </row>
    <row r="791" spans="1:49">
      <c r="A791" s="314">
        <f>IF(ISBLANK(#REF!),"",DATE(YEAR(A790),MONTH(A790),DAY(A790)+7))</f>
        <v>42786</v>
      </c>
      <c r="B791" s="26">
        <v>4503</v>
      </c>
      <c r="C791">
        <v>2941</v>
      </c>
      <c r="D791" s="363">
        <f t="shared" si="449"/>
        <v>1.6939890710382599E-2</v>
      </c>
      <c r="E791" s="349">
        <f t="shared" si="448"/>
        <v>-2.8786536758192982E-3</v>
      </c>
      <c r="F791" s="349">
        <f t="shared" si="440"/>
        <v>4.8858773181169823E-2</v>
      </c>
      <c r="G791" s="421">
        <f t="shared" si="429"/>
        <v>0.53111186671200272</v>
      </c>
      <c r="H791" s="407"/>
      <c r="I791" s="339">
        <v>4.9000000000000004</v>
      </c>
      <c r="J791" s="365">
        <v>7.65</v>
      </c>
      <c r="K791" s="408"/>
      <c r="L791" s="365">
        <v>6.9</v>
      </c>
      <c r="M791" s="384"/>
      <c r="N791" s="365">
        <v>7.1</v>
      </c>
      <c r="O791" s="384"/>
      <c r="P791" s="379">
        <v>0</v>
      </c>
      <c r="Q791" s="368">
        <v>1.04</v>
      </c>
      <c r="R791" s="366">
        <v>3.05</v>
      </c>
      <c r="S791" s="73">
        <v>5.3</v>
      </c>
      <c r="T791" s="365">
        <v>4.9000000000000004</v>
      </c>
      <c r="U791" s="365">
        <v>7.2</v>
      </c>
      <c r="V791" s="365">
        <v>5.9</v>
      </c>
      <c r="W791" s="384"/>
      <c r="Y791" s="365">
        <v>11.55</v>
      </c>
      <c r="Z791" s="457">
        <v>10.85</v>
      </c>
      <c r="AA791" s="365">
        <v>2.2000000000000002</v>
      </c>
      <c r="AB791" s="365">
        <v>1.1000000000000001</v>
      </c>
      <c r="AE791" s="325">
        <f t="shared" si="441"/>
        <v>0.15294117647058836</v>
      </c>
      <c r="AF791" s="324">
        <f t="shared" si="442"/>
        <v>4.7945205479452024E-2</v>
      </c>
      <c r="AH791" s="213">
        <f t="shared" si="443"/>
        <v>-2.1276595744680771E-2</v>
      </c>
      <c r="AJ791" s="211">
        <f t="shared" si="439"/>
        <v>-2.0689655172413834E-2</v>
      </c>
      <c r="AL791" s="462" t="e">
        <f t="shared" si="450"/>
        <v>#DIV/0!</v>
      </c>
      <c r="AM791" s="461">
        <f t="shared" si="451"/>
        <v>0.48571428571428577</v>
      </c>
      <c r="AN791" s="200">
        <f t="shared" si="452"/>
        <v>3.3898305084745672E-2</v>
      </c>
      <c r="AO791" s="324">
        <f t="shared" si="453"/>
        <v>-9.3457943925233655E-3</v>
      </c>
      <c r="AP791" s="32">
        <f t="shared" si="454"/>
        <v>-2.9702970297029618E-2</v>
      </c>
      <c r="AQ791" s="32">
        <f t="shared" si="455"/>
        <v>2.1276595744680993E-2</v>
      </c>
      <c r="AR791" s="36">
        <f t="shared" si="456"/>
        <v>2.6086956521739202E-2</v>
      </c>
      <c r="AT791" s="32">
        <f t="shared" si="444"/>
        <v>-2.1186440677966045E-2</v>
      </c>
      <c r="AU791" s="216">
        <f t="shared" si="445"/>
        <v>-2.2522522522522515E-2</v>
      </c>
      <c r="AV791" s="461">
        <f t="shared" si="446"/>
        <v>1.3824884792626779E-2</v>
      </c>
      <c r="AW791" s="461">
        <f t="shared" si="447"/>
        <v>8.9108910891089188E-2</v>
      </c>
    </row>
    <row r="792" spans="1:49">
      <c r="A792" s="314">
        <f>IF(ISBLANK(#REF!),"",DATE(YEAR(A791),MONTH(A791),DAY(A791)+7))</f>
        <v>42793</v>
      </c>
      <c r="B792" s="26">
        <v>5026</v>
      </c>
      <c r="C792">
        <v>3411</v>
      </c>
      <c r="D792" s="363">
        <f t="shared" si="449"/>
        <v>0.13339602364320258</v>
      </c>
      <c r="E792" s="349">
        <f t="shared" si="448"/>
        <v>0.11614479236064845</v>
      </c>
      <c r="F792" s="349">
        <f t="shared" si="440"/>
        <v>0.15980958857531458</v>
      </c>
      <c r="G792" s="421">
        <f t="shared" si="429"/>
        <v>0.47346819114629141</v>
      </c>
      <c r="H792" s="407"/>
      <c r="I792" s="339">
        <v>6</v>
      </c>
      <c r="J792" s="365">
        <v>8.4499999999999993</v>
      </c>
      <c r="K792" s="408"/>
      <c r="L792" s="365">
        <v>7.35</v>
      </c>
      <c r="M792" s="384"/>
      <c r="N792" s="365">
        <v>7.85</v>
      </c>
      <c r="O792" s="384"/>
      <c r="P792" s="379">
        <v>0</v>
      </c>
      <c r="Q792" s="368">
        <v>1.73</v>
      </c>
      <c r="R792" s="366">
        <v>3.55</v>
      </c>
      <c r="S792" s="73">
        <v>6</v>
      </c>
      <c r="T792" s="365">
        <v>5.35</v>
      </c>
      <c r="U792" s="365">
        <v>8.1</v>
      </c>
      <c r="V792" s="365">
        <v>6.75</v>
      </c>
      <c r="W792" s="384"/>
      <c r="Y792" s="365">
        <v>12.2</v>
      </c>
      <c r="Z792" s="457">
        <v>11.5</v>
      </c>
      <c r="AA792" s="365">
        <v>2.62</v>
      </c>
      <c r="AB792" s="365">
        <v>1.69</v>
      </c>
      <c r="AE792" s="325">
        <f t="shared" si="441"/>
        <v>0.22448979591836715</v>
      </c>
      <c r="AF792" s="324">
        <f t="shared" si="442"/>
        <v>0.10457516339869266</v>
      </c>
      <c r="AH792" s="213">
        <f t="shared" si="443"/>
        <v>6.5217391304347672E-2</v>
      </c>
      <c r="AJ792" s="211">
        <f t="shared" si="439"/>
        <v>0.10563380281690149</v>
      </c>
      <c r="AL792" s="462" t="e">
        <f t="shared" si="450"/>
        <v>#DIV/0!</v>
      </c>
      <c r="AM792" s="461">
        <f t="shared" si="451"/>
        <v>0.66346153846153832</v>
      </c>
      <c r="AN792" s="200">
        <f t="shared" si="452"/>
        <v>0.16393442622950816</v>
      </c>
      <c r="AO792" s="324">
        <f t="shared" si="453"/>
        <v>0.13207547169811318</v>
      </c>
      <c r="AP792" s="32">
        <f t="shared" si="454"/>
        <v>9.183673469387732E-2</v>
      </c>
      <c r="AQ792" s="32">
        <f t="shared" si="455"/>
        <v>0.125</v>
      </c>
      <c r="AR792" s="36">
        <f t="shared" si="456"/>
        <v>0.14406779661016933</v>
      </c>
      <c r="AT792" s="32">
        <f t="shared" si="444"/>
        <v>5.6277056277056259E-2</v>
      </c>
      <c r="AU792" s="216">
        <f t="shared" si="445"/>
        <v>5.9907834101382562E-2</v>
      </c>
      <c r="AV792" s="461">
        <f t="shared" si="446"/>
        <v>0.19090909090909092</v>
      </c>
      <c r="AW792" s="461">
        <f t="shared" si="447"/>
        <v>0.53636363636363615</v>
      </c>
    </row>
    <row r="793" spans="1:49">
      <c r="A793" s="314">
        <f>IF(ISBLANK(#REF!),"",DATE(YEAR(A792),MONTH(A792),DAY(A792)+7))</f>
        <v>42800</v>
      </c>
      <c r="B793" s="26">
        <v>5082</v>
      </c>
      <c r="C793">
        <v>3552</v>
      </c>
      <c r="D793" s="363">
        <f t="shared" si="449"/>
        <v>2.334953182410815E-2</v>
      </c>
      <c r="E793" s="349">
        <f t="shared" si="448"/>
        <v>1.1142061281337101E-2</v>
      </c>
      <c r="F793" s="349">
        <f t="shared" si="440"/>
        <v>4.1336851363236615E-2</v>
      </c>
      <c r="G793" s="421">
        <f t="shared" si="429"/>
        <v>0.43074324324324326</v>
      </c>
      <c r="H793" s="407"/>
      <c r="I793" s="339">
        <v>6.4</v>
      </c>
      <c r="J793" s="365">
        <v>8.6</v>
      </c>
      <c r="K793" s="408"/>
      <c r="L793" s="365">
        <v>7.5</v>
      </c>
      <c r="M793" s="384"/>
      <c r="N793" s="365">
        <v>8.1</v>
      </c>
      <c r="O793" s="384"/>
      <c r="P793" s="379">
        <v>0.01</v>
      </c>
      <c r="Q793" s="368">
        <v>1.83</v>
      </c>
      <c r="R793" s="366">
        <v>3.15</v>
      </c>
      <c r="S793" s="73">
        <v>5.85</v>
      </c>
      <c r="T793" s="365">
        <v>5.5</v>
      </c>
      <c r="U793" s="365">
        <v>7.45</v>
      </c>
      <c r="V793" s="365">
        <v>6.1</v>
      </c>
      <c r="Y793" s="365">
        <v>13.5</v>
      </c>
      <c r="Z793" s="457">
        <v>12.5</v>
      </c>
      <c r="AA793" s="365">
        <v>2.85</v>
      </c>
      <c r="AB793" s="365">
        <v>1.39</v>
      </c>
      <c r="AE793" s="325">
        <f t="shared" si="441"/>
        <v>6.6666666666666652E-2</v>
      </c>
      <c r="AF793" s="324">
        <f t="shared" si="442"/>
        <v>1.7751479289940919E-2</v>
      </c>
      <c r="AH793" s="213">
        <f t="shared" si="443"/>
        <v>2.0408163265306145E-2</v>
      </c>
      <c r="AJ793" s="211">
        <f t="shared" si="439"/>
        <v>3.1847133757961776E-2</v>
      </c>
      <c r="AL793" s="462" t="e">
        <f t="shared" si="450"/>
        <v>#DIV/0!</v>
      </c>
      <c r="AM793" s="461">
        <f t="shared" si="451"/>
        <v>5.7803468208092568E-2</v>
      </c>
      <c r="AN793" s="200">
        <f t="shared" si="452"/>
        <v>-0.11267605633802813</v>
      </c>
      <c r="AO793" s="324">
        <f t="shared" si="453"/>
        <v>-2.5000000000000022E-2</v>
      </c>
      <c r="AP793" s="32">
        <f t="shared" si="454"/>
        <v>2.8037383177570208E-2</v>
      </c>
      <c r="AQ793" s="32">
        <f t="shared" si="455"/>
        <v>-8.0246913580246826E-2</v>
      </c>
      <c r="AR793" s="36">
        <f t="shared" si="456"/>
        <v>-9.6296296296296324E-2</v>
      </c>
      <c r="AT793" s="32">
        <f t="shared" si="444"/>
        <v>0.10655737704918034</v>
      </c>
      <c r="AU793" s="216">
        <f t="shared" si="445"/>
        <v>8.6956521739130377E-2</v>
      </c>
      <c r="AV793" s="461">
        <f t="shared" si="446"/>
        <v>8.7786259541984712E-2</v>
      </c>
      <c r="AW793" s="461">
        <f t="shared" si="447"/>
        <v>-0.1775147928994083</v>
      </c>
    </row>
    <row r="794" spans="1:49">
      <c r="A794" s="314">
        <f>IF(ISBLANK(#REF!),"",DATE(YEAR(A793),MONTH(A793),DAY(A793)+7))</f>
        <v>42807</v>
      </c>
      <c r="B794" s="26">
        <v>6150</v>
      </c>
      <c r="C794">
        <v>4323</v>
      </c>
      <c r="D794" s="363">
        <f t="shared" si="449"/>
        <v>0.21299513551077132</v>
      </c>
      <c r="E794" s="349">
        <f t="shared" si="448"/>
        <v>0.21015348288075564</v>
      </c>
      <c r="F794" s="349">
        <f t="shared" si="440"/>
        <v>0.21706081081081074</v>
      </c>
      <c r="G794" s="421">
        <f t="shared" si="429"/>
        <v>0.42262317834836921</v>
      </c>
      <c r="H794" s="407"/>
      <c r="I794" s="339">
        <v>6.6</v>
      </c>
      <c r="J794" s="365">
        <v>11.4</v>
      </c>
      <c r="K794" s="408"/>
      <c r="L794" s="365">
        <v>8.4</v>
      </c>
      <c r="M794" s="384"/>
      <c r="N794" s="365">
        <v>9.9499999999999993</v>
      </c>
      <c r="O794" s="384"/>
      <c r="P794" s="379">
        <v>0.51</v>
      </c>
      <c r="Q794" s="368">
        <v>2.4500000000000002</v>
      </c>
      <c r="R794" s="366">
        <v>3.65</v>
      </c>
      <c r="S794" s="73">
        <v>6.95</v>
      </c>
      <c r="T794" s="365">
        <v>6.65</v>
      </c>
      <c r="U794" s="365">
        <v>8.35</v>
      </c>
      <c r="V794" s="365">
        <v>7</v>
      </c>
      <c r="Y794" s="365">
        <v>15.25</v>
      </c>
      <c r="Z794" s="457">
        <v>14.85</v>
      </c>
      <c r="AA794" s="365">
        <v>3.93</v>
      </c>
      <c r="AB794" s="365">
        <v>1.98</v>
      </c>
      <c r="AE794" s="325">
        <f t="shared" si="441"/>
        <v>3.1249999999999778E-2</v>
      </c>
      <c r="AF794" s="324">
        <f t="shared" si="442"/>
        <v>0.32558139534883734</v>
      </c>
      <c r="AH794" s="213">
        <f t="shared" si="443"/>
        <v>0.12000000000000011</v>
      </c>
      <c r="AJ794" s="211">
        <f t="shared" si="439"/>
        <v>0.22839506172839497</v>
      </c>
      <c r="AL794" s="462">
        <f t="shared" si="450"/>
        <v>50</v>
      </c>
      <c r="AM794" s="461">
        <f t="shared" si="451"/>
        <v>0.33879781420765043</v>
      </c>
      <c r="AN794" s="200">
        <f t="shared" si="452"/>
        <v>0.15873015873015883</v>
      </c>
      <c r="AO794" s="324">
        <f t="shared" si="453"/>
        <v>0.18803418803418803</v>
      </c>
      <c r="AP794" s="32">
        <f t="shared" si="454"/>
        <v>0.20909090909090922</v>
      </c>
      <c r="AQ794" s="32">
        <f t="shared" si="455"/>
        <v>0.1208053691275166</v>
      </c>
      <c r="AR794" s="36">
        <f t="shared" si="456"/>
        <v>0.14754098360655754</v>
      </c>
      <c r="AT794" s="32">
        <f t="shared" si="444"/>
        <v>0.12962962962962954</v>
      </c>
      <c r="AU794" s="216">
        <f t="shared" si="445"/>
        <v>0.18799999999999994</v>
      </c>
      <c r="AV794" s="461">
        <f t="shared" si="446"/>
        <v>0.3789473684210527</v>
      </c>
      <c r="AW794" s="461">
        <f t="shared" si="447"/>
        <v>0.42446043165467628</v>
      </c>
    </row>
    <row r="795" spans="1:49">
      <c r="A795" s="314">
        <f>IF(ISBLANK(#REF!),"",DATE(YEAR(A794),MONTH(A794),DAY(A794)+7))</f>
        <v>42814</v>
      </c>
      <c r="B795" s="26">
        <v>7245</v>
      </c>
      <c r="C795">
        <v>4925</v>
      </c>
      <c r="D795" s="363">
        <f t="shared" si="449"/>
        <v>0.16203571087558477</v>
      </c>
      <c r="E795" s="349">
        <f t="shared" si="448"/>
        <v>0.17804878048780481</v>
      </c>
      <c r="F795" s="349">
        <f t="shared" si="440"/>
        <v>0.13925514688873464</v>
      </c>
      <c r="G795" s="421">
        <f t="shared" si="429"/>
        <v>0.47106598984771575</v>
      </c>
      <c r="H795" s="407"/>
      <c r="I795" s="339">
        <v>6.95</v>
      </c>
      <c r="J795" s="365">
        <v>12.65</v>
      </c>
      <c r="K795" s="408"/>
      <c r="L795" s="365">
        <v>9.5</v>
      </c>
      <c r="M795" s="384"/>
      <c r="N795" s="365">
        <v>11.15</v>
      </c>
      <c r="O795" s="384"/>
      <c r="P795" s="379">
        <v>1.1000000000000001</v>
      </c>
      <c r="Q795" s="368">
        <v>2.9</v>
      </c>
      <c r="R795" s="366">
        <v>3.95</v>
      </c>
      <c r="S795" s="73">
        <v>8.1999999999999993</v>
      </c>
      <c r="T795" s="365">
        <v>7.75</v>
      </c>
      <c r="U795" s="365">
        <v>10.1</v>
      </c>
      <c r="V795" s="365">
        <v>8.6999999999999993</v>
      </c>
      <c r="Y795" s="365">
        <v>17.100000000000001</v>
      </c>
      <c r="Z795" s="457">
        <v>16.7</v>
      </c>
      <c r="AA795" s="365">
        <v>4.9800000000000004</v>
      </c>
      <c r="AB795" s="365">
        <v>3.17</v>
      </c>
      <c r="AE795" s="325">
        <f t="shared" si="441"/>
        <v>5.3030303030303205E-2</v>
      </c>
      <c r="AF795" s="324">
        <f t="shared" si="442"/>
        <v>0.10964912280701755</v>
      </c>
      <c r="AH795" s="213">
        <f t="shared" si="443"/>
        <v>0.13095238095238093</v>
      </c>
      <c r="AJ795" s="211">
        <f t="shared" si="439"/>
        <v>0.12060301507537696</v>
      </c>
      <c r="AL795" s="462">
        <f t="shared" si="450"/>
        <v>1.1568627450980395</v>
      </c>
      <c r="AM795" s="461">
        <f t="shared" si="451"/>
        <v>0.18367346938775508</v>
      </c>
      <c r="AN795" s="200">
        <f t="shared" si="452"/>
        <v>8.2191780821917915E-2</v>
      </c>
      <c r="AO795" s="324">
        <f t="shared" si="453"/>
        <v>0.17985611510791344</v>
      </c>
      <c r="AP795" s="32">
        <f t="shared" si="454"/>
        <v>0.16541353383458635</v>
      </c>
      <c r="AQ795" s="32">
        <f t="shared" si="455"/>
        <v>0.20958083832335328</v>
      </c>
      <c r="AR795" s="36">
        <f t="shared" si="456"/>
        <v>0.24285714285714266</v>
      </c>
      <c r="AT795" s="32">
        <f t="shared" si="444"/>
        <v>0.12131147540983611</v>
      </c>
      <c r="AU795" s="216">
        <f t="shared" si="445"/>
        <v>0.12457912457912457</v>
      </c>
      <c r="AV795" s="461">
        <f t="shared" si="446"/>
        <v>0.26717557251908408</v>
      </c>
      <c r="AW795" s="461">
        <f t="shared" si="447"/>
        <v>0.60101010101010099</v>
      </c>
    </row>
    <row r="796" spans="1:49">
      <c r="A796" s="314">
        <f>IF(ISBLANK(#REF!),"",DATE(YEAR(A795),MONTH(A795),DAY(A795)+7))</f>
        <v>42821</v>
      </c>
      <c r="B796" s="26">
        <v>7268</v>
      </c>
      <c r="C796">
        <v>4909</v>
      </c>
      <c r="D796" s="363">
        <f t="shared" si="449"/>
        <v>5.7518488085461783E-4</v>
      </c>
      <c r="E796" s="349">
        <f t="shared" si="448"/>
        <v>3.1746031746031633E-3</v>
      </c>
      <c r="F796" s="349">
        <f t="shared" si="440"/>
        <v>-3.2487309644669837E-3</v>
      </c>
      <c r="G796" s="421">
        <f t="shared" si="429"/>
        <v>0.48054593603585249</v>
      </c>
      <c r="H796" s="407"/>
      <c r="I796" s="339">
        <v>7</v>
      </c>
      <c r="J796" s="365">
        <v>12.2</v>
      </c>
      <c r="K796" s="408"/>
      <c r="L796" s="365">
        <v>9.65</v>
      </c>
      <c r="M796" s="384"/>
      <c r="N796" s="365">
        <v>11.3</v>
      </c>
      <c r="O796" s="384"/>
      <c r="P796" s="379">
        <v>1.21</v>
      </c>
      <c r="Q796" s="368">
        <v>2.87</v>
      </c>
      <c r="R796" s="366">
        <v>4.05</v>
      </c>
      <c r="S796" s="73">
        <v>8.4499999999999993</v>
      </c>
      <c r="T796" s="365">
        <v>7.9</v>
      </c>
      <c r="U796" s="365">
        <v>10.25</v>
      </c>
      <c r="V796" s="365">
        <v>8.85</v>
      </c>
      <c r="Y796" s="365">
        <v>16.649999999999999</v>
      </c>
      <c r="Z796" s="457">
        <v>16.25</v>
      </c>
      <c r="AA796" s="365">
        <v>5.09</v>
      </c>
      <c r="AB796" s="365">
        <v>3.34</v>
      </c>
      <c r="AE796" s="325">
        <f t="shared" si="441"/>
        <v>7.194244604316502E-3</v>
      </c>
      <c r="AF796" s="324">
        <f t="shared" si="442"/>
        <v>-3.5573122529644396E-2</v>
      </c>
      <c r="AH796" s="213">
        <f t="shared" si="443"/>
        <v>1.5789473684210575E-2</v>
      </c>
      <c r="AJ796" s="211">
        <f t="shared" ref="AJ796:AJ827" si="457">IF(ISBLANK(N796),"",N796/N795-1)</f>
        <v>1.3452914798206317E-2</v>
      </c>
      <c r="AL796" s="462">
        <f t="shared" si="450"/>
        <v>9.9999999999999867E-2</v>
      </c>
      <c r="AM796" s="461">
        <f t="shared" si="451"/>
        <v>-1.0344827586206806E-2</v>
      </c>
      <c r="AN796" s="200">
        <f t="shared" si="452"/>
        <v>2.5316455696202445E-2</v>
      </c>
      <c r="AO796" s="324">
        <f t="shared" si="453"/>
        <v>3.0487804878048808E-2</v>
      </c>
      <c r="AP796" s="32">
        <f t="shared" si="454"/>
        <v>1.9354838709677358E-2</v>
      </c>
      <c r="AQ796" s="32">
        <f t="shared" si="455"/>
        <v>1.4851485148514865E-2</v>
      </c>
      <c r="AR796" s="36">
        <f t="shared" si="456"/>
        <v>1.7241379310344973E-2</v>
      </c>
      <c r="AT796" s="32">
        <f t="shared" si="444"/>
        <v>-2.6315789473684403E-2</v>
      </c>
      <c r="AU796" s="216">
        <f t="shared" si="445"/>
        <v>-2.6946107784431073E-2</v>
      </c>
      <c r="AV796" s="461">
        <f t="shared" si="446"/>
        <v>2.2088353413654449E-2</v>
      </c>
      <c r="AW796" s="461">
        <f t="shared" si="447"/>
        <v>5.3627760252365819E-2</v>
      </c>
    </row>
    <row r="797" spans="1:49">
      <c r="A797" s="314">
        <f>IF(ISBLANK(#REF!),"",DATE(YEAR(A796),MONTH(A796),DAY(A796)+7))</f>
        <v>42828</v>
      </c>
      <c r="B797" s="26">
        <v>7453</v>
      </c>
      <c r="C797">
        <v>4897</v>
      </c>
      <c r="D797" s="363">
        <f t="shared" si="449"/>
        <v>1.420711176808731E-2</v>
      </c>
      <c r="E797" s="349">
        <f t="shared" si="448"/>
        <v>2.5454045129334135E-2</v>
      </c>
      <c r="F797" s="349">
        <f t="shared" si="440"/>
        <v>-2.4444897127724463E-3</v>
      </c>
      <c r="G797" s="421">
        <f t="shared" si="429"/>
        <v>0.52195221564222993</v>
      </c>
      <c r="H797" s="407"/>
      <c r="I797" s="339">
        <v>6.6</v>
      </c>
      <c r="J797" s="365">
        <v>12.15</v>
      </c>
      <c r="K797" s="408"/>
      <c r="L797" s="365">
        <v>9.9499999999999993</v>
      </c>
      <c r="M797" s="384"/>
      <c r="N797" s="365">
        <v>11.55</v>
      </c>
      <c r="O797" s="384"/>
      <c r="P797" s="379">
        <v>1.31</v>
      </c>
      <c r="Q797" s="368">
        <v>2.87</v>
      </c>
      <c r="R797" s="366">
        <v>4.55</v>
      </c>
      <c r="S797" s="73">
        <v>8.6</v>
      </c>
      <c r="T797" s="365">
        <v>8.1</v>
      </c>
      <c r="U797" s="365">
        <v>10.55</v>
      </c>
      <c r="V797" s="365">
        <v>9.15</v>
      </c>
      <c r="Y797" s="365">
        <v>16.649999999999999</v>
      </c>
      <c r="Z797" s="457">
        <v>16.25</v>
      </c>
      <c r="AA797" s="365">
        <v>5.45</v>
      </c>
      <c r="AB797" s="365">
        <v>3.42</v>
      </c>
      <c r="AE797" s="325">
        <f t="shared" si="441"/>
        <v>-5.7142857142857162E-2</v>
      </c>
      <c r="AF797" s="324">
        <f t="shared" si="442"/>
        <v>-4.098360655737654E-3</v>
      </c>
      <c r="AH797" s="213">
        <f t="shared" si="443"/>
        <v>3.1088082901554293E-2</v>
      </c>
      <c r="AJ797" s="211">
        <f t="shared" si="457"/>
        <v>2.2123893805309658E-2</v>
      </c>
      <c r="AL797" s="462">
        <f t="shared" si="450"/>
        <v>8.2644628099173723E-2</v>
      </c>
      <c r="AM797" s="461">
        <f t="shared" si="451"/>
        <v>0</v>
      </c>
      <c r="AN797" s="200">
        <f t="shared" si="452"/>
        <v>0.12345679012345689</v>
      </c>
      <c r="AO797" s="324">
        <f t="shared" si="453"/>
        <v>1.7751479289940919E-2</v>
      </c>
      <c r="AP797" s="32">
        <f t="shared" si="454"/>
        <v>2.5316455696202445E-2</v>
      </c>
      <c r="AQ797" s="32">
        <f t="shared" si="455"/>
        <v>2.9268292682926855E-2</v>
      </c>
      <c r="AR797" s="36">
        <f t="shared" si="456"/>
        <v>3.3898305084745894E-2</v>
      </c>
      <c r="AT797" s="32">
        <f t="shared" si="444"/>
        <v>0</v>
      </c>
      <c r="AU797" s="216">
        <f t="shared" si="445"/>
        <v>0</v>
      </c>
      <c r="AV797" s="461">
        <f t="shared" si="446"/>
        <v>7.0726915520628708E-2</v>
      </c>
      <c r="AW797" s="461">
        <f t="shared" si="447"/>
        <v>2.39520958083832E-2</v>
      </c>
    </row>
    <row r="798" spans="1:49">
      <c r="A798" s="314">
        <f>IF(ISBLANK(#REF!),"",DATE(YEAR(A797),MONTH(A797),DAY(A797)+7))</f>
        <v>42835</v>
      </c>
      <c r="B798" s="26">
        <v>6679</v>
      </c>
      <c r="C798">
        <v>4374</v>
      </c>
      <c r="D798" s="363">
        <f t="shared" si="449"/>
        <v>-0.1050202429149798</v>
      </c>
      <c r="E798" s="349">
        <f t="shared" si="448"/>
        <v>-0.10385079833624045</v>
      </c>
      <c r="F798" s="349">
        <f t="shared" si="440"/>
        <v>-0.10680008168266286</v>
      </c>
      <c r="G798" s="421">
        <f t="shared" si="429"/>
        <v>0.52697759487882945</v>
      </c>
      <c r="H798" s="407"/>
      <c r="I798" s="339">
        <v>6.15</v>
      </c>
      <c r="J798" s="365">
        <v>10.95</v>
      </c>
      <c r="K798" s="408"/>
      <c r="L798" s="365">
        <v>9.25</v>
      </c>
      <c r="M798" s="384"/>
      <c r="N798" s="365">
        <v>10.75</v>
      </c>
      <c r="O798" s="384"/>
      <c r="P798" s="379">
        <v>1.06</v>
      </c>
      <c r="Q798" s="368">
        <v>2.39</v>
      </c>
      <c r="R798" s="366">
        <v>4.3499999999999996</v>
      </c>
      <c r="S798" s="73">
        <v>7.6</v>
      </c>
      <c r="T798" s="365">
        <v>7.45</v>
      </c>
      <c r="U798" s="365">
        <v>9.6</v>
      </c>
      <c r="V798" s="365">
        <v>8.3000000000000007</v>
      </c>
      <c r="Y798" s="365">
        <v>14.85</v>
      </c>
      <c r="Z798" s="457">
        <v>14.45</v>
      </c>
      <c r="AA798" s="365">
        <v>4.75</v>
      </c>
      <c r="AB798" s="365">
        <v>2.79</v>
      </c>
      <c r="AE798" s="325">
        <f t="shared" si="441"/>
        <v>-6.8181818181818121E-2</v>
      </c>
      <c r="AF798" s="324">
        <f t="shared" si="442"/>
        <v>-9.8765432098765538E-2</v>
      </c>
      <c r="AH798" s="213">
        <f t="shared" si="443"/>
        <v>-7.0351758793969821E-2</v>
      </c>
      <c r="AJ798" s="211">
        <f t="shared" si="457"/>
        <v>-6.9264069264069361E-2</v>
      </c>
      <c r="AL798" s="462">
        <f t="shared" si="450"/>
        <v>-0.19083969465648853</v>
      </c>
      <c r="AM798" s="461">
        <f t="shared" si="451"/>
        <v>-0.16724738675958184</v>
      </c>
      <c r="AN798" s="200">
        <f t="shared" si="452"/>
        <v>-4.3956043956044022E-2</v>
      </c>
      <c r="AO798" s="324">
        <f t="shared" si="453"/>
        <v>-0.11627906976744184</v>
      </c>
      <c r="AP798" s="32">
        <f t="shared" si="454"/>
        <v>-8.0246913580246826E-2</v>
      </c>
      <c r="AQ798" s="32">
        <f t="shared" si="455"/>
        <v>-9.0047393364928952E-2</v>
      </c>
      <c r="AR798" s="36">
        <f t="shared" si="456"/>
        <v>-9.289617486338797E-2</v>
      </c>
      <c r="AT798" s="32">
        <f t="shared" si="444"/>
        <v>-0.108108108108108</v>
      </c>
      <c r="AU798" s="216">
        <f t="shared" si="445"/>
        <v>-0.11076923076923084</v>
      </c>
      <c r="AV798" s="461">
        <f t="shared" si="446"/>
        <v>-0.12844036697247707</v>
      </c>
      <c r="AW798" s="461">
        <f t="shared" si="447"/>
        <v>-0.18421052631578949</v>
      </c>
    </row>
    <row r="799" spans="1:49">
      <c r="A799" s="314">
        <f>IF(ISBLANK(#REF!),"",DATE(YEAR(A798),MONTH(A798),DAY(A798)+7))</f>
        <v>42842</v>
      </c>
      <c r="B799" s="26">
        <v>6913</v>
      </c>
      <c r="C799">
        <v>4474</v>
      </c>
      <c r="D799" s="363">
        <f t="shared" si="449"/>
        <v>3.0218040351035924E-2</v>
      </c>
      <c r="E799" s="349">
        <f t="shared" si="448"/>
        <v>3.5035184907920458E-2</v>
      </c>
      <c r="F799" s="349">
        <f t="shared" si="440"/>
        <v>2.2862368541380906E-2</v>
      </c>
      <c r="G799" s="421">
        <f t="shared" si="429"/>
        <v>0.54514975413500222</v>
      </c>
      <c r="H799" s="407"/>
      <c r="I799" s="339">
        <v>6.25</v>
      </c>
      <c r="J799" s="365">
        <v>11.2</v>
      </c>
      <c r="K799" s="408"/>
      <c r="L799" s="365">
        <v>9.35</v>
      </c>
      <c r="M799" s="384"/>
      <c r="N799" s="365">
        <v>10.95</v>
      </c>
      <c r="O799" s="384"/>
      <c r="P799" s="379">
        <v>1.1000000000000001</v>
      </c>
      <c r="Q799" s="368">
        <v>2.4900000000000002</v>
      </c>
      <c r="R799" s="366">
        <v>4.45</v>
      </c>
      <c r="S799" s="73">
        <v>7.8</v>
      </c>
      <c r="T799" s="365">
        <v>7.55</v>
      </c>
      <c r="U799" s="365">
        <v>9.9499999999999993</v>
      </c>
      <c r="V799" s="365">
        <v>8.65</v>
      </c>
      <c r="Y799" s="365">
        <v>15.35</v>
      </c>
      <c r="Z799" s="457">
        <v>14.95</v>
      </c>
      <c r="AA799" s="365">
        <v>4.9800000000000004</v>
      </c>
      <c r="AB799" s="365">
        <v>3</v>
      </c>
      <c r="AE799" s="325">
        <f t="shared" si="441"/>
        <v>1.6260162601625883E-2</v>
      </c>
      <c r="AF799" s="324">
        <f t="shared" si="442"/>
        <v>2.2831050228310446E-2</v>
      </c>
      <c r="AH799" s="213">
        <f t="shared" si="443"/>
        <v>1.08108108108107E-2</v>
      </c>
      <c r="AJ799" s="211">
        <f t="shared" si="457"/>
        <v>1.8604651162790642E-2</v>
      </c>
      <c r="AL799" s="462">
        <f t="shared" si="450"/>
        <v>3.7735849056603765E-2</v>
      </c>
      <c r="AM799" s="461">
        <f t="shared" si="451"/>
        <v>4.1841004184100417E-2</v>
      </c>
      <c r="AN799" s="200">
        <f t="shared" si="452"/>
        <v>2.2988505747126631E-2</v>
      </c>
      <c r="AO799" s="324">
        <f t="shared" si="453"/>
        <v>2.6315789473684292E-2</v>
      </c>
      <c r="AP799" s="32">
        <f t="shared" si="454"/>
        <v>1.3422818791946289E-2</v>
      </c>
      <c r="AQ799" s="32">
        <f t="shared" si="455"/>
        <v>3.6458333333333259E-2</v>
      </c>
      <c r="AR799" s="36">
        <f t="shared" si="456"/>
        <v>4.2168674698795039E-2</v>
      </c>
      <c r="AT799" s="32">
        <f t="shared" si="444"/>
        <v>3.3670033670033739E-2</v>
      </c>
      <c r="AU799" s="216">
        <f t="shared" si="445"/>
        <v>3.460207612456756E-2</v>
      </c>
      <c r="AV799" s="461">
        <f t="shared" si="446"/>
        <v>4.8421052631579142E-2</v>
      </c>
      <c r="AW799" s="461">
        <f t="shared" si="447"/>
        <v>7.5268817204301008E-2</v>
      </c>
    </row>
    <row r="800" spans="1:49">
      <c r="A800" s="314">
        <f>IF(ISBLANK(#REF!),"",DATE(YEAR(A799),MONTH(A799),DAY(A799)+7))</f>
        <v>42849</v>
      </c>
      <c r="B800" s="26">
        <v>6126</v>
      </c>
      <c r="C800">
        <v>3970</v>
      </c>
      <c r="D800" s="363">
        <f t="shared" si="449"/>
        <v>-0.11337490120312632</v>
      </c>
      <c r="E800" s="349">
        <f t="shared" si="448"/>
        <v>-0.11384348329234772</v>
      </c>
      <c r="F800" s="349">
        <f t="shared" si="440"/>
        <v>-0.11265087170317389</v>
      </c>
      <c r="G800" s="421">
        <f t="shared" si="429"/>
        <v>0.54307304785894206</v>
      </c>
      <c r="H800" s="407"/>
      <c r="I800" s="339">
        <v>5.9</v>
      </c>
      <c r="J800" s="365">
        <v>10.199999999999999</v>
      </c>
      <c r="K800" s="408"/>
      <c r="L800" s="365">
        <v>8.15</v>
      </c>
      <c r="M800" s="384"/>
      <c r="N800" s="365">
        <v>9.6999999999999993</v>
      </c>
      <c r="O800" s="384"/>
      <c r="P800" s="379">
        <v>0.68</v>
      </c>
      <c r="Q800" s="368">
        <v>2.11</v>
      </c>
      <c r="R800" s="366">
        <v>4.05</v>
      </c>
      <c r="S800" s="73">
        <v>6.25</v>
      </c>
      <c r="T800" s="365">
        <v>6.5</v>
      </c>
      <c r="U800" s="365">
        <v>9.0500000000000007</v>
      </c>
      <c r="V800" s="365">
        <v>7.5</v>
      </c>
      <c r="Y800" s="365">
        <v>13.5</v>
      </c>
      <c r="Z800" s="457">
        <v>13.1</v>
      </c>
      <c r="AA800" s="365">
        <v>4.22</v>
      </c>
      <c r="AB800" s="365">
        <v>2.2000000000000002</v>
      </c>
      <c r="AE800" s="325">
        <f t="shared" si="441"/>
        <v>-5.5999999999999939E-2</v>
      </c>
      <c r="AF800" s="324">
        <f t="shared" si="442"/>
        <v>-8.9285714285714302E-2</v>
      </c>
      <c r="AH800" s="213">
        <f t="shared" si="443"/>
        <v>-0.12834224598930477</v>
      </c>
      <c r="AJ800" s="211">
        <f t="shared" si="457"/>
        <v>-0.11415525114155256</v>
      </c>
      <c r="AL800" s="462">
        <f t="shared" si="450"/>
        <v>-0.38181818181818183</v>
      </c>
      <c r="AM800" s="461">
        <f t="shared" si="451"/>
        <v>-0.15261044176706839</v>
      </c>
      <c r="AN800" s="200">
        <f t="shared" si="452"/>
        <v>-8.9887640449438311E-2</v>
      </c>
      <c r="AO800" s="324">
        <f t="shared" si="453"/>
        <v>-0.19871794871794868</v>
      </c>
      <c r="AP800" s="32">
        <f t="shared" si="454"/>
        <v>-0.13907284768211914</v>
      </c>
      <c r="AQ800" s="32">
        <f t="shared" si="455"/>
        <v>-9.04522613065325E-2</v>
      </c>
      <c r="AR800" s="36">
        <f t="shared" si="456"/>
        <v>-0.13294797687861271</v>
      </c>
      <c r="AT800" s="32">
        <f t="shared" si="444"/>
        <v>-0.12052117263843642</v>
      </c>
      <c r="AU800" s="216">
        <f t="shared" si="445"/>
        <v>-0.12374581939799334</v>
      </c>
      <c r="AV800" s="461">
        <f t="shared" si="446"/>
        <v>-0.15261044176706839</v>
      </c>
      <c r="AW800" s="461">
        <f t="shared" si="447"/>
        <v>-0.26666666666666661</v>
      </c>
    </row>
    <row r="801" spans="1:49">
      <c r="A801" s="314">
        <f>IF(ISBLANK(#REF!),"",DATE(YEAR(A800),MONTH(A800),DAY(A800)+7))</f>
        <v>42856</v>
      </c>
      <c r="B801" s="26">
        <v>6055</v>
      </c>
      <c r="C801">
        <v>4008</v>
      </c>
      <c r="D801" s="363">
        <f t="shared" si="449"/>
        <v>-3.2686212361331402E-3</v>
      </c>
      <c r="E801" s="349">
        <f t="shared" si="448"/>
        <v>-1.1589944498857307E-2</v>
      </c>
      <c r="F801" s="349">
        <f t="shared" ref="F801:F818" si="458">IF(ISBLANK(C801),"",C801/C800-1)</f>
        <v>9.5717884130981368E-3</v>
      </c>
      <c r="G801" s="421">
        <f t="shared" si="429"/>
        <v>0.51072854291417169</v>
      </c>
      <c r="H801" s="407"/>
      <c r="I801" s="339">
        <v>6.1</v>
      </c>
      <c r="J801" s="365">
        <v>10.15</v>
      </c>
      <c r="K801" s="408"/>
      <c r="L801" s="365">
        <v>8</v>
      </c>
      <c r="M801" s="384"/>
      <c r="N801" s="365">
        <v>9.85</v>
      </c>
      <c r="O801" s="384"/>
      <c r="P801" s="379">
        <v>0.59</v>
      </c>
      <c r="Q801" s="368">
        <v>2.2200000000000002</v>
      </c>
      <c r="R801" s="366">
        <v>3.95</v>
      </c>
      <c r="S801" s="73">
        <v>6.4</v>
      </c>
      <c r="T801" s="365">
        <v>6.2</v>
      </c>
      <c r="U801" s="365">
        <v>8.75</v>
      </c>
      <c r="V801" s="365">
        <v>7.3</v>
      </c>
      <c r="Y801" s="365">
        <v>14.25</v>
      </c>
      <c r="Z801" s="457">
        <v>13.85</v>
      </c>
      <c r="AA801" s="365">
        <v>4.3099999999999996</v>
      </c>
      <c r="AB801" s="365">
        <v>2.15</v>
      </c>
      <c r="AE801" s="325">
        <f t="shared" si="441"/>
        <v>3.3898305084745672E-2</v>
      </c>
      <c r="AF801" s="324">
        <f t="shared" si="442"/>
        <v>-4.9019607843135971E-3</v>
      </c>
      <c r="AH801" s="213">
        <f t="shared" si="443"/>
        <v>-1.8404907975460127E-2</v>
      </c>
      <c r="AJ801" s="211">
        <f t="shared" si="457"/>
        <v>1.5463917525773141E-2</v>
      </c>
      <c r="AL801" s="462">
        <f t="shared" si="450"/>
        <v>-0.13235294117647067</v>
      </c>
      <c r="AM801" s="461">
        <f t="shared" si="451"/>
        <v>5.2132701421801153E-2</v>
      </c>
      <c r="AN801" s="200">
        <f t="shared" si="452"/>
        <v>-2.4691358024691246E-2</v>
      </c>
      <c r="AO801" s="324">
        <f t="shared" si="453"/>
        <v>2.4000000000000021E-2</v>
      </c>
      <c r="AP801" s="32">
        <f t="shared" si="454"/>
        <v>-4.6153846153846101E-2</v>
      </c>
      <c r="AQ801" s="32">
        <f t="shared" si="455"/>
        <v>-3.3149171270718258E-2</v>
      </c>
      <c r="AR801" s="36">
        <f t="shared" si="456"/>
        <v>-2.6666666666666727E-2</v>
      </c>
      <c r="AT801" s="32">
        <f t="shared" si="444"/>
        <v>5.555555555555558E-2</v>
      </c>
      <c r="AU801" s="216">
        <f t="shared" si="445"/>
        <v>5.7251908396946494E-2</v>
      </c>
      <c r="AV801" s="461">
        <f t="shared" si="446"/>
        <v>2.1327014218009532E-2</v>
      </c>
      <c r="AW801" s="461">
        <f t="shared" si="447"/>
        <v>-2.2727272727272818E-2</v>
      </c>
    </row>
    <row r="802" spans="1:49">
      <c r="A802" s="314">
        <f>IF(ISBLANK(#REF!),"",DATE(YEAR(A801),MONTH(A801),DAY(A801)+7))</f>
        <v>42863</v>
      </c>
      <c r="B802" s="26">
        <v>5697</v>
      </c>
      <c r="C802">
        <v>3734</v>
      </c>
      <c r="D802" s="363">
        <f t="shared" si="449"/>
        <v>-6.2804332703965016E-2</v>
      </c>
      <c r="E802" s="349">
        <f t="shared" si="448"/>
        <v>-5.9124690338563157E-2</v>
      </c>
      <c r="F802" s="349">
        <f t="shared" si="458"/>
        <v>-6.8363273453093787E-2</v>
      </c>
      <c r="G802" s="421">
        <f t="shared" si="429"/>
        <v>0.5257096946973755</v>
      </c>
      <c r="I802" s="339">
        <v>5.65</v>
      </c>
      <c r="J802" s="365">
        <v>9.8000000000000007</v>
      </c>
      <c r="L802" s="365">
        <v>7.55</v>
      </c>
      <c r="N802" s="365">
        <v>9.25</v>
      </c>
      <c r="P802" s="379">
        <v>0.34</v>
      </c>
      <c r="Q802" s="368">
        <v>1.88</v>
      </c>
      <c r="R802" s="366">
        <v>3.8</v>
      </c>
      <c r="S802" s="73">
        <v>6</v>
      </c>
      <c r="T802" s="365">
        <v>5.8</v>
      </c>
      <c r="U802" s="365">
        <v>8.3000000000000007</v>
      </c>
      <c r="V802" s="365">
        <v>6.9</v>
      </c>
      <c r="Y802" s="365">
        <v>13.6</v>
      </c>
      <c r="Z802" s="457">
        <v>13.2</v>
      </c>
      <c r="AA802" s="365">
        <v>3.88</v>
      </c>
      <c r="AB802" s="365">
        <v>1.83</v>
      </c>
      <c r="AE802" s="325">
        <f t="shared" si="441"/>
        <v>-7.3770491803278548E-2</v>
      </c>
      <c r="AF802" s="324">
        <f t="shared" si="442"/>
        <v>-3.4482758620689613E-2</v>
      </c>
      <c r="AH802" s="213">
        <f t="shared" si="443"/>
        <v>-5.6250000000000022E-2</v>
      </c>
      <c r="AJ802" s="211">
        <f t="shared" si="457"/>
        <v>-6.0913705583756306E-2</v>
      </c>
      <c r="AL802" s="462">
        <f t="shared" si="450"/>
        <v>-0.42372881355932202</v>
      </c>
      <c r="AM802" s="461">
        <f t="shared" si="451"/>
        <v>-0.15315315315315325</v>
      </c>
      <c r="AN802" s="200">
        <f t="shared" si="452"/>
        <v>-3.7974683544303889E-2</v>
      </c>
      <c r="AO802" s="324">
        <f t="shared" si="453"/>
        <v>-6.25E-2</v>
      </c>
      <c r="AP802" s="32">
        <f t="shared" si="454"/>
        <v>-6.4516129032258118E-2</v>
      </c>
      <c r="AQ802" s="32">
        <f t="shared" si="455"/>
        <v>-5.1428571428571379E-2</v>
      </c>
      <c r="AR802" s="36">
        <f t="shared" si="456"/>
        <v>-5.4794520547945091E-2</v>
      </c>
      <c r="AT802" s="32">
        <f t="shared" si="444"/>
        <v>-4.5614035087719329E-2</v>
      </c>
      <c r="AU802" s="216">
        <f t="shared" si="445"/>
        <v>-4.6931407942238268E-2</v>
      </c>
      <c r="AV802" s="461">
        <f t="shared" si="446"/>
        <v>-9.9767981438515063E-2</v>
      </c>
      <c r="AW802" s="461">
        <f t="shared" si="447"/>
        <v>-0.14883720930232547</v>
      </c>
    </row>
    <row r="803" spans="1:49">
      <c r="A803" s="314">
        <f>IF(ISBLANK(#REF!),"",DATE(YEAR(A802),MONTH(A802),DAY(A802)+7))</f>
        <v>42870</v>
      </c>
      <c r="B803" s="26">
        <v>6035</v>
      </c>
      <c r="C803">
        <v>4048</v>
      </c>
      <c r="D803" s="363">
        <f t="shared" si="449"/>
        <v>6.9133707984307069E-2</v>
      </c>
      <c r="E803" s="349">
        <f t="shared" si="448"/>
        <v>5.9329471651746513E-2</v>
      </c>
      <c r="F803" s="349">
        <f t="shared" si="458"/>
        <v>8.4092126405998835E-2</v>
      </c>
      <c r="G803" s="421">
        <f t="shared" si="429"/>
        <v>0.49085968379446643</v>
      </c>
      <c r="I803" s="339">
        <v>6.1</v>
      </c>
      <c r="J803" s="365">
        <v>10.65</v>
      </c>
      <c r="L803" s="365">
        <v>7.95</v>
      </c>
      <c r="N803" s="365">
        <v>9.65</v>
      </c>
      <c r="P803" s="379">
        <v>0.51</v>
      </c>
      <c r="Q803" s="368">
        <v>2.1800000000000002</v>
      </c>
      <c r="R803" s="366">
        <v>3.85</v>
      </c>
      <c r="S803" s="73">
        <v>6.3</v>
      </c>
      <c r="T803" s="365">
        <v>6.1</v>
      </c>
      <c r="U803" s="365">
        <v>8.35</v>
      </c>
      <c r="V803" s="365">
        <v>6.95</v>
      </c>
      <c r="Y803" s="365">
        <v>14.8</v>
      </c>
      <c r="Z803" s="457">
        <v>14.45</v>
      </c>
      <c r="AA803" s="365">
        <v>4.22</v>
      </c>
      <c r="AB803" s="365">
        <v>1.94</v>
      </c>
      <c r="AE803" s="325">
        <f t="shared" ref="AE803:AE834" si="459">IF(ISBLANK(I803),"",I803/I802-1)</f>
        <v>7.9646017699114946E-2</v>
      </c>
      <c r="AF803" s="324">
        <f t="shared" ref="AF803:AF834" si="460">IF(ISBLANK(J803),"",J803/J802-1)</f>
        <v>8.6734693877551061E-2</v>
      </c>
      <c r="AH803" s="213">
        <f t="shared" ref="AH803:AH834" si="461">IF(ISBLANK(L803),"",L803/L802-1)</f>
        <v>5.2980132450331174E-2</v>
      </c>
      <c r="AJ803" s="211">
        <f t="shared" si="457"/>
        <v>4.3243243243243246E-2</v>
      </c>
      <c r="AL803" s="462">
        <f t="shared" si="450"/>
        <v>0.5</v>
      </c>
      <c r="AM803" s="461">
        <f t="shared" si="451"/>
        <v>0.15957446808510656</v>
      </c>
      <c r="AN803" s="200">
        <f t="shared" si="452"/>
        <v>1.3157894736842257E-2</v>
      </c>
      <c r="AO803" s="324">
        <f t="shared" si="453"/>
        <v>5.0000000000000044E-2</v>
      </c>
      <c r="AP803" s="32">
        <f t="shared" si="454"/>
        <v>5.1724137931034475E-2</v>
      </c>
      <c r="AQ803" s="32">
        <f t="shared" si="455"/>
        <v>6.0240963855420215E-3</v>
      </c>
      <c r="AR803" s="36">
        <f t="shared" si="456"/>
        <v>7.2463768115942351E-3</v>
      </c>
      <c r="AT803" s="32">
        <f t="shared" si="444"/>
        <v>8.8235294117647189E-2</v>
      </c>
      <c r="AU803" s="216">
        <f t="shared" si="445"/>
        <v>9.4696969696969724E-2</v>
      </c>
      <c r="AV803" s="461">
        <f t="shared" si="446"/>
        <v>8.7628865979381354E-2</v>
      </c>
      <c r="AW803" s="461">
        <f t="shared" si="447"/>
        <v>6.0109289617486183E-2</v>
      </c>
    </row>
    <row r="804" spans="1:49">
      <c r="A804" s="314">
        <f>IF(ISBLANK(#REF!),"",DATE(YEAR(A803),MONTH(A803),DAY(A803)+7))</f>
        <v>42877</v>
      </c>
      <c r="B804" s="26">
        <v>5885</v>
      </c>
      <c r="C804">
        <v>4048</v>
      </c>
      <c r="D804" s="363">
        <f t="shared" si="449"/>
        <v>-1.4876524843796535E-2</v>
      </c>
      <c r="E804" s="349">
        <f t="shared" si="448"/>
        <v>-2.4855012427506207E-2</v>
      </c>
      <c r="F804" s="349">
        <f t="shared" si="458"/>
        <v>0</v>
      </c>
      <c r="G804" s="421">
        <f t="shared" si="429"/>
        <v>0.45380434782608697</v>
      </c>
      <c r="I804" s="339">
        <v>6.1</v>
      </c>
      <c r="J804" s="365">
        <v>10.75</v>
      </c>
      <c r="L804" s="365">
        <v>7.8</v>
      </c>
      <c r="N804" s="365">
        <v>9.6</v>
      </c>
      <c r="P804" s="379">
        <v>0.47</v>
      </c>
      <c r="Q804" s="368">
        <v>2.1800000000000002</v>
      </c>
      <c r="R804" s="366">
        <v>3.75</v>
      </c>
      <c r="S804" s="73">
        <v>6.1</v>
      </c>
      <c r="T804" s="365">
        <v>6</v>
      </c>
      <c r="U804" s="365">
        <v>7.9</v>
      </c>
      <c r="V804" s="365">
        <v>6.45</v>
      </c>
      <c r="Y804" s="365">
        <v>14.9</v>
      </c>
      <c r="Z804" s="457">
        <v>14.55</v>
      </c>
      <c r="AA804" s="365">
        <v>3.94</v>
      </c>
      <c r="AB804" s="365">
        <v>1.69</v>
      </c>
      <c r="AE804" s="325">
        <f t="shared" si="459"/>
        <v>0</v>
      </c>
      <c r="AF804" s="324">
        <f t="shared" si="460"/>
        <v>9.3896713615022609E-3</v>
      </c>
      <c r="AH804" s="213">
        <f t="shared" si="461"/>
        <v>-1.8867924528301883E-2</v>
      </c>
      <c r="AJ804" s="211">
        <f t="shared" si="457"/>
        <v>-5.1813471502590858E-3</v>
      </c>
      <c r="AL804" s="462">
        <f t="shared" si="450"/>
        <v>-7.8431372549019662E-2</v>
      </c>
      <c r="AM804" s="461">
        <f t="shared" si="451"/>
        <v>0</v>
      </c>
      <c r="AN804" s="200">
        <f t="shared" si="452"/>
        <v>-2.5974025974025983E-2</v>
      </c>
      <c r="AO804" s="324">
        <f t="shared" si="453"/>
        <v>-3.1746031746031744E-2</v>
      </c>
      <c r="AP804" s="32">
        <f t="shared" si="454"/>
        <v>-1.6393442622950727E-2</v>
      </c>
      <c r="AQ804" s="32">
        <f t="shared" si="455"/>
        <v>-5.3892215568862145E-2</v>
      </c>
      <c r="AR804" s="36">
        <f t="shared" si="456"/>
        <v>-7.1942446043165464E-2</v>
      </c>
      <c r="AT804" s="32">
        <f t="shared" si="444"/>
        <v>6.7567567567567988E-3</v>
      </c>
      <c r="AU804" s="216">
        <f t="shared" si="445"/>
        <v>6.9204152249136008E-3</v>
      </c>
      <c r="AV804" s="461">
        <f t="shared" si="446"/>
        <v>-6.6350710900473842E-2</v>
      </c>
      <c r="AW804" s="461">
        <f t="shared" si="447"/>
        <v>-0.12886597938144329</v>
      </c>
    </row>
    <row r="805" spans="1:49">
      <c r="A805" s="314">
        <f>IF(ISBLANK(#REF!),"",DATE(YEAR(A804),MONTH(A804),DAY(A804)+7))</f>
        <v>42884</v>
      </c>
      <c r="B805" s="26">
        <v>5752</v>
      </c>
      <c r="C805">
        <v>3923</v>
      </c>
      <c r="D805" s="363">
        <f t="shared" si="449"/>
        <v>-2.5974025974025983E-2</v>
      </c>
      <c r="E805" s="349">
        <f t="shared" si="448"/>
        <v>-2.2599830076465599E-2</v>
      </c>
      <c r="F805" s="349">
        <f t="shared" si="458"/>
        <v>-3.0879446640316166E-2</v>
      </c>
      <c r="G805" s="421">
        <f t="shared" si="429"/>
        <v>0.46622482793780268</v>
      </c>
      <c r="I805" s="339">
        <v>6</v>
      </c>
      <c r="J805" s="365">
        <v>10.6</v>
      </c>
      <c r="L805" s="365">
        <v>7.7</v>
      </c>
      <c r="N805" s="365">
        <v>8.4</v>
      </c>
      <c r="P805" s="379">
        <v>0.42</v>
      </c>
      <c r="Q805" s="368">
        <v>2.09</v>
      </c>
      <c r="R805" s="366">
        <v>3.65</v>
      </c>
      <c r="S805" s="73">
        <v>6</v>
      </c>
      <c r="T805" s="365">
        <v>5.9</v>
      </c>
      <c r="U805" s="365">
        <v>7.8</v>
      </c>
      <c r="V805" s="365">
        <v>6.45</v>
      </c>
      <c r="Y805" s="365">
        <v>14.55</v>
      </c>
      <c r="Z805" s="457">
        <v>14.2</v>
      </c>
      <c r="AA805" s="365">
        <v>3.8</v>
      </c>
      <c r="AB805" s="365">
        <v>1.6</v>
      </c>
      <c r="AE805" s="325">
        <f t="shared" si="459"/>
        <v>-1.6393442622950727E-2</v>
      </c>
      <c r="AF805" s="324">
        <f t="shared" si="460"/>
        <v>-1.3953488372093092E-2</v>
      </c>
      <c r="AH805" s="213">
        <f t="shared" si="461"/>
        <v>-1.2820512820512775E-2</v>
      </c>
      <c r="AJ805" s="211">
        <f t="shared" si="457"/>
        <v>-0.12499999999999989</v>
      </c>
      <c r="AL805" s="462">
        <f t="shared" si="450"/>
        <v>-0.10638297872340419</v>
      </c>
      <c r="AM805" s="461">
        <f t="shared" si="451"/>
        <v>-4.1284403669724856E-2</v>
      </c>
      <c r="AN805" s="200">
        <f t="shared" si="452"/>
        <v>-2.6666666666666727E-2</v>
      </c>
      <c r="AO805" s="324">
        <f t="shared" si="453"/>
        <v>-1.6393442622950727E-2</v>
      </c>
      <c r="AP805" s="32">
        <f t="shared" si="454"/>
        <v>-1.6666666666666607E-2</v>
      </c>
      <c r="AQ805" s="32">
        <f t="shared" si="455"/>
        <v>-1.2658227848101333E-2</v>
      </c>
      <c r="AR805" s="36">
        <f t="shared" si="456"/>
        <v>0</v>
      </c>
      <c r="AT805" s="32">
        <f t="shared" ref="AT805:AT826" si="462">IF(ISBLANK(Y805),"",Y805/Y804-1)</f>
        <v>-2.3489932885906062E-2</v>
      </c>
      <c r="AU805" s="216">
        <f t="shared" ref="AU805:AU826" si="463">IF(ISBLANK(Z805),"",Z805/Z804-1)</f>
        <v>-2.4054982817869552E-2</v>
      </c>
      <c r="AV805" s="461">
        <f t="shared" ref="AV805:AV826" si="464">IF(ISBLANK(AA805),"",AA805/AA804-1)</f>
        <v>-3.5532994923857864E-2</v>
      </c>
      <c r="AW805" s="461">
        <f t="shared" ref="AW805:AW826" si="465">IF(ISBLANK(AB805),"",AB805/AB804-1)</f>
        <v>-5.3254437869822424E-2</v>
      </c>
    </row>
    <row r="806" spans="1:49">
      <c r="A806" s="314">
        <f>IF(ISBLANK(#REF!),"",DATE(YEAR(A805),MONTH(A805),DAY(A805)+7))</f>
        <v>42891</v>
      </c>
      <c r="B806" s="26">
        <v>5363</v>
      </c>
      <c r="C806">
        <v>3657</v>
      </c>
      <c r="D806" s="363">
        <f t="shared" si="449"/>
        <v>-6.7700258397932811E-2</v>
      </c>
      <c r="E806" s="349">
        <f t="shared" si="448"/>
        <v>-6.7628650904033361E-2</v>
      </c>
      <c r="F806" s="349">
        <f t="shared" si="458"/>
        <v>-6.7805251083354556E-2</v>
      </c>
      <c r="G806" s="421">
        <f t="shared" ref="G806:G839" si="466">(B806-C806)/C806</f>
        <v>0.4665025977577249</v>
      </c>
      <c r="I806" s="339">
        <v>5.6</v>
      </c>
      <c r="J806" s="365">
        <v>10</v>
      </c>
      <c r="L806" s="365">
        <v>7.35</v>
      </c>
      <c r="N806" s="365">
        <v>7.85</v>
      </c>
      <c r="P806" s="379">
        <v>0.25</v>
      </c>
      <c r="Q806" s="368">
        <v>1.8</v>
      </c>
      <c r="R806" s="366">
        <v>3.4</v>
      </c>
      <c r="S806" s="73">
        <v>5.55</v>
      </c>
      <c r="T806" s="365">
        <v>5.45</v>
      </c>
      <c r="U806" s="365">
        <v>7.3</v>
      </c>
      <c r="V806" s="365">
        <v>6</v>
      </c>
      <c r="Y806" s="365">
        <v>13.9</v>
      </c>
      <c r="Z806" s="457">
        <v>13.55</v>
      </c>
      <c r="AA806" s="365">
        <v>3.35</v>
      </c>
      <c r="AB806" s="365">
        <v>1.22</v>
      </c>
      <c r="AE806" s="325">
        <f t="shared" si="459"/>
        <v>-6.6666666666666763E-2</v>
      </c>
      <c r="AF806" s="324">
        <f t="shared" si="460"/>
        <v>-5.6603773584905648E-2</v>
      </c>
      <c r="AH806" s="213">
        <f t="shared" si="461"/>
        <v>-4.5454545454545525E-2</v>
      </c>
      <c r="AJ806" s="211">
        <f t="shared" si="457"/>
        <v>-6.5476190476190577E-2</v>
      </c>
      <c r="AL806" s="462">
        <f t="shared" si="450"/>
        <v>-0.40476190476190477</v>
      </c>
      <c r="AM806" s="461">
        <f t="shared" si="451"/>
        <v>-0.13875598086124397</v>
      </c>
      <c r="AN806" s="200">
        <f t="shared" si="452"/>
        <v>-6.8493150684931559E-2</v>
      </c>
      <c r="AO806" s="324">
        <f t="shared" si="453"/>
        <v>-7.5000000000000067E-2</v>
      </c>
      <c r="AP806" s="32">
        <f t="shared" si="454"/>
        <v>-7.6271186440677985E-2</v>
      </c>
      <c r="AQ806" s="32">
        <f t="shared" si="455"/>
        <v>-6.4102564102564097E-2</v>
      </c>
      <c r="AR806" s="36">
        <f t="shared" si="456"/>
        <v>-6.9767441860465129E-2</v>
      </c>
      <c r="AT806" s="32">
        <f t="shared" si="462"/>
        <v>-4.4673539518900407E-2</v>
      </c>
      <c r="AU806" s="216">
        <f t="shared" si="463"/>
        <v>-4.5774647887323883E-2</v>
      </c>
      <c r="AV806" s="461">
        <f t="shared" si="464"/>
        <v>-0.11842105263157887</v>
      </c>
      <c r="AW806" s="461">
        <f t="shared" si="465"/>
        <v>-0.23750000000000004</v>
      </c>
    </row>
    <row r="807" spans="1:49">
      <c r="A807" s="314">
        <f>IF(ISBLANK(#REF!),"",DATE(YEAR(A806),MONTH(A806),DAY(A806)+7))</f>
        <v>42898</v>
      </c>
      <c r="B807" s="26">
        <v>5498</v>
      </c>
      <c r="C807">
        <v>3740</v>
      </c>
      <c r="D807" s="363">
        <f t="shared" si="449"/>
        <v>2.4168514412416853E-2</v>
      </c>
      <c r="E807" s="349">
        <f t="shared" si="448"/>
        <v>2.5172478090620842E-2</v>
      </c>
      <c r="F807" s="349">
        <f t="shared" si="458"/>
        <v>2.2696199070276091E-2</v>
      </c>
      <c r="G807" s="421">
        <f t="shared" si="466"/>
        <v>0.47005347593582886</v>
      </c>
      <c r="I807" s="339">
        <v>5.9</v>
      </c>
      <c r="J807" s="365">
        <v>9.9</v>
      </c>
      <c r="L807" s="365">
        <v>7.55</v>
      </c>
      <c r="N807" s="365">
        <v>8.1</v>
      </c>
      <c r="P807" s="379">
        <v>0.28000000000000003</v>
      </c>
      <c r="Q807" s="368">
        <v>1.97</v>
      </c>
      <c r="R807" s="366">
        <v>3.6</v>
      </c>
      <c r="S807" s="73">
        <v>5.75</v>
      </c>
      <c r="T807" s="365">
        <v>5.55</v>
      </c>
      <c r="U807" s="365">
        <v>7.55</v>
      </c>
      <c r="V807" s="365">
        <v>6.7</v>
      </c>
      <c r="Y807" s="365">
        <v>13.55</v>
      </c>
      <c r="Z807" s="457">
        <v>13.2</v>
      </c>
      <c r="AA807" s="365">
        <v>3.55</v>
      </c>
      <c r="AB807" s="365">
        <v>1.66</v>
      </c>
      <c r="AE807" s="325">
        <f t="shared" si="459"/>
        <v>5.3571428571428603E-2</v>
      </c>
      <c r="AF807" s="324">
        <f t="shared" si="460"/>
        <v>-1.0000000000000009E-2</v>
      </c>
      <c r="AH807" s="213">
        <f t="shared" si="461"/>
        <v>2.7210884353741527E-2</v>
      </c>
      <c r="AJ807" s="211">
        <f t="shared" si="457"/>
        <v>3.1847133757961776E-2</v>
      </c>
      <c r="AL807" s="462">
        <f t="shared" si="450"/>
        <v>0.12000000000000011</v>
      </c>
      <c r="AM807" s="461">
        <f t="shared" si="451"/>
        <v>9.4444444444444331E-2</v>
      </c>
      <c r="AN807" s="200">
        <f t="shared" si="452"/>
        <v>5.8823529411764719E-2</v>
      </c>
      <c r="AO807" s="324">
        <f t="shared" si="453"/>
        <v>3.6036036036036112E-2</v>
      </c>
      <c r="AP807" s="32">
        <f t="shared" si="454"/>
        <v>1.8348623853210899E-2</v>
      </c>
      <c r="AQ807" s="32">
        <f t="shared" si="455"/>
        <v>3.4246575342465668E-2</v>
      </c>
      <c r="AR807" s="36">
        <f t="shared" si="456"/>
        <v>0.1166666666666667</v>
      </c>
      <c r="AT807" s="32">
        <f t="shared" si="462"/>
        <v>-2.5179856115107868E-2</v>
      </c>
      <c r="AU807" s="216">
        <f t="shared" si="463"/>
        <v>-2.583025830258312E-2</v>
      </c>
      <c r="AV807" s="461">
        <f t="shared" si="464"/>
        <v>5.9701492537313383E-2</v>
      </c>
      <c r="AW807" s="461">
        <f t="shared" si="465"/>
        <v>0.36065573770491799</v>
      </c>
    </row>
    <row r="808" spans="1:49">
      <c r="A808" s="314">
        <f>IF(ISBLANK(#REF!),"",DATE(YEAR(A807),MONTH(A807),DAY(A807)+7))</f>
        <v>42905</v>
      </c>
      <c r="B808" s="26">
        <v>5229</v>
      </c>
      <c r="C808">
        <v>3474</v>
      </c>
      <c r="D808" s="363">
        <f t="shared" si="449"/>
        <v>-5.7912968174929635E-2</v>
      </c>
      <c r="E808" s="349">
        <f t="shared" ref="E808:E818" si="467">IF(ISBLANK(B808),"",B808/B807-1)</f>
        <v>-4.8926882502728253E-2</v>
      </c>
      <c r="F808" s="349">
        <f t="shared" si="458"/>
        <v>-7.1122994652406457E-2</v>
      </c>
      <c r="G808" s="421">
        <f t="shared" si="466"/>
        <v>0.50518134715025909</v>
      </c>
      <c r="I808" s="339">
        <v>5.3</v>
      </c>
      <c r="J808" s="365">
        <v>9.5</v>
      </c>
      <c r="L808" s="365">
        <v>7.4</v>
      </c>
      <c r="N808" s="365">
        <v>7.9</v>
      </c>
      <c r="P808" s="379">
        <v>0.16</v>
      </c>
      <c r="Q808" s="368">
        <v>1.6</v>
      </c>
      <c r="R808" s="366">
        <v>3.45</v>
      </c>
      <c r="S808" s="73">
        <v>5.55</v>
      </c>
      <c r="T808" s="365">
        <v>5.4</v>
      </c>
      <c r="U808" s="365">
        <v>7.05</v>
      </c>
      <c r="V808" s="365">
        <v>6.2</v>
      </c>
      <c r="Y808" s="365">
        <v>13</v>
      </c>
      <c r="Z808" s="457">
        <v>12.65</v>
      </c>
      <c r="AA808" s="365">
        <v>3.29</v>
      </c>
      <c r="AB808" s="365">
        <v>1.54</v>
      </c>
      <c r="AE808" s="325">
        <f t="shared" si="459"/>
        <v>-0.10169491525423735</v>
      </c>
      <c r="AF808" s="324">
        <f t="shared" si="460"/>
        <v>-4.0404040404040442E-2</v>
      </c>
      <c r="AH808" s="213">
        <f t="shared" si="461"/>
        <v>-1.9867549668874052E-2</v>
      </c>
      <c r="AJ808" s="211">
        <f t="shared" si="457"/>
        <v>-2.4691358024691246E-2</v>
      </c>
      <c r="AL808" s="462">
        <f t="shared" si="450"/>
        <v>-0.4285714285714286</v>
      </c>
      <c r="AM808" s="461">
        <f t="shared" si="451"/>
        <v>-0.18781725888324863</v>
      </c>
      <c r="AN808" s="200">
        <f t="shared" si="452"/>
        <v>-4.166666666666663E-2</v>
      </c>
      <c r="AO808" s="324">
        <f t="shared" si="453"/>
        <v>-3.4782608695652195E-2</v>
      </c>
      <c r="AP808" s="32">
        <f t="shared" si="454"/>
        <v>-2.7027027027026973E-2</v>
      </c>
      <c r="AQ808" s="32">
        <f t="shared" si="455"/>
        <v>-6.6225165562913912E-2</v>
      </c>
      <c r="AR808" s="36">
        <f t="shared" si="456"/>
        <v>-7.4626865671641784E-2</v>
      </c>
      <c r="AT808" s="32">
        <f t="shared" si="462"/>
        <v>-4.0590405904059046E-2</v>
      </c>
      <c r="AU808" s="216">
        <f t="shared" si="463"/>
        <v>-4.166666666666663E-2</v>
      </c>
      <c r="AV808" s="461">
        <f t="shared" si="464"/>
        <v>-7.3239436619718212E-2</v>
      </c>
      <c r="AW808" s="461">
        <f t="shared" si="465"/>
        <v>-7.2289156626505924E-2</v>
      </c>
    </row>
    <row r="809" spans="1:49">
      <c r="A809" s="314">
        <f>IF(ISBLANK(#REF!),"",DATE(YEAR(A808),MONTH(A808),DAY(A808)+7))</f>
        <v>42912</v>
      </c>
      <c r="B809" s="26">
        <v>4757</v>
      </c>
      <c r="C809">
        <v>3057</v>
      </c>
      <c r="D809" s="363">
        <f t="shared" si="449"/>
        <v>-0.10214868436171431</v>
      </c>
      <c r="E809" s="349">
        <f t="shared" si="467"/>
        <v>-9.0265825205584238E-2</v>
      </c>
      <c r="F809" s="349">
        <f t="shared" si="458"/>
        <v>-0.12003454231433508</v>
      </c>
      <c r="G809" s="421">
        <f t="shared" si="466"/>
        <v>0.55610075237160617</v>
      </c>
      <c r="I809" s="339">
        <v>4.6500000000000004</v>
      </c>
      <c r="J809" s="365">
        <v>8.5</v>
      </c>
      <c r="L809" s="365">
        <v>6.9</v>
      </c>
      <c r="N809" s="365">
        <v>7.35</v>
      </c>
      <c r="P809" s="379">
        <v>0</v>
      </c>
      <c r="Q809" s="368">
        <v>1.1399999999999999</v>
      </c>
      <c r="R809" s="366">
        <v>3.3</v>
      </c>
      <c r="S809" s="73">
        <v>5.0999999999999996</v>
      </c>
      <c r="T809" s="365">
        <v>4.9000000000000004</v>
      </c>
      <c r="U809" s="365">
        <v>6.8</v>
      </c>
      <c r="V809" s="365">
        <v>5.95</v>
      </c>
      <c r="Y809" s="365">
        <v>11.5</v>
      </c>
      <c r="Z809" s="457">
        <v>11.15</v>
      </c>
      <c r="AA809" s="365">
        <v>3</v>
      </c>
      <c r="AB809" s="365">
        <v>1.27</v>
      </c>
      <c r="AE809" s="325">
        <f t="shared" si="459"/>
        <v>-0.12264150943396213</v>
      </c>
      <c r="AF809" s="324">
        <f t="shared" si="460"/>
        <v>-0.10526315789473684</v>
      </c>
      <c r="AH809" s="213">
        <f t="shared" si="461"/>
        <v>-6.7567567567567544E-2</v>
      </c>
      <c r="AJ809" s="211">
        <f t="shared" si="457"/>
        <v>-6.9620253164557E-2</v>
      </c>
      <c r="AL809" s="462">
        <f t="shared" si="450"/>
        <v>-1</v>
      </c>
      <c r="AM809" s="461">
        <f t="shared" si="451"/>
        <v>-0.28750000000000009</v>
      </c>
      <c r="AN809" s="200">
        <f t="shared" si="452"/>
        <v>-4.3478260869565299E-2</v>
      </c>
      <c r="AO809" s="324">
        <f t="shared" si="453"/>
        <v>-8.1081081081081141E-2</v>
      </c>
      <c r="AP809" s="32">
        <f t="shared" si="454"/>
        <v>-9.259259259259256E-2</v>
      </c>
      <c r="AQ809" s="32">
        <f t="shared" si="455"/>
        <v>-3.546099290780147E-2</v>
      </c>
      <c r="AR809" s="36">
        <f t="shared" si="456"/>
        <v>-4.0322580645161255E-2</v>
      </c>
      <c r="AT809" s="32">
        <f t="shared" si="462"/>
        <v>-0.11538461538461542</v>
      </c>
      <c r="AU809" s="216">
        <f t="shared" si="463"/>
        <v>-0.11857707509881421</v>
      </c>
      <c r="AV809" s="461">
        <f t="shared" si="464"/>
        <v>-8.8145896656534939E-2</v>
      </c>
      <c r="AW809" s="461">
        <f t="shared" si="465"/>
        <v>-0.17532467532467533</v>
      </c>
    </row>
    <row r="810" spans="1:49">
      <c r="A810" s="314">
        <f>IF(ISBLANK(#REF!),"",DATE(YEAR(A809),MONTH(A809),DAY(A809)+7))</f>
        <v>42919</v>
      </c>
      <c r="B810" s="26">
        <v>4899</v>
      </c>
      <c r="C810">
        <v>3203</v>
      </c>
      <c r="D810" s="363">
        <f t="shared" si="449"/>
        <v>3.6856923470693692E-2</v>
      </c>
      <c r="E810" s="349">
        <f t="shared" si="467"/>
        <v>2.9850746268656803E-2</v>
      </c>
      <c r="F810" s="349">
        <f t="shared" si="458"/>
        <v>4.7759241086032134E-2</v>
      </c>
      <c r="G810" s="421">
        <f t="shared" si="466"/>
        <v>0.52950359038401495</v>
      </c>
      <c r="I810" s="339">
        <v>5</v>
      </c>
      <c r="J810" s="365">
        <v>8.8000000000000007</v>
      </c>
      <c r="L810" s="365">
        <v>7</v>
      </c>
      <c r="N810" s="365">
        <v>7.55</v>
      </c>
      <c r="P810" s="379">
        <v>0</v>
      </c>
      <c r="Q810" s="368">
        <v>1.38</v>
      </c>
      <c r="R810" s="366">
        <v>3.35</v>
      </c>
      <c r="S810" s="73">
        <v>5.0999999999999996</v>
      </c>
      <c r="T810" s="365">
        <v>5</v>
      </c>
      <c r="U810" s="365">
        <v>6.85</v>
      </c>
      <c r="V810" s="365">
        <v>6</v>
      </c>
      <c r="Y810" s="365">
        <v>11.85</v>
      </c>
      <c r="Z810" s="457">
        <v>11.5</v>
      </c>
      <c r="AA810" s="365">
        <v>3.42</v>
      </c>
      <c r="AB810" s="365">
        <v>1.39</v>
      </c>
      <c r="AE810" s="325">
        <f t="shared" si="459"/>
        <v>7.5268817204301008E-2</v>
      </c>
      <c r="AF810" s="324">
        <f t="shared" si="460"/>
        <v>3.529411764705892E-2</v>
      </c>
      <c r="AH810" s="213">
        <f t="shared" si="461"/>
        <v>1.4492753623188248E-2</v>
      </c>
      <c r="AJ810" s="211">
        <f t="shared" si="457"/>
        <v>2.7210884353741527E-2</v>
      </c>
      <c r="AL810" s="462" t="e">
        <f t="shared" si="450"/>
        <v>#DIV/0!</v>
      </c>
      <c r="AM810" s="461">
        <f t="shared" si="451"/>
        <v>0.21052631578947367</v>
      </c>
      <c r="AN810" s="200">
        <f t="shared" si="452"/>
        <v>1.5151515151515138E-2</v>
      </c>
      <c r="AO810" s="324">
        <f t="shared" si="453"/>
        <v>0</v>
      </c>
      <c r="AP810" s="32">
        <f t="shared" si="454"/>
        <v>2.0408163265306145E-2</v>
      </c>
      <c r="AQ810" s="32">
        <f t="shared" si="455"/>
        <v>7.3529411764705621E-3</v>
      </c>
      <c r="AR810" s="36">
        <f t="shared" si="456"/>
        <v>8.4033613445377853E-3</v>
      </c>
      <c r="AT810" s="32">
        <f t="shared" si="462"/>
        <v>3.0434782608695699E-2</v>
      </c>
      <c r="AU810" s="216">
        <f t="shared" si="463"/>
        <v>3.1390134529147851E-2</v>
      </c>
      <c r="AV810" s="461">
        <f t="shared" si="464"/>
        <v>0.1399999999999999</v>
      </c>
      <c r="AW810" s="461">
        <f t="shared" si="465"/>
        <v>9.4488188976377785E-2</v>
      </c>
    </row>
    <row r="811" spans="1:49">
      <c r="A811" s="314">
        <f>IF(ISBLANK(#REF!),"",DATE(YEAR(A810),MONTH(A810),DAY(A810)+7))</f>
        <v>42926</v>
      </c>
      <c r="B811" s="26">
        <v>4447</v>
      </c>
      <c r="C811">
        <v>2874</v>
      </c>
      <c r="D811" s="363">
        <f t="shared" si="449"/>
        <v>-9.6395951616884745E-2</v>
      </c>
      <c r="E811" s="349">
        <f t="shared" si="467"/>
        <v>-9.2263727291283959E-2</v>
      </c>
      <c r="F811" s="349">
        <f t="shared" si="458"/>
        <v>-0.10271620355916333</v>
      </c>
      <c r="G811" s="421">
        <f t="shared" si="466"/>
        <v>0.54732080723729992</v>
      </c>
      <c r="I811" s="339">
        <v>4.4000000000000004</v>
      </c>
      <c r="J811" s="365">
        <v>8.0500000000000007</v>
      </c>
      <c r="L811" s="365">
        <v>6.5</v>
      </c>
      <c r="N811" s="365">
        <v>6.85</v>
      </c>
      <c r="P811" s="379">
        <v>0</v>
      </c>
      <c r="Q811" s="368">
        <v>0.89</v>
      </c>
      <c r="R811" s="366">
        <v>3.1</v>
      </c>
      <c r="S811" s="73">
        <v>4.6500000000000004</v>
      </c>
      <c r="T811" s="365">
        <v>4.3</v>
      </c>
      <c r="U811" s="365">
        <v>6.3</v>
      </c>
      <c r="V811" s="365">
        <v>5.45</v>
      </c>
      <c r="Y811" s="365">
        <v>11.15</v>
      </c>
      <c r="Z811" s="457">
        <v>10.8</v>
      </c>
      <c r="AA811" s="365">
        <v>2.87</v>
      </c>
      <c r="AB811" s="365">
        <v>0.9</v>
      </c>
      <c r="AE811" s="325">
        <f t="shared" si="459"/>
        <v>-0.11999999999999988</v>
      </c>
      <c r="AF811" s="324">
        <f t="shared" si="460"/>
        <v>-8.5227272727272707E-2</v>
      </c>
      <c r="AH811" s="213">
        <f t="shared" si="461"/>
        <v>-7.1428571428571397E-2</v>
      </c>
      <c r="AJ811" s="211">
        <f t="shared" si="457"/>
        <v>-9.27152317880795E-2</v>
      </c>
      <c r="AL811" s="462" t="e">
        <f t="shared" si="450"/>
        <v>#DIV/0!</v>
      </c>
      <c r="AM811" s="461">
        <f t="shared" si="451"/>
        <v>-0.35507246376811585</v>
      </c>
      <c r="AN811" s="200">
        <f t="shared" si="452"/>
        <v>-7.4626865671641784E-2</v>
      </c>
      <c r="AO811" s="324">
        <f t="shared" si="453"/>
        <v>-8.8235294117646967E-2</v>
      </c>
      <c r="AP811" s="32">
        <f t="shared" si="454"/>
        <v>-0.14000000000000001</v>
      </c>
      <c r="AQ811" s="32">
        <f t="shared" si="455"/>
        <v>-8.0291970802919721E-2</v>
      </c>
      <c r="AR811" s="36">
        <f t="shared" si="456"/>
        <v>-9.1666666666666674E-2</v>
      </c>
      <c r="AT811" s="32">
        <f t="shared" si="462"/>
        <v>-5.9071729957805852E-2</v>
      </c>
      <c r="AU811" s="216">
        <f t="shared" si="463"/>
        <v>-6.0869565217391286E-2</v>
      </c>
      <c r="AV811" s="461">
        <f t="shared" si="464"/>
        <v>-0.16081871345029231</v>
      </c>
      <c r="AW811" s="461">
        <f t="shared" si="465"/>
        <v>-0.35251798561151071</v>
      </c>
    </row>
    <row r="812" spans="1:49">
      <c r="A812" s="314">
        <f>IF(ISBLANK(#REF!),"",DATE(YEAR(A811),MONTH(A811),DAY(A811)+7))</f>
        <v>42933</v>
      </c>
      <c r="B812" s="26">
        <v>4798</v>
      </c>
      <c r="C812">
        <v>3194</v>
      </c>
      <c r="D812" s="363">
        <f t="shared" ref="D812:D843" si="468">IF(ISBLANK(B812),"",(B812+C812)/(B811+C811)-1)</f>
        <v>9.1654145608523363E-2</v>
      </c>
      <c r="E812" s="349">
        <f t="shared" si="467"/>
        <v>7.8929615471104109E-2</v>
      </c>
      <c r="F812" s="349">
        <f t="shared" si="458"/>
        <v>0.1113430758524705</v>
      </c>
      <c r="G812" s="421">
        <f t="shared" si="466"/>
        <v>0.50219160926737638</v>
      </c>
      <c r="I812" s="339">
        <v>5.15</v>
      </c>
      <c r="J812" s="365">
        <v>8.9</v>
      </c>
      <c r="L812" s="365">
        <v>6.7</v>
      </c>
      <c r="N812" s="365">
        <v>7.15</v>
      </c>
      <c r="P812" s="379">
        <v>0</v>
      </c>
      <c r="Q812" s="368">
        <v>1.33</v>
      </c>
      <c r="R812" s="366">
        <v>3.3</v>
      </c>
      <c r="S812" s="73">
        <v>4.8499999999999996</v>
      </c>
      <c r="T812" s="365">
        <v>4.45</v>
      </c>
      <c r="U812" s="365">
        <v>6.6</v>
      </c>
      <c r="V812" s="365">
        <v>5.75</v>
      </c>
      <c r="Y812" s="365">
        <v>12.35</v>
      </c>
      <c r="Z812" s="457">
        <v>12</v>
      </c>
      <c r="AA812" s="365">
        <v>3.04</v>
      </c>
      <c r="AB812" s="365">
        <v>0.99</v>
      </c>
      <c r="AE812" s="325">
        <f t="shared" si="459"/>
        <v>0.17045454545454541</v>
      </c>
      <c r="AF812" s="324">
        <f t="shared" si="460"/>
        <v>0.10559006211180111</v>
      </c>
      <c r="AH812" s="213">
        <f t="shared" si="461"/>
        <v>3.0769230769230882E-2</v>
      </c>
      <c r="AJ812" s="211">
        <f t="shared" si="457"/>
        <v>4.3795620437956373E-2</v>
      </c>
      <c r="AL812" s="462" t="e">
        <f t="shared" si="450"/>
        <v>#DIV/0!</v>
      </c>
      <c r="AM812" s="461">
        <f t="shared" si="451"/>
        <v>0.49438202247191021</v>
      </c>
      <c r="AN812" s="200">
        <f t="shared" si="452"/>
        <v>6.4516129032258007E-2</v>
      </c>
      <c r="AO812" s="324">
        <f t="shared" si="453"/>
        <v>4.3010752688171783E-2</v>
      </c>
      <c r="AP812" s="32">
        <f t="shared" si="454"/>
        <v>3.488372093023262E-2</v>
      </c>
      <c r="AQ812" s="32">
        <f t="shared" si="455"/>
        <v>4.7619047619047672E-2</v>
      </c>
      <c r="AR812" s="36">
        <f t="shared" si="456"/>
        <v>5.504587155963292E-2</v>
      </c>
      <c r="AT812" s="32">
        <f t="shared" si="462"/>
        <v>0.10762331838565009</v>
      </c>
      <c r="AU812" s="216">
        <f t="shared" si="463"/>
        <v>0.11111111111111094</v>
      </c>
      <c r="AV812" s="461">
        <f t="shared" si="464"/>
        <v>5.9233449477351874E-2</v>
      </c>
      <c r="AW812" s="461">
        <f t="shared" si="465"/>
        <v>9.9999999999999867E-2</v>
      </c>
    </row>
    <row r="813" spans="1:49">
      <c r="A813" s="314">
        <f>IF(ISBLANK(#REF!),"",DATE(YEAR(A812),MONTH(A812),DAY(A812)+7))</f>
        <v>42940</v>
      </c>
      <c r="B813" s="26">
        <v>5172</v>
      </c>
      <c r="C813">
        <v>3492</v>
      </c>
      <c r="D813" s="363">
        <f t="shared" si="468"/>
        <v>8.4084084084084187E-2</v>
      </c>
      <c r="E813" s="349">
        <f t="shared" si="467"/>
        <v>7.7949145477282267E-2</v>
      </c>
      <c r="F813" s="349">
        <f t="shared" si="458"/>
        <v>9.3299937382592457E-2</v>
      </c>
      <c r="G813" s="421">
        <f t="shared" si="466"/>
        <v>0.48109965635738833</v>
      </c>
      <c r="I813" s="339">
        <v>5.5</v>
      </c>
      <c r="J813" s="365">
        <v>9.5</v>
      </c>
      <c r="L813" s="365">
        <v>7.05</v>
      </c>
      <c r="N813" s="365">
        <v>7.65</v>
      </c>
      <c r="P813" s="379">
        <v>0</v>
      </c>
      <c r="Q813" s="368">
        <v>1.66</v>
      </c>
      <c r="R813" s="366">
        <v>3.5</v>
      </c>
      <c r="S813" s="73">
        <v>5.15</v>
      </c>
      <c r="T813" s="365">
        <v>4.8</v>
      </c>
      <c r="U813" s="365">
        <v>6.9</v>
      </c>
      <c r="V813" s="365">
        <v>5.9</v>
      </c>
      <c r="Y813" s="365">
        <v>13.35</v>
      </c>
      <c r="Z813" s="457">
        <v>13</v>
      </c>
      <c r="AA813" s="365">
        <v>3.21</v>
      </c>
      <c r="AB813" s="365">
        <v>1.1000000000000001</v>
      </c>
      <c r="AE813" s="325">
        <f t="shared" si="459"/>
        <v>6.7961165048543659E-2</v>
      </c>
      <c r="AF813" s="324">
        <f t="shared" si="460"/>
        <v>6.7415730337078594E-2</v>
      </c>
      <c r="AH813" s="213">
        <f t="shared" si="461"/>
        <v>5.2238805970149294E-2</v>
      </c>
      <c r="AJ813" s="211">
        <f t="shared" si="457"/>
        <v>6.9930069930070005E-2</v>
      </c>
      <c r="AL813" s="462" t="e">
        <f t="shared" ref="AL813:AL841" si="469">IF(ISBLANK(P813),"",P813/P812-1)</f>
        <v>#DIV/0!</v>
      </c>
      <c r="AM813" s="461">
        <f t="shared" ref="AM813:AM841" si="470">IF(ISBLANK(Q813),"",Q813/Q812-1)</f>
        <v>0.24812030075187952</v>
      </c>
      <c r="AN813" s="200">
        <f t="shared" ref="AN813:AN841" si="471">IF(ISBLANK(R813),"",R813/R812-1)</f>
        <v>6.0606060606060552E-2</v>
      </c>
      <c r="AO813" s="324">
        <f t="shared" ref="AO813:AO841" si="472">IF(ISBLANK(S813),"",S813/S812-1)</f>
        <v>6.1855670103093008E-2</v>
      </c>
      <c r="AP813" s="32">
        <f t="shared" ref="AP813:AP841" si="473">IF(ISBLANK(T813),"",T813/T812-1)</f>
        <v>7.8651685393258397E-2</v>
      </c>
      <c r="AQ813" s="32">
        <f t="shared" ref="AQ813:AQ841" si="474">IF(ISBLANK(U813),"",U813/U812-1)</f>
        <v>4.5454545454545636E-2</v>
      </c>
      <c r="AR813" s="36">
        <f t="shared" ref="AR813:AR841" si="475">IF(ISBLANK(V813),"",V813/V812-1)</f>
        <v>2.6086956521739202E-2</v>
      </c>
      <c r="AT813" s="32">
        <f t="shared" si="462"/>
        <v>8.0971659919028438E-2</v>
      </c>
      <c r="AU813" s="216">
        <f t="shared" si="463"/>
        <v>8.3333333333333259E-2</v>
      </c>
      <c r="AV813" s="461">
        <f t="shared" si="464"/>
        <v>5.5921052631578982E-2</v>
      </c>
      <c r="AW813" s="461">
        <f t="shared" si="465"/>
        <v>0.11111111111111116</v>
      </c>
    </row>
    <row r="814" spans="1:49">
      <c r="A814" s="314">
        <f>IF(ISBLANK(#REF!),"",DATE(YEAR(A813),MONTH(A813),DAY(A813)+7))</f>
        <v>42947</v>
      </c>
      <c r="B814" s="26">
        <v>5186</v>
      </c>
      <c r="C814">
        <v>3503</v>
      </c>
      <c r="D814" s="363">
        <f t="shared" si="468"/>
        <v>2.8855032317636198E-3</v>
      </c>
      <c r="E814" s="349">
        <f t="shared" si="467"/>
        <v>2.7068832173240409E-3</v>
      </c>
      <c r="F814" s="349">
        <f t="shared" si="458"/>
        <v>3.1500572737686028E-3</v>
      </c>
      <c r="G814" s="421">
        <f t="shared" si="466"/>
        <v>0.48044533257208105</v>
      </c>
      <c r="I814" s="339">
        <v>5.3</v>
      </c>
      <c r="J814" s="365">
        <v>9.75</v>
      </c>
      <c r="L814" s="365">
        <v>7.05</v>
      </c>
      <c r="N814" s="365">
        <v>7.65</v>
      </c>
      <c r="P814" s="379">
        <v>0</v>
      </c>
      <c r="Q814" s="368">
        <v>1.66</v>
      </c>
      <c r="R814" s="366">
        <v>3.5</v>
      </c>
      <c r="S814" s="73">
        <v>5.15</v>
      </c>
      <c r="T814" s="365">
        <v>4.8</v>
      </c>
      <c r="U814" s="365">
        <v>6.9</v>
      </c>
      <c r="V814" s="365">
        <v>5.75</v>
      </c>
      <c r="X814" s="365">
        <v>14.8</v>
      </c>
      <c r="Y814" s="365">
        <v>13.25</v>
      </c>
      <c r="Z814" s="457">
        <v>12.9</v>
      </c>
      <c r="AA814" s="365">
        <v>3.38</v>
      </c>
      <c r="AB814" s="365">
        <v>1.06</v>
      </c>
      <c r="AE814" s="325">
        <f t="shared" si="459"/>
        <v>-3.6363636363636376E-2</v>
      </c>
      <c r="AF814" s="324">
        <f t="shared" si="460"/>
        <v>2.6315789473684292E-2</v>
      </c>
      <c r="AH814" s="213">
        <f t="shared" si="461"/>
        <v>0</v>
      </c>
      <c r="AJ814" s="211">
        <f t="shared" si="457"/>
        <v>0</v>
      </c>
      <c r="AL814" s="462" t="e">
        <f t="shared" si="469"/>
        <v>#DIV/0!</v>
      </c>
      <c r="AM814" s="461">
        <f t="shared" si="470"/>
        <v>0</v>
      </c>
      <c r="AN814" s="200">
        <f t="shared" si="471"/>
        <v>0</v>
      </c>
      <c r="AO814" s="324">
        <f t="shared" si="472"/>
        <v>0</v>
      </c>
      <c r="AP814" s="32">
        <f t="shared" si="473"/>
        <v>0</v>
      </c>
      <c r="AQ814" s="32">
        <f t="shared" si="474"/>
        <v>0</v>
      </c>
      <c r="AR814" s="36">
        <f t="shared" si="475"/>
        <v>-2.5423728813559365E-2</v>
      </c>
      <c r="AS814" s="217" t="s">
        <v>276</v>
      </c>
      <c r="AT814" s="32">
        <f t="shared" si="462"/>
        <v>-7.4906367041198685E-3</v>
      </c>
      <c r="AU814" s="216">
        <f t="shared" si="463"/>
        <v>-7.692307692307665E-3</v>
      </c>
      <c r="AV814" s="461">
        <f t="shared" si="464"/>
        <v>5.2959501557632294E-2</v>
      </c>
      <c r="AW814" s="461">
        <f t="shared" si="465"/>
        <v>-3.6363636363636376E-2</v>
      </c>
    </row>
    <row r="815" spans="1:49">
      <c r="A815" s="314">
        <f>IF(ISBLANK(#REF!),"",DATE(YEAR(A814),MONTH(A814),DAY(A814)+7))</f>
        <v>42954</v>
      </c>
      <c r="B815" s="26">
        <v>6151</v>
      </c>
      <c r="C815">
        <v>4046</v>
      </c>
      <c r="D815" s="363">
        <f t="shared" si="468"/>
        <v>0.17355276786741847</v>
      </c>
      <c r="E815" s="349">
        <f t="shared" si="467"/>
        <v>0.18607790204396446</v>
      </c>
      <c r="F815" s="349">
        <f t="shared" si="458"/>
        <v>0.15500999143591199</v>
      </c>
      <c r="G815" s="421">
        <f t="shared" si="466"/>
        <v>0.52026693030153237</v>
      </c>
      <c r="I815" s="339">
        <v>6.3</v>
      </c>
      <c r="J815" s="365">
        <v>10.6</v>
      </c>
      <c r="L815" s="365">
        <v>7.7</v>
      </c>
      <c r="N815" s="365">
        <v>8.5500000000000007</v>
      </c>
      <c r="P815" s="379">
        <v>0.34</v>
      </c>
      <c r="Q815" s="368">
        <v>2.33</v>
      </c>
      <c r="R815" s="366">
        <v>3.95</v>
      </c>
      <c r="S815" s="73">
        <v>6.3</v>
      </c>
      <c r="T815" s="365">
        <v>5.5</v>
      </c>
      <c r="U815" s="365">
        <v>8.3000000000000007</v>
      </c>
      <c r="V815" s="365">
        <v>7.15</v>
      </c>
      <c r="X815" s="365">
        <v>16.5</v>
      </c>
      <c r="Y815" s="365">
        <v>14.35</v>
      </c>
      <c r="Z815" s="457">
        <v>14</v>
      </c>
      <c r="AA815" s="365">
        <v>4.22</v>
      </c>
      <c r="AB815" s="365">
        <v>1.9</v>
      </c>
      <c r="AE815" s="325">
        <f t="shared" si="459"/>
        <v>0.18867924528301883</v>
      </c>
      <c r="AF815" s="324">
        <f t="shared" si="460"/>
        <v>8.7179487179487092E-2</v>
      </c>
      <c r="AH815" s="213">
        <f t="shared" si="461"/>
        <v>9.219858156028371E-2</v>
      </c>
      <c r="AJ815" s="211">
        <f t="shared" si="457"/>
        <v>0.11764705882352944</v>
      </c>
      <c r="AL815" s="462" t="e">
        <f t="shared" si="469"/>
        <v>#DIV/0!</v>
      </c>
      <c r="AM815" s="461">
        <f t="shared" si="470"/>
        <v>0.40361445783132543</v>
      </c>
      <c r="AN815" s="200">
        <f t="shared" si="471"/>
        <v>0.12857142857142856</v>
      </c>
      <c r="AO815" s="324">
        <f t="shared" si="472"/>
        <v>0.22330097087378631</v>
      </c>
      <c r="AP815" s="32">
        <f t="shared" si="473"/>
        <v>0.14583333333333348</v>
      </c>
      <c r="AQ815" s="32">
        <f t="shared" si="474"/>
        <v>0.20289855072463769</v>
      </c>
      <c r="AR815" s="36">
        <f t="shared" si="475"/>
        <v>0.24347826086956537</v>
      </c>
      <c r="AS815" s="36">
        <f>IF(ISBLANK(X815),"",X815/X814-1)</f>
        <v>0.11486486486486491</v>
      </c>
      <c r="AT815" s="32">
        <f t="shared" si="462"/>
        <v>8.3018867924528283E-2</v>
      </c>
      <c r="AU815" s="216">
        <f t="shared" si="463"/>
        <v>8.5271317829457294E-2</v>
      </c>
      <c r="AV815" s="461">
        <f t="shared" si="464"/>
        <v>0.24852071005917153</v>
      </c>
      <c r="AW815" s="461">
        <f t="shared" si="465"/>
        <v>0.79245283018867907</v>
      </c>
    </row>
    <row r="816" spans="1:49">
      <c r="A816" s="314">
        <f>IF(ISBLANK(#REF!),"",DATE(YEAR(A815),MONTH(A815),DAY(A815)+7))</f>
        <v>42961</v>
      </c>
      <c r="B816" s="26">
        <v>6874</v>
      </c>
      <c r="C816">
        <v>4457</v>
      </c>
      <c r="D816" s="363">
        <f t="shared" si="468"/>
        <v>0.11120917917034423</v>
      </c>
      <c r="E816" s="349">
        <f t="shared" si="467"/>
        <v>0.11754186311168913</v>
      </c>
      <c r="F816" s="349">
        <f t="shared" si="458"/>
        <v>0.10158180919426596</v>
      </c>
      <c r="G816" s="421">
        <f t="shared" si="466"/>
        <v>0.5422930222122504</v>
      </c>
      <c r="I816" s="339">
        <v>6.9</v>
      </c>
      <c r="J816" s="365">
        <v>11.4</v>
      </c>
      <c r="L816" s="365">
        <v>8.65</v>
      </c>
      <c r="N816" s="365">
        <v>9.85</v>
      </c>
      <c r="P816" s="379">
        <v>0.56999999999999995</v>
      </c>
      <c r="Q816" s="368">
        <v>2.73</v>
      </c>
      <c r="R816" s="366">
        <v>4.3</v>
      </c>
      <c r="S816" s="73">
        <v>7.35</v>
      </c>
      <c r="T816" s="365">
        <v>6.35</v>
      </c>
      <c r="U816" s="365">
        <v>9.65</v>
      </c>
      <c r="V816" s="365">
        <v>8.4499999999999993</v>
      </c>
      <c r="X816" s="365">
        <v>17.600000000000001</v>
      </c>
      <c r="Y816" s="365">
        <v>15.6</v>
      </c>
      <c r="Z816" s="457">
        <v>15.25</v>
      </c>
      <c r="AA816" s="365">
        <v>5.21</v>
      </c>
      <c r="AB816" s="365">
        <v>2.79</v>
      </c>
      <c r="AE816" s="325">
        <f t="shared" si="459"/>
        <v>9.5238095238095344E-2</v>
      </c>
      <c r="AF816" s="324">
        <f t="shared" si="460"/>
        <v>7.547169811320753E-2</v>
      </c>
      <c r="AH816" s="213">
        <f t="shared" si="461"/>
        <v>0.12337662337662336</v>
      </c>
      <c r="AJ816" s="211">
        <f t="shared" si="457"/>
        <v>0.15204678362573087</v>
      </c>
      <c r="AL816" s="462">
        <f t="shared" si="469"/>
        <v>0.67647058823529393</v>
      </c>
      <c r="AM816" s="461">
        <f t="shared" si="470"/>
        <v>0.17167381974248919</v>
      </c>
      <c r="AN816" s="200">
        <f t="shared" si="471"/>
        <v>8.8607594936708667E-2</v>
      </c>
      <c r="AO816" s="324">
        <f t="shared" si="472"/>
        <v>0.16666666666666674</v>
      </c>
      <c r="AP816" s="32">
        <f t="shared" si="473"/>
        <v>0.15454545454545454</v>
      </c>
      <c r="AQ816" s="32">
        <f t="shared" si="474"/>
        <v>0.16265060240963858</v>
      </c>
      <c r="AR816" s="36">
        <f t="shared" si="475"/>
        <v>0.18181818181818166</v>
      </c>
      <c r="AS816" s="36">
        <f t="shared" ref="AS816:AS865" si="476">IF(ISBLANK(X816),"",X816/X815-1)</f>
        <v>6.6666666666666652E-2</v>
      </c>
      <c r="AT816" s="32">
        <f t="shared" si="462"/>
        <v>8.710801393728218E-2</v>
      </c>
      <c r="AU816" s="216">
        <f t="shared" si="463"/>
        <v>8.9285714285714191E-2</v>
      </c>
      <c r="AV816" s="461">
        <f t="shared" si="464"/>
        <v>0.23459715639810441</v>
      </c>
      <c r="AW816" s="461">
        <f t="shared" si="465"/>
        <v>0.46842105263157907</v>
      </c>
    </row>
    <row r="817" spans="1:49">
      <c r="A817" s="314">
        <f>IF(ISBLANK(#REF!),"",DATE(YEAR(A816),MONTH(A816),DAY(A816)+7))</f>
        <v>42968</v>
      </c>
      <c r="B817" s="26">
        <v>7585</v>
      </c>
      <c r="C817">
        <v>5105</v>
      </c>
      <c r="D817" s="363">
        <f t="shared" si="468"/>
        <v>0.11993645750595716</v>
      </c>
      <c r="E817" s="349">
        <f t="shared" si="467"/>
        <v>0.10343322665114929</v>
      </c>
      <c r="F817" s="349">
        <f t="shared" si="458"/>
        <v>0.14538927529728518</v>
      </c>
      <c r="G817" s="421">
        <f t="shared" si="466"/>
        <v>0.48579823702252695</v>
      </c>
      <c r="I817" s="339">
        <v>7.45</v>
      </c>
      <c r="J817" s="365">
        <v>13.15</v>
      </c>
      <c r="L817" s="365">
        <v>9.9499999999999993</v>
      </c>
      <c r="N817" s="365">
        <v>11.15</v>
      </c>
      <c r="P817" s="379">
        <v>1.1399999999999999</v>
      </c>
      <c r="Q817" s="368">
        <v>3.25</v>
      </c>
      <c r="R817" s="366">
        <v>4.75</v>
      </c>
      <c r="S817" s="73">
        <v>8.15</v>
      </c>
      <c r="T817" s="365">
        <v>7.5</v>
      </c>
      <c r="U817" s="365">
        <v>10.25</v>
      </c>
      <c r="V817" s="365">
        <v>8.9</v>
      </c>
      <c r="X817" s="365">
        <v>19.100000000000001</v>
      </c>
      <c r="Y817" s="365">
        <v>17.649999999999999</v>
      </c>
      <c r="Z817" s="457">
        <v>17.3</v>
      </c>
      <c r="AA817" s="365">
        <v>5.78</v>
      </c>
      <c r="AB817" s="365">
        <v>3.17</v>
      </c>
      <c r="AE817" s="325">
        <f t="shared" si="459"/>
        <v>7.9710144927536142E-2</v>
      </c>
      <c r="AF817" s="324">
        <f t="shared" si="460"/>
        <v>0.15350877192982448</v>
      </c>
      <c r="AH817" s="213">
        <f t="shared" si="461"/>
        <v>0.15028901734104028</v>
      </c>
      <c r="AJ817" s="211">
        <f t="shared" si="457"/>
        <v>0.13197969543147225</v>
      </c>
      <c r="AL817" s="462">
        <f t="shared" si="469"/>
        <v>1</v>
      </c>
      <c r="AM817" s="461">
        <f t="shared" si="470"/>
        <v>0.19047619047619047</v>
      </c>
      <c r="AN817" s="200">
        <f t="shared" si="471"/>
        <v>0.10465116279069764</v>
      </c>
      <c r="AO817" s="324">
        <f t="shared" si="472"/>
        <v>0.10884353741496611</v>
      </c>
      <c r="AP817" s="32">
        <f t="shared" si="473"/>
        <v>0.18110236220472453</v>
      </c>
      <c r="AQ817" s="32">
        <f t="shared" si="474"/>
        <v>6.2176165803108807E-2</v>
      </c>
      <c r="AR817" s="36">
        <f t="shared" si="475"/>
        <v>5.3254437869822535E-2</v>
      </c>
      <c r="AS817" s="36">
        <f t="shared" si="476"/>
        <v>8.5227272727272707E-2</v>
      </c>
      <c r="AT817" s="32">
        <f t="shared" si="462"/>
        <v>0.13141025641025639</v>
      </c>
      <c r="AU817" s="216">
        <f t="shared" si="463"/>
        <v>0.13442622950819683</v>
      </c>
      <c r="AV817" s="461">
        <f t="shared" si="464"/>
        <v>0.10940499040307117</v>
      </c>
      <c r="AW817" s="461">
        <f t="shared" si="465"/>
        <v>0.13620071684587809</v>
      </c>
    </row>
    <row r="818" spans="1:49">
      <c r="A818" s="314">
        <f>IF(ISBLANK(#REF!),"",DATE(YEAR(A817),MONTH(A817),DAY(A817)+8))</f>
        <v>42976</v>
      </c>
      <c r="B818" s="26">
        <v>7324</v>
      </c>
      <c r="C818">
        <v>4917</v>
      </c>
      <c r="D818" s="363">
        <f t="shared" si="468"/>
        <v>-3.5382190701339633E-2</v>
      </c>
      <c r="E818" s="349">
        <f t="shared" si="467"/>
        <v>-3.4410019775873435E-2</v>
      </c>
      <c r="F818" s="349">
        <f t="shared" si="458"/>
        <v>-3.6826640548481837E-2</v>
      </c>
      <c r="G818" s="421">
        <f t="shared" si="466"/>
        <v>0.48952613382143584</v>
      </c>
      <c r="I818" s="339">
        <v>7.25</v>
      </c>
      <c r="J818" s="365">
        <v>12.5</v>
      </c>
      <c r="L818" s="365">
        <v>9.75</v>
      </c>
      <c r="N818" s="365">
        <v>10.95</v>
      </c>
      <c r="P818" s="379">
        <v>1.05</v>
      </c>
      <c r="Q818" s="368">
        <v>3.02</v>
      </c>
      <c r="R818" s="366">
        <v>4.5999999999999996</v>
      </c>
      <c r="S818" s="73">
        <v>7.8</v>
      </c>
      <c r="T818" s="365">
        <v>7.35</v>
      </c>
      <c r="U818" s="365">
        <v>10</v>
      </c>
      <c r="V818" s="365">
        <v>8.6999999999999993</v>
      </c>
      <c r="X818" s="365">
        <v>18.649999999999999</v>
      </c>
      <c r="Y818" s="365">
        <v>17.3</v>
      </c>
      <c r="Z818" s="457">
        <v>16.95</v>
      </c>
      <c r="AA818" s="365">
        <v>5.15</v>
      </c>
      <c r="AB818" s="365">
        <v>2.98</v>
      </c>
      <c r="AE818" s="325">
        <f t="shared" si="459"/>
        <v>-2.684563758389269E-2</v>
      </c>
      <c r="AF818" s="324">
        <f t="shared" si="460"/>
        <v>-4.9429657794676785E-2</v>
      </c>
      <c r="AH818" s="213">
        <f t="shared" si="461"/>
        <v>-2.010050251256279E-2</v>
      </c>
      <c r="AJ818" s="211">
        <f t="shared" si="457"/>
        <v>-1.7937219730941756E-2</v>
      </c>
      <c r="AL818" s="462">
        <f t="shared" si="469"/>
        <v>-7.8947368421052544E-2</v>
      </c>
      <c r="AM818" s="461">
        <f t="shared" si="470"/>
        <v>-7.0769230769230806E-2</v>
      </c>
      <c r="AN818" s="200">
        <f t="shared" si="471"/>
        <v>-3.1578947368421151E-2</v>
      </c>
      <c r="AO818" s="324">
        <f t="shared" si="472"/>
        <v>-4.2944785276073705E-2</v>
      </c>
      <c r="AP818" s="32">
        <f t="shared" si="473"/>
        <v>-2.0000000000000018E-2</v>
      </c>
      <c r="AQ818" s="32">
        <f t="shared" si="474"/>
        <v>-2.4390243902439046E-2</v>
      </c>
      <c r="AR818" s="36">
        <f t="shared" si="475"/>
        <v>-2.2471910112359716E-2</v>
      </c>
      <c r="AS818" s="36">
        <f t="shared" si="476"/>
        <v>-2.3560209424083878E-2</v>
      </c>
      <c r="AT818" s="32">
        <f t="shared" si="462"/>
        <v>-1.9830028328611804E-2</v>
      </c>
      <c r="AU818" s="216">
        <f t="shared" si="463"/>
        <v>-2.0231213872832443E-2</v>
      </c>
      <c r="AV818" s="461">
        <f t="shared" si="464"/>
        <v>-0.10899653979238755</v>
      </c>
      <c r="AW818" s="461">
        <f t="shared" si="465"/>
        <v>-5.9936908517350118E-2</v>
      </c>
    </row>
    <row r="819" spans="1:49">
      <c r="A819" s="314">
        <f>IF(ISBLANK(#REF!),"",DATE(YEAR(A818),MONTH(A818),DAY(A818)+6))</f>
        <v>42982</v>
      </c>
      <c r="B819" s="26">
        <v>6998</v>
      </c>
      <c r="C819">
        <v>4800</v>
      </c>
      <c r="D819" s="363">
        <f t="shared" si="468"/>
        <v>-3.6189853770116853E-2</v>
      </c>
      <c r="E819" s="349">
        <f t="shared" ref="E819:E838" si="477">IF(ISBLANK(B819),"",B819/B818-1)</f>
        <v>-4.451119606772258E-2</v>
      </c>
      <c r="F819" s="349">
        <f t="shared" ref="F819:F838" si="478">IF(ISBLANK(C819),"",C819/C818-1)</f>
        <v>-2.3794996949359382E-2</v>
      </c>
      <c r="G819" s="421">
        <f t="shared" si="466"/>
        <v>0.45791666666666669</v>
      </c>
      <c r="I819" s="339">
        <v>7.2</v>
      </c>
      <c r="J819" s="365">
        <v>12.15</v>
      </c>
      <c r="L819" s="365">
        <v>9.5</v>
      </c>
      <c r="N819" s="365">
        <v>10.75</v>
      </c>
      <c r="P819" s="379">
        <v>0.9</v>
      </c>
      <c r="Q819" s="368">
        <v>2.94</v>
      </c>
      <c r="R819" s="366">
        <v>4.45</v>
      </c>
      <c r="S819" s="73">
        <v>7.5</v>
      </c>
      <c r="T819" s="365">
        <v>7.15</v>
      </c>
      <c r="U819" s="365">
        <v>9.65</v>
      </c>
      <c r="V819" s="365">
        <v>8.3000000000000007</v>
      </c>
      <c r="X819" s="365">
        <v>17.850000000000001</v>
      </c>
      <c r="Y819" s="365">
        <v>16.5</v>
      </c>
      <c r="Z819" s="457">
        <v>16.149999999999999</v>
      </c>
      <c r="AA819" s="365">
        <v>4.8600000000000003</v>
      </c>
      <c r="AB819" s="365">
        <v>2.75</v>
      </c>
      <c r="AE819" s="325">
        <f t="shared" si="459"/>
        <v>-6.8965517241379448E-3</v>
      </c>
      <c r="AF819" s="324">
        <f t="shared" si="460"/>
        <v>-2.8000000000000025E-2</v>
      </c>
      <c r="AH819" s="213">
        <f t="shared" si="461"/>
        <v>-2.5641025641025661E-2</v>
      </c>
      <c r="AJ819" s="211">
        <f t="shared" si="457"/>
        <v>-1.826484018264829E-2</v>
      </c>
      <c r="AL819" s="462">
        <f t="shared" si="469"/>
        <v>-0.1428571428571429</v>
      </c>
      <c r="AM819" s="461">
        <f t="shared" si="470"/>
        <v>-2.6490066225165587E-2</v>
      </c>
      <c r="AN819" s="200">
        <f t="shared" si="471"/>
        <v>-3.2608695652173836E-2</v>
      </c>
      <c r="AO819" s="324">
        <f t="shared" si="472"/>
        <v>-3.8461538461538436E-2</v>
      </c>
      <c r="AP819" s="32">
        <f t="shared" si="473"/>
        <v>-2.7210884353741416E-2</v>
      </c>
      <c r="AQ819" s="32">
        <f t="shared" si="474"/>
        <v>-3.499999999999992E-2</v>
      </c>
      <c r="AR819" s="36">
        <f t="shared" si="475"/>
        <v>-4.5977011494252706E-2</v>
      </c>
      <c r="AS819" s="36">
        <f t="shared" si="476"/>
        <v>-4.2895442359249136E-2</v>
      </c>
      <c r="AT819" s="32">
        <f t="shared" si="462"/>
        <v>-4.6242774566474076E-2</v>
      </c>
      <c r="AU819" s="216">
        <f t="shared" si="463"/>
        <v>-4.71976401179941E-2</v>
      </c>
      <c r="AV819" s="461">
        <f t="shared" si="464"/>
        <v>-5.6310679611650483E-2</v>
      </c>
      <c r="AW819" s="461">
        <f t="shared" si="465"/>
        <v>-7.7181208053691219E-2</v>
      </c>
    </row>
    <row r="820" spans="1:49">
      <c r="A820" s="314">
        <f>IF(ISBLANK(#REF!),"",DATE(YEAR(A819),MONTH(A819),DAY(A819)+7))</f>
        <v>42989</v>
      </c>
      <c r="B820" s="26">
        <v>7734</v>
      </c>
      <c r="C820">
        <v>5381</v>
      </c>
      <c r="D820" s="363">
        <f t="shared" si="468"/>
        <v>0.11162908967621621</v>
      </c>
      <c r="E820" s="349">
        <f t="shared" si="477"/>
        <v>0.10517290654472711</v>
      </c>
      <c r="F820" s="349">
        <f t="shared" si="478"/>
        <v>0.12104166666666671</v>
      </c>
      <c r="G820" s="421">
        <f t="shared" si="466"/>
        <v>0.4372793161122468</v>
      </c>
      <c r="I820" s="339">
        <v>7.95</v>
      </c>
      <c r="J820" s="365">
        <v>13.35</v>
      </c>
      <c r="L820" s="365">
        <v>10.65</v>
      </c>
      <c r="N820" s="365">
        <v>11.95</v>
      </c>
      <c r="P820" s="379">
        <v>1.35</v>
      </c>
      <c r="Q820" s="368">
        <v>3.57</v>
      </c>
      <c r="R820" s="366">
        <v>4.8499999999999996</v>
      </c>
      <c r="S820" s="73">
        <v>8.6</v>
      </c>
      <c r="T820" s="365">
        <v>8</v>
      </c>
      <c r="U820" s="365">
        <v>10.85</v>
      </c>
      <c r="V820" s="365">
        <v>9.6</v>
      </c>
      <c r="X820" s="365">
        <v>18.850000000000001</v>
      </c>
      <c r="Y820" s="365">
        <v>17.5</v>
      </c>
      <c r="Z820" s="457">
        <v>17.149999999999999</v>
      </c>
      <c r="AA820" s="365">
        <v>5.51</v>
      </c>
      <c r="AB820" s="365">
        <v>3.52</v>
      </c>
      <c r="AE820" s="325">
        <f t="shared" si="459"/>
        <v>0.10416666666666674</v>
      </c>
      <c r="AF820" s="324">
        <f t="shared" si="460"/>
        <v>9.8765432098765427E-2</v>
      </c>
      <c r="AH820" s="213">
        <f t="shared" si="461"/>
        <v>0.1210526315789473</v>
      </c>
      <c r="AJ820" s="211">
        <f t="shared" si="457"/>
        <v>0.11162790697674407</v>
      </c>
      <c r="AL820" s="462">
        <f t="shared" si="469"/>
        <v>0.5</v>
      </c>
      <c r="AM820" s="461">
        <f t="shared" si="470"/>
        <v>0.21428571428571419</v>
      </c>
      <c r="AN820" s="200">
        <f t="shared" si="471"/>
        <v>8.9887640449437978E-2</v>
      </c>
      <c r="AO820" s="324">
        <f t="shared" si="472"/>
        <v>0.14666666666666672</v>
      </c>
      <c r="AP820" s="32">
        <f t="shared" si="473"/>
        <v>0.11888111888111874</v>
      </c>
      <c r="AQ820" s="32">
        <f t="shared" si="474"/>
        <v>0.12435233160621761</v>
      </c>
      <c r="AR820" s="36">
        <f t="shared" si="475"/>
        <v>0.15662650602409633</v>
      </c>
      <c r="AS820" s="36">
        <f t="shared" si="476"/>
        <v>5.6022408963585457E-2</v>
      </c>
      <c r="AT820" s="32">
        <f t="shared" si="462"/>
        <v>6.0606060606060552E-2</v>
      </c>
      <c r="AU820" s="216">
        <f t="shared" si="463"/>
        <v>6.1919504643962897E-2</v>
      </c>
      <c r="AV820" s="461">
        <f t="shared" si="464"/>
        <v>0.13374485596707797</v>
      </c>
      <c r="AW820" s="461">
        <f t="shared" si="465"/>
        <v>0.28000000000000003</v>
      </c>
    </row>
    <row r="821" spans="1:49">
      <c r="A821" s="314">
        <f>IF(ISBLANK(#REF!),"",DATE(YEAR(A820),MONTH(A820),DAY(A820)+7))</f>
        <v>42996</v>
      </c>
      <c r="B821" s="26">
        <v>7588</v>
      </c>
      <c r="C821" s="329">
        <v>5379</v>
      </c>
      <c r="D821" s="363">
        <f t="shared" si="468"/>
        <v>-1.1284788410217295E-2</v>
      </c>
      <c r="E821" s="349">
        <f t="shared" si="477"/>
        <v>-1.8877682958365671E-2</v>
      </c>
      <c r="F821" s="349">
        <f t="shared" si="478"/>
        <v>-3.7167812674221423E-4</v>
      </c>
      <c r="G821" s="421">
        <f t="shared" si="466"/>
        <v>0.4106711284625395</v>
      </c>
      <c r="I821" s="339">
        <v>8.15</v>
      </c>
      <c r="J821" s="365">
        <v>13.15</v>
      </c>
      <c r="L821" s="365">
        <v>10.6</v>
      </c>
      <c r="N821" s="365">
        <v>11.9</v>
      </c>
      <c r="P821" s="379">
        <v>1.31</v>
      </c>
      <c r="Q821" s="368">
        <v>3.63</v>
      </c>
      <c r="R821" s="366">
        <v>4.8</v>
      </c>
      <c r="S821" s="489">
        <v>8.35</v>
      </c>
      <c r="T821" s="393">
        <v>7.95</v>
      </c>
      <c r="U821" s="365">
        <v>10.6</v>
      </c>
      <c r="V821" s="365">
        <v>9.35</v>
      </c>
      <c r="X821" s="365">
        <v>18.899999999999999</v>
      </c>
      <c r="Y821" s="365">
        <v>17.55</v>
      </c>
      <c r="Z821" s="457">
        <v>17.2</v>
      </c>
      <c r="AA821" s="365">
        <v>5.07</v>
      </c>
      <c r="AB821" s="365">
        <v>3.23</v>
      </c>
      <c r="AE821" s="325">
        <f t="shared" si="459"/>
        <v>2.515723270440251E-2</v>
      </c>
      <c r="AF821" s="324">
        <f t="shared" si="460"/>
        <v>-1.4981273408239626E-2</v>
      </c>
      <c r="AH821" s="213">
        <f t="shared" si="461"/>
        <v>-4.6948356807512415E-3</v>
      </c>
      <c r="AJ821" s="211">
        <f t="shared" si="457"/>
        <v>-4.1841004184099972E-3</v>
      </c>
      <c r="AL821" s="462">
        <f t="shared" si="469"/>
        <v>-2.9629629629629672E-2</v>
      </c>
      <c r="AM821" s="461">
        <f t="shared" si="470"/>
        <v>1.6806722689075571E-2</v>
      </c>
      <c r="AN821" s="200">
        <f t="shared" si="471"/>
        <v>-1.0309278350515427E-2</v>
      </c>
      <c r="AO821" s="324">
        <f t="shared" si="472"/>
        <v>-2.9069767441860517E-2</v>
      </c>
      <c r="AP821" s="32">
        <f t="shared" si="473"/>
        <v>-6.2499999999999778E-3</v>
      </c>
      <c r="AQ821" s="32">
        <f t="shared" si="474"/>
        <v>-2.3041474654377891E-2</v>
      </c>
      <c r="AR821" s="36">
        <f t="shared" si="475"/>
        <v>-2.604166666666663E-2</v>
      </c>
      <c r="AS821" s="36">
        <f t="shared" si="476"/>
        <v>2.6525198938991412E-3</v>
      </c>
      <c r="AT821" s="32">
        <f t="shared" si="462"/>
        <v>2.8571428571428914E-3</v>
      </c>
      <c r="AU821" s="216">
        <f t="shared" si="463"/>
        <v>2.9154518950438302E-3</v>
      </c>
      <c r="AV821" s="461">
        <f t="shared" si="464"/>
        <v>-7.9854809437386431E-2</v>
      </c>
      <c r="AW821" s="461">
        <f t="shared" si="465"/>
        <v>-8.2386363636363646E-2</v>
      </c>
    </row>
    <row r="822" spans="1:49">
      <c r="A822" s="314">
        <f>IF(ISBLANK(#REF!),"",DATE(YEAR(A821),MONTH(A821),DAY(A821)+7))</f>
        <v>43003</v>
      </c>
      <c r="B822" s="26">
        <v>8408</v>
      </c>
      <c r="C822" s="329">
        <v>5948</v>
      </c>
      <c r="D822" s="363">
        <f t="shared" si="468"/>
        <v>0.10711806894424303</v>
      </c>
      <c r="E822" s="349">
        <f t="shared" si="477"/>
        <v>0.10806536636794939</v>
      </c>
      <c r="F822" s="349">
        <f t="shared" si="478"/>
        <v>0.10578174381855354</v>
      </c>
      <c r="G822" s="421">
        <f t="shared" si="466"/>
        <v>0.41358439811701414</v>
      </c>
      <c r="I822" s="469">
        <v>8.25</v>
      </c>
      <c r="J822" s="365">
        <v>14.45</v>
      </c>
      <c r="L822" s="365">
        <v>11.95</v>
      </c>
      <c r="N822" s="365">
        <v>15.5</v>
      </c>
      <c r="P822" s="379">
        <v>1.69</v>
      </c>
      <c r="Q822" s="368">
        <v>3.97</v>
      </c>
      <c r="R822" s="366">
        <v>5.0999999999999996</v>
      </c>
      <c r="S822" s="489">
        <v>9.5500000000000007</v>
      </c>
      <c r="T822" s="394">
        <v>8.9</v>
      </c>
      <c r="U822" s="365">
        <v>11.35</v>
      </c>
      <c r="V822" s="365">
        <v>10</v>
      </c>
      <c r="X822" s="365">
        <v>21.05</v>
      </c>
      <c r="Y822" s="365">
        <v>19.7</v>
      </c>
      <c r="Z822" s="457">
        <v>19.350000000000001</v>
      </c>
      <c r="AA822" s="365">
        <v>5.74</v>
      </c>
      <c r="AB822" s="365">
        <v>3.63</v>
      </c>
      <c r="AE822" s="325">
        <f t="shared" si="459"/>
        <v>1.2269938650306678E-2</v>
      </c>
      <c r="AF822" s="324">
        <f t="shared" si="460"/>
        <v>9.8859315589353569E-2</v>
      </c>
      <c r="AH822" s="213">
        <f t="shared" si="461"/>
        <v>0.12735849056603765</v>
      </c>
      <c r="AJ822" s="211">
        <f t="shared" si="457"/>
        <v>0.30252100840336138</v>
      </c>
      <c r="AL822" s="462">
        <f t="shared" si="469"/>
        <v>0.29007633587786241</v>
      </c>
      <c r="AM822" s="461">
        <f t="shared" si="470"/>
        <v>9.3663911845730086E-2</v>
      </c>
      <c r="AN822" s="200">
        <f t="shared" si="471"/>
        <v>6.25E-2</v>
      </c>
      <c r="AO822" s="324">
        <f t="shared" si="472"/>
        <v>0.14371257485029965</v>
      </c>
      <c r="AP822" s="32">
        <f t="shared" si="473"/>
        <v>0.11949685534591192</v>
      </c>
      <c r="AQ822" s="32">
        <f t="shared" si="474"/>
        <v>7.0754716981132004E-2</v>
      </c>
      <c r="AR822" s="36">
        <f t="shared" si="475"/>
        <v>6.9518716577540163E-2</v>
      </c>
      <c r="AS822" s="36">
        <f t="shared" si="476"/>
        <v>0.11375661375661394</v>
      </c>
      <c r="AT822" s="32">
        <f t="shared" si="462"/>
        <v>0.12250712250712237</v>
      </c>
      <c r="AU822" s="216">
        <f t="shared" si="463"/>
        <v>0.12500000000000022</v>
      </c>
      <c r="AV822" s="461">
        <f t="shared" si="464"/>
        <v>0.13214990138067062</v>
      </c>
      <c r="AW822" s="461">
        <f t="shared" si="465"/>
        <v>0.12383900928792557</v>
      </c>
    </row>
    <row r="823" spans="1:49">
      <c r="A823" s="314">
        <f>IF(ISBLANK(#REF!),"",DATE(YEAR(A822),MONTH(A822),DAY(A822)+7))</f>
        <v>43010</v>
      </c>
      <c r="B823" s="26">
        <v>7716</v>
      </c>
      <c r="C823" s="329">
        <v>5343</v>
      </c>
      <c r="D823" s="363">
        <f t="shared" si="468"/>
        <v>-9.0345500139314527E-2</v>
      </c>
      <c r="E823" s="349">
        <f t="shared" si="477"/>
        <v>-8.2302568981922009E-2</v>
      </c>
      <c r="F823" s="349">
        <f t="shared" si="478"/>
        <v>-0.10171486213853398</v>
      </c>
      <c r="G823" s="421">
        <f t="shared" si="466"/>
        <v>0.44413250982594049</v>
      </c>
      <c r="I823" s="469">
        <v>7.45</v>
      </c>
      <c r="J823" s="365">
        <v>13.5</v>
      </c>
      <c r="L823" s="365">
        <v>11.45</v>
      </c>
      <c r="N823" s="365">
        <v>12.75</v>
      </c>
      <c r="P823" s="379">
        <v>1.44</v>
      </c>
      <c r="Q823" s="368">
        <v>3.17</v>
      </c>
      <c r="R823" s="366">
        <v>4.7</v>
      </c>
      <c r="S823" s="489">
        <v>8.9499999999999993</v>
      </c>
      <c r="T823" s="393">
        <v>8.4499999999999993</v>
      </c>
      <c r="U823" s="365">
        <v>10.199999999999999</v>
      </c>
      <c r="V823" s="365">
        <v>9.0500000000000007</v>
      </c>
      <c r="X823" s="365">
        <v>19.850000000000001</v>
      </c>
      <c r="Y823" s="365">
        <v>18.600000000000001</v>
      </c>
      <c r="Z823" s="457">
        <v>18.25</v>
      </c>
      <c r="AA823" s="365">
        <v>4.7699999999999996</v>
      </c>
      <c r="AB823" s="365">
        <v>3</v>
      </c>
      <c r="AE823" s="325">
        <f t="shared" si="459"/>
        <v>-9.6969696969696928E-2</v>
      </c>
      <c r="AF823" s="324">
        <f t="shared" si="460"/>
        <v>-6.5743944636678209E-2</v>
      </c>
      <c r="AH823" s="213">
        <f t="shared" si="461"/>
        <v>-4.1841004184100417E-2</v>
      </c>
      <c r="AJ823" s="211">
        <f t="shared" si="457"/>
        <v>-0.17741935483870963</v>
      </c>
      <c r="AL823" s="462">
        <f t="shared" si="469"/>
        <v>-0.14792899408284022</v>
      </c>
      <c r="AM823" s="461">
        <f t="shared" si="470"/>
        <v>-0.20151133501259455</v>
      </c>
      <c r="AN823" s="200">
        <f t="shared" si="471"/>
        <v>-7.8431372549019551E-2</v>
      </c>
      <c r="AO823" s="324">
        <f t="shared" si="472"/>
        <v>-6.282722513089023E-2</v>
      </c>
      <c r="AP823" s="32">
        <f t="shared" si="473"/>
        <v>-5.0561797752809112E-2</v>
      </c>
      <c r="AQ823" s="32">
        <f t="shared" si="474"/>
        <v>-0.10132158590308371</v>
      </c>
      <c r="AR823" s="36">
        <f t="shared" si="475"/>
        <v>-9.4999999999999973E-2</v>
      </c>
      <c r="AS823" s="36">
        <f t="shared" si="476"/>
        <v>-5.700712589073631E-2</v>
      </c>
      <c r="AT823" s="32">
        <f t="shared" si="462"/>
        <v>-5.5837563451776595E-2</v>
      </c>
      <c r="AU823" s="216">
        <f t="shared" si="463"/>
        <v>-5.6847545219638307E-2</v>
      </c>
      <c r="AV823" s="461">
        <f t="shared" si="464"/>
        <v>-0.16898954703832758</v>
      </c>
      <c r="AW823" s="461">
        <f t="shared" si="465"/>
        <v>-0.17355371900826444</v>
      </c>
    </row>
    <row r="824" spans="1:49">
      <c r="A824" s="314">
        <f>IF(ISBLANK(#REF!),"",DATE(YEAR(A823),MONTH(A823),DAY(A823)+7))</f>
        <v>43017</v>
      </c>
      <c r="B824" s="26">
        <v>8060</v>
      </c>
      <c r="C824" s="329">
        <v>5703</v>
      </c>
      <c r="D824" s="363">
        <f t="shared" si="468"/>
        <v>5.3909181407458373E-2</v>
      </c>
      <c r="E824" s="349">
        <f t="shared" si="477"/>
        <v>4.4582685329186189E-2</v>
      </c>
      <c r="F824" s="349">
        <f t="shared" si="478"/>
        <v>6.7377877596855651E-2</v>
      </c>
      <c r="G824" s="421">
        <f t="shared" si="466"/>
        <v>0.41329125021918289</v>
      </c>
      <c r="I824" s="469">
        <v>8.1</v>
      </c>
      <c r="J824" s="365">
        <v>13.95</v>
      </c>
      <c r="L824" s="365">
        <v>12.55</v>
      </c>
      <c r="N824" s="365">
        <v>14.1</v>
      </c>
      <c r="P824" s="379">
        <v>1.56</v>
      </c>
      <c r="Q824" s="368">
        <v>3.55</v>
      </c>
      <c r="R824" s="366">
        <v>5</v>
      </c>
      <c r="S824" s="489">
        <v>9.3000000000000007</v>
      </c>
      <c r="T824" s="393">
        <v>8.65</v>
      </c>
      <c r="U824" s="365">
        <v>10.95</v>
      </c>
      <c r="V824" s="365">
        <v>9.8000000000000007</v>
      </c>
      <c r="X824" s="365">
        <v>20.149999999999999</v>
      </c>
      <c r="Y824" s="365">
        <v>18.899999999999999</v>
      </c>
      <c r="Z824" s="457">
        <v>18.55</v>
      </c>
      <c r="AA824" s="365">
        <v>5.15</v>
      </c>
      <c r="AB824" s="365">
        <v>3.42</v>
      </c>
      <c r="AE824" s="325">
        <f t="shared" si="459"/>
        <v>8.7248322147650992E-2</v>
      </c>
      <c r="AF824" s="324">
        <f t="shared" si="460"/>
        <v>3.3333333333333215E-2</v>
      </c>
      <c r="AH824" s="213">
        <f t="shared" si="461"/>
        <v>9.6069868995633412E-2</v>
      </c>
      <c r="AJ824" s="211">
        <f t="shared" si="457"/>
        <v>0.10588235294117654</v>
      </c>
      <c r="AL824" s="462">
        <f t="shared" si="469"/>
        <v>8.3333333333333481E-2</v>
      </c>
      <c r="AM824" s="461">
        <f t="shared" si="470"/>
        <v>0.11987381703470024</v>
      </c>
      <c r="AN824" s="200">
        <f t="shared" si="471"/>
        <v>6.3829787234042534E-2</v>
      </c>
      <c r="AO824" s="324">
        <f t="shared" si="472"/>
        <v>3.9106145251396773E-2</v>
      </c>
      <c r="AP824" s="32">
        <f t="shared" si="473"/>
        <v>2.3668639053254559E-2</v>
      </c>
      <c r="AQ824" s="32">
        <f t="shared" si="474"/>
        <v>7.3529411764705843E-2</v>
      </c>
      <c r="AR824" s="36">
        <f t="shared" si="475"/>
        <v>8.287292817679548E-2</v>
      </c>
      <c r="AS824" s="36">
        <f t="shared" si="476"/>
        <v>1.5113350125944391E-2</v>
      </c>
      <c r="AT824" s="32">
        <f t="shared" si="462"/>
        <v>1.612903225806428E-2</v>
      </c>
      <c r="AU824" s="216">
        <f t="shared" si="463"/>
        <v>1.6438356164383494E-2</v>
      </c>
      <c r="AV824" s="461">
        <f t="shared" si="464"/>
        <v>7.9664570230608245E-2</v>
      </c>
      <c r="AW824" s="461">
        <f t="shared" si="465"/>
        <v>0.1399999999999999</v>
      </c>
    </row>
    <row r="825" spans="1:49">
      <c r="A825" s="314">
        <f>IF(ISBLANK(#REF!),"",DATE(YEAR(A824),MONTH(A824),DAY(A824)+7))</f>
        <v>43024</v>
      </c>
      <c r="B825" s="26">
        <v>7893</v>
      </c>
      <c r="C825" s="329">
        <v>5696</v>
      </c>
      <c r="D825" s="363">
        <f t="shared" si="468"/>
        <v>-1.264259245803967E-2</v>
      </c>
      <c r="E825" s="349">
        <f t="shared" si="477"/>
        <v>-2.0719602977667506E-2</v>
      </c>
      <c r="F825" s="349">
        <f t="shared" si="478"/>
        <v>-1.2274241627213689E-3</v>
      </c>
      <c r="G825" s="421">
        <f t="shared" si="466"/>
        <v>0.38570926966292135</v>
      </c>
      <c r="I825" s="469">
        <v>8.1999999999999993</v>
      </c>
      <c r="J825" s="365">
        <v>13.6</v>
      </c>
      <c r="L825" s="365">
        <v>12.75</v>
      </c>
      <c r="N825" s="365">
        <v>14.25</v>
      </c>
      <c r="P825" s="379">
        <v>1.6</v>
      </c>
      <c r="Q825" s="368">
        <v>3.55</v>
      </c>
      <c r="R825" s="366">
        <v>5.05</v>
      </c>
      <c r="S825" s="489">
        <v>9.4</v>
      </c>
      <c r="T825" s="393">
        <v>8.75</v>
      </c>
      <c r="U825" s="365">
        <v>11.1</v>
      </c>
      <c r="V825" s="365">
        <v>9.9</v>
      </c>
      <c r="X825" s="365">
        <v>19.05</v>
      </c>
      <c r="Y825" s="365">
        <v>17.8</v>
      </c>
      <c r="Z825" s="457">
        <v>17.45</v>
      </c>
      <c r="AA825" s="365">
        <v>5.07</v>
      </c>
      <c r="AB825" s="365">
        <v>3.5</v>
      </c>
      <c r="AE825" s="325">
        <f t="shared" si="459"/>
        <v>1.2345679012345734E-2</v>
      </c>
      <c r="AF825" s="324">
        <f t="shared" si="460"/>
        <v>-2.508960573476704E-2</v>
      </c>
      <c r="AH825" s="213">
        <f t="shared" si="461"/>
        <v>1.5936254980079667E-2</v>
      </c>
      <c r="AJ825" s="211">
        <f t="shared" si="457"/>
        <v>1.0638297872340496E-2</v>
      </c>
      <c r="AL825" s="462">
        <f t="shared" si="469"/>
        <v>2.5641025641025772E-2</v>
      </c>
      <c r="AM825" s="461">
        <f t="shared" si="470"/>
        <v>0</v>
      </c>
      <c r="AN825" s="200">
        <f t="shared" si="471"/>
        <v>1.0000000000000009E-2</v>
      </c>
      <c r="AO825" s="324">
        <f t="shared" si="472"/>
        <v>1.0752688172043001E-2</v>
      </c>
      <c r="AP825" s="32">
        <f t="shared" si="473"/>
        <v>1.156069364161838E-2</v>
      </c>
      <c r="AQ825" s="32">
        <f t="shared" si="474"/>
        <v>1.3698630136986356E-2</v>
      </c>
      <c r="AR825" s="36">
        <f t="shared" si="475"/>
        <v>1.0204081632652962E-2</v>
      </c>
      <c r="AS825" s="36">
        <f t="shared" si="476"/>
        <v>-5.4590570719602827E-2</v>
      </c>
      <c r="AT825" s="32">
        <f t="shared" si="462"/>
        <v>-5.8201058201058142E-2</v>
      </c>
      <c r="AU825" s="216">
        <f t="shared" si="463"/>
        <v>-5.9299191374663107E-2</v>
      </c>
      <c r="AV825" s="461">
        <f t="shared" si="464"/>
        <v>-1.5533980582524309E-2</v>
      </c>
      <c r="AW825" s="461">
        <f t="shared" si="465"/>
        <v>2.3391812865497075E-2</v>
      </c>
    </row>
    <row r="826" spans="1:49">
      <c r="A826" s="314">
        <f>IF(ISBLANK(#REF!),"",DATE(YEAR(A825),MONTH(A825),DAY(A825)+7))</f>
        <v>43031</v>
      </c>
      <c r="B826" s="26">
        <v>8345</v>
      </c>
      <c r="C826">
        <v>5729</v>
      </c>
      <c r="D826" s="363">
        <f t="shared" si="468"/>
        <v>3.5690632128927868E-2</v>
      </c>
      <c r="E826" s="349">
        <f t="shared" si="477"/>
        <v>5.7265931838337725E-2</v>
      </c>
      <c r="F826" s="349">
        <f t="shared" si="478"/>
        <v>5.7935393258425893E-3</v>
      </c>
      <c r="G826" s="421">
        <f t="shared" si="466"/>
        <v>0.45662419270378773</v>
      </c>
      <c r="H826" s="415"/>
      <c r="I826" s="469">
        <v>8.1</v>
      </c>
      <c r="J826" s="365">
        <v>13.85</v>
      </c>
      <c r="L826" s="365">
        <v>12.9</v>
      </c>
      <c r="N826" s="365">
        <v>13.85</v>
      </c>
      <c r="P826" s="379">
        <v>1.65</v>
      </c>
      <c r="Q826" s="368">
        <v>3.55</v>
      </c>
      <c r="R826" s="366">
        <v>5.5</v>
      </c>
      <c r="S826" s="489">
        <v>10</v>
      </c>
      <c r="T826" s="393">
        <v>9.1999999999999993</v>
      </c>
      <c r="U826" s="365">
        <v>11.6</v>
      </c>
      <c r="V826" s="365">
        <v>10.45</v>
      </c>
      <c r="X826" s="365">
        <v>19.55</v>
      </c>
      <c r="Y826" s="365">
        <v>18.3</v>
      </c>
      <c r="Z826" s="457">
        <v>17.95</v>
      </c>
      <c r="AA826" s="365">
        <v>5.57</v>
      </c>
      <c r="AB826" s="365">
        <v>4.22</v>
      </c>
      <c r="AE826" s="325">
        <f t="shared" si="459"/>
        <v>-1.2195121951219523E-2</v>
      </c>
      <c r="AF826" s="324">
        <f t="shared" si="460"/>
        <v>1.8382352941176405E-2</v>
      </c>
      <c r="AH826" s="213">
        <f t="shared" si="461"/>
        <v>1.1764705882352899E-2</v>
      </c>
      <c r="AJ826" s="211">
        <f t="shared" si="457"/>
        <v>-2.8070175438596467E-2</v>
      </c>
      <c r="AL826" s="462">
        <f t="shared" si="469"/>
        <v>3.1249999999999778E-2</v>
      </c>
      <c r="AM826" s="461">
        <f t="shared" si="470"/>
        <v>0</v>
      </c>
      <c r="AN826" s="200">
        <f t="shared" si="471"/>
        <v>8.9108910891089188E-2</v>
      </c>
      <c r="AO826" s="324">
        <f t="shared" si="472"/>
        <v>6.3829787234042534E-2</v>
      </c>
      <c r="AP826" s="32">
        <f t="shared" si="473"/>
        <v>5.1428571428571379E-2</v>
      </c>
      <c r="AQ826" s="32">
        <f t="shared" si="474"/>
        <v>4.5045045045045029E-2</v>
      </c>
      <c r="AR826" s="36">
        <f t="shared" si="475"/>
        <v>5.5555555555555358E-2</v>
      </c>
      <c r="AS826" s="36">
        <f t="shared" si="476"/>
        <v>2.6246719160105014E-2</v>
      </c>
      <c r="AT826" s="32">
        <f t="shared" si="462"/>
        <v>2.8089887640449396E-2</v>
      </c>
      <c r="AU826" s="216">
        <f t="shared" si="463"/>
        <v>2.8653295128939771E-2</v>
      </c>
      <c r="AV826" s="461">
        <f t="shared" si="464"/>
        <v>9.8619329388560217E-2</v>
      </c>
      <c r="AW826" s="461">
        <f t="shared" si="465"/>
        <v>0.20571428571428574</v>
      </c>
    </row>
    <row r="827" spans="1:49">
      <c r="A827" s="314">
        <f>IF(ISBLANK(#REF!),"",DATE(YEAR(A826),MONTH(A826),DAY(A826)+7))</f>
        <v>43038</v>
      </c>
      <c r="B827" s="26">
        <v>8452</v>
      </c>
      <c r="C827" s="329">
        <v>5903</v>
      </c>
      <c r="D827" s="363">
        <f t="shared" si="468"/>
        <v>1.9965894557339769E-2</v>
      </c>
      <c r="E827" s="349">
        <f t="shared" si="477"/>
        <v>1.2822049131216318E-2</v>
      </c>
      <c r="F827" s="349">
        <f t="shared" si="478"/>
        <v>3.0371792633967498E-2</v>
      </c>
      <c r="G827" s="421">
        <f t="shared" si="466"/>
        <v>0.4318143316957479</v>
      </c>
      <c r="H827" s="415"/>
      <c r="I827" s="469">
        <v>8.15</v>
      </c>
      <c r="J827" s="365">
        <v>14.15</v>
      </c>
      <c r="L827" s="365">
        <v>13.1</v>
      </c>
      <c r="N827" s="365">
        <v>14.55</v>
      </c>
      <c r="P827" s="379">
        <v>1.94</v>
      </c>
      <c r="Q827" s="368">
        <v>3.67</v>
      </c>
      <c r="R827" s="366">
        <v>5.6</v>
      </c>
      <c r="S827" s="489">
        <v>10.4</v>
      </c>
      <c r="T827" s="393">
        <v>9.65</v>
      </c>
      <c r="U827" s="365">
        <v>11.85</v>
      </c>
      <c r="V827" s="365">
        <v>10.9</v>
      </c>
      <c r="X827" s="365">
        <v>19.350000000000001</v>
      </c>
      <c r="Y827" s="365">
        <v>18.25</v>
      </c>
      <c r="Z827" s="457">
        <v>17.899999999999999</v>
      </c>
      <c r="AA827" s="365">
        <v>5.62</v>
      </c>
      <c r="AB827" s="365">
        <v>4.22</v>
      </c>
      <c r="AE827" s="325">
        <f t="shared" si="459"/>
        <v>6.1728395061728669E-3</v>
      </c>
      <c r="AF827" s="324">
        <f t="shared" si="460"/>
        <v>2.1660649819494671E-2</v>
      </c>
      <c r="AH827" s="213">
        <f t="shared" si="461"/>
        <v>1.5503875968992276E-2</v>
      </c>
      <c r="AJ827" s="211">
        <f t="shared" si="457"/>
        <v>5.0541516245487417E-2</v>
      </c>
      <c r="AL827" s="462">
        <f t="shared" si="469"/>
        <v>0.17575757575757578</v>
      </c>
      <c r="AM827" s="461">
        <f t="shared" si="470"/>
        <v>3.3802816901408406E-2</v>
      </c>
      <c r="AN827" s="200">
        <f t="shared" si="471"/>
        <v>1.8181818181818077E-2</v>
      </c>
      <c r="AO827" s="324">
        <f t="shared" si="472"/>
        <v>4.0000000000000036E-2</v>
      </c>
      <c r="AP827" s="32">
        <f t="shared" si="473"/>
        <v>4.8913043478260976E-2</v>
      </c>
      <c r="AQ827" s="32">
        <f t="shared" si="474"/>
        <v>2.155172413793105E-2</v>
      </c>
      <c r="AR827" s="36">
        <f t="shared" si="475"/>
        <v>4.3062200956937913E-2</v>
      </c>
      <c r="AS827" s="36">
        <f t="shared" si="476"/>
        <v>-1.0230179028132946E-2</v>
      </c>
      <c r="AT827" s="32">
        <f t="shared" ref="AT827:AT832" si="479">IF(ISBLANK(Y827),"",Y827/Y826-1)</f>
        <v>-2.732240437158473E-3</v>
      </c>
      <c r="AU827" s="216">
        <f t="shared" ref="AU827:AU869" si="480">IF(ISBLANK(Z827),"",Z827/Z826-1)</f>
        <v>-2.7855153203343308E-3</v>
      </c>
      <c r="AV827" s="461">
        <f t="shared" ref="AV827:AV869" si="481">IF(ISBLANK(AA827),"",AA827/AA826-1)</f>
        <v>8.9766606822261341E-3</v>
      </c>
      <c r="AW827" s="461">
        <f t="shared" ref="AW827:AW869" si="482">IF(ISBLANK(AB827),"",AB827/AB826-1)</f>
        <v>0</v>
      </c>
    </row>
    <row r="828" spans="1:49">
      <c r="A828" s="314">
        <f>IF(ISBLANK(#REF!),"",DATE(YEAR(A827),MONTH(A827),DAY(A827)+7))</f>
        <v>43045</v>
      </c>
      <c r="B828" s="26">
        <v>8277</v>
      </c>
      <c r="C828" s="329">
        <v>5674</v>
      </c>
      <c r="D828" s="363">
        <f t="shared" si="468"/>
        <v>-2.8143504005572972E-2</v>
      </c>
      <c r="E828" s="349">
        <f t="shared" si="477"/>
        <v>-2.0705158542356883E-2</v>
      </c>
      <c r="F828" s="349">
        <f t="shared" si="478"/>
        <v>-3.879383364390987E-2</v>
      </c>
      <c r="G828" s="421">
        <f t="shared" si="466"/>
        <v>0.45875925273175888</v>
      </c>
      <c r="H828" s="415"/>
      <c r="I828" s="499">
        <v>7.75</v>
      </c>
      <c r="J828" s="396">
        <v>13.7</v>
      </c>
      <c r="K828" s="416"/>
      <c r="L828" s="396">
        <v>12.85</v>
      </c>
      <c r="M828" s="396"/>
      <c r="N828" s="396">
        <v>14.2</v>
      </c>
      <c r="O828" s="396"/>
      <c r="P828" s="417">
        <v>1.82</v>
      </c>
      <c r="Q828" s="397">
        <v>3.21</v>
      </c>
      <c r="R828" s="395">
        <v>5.6</v>
      </c>
      <c r="S828" s="490">
        <v>10.25</v>
      </c>
      <c r="T828" s="396">
        <v>9.5</v>
      </c>
      <c r="U828" s="396">
        <v>11.55</v>
      </c>
      <c r="V828" s="396">
        <v>10.6</v>
      </c>
      <c r="W828" s="396"/>
      <c r="X828" s="396">
        <v>19.149999999999999</v>
      </c>
      <c r="Y828" s="396">
        <v>18.05</v>
      </c>
      <c r="Z828" s="495">
        <v>17.7</v>
      </c>
      <c r="AA828" s="396">
        <v>5.4</v>
      </c>
      <c r="AB828" s="396">
        <v>3.88</v>
      </c>
      <c r="AC828" s="397"/>
      <c r="AD828" s="478"/>
      <c r="AE828" s="325">
        <f t="shared" si="459"/>
        <v>-4.9079754601227044E-2</v>
      </c>
      <c r="AF828" s="324">
        <f t="shared" si="460"/>
        <v>-3.1802120141342871E-2</v>
      </c>
      <c r="AH828" s="213">
        <f t="shared" si="461"/>
        <v>-1.9083969465648831E-2</v>
      </c>
      <c r="AJ828" s="211">
        <f t="shared" ref="AJ828:AJ856" si="483">IF(ISBLANK(N828),"",N828/N827-1)</f>
        <v>-2.4054982817869552E-2</v>
      </c>
      <c r="AL828" s="462">
        <f t="shared" si="469"/>
        <v>-6.1855670103092675E-2</v>
      </c>
      <c r="AM828" s="461">
        <f t="shared" si="470"/>
        <v>-0.12534059945504084</v>
      </c>
      <c r="AN828" s="200">
        <f t="shared" si="471"/>
        <v>0</v>
      </c>
      <c r="AO828" s="324">
        <f t="shared" si="472"/>
        <v>-1.4423076923076983E-2</v>
      </c>
      <c r="AP828" s="32">
        <f t="shared" si="473"/>
        <v>-1.5544041450777257E-2</v>
      </c>
      <c r="AQ828" s="32">
        <f t="shared" si="474"/>
        <v>-2.5316455696202445E-2</v>
      </c>
      <c r="AR828" s="36">
        <f t="shared" si="475"/>
        <v>-2.7522935779816571E-2</v>
      </c>
      <c r="AS828" s="36">
        <f t="shared" si="476"/>
        <v>-1.0335917312661591E-2</v>
      </c>
      <c r="AT828" s="32">
        <f t="shared" si="479"/>
        <v>-1.0958904109588996E-2</v>
      </c>
      <c r="AU828" s="216">
        <f t="shared" si="480"/>
        <v>-1.1173184357541888E-2</v>
      </c>
      <c r="AV828" s="461">
        <f t="shared" si="481"/>
        <v>-3.9145907473309594E-2</v>
      </c>
      <c r="AW828" s="461">
        <f t="shared" si="482"/>
        <v>-8.0568720379146863E-2</v>
      </c>
    </row>
    <row r="829" spans="1:49">
      <c r="A829" s="314">
        <f>IF(ISBLANK(#REF!),"",DATE(YEAR(A828),MONTH(A828),DAY(A828)+7))</f>
        <v>43052</v>
      </c>
      <c r="B829" s="26">
        <v>8894</v>
      </c>
      <c r="C829" s="329">
        <v>6066</v>
      </c>
      <c r="D829" s="363">
        <f t="shared" si="468"/>
        <v>7.2324564547344261E-2</v>
      </c>
      <c r="E829" s="349">
        <f t="shared" si="477"/>
        <v>7.4543916878095917E-2</v>
      </c>
      <c r="F829" s="349">
        <f t="shared" si="478"/>
        <v>6.9087063799788462E-2</v>
      </c>
      <c r="G829" s="421">
        <f t="shared" si="466"/>
        <v>0.4662050774810419</v>
      </c>
      <c r="H829" s="415"/>
      <c r="I829" s="469">
        <v>8.1999999999999993</v>
      </c>
      <c r="J829" s="365">
        <v>14.45</v>
      </c>
      <c r="L829" s="365">
        <v>13.7</v>
      </c>
      <c r="N829" s="365">
        <v>15.4</v>
      </c>
      <c r="P829" s="379">
        <v>2.11</v>
      </c>
      <c r="Q829" s="368">
        <v>3.57</v>
      </c>
      <c r="R829" s="366">
        <v>5.75</v>
      </c>
      <c r="S829" s="489">
        <v>11.35</v>
      </c>
      <c r="T829" s="393">
        <v>10.35</v>
      </c>
      <c r="U829" s="365">
        <v>12.25</v>
      </c>
      <c r="V829" s="365">
        <v>11.35</v>
      </c>
      <c r="X829" s="365">
        <v>20.5</v>
      </c>
      <c r="Y829" s="365">
        <v>19.45</v>
      </c>
      <c r="Z829" s="457">
        <v>19.100000000000001</v>
      </c>
      <c r="AA829" s="365">
        <v>5.83</v>
      </c>
      <c r="AB829" s="365">
        <v>4.28</v>
      </c>
      <c r="AE829" s="325">
        <f t="shared" si="459"/>
        <v>5.8064516129032073E-2</v>
      </c>
      <c r="AF829" s="324">
        <f t="shared" si="460"/>
        <v>5.4744525547445244E-2</v>
      </c>
      <c r="AH829" s="213">
        <f t="shared" si="461"/>
        <v>6.6147859922178975E-2</v>
      </c>
      <c r="AJ829" s="211">
        <f t="shared" si="483"/>
        <v>8.4507042253521236E-2</v>
      </c>
      <c r="AL829" s="462">
        <f t="shared" si="469"/>
        <v>0.15934065934065922</v>
      </c>
      <c r="AM829" s="461">
        <f t="shared" si="470"/>
        <v>0.11214953271028039</v>
      </c>
      <c r="AN829" s="200">
        <f t="shared" si="471"/>
        <v>2.6785714285714413E-2</v>
      </c>
      <c r="AO829" s="324">
        <f t="shared" si="472"/>
        <v>0.10731707317073158</v>
      </c>
      <c r="AP829" s="32">
        <f t="shared" si="473"/>
        <v>8.9473684210526372E-2</v>
      </c>
      <c r="AQ829" s="32">
        <f t="shared" si="474"/>
        <v>6.0606060606060552E-2</v>
      </c>
      <c r="AR829" s="36">
        <f t="shared" si="475"/>
        <v>7.0754716981132004E-2</v>
      </c>
      <c r="AS829" s="36">
        <f t="shared" si="476"/>
        <v>7.0496083550913857E-2</v>
      </c>
      <c r="AT829" s="32">
        <f t="shared" si="479"/>
        <v>7.756232686980602E-2</v>
      </c>
      <c r="AU829" s="216">
        <f t="shared" si="480"/>
        <v>7.9096045197740272E-2</v>
      </c>
      <c r="AV829" s="461">
        <f t="shared" si="481"/>
        <v>7.9629629629629495E-2</v>
      </c>
      <c r="AW829" s="461">
        <f t="shared" si="482"/>
        <v>0.10309278350515472</v>
      </c>
    </row>
    <row r="830" spans="1:49">
      <c r="A830" s="314">
        <f>IF(ISBLANK(#REF!),"",DATE(YEAR(A829),MONTH(A829),DAY(A829)+7))</f>
        <v>43059</v>
      </c>
      <c r="B830" s="26">
        <v>8596</v>
      </c>
      <c r="C830" s="329">
        <v>5830</v>
      </c>
      <c r="D830" s="363">
        <f t="shared" si="468"/>
        <v>-3.5695187165775355E-2</v>
      </c>
      <c r="E830" s="349">
        <f t="shared" si="477"/>
        <v>-3.3505734202833426E-2</v>
      </c>
      <c r="F830" s="349">
        <f t="shared" si="478"/>
        <v>-3.8905374216946953E-2</v>
      </c>
      <c r="G830" s="421">
        <f t="shared" si="466"/>
        <v>0.47444253859348201</v>
      </c>
      <c r="I830" s="469">
        <v>7.95</v>
      </c>
      <c r="J830" s="365">
        <v>13.7</v>
      </c>
      <c r="L830" s="365">
        <v>13.55</v>
      </c>
      <c r="N830" s="365">
        <v>15.25</v>
      </c>
      <c r="P830" s="379">
        <v>1.94</v>
      </c>
      <c r="Q830" s="368">
        <v>3.34</v>
      </c>
      <c r="R830" s="366">
        <v>5.65</v>
      </c>
      <c r="S830" s="489">
        <v>11.2</v>
      </c>
      <c r="T830" s="393">
        <v>10.25</v>
      </c>
      <c r="U830" s="393">
        <v>11.95</v>
      </c>
      <c r="V830" s="393">
        <v>11.05</v>
      </c>
      <c r="W830" s="393"/>
      <c r="X830" s="396">
        <v>19.649999999999999</v>
      </c>
      <c r="Y830" s="393">
        <v>18.600000000000001</v>
      </c>
      <c r="Z830" s="457">
        <v>18.25</v>
      </c>
      <c r="AA830" s="393">
        <v>5.49</v>
      </c>
      <c r="AB830" s="393">
        <v>4.0999999999999996</v>
      </c>
      <c r="AE830" s="325">
        <f t="shared" si="459"/>
        <v>-3.0487804878048697E-2</v>
      </c>
      <c r="AF830" s="324">
        <f t="shared" si="460"/>
        <v>-5.1903114186851229E-2</v>
      </c>
      <c r="AH830" s="213">
        <f t="shared" si="461"/>
        <v>-1.0948905109488982E-2</v>
      </c>
      <c r="AJ830" s="211">
        <f t="shared" si="483"/>
        <v>-9.7402597402597157E-3</v>
      </c>
      <c r="AL830" s="462">
        <f t="shared" si="469"/>
        <v>-8.0568720379146863E-2</v>
      </c>
      <c r="AM830" s="461">
        <f t="shared" si="470"/>
        <v>-6.4425770308123242E-2</v>
      </c>
      <c r="AN830" s="200">
        <f t="shared" si="471"/>
        <v>-1.7391304347825987E-2</v>
      </c>
      <c r="AO830" s="324">
        <f t="shared" si="472"/>
        <v>-1.3215859030836996E-2</v>
      </c>
      <c r="AP830" s="32">
        <f t="shared" si="473"/>
        <v>-9.6618357487922024E-3</v>
      </c>
      <c r="AQ830" s="32">
        <f t="shared" si="474"/>
        <v>-2.4489795918367419E-2</v>
      </c>
      <c r="AR830" s="36">
        <f t="shared" si="475"/>
        <v>-2.6431718061673881E-2</v>
      </c>
      <c r="AS830" s="36">
        <f t="shared" si="476"/>
        <v>-4.1463414634146378E-2</v>
      </c>
      <c r="AT830" s="32">
        <f t="shared" si="479"/>
        <v>-4.3701799485861059E-2</v>
      </c>
      <c r="AU830" s="216">
        <f t="shared" si="480"/>
        <v>-4.450261780104714E-2</v>
      </c>
      <c r="AV830" s="461">
        <f t="shared" si="481"/>
        <v>-5.831903945111494E-2</v>
      </c>
      <c r="AW830" s="461">
        <f t="shared" si="482"/>
        <v>-4.2056074766355311E-2</v>
      </c>
    </row>
    <row r="831" spans="1:49">
      <c r="A831" s="314">
        <f>IF(ISBLANK(#REF!),"",DATE(YEAR(A830),MONTH(A830),DAY(A830)+7))</f>
        <v>43066</v>
      </c>
      <c r="B831" s="26">
        <v>8967</v>
      </c>
      <c r="C831" s="329">
        <v>6209</v>
      </c>
      <c r="D831" s="363">
        <f t="shared" si="468"/>
        <v>5.1989463468737007E-2</v>
      </c>
      <c r="E831" s="349">
        <f t="shared" si="477"/>
        <v>4.3159609120521081E-2</v>
      </c>
      <c r="F831" s="349">
        <f t="shared" si="478"/>
        <v>6.5008576329331103E-2</v>
      </c>
      <c r="G831" s="421">
        <f t="shared" si="466"/>
        <v>0.44419391206313413</v>
      </c>
      <c r="I831" s="339">
        <v>9.0500000000000007</v>
      </c>
      <c r="J831" s="365">
        <v>14.2</v>
      </c>
      <c r="L831" s="365">
        <v>14.15</v>
      </c>
      <c r="N831" s="365">
        <v>15.85</v>
      </c>
      <c r="P831" s="379">
        <v>2.09</v>
      </c>
      <c r="Q831" s="368">
        <v>3.99</v>
      </c>
      <c r="R831" s="366">
        <v>5.85</v>
      </c>
      <c r="S831" s="489">
        <v>11.7</v>
      </c>
      <c r="T831" s="393">
        <v>10.8</v>
      </c>
      <c r="U831" s="365">
        <v>12.45</v>
      </c>
      <c r="V831" s="365">
        <v>11.6</v>
      </c>
      <c r="X831" s="365">
        <v>20.25</v>
      </c>
      <c r="Y831" s="365">
        <v>19.2</v>
      </c>
      <c r="Z831" s="457">
        <v>18.850000000000001</v>
      </c>
      <c r="AA831" s="365">
        <v>5.68</v>
      </c>
      <c r="AB831" s="365">
        <v>4.5599999999999996</v>
      </c>
      <c r="AE831" s="325">
        <f t="shared" si="459"/>
        <v>0.13836477987421381</v>
      </c>
      <c r="AF831" s="324">
        <f t="shared" si="460"/>
        <v>3.649635036496357E-2</v>
      </c>
      <c r="AH831" s="213">
        <f t="shared" si="461"/>
        <v>4.4280442804428111E-2</v>
      </c>
      <c r="AJ831" s="211">
        <f t="shared" si="483"/>
        <v>3.9344262295081922E-2</v>
      </c>
      <c r="AL831" s="462">
        <f t="shared" si="469"/>
        <v>7.7319587628865927E-2</v>
      </c>
      <c r="AM831" s="461">
        <f t="shared" si="470"/>
        <v>0.19461077844311392</v>
      </c>
      <c r="AN831" s="200">
        <f t="shared" si="471"/>
        <v>3.5398230088495408E-2</v>
      </c>
      <c r="AO831" s="324">
        <f t="shared" si="472"/>
        <v>4.4642857142857206E-2</v>
      </c>
      <c r="AP831" s="32">
        <f t="shared" si="473"/>
        <v>5.3658536585365901E-2</v>
      </c>
      <c r="AQ831" s="32">
        <f t="shared" si="474"/>
        <v>4.1841004184100417E-2</v>
      </c>
      <c r="AR831" s="36">
        <f t="shared" si="475"/>
        <v>4.977375565610842E-2</v>
      </c>
      <c r="AS831" s="36">
        <f t="shared" si="476"/>
        <v>3.0534351145038219E-2</v>
      </c>
      <c r="AT831" s="32">
        <f t="shared" si="479"/>
        <v>3.2258064516129004E-2</v>
      </c>
      <c r="AU831" s="216">
        <f t="shared" si="480"/>
        <v>3.287671232876721E-2</v>
      </c>
      <c r="AV831" s="461">
        <f t="shared" si="481"/>
        <v>3.4608378870673917E-2</v>
      </c>
      <c r="AW831" s="461">
        <f t="shared" si="482"/>
        <v>0.11219512195121961</v>
      </c>
    </row>
    <row r="832" spans="1:49">
      <c r="A832" s="314">
        <f>IF(ISBLANK(#REF!),"",DATE(YEAR(A831),MONTH(A831),DAY(A831)+7))</f>
        <v>43073</v>
      </c>
      <c r="B832" s="26">
        <v>10020</v>
      </c>
      <c r="C832" s="329">
        <v>6907</v>
      </c>
      <c r="D832" s="363">
        <f t="shared" si="468"/>
        <v>0.1153795466526093</v>
      </c>
      <c r="E832" s="349">
        <f t="shared" si="477"/>
        <v>0.11743057878889251</v>
      </c>
      <c r="F832" s="349">
        <f t="shared" si="478"/>
        <v>0.11241745852794338</v>
      </c>
      <c r="G832" s="421">
        <f t="shared" si="466"/>
        <v>0.45070218618792529</v>
      </c>
      <c r="I832" s="469">
        <v>9.85</v>
      </c>
      <c r="J832" s="365">
        <v>15.6</v>
      </c>
      <c r="L832" s="365">
        <v>15.65</v>
      </c>
      <c r="N832" s="365">
        <v>17.149999999999999</v>
      </c>
      <c r="P832" s="379">
        <v>2.5299999999999998</v>
      </c>
      <c r="Q832" s="368">
        <v>4.7699999999999996</v>
      </c>
      <c r="R832" s="366">
        <v>6.35</v>
      </c>
      <c r="S832" s="489">
        <v>13</v>
      </c>
      <c r="T832" s="393">
        <v>11.95</v>
      </c>
      <c r="U832" s="365">
        <v>13.95</v>
      </c>
      <c r="V832" s="365">
        <v>13.1</v>
      </c>
      <c r="X832" s="396">
        <v>22.3</v>
      </c>
      <c r="Y832" s="365">
        <v>21.25</v>
      </c>
      <c r="Z832" s="457">
        <v>20.9</v>
      </c>
      <c r="AA832" s="365">
        <v>6.7</v>
      </c>
      <c r="AB832" s="365">
        <v>5.32</v>
      </c>
      <c r="AE832" s="325">
        <f t="shared" si="459"/>
        <v>8.8397790055248393E-2</v>
      </c>
      <c r="AF832" s="324">
        <f t="shared" si="460"/>
        <v>9.8591549295774739E-2</v>
      </c>
      <c r="AH832" s="213">
        <f t="shared" si="461"/>
        <v>0.10600706713780927</v>
      </c>
      <c r="AJ832" s="211">
        <f t="shared" si="483"/>
        <v>8.2018927444794887E-2</v>
      </c>
      <c r="AL832" s="462">
        <f t="shared" si="469"/>
        <v>0.21052631578947367</v>
      </c>
      <c r="AM832" s="461">
        <f t="shared" si="470"/>
        <v>0.19548872180451116</v>
      </c>
      <c r="AN832" s="200">
        <f t="shared" si="471"/>
        <v>8.5470085470085388E-2</v>
      </c>
      <c r="AO832" s="324">
        <f t="shared" si="472"/>
        <v>0.11111111111111116</v>
      </c>
      <c r="AP832" s="32">
        <f t="shared" si="473"/>
        <v>0.1064814814814814</v>
      </c>
      <c r="AQ832" s="32">
        <f t="shared" si="474"/>
        <v>0.12048192771084332</v>
      </c>
      <c r="AR832" s="36">
        <f t="shared" si="475"/>
        <v>0.1293103448275863</v>
      </c>
      <c r="AS832" s="36">
        <f t="shared" si="476"/>
        <v>0.10123456790123453</v>
      </c>
      <c r="AT832" s="32">
        <f t="shared" si="479"/>
        <v>0.10677083333333348</v>
      </c>
      <c r="AU832" s="216">
        <f t="shared" si="480"/>
        <v>0.10875331564986723</v>
      </c>
      <c r="AV832" s="461">
        <f t="shared" si="481"/>
        <v>0.17957746478873249</v>
      </c>
      <c r="AW832" s="461">
        <f t="shared" si="482"/>
        <v>0.16666666666666674</v>
      </c>
    </row>
    <row r="833" spans="1:49">
      <c r="A833" s="314">
        <f>IF(ISBLANK(#REF!),"",DATE(YEAR(A832),MONTH(A832),DAY(A832)+7))</f>
        <v>43080</v>
      </c>
      <c r="B833" s="26">
        <v>10579</v>
      </c>
      <c r="C833" s="329">
        <v>6996</v>
      </c>
      <c r="D833" s="363">
        <f t="shared" si="468"/>
        <v>3.8282034619247396E-2</v>
      </c>
      <c r="E833" s="349">
        <f t="shared" si="477"/>
        <v>5.5788423153692701E-2</v>
      </c>
      <c r="F833" s="349">
        <f t="shared" si="478"/>
        <v>1.2885478500072489E-2</v>
      </c>
      <c r="G833" s="421">
        <f t="shared" si="466"/>
        <v>0.5121497998856489</v>
      </c>
      <c r="I833" s="469">
        <v>9.65</v>
      </c>
      <c r="J833" s="365">
        <v>15.9</v>
      </c>
      <c r="L833" s="365">
        <v>16.100000000000001</v>
      </c>
      <c r="N833" s="365">
        <v>17.55</v>
      </c>
      <c r="P833" s="379">
        <v>2.66</v>
      </c>
      <c r="Q833" s="368">
        <v>4.7300000000000004</v>
      </c>
      <c r="R833" s="366">
        <v>7.3</v>
      </c>
      <c r="S833" s="489">
        <v>13.65</v>
      </c>
      <c r="T833" s="393">
        <v>12.3</v>
      </c>
      <c r="U833" s="365">
        <v>14.75</v>
      </c>
      <c r="V833" s="365">
        <v>14.2</v>
      </c>
      <c r="X833" s="365">
        <v>22.45</v>
      </c>
      <c r="Y833" s="365">
        <v>21.4</v>
      </c>
      <c r="Z833" s="457">
        <v>21.05</v>
      </c>
      <c r="AA833" s="365">
        <v>7.3</v>
      </c>
      <c r="AB833" s="365">
        <v>6.25</v>
      </c>
      <c r="AE833" s="325">
        <f t="shared" si="459"/>
        <v>-2.0304568527918732E-2</v>
      </c>
      <c r="AF833" s="324">
        <f t="shared" si="460"/>
        <v>1.9230769230769384E-2</v>
      </c>
      <c r="AH833" s="213">
        <f t="shared" si="461"/>
        <v>2.8753993610223683E-2</v>
      </c>
      <c r="AJ833" s="211">
        <f t="shared" si="483"/>
        <v>2.3323615160349975E-2</v>
      </c>
      <c r="AL833" s="462">
        <f t="shared" si="469"/>
        <v>5.1383399209486313E-2</v>
      </c>
      <c r="AM833" s="461">
        <f t="shared" si="470"/>
        <v>-8.3857442348006517E-3</v>
      </c>
      <c r="AN833" s="200">
        <f t="shared" si="471"/>
        <v>0.14960629921259838</v>
      </c>
      <c r="AO833" s="324">
        <f t="shared" si="472"/>
        <v>5.0000000000000044E-2</v>
      </c>
      <c r="AP833" s="32">
        <f t="shared" si="473"/>
        <v>2.9288702928870425E-2</v>
      </c>
      <c r="AQ833" s="32">
        <f t="shared" si="474"/>
        <v>5.7347670250896154E-2</v>
      </c>
      <c r="AR833" s="36">
        <f t="shared" si="475"/>
        <v>8.3969465648854991E-2</v>
      </c>
      <c r="AS833" s="36">
        <f t="shared" si="476"/>
        <v>6.7264573991030474E-3</v>
      </c>
      <c r="AT833" s="32">
        <f t="shared" ref="AT833:AT856" si="484">IF(ISBLANK(Y833),"",Y833/Y832-1)</f>
        <v>7.058823529411784E-3</v>
      </c>
      <c r="AU833" s="216">
        <f t="shared" si="480"/>
        <v>7.1770334928231705E-3</v>
      </c>
      <c r="AV833" s="461">
        <f t="shared" si="481"/>
        <v>8.9552238805970186E-2</v>
      </c>
      <c r="AW833" s="461">
        <f t="shared" si="482"/>
        <v>0.17481203007518786</v>
      </c>
    </row>
    <row r="834" spans="1:49">
      <c r="A834" s="314">
        <f>IF(ISBLANK(#REF!),"",DATE(YEAR(A833),MONTH(A833),DAY(A833)+7))</f>
        <v>43087</v>
      </c>
      <c r="B834" s="26">
        <v>9373</v>
      </c>
      <c r="C834" s="329">
        <v>6687</v>
      </c>
      <c r="D834" s="363">
        <f t="shared" si="468"/>
        <v>-8.6201991465149397E-2</v>
      </c>
      <c r="E834" s="349">
        <f t="shared" si="477"/>
        <v>-0.11399943283864256</v>
      </c>
      <c r="F834" s="349">
        <f t="shared" si="478"/>
        <v>-4.4168096054888473E-2</v>
      </c>
      <c r="G834" s="421">
        <f t="shared" si="466"/>
        <v>0.40167489158067893</v>
      </c>
      <c r="I834" s="469">
        <v>9.8000000000000007</v>
      </c>
      <c r="J834" s="365">
        <v>15.05</v>
      </c>
      <c r="L834" s="365">
        <v>15.6</v>
      </c>
      <c r="N834" s="365">
        <v>16.899999999999999</v>
      </c>
      <c r="P834" s="379">
        <v>2.3199999999999998</v>
      </c>
      <c r="Q834" s="368">
        <v>4.53</v>
      </c>
      <c r="R834" s="366">
        <v>6.25</v>
      </c>
      <c r="S834" s="489">
        <v>11.8</v>
      </c>
      <c r="T834" s="393">
        <v>11.75</v>
      </c>
      <c r="U834" s="365">
        <v>12.45</v>
      </c>
      <c r="V834" s="365">
        <v>12.95</v>
      </c>
      <c r="X834" s="365">
        <v>20.7</v>
      </c>
      <c r="Y834" s="365">
        <v>19.75</v>
      </c>
      <c r="Z834" s="457">
        <v>19.399999999999999</v>
      </c>
      <c r="AA834" s="365">
        <v>5.95</v>
      </c>
      <c r="AB834" s="365">
        <v>5.0199999999999996</v>
      </c>
      <c r="AE834" s="325">
        <f t="shared" si="459"/>
        <v>1.5544041450777257E-2</v>
      </c>
      <c r="AF834" s="324">
        <f t="shared" si="460"/>
        <v>-5.3459119496855334E-2</v>
      </c>
      <c r="AH834" s="213">
        <f t="shared" si="461"/>
        <v>-3.1055900621118071E-2</v>
      </c>
      <c r="AJ834" s="211">
        <f t="shared" si="483"/>
        <v>-3.7037037037037202E-2</v>
      </c>
      <c r="AL834" s="462">
        <f t="shared" si="469"/>
        <v>-0.12781954887218061</v>
      </c>
      <c r="AM834" s="461">
        <f t="shared" si="470"/>
        <v>-4.228329809725162E-2</v>
      </c>
      <c r="AN834" s="200">
        <f t="shared" si="471"/>
        <v>-0.14383561643835618</v>
      </c>
      <c r="AO834" s="324">
        <f t="shared" si="472"/>
        <v>-0.13553113553113549</v>
      </c>
      <c r="AP834" s="32">
        <f t="shared" si="473"/>
        <v>-4.4715447154471621E-2</v>
      </c>
      <c r="AQ834" s="32">
        <f t="shared" si="474"/>
        <v>-0.1559322033898306</v>
      </c>
      <c r="AR834" s="36">
        <f t="shared" si="475"/>
        <v>-8.8028169014084501E-2</v>
      </c>
      <c r="AS834" s="36">
        <f t="shared" si="476"/>
        <v>-7.795100222717144E-2</v>
      </c>
      <c r="AT834" s="32">
        <f t="shared" si="484"/>
        <v>-7.7102803738317682E-2</v>
      </c>
      <c r="AU834" s="216">
        <f t="shared" si="480"/>
        <v>-7.838479809976262E-2</v>
      </c>
      <c r="AV834" s="461">
        <f t="shared" si="481"/>
        <v>-0.18493150684931503</v>
      </c>
      <c r="AW834" s="461">
        <f t="shared" si="482"/>
        <v>-0.19680000000000009</v>
      </c>
    </row>
    <row r="835" spans="1:49">
      <c r="A835" s="314">
        <v>43094</v>
      </c>
      <c r="B835" s="26">
        <v>8236</v>
      </c>
      <c r="C835" s="425">
        <v>5938</v>
      </c>
      <c r="D835" s="363">
        <f t="shared" si="468"/>
        <v>-0.11743462017434625</v>
      </c>
      <c r="E835" s="349">
        <f t="shared" si="477"/>
        <v>-0.12130587858743203</v>
      </c>
      <c r="F835" s="349">
        <f t="shared" si="478"/>
        <v>-0.11200837445790335</v>
      </c>
      <c r="G835" s="421">
        <f t="shared" si="466"/>
        <v>0.38699898955877399</v>
      </c>
      <c r="I835" s="469">
        <v>8.4499999999999993</v>
      </c>
      <c r="J835" s="365">
        <v>13.75</v>
      </c>
      <c r="L835" s="365">
        <v>14.5</v>
      </c>
      <c r="N835" s="365">
        <v>15.75</v>
      </c>
      <c r="P835" s="379">
        <v>1.82</v>
      </c>
      <c r="Q835" s="368">
        <v>3.63</v>
      </c>
      <c r="R835" s="366">
        <v>5.65</v>
      </c>
      <c r="S835" s="489">
        <v>10.75</v>
      </c>
      <c r="T835" s="393">
        <v>10.8</v>
      </c>
      <c r="U835" s="365">
        <v>10.55</v>
      </c>
      <c r="V835" s="365">
        <v>10.95</v>
      </c>
      <c r="X835" s="396">
        <v>18.55</v>
      </c>
      <c r="Y835" s="365">
        <v>17.600000000000001</v>
      </c>
      <c r="Z835" s="457">
        <v>17.25</v>
      </c>
      <c r="AA835" s="365">
        <v>5.09</v>
      </c>
      <c r="AB835" s="365">
        <v>4.01</v>
      </c>
      <c r="AE835" s="325">
        <f t="shared" ref="AE835:AE866" si="485">IF(ISBLANK(I835),"",I835/I834-1)</f>
        <v>-0.13775510204081642</v>
      </c>
      <c r="AF835" s="324">
        <f t="shared" ref="AF835:AF866" si="486">IF(ISBLANK(J835),"",J835/J834-1)</f>
        <v>-8.637873754152825E-2</v>
      </c>
      <c r="AH835" s="213">
        <f t="shared" ref="AH835:AH866" si="487">IF(ISBLANK(L835),"",L835/L834-1)</f>
        <v>-7.0512820512820484E-2</v>
      </c>
      <c r="AJ835" s="211">
        <f t="shared" si="483"/>
        <v>-6.8047337278106412E-2</v>
      </c>
      <c r="AL835" s="462">
        <f t="shared" si="469"/>
        <v>-0.21551724137931028</v>
      </c>
      <c r="AM835" s="461">
        <f t="shared" si="470"/>
        <v>-0.19867549668874174</v>
      </c>
      <c r="AN835" s="200">
        <f t="shared" si="471"/>
        <v>-9.5999999999999974E-2</v>
      </c>
      <c r="AO835" s="324">
        <f t="shared" si="472"/>
        <v>-8.8983050847457723E-2</v>
      </c>
      <c r="AP835" s="32">
        <f t="shared" si="473"/>
        <v>-8.0851063829787129E-2</v>
      </c>
      <c r="AQ835" s="32">
        <f t="shared" si="474"/>
        <v>-0.15261044176706817</v>
      </c>
      <c r="AR835" s="36">
        <f t="shared" si="475"/>
        <v>-0.15444015444015446</v>
      </c>
      <c r="AS835" s="36">
        <f t="shared" si="476"/>
        <v>-0.10386473429951681</v>
      </c>
      <c r="AT835" s="32">
        <f t="shared" si="484"/>
        <v>-0.1088607594936708</v>
      </c>
      <c r="AU835" s="216">
        <f t="shared" si="480"/>
        <v>-0.11082474226804118</v>
      </c>
      <c r="AV835" s="461">
        <f t="shared" si="481"/>
        <v>-0.14453781512605046</v>
      </c>
      <c r="AW835" s="461">
        <f t="shared" si="482"/>
        <v>-0.20119521912350591</v>
      </c>
    </row>
    <row r="836" spans="1:49">
      <c r="A836" s="314">
        <f>IF(ISBLANK(#REF!),"",DATE(YEAR(A835),MONTH(A835),DAY(A835)+14))</f>
        <v>43108</v>
      </c>
      <c r="B836" s="26">
        <v>8574</v>
      </c>
      <c r="C836" s="329">
        <v>5379</v>
      </c>
      <c r="D836" s="363">
        <f t="shared" si="468"/>
        <v>-1.5591928883871842E-2</v>
      </c>
      <c r="E836" s="349">
        <f t="shared" si="477"/>
        <v>4.1039339485186899E-2</v>
      </c>
      <c r="F836" s="349">
        <f t="shared" si="478"/>
        <v>-9.4139440889188242E-2</v>
      </c>
      <c r="G836" s="421">
        <f t="shared" si="466"/>
        <v>0.59397657557166761</v>
      </c>
      <c r="I836" s="469">
        <v>6.9</v>
      </c>
      <c r="J836" s="365">
        <v>13.3</v>
      </c>
      <c r="L836" s="365">
        <v>14.1</v>
      </c>
      <c r="N836" s="365">
        <v>15.25</v>
      </c>
      <c r="P836" s="379">
        <v>1.52</v>
      </c>
      <c r="Q836" s="368">
        <v>2.4700000000000002</v>
      </c>
      <c r="R836" s="366">
        <v>5.9</v>
      </c>
      <c r="S836" s="489">
        <v>10.6</v>
      </c>
      <c r="T836" s="393">
        <v>10.4</v>
      </c>
      <c r="U836" s="365">
        <v>11.4</v>
      </c>
      <c r="V836" s="365">
        <v>11.75</v>
      </c>
      <c r="X836" s="365">
        <v>18.649999999999999</v>
      </c>
      <c r="Y836" s="365">
        <v>17.7</v>
      </c>
      <c r="Z836" s="457">
        <v>17.350000000000001</v>
      </c>
      <c r="AA836" s="365">
        <v>6</v>
      </c>
      <c r="AB836" s="365">
        <v>4.6900000000000004</v>
      </c>
      <c r="AE836" s="325">
        <f t="shared" si="485"/>
        <v>-0.18343195266272183</v>
      </c>
      <c r="AF836" s="324">
        <f t="shared" si="486"/>
        <v>-3.2727272727272716E-2</v>
      </c>
      <c r="AH836" s="213">
        <f t="shared" si="487"/>
        <v>-2.7586206896551779E-2</v>
      </c>
      <c r="AJ836" s="211">
        <f t="shared" si="483"/>
        <v>-3.1746031746031744E-2</v>
      </c>
      <c r="AL836" s="462">
        <f t="shared" si="469"/>
        <v>-0.1648351648351648</v>
      </c>
      <c r="AM836" s="461">
        <f t="shared" si="470"/>
        <v>-0.31955922865013764</v>
      </c>
      <c r="AN836" s="200">
        <f t="shared" si="471"/>
        <v>4.4247787610619538E-2</v>
      </c>
      <c r="AO836" s="324">
        <f t="shared" si="472"/>
        <v>-1.3953488372093092E-2</v>
      </c>
      <c r="AP836" s="32">
        <f t="shared" si="473"/>
        <v>-3.703703703703709E-2</v>
      </c>
      <c r="AQ836" s="32">
        <f t="shared" si="474"/>
        <v>8.0568720379146974E-2</v>
      </c>
      <c r="AR836" s="36">
        <f t="shared" si="475"/>
        <v>7.3059360730593603E-2</v>
      </c>
      <c r="AS836" s="36">
        <f t="shared" si="476"/>
        <v>5.3908355795146967E-3</v>
      </c>
      <c r="AT836" s="32">
        <f t="shared" si="484"/>
        <v>5.6818181818181213E-3</v>
      </c>
      <c r="AU836" s="216">
        <f t="shared" si="480"/>
        <v>5.7971014492754769E-3</v>
      </c>
      <c r="AV836" s="461">
        <f t="shared" si="481"/>
        <v>0.17878192534381143</v>
      </c>
      <c r="AW836" s="461">
        <f t="shared" si="482"/>
        <v>0.16957605985037416</v>
      </c>
    </row>
    <row r="837" spans="1:49">
      <c r="A837" s="314">
        <f t="shared" ref="A837:A887" si="488">A836+7</f>
        <v>43115</v>
      </c>
      <c r="B837" s="26">
        <v>7973</v>
      </c>
      <c r="C837" s="329">
        <v>4783</v>
      </c>
      <c r="D837" s="363">
        <f t="shared" si="468"/>
        <v>-8.5788002580090339E-2</v>
      </c>
      <c r="E837" s="349">
        <f t="shared" si="477"/>
        <v>-7.0095637975274072E-2</v>
      </c>
      <c r="F837" s="349">
        <f t="shared" si="478"/>
        <v>-0.11080126417549729</v>
      </c>
      <c r="G837" s="436">
        <f t="shared" si="466"/>
        <v>0.66694543173740328</v>
      </c>
      <c r="I837" s="469">
        <v>6.05</v>
      </c>
      <c r="J837" s="365">
        <v>12</v>
      </c>
      <c r="L837" s="365">
        <v>13.2</v>
      </c>
      <c r="N837" s="365">
        <v>14.5</v>
      </c>
      <c r="P837" s="379">
        <v>1.06</v>
      </c>
      <c r="Q837" s="368">
        <v>1.75</v>
      </c>
      <c r="R837" s="366">
        <v>5.7</v>
      </c>
      <c r="S837" s="489">
        <v>9.9499999999999993</v>
      </c>
      <c r="T837" s="396">
        <v>9.5500000000000007</v>
      </c>
      <c r="U837" s="365">
        <v>10.65</v>
      </c>
      <c r="V837" s="365">
        <v>11</v>
      </c>
      <c r="X837" s="365">
        <v>17.25</v>
      </c>
      <c r="Y837" s="365">
        <v>16.3</v>
      </c>
      <c r="Z837" s="457">
        <v>15.95</v>
      </c>
      <c r="AA837" s="365">
        <v>5.8</v>
      </c>
      <c r="AB837" s="365">
        <v>4.0999999999999996</v>
      </c>
      <c r="AE837" s="325">
        <f t="shared" si="485"/>
        <v>-0.12318840579710155</v>
      </c>
      <c r="AF837" s="324">
        <f t="shared" si="486"/>
        <v>-9.7744360902255689E-2</v>
      </c>
      <c r="AH837" s="213">
        <f t="shared" si="487"/>
        <v>-6.3829787234042534E-2</v>
      </c>
      <c r="AJ837" s="211">
        <f t="shared" si="483"/>
        <v>-4.9180327868852514E-2</v>
      </c>
      <c r="AL837" s="462">
        <f t="shared" si="469"/>
        <v>-0.30263157894736836</v>
      </c>
      <c r="AM837" s="461">
        <f t="shared" si="470"/>
        <v>-0.29149797570850211</v>
      </c>
      <c r="AN837" s="200">
        <f t="shared" si="471"/>
        <v>-3.3898305084745783E-2</v>
      </c>
      <c r="AO837" s="324">
        <f t="shared" si="472"/>
        <v>-6.1320754716981174E-2</v>
      </c>
      <c r="AP837" s="32">
        <f t="shared" si="473"/>
        <v>-8.1730769230769162E-2</v>
      </c>
      <c r="AQ837" s="32">
        <f t="shared" si="474"/>
        <v>-6.5789473684210509E-2</v>
      </c>
      <c r="AR837" s="36">
        <f t="shared" si="475"/>
        <v>-6.3829787234042534E-2</v>
      </c>
      <c r="AS837" s="36">
        <f t="shared" si="476"/>
        <v>-7.5067024128686266E-2</v>
      </c>
      <c r="AT837" s="32">
        <f t="shared" si="484"/>
        <v>-7.909604519774005E-2</v>
      </c>
      <c r="AU837" s="216">
        <f t="shared" si="480"/>
        <v>-8.0691642651296913E-2</v>
      </c>
      <c r="AV837" s="461">
        <f t="shared" si="481"/>
        <v>-3.3333333333333326E-2</v>
      </c>
      <c r="AW837" s="461">
        <f t="shared" si="482"/>
        <v>-0.12579957356076776</v>
      </c>
    </row>
    <row r="838" spans="1:49">
      <c r="A838" s="314">
        <f t="shared" si="488"/>
        <v>43122</v>
      </c>
      <c r="B838" s="26">
        <v>6697</v>
      </c>
      <c r="C838" s="329">
        <v>3955</v>
      </c>
      <c r="D838" s="363">
        <f t="shared" si="468"/>
        <v>-0.16494198808403893</v>
      </c>
      <c r="E838" s="349">
        <f t="shared" si="477"/>
        <v>-0.16004013545716789</v>
      </c>
      <c r="F838" s="349">
        <f t="shared" si="478"/>
        <v>-0.17311310892745135</v>
      </c>
      <c r="G838" s="436">
        <f t="shared" si="466"/>
        <v>0.69329962073324902</v>
      </c>
      <c r="I838" s="469">
        <v>5.65</v>
      </c>
      <c r="J838" s="365">
        <v>10.6</v>
      </c>
      <c r="L838" s="365">
        <v>11.6</v>
      </c>
      <c r="N838" s="365">
        <v>9.9499999999999993</v>
      </c>
      <c r="P838" s="379">
        <v>0.24</v>
      </c>
      <c r="Q838" s="368">
        <v>1.44</v>
      </c>
      <c r="R838" s="366">
        <v>5.5</v>
      </c>
      <c r="S838" s="489">
        <v>8</v>
      </c>
      <c r="T838" s="396">
        <v>7.9</v>
      </c>
      <c r="U838" s="365">
        <v>8.4499999999999993</v>
      </c>
      <c r="V838" s="365">
        <v>8.6999999999999993</v>
      </c>
      <c r="X838" s="73">
        <v>16.25</v>
      </c>
      <c r="Y838" s="365">
        <v>14.4</v>
      </c>
      <c r="Z838" s="457">
        <v>14.05</v>
      </c>
      <c r="AA838" s="365">
        <v>4.1100000000000003</v>
      </c>
      <c r="AB838" s="365">
        <v>2.5099999999999998</v>
      </c>
      <c r="AE838" s="325">
        <f t="shared" si="485"/>
        <v>-6.6115702479338734E-2</v>
      </c>
      <c r="AF838" s="324">
        <f t="shared" si="486"/>
        <v>-0.1166666666666667</v>
      </c>
      <c r="AH838" s="213">
        <f t="shared" si="487"/>
        <v>-0.12121212121212122</v>
      </c>
      <c r="AJ838" s="211">
        <f t="shared" si="483"/>
        <v>-0.31379310344827593</v>
      </c>
      <c r="AL838" s="462">
        <f t="shared" si="469"/>
        <v>-0.77358490566037741</v>
      </c>
      <c r="AM838" s="461">
        <f t="shared" si="470"/>
        <v>-0.17714285714285716</v>
      </c>
      <c r="AN838" s="200">
        <f t="shared" si="471"/>
        <v>-3.5087719298245612E-2</v>
      </c>
      <c r="AO838" s="324">
        <f t="shared" si="472"/>
        <v>-0.1959798994974874</v>
      </c>
      <c r="AP838" s="32">
        <f t="shared" si="473"/>
        <v>-0.17277486910994766</v>
      </c>
      <c r="AQ838" s="32">
        <f t="shared" si="474"/>
        <v>-0.20657276995305174</v>
      </c>
      <c r="AR838" s="36">
        <f t="shared" si="475"/>
        <v>-0.20909090909090911</v>
      </c>
      <c r="AS838" s="36">
        <f t="shared" si="476"/>
        <v>-5.7971014492753659E-2</v>
      </c>
      <c r="AT838" s="32">
        <f t="shared" si="484"/>
        <v>-0.1165644171779141</v>
      </c>
      <c r="AU838" s="216">
        <f t="shared" si="480"/>
        <v>-0.11912225705329149</v>
      </c>
      <c r="AV838" s="461">
        <f t="shared" si="481"/>
        <v>-0.29137931034482756</v>
      </c>
      <c r="AW838" s="461">
        <f t="shared" si="482"/>
        <v>-0.3878048780487805</v>
      </c>
    </row>
    <row r="839" spans="1:49">
      <c r="A839" s="314">
        <f t="shared" si="488"/>
        <v>43129</v>
      </c>
      <c r="B839" s="26">
        <v>6825</v>
      </c>
      <c r="C839" s="329">
        <v>4387</v>
      </c>
      <c r="D839" s="363">
        <f t="shared" si="468"/>
        <v>5.2572286894480014E-2</v>
      </c>
      <c r="E839" s="349">
        <f t="shared" ref="E839:E863" si="489">IF(ISBLANK(B839),"",B839/B838-1)</f>
        <v>1.9113035687621238E-2</v>
      </c>
      <c r="F839" s="349">
        <f t="shared" ref="F839:F863" si="490">IF(ISBLANK(C839),"",C839/C838-1)</f>
        <v>0.10922882427307212</v>
      </c>
      <c r="G839" s="442">
        <f t="shared" si="466"/>
        <v>0.55573284704809667</v>
      </c>
      <c r="I839" s="469">
        <v>6.95</v>
      </c>
      <c r="J839" s="365">
        <v>11.35</v>
      </c>
      <c r="L839" s="365">
        <v>11.7</v>
      </c>
      <c r="N839" s="365">
        <v>10.15</v>
      </c>
      <c r="P839" s="379">
        <v>0.3</v>
      </c>
      <c r="Q839" s="368">
        <v>2.42</v>
      </c>
      <c r="R839" s="366">
        <v>4.5</v>
      </c>
      <c r="S839" s="489">
        <v>8.15</v>
      </c>
      <c r="T839" s="396">
        <v>7.95</v>
      </c>
      <c r="U839" s="365">
        <v>8.65</v>
      </c>
      <c r="V839" s="365">
        <v>8.9</v>
      </c>
      <c r="X839" s="73">
        <v>17.149999999999999</v>
      </c>
      <c r="Y839" s="365">
        <v>15.3</v>
      </c>
      <c r="Z839" s="457">
        <v>14.95</v>
      </c>
      <c r="AA839" s="365">
        <v>4.37</v>
      </c>
      <c r="AB839" s="365">
        <v>2.64</v>
      </c>
      <c r="AE839" s="325">
        <f t="shared" si="485"/>
        <v>0.23008849557522115</v>
      </c>
      <c r="AF839" s="324">
        <f t="shared" si="486"/>
        <v>7.0754716981132004E-2</v>
      </c>
      <c r="AH839" s="213">
        <f t="shared" si="487"/>
        <v>8.6206896551723755E-3</v>
      </c>
      <c r="AJ839" s="211">
        <f t="shared" si="483"/>
        <v>2.0100502512562901E-2</v>
      </c>
      <c r="AL839" s="462">
        <f t="shared" si="469"/>
        <v>0.25</v>
      </c>
      <c r="AM839" s="461">
        <f t="shared" si="470"/>
        <v>0.68055555555555558</v>
      </c>
      <c r="AN839" s="200">
        <f t="shared" si="471"/>
        <v>-0.18181818181818177</v>
      </c>
      <c r="AO839" s="324">
        <f t="shared" si="472"/>
        <v>1.8750000000000044E-2</v>
      </c>
      <c r="AP839" s="32">
        <f t="shared" si="473"/>
        <v>6.3291139240506666E-3</v>
      </c>
      <c r="AQ839" s="32">
        <f t="shared" si="474"/>
        <v>2.3668639053254559E-2</v>
      </c>
      <c r="AR839" s="36">
        <f t="shared" si="475"/>
        <v>2.2988505747126631E-2</v>
      </c>
      <c r="AS839" s="36">
        <f t="shared" si="476"/>
        <v>5.5384615384615365E-2</v>
      </c>
      <c r="AT839" s="32">
        <f t="shared" si="484"/>
        <v>6.25E-2</v>
      </c>
      <c r="AU839" s="216">
        <f t="shared" si="480"/>
        <v>6.4056939501779153E-2</v>
      </c>
      <c r="AV839" s="461">
        <f t="shared" si="481"/>
        <v>6.3260340632603329E-2</v>
      </c>
      <c r="AW839" s="461">
        <f t="shared" si="482"/>
        <v>5.179282868525914E-2</v>
      </c>
    </row>
    <row r="840" spans="1:49">
      <c r="A840" s="314">
        <f t="shared" si="488"/>
        <v>43136</v>
      </c>
      <c r="B840" s="26">
        <v>6338</v>
      </c>
      <c r="C840" s="329">
        <v>4072</v>
      </c>
      <c r="D840" s="363">
        <f t="shared" si="468"/>
        <v>-7.153050303246522E-2</v>
      </c>
      <c r="E840" s="349">
        <f t="shared" si="489"/>
        <v>-7.1355311355311368E-2</v>
      </c>
      <c r="F840" s="349">
        <f t="shared" si="490"/>
        <v>-7.1803054479142925E-2</v>
      </c>
      <c r="G840" s="442">
        <f>(B840-C840)/C840</f>
        <v>0.55648330058939099</v>
      </c>
      <c r="I840" s="469">
        <v>6.25</v>
      </c>
      <c r="J840" s="365">
        <v>11</v>
      </c>
      <c r="L840" s="365">
        <v>11.05</v>
      </c>
      <c r="N840" s="365">
        <v>9.5</v>
      </c>
      <c r="P840" s="379">
        <v>0.09</v>
      </c>
      <c r="Q840" s="368">
        <v>1.99</v>
      </c>
      <c r="R840" s="366">
        <v>4</v>
      </c>
      <c r="S840" s="489">
        <v>7.45</v>
      </c>
      <c r="T840" s="393">
        <v>7.3</v>
      </c>
      <c r="U840" s="365">
        <v>8.1</v>
      </c>
      <c r="V840" s="365">
        <v>7.8</v>
      </c>
      <c r="X840" s="73">
        <v>17</v>
      </c>
      <c r="Y840" s="365">
        <v>15.15</v>
      </c>
      <c r="Z840" s="457">
        <v>14.8</v>
      </c>
      <c r="AA840" s="365">
        <v>3.78</v>
      </c>
      <c r="AB840" s="365">
        <v>1.84</v>
      </c>
      <c r="AE840" s="325">
        <f t="shared" si="485"/>
        <v>-0.10071942446043169</v>
      </c>
      <c r="AF840" s="324">
        <f t="shared" si="486"/>
        <v>-3.0837004405286361E-2</v>
      </c>
      <c r="AH840" s="213">
        <f t="shared" si="487"/>
        <v>-5.5555555555555469E-2</v>
      </c>
      <c r="AJ840" s="211">
        <f t="shared" si="483"/>
        <v>-6.4039408866995107E-2</v>
      </c>
      <c r="AL840" s="462">
        <f t="shared" si="469"/>
        <v>-0.7</v>
      </c>
      <c r="AM840" s="461">
        <f t="shared" si="470"/>
        <v>-0.1776859504132231</v>
      </c>
      <c r="AN840" s="200">
        <f t="shared" si="471"/>
        <v>-0.11111111111111116</v>
      </c>
      <c r="AO840" s="324">
        <f t="shared" si="472"/>
        <v>-8.5889570552147299E-2</v>
      </c>
      <c r="AP840" s="32">
        <f t="shared" si="473"/>
        <v>-8.1761006289308269E-2</v>
      </c>
      <c r="AQ840" s="32">
        <f t="shared" si="474"/>
        <v>-6.3583815028901869E-2</v>
      </c>
      <c r="AR840" s="36">
        <f t="shared" si="475"/>
        <v>-0.12359550561797761</v>
      </c>
      <c r="AS840" s="36">
        <f t="shared" si="476"/>
        <v>-8.7463556851311575E-3</v>
      </c>
      <c r="AT840" s="32">
        <f t="shared" si="484"/>
        <v>-9.8039215686275272E-3</v>
      </c>
      <c r="AU840" s="216">
        <f t="shared" si="480"/>
        <v>-1.0033444816053394E-2</v>
      </c>
      <c r="AV840" s="461">
        <f t="shared" si="481"/>
        <v>-0.13501144164759737</v>
      </c>
      <c r="AW840" s="461">
        <f t="shared" si="482"/>
        <v>-0.30303030303030298</v>
      </c>
    </row>
    <row r="841" spans="1:49">
      <c r="A841" s="314">
        <f t="shared" si="488"/>
        <v>43143</v>
      </c>
      <c r="B841" s="26">
        <v>7164</v>
      </c>
      <c r="C841" s="329">
        <v>4674</v>
      </c>
      <c r="D841" s="363">
        <f t="shared" si="468"/>
        <v>0.13717579250720457</v>
      </c>
      <c r="E841" s="349">
        <f t="shared" si="489"/>
        <v>0.1303250236667719</v>
      </c>
      <c r="F841" s="349">
        <f t="shared" si="490"/>
        <v>0.14783889980353626</v>
      </c>
      <c r="G841" s="442">
        <f>(B841-C841)/C841</f>
        <v>0.53273427471116819</v>
      </c>
      <c r="I841" s="469">
        <v>6.8</v>
      </c>
      <c r="J841" s="365">
        <v>13.2</v>
      </c>
      <c r="L841" s="365">
        <v>11.75</v>
      </c>
      <c r="N841" s="365">
        <v>10.65</v>
      </c>
      <c r="P841" s="379">
        <v>0.24</v>
      </c>
      <c r="Q841" s="368">
        <v>2.38</v>
      </c>
      <c r="R841" s="366">
        <v>4.5</v>
      </c>
      <c r="S841" s="489">
        <v>8.1999999999999993</v>
      </c>
      <c r="T841" s="393">
        <v>7.85</v>
      </c>
      <c r="U841" s="365">
        <v>9.1</v>
      </c>
      <c r="V841" s="365">
        <v>8.8000000000000007</v>
      </c>
      <c r="X841" s="73">
        <v>19.05</v>
      </c>
      <c r="Y841" s="365">
        <v>17.2</v>
      </c>
      <c r="Z841" s="457">
        <v>16.850000000000001</v>
      </c>
      <c r="AA841" s="365">
        <v>4.3499999999999996</v>
      </c>
      <c r="AB841" s="365">
        <v>2.38</v>
      </c>
      <c r="AE841" s="325">
        <f t="shared" si="485"/>
        <v>8.8000000000000078E-2</v>
      </c>
      <c r="AF841" s="324">
        <f t="shared" si="486"/>
        <v>0.19999999999999996</v>
      </c>
      <c r="AH841" s="213">
        <f t="shared" si="487"/>
        <v>6.3348416289592757E-2</v>
      </c>
      <c r="AJ841" s="211">
        <f t="shared" si="483"/>
        <v>0.1210526315789473</v>
      </c>
      <c r="AL841" s="462">
        <f t="shared" si="469"/>
        <v>1.6666666666666665</v>
      </c>
      <c r="AM841" s="461">
        <f t="shared" si="470"/>
        <v>0.19597989949748729</v>
      </c>
      <c r="AN841" s="200">
        <f t="shared" si="471"/>
        <v>0.125</v>
      </c>
      <c r="AO841" s="324">
        <f t="shared" si="472"/>
        <v>0.10067114093959728</v>
      </c>
      <c r="AP841" s="32">
        <f t="shared" si="473"/>
        <v>7.5342465753424737E-2</v>
      </c>
      <c r="AQ841" s="32">
        <f t="shared" si="474"/>
        <v>0.12345679012345689</v>
      </c>
      <c r="AR841" s="36">
        <f t="shared" si="475"/>
        <v>0.12820512820512842</v>
      </c>
      <c r="AS841" s="36">
        <f t="shared" si="476"/>
        <v>0.12058823529411766</v>
      </c>
      <c r="AT841" s="32">
        <f t="shared" si="484"/>
        <v>0.13531353135313529</v>
      </c>
      <c r="AU841" s="216">
        <f t="shared" si="480"/>
        <v>0.1385135135135136</v>
      </c>
      <c r="AV841" s="461">
        <f t="shared" si="481"/>
        <v>0.1507936507936507</v>
      </c>
      <c r="AW841" s="461">
        <f t="shared" si="482"/>
        <v>0.29347826086956519</v>
      </c>
    </row>
    <row r="842" spans="1:49">
      <c r="A842" s="314">
        <f t="shared" si="488"/>
        <v>43150</v>
      </c>
      <c r="B842" s="26">
        <v>6691</v>
      </c>
      <c r="C842" s="329">
        <v>4374</v>
      </c>
      <c r="D842" s="363">
        <f t="shared" si="468"/>
        <v>-6.5298192262206456E-2</v>
      </c>
      <c r="E842" s="349">
        <f t="shared" si="489"/>
        <v>-6.6024567280848712E-2</v>
      </c>
      <c r="F842" s="349">
        <f t="shared" si="490"/>
        <v>-6.4184852374839507E-2</v>
      </c>
      <c r="G842" s="442">
        <f t="shared" ref="G842:G848" si="491">(B842-C842)/C842</f>
        <v>0.52972107910379518</v>
      </c>
      <c r="I842" s="469">
        <v>6.4</v>
      </c>
      <c r="J842" s="365">
        <v>12.5</v>
      </c>
      <c r="L842" s="365">
        <v>11.1</v>
      </c>
      <c r="N842" s="365">
        <v>10</v>
      </c>
      <c r="P842" s="379">
        <v>0.15</v>
      </c>
      <c r="Q842" s="368">
        <v>2.13</v>
      </c>
      <c r="R842" s="366">
        <v>4.05</v>
      </c>
      <c r="S842" s="489">
        <v>7.5</v>
      </c>
      <c r="T842" s="393">
        <v>7.4</v>
      </c>
      <c r="U842" s="365">
        <v>8.3000000000000007</v>
      </c>
      <c r="V842" s="365">
        <v>8</v>
      </c>
      <c r="X842" s="73">
        <v>18.399999999999999</v>
      </c>
      <c r="Y842" s="365">
        <v>16.55</v>
      </c>
      <c r="Z842" s="457">
        <v>16.2</v>
      </c>
      <c r="AA842" s="365">
        <v>3.93</v>
      </c>
      <c r="AB842" s="365">
        <v>1.94</v>
      </c>
      <c r="AE842" s="325">
        <f t="shared" si="485"/>
        <v>-5.8823529411764608E-2</v>
      </c>
      <c r="AF842" s="324">
        <f t="shared" si="486"/>
        <v>-5.3030303030302983E-2</v>
      </c>
      <c r="AH842" s="213">
        <f t="shared" si="487"/>
        <v>-5.5319148936170293E-2</v>
      </c>
      <c r="AJ842" s="211">
        <f t="shared" si="483"/>
        <v>-6.1032863849765251E-2</v>
      </c>
      <c r="AL842" s="462">
        <f t="shared" ref="AL842:AL856" si="492">IF(ISBLANK(P842),"",P842/P841-1)</f>
        <v>-0.375</v>
      </c>
      <c r="AM842" s="461">
        <f t="shared" ref="AM842:AR842" si="493">IF(ISBLANK(Q842),"",Q842/Q841-1)</f>
        <v>-0.10504201680672265</v>
      </c>
      <c r="AN842" s="200">
        <f t="shared" si="493"/>
        <v>-0.10000000000000009</v>
      </c>
      <c r="AO842" s="324">
        <f t="shared" si="493"/>
        <v>-8.536585365853655E-2</v>
      </c>
      <c r="AP842" s="32">
        <f t="shared" si="493"/>
        <v>-5.7324840764331086E-2</v>
      </c>
      <c r="AQ842" s="32">
        <f t="shared" si="493"/>
        <v>-8.7912087912087822E-2</v>
      </c>
      <c r="AR842" s="36">
        <f t="shared" si="493"/>
        <v>-9.0909090909090939E-2</v>
      </c>
      <c r="AS842" s="36">
        <f t="shared" si="476"/>
        <v>-3.4120734908136607E-2</v>
      </c>
      <c r="AT842" s="32">
        <f t="shared" si="484"/>
        <v>-3.7790697674418561E-2</v>
      </c>
      <c r="AU842" s="216">
        <f t="shared" si="480"/>
        <v>-3.8575667655786461E-2</v>
      </c>
      <c r="AV842" s="461">
        <f t="shared" si="481"/>
        <v>-9.6551724137930894E-2</v>
      </c>
      <c r="AW842" s="461">
        <f t="shared" si="482"/>
        <v>-0.18487394957983194</v>
      </c>
    </row>
    <row r="843" spans="1:49">
      <c r="A843" s="314">
        <f t="shared" si="488"/>
        <v>43157</v>
      </c>
      <c r="B843" s="26">
        <v>6818</v>
      </c>
      <c r="C843" s="329">
        <v>4652</v>
      </c>
      <c r="D843" s="363">
        <f t="shared" si="468"/>
        <v>3.6601897876186174E-2</v>
      </c>
      <c r="E843" s="349">
        <f t="shared" si="489"/>
        <v>1.8980720370647131E-2</v>
      </c>
      <c r="F843" s="349">
        <f t="shared" si="490"/>
        <v>6.3557384545038786E-2</v>
      </c>
      <c r="G843" s="442">
        <f t="shared" si="491"/>
        <v>0.46560619088564059</v>
      </c>
      <c r="I843" s="469">
        <v>7.15</v>
      </c>
      <c r="J843" s="365">
        <v>12.75</v>
      </c>
      <c r="L843" s="365">
        <v>11.75</v>
      </c>
      <c r="N843" s="365">
        <v>10.050000000000001</v>
      </c>
      <c r="P843" s="379">
        <v>0.15</v>
      </c>
      <c r="Q843" s="368">
        <v>2.58</v>
      </c>
      <c r="R843" s="366">
        <v>4.0999999999999996</v>
      </c>
      <c r="S843" s="489">
        <v>7.45</v>
      </c>
      <c r="T843" s="393">
        <v>7.45</v>
      </c>
      <c r="U843" s="365">
        <v>8.35</v>
      </c>
      <c r="V843" s="365">
        <v>8</v>
      </c>
      <c r="X843" s="73">
        <v>18.899999999999999</v>
      </c>
      <c r="Y843" s="365">
        <v>17.05</v>
      </c>
      <c r="Z843" s="457">
        <v>16.7</v>
      </c>
      <c r="AA843" s="365">
        <v>4.18</v>
      </c>
      <c r="AB843" s="365">
        <v>1.97</v>
      </c>
      <c r="AE843" s="325">
        <f t="shared" si="485"/>
        <v>0.1171875</v>
      </c>
      <c r="AF843" s="324">
        <f t="shared" si="486"/>
        <v>2.0000000000000018E-2</v>
      </c>
      <c r="AH843" s="213">
        <f t="shared" si="487"/>
        <v>5.8558558558558627E-2</v>
      </c>
      <c r="AJ843" s="211">
        <f t="shared" si="483"/>
        <v>5.0000000000001155E-3</v>
      </c>
      <c r="AL843" s="462">
        <f t="shared" si="492"/>
        <v>0</v>
      </c>
      <c r="AM843" s="461">
        <f t="shared" ref="AM843:AM856" si="494">IF(ISBLANK(Q843),"",Q843/Q842-1)</f>
        <v>0.21126760563380298</v>
      </c>
      <c r="AN843" s="200">
        <f t="shared" ref="AN843:AN856" si="495">IF(ISBLANK(R843),"",R843/R842-1)</f>
        <v>1.2345679012345734E-2</v>
      </c>
      <c r="AO843" s="324">
        <f t="shared" ref="AO843:AO856" si="496">IF(ISBLANK(S843),"",S843/S842-1)</f>
        <v>-6.6666666666665986E-3</v>
      </c>
      <c r="AP843" s="32">
        <f t="shared" ref="AP843:AP856" si="497">IF(ISBLANK(T843),"",T843/T842-1)</f>
        <v>6.7567567567567988E-3</v>
      </c>
      <c r="AQ843" s="32">
        <f t="shared" ref="AQ843:AQ856" si="498">IF(ISBLANK(U843),"",U843/U842-1)</f>
        <v>6.0240963855420215E-3</v>
      </c>
      <c r="AR843" s="36">
        <f t="shared" ref="AR843:AR856" si="499">IF(ISBLANK(V843),"",V843/V842-1)</f>
        <v>0</v>
      </c>
      <c r="AS843" s="36">
        <f t="shared" si="476"/>
        <v>2.7173913043478271E-2</v>
      </c>
      <c r="AT843" s="32">
        <f t="shared" si="484"/>
        <v>3.0211480362537735E-2</v>
      </c>
      <c r="AU843" s="216">
        <f t="shared" si="480"/>
        <v>3.0864197530864113E-2</v>
      </c>
      <c r="AV843" s="461">
        <f t="shared" si="481"/>
        <v>6.3613231552162697E-2</v>
      </c>
      <c r="AW843" s="461">
        <f t="shared" si="482"/>
        <v>1.5463917525773141E-2</v>
      </c>
    </row>
    <row r="844" spans="1:49">
      <c r="A844" s="314">
        <f t="shared" si="488"/>
        <v>43164</v>
      </c>
      <c r="B844" s="26">
        <v>6511</v>
      </c>
      <c r="C844" s="329">
        <v>4432</v>
      </c>
      <c r="D844" s="363">
        <f t="shared" ref="D844:D857" si="500">IF(ISBLANK(B844),"",(B844+C844)/(B843+C843)-1)</f>
        <v>-4.5945945945945921E-2</v>
      </c>
      <c r="E844" s="349">
        <f t="shared" si="489"/>
        <v>-4.5027867409797584E-2</v>
      </c>
      <c r="F844" s="349">
        <f t="shared" si="490"/>
        <v>-4.7291487532244214E-2</v>
      </c>
      <c r="G844" s="442">
        <f t="shared" si="491"/>
        <v>0.46908844765342961</v>
      </c>
      <c r="I844" s="469">
        <v>6.55</v>
      </c>
      <c r="J844" s="365">
        <v>12.4</v>
      </c>
      <c r="L844" s="365">
        <v>11.25</v>
      </c>
      <c r="N844" s="365">
        <v>9.65</v>
      </c>
      <c r="P844" s="379">
        <v>0.09</v>
      </c>
      <c r="Q844" s="368">
        <v>2.3199999999999998</v>
      </c>
      <c r="R844" s="366">
        <v>3.95</v>
      </c>
      <c r="S844" s="489">
        <v>7.05</v>
      </c>
      <c r="T844" s="393">
        <v>7</v>
      </c>
      <c r="U844" s="365">
        <v>8.0500000000000007</v>
      </c>
      <c r="V844" s="365">
        <v>7.7</v>
      </c>
      <c r="X844" s="73">
        <v>17.899999999999999</v>
      </c>
      <c r="Y844" s="365">
        <v>16.45</v>
      </c>
      <c r="Z844" s="457">
        <v>16.100000000000001</v>
      </c>
      <c r="AA844" s="365">
        <v>4.05</v>
      </c>
      <c r="AB844" s="365">
        <v>1.82</v>
      </c>
      <c r="AE844" s="325">
        <f t="shared" si="485"/>
        <v>-8.3916083916083961E-2</v>
      </c>
      <c r="AF844" s="324">
        <f t="shared" si="486"/>
        <v>-2.7450980392156876E-2</v>
      </c>
      <c r="AH844" s="213">
        <f t="shared" si="487"/>
        <v>-4.2553191489361653E-2</v>
      </c>
      <c r="AJ844" s="211">
        <f t="shared" si="483"/>
        <v>-3.9800995024875663E-2</v>
      </c>
      <c r="AL844" s="462">
        <f t="shared" si="492"/>
        <v>-0.4</v>
      </c>
      <c r="AM844" s="461">
        <f t="shared" si="494"/>
        <v>-0.10077519379844968</v>
      </c>
      <c r="AN844" s="200">
        <f t="shared" si="495"/>
        <v>-3.6585365853658458E-2</v>
      </c>
      <c r="AO844" s="324">
        <f t="shared" si="496"/>
        <v>-5.3691275167785268E-2</v>
      </c>
      <c r="AP844" s="32">
        <f t="shared" si="497"/>
        <v>-6.0402684563758413E-2</v>
      </c>
      <c r="AQ844" s="32">
        <f t="shared" si="498"/>
        <v>-3.5928143712574689E-2</v>
      </c>
      <c r="AR844" s="36">
        <f t="shared" si="499"/>
        <v>-3.7499999999999978E-2</v>
      </c>
      <c r="AS844" s="36">
        <f t="shared" si="476"/>
        <v>-5.2910052910052907E-2</v>
      </c>
      <c r="AT844" s="32">
        <f t="shared" si="484"/>
        <v>-3.5190615835777206E-2</v>
      </c>
      <c r="AU844" s="216">
        <f t="shared" si="480"/>
        <v>-3.5928143712574689E-2</v>
      </c>
      <c r="AV844" s="461">
        <f t="shared" si="481"/>
        <v>-3.1100478468899517E-2</v>
      </c>
      <c r="AW844" s="461">
        <f t="shared" si="482"/>
        <v>-7.6142131979695438E-2</v>
      </c>
    </row>
    <row r="845" spans="1:49">
      <c r="A845" s="314">
        <f t="shared" si="488"/>
        <v>43171</v>
      </c>
      <c r="B845" s="26">
        <v>6063</v>
      </c>
      <c r="C845" s="329">
        <v>4267</v>
      </c>
      <c r="D845" s="363">
        <f t="shared" si="500"/>
        <v>-5.601754546285298E-2</v>
      </c>
      <c r="E845" s="349">
        <f t="shared" si="489"/>
        <v>-6.8806634925510646E-2</v>
      </c>
      <c r="F845" s="349">
        <f t="shared" si="490"/>
        <v>-3.7229241877256292E-2</v>
      </c>
      <c r="G845" s="442">
        <f t="shared" si="491"/>
        <v>0.42090461682681041</v>
      </c>
      <c r="I845" s="469">
        <v>6.4</v>
      </c>
      <c r="J845" s="365">
        <v>11.8</v>
      </c>
      <c r="L845" s="365">
        <v>10.75</v>
      </c>
      <c r="N845" s="365">
        <v>9.1</v>
      </c>
      <c r="P845" s="379">
        <v>0.04</v>
      </c>
      <c r="Q845" s="368">
        <v>2.2799999999999998</v>
      </c>
      <c r="R845" s="366">
        <v>3.3</v>
      </c>
      <c r="S845" s="489">
        <v>6.75</v>
      </c>
      <c r="T845" s="393">
        <v>6.65</v>
      </c>
      <c r="U845" s="365">
        <v>7.25</v>
      </c>
      <c r="V845" s="365">
        <v>6.95</v>
      </c>
      <c r="X845" s="73">
        <v>17.25</v>
      </c>
      <c r="Y845" s="365">
        <v>15.8</v>
      </c>
      <c r="Z845" s="457">
        <v>15.45</v>
      </c>
      <c r="AA845" s="365">
        <v>3.83</v>
      </c>
      <c r="AB845" s="365">
        <v>1.39</v>
      </c>
      <c r="AE845" s="325">
        <f t="shared" si="485"/>
        <v>-2.2900763358778553E-2</v>
      </c>
      <c r="AF845" s="324">
        <f t="shared" si="486"/>
        <v>-4.8387096774193505E-2</v>
      </c>
      <c r="AH845" s="213">
        <f t="shared" si="487"/>
        <v>-4.4444444444444398E-2</v>
      </c>
      <c r="AJ845" s="211">
        <f t="shared" si="483"/>
        <v>-5.6994818652849832E-2</v>
      </c>
      <c r="AL845" s="462">
        <f t="shared" si="492"/>
        <v>-0.55555555555555558</v>
      </c>
      <c r="AM845" s="461">
        <f t="shared" si="494"/>
        <v>-1.7241379310344862E-2</v>
      </c>
      <c r="AN845" s="200">
        <f t="shared" si="495"/>
        <v>-0.16455696202531656</v>
      </c>
      <c r="AO845" s="324">
        <f t="shared" si="496"/>
        <v>-4.2553191489361653E-2</v>
      </c>
      <c r="AP845" s="32">
        <f t="shared" si="497"/>
        <v>-4.9999999999999933E-2</v>
      </c>
      <c r="AQ845" s="32">
        <f t="shared" si="498"/>
        <v>-9.9378881987577716E-2</v>
      </c>
      <c r="AR845" s="36">
        <f t="shared" si="499"/>
        <v>-9.740259740259738E-2</v>
      </c>
      <c r="AS845" s="36">
        <f t="shared" si="476"/>
        <v>-3.6312849162011052E-2</v>
      </c>
      <c r="AT845" s="32">
        <f t="shared" si="484"/>
        <v>-3.9513677811550019E-2</v>
      </c>
      <c r="AU845" s="216">
        <f t="shared" si="480"/>
        <v>-4.0372670807453548E-2</v>
      </c>
      <c r="AV845" s="461">
        <f t="shared" si="481"/>
        <v>-5.4320987654320918E-2</v>
      </c>
      <c r="AW845" s="461">
        <f t="shared" si="482"/>
        <v>-0.23626373626373631</v>
      </c>
    </row>
    <row r="846" spans="1:49">
      <c r="A846" s="314">
        <f t="shared" si="488"/>
        <v>43178</v>
      </c>
      <c r="B846" s="26">
        <v>5692</v>
      </c>
      <c r="C846" s="329">
        <v>4019</v>
      </c>
      <c r="D846" s="363">
        <f t="shared" si="500"/>
        <v>-5.9922555663117105E-2</v>
      </c>
      <c r="E846" s="349">
        <f t="shared" si="489"/>
        <v>-6.1190829622299159E-2</v>
      </c>
      <c r="F846" s="349">
        <f t="shared" si="490"/>
        <v>-5.8120459339114139E-2</v>
      </c>
      <c r="G846" s="442">
        <f t="shared" si="491"/>
        <v>0.41627270465289873</v>
      </c>
      <c r="I846" s="469">
        <v>6.1</v>
      </c>
      <c r="J846" s="365">
        <v>11.25</v>
      </c>
      <c r="L846" s="365">
        <v>10.15</v>
      </c>
      <c r="N846" s="365">
        <v>8.5500000000000007</v>
      </c>
      <c r="P846" s="379">
        <v>0</v>
      </c>
      <c r="Q846" s="368">
        <v>1.94</v>
      </c>
      <c r="R846" s="366">
        <v>3.1</v>
      </c>
      <c r="S846" s="489">
        <v>6.15</v>
      </c>
      <c r="T846" s="393">
        <v>6.1</v>
      </c>
      <c r="U846" s="365">
        <v>6.7</v>
      </c>
      <c r="V846" s="365">
        <v>6.4</v>
      </c>
      <c r="X846" s="73">
        <v>16.8</v>
      </c>
      <c r="Y846" s="365">
        <v>15.35</v>
      </c>
      <c r="Z846" s="457">
        <v>15</v>
      </c>
      <c r="AA846" s="365">
        <v>3.44</v>
      </c>
      <c r="AB846" s="365">
        <v>0.97</v>
      </c>
      <c r="AE846" s="325">
        <f t="shared" si="485"/>
        <v>-4.6875000000000111E-2</v>
      </c>
      <c r="AF846" s="324">
        <f t="shared" si="486"/>
        <v>-4.6610169491525522E-2</v>
      </c>
      <c r="AH846" s="213">
        <f t="shared" si="487"/>
        <v>-5.5813953488372037E-2</v>
      </c>
      <c r="AJ846" s="211">
        <f t="shared" si="483"/>
        <v>-6.0439560439560336E-2</v>
      </c>
      <c r="AL846" s="462">
        <f t="shared" si="492"/>
        <v>-1</v>
      </c>
      <c r="AM846" s="461">
        <f t="shared" si="494"/>
        <v>-0.14912280701754377</v>
      </c>
      <c r="AN846" s="200">
        <f t="shared" si="495"/>
        <v>-6.0606060606060552E-2</v>
      </c>
      <c r="AO846" s="324">
        <f t="shared" si="496"/>
        <v>-8.8888888888888795E-2</v>
      </c>
      <c r="AP846" s="32">
        <f t="shared" si="497"/>
        <v>-8.2706766917293284E-2</v>
      </c>
      <c r="AQ846" s="32">
        <f t="shared" si="498"/>
        <v>-7.5862068965517171E-2</v>
      </c>
      <c r="AR846" s="36">
        <f t="shared" si="499"/>
        <v>-7.9136690647481966E-2</v>
      </c>
      <c r="AS846" s="36">
        <f t="shared" si="476"/>
        <v>-2.6086956521739091E-2</v>
      </c>
      <c r="AT846" s="32">
        <f t="shared" si="484"/>
        <v>-2.8481012658227889E-2</v>
      </c>
      <c r="AU846" s="216">
        <f t="shared" si="480"/>
        <v>-2.9126213592232997E-2</v>
      </c>
      <c r="AV846" s="461">
        <f t="shared" si="481"/>
        <v>-0.10182767624020894</v>
      </c>
      <c r="AW846" s="461">
        <f t="shared" si="482"/>
        <v>-0.30215827338129497</v>
      </c>
    </row>
    <row r="847" spans="1:49">
      <c r="A847" s="314">
        <f t="shared" si="488"/>
        <v>43185</v>
      </c>
      <c r="B847" s="26">
        <v>5514</v>
      </c>
      <c r="C847" s="329">
        <v>3953</v>
      </c>
      <c r="D847" s="363">
        <f t="shared" si="500"/>
        <v>-2.5126145608073358E-2</v>
      </c>
      <c r="E847" s="349">
        <f t="shared" si="489"/>
        <v>-3.127196064652138E-2</v>
      </c>
      <c r="F847" s="349">
        <f t="shared" si="490"/>
        <v>-1.6421995521273991E-2</v>
      </c>
      <c r="G847" s="442">
        <f t="shared" si="491"/>
        <v>0.3948899569946876</v>
      </c>
      <c r="I847" s="469">
        <v>6.15</v>
      </c>
      <c r="J847" s="365">
        <v>10.95</v>
      </c>
      <c r="L847" s="365">
        <v>10</v>
      </c>
      <c r="N847" s="365">
        <v>8.4</v>
      </c>
      <c r="P847" s="379">
        <v>-0.23</v>
      </c>
      <c r="Q847" s="368">
        <v>1.91</v>
      </c>
      <c r="R847" s="366">
        <v>2.95</v>
      </c>
      <c r="S847" s="489">
        <v>5.8</v>
      </c>
      <c r="T847" s="393">
        <v>6</v>
      </c>
      <c r="U847" s="365">
        <v>6.4</v>
      </c>
      <c r="V847" s="365">
        <v>6.1</v>
      </c>
      <c r="X847" s="73">
        <v>16.55</v>
      </c>
      <c r="Y847" s="365">
        <v>15.1</v>
      </c>
      <c r="Z847" s="457">
        <v>14.75</v>
      </c>
      <c r="AA847" s="365">
        <v>3.29</v>
      </c>
      <c r="AB847" s="365">
        <v>0.82</v>
      </c>
      <c r="AE847" s="325">
        <f t="shared" si="485"/>
        <v>8.19672131147553E-3</v>
      </c>
      <c r="AF847" s="324">
        <f t="shared" si="486"/>
        <v>-2.6666666666666727E-2</v>
      </c>
      <c r="AH847" s="213">
        <f t="shared" si="487"/>
        <v>-1.4778325123152691E-2</v>
      </c>
      <c r="AJ847" s="211">
        <f t="shared" si="483"/>
        <v>-1.7543859649122862E-2</v>
      </c>
      <c r="AL847" s="462" t="e">
        <f t="shared" si="492"/>
        <v>#DIV/0!</v>
      </c>
      <c r="AM847" s="461">
        <f t="shared" si="494"/>
        <v>-1.5463917525773252E-2</v>
      </c>
      <c r="AN847" s="200">
        <f t="shared" si="495"/>
        <v>-4.8387096774193505E-2</v>
      </c>
      <c r="AO847" s="324">
        <f t="shared" si="496"/>
        <v>-5.6910569105691144E-2</v>
      </c>
      <c r="AP847" s="32">
        <f t="shared" si="497"/>
        <v>-1.6393442622950727E-2</v>
      </c>
      <c r="AQ847" s="32">
        <f t="shared" si="498"/>
        <v>-4.4776119402985093E-2</v>
      </c>
      <c r="AR847" s="36">
        <f t="shared" si="499"/>
        <v>-4.6875000000000111E-2</v>
      </c>
      <c r="AS847" s="36">
        <f t="shared" si="476"/>
        <v>-1.4880952380952328E-2</v>
      </c>
      <c r="AT847" s="32">
        <f t="shared" si="484"/>
        <v>-1.6286644951140072E-2</v>
      </c>
      <c r="AU847" s="216">
        <f t="shared" si="480"/>
        <v>-1.6666666666666718E-2</v>
      </c>
      <c r="AV847" s="461">
        <f t="shared" si="481"/>
        <v>-4.3604651162790664E-2</v>
      </c>
      <c r="AW847" s="461">
        <f t="shared" si="482"/>
        <v>-0.15463917525773196</v>
      </c>
    </row>
    <row r="848" spans="1:49">
      <c r="A848" s="314">
        <f t="shared" si="488"/>
        <v>43192</v>
      </c>
      <c r="B848" s="26">
        <v>5312</v>
      </c>
      <c r="C848" s="329">
        <v>3730</v>
      </c>
      <c r="D848" s="363">
        <f t="shared" si="500"/>
        <v>-4.4892785465300511E-2</v>
      </c>
      <c r="E848" s="349">
        <f t="shared" si="489"/>
        <v>-3.6634022488211793E-2</v>
      </c>
      <c r="F848" s="349">
        <f t="shared" si="490"/>
        <v>-5.6412850999241093E-2</v>
      </c>
      <c r="G848" s="442">
        <f t="shared" si="491"/>
        <v>0.42412868632707773</v>
      </c>
      <c r="I848" s="469">
        <v>5.75</v>
      </c>
      <c r="J848" s="365">
        <v>10.65</v>
      </c>
      <c r="L848" s="365">
        <v>9.3000000000000007</v>
      </c>
      <c r="N848" s="365">
        <v>8.1999999999999993</v>
      </c>
      <c r="P848" s="379">
        <v>-0.35</v>
      </c>
      <c r="Q848" s="368">
        <v>1.75</v>
      </c>
      <c r="R848" s="366">
        <v>2.9</v>
      </c>
      <c r="S848" s="489">
        <v>5.5</v>
      </c>
      <c r="T848" s="393">
        <v>5.75</v>
      </c>
      <c r="U848" s="365">
        <v>6.3</v>
      </c>
      <c r="V848" s="365">
        <v>6</v>
      </c>
      <c r="X848" s="73">
        <v>15.9</v>
      </c>
      <c r="Y848" s="365">
        <v>14.45</v>
      </c>
      <c r="Z848" s="457">
        <v>14.1</v>
      </c>
      <c r="AA848" s="365">
        <v>3.17</v>
      </c>
      <c r="AB848" s="365">
        <v>0.76</v>
      </c>
      <c r="AE848" s="325">
        <f t="shared" si="485"/>
        <v>-6.5040650406504086E-2</v>
      </c>
      <c r="AF848" s="324">
        <f t="shared" si="486"/>
        <v>-2.739726027397249E-2</v>
      </c>
      <c r="AH848" s="213">
        <f t="shared" si="487"/>
        <v>-6.9999999999999951E-2</v>
      </c>
      <c r="AJ848" s="211">
        <f t="shared" si="483"/>
        <v>-2.3809523809523947E-2</v>
      </c>
      <c r="AL848" s="462">
        <f t="shared" si="492"/>
        <v>0.52173913043478248</v>
      </c>
      <c r="AM848" s="461">
        <f t="shared" si="494"/>
        <v>-8.376963350785338E-2</v>
      </c>
      <c r="AN848" s="200">
        <f t="shared" si="495"/>
        <v>-1.6949152542372947E-2</v>
      </c>
      <c r="AO848" s="324">
        <f t="shared" si="496"/>
        <v>-5.1724137931034475E-2</v>
      </c>
      <c r="AP848" s="32">
        <f t="shared" si="497"/>
        <v>-4.166666666666663E-2</v>
      </c>
      <c r="AQ848" s="32">
        <f t="shared" si="498"/>
        <v>-1.5625000000000111E-2</v>
      </c>
      <c r="AR848" s="36">
        <f t="shared" si="499"/>
        <v>-1.6393442622950727E-2</v>
      </c>
      <c r="AS848" s="36">
        <f t="shared" si="476"/>
        <v>-3.92749244712991E-2</v>
      </c>
      <c r="AT848" s="32">
        <f t="shared" si="484"/>
        <v>-4.3046357615894038E-2</v>
      </c>
      <c r="AU848" s="216">
        <f t="shared" si="480"/>
        <v>-4.4067796610169463E-2</v>
      </c>
      <c r="AV848" s="461">
        <f t="shared" si="481"/>
        <v>-3.6474164133738607E-2</v>
      </c>
      <c r="AW848" s="461">
        <f t="shared" si="482"/>
        <v>-7.3170731707317027E-2</v>
      </c>
    </row>
    <row r="849" spans="1:49">
      <c r="A849" s="314">
        <f t="shared" si="488"/>
        <v>43199</v>
      </c>
      <c r="B849" s="26">
        <v>4995</v>
      </c>
      <c r="C849" s="329">
        <v>3502</v>
      </c>
      <c r="D849" s="363">
        <f t="shared" si="500"/>
        <v>-6.0274275602742788E-2</v>
      </c>
      <c r="E849" s="349">
        <f t="shared" si="489"/>
        <v>-5.9676204819277157E-2</v>
      </c>
      <c r="F849" s="349">
        <f t="shared" si="490"/>
        <v>-6.1126005361930247E-2</v>
      </c>
      <c r="G849" s="442">
        <f t="shared" ref="G849:G859" si="501">(B849-C849)/C849</f>
        <v>0.42632781267846942</v>
      </c>
      <c r="I849" s="469">
        <v>5.25</v>
      </c>
      <c r="J849" s="365">
        <v>10.050000000000001</v>
      </c>
      <c r="L849" s="365">
        <v>8.4</v>
      </c>
      <c r="N849" s="365">
        <v>9</v>
      </c>
      <c r="P849" s="379">
        <v>-0.46</v>
      </c>
      <c r="Q849" s="368">
        <v>1.35</v>
      </c>
      <c r="R849" s="366">
        <v>2.6</v>
      </c>
      <c r="S849" s="489">
        <v>5.2</v>
      </c>
      <c r="T849" s="423">
        <v>5.4</v>
      </c>
      <c r="U849" s="365">
        <v>5.9</v>
      </c>
      <c r="V849" s="365">
        <v>5.9</v>
      </c>
      <c r="X849" s="73">
        <v>15.4</v>
      </c>
      <c r="Y849" s="365">
        <v>13.1</v>
      </c>
      <c r="Z849" s="457">
        <v>12.75</v>
      </c>
      <c r="AA849" s="365">
        <v>2.96</v>
      </c>
      <c r="AB849" s="365">
        <v>0.72</v>
      </c>
      <c r="AE849" s="325">
        <f t="shared" si="485"/>
        <v>-8.6956521739130488E-2</v>
      </c>
      <c r="AF849" s="324">
        <f t="shared" si="486"/>
        <v>-5.6338028169014009E-2</v>
      </c>
      <c r="AH849" s="213">
        <f t="shared" si="487"/>
        <v>-9.6774193548387122E-2</v>
      </c>
      <c r="AJ849" s="211">
        <f t="shared" si="483"/>
        <v>9.7560975609756184E-2</v>
      </c>
      <c r="AL849" s="462">
        <f t="shared" si="492"/>
        <v>0.3142857142857145</v>
      </c>
      <c r="AM849" s="461">
        <f t="shared" si="494"/>
        <v>-0.22857142857142854</v>
      </c>
      <c r="AN849" s="200">
        <f t="shared" si="495"/>
        <v>-0.10344827586206895</v>
      </c>
      <c r="AO849" s="324">
        <f t="shared" si="496"/>
        <v>-5.4545454545454564E-2</v>
      </c>
      <c r="AP849" s="32">
        <f t="shared" si="497"/>
        <v>-6.0869565217391286E-2</v>
      </c>
      <c r="AQ849" s="32">
        <f t="shared" si="498"/>
        <v>-6.3492063492063378E-2</v>
      </c>
      <c r="AR849" s="36">
        <f t="shared" si="499"/>
        <v>-1.6666666666666607E-2</v>
      </c>
      <c r="AS849" s="36">
        <f t="shared" si="476"/>
        <v>-3.1446540880503138E-2</v>
      </c>
      <c r="AT849" s="32">
        <f t="shared" si="484"/>
        <v>-9.3425605536332168E-2</v>
      </c>
      <c r="AU849" s="216">
        <f t="shared" si="480"/>
        <v>-9.5744680851063801E-2</v>
      </c>
      <c r="AV849" s="461">
        <f t="shared" si="481"/>
        <v>-6.6246056782334417E-2</v>
      </c>
      <c r="AW849" s="461">
        <f t="shared" si="482"/>
        <v>-5.2631578947368474E-2</v>
      </c>
    </row>
    <row r="850" spans="1:49">
      <c r="A850" s="314">
        <f t="shared" si="488"/>
        <v>43206</v>
      </c>
      <c r="B850" s="26">
        <v>5282</v>
      </c>
      <c r="C850" s="329">
        <v>3814</v>
      </c>
      <c r="D850" s="363">
        <f t="shared" si="500"/>
        <v>7.0495468989054899E-2</v>
      </c>
      <c r="E850" s="349">
        <f t="shared" si="489"/>
        <v>5.7457457457457561E-2</v>
      </c>
      <c r="F850" s="349">
        <f t="shared" si="490"/>
        <v>8.9091947458595167E-2</v>
      </c>
      <c r="G850" s="443">
        <f t="shared" si="501"/>
        <v>0.38489774514944941</v>
      </c>
      <c r="I850" s="469">
        <v>6.4</v>
      </c>
      <c r="J850" s="365">
        <v>10.65</v>
      </c>
      <c r="L850" s="365">
        <v>8.5</v>
      </c>
      <c r="N850" s="365">
        <v>9.35</v>
      </c>
      <c r="P850" s="379">
        <v>-0.4</v>
      </c>
      <c r="Q850" s="368">
        <v>1.98</v>
      </c>
      <c r="R850" s="366">
        <v>3.1</v>
      </c>
      <c r="S850" s="489">
        <v>5.5</v>
      </c>
      <c r="T850" s="423">
        <v>5.6</v>
      </c>
      <c r="U850" s="365">
        <v>6.6</v>
      </c>
      <c r="V850" s="365">
        <v>6.3</v>
      </c>
      <c r="X850" s="73">
        <v>15.3</v>
      </c>
      <c r="Y850" s="365">
        <v>13.85</v>
      </c>
      <c r="Z850" s="457">
        <v>13.5</v>
      </c>
      <c r="AA850" s="365">
        <v>3.23</v>
      </c>
      <c r="AB850" s="365">
        <v>0.87</v>
      </c>
      <c r="AE850" s="325">
        <f t="shared" si="485"/>
        <v>0.21904761904761916</v>
      </c>
      <c r="AF850" s="324">
        <f t="shared" si="486"/>
        <v>5.9701492537313383E-2</v>
      </c>
      <c r="AH850" s="213">
        <f t="shared" si="487"/>
        <v>1.1904761904761862E-2</v>
      </c>
      <c r="AJ850" s="211">
        <f t="shared" si="483"/>
        <v>3.8888888888888751E-2</v>
      </c>
      <c r="AL850" s="462">
        <f t="shared" si="492"/>
        <v>-0.13043478260869568</v>
      </c>
      <c r="AM850" s="461">
        <f t="shared" si="494"/>
        <v>0.46666666666666656</v>
      </c>
      <c r="AN850" s="200">
        <f t="shared" si="495"/>
        <v>0.19230769230769229</v>
      </c>
      <c r="AO850" s="324">
        <f t="shared" si="496"/>
        <v>5.7692307692307709E-2</v>
      </c>
      <c r="AP850" s="32">
        <f t="shared" si="497"/>
        <v>3.7037037037036979E-2</v>
      </c>
      <c r="AQ850" s="32">
        <f t="shared" si="498"/>
        <v>0.11864406779661008</v>
      </c>
      <c r="AR850" s="36">
        <f t="shared" si="499"/>
        <v>6.7796610169491345E-2</v>
      </c>
      <c r="AS850" s="36">
        <f t="shared" si="476"/>
        <v>-6.4935064935064402E-3</v>
      </c>
      <c r="AT850" s="32">
        <f t="shared" si="484"/>
        <v>5.7251908396946494E-2</v>
      </c>
      <c r="AU850" s="216">
        <f t="shared" si="480"/>
        <v>5.8823529411764719E-2</v>
      </c>
      <c r="AV850" s="461">
        <f t="shared" si="481"/>
        <v>9.1216216216216228E-2</v>
      </c>
      <c r="AW850" s="461">
        <f t="shared" si="482"/>
        <v>0.20833333333333348</v>
      </c>
    </row>
    <row r="851" spans="1:49">
      <c r="A851" s="314">
        <f t="shared" si="488"/>
        <v>43213</v>
      </c>
      <c r="B851" s="26">
        <v>7323</v>
      </c>
      <c r="C851" s="329">
        <v>4674</v>
      </c>
      <c r="D851" s="363">
        <f t="shared" si="500"/>
        <v>0.31893139841688645</v>
      </c>
      <c r="E851" s="349">
        <f t="shared" si="489"/>
        <v>0.38640666414237024</v>
      </c>
      <c r="F851" s="349">
        <f t="shared" si="490"/>
        <v>0.22548505506030425</v>
      </c>
      <c r="G851" s="443">
        <f t="shared" si="501"/>
        <v>0.56675224646983313</v>
      </c>
      <c r="H851" s="452"/>
      <c r="I851" s="469">
        <v>7.1</v>
      </c>
      <c r="J851" s="365">
        <v>13.1</v>
      </c>
      <c r="L851" s="365">
        <v>10.1</v>
      </c>
      <c r="N851" s="365">
        <v>11.1</v>
      </c>
      <c r="P851" s="379">
        <v>0.25</v>
      </c>
      <c r="Q851" s="368">
        <v>2.59</v>
      </c>
      <c r="R851" s="366">
        <v>4.0999999999999996</v>
      </c>
      <c r="S851" s="489">
        <v>7.7</v>
      </c>
      <c r="T851" s="423">
        <v>7.1</v>
      </c>
      <c r="U851" s="365">
        <v>9</v>
      </c>
      <c r="V851" s="365">
        <v>8.6999999999999993</v>
      </c>
      <c r="X851" s="73">
        <v>19.75</v>
      </c>
      <c r="Y851" s="365">
        <v>18.3</v>
      </c>
      <c r="Z851" s="457">
        <v>17.95</v>
      </c>
      <c r="AA851" s="365">
        <v>5.32</v>
      </c>
      <c r="AB851" s="365">
        <v>2.56</v>
      </c>
      <c r="AE851" s="325">
        <f t="shared" si="485"/>
        <v>0.10937499999999978</v>
      </c>
      <c r="AF851" s="324">
        <f t="shared" si="486"/>
        <v>0.2300469483568075</v>
      </c>
      <c r="AH851" s="213">
        <f t="shared" si="487"/>
        <v>0.18823529411764706</v>
      </c>
      <c r="AJ851" s="211">
        <f t="shared" si="483"/>
        <v>0.1871657754010696</v>
      </c>
      <c r="AL851" s="462">
        <f t="shared" si="492"/>
        <v>-1.625</v>
      </c>
      <c r="AM851" s="461">
        <f t="shared" si="494"/>
        <v>0.30808080808080796</v>
      </c>
      <c r="AN851" s="200">
        <f t="shared" si="495"/>
        <v>0.32258064516129026</v>
      </c>
      <c r="AO851" s="324">
        <f t="shared" si="496"/>
        <v>0.40000000000000013</v>
      </c>
      <c r="AP851" s="32">
        <f t="shared" si="497"/>
        <v>0.26785714285714279</v>
      </c>
      <c r="AQ851" s="32">
        <f t="shared" si="498"/>
        <v>0.36363636363636376</v>
      </c>
      <c r="AR851" s="36">
        <f t="shared" si="499"/>
        <v>0.38095238095238093</v>
      </c>
      <c r="AS851" s="36">
        <f t="shared" si="476"/>
        <v>0.29084967320261423</v>
      </c>
      <c r="AT851" s="32">
        <f t="shared" si="484"/>
        <v>0.3212996389891698</v>
      </c>
      <c r="AU851" s="216">
        <f t="shared" si="480"/>
        <v>0.32962962962962949</v>
      </c>
      <c r="AV851" s="461">
        <f t="shared" si="481"/>
        <v>0.64705882352941191</v>
      </c>
      <c r="AW851" s="461">
        <f t="shared" si="482"/>
        <v>1.9425287356321839</v>
      </c>
    </row>
    <row r="852" spans="1:49">
      <c r="A852" s="314">
        <f t="shared" si="488"/>
        <v>43220</v>
      </c>
      <c r="B852" s="26">
        <v>8004</v>
      </c>
      <c r="C852" s="329">
        <v>4915</v>
      </c>
      <c r="D852" s="363">
        <f t="shared" si="500"/>
        <v>7.6852546469950767E-2</v>
      </c>
      <c r="E852" s="349">
        <f t="shared" si="489"/>
        <v>9.2994674313805925E-2</v>
      </c>
      <c r="F852" s="349">
        <f t="shared" si="490"/>
        <v>5.1561831407787695E-2</v>
      </c>
      <c r="G852" s="442">
        <f t="shared" si="501"/>
        <v>0.62848423194303149</v>
      </c>
      <c r="I852" s="469">
        <v>7.25</v>
      </c>
      <c r="J852" s="365">
        <v>13.35</v>
      </c>
      <c r="L852" s="365">
        <v>10.85</v>
      </c>
      <c r="N852" s="365">
        <v>11.95</v>
      </c>
      <c r="P852" s="379">
        <v>0.66</v>
      </c>
      <c r="Q852" s="368">
        <v>2.7</v>
      </c>
      <c r="R852" s="424">
        <v>5.25</v>
      </c>
      <c r="S852" s="489">
        <v>9</v>
      </c>
      <c r="T852" s="423">
        <v>7.95</v>
      </c>
      <c r="U852" s="365">
        <v>10.65</v>
      </c>
      <c r="V852" s="365">
        <v>10.35</v>
      </c>
      <c r="X852" s="73">
        <v>19.850000000000001</v>
      </c>
      <c r="Y852" s="365">
        <v>18.399999999999999</v>
      </c>
      <c r="Z852" s="457">
        <v>18.05</v>
      </c>
      <c r="AA852" s="365">
        <v>5.57</v>
      </c>
      <c r="AB852" s="365">
        <v>3.29</v>
      </c>
      <c r="AE852" s="325">
        <f t="shared" si="485"/>
        <v>2.1126760563380254E-2</v>
      </c>
      <c r="AF852" s="324">
        <f t="shared" si="486"/>
        <v>1.9083969465648831E-2</v>
      </c>
      <c r="AH852" s="213">
        <f t="shared" si="487"/>
        <v>7.4257425742574323E-2</v>
      </c>
      <c r="AJ852" s="211">
        <f t="shared" si="483"/>
        <v>7.6576576576576461E-2</v>
      </c>
      <c r="AL852" s="462">
        <f t="shared" si="492"/>
        <v>1.6400000000000001</v>
      </c>
      <c r="AM852" s="461">
        <f t="shared" si="494"/>
        <v>4.2471042471042608E-2</v>
      </c>
      <c r="AN852" s="200">
        <f t="shared" si="495"/>
        <v>0.28048780487804881</v>
      </c>
      <c r="AO852" s="324">
        <f t="shared" si="496"/>
        <v>0.16883116883116878</v>
      </c>
      <c r="AP852" s="32">
        <f t="shared" si="497"/>
        <v>0.11971830985915499</v>
      </c>
      <c r="AQ852" s="32">
        <f t="shared" si="498"/>
        <v>0.18333333333333335</v>
      </c>
      <c r="AR852" s="36">
        <f t="shared" si="499"/>
        <v>0.18965517241379315</v>
      </c>
      <c r="AS852" s="36">
        <f t="shared" si="476"/>
        <v>5.0632911392405333E-3</v>
      </c>
      <c r="AT852" s="32">
        <f t="shared" si="484"/>
        <v>5.4644808743167239E-3</v>
      </c>
      <c r="AU852" s="216">
        <f t="shared" si="480"/>
        <v>5.5710306406686616E-3</v>
      </c>
      <c r="AV852" s="461">
        <f t="shared" si="481"/>
        <v>4.6992481203007586E-2</v>
      </c>
      <c r="AW852" s="461">
        <f t="shared" si="482"/>
        <v>0.28515625</v>
      </c>
    </row>
    <row r="853" spans="1:49">
      <c r="A853" s="314">
        <f t="shared" si="488"/>
        <v>43227</v>
      </c>
      <c r="B853" s="26">
        <v>8079</v>
      </c>
      <c r="C853" s="329">
        <v>5136</v>
      </c>
      <c r="D853" s="363">
        <f t="shared" si="500"/>
        <v>2.2911990092112422E-2</v>
      </c>
      <c r="E853" s="349">
        <f t="shared" si="489"/>
        <v>9.3703148425787752E-3</v>
      </c>
      <c r="F853" s="349">
        <f t="shared" si="490"/>
        <v>4.4964394710071298E-2</v>
      </c>
      <c r="G853" s="442">
        <f t="shared" si="501"/>
        <v>0.57301401869158874</v>
      </c>
      <c r="I853" s="497">
        <v>7.65</v>
      </c>
      <c r="J853" s="365">
        <v>13.9</v>
      </c>
      <c r="L853" s="365">
        <v>11.05</v>
      </c>
      <c r="N853" s="365">
        <v>12.2</v>
      </c>
      <c r="P853" s="379">
        <v>0.7</v>
      </c>
      <c r="Q853" s="368">
        <v>2.94</v>
      </c>
      <c r="R853" s="366">
        <v>5.2</v>
      </c>
      <c r="S853" s="489">
        <v>9.1</v>
      </c>
      <c r="T853" s="423">
        <v>8.0500000000000007</v>
      </c>
      <c r="U853" s="365">
        <v>10.55</v>
      </c>
      <c r="V853" s="365">
        <v>10.25</v>
      </c>
      <c r="X853" s="73">
        <v>20.2</v>
      </c>
      <c r="Y853" s="365">
        <v>18.850000000000001</v>
      </c>
      <c r="Z853" s="457">
        <v>18.399999999999999</v>
      </c>
      <c r="AA853" s="365">
        <v>5.6</v>
      </c>
      <c r="AB853" s="365">
        <v>3.35</v>
      </c>
      <c r="AE853" s="325">
        <f t="shared" si="485"/>
        <v>5.5172413793103559E-2</v>
      </c>
      <c r="AF853" s="324">
        <f t="shared" si="486"/>
        <v>4.1198501872659277E-2</v>
      </c>
      <c r="AH853" s="213">
        <f t="shared" si="487"/>
        <v>1.8433179723502446E-2</v>
      </c>
      <c r="AJ853" s="211">
        <f t="shared" si="483"/>
        <v>2.0920502092050208E-2</v>
      </c>
      <c r="AL853" s="462">
        <f t="shared" si="492"/>
        <v>6.0606060606060552E-2</v>
      </c>
      <c r="AM853" s="461">
        <f t="shared" si="494"/>
        <v>8.8888888888888795E-2</v>
      </c>
      <c r="AN853" s="200">
        <f t="shared" si="495"/>
        <v>-9.52380952380949E-3</v>
      </c>
      <c r="AO853" s="324">
        <f t="shared" si="496"/>
        <v>1.1111111111111072E-2</v>
      </c>
      <c r="AP853" s="32">
        <f t="shared" si="497"/>
        <v>1.2578616352201255E-2</v>
      </c>
      <c r="AQ853" s="32">
        <f t="shared" si="498"/>
        <v>-9.3896713615022609E-3</v>
      </c>
      <c r="AR853" s="36">
        <f t="shared" si="499"/>
        <v>-9.6618357487922024E-3</v>
      </c>
      <c r="AS853" s="36">
        <f t="shared" si="476"/>
        <v>1.7632241813601901E-2</v>
      </c>
      <c r="AT853" s="32">
        <f t="shared" si="484"/>
        <v>2.4456521739130599E-2</v>
      </c>
      <c r="AU853" s="216">
        <f t="shared" si="480"/>
        <v>1.9390581717451338E-2</v>
      </c>
      <c r="AV853" s="461">
        <f t="shared" si="481"/>
        <v>5.3859964093356805E-3</v>
      </c>
      <c r="AW853" s="461">
        <f t="shared" si="482"/>
        <v>1.8237082066869359E-2</v>
      </c>
    </row>
    <row r="854" spans="1:49">
      <c r="A854" s="314">
        <f t="shared" si="488"/>
        <v>43234</v>
      </c>
      <c r="B854" s="26">
        <v>8522</v>
      </c>
      <c r="C854" s="329">
        <v>5553</v>
      </c>
      <c r="D854" s="363">
        <f t="shared" si="500"/>
        <v>6.507756337495274E-2</v>
      </c>
      <c r="E854" s="349">
        <f t="shared" si="489"/>
        <v>5.4833518999876318E-2</v>
      </c>
      <c r="F854" s="349">
        <f t="shared" si="490"/>
        <v>8.1191588785046731E-2</v>
      </c>
      <c r="G854" s="442">
        <f t="shared" si="501"/>
        <v>0.53466594633531428</v>
      </c>
      <c r="I854" s="469">
        <v>8.4</v>
      </c>
      <c r="J854" s="365">
        <v>14.4</v>
      </c>
      <c r="L854" s="365">
        <v>11.85</v>
      </c>
      <c r="N854" s="365">
        <v>13.1</v>
      </c>
      <c r="P854" s="379">
        <v>0.89</v>
      </c>
      <c r="Q854" s="368">
        <v>3.52</v>
      </c>
      <c r="R854" s="366">
        <v>5.5</v>
      </c>
      <c r="S854" s="489">
        <v>9.6999999999999993</v>
      </c>
      <c r="T854" s="396">
        <v>8.5</v>
      </c>
      <c r="U854" s="365">
        <v>11.25</v>
      </c>
      <c r="V854" s="365">
        <v>10.95</v>
      </c>
      <c r="X854" s="365">
        <v>20.8</v>
      </c>
      <c r="Y854" s="365">
        <v>19.45</v>
      </c>
      <c r="Z854" s="457">
        <v>19</v>
      </c>
      <c r="AA854" s="365">
        <v>6.04</v>
      </c>
      <c r="AB854" s="365">
        <v>3.84</v>
      </c>
      <c r="AE854" s="325">
        <f t="shared" si="485"/>
        <v>9.8039215686274606E-2</v>
      </c>
      <c r="AF854" s="324">
        <f t="shared" si="486"/>
        <v>3.5971223021582732E-2</v>
      </c>
      <c r="AH854" s="213">
        <f t="shared" si="487"/>
        <v>7.2398190045248834E-2</v>
      </c>
      <c r="AJ854" s="211">
        <f t="shared" si="483"/>
        <v>7.3770491803278659E-2</v>
      </c>
      <c r="AL854" s="462">
        <f t="shared" si="492"/>
        <v>0.27142857142857157</v>
      </c>
      <c r="AM854" s="461">
        <f t="shared" si="494"/>
        <v>0.19727891156462585</v>
      </c>
      <c r="AN854" s="200">
        <f t="shared" si="495"/>
        <v>5.7692307692307709E-2</v>
      </c>
      <c r="AO854" s="324">
        <f t="shared" si="496"/>
        <v>6.5934065934065922E-2</v>
      </c>
      <c r="AP854" s="32">
        <f t="shared" si="497"/>
        <v>5.5900621118012417E-2</v>
      </c>
      <c r="AQ854" s="32">
        <f t="shared" si="498"/>
        <v>6.6350710900473953E-2</v>
      </c>
      <c r="AR854" s="36">
        <f t="shared" si="499"/>
        <v>6.8292682926829107E-2</v>
      </c>
      <c r="AS854" s="36">
        <f t="shared" si="476"/>
        <v>2.9702970297029729E-2</v>
      </c>
      <c r="AT854" s="32">
        <f t="shared" si="484"/>
        <v>3.1830238726790361E-2</v>
      </c>
      <c r="AU854" s="216">
        <f t="shared" si="480"/>
        <v>3.2608695652174058E-2</v>
      </c>
      <c r="AV854" s="461">
        <f t="shared" si="481"/>
        <v>7.8571428571428736E-2</v>
      </c>
      <c r="AW854" s="461">
        <f t="shared" si="482"/>
        <v>0.14626865671641776</v>
      </c>
    </row>
    <row r="855" spans="1:49">
      <c r="A855" s="314">
        <f t="shared" si="488"/>
        <v>43241</v>
      </c>
      <c r="B855" s="26">
        <v>7280</v>
      </c>
      <c r="C855" s="329">
        <v>5019</v>
      </c>
      <c r="D855" s="363">
        <f t="shared" si="500"/>
        <v>-0.12618117229129666</v>
      </c>
      <c r="E855" s="349">
        <f t="shared" si="489"/>
        <v>-0.14574043651724944</v>
      </c>
      <c r="F855" s="349">
        <f t="shared" si="490"/>
        <v>-9.6164235548352295E-2</v>
      </c>
      <c r="G855" s="442">
        <f t="shared" si="501"/>
        <v>0.45048814504881451</v>
      </c>
      <c r="I855" s="469">
        <v>7.7</v>
      </c>
      <c r="J855" s="365">
        <v>13.25</v>
      </c>
      <c r="L855" s="365">
        <v>11.1</v>
      </c>
      <c r="N855" s="365">
        <v>12.25</v>
      </c>
      <c r="P855" s="379">
        <v>0.46</v>
      </c>
      <c r="Q855" s="368">
        <v>2.94</v>
      </c>
      <c r="R855" s="366">
        <v>4.2</v>
      </c>
      <c r="S855" s="489">
        <v>8.5</v>
      </c>
      <c r="T855" s="396">
        <v>7.9</v>
      </c>
      <c r="U855" s="365">
        <v>9.35</v>
      </c>
      <c r="V855" s="365">
        <v>9</v>
      </c>
      <c r="X855" s="73">
        <v>19</v>
      </c>
      <c r="Y855" s="365">
        <v>17.7</v>
      </c>
      <c r="Z855" s="457">
        <v>17.25</v>
      </c>
      <c r="AA855" s="365">
        <v>4.76</v>
      </c>
      <c r="AB855" s="365">
        <v>2.5</v>
      </c>
      <c r="AE855" s="325">
        <f t="shared" si="485"/>
        <v>-8.333333333333337E-2</v>
      </c>
      <c r="AF855" s="324">
        <f t="shared" si="486"/>
        <v>-7.986111111111116E-2</v>
      </c>
      <c r="AH855" s="213">
        <f t="shared" si="487"/>
        <v>-6.3291139240506333E-2</v>
      </c>
      <c r="AJ855" s="211">
        <f t="shared" si="483"/>
        <v>-6.4885496183206048E-2</v>
      </c>
      <c r="AL855" s="462">
        <f t="shared" si="492"/>
        <v>-0.4831460674157303</v>
      </c>
      <c r="AM855" s="461">
        <f t="shared" si="494"/>
        <v>-0.16477272727272729</v>
      </c>
      <c r="AN855" s="200">
        <f t="shared" si="495"/>
        <v>-0.23636363636363633</v>
      </c>
      <c r="AO855" s="324">
        <f t="shared" si="496"/>
        <v>-0.12371134020618546</v>
      </c>
      <c r="AP855" s="32">
        <f t="shared" si="497"/>
        <v>-7.0588235294117618E-2</v>
      </c>
      <c r="AQ855" s="32">
        <f t="shared" si="498"/>
        <v>-0.16888888888888887</v>
      </c>
      <c r="AR855" s="36">
        <f t="shared" si="499"/>
        <v>-0.17808219178082185</v>
      </c>
      <c r="AS855" s="36">
        <f t="shared" si="476"/>
        <v>-8.6538461538461564E-2</v>
      </c>
      <c r="AT855" s="32">
        <f t="shared" si="484"/>
        <v>-8.9974293059125965E-2</v>
      </c>
      <c r="AU855" s="216">
        <f t="shared" si="480"/>
        <v>-9.210526315789469E-2</v>
      </c>
      <c r="AV855" s="461">
        <f t="shared" si="481"/>
        <v>-0.21192052980132459</v>
      </c>
      <c r="AW855" s="461">
        <f t="shared" si="482"/>
        <v>-0.34895833333333326</v>
      </c>
    </row>
    <row r="856" spans="1:49">
      <c r="A856" s="314">
        <f t="shared" si="488"/>
        <v>43248</v>
      </c>
      <c r="B856" s="26">
        <v>6475</v>
      </c>
      <c r="C856" s="329">
        <v>4347</v>
      </c>
      <c r="D856" s="363">
        <f t="shared" si="500"/>
        <v>-0.12009106431417194</v>
      </c>
      <c r="E856" s="349">
        <f t="shared" si="489"/>
        <v>-0.11057692307692313</v>
      </c>
      <c r="F856" s="349">
        <f t="shared" si="490"/>
        <v>-0.13389121338912136</v>
      </c>
      <c r="G856" s="442">
        <f t="shared" si="501"/>
        <v>0.48953301127214172</v>
      </c>
      <c r="I856" s="469">
        <v>7.05</v>
      </c>
      <c r="J856" s="365">
        <v>11.85</v>
      </c>
      <c r="L856" s="365">
        <v>10.050000000000001</v>
      </c>
      <c r="N856" s="365">
        <v>11.15</v>
      </c>
      <c r="P856" s="379">
        <v>-0.16</v>
      </c>
      <c r="Q856" s="368">
        <v>2.11</v>
      </c>
      <c r="R856" s="366">
        <v>3.85</v>
      </c>
      <c r="S856" s="489">
        <v>7.3</v>
      </c>
      <c r="T856" s="396">
        <v>6.95</v>
      </c>
      <c r="U856" s="365">
        <v>8</v>
      </c>
      <c r="V856" s="365">
        <v>7.95</v>
      </c>
      <c r="X856" s="73">
        <v>17.8</v>
      </c>
      <c r="Y856" s="365">
        <v>16.5</v>
      </c>
      <c r="Z856" s="457">
        <v>16.05</v>
      </c>
      <c r="AA856" s="365">
        <v>3.72</v>
      </c>
      <c r="AB856" s="365">
        <v>1.65</v>
      </c>
      <c r="AE856" s="325">
        <f t="shared" si="485"/>
        <v>-8.4415584415584499E-2</v>
      </c>
      <c r="AF856" s="324">
        <f t="shared" si="486"/>
        <v>-0.10566037735849054</v>
      </c>
      <c r="AH856" s="213">
        <f t="shared" si="487"/>
        <v>-9.4594594594594517E-2</v>
      </c>
      <c r="AJ856" s="211">
        <f t="shared" si="483"/>
        <v>-8.9795918367346905E-2</v>
      </c>
      <c r="AL856" s="462">
        <f t="shared" si="492"/>
        <v>-1.3478260869565217</v>
      </c>
      <c r="AM856" s="461">
        <f t="shared" si="494"/>
        <v>-0.28231292517006801</v>
      </c>
      <c r="AN856" s="200">
        <f t="shared" si="495"/>
        <v>-8.333333333333337E-2</v>
      </c>
      <c r="AO856" s="324">
        <f t="shared" si="496"/>
        <v>-0.14117647058823535</v>
      </c>
      <c r="AP856" s="32">
        <f t="shared" si="497"/>
        <v>-0.120253164556962</v>
      </c>
      <c r="AQ856" s="32">
        <f t="shared" si="498"/>
        <v>-0.14438502673796794</v>
      </c>
      <c r="AR856" s="36">
        <f t="shared" si="499"/>
        <v>-0.1166666666666667</v>
      </c>
      <c r="AS856" s="36">
        <f t="shared" si="476"/>
        <v>-6.315789473684208E-2</v>
      </c>
      <c r="AT856" s="32">
        <f t="shared" si="484"/>
        <v>-6.7796610169491456E-2</v>
      </c>
      <c r="AU856" s="216">
        <f t="shared" si="480"/>
        <v>-6.9565217391304279E-2</v>
      </c>
      <c r="AV856" s="461">
        <f t="shared" si="481"/>
        <v>-0.21848739495798308</v>
      </c>
      <c r="AW856" s="461">
        <f t="shared" si="482"/>
        <v>-0.34000000000000008</v>
      </c>
    </row>
    <row r="857" spans="1:49">
      <c r="A857" s="314">
        <f t="shared" si="488"/>
        <v>43255</v>
      </c>
      <c r="B857" s="26">
        <v>6911</v>
      </c>
      <c r="C857" s="329">
        <v>4631</v>
      </c>
      <c r="D857" s="363">
        <f t="shared" si="500"/>
        <v>6.6531140269820765E-2</v>
      </c>
      <c r="E857" s="349">
        <f t="shared" si="489"/>
        <v>6.7335907335907441E-2</v>
      </c>
      <c r="F857" s="349">
        <f t="shared" si="490"/>
        <v>6.5332413158500025E-2</v>
      </c>
      <c r="G857" s="442">
        <f t="shared" si="501"/>
        <v>0.4923342690563593</v>
      </c>
      <c r="I857" s="469">
        <v>7.5</v>
      </c>
      <c r="J857" s="365">
        <v>12.75</v>
      </c>
      <c r="L857" s="365">
        <v>10</v>
      </c>
      <c r="N857" s="365">
        <v>11.1</v>
      </c>
      <c r="P857" s="379">
        <v>-0.1</v>
      </c>
      <c r="Q857" s="368">
        <v>2.65</v>
      </c>
      <c r="R857" s="366">
        <v>4.0999999999999996</v>
      </c>
      <c r="S857" s="489">
        <v>7.2</v>
      </c>
      <c r="T857" s="393">
        <v>6.9</v>
      </c>
      <c r="U857" s="365">
        <v>8.1999999999999993</v>
      </c>
      <c r="V857" s="365">
        <v>8.25</v>
      </c>
      <c r="X857" s="73">
        <v>19.5</v>
      </c>
      <c r="Y857" s="365">
        <v>18.149999999999999</v>
      </c>
      <c r="Z857" s="457">
        <v>17.75</v>
      </c>
      <c r="AA857" s="365">
        <v>4.1100000000000003</v>
      </c>
      <c r="AB857" s="365">
        <v>1.9</v>
      </c>
      <c r="AE857" s="325">
        <f t="shared" si="485"/>
        <v>6.3829787234042534E-2</v>
      </c>
      <c r="AF857" s="324">
        <f t="shared" si="486"/>
        <v>7.5949367088607556E-2</v>
      </c>
      <c r="AH857" s="213">
        <f t="shared" si="487"/>
        <v>-4.9751243781095411E-3</v>
      </c>
      <c r="AJ857" s="211">
        <f t="shared" ref="AJ857:AJ862" si="502">IF(ISBLANK(N857),"",N857/N856-1)</f>
        <v>-4.484304932735439E-3</v>
      </c>
      <c r="AL857" s="462">
        <f t="shared" ref="AL857:AL862" si="503">IF(ISBLANK(P857),"",P857/P856-1)</f>
        <v>-0.375</v>
      </c>
      <c r="AM857" s="461">
        <f t="shared" ref="AM857:AM862" si="504">IF(ISBLANK(Q857),"",Q857/Q856-1)</f>
        <v>0.25592417061611372</v>
      </c>
      <c r="AN857" s="200">
        <f t="shared" ref="AN857:AN862" si="505">IF(ISBLANK(R857),"",R857/R856-1)</f>
        <v>6.4935064935064846E-2</v>
      </c>
      <c r="AO857" s="324">
        <f t="shared" ref="AO857:AO862" si="506">IF(ISBLANK(S857),"",S857/S856-1)</f>
        <v>-1.3698630136986245E-2</v>
      </c>
      <c r="AP857" s="32">
        <f t="shared" ref="AP857:AP862" si="507">IF(ISBLANK(T857),"",T857/T856-1)</f>
        <v>-7.194244604316502E-3</v>
      </c>
      <c r="AQ857" s="32">
        <f t="shared" ref="AQ857:AQ862" si="508">IF(ISBLANK(U857),"",U857/U856-1)</f>
        <v>2.4999999999999911E-2</v>
      </c>
      <c r="AR857" s="36">
        <f t="shared" ref="AR857:AR862" si="509">IF(ISBLANK(V857),"",V857/V856-1)</f>
        <v>3.7735849056603765E-2</v>
      </c>
      <c r="AS857" s="36">
        <f t="shared" si="476"/>
        <v>9.550561797752799E-2</v>
      </c>
      <c r="AT857" s="32">
        <f t="shared" ref="AT857:AT862" si="510">IF(ISBLANK(Y857),"",Y857/Y856-1)</f>
        <v>9.9999999999999867E-2</v>
      </c>
      <c r="AU857" s="216">
        <f t="shared" si="480"/>
        <v>0.10591900311526481</v>
      </c>
      <c r="AV857" s="461">
        <f t="shared" si="481"/>
        <v>0.10483870967741948</v>
      </c>
      <c r="AW857" s="461">
        <f t="shared" si="482"/>
        <v>0.1515151515151516</v>
      </c>
    </row>
    <row r="858" spans="1:49" ht="12.65" customHeight="1">
      <c r="A858" s="314">
        <f t="shared" si="488"/>
        <v>43262</v>
      </c>
      <c r="B858" s="26">
        <v>7908</v>
      </c>
      <c r="C858" s="329">
        <v>5372</v>
      </c>
      <c r="D858" s="363">
        <f t="shared" ref="D858:D863" si="511">IF(ISBLANK(B858),"",(B858+C858)/(B857+C857)-1)</f>
        <v>0.15058048865014739</v>
      </c>
      <c r="E858" s="349">
        <f t="shared" si="489"/>
        <v>0.14426276949790195</v>
      </c>
      <c r="F858" s="349">
        <f t="shared" si="490"/>
        <v>0.16000863744331673</v>
      </c>
      <c r="G858" s="442">
        <f t="shared" si="501"/>
        <v>0.47207743857036488</v>
      </c>
      <c r="I858" s="469">
        <v>7.95</v>
      </c>
      <c r="J858" s="365">
        <v>14.45</v>
      </c>
      <c r="L858" s="73">
        <v>11</v>
      </c>
      <c r="N858" s="365">
        <v>11.75</v>
      </c>
      <c r="P858" s="379">
        <v>0.34</v>
      </c>
      <c r="Q858" s="368">
        <v>3.12</v>
      </c>
      <c r="R858" s="366">
        <v>4.95</v>
      </c>
      <c r="S858" s="489">
        <v>8.65</v>
      </c>
      <c r="T858" s="393">
        <v>8.1999999999999993</v>
      </c>
      <c r="U858" s="365">
        <v>9.4499999999999993</v>
      </c>
      <c r="V858" s="365">
        <v>9.9499999999999993</v>
      </c>
      <c r="X858" s="73">
        <v>20.5</v>
      </c>
      <c r="Y858" s="365">
        <v>19.399999999999999</v>
      </c>
      <c r="Z858" s="457">
        <v>19</v>
      </c>
      <c r="AA858" s="365">
        <v>5.24</v>
      </c>
      <c r="AB858" s="365">
        <v>2.96</v>
      </c>
      <c r="AE858" s="325">
        <f t="shared" si="485"/>
        <v>6.0000000000000053E-2</v>
      </c>
      <c r="AF858" s="324">
        <f t="shared" si="486"/>
        <v>0.1333333333333333</v>
      </c>
      <c r="AH858" s="213">
        <f t="shared" si="487"/>
        <v>0.10000000000000009</v>
      </c>
      <c r="AJ858" s="211">
        <f t="shared" si="502"/>
        <v>5.8558558558558627E-2</v>
      </c>
      <c r="AL858" s="462">
        <f t="shared" si="503"/>
        <v>-4.4000000000000004</v>
      </c>
      <c r="AM858" s="461">
        <f t="shared" si="504"/>
        <v>0.17735849056603792</v>
      </c>
      <c r="AN858" s="200">
        <f t="shared" si="505"/>
        <v>0.20731707317073189</v>
      </c>
      <c r="AO858" s="324">
        <f t="shared" si="506"/>
        <v>0.20138888888888884</v>
      </c>
      <c r="AP858" s="32">
        <f t="shared" si="507"/>
        <v>0.188405797101449</v>
      </c>
      <c r="AQ858" s="32">
        <f t="shared" si="508"/>
        <v>0.15243902439024382</v>
      </c>
      <c r="AR858" s="36">
        <f t="shared" si="509"/>
        <v>0.20606060606060606</v>
      </c>
      <c r="AS858" s="36">
        <f t="shared" si="476"/>
        <v>5.1282051282051322E-2</v>
      </c>
      <c r="AT858" s="32">
        <f t="shared" si="510"/>
        <v>6.887052341597788E-2</v>
      </c>
      <c r="AU858" s="216">
        <f t="shared" si="480"/>
        <v>7.0422535211267512E-2</v>
      </c>
      <c r="AV858" s="461">
        <f t="shared" si="481"/>
        <v>0.27493917274939172</v>
      </c>
      <c r="AW858" s="461">
        <f t="shared" si="482"/>
        <v>0.55789473684210522</v>
      </c>
    </row>
    <row r="859" spans="1:49">
      <c r="A859" s="314">
        <f t="shared" si="488"/>
        <v>43269</v>
      </c>
      <c r="B859" s="26">
        <v>8331</v>
      </c>
      <c r="C859" s="329">
        <v>5455</v>
      </c>
      <c r="D859" s="363">
        <f t="shared" si="511"/>
        <v>3.8102409638554269E-2</v>
      </c>
      <c r="E859" s="349">
        <f t="shared" si="489"/>
        <v>5.3490136570561564E-2</v>
      </c>
      <c r="F859" s="349">
        <f t="shared" si="490"/>
        <v>1.5450483991064745E-2</v>
      </c>
      <c r="G859" s="442">
        <f t="shared" si="501"/>
        <v>0.52722273143904674</v>
      </c>
      <c r="I859" s="469">
        <v>8</v>
      </c>
      <c r="J859" s="365">
        <v>15.15</v>
      </c>
      <c r="L859" s="365">
        <v>11.45</v>
      </c>
      <c r="N859" s="365">
        <v>11.95</v>
      </c>
      <c r="P859" s="379">
        <v>0.34</v>
      </c>
      <c r="Q859" s="368">
        <v>3.01</v>
      </c>
      <c r="R859" s="366">
        <v>5.2</v>
      </c>
      <c r="S859" s="456">
        <v>8.85</v>
      </c>
      <c r="T859" s="434">
        <v>8.35</v>
      </c>
      <c r="U859" s="365">
        <v>10.65</v>
      </c>
      <c r="V859" s="365">
        <v>10.3</v>
      </c>
      <c r="X859" s="73">
        <v>21.5</v>
      </c>
      <c r="Y859" s="365">
        <v>20.149999999999999</v>
      </c>
      <c r="Z859" s="457">
        <v>19.7</v>
      </c>
      <c r="AA859" s="365">
        <v>5.7</v>
      </c>
      <c r="AB859" s="365">
        <v>3.24</v>
      </c>
      <c r="AC859" s="368"/>
      <c r="AD859" s="474"/>
      <c r="AE859" s="325">
        <f t="shared" si="485"/>
        <v>6.2893081761006275E-3</v>
      </c>
      <c r="AF859" s="324">
        <f t="shared" si="486"/>
        <v>4.844290657439454E-2</v>
      </c>
      <c r="AH859" s="213">
        <f t="shared" si="487"/>
        <v>4.0909090909090784E-2</v>
      </c>
      <c r="AJ859" s="211">
        <f t="shared" si="502"/>
        <v>1.7021276595744705E-2</v>
      </c>
      <c r="AL859" s="462">
        <f t="shared" si="503"/>
        <v>0</v>
      </c>
      <c r="AM859" s="461">
        <f t="shared" si="504"/>
        <v>-3.5256410256410353E-2</v>
      </c>
      <c r="AN859" s="200">
        <f t="shared" si="505"/>
        <v>5.0505050505050608E-2</v>
      </c>
      <c r="AO859" s="324">
        <f t="shared" si="506"/>
        <v>2.3121387283236983E-2</v>
      </c>
      <c r="AP859" s="32">
        <f t="shared" si="507"/>
        <v>1.8292682926829285E-2</v>
      </c>
      <c r="AQ859" s="32">
        <f t="shared" si="508"/>
        <v>0.1269841269841272</v>
      </c>
      <c r="AR859" s="36">
        <f t="shared" si="509"/>
        <v>3.5175879396984966E-2</v>
      </c>
      <c r="AS859" s="36">
        <f t="shared" si="476"/>
        <v>4.8780487804878092E-2</v>
      </c>
      <c r="AT859" s="32">
        <f t="shared" si="510"/>
        <v>3.8659793814433074E-2</v>
      </c>
      <c r="AU859" s="216">
        <f t="shared" si="480"/>
        <v>3.6842105263157787E-2</v>
      </c>
      <c r="AV859" s="461">
        <f t="shared" si="481"/>
        <v>8.7786259541984712E-2</v>
      </c>
      <c r="AW859" s="461">
        <f t="shared" si="482"/>
        <v>9.4594594594594739E-2</v>
      </c>
    </row>
    <row r="860" spans="1:49">
      <c r="A860" s="314">
        <f t="shared" si="488"/>
        <v>43276</v>
      </c>
      <c r="B860" s="26">
        <v>8038</v>
      </c>
      <c r="C860" s="329">
        <v>4977</v>
      </c>
      <c r="D860" s="363">
        <f t="shared" si="511"/>
        <v>-5.5926302045553489E-2</v>
      </c>
      <c r="E860" s="349">
        <f t="shared" si="489"/>
        <v>-3.5169847557316003E-2</v>
      </c>
      <c r="F860" s="349">
        <f t="shared" si="490"/>
        <v>-8.762603116406964E-2</v>
      </c>
      <c r="G860" s="443">
        <f t="shared" ref="G860:G865" si="512">(B860-C860)/C860</f>
        <v>0.61502913401647574</v>
      </c>
      <c r="I860" s="469">
        <v>7.25</v>
      </c>
      <c r="J860" s="365">
        <v>13.65</v>
      </c>
      <c r="L860" s="365">
        <v>11.1</v>
      </c>
      <c r="N860" s="365">
        <v>11.55</v>
      </c>
      <c r="P860" s="379">
        <v>0.25</v>
      </c>
      <c r="Q860" s="368">
        <v>2.5099999999999998</v>
      </c>
      <c r="R860" s="366">
        <v>4.9000000000000004</v>
      </c>
      <c r="S860" s="456">
        <v>8.4</v>
      </c>
      <c r="T860" s="434">
        <v>8</v>
      </c>
      <c r="U860" s="365">
        <v>10.050000000000001</v>
      </c>
      <c r="V860" s="365">
        <v>9.6999999999999993</v>
      </c>
      <c r="X860" s="73">
        <v>21.3</v>
      </c>
      <c r="Y860" s="73">
        <v>19.95</v>
      </c>
      <c r="Z860" s="457">
        <v>19.5</v>
      </c>
      <c r="AA860" s="365">
        <v>5.49</v>
      </c>
      <c r="AB860" s="365">
        <v>2.87</v>
      </c>
      <c r="AC860" s="368"/>
      <c r="AD860" s="474"/>
      <c r="AE860" s="325">
        <f t="shared" si="485"/>
        <v>-9.375E-2</v>
      </c>
      <c r="AF860" s="324">
        <f t="shared" si="486"/>
        <v>-9.9009900990098987E-2</v>
      </c>
      <c r="AH860" s="213">
        <f t="shared" si="487"/>
        <v>-3.0567685589519611E-2</v>
      </c>
      <c r="AJ860" s="211">
        <f t="shared" si="502"/>
        <v>-3.34728033472802E-2</v>
      </c>
      <c r="AL860" s="462">
        <f t="shared" si="503"/>
        <v>-0.26470588235294124</v>
      </c>
      <c r="AM860" s="461">
        <f t="shared" si="504"/>
        <v>-0.16611295681063121</v>
      </c>
      <c r="AN860" s="200">
        <f t="shared" si="505"/>
        <v>-5.7692307692307709E-2</v>
      </c>
      <c r="AO860" s="324">
        <f t="shared" si="506"/>
        <v>-5.084745762711862E-2</v>
      </c>
      <c r="AP860" s="32">
        <f t="shared" si="507"/>
        <v>-4.1916167664670656E-2</v>
      </c>
      <c r="AQ860" s="32">
        <f t="shared" si="508"/>
        <v>-5.6338028169014009E-2</v>
      </c>
      <c r="AR860" s="36">
        <f t="shared" si="509"/>
        <v>-5.8252427184466105E-2</v>
      </c>
      <c r="AS860" s="36">
        <f t="shared" si="476"/>
        <v>-9.302325581395321E-3</v>
      </c>
      <c r="AT860" s="32">
        <f t="shared" si="510"/>
        <v>-9.9255583126550695E-3</v>
      </c>
      <c r="AU860" s="216">
        <f t="shared" si="480"/>
        <v>-1.015228426395931E-2</v>
      </c>
      <c r="AV860" s="461">
        <f t="shared" si="481"/>
        <v>-3.6842105263157898E-2</v>
      </c>
      <c r="AW860" s="461">
        <f t="shared" si="482"/>
        <v>-0.11419753086419759</v>
      </c>
    </row>
    <row r="861" spans="1:49">
      <c r="A861" s="314">
        <f t="shared" si="488"/>
        <v>43283</v>
      </c>
      <c r="B861" s="26">
        <v>8625</v>
      </c>
      <c r="C861" s="329">
        <v>4997</v>
      </c>
      <c r="D861" s="363">
        <f t="shared" si="511"/>
        <v>4.6638494045332379E-2</v>
      </c>
      <c r="E861" s="349">
        <f t="shared" si="489"/>
        <v>7.3028116446877345E-2</v>
      </c>
      <c r="F861" s="349">
        <f t="shared" si="490"/>
        <v>4.0184850311433262E-3</v>
      </c>
      <c r="G861" s="436">
        <f t="shared" si="512"/>
        <v>0.72603562137282374</v>
      </c>
      <c r="I861" s="469">
        <v>7.15</v>
      </c>
      <c r="J861" s="365">
        <v>14.2</v>
      </c>
      <c r="L861" s="365">
        <v>11.35</v>
      </c>
      <c r="N861" s="365">
        <v>11.85</v>
      </c>
      <c r="P861" s="379">
        <v>0.34</v>
      </c>
      <c r="Q861" s="368">
        <v>2.4700000000000002</v>
      </c>
      <c r="R861" s="366">
        <v>5.0999999999999996</v>
      </c>
      <c r="S861" s="456">
        <v>8.8000000000000007</v>
      </c>
      <c r="T861" s="434">
        <v>8.1999999999999993</v>
      </c>
      <c r="U861" s="365">
        <v>11.05</v>
      </c>
      <c r="V861" s="365">
        <v>10.75</v>
      </c>
      <c r="X861" s="73">
        <v>22.55</v>
      </c>
      <c r="Y861" s="73">
        <v>21.2</v>
      </c>
      <c r="Z861" s="457">
        <v>20.75</v>
      </c>
      <c r="AA861" s="365">
        <v>6.13</v>
      </c>
      <c r="AB861" s="365">
        <v>3.32</v>
      </c>
      <c r="AC861" s="368"/>
      <c r="AD861" s="474"/>
      <c r="AE861" s="325">
        <f t="shared" si="485"/>
        <v>-1.3793103448275779E-2</v>
      </c>
      <c r="AF861" s="324">
        <f t="shared" si="486"/>
        <v>4.029304029304015E-2</v>
      </c>
      <c r="AH861" s="451">
        <f t="shared" si="487"/>
        <v>2.2522522522522515E-2</v>
      </c>
      <c r="AJ861" s="211">
        <f t="shared" si="502"/>
        <v>2.5974025974025983E-2</v>
      </c>
      <c r="AL861" s="462">
        <f t="shared" si="503"/>
        <v>0.3600000000000001</v>
      </c>
      <c r="AM861" s="461">
        <f t="shared" si="504"/>
        <v>-1.5936254980079556E-2</v>
      </c>
      <c r="AN861" s="200">
        <f t="shared" si="505"/>
        <v>4.0816326530612068E-2</v>
      </c>
      <c r="AO861" s="324">
        <f t="shared" si="506"/>
        <v>4.7619047619047672E-2</v>
      </c>
      <c r="AP861" s="32">
        <f t="shared" si="507"/>
        <v>2.4999999999999911E-2</v>
      </c>
      <c r="AQ861" s="32">
        <f t="shared" si="508"/>
        <v>9.9502487562189046E-2</v>
      </c>
      <c r="AR861" s="36">
        <f t="shared" si="509"/>
        <v>0.10824742268041243</v>
      </c>
      <c r="AS861" s="36">
        <f t="shared" si="476"/>
        <v>5.8685446009389741E-2</v>
      </c>
      <c r="AT861" s="32">
        <f t="shared" si="510"/>
        <v>6.2656641604009966E-2</v>
      </c>
      <c r="AU861" s="216">
        <f t="shared" si="480"/>
        <v>6.4102564102564097E-2</v>
      </c>
      <c r="AV861" s="461">
        <f t="shared" si="481"/>
        <v>0.11657559198542788</v>
      </c>
      <c r="AW861" s="461">
        <f t="shared" si="482"/>
        <v>0.15679442508710784</v>
      </c>
    </row>
    <row r="862" spans="1:49">
      <c r="A862" s="314">
        <f t="shared" si="488"/>
        <v>43290</v>
      </c>
      <c r="B862" s="26">
        <v>9953</v>
      </c>
      <c r="C862" s="329">
        <v>6034</v>
      </c>
      <c r="D862" s="363">
        <f t="shared" si="511"/>
        <v>0.17361620907355757</v>
      </c>
      <c r="E862" s="349">
        <f t="shared" si="489"/>
        <v>0.15397101449275352</v>
      </c>
      <c r="F862" s="349">
        <f t="shared" si="490"/>
        <v>0.20752451470882538</v>
      </c>
      <c r="G862" s="442">
        <f t="shared" si="512"/>
        <v>0.64948624461385485</v>
      </c>
      <c r="I862" s="469">
        <v>9.0500000000000007</v>
      </c>
      <c r="J862" s="365">
        <v>15.7</v>
      </c>
      <c r="K862" s="438"/>
      <c r="L862" s="365">
        <v>13.2</v>
      </c>
      <c r="M862" s="438"/>
      <c r="N862" s="365">
        <v>14.05</v>
      </c>
      <c r="P862" s="379">
        <v>1.18</v>
      </c>
      <c r="Q862" s="365">
        <v>3.5</v>
      </c>
      <c r="R862" s="366">
        <v>6</v>
      </c>
      <c r="S862" s="73">
        <v>10.95</v>
      </c>
      <c r="T862" s="365">
        <v>9.8000000000000007</v>
      </c>
      <c r="U862" s="365">
        <v>13.05</v>
      </c>
      <c r="V862" s="365">
        <v>12.75</v>
      </c>
      <c r="W862" s="438"/>
      <c r="X862" s="73">
        <v>24.25</v>
      </c>
      <c r="Y862" s="73">
        <v>22.9</v>
      </c>
      <c r="Z862" s="457">
        <v>22.45</v>
      </c>
      <c r="AA862" s="365">
        <v>7.19</v>
      </c>
      <c r="AB862" s="365">
        <v>4.96</v>
      </c>
      <c r="AE862" s="325">
        <f t="shared" si="485"/>
        <v>0.26573426573426584</v>
      </c>
      <c r="AF862" s="324">
        <f t="shared" si="486"/>
        <v>0.10563380281690149</v>
      </c>
      <c r="AH862" s="451">
        <f t="shared" si="487"/>
        <v>0.16299559471365632</v>
      </c>
      <c r="AJ862" s="211">
        <f t="shared" si="502"/>
        <v>0.18565400843881874</v>
      </c>
      <c r="AL862" s="462">
        <f t="shared" si="503"/>
        <v>2.4705882352941173</v>
      </c>
      <c r="AM862" s="461">
        <f t="shared" si="504"/>
        <v>0.41700404858299578</v>
      </c>
      <c r="AN862" s="200">
        <f t="shared" si="505"/>
        <v>0.17647058823529416</v>
      </c>
      <c r="AO862" s="439">
        <f t="shared" si="506"/>
        <v>0.24431818181818166</v>
      </c>
      <c r="AP862" s="32">
        <f t="shared" si="507"/>
        <v>0.19512195121951237</v>
      </c>
      <c r="AQ862" s="32">
        <f t="shared" si="508"/>
        <v>0.1809954751131222</v>
      </c>
      <c r="AR862" s="36">
        <f t="shared" si="509"/>
        <v>0.18604651162790709</v>
      </c>
      <c r="AS862" s="36">
        <f t="shared" si="476"/>
        <v>7.5388026607538849E-2</v>
      </c>
      <c r="AT862" s="32">
        <f t="shared" si="510"/>
        <v>8.0188679245283057E-2</v>
      </c>
      <c r="AU862" s="216">
        <f t="shared" si="480"/>
        <v>8.1927710843373358E-2</v>
      </c>
      <c r="AV862" s="461">
        <f t="shared" si="481"/>
        <v>0.17292006525285486</v>
      </c>
      <c r="AW862" s="461">
        <f t="shared" si="482"/>
        <v>0.49397590361445798</v>
      </c>
    </row>
    <row r="863" spans="1:49">
      <c r="A863" s="314">
        <f t="shared" si="488"/>
        <v>43297</v>
      </c>
      <c r="B863" s="26">
        <v>9936</v>
      </c>
      <c r="C863" s="329">
        <v>6136</v>
      </c>
      <c r="D863" s="363">
        <f t="shared" si="511"/>
        <v>5.3168199161819363E-3</v>
      </c>
      <c r="E863" s="349">
        <f t="shared" si="489"/>
        <v>-1.7080277303325175E-3</v>
      </c>
      <c r="F863" s="349">
        <f t="shared" si="490"/>
        <v>1.6904209479615462E-2</v>
      </c>
      <c r="G863" s="442">
        <f t="shared" si="512"/>
        <v>0.61929595827900907</v>
      </c>
      <c r="I863" s="469">
        <v>8.9</v>
      </c>
      <c r="J863" s="365">
        <v>16</v>
      </c>
      <c r="K863" s="438"/>
      <c r="L863" s="365">
        <v>13.6</v>
      </c>
      <c r="M863" s="438"/>
      <c r="N863" s="365">
        <v>14.45</v>
      </c>
      <c r="P863" s="379">
        <v>1.33</v>
      </c>
      <c r="Q863" s="365">
        <v>3.5</v>
      </c>
      <c r="R863" s="366">
        <v>6</v>
      </c>
      <c r="S863" s="73">
        <v>11.45</v>
      </c>
      <c r="T863" s="365">
        <v>10.1</v>
      </c>
      <c r="U863" s="365">
        <v>13</v>
      </c>
      <c r="V863" s="365">
        <v>12.7</v>
      </c>
      <c r="W863" s="435"/>
      <c r="X863" s="73">
        <v>23.9</v>
      </c>
      <c r="Y863" s="73">
        <v>22.55</v>
      </c>
      <c r="Z863" s="457">
        <v>22.1</v>
      </c>
      <c r="AA863" s="365">
        <v>7.14</v>
      </c>
      <c r="AB863" s="365">
        <v>5.0199999999999996</v>
      </c>
      <c r="AE863" s="325">
        <f t="shared" si="485"/>
        <v>-1.6574585635359185E-2</v>
      </c>
      <c r="AF863" s="324">
        <f t="shared" si="486"/>
        <v>1.9108280254777066E-2</v>
      </c>
      <c r="AH863" s="451">
        <f t="shared" si="487"/>
        <v>3.0303030303030276E-2</v>
      </c>
      <c r="AJ863" s="211">
        <f t="shared" ref="AJ863:AJ866" si="513">IF(ISBLANK(N863),"",N863/N862-1)</f>
        <v>2.8469750889679624E-2</v>
      </c>
      <c r="AL863" s="462">
        <f t="shared" ref="AL863:AR872" si="514">IF(ISBLANK(P863),"",P863/P862-1)</f>
        <v>0.12711864406779672</v>
      </c>
      <c r="AM863" s="461">
        <f t="shared" si="514"/>
        <v>0</v>
      </c>
      <c r="AN863" s="200">
        <f t="shared" si="514"/>
        <v>0</v>
      </c>
      <c r="AO863" s="439">
        <f t="shared" si="514"/>
        <v>4.5662100456621113E-2</v>
      </c>
      <c r="AP863" s="32">
        <f t="shared" si="514"/>
        <v>3.0612244897959107E-2</v>
      </c>
      <c r="AQ863" s="32">
        <f t="shared" si="514"/>
        <v>-3.8314176245211051E-3</v>
      </c>
      <c r="AR863" s="36">
        <f t="shared" si="514"/>
        <v>-3.9215686274510775E-3</v>
      </c>
      <c r="AS863" s="36">
        <f t="shared" si="476"/>
        <v>-1.4432989690721709E-2</v>
      </c>
      <c r="AT863" s="32">
        <f t="shared" ref="AT863:AT869" si="515">IF(ISBLANK(Y863),"",Y863/Y862-1)</f>
        <v>-1.5283842794759694E-2</v>
      </c>
      <c r="AU863" s="216">
        <f t="shared" si="480"/>
        <v>-1.5590200445434244E-2</v>
      </c>
      <c r="AV863" s="461">
        <f t="shared" si="481"/>
        <v>-6.9541029207232929E-3</v>
      </c>
      <c r="AW863" s="461">
        <f t="shared" si="482"/>
        <v>1.2096774193548265E-2</v>
      </c>
    </row>
    <row r="864" spans="1:49" ht="13.5" customHeight="1">
      <c r="A864" s="314">
        <f t="shared" si="488"/>
        <v>43304</v>
      </c>
      <c r="B864" s="26">
        <v>10020</v>
      </c>
      <c r="C864" s="329">
        <v>6240</v>
      </c>
      <c r="D864" s="363">
        <f t="shared" ref="D864:D871" si="516">IF(ISBLANK(B864),"",(B864+C864)/(B863+C863)-1)</f>
        <v>1.1697361871577883E-2</v>
      </c>
      <c r="E864" s="349">
        <f t="shared" ref="E864:F867" si="517">IF(ISBLANK(B864),"",B864/B863-1)</f>
        <v>8.4541062801932743E-3</v>
      </c>
      <c r="F864" s="349">
        <f t="shared" si="517"/>
        <v>1.6949152542372836E-2</v>
      </c>
      <c r="G864" s="442">
        <f t="shared" si="512"/>
        <v>0.60576923076923073</v>
      </c>
      <c r="I864" s="469">
        <v>8.9499999999999993</v>
      </c>
      <c r="J864" s="365">
        <v>16.25</v>
      </c>
      <c r="K864" s="438"/>
      <c r="L864" s="365">
        <v>13.85</v>
      </c>
      <c r="M864" s="438"/>
      <c r="N864" s="365">
        <v>14.8</v>
      </c>
      <c r="P864" s="379">
        <v>1.4</v>
      </c>
      <c r="Q864" s="365">
        <v>3.63</v>
      </c>
      <c r="R864" s="366">
        <v>5.95</v>
      </c>
      <c r="S864" s="73">
        <v>11.3</v>
      </c>
      <c r="T864" s="365">
        <v>10.25</v>
      </c>
      <c r="U864" s="365">
        <v>12.8</v>
      </c>
      <c r="V864" s="365">
        <v>12.5</v>
      </c>
      <c r="W864" s="435"/>
      <c r="X864" s="73">
        <v>25.05</v>
      </c>
      <c r="Y864" s="73">
        <v>22.7</v>
      </c>
      <c r="Z864" s="457">
        <v>22.25</v>
      </c>
      <c r="AA864" s="365">
        <v>7.22</v>
      </c>
      <c r="AB864" s="365">
        <v>4.91</v>
      </c>
      <c r="AE864" s="325">
        <f t="shared" si="485"/>
        <v>5.6179775280897903E-3</v>
      </c>
      <c r="AF864" s="324">
        <f t="shared" si="486"/>
        <v>1.5625E-2</v>
      </c>
      <c r="AH864" s="451">
        <f t="shared" si="487"/>
        <v>1.8382352941176405E-2</v>
      </c>
      <c r="AJ864" s="211">
        <f t="shared" si="513"/>
        <v>2.4221453287197381E-2</v>
      </c>
      <c r="AL864" s="462">
        <f t="shared" si="514"/>
        <v>5.2631578947368363E-2</v>
      </c>
      <c r="AM864" s="461">
        <f t="shared" si="514"/>
        <v>3.7142857142857144E-2</v>
      </c>
      <c r="AN864" s="200">
        <f t="shared" si="514"/>
        <v>-8.3333333333333037E-3</v>
      </c>
      <c r="AO864" s="439">
        <f t="shared" si="514"/>
        <v>-1.3100436681222627E-2</v>
      </c>
      <c r="AP864" s="32">
        <f t="shared" si="514"/>
        <v>1.4851485148514865E-2</v>
      </c>
      <c r="AQ864" s="32">
        <f t="shared" si="514"/>
        <v>-1.538461538461533E-2</v>
      </c>
      <c r="AR864" s="36">
        <f t="shared" si="514"/>
        <v>-1.5748031496062964E-2</v>
      </c>
      <c r="AS864" s="36">
        <f t="shared" si="476"/>
        <v>4.8117154811715634E-2</v>
      </c>
      <c r="AT864" s="32">
        <f t="shared" si="515"/>
        <v>6.6518847006651338E-3</v>
      </c>
      <c r="AU864" s="216">
        <f t="shared" si="480"/>
        <v>6.7873303167420573E-3</v>
      </c>
      <c r="AV864" s="461">
        <f t="shared" si="481"/>
        <v>1.1204481792717047E-2</v>
      </c>
      <c r="AW864" s="461">
        <f t="shared" si="482"/>
        <v>-2.1912350597609431E-2</v>
      </c>
    </row>
    <row r="865" spans="1:49" ht="13.5" customHeight="1">
      <c r="A865" s="314">
        <f t="shared" si="488"/>
        <v>43311</v>
      </c>
      <c r="B865" s="26">
        <v>9789</v>
      </c>
      <c r="C865" s="329">
        <v>6395</v>
      </c>
      <c r="D865" s="363">
        <f t="shared" si="516"/>
        <v>-4.6740467404674524E-3</v>
      </c>
      <c r="E865" s="349">
        <f t="shared" si="517"/>
        <v>-2.3053892215568861E-2</v>
      </c>
      <c r="F865" s="349">
        <f t="shared" si="517"/>
        <v>2.4839743589743613E-2</v>
      </c>
      <c r="G865" s="442">
        <f t="shared" si="512"/>
        <v>0.53072713057075838</v>
      </c>
      <c r="I865" s="469">
        <v>9.35</v>
      </c>
      <c r="J865" s="365">
        <v>16.8</v>
      </c>
      <c r="K865" s="438"/>
      <c r="L865" s="365">
        <v>13.75</v>
      </c>
      <c r="M865" s="438"/>
      <c r="N865" s="365">
        <v>14.65</v>
      </c>
      <c r="P865" s="379">
        <v>1.38</v>
      </c>
      <c r="Q865" s="365">
        <v>3.8</v>
      </c>
      <c r="R865" s="366">
        <v>5.3</v>
      </c>
      <c r="S865" s="73">
        <v>11.05</v>
      </c>
      <c r="T865" s="365">
        <v>10.199999999999999</v>
      </c>
      <c r="U865" s="365">
        <v>12</v>
      </c>
      <c r="V865" s="365">
        <v>11.7</v>
      </c>
      <c r="W865" s="435"/>
      <c r="X865" s="73">
        <v>25.65</v>
      </c>
      <c r="Y865" s="73">
        <v>23.3</v>
      </c>
      <c r="Z865" s="457">
        <v>22.85</v>
      </c>
      <c r="AA865" s="365">
        <v>7.09</v>
      </c>
      <c r="AB865" s="365">
        <v>4.22</v>
      </c>
      <c r="AE865" s="325">
        <f t="shared" si="485"/>
        <v>4.4692737430167551E-2</v>
      </c>
      <c r="AF865" s="324">
        <f t="shared" si="486"/>
        <v>3.3846153846153859E-2</v>
      </c>
      <c r="AH865" s="451">
        <f t="shared" si="487"/>
        <v>-7.2202166064981865E-3</v>
      </c>
      <c r="AJ865" s="211">
        <f t="shared" si="513"/>
        <v>-1.0135135135135198E-2</v>
      </c>
      <c r="AL865" s="462">
        <f t="shared" si="514"/>
        <v>-1.4285714285714346E-2</v>
      </c>
      <c r="AM865" s="461">
        <f t="shared" si="514"/>
        <v>4.6831955922864932E-2</v>
      </c>
      <c r="AN865" s="441">
        <f t="shared" si="514"/>
        <v>-0.10924369747899165</v>
      </c>
      <c r="AO865" s="439">
        <f t="shared" si="514"/>
        <v>-2.2123893805309769E-2</v>
      </c>
      <c r="AP865" s="32">
        <f t="shared" si="514"/>
        <v>-4.8780487804879202E-3</v>
      </c>
      <c r="AQ865" s="32">
        <f t="shared" si="514"/>
        <v>-6.25E-2</v>
      </c>
      <c r="AR865" s="36">
        <f t="shared" si="514"/>
        <v>-6.4000000000000057E-2</v>
      </c>
      <c r="AS865" s="36">
        <f t="shared" si="476"/>
        <v>2.39520958083832E-2</v>
      </c>
      <c r="AT865" s="32">
        <f t="shared" si="515"/>
        <v>2.6431718061673992E-2</v>
      </c>
      <c r="AU865" s="216">
        <f t="shared" si="480"/>
        <v>2.6966292134831482E-2</v>
      </c>
      <c r="AV865" s="461">
        <f t="shared" si="481"/>
        <v>-1.8005540166204925E-2</v>
      </c>
      <c r="AW865" s="461">
        <f t="shared" si="482"/>
        <v>-0.14052953156822823</v>
      </c>
    </row>
    <row r="866" spans="1:49" ht="13.5" customHeight="1">
      <c r="A866" s="314">
        <f t="shared" si="488"/>
        <v>43318</v>
      </c>
      <c r="B866" s="26">
        <v>10625</v>
      </c>
      <c r="C866" s="329">
        <v>6880</v>
      </c>
      <c r="D866" s="363">
        <f t="shared" si="516"/>
        <v>8.162382600098872E-2</v>
      </c>
      <c r="E866" s="349">
        <f t="shared" si="517"/>
        <v>8.5401981816324524E-2</v>
      </c>
      <c r="F866" s="349">
        <f t="shared" si="517"/>
        <v>7.5840500390930377E-2</v>
      </c>
      <c r="G866" s="442">
        <f t="shared" ref="G866:G871" si="518">(B866-C866)/C866</f>
        <v>0.54433139534883723</v>
      </c>
      <c r="I866" s="469">
        <v>10</v>
      </c>
      <c r="J866" s="365">
        <v>18.25</v>
      </c>
      <c r="K866" s="438"/>
      <c r="L866" s="365">
        <v>14.4</v>
      </c>
      <c r="M866" s="438"/>
      <c r="N866" s="365">
        <v>15.3</v>
      </c>
      <c r="P866" s="379">
        <v>1.69</v>
      </c>
      <c r="Q866" s="365">
        <v>4.3099999999999996</v>
      </c>
      <c r="R866" s="366">
        <v>5.9</v>
      </c>
      <c r="S866" s="73">
        <v>11.7</v>
      </c>
      <c r="T866" s="365">
        <v>10.9</v>
      </c>
      <c r="U866" s="365">
        <v>13</v>
      </c>
      <c r="V866" s="365">
        <v>12.7</v>
      </c>
      <c r="W866" s="435"/>
      <c r="X866" s="73">
        <v>27.45</v>
      </c>
      <c r="Y866" s="73">
        <v>25.2</v>
      </c>
      <c r="Z866" s="457">
        <v>24.65</v>
      </c>
      <c r="AA866" s="365">
        <v>7.6</v>
      </c>
      <c r="AB866" s="365">
        <v>5.0199999999999996</v>
      </c>
      <c r="AE866" s="325">
        <f t="shared" si="485"/>
        <v>6.9518716577540163E-2</v>
      </c>
      <c r="AF866" s="325">
        <f t="shared" si="486"/>
        <v>8.6309523809523725E-2</v>
      </c>
      <c r="AH866" s="451">
        <f t="shared" si="487"/>
        <v>4.7272727272727355E-2</v>
      </c>
      <c r="AJ866" s="211">
        <f t="shared" si="513"/>
        <v>4.4368600682593851E-2</v>
      </c>
      <c r="AL866" s="462">
        <f t="shared" si="514"/>
        <v>0.2246376811594204</v>
      </c>
      <c r="AM866" s="461">
        <f t="shared" si="514"/>
        <v>0.13421052631578934</v>
      </c>
      <c r="AN866" s="441">
        <f t="shared" si="514"/>
        <v>0.11320754716981152</v>
      </c>
      <c r="AO866" s="325">
        <f t="shared" si="514"/>
        <v>5.8823529411764497E-2</v>
      </c>
      <c r="AP866" s="36">
        <f t="shared" si="514"/>
        <v>6.8627450980392357E-2</v>
      </c>
      <c r="AQ866" s="36">
        <f t="shared" si="514"/>
        <v>8.3333333333333259E-2</v>
      </c>
      <c r="AR866" s="36">
        <f t="shared" si="514"/>
        <v>8.5470085470085388E-2</v>
      </c>
      <c r="AS866" s="36">
        <f t="shared" ref="AS866:AS871" si="519">IF(ISBLANK(X866),"",X866/X865-1)</f>
        <v>7.0175438596491224E-2</v>
      </c>
      <c r="AT866" s="36">
        <f t="shared" si="515"/>
        <v>8.1545064377682275E-2</v>
      </c>
      <c r="AU866" s="444">
        <f t="shared" si="480"/>
        <v>7.8774617067833619E-2</v>
      </c>
      <c r="AV866" s="464">
        <f t="shared" si="481"/>
        <v>7.1932299012693823E-2</v>
      </c>
      <c r="AW866" s="461">
        <f t="shared" si="482"/>
        <v>0.18957345971563977</v>
      </c>
    </row>
    <row r="867" spans="1:49" ht="13.5" customHeight="1">
      <c r="A867" s="314">
        <f t="shared" si="488"/>
        <v>43325</v>
      </c>
      <c r="B867" s="26">
        <v>10285</v>
      </c>
      <c r="C867" s="329">
        <v>6794</v>
      </c>
      <c r="D867" s="363">
        <f t="shared" si="516"/>
        <v>-2.4335904027420696E-2</v>
      </c>
      <c r="E867" s="349">
        <f t="shared" si="517"/>
        <v>-3.2000000000000028E-2</v>
      </c>
      <c r="F867" s="349">
        <f t="shared" si="517"/>
        <v>-1.2499999999999956E-2</v>
      </c>
      <c r="G867" s="443">
        <f t="shared" si="518"/>
        <v>0.51383573741536648</v>
      </c>
      <c r="I867" s="469">
        <v>9.5</v>
      </c>
      <c r="J867" s="365">
        <v>18.100000000000001</v>
      </c>
      <c r="K867" s="438"/>
      <c r="L867" s="365">
        <v>14.1</v>
      </c>
      <c r="M867" s="438"/>
      <c r="N867" s="365">
        <v>15.75</v>
      </c>
      <c r="P867" s="379">
        <v>1.63</v>
      </c>
      <c r="Q867" s="365">
        <v>3.97</v>
      </c>
      <c r="R867" s="366">
        <v>5.55</v>
      </c>
      <c r="S867" s="73">
        <v>11.4</v>
      </c>
      <c r="T867" s="365">
        <v>10</v>
      </c>
      <c r="U867" s="365">
        <v>12.7</v>
      </c>
      <c r="V867" s="365">
        <v>12.4</v>
      </c>
      <c r="W867" s="435"/>
      <c r="X867" s="73">
        <v>27.05</v>
      </c>
      <c r="Y867" s="73">
        <v>24.8</v>
      </c>
      <c r="Z867" s="457">
        <v>24.25</v>
      </c>
      <c r="AA867" s="365">
        <v>7.21</v>
      </c>
      <c r="AB867" s="365">
        <v>4.6399999999999997</v>
      </c>
      <c r="AE867" s="325">
        <f t="shared" ref="AE867:AE873" si="520">IF(ISBLANK(I867),"",I867/I866-1)</f>
        <v>-5.0000000000000044E-2</v>
      </c>
      <c r="AF867" s="325">
        <f t="shared" ref="AF867:AF873" si="521">IF(ISBLANK(J867),"",J867/J866-1)</f>
        <v>-8.2191780821917471E-3</v>
      </c>
      <c r="AH867" s="451">
        <f t="shared" ref="AH867:AH872" si="522">IF(ISBLANK(L867),"",L867/L866-1)</f>
        <v>-2.083333333333337E-2</v>
      </c>
      <c r="AJ867" s="211">
        <f t="shared" ref="AJ867:AJ872" si="523">IF(ISBLANK(N867),"",N867/N866-1)</f>
        <v>2.9411764705882248E-2</v>
      </c>
      <c r="AL867" s="462">
        <f t="shared" si="514"/>
        <v>-3.5502958579881727E-2</v>
      </c>
      <c r="AM867" s="461">
        <f t="shared" si="514"/>
        <v>-7.8886310904872303E-2</v>
      </c>
      <c r="AN867" s="441">
        <f t="shared" si="514"/>
        <v>-5.9322033898305149E-2</v>
      </c>
      <c r="AO867" s="325">
        <f t="shared" si="514"/>
        <v>-2.564102564102555E-2</v>
      </c>
      <c r="AP867" s="36">
        <f t="shared" si="514"/>
        <v>-8.2568807339449601E-2</v>
      </c>
      <c r="AQ867" s="36">
        <f t="shared" si="514"/>
        <v>-2.3076923076923106E-2</v>
      </c>
      <c r="AR867" s="36">
        <f t="shared" si="514"/>
        <v>-2.3622047244094446E-2</v>
      </c>
      <c r="AS867" s="36">
        <f t="shared" si="519"/>
        <v>-1.4571948998178486E-2</v>
      </c>
      <c r="AT867" s="36">
        <f t="shared" si="515"/>
        <v>-1.5873015873015817E-2</v>
      </c>
      <c r="AU867" s="444">
        <f t="shared" si="480"/>
        <v>-1.6227180527383256E-2</v>
      </c>
      <c r="AV867" s="464">
        <f t="shared" si="481"/>
        <v>-5.1315789473684204E-2</v>
      </c>
      <c r="AW867" s="461">
        <f t="shared" si="482"/>
        <v>-7.5697211155378419E-2</v>
      </c>
    </row>
    <row r="868" spans="1:49" ht="13.5" customHeight="1">
      <c r="A868" s="314">
        <f t="shared" si="488"/>
        <v>43332</v>
      </c>
      <c r="B868" s="26">
        <v>10159</v>
      </c>
      <c r="C868" s="329">
        <v>6755</v>
      </c>
      <c r="D868" s="363">
        <f t="shared" si="516"/>
        <v>-9.6609871772351807E-3</v>
      </c>
      <c r="E868" s="349">
        <f t="shared" ref="E868:F872" si="524">IF(ISBLANK(B868),"",B868/B867-1)</f>
        <v>-1.22508507535245E-2</v>
      </c>
      <c r="F868" s="349">
        <f t="shared" si="524"/>
        <v>-5.7403591404180387E-3</v>
      </c>
      <c r="G868" s="443">
        <f t="shared" si="518"/>
        <v>0.50392301998519617</v>
      </c>
      <c r="I868" s="469">
        <v>9.6</v>
      </c>
      <c r="J868" s="365">
        <v>17.899999999999999</v>
      </c>
      <c r="K868" s="438"/>
      <c r="L868" s="365">
        <v>13.75</v>
      </c>
      <c r="M868" s="438"/>
      <c r="N868" s="365">
        <v>15.35</v>
      </c>
      <c r="P868" s="379">
        <v>1.6</v>
      </c>
      <c r="Q868" s="365">
        <v>4.05</v>
      </c>
      <c r="R868" s="366">
        <v>5.4</v>
      </c>
      <c r="S868" s="73">
        <v>11.25</v>
      </c>
      <c r="T868" s="365">
        <v>10.15</v>
      </c>
      <c r="U868" s="365">
        <v>12.3</v>
      </c>
      <c r="V868" s="365">
        <v>12</v>
      </c>
      <c r="W868" s="435"/>
      <c r="X868" s="73">
        <v>27.05</v>
      </c>
      <c r="Y868" s="73">
        <v>24.8</v>
      </c>
      <c r="Z868" s="457">
        <v>24.25</v>
      </c>
      <c r="AA868" s="365">
        <v>7.18</v>
      </c>
      <c r="AB868" s="365">
        <v>4.33</v>
      </c>
      <c r="AE868" s="325">
        <f t="shared" si="520"/>
        <v>1.0526315789473717E-2</v>
      </c>
      <c r="AF868" s="325">
        <f t="shared" si="521"/>
        <v>-1.1049723756906271E-2</v>
      </c>
      <c r="AH868" s="451">
        <f t="shared" si="522"/>
        <v>-2.4822695035460973E-2</v>
      </c>
      <c r="AJ868" s="211">
        <f t="shared" si="523"/>
        <v>-2.5396825396825418E-2</v>
      </c>
      <c r="AL868" s="462">
        <f t="shared" si="514"/>
        <v>-1.8404907975460016E-2</v>
      </c>
      <c r="AM868" s="461">
        <f t="shared" si="514"/>
        <v>2.0151133501259411E-2</v>
      </c>
      <c r="AN868" s="441">
        <f t="shared" si="514"/>
        <v>-2.7027027027026973E-2</v>
      </c>
      <c r="AO868" s="325">
        <f t="shared" si="514"/>
        <v>-1.3157894736842146E-2</v>
      </c>
      <c r="AP868" s="36">
        <f t="shared" si="514"/>
        <v>1.5000000000000124E-2</v>
      </c>
      <c r="AQ868" s="36">
        <f t="shared" si="514"/>
        <v>-3.1496062992125928E-2</v>
      </c>
      <c r="AR868" s="36">
        <f t="shared" si="514"/>
        <v>-3.2258064516129115E-2</v>
      </c>
      <c r="AS868" s="36">
        <f t="shared" si="519"/>
        <v>0</v>
      </c>
      <c r="AT868" s="36">
        <f t="shared" si="515"/>
        <v>0</v>
      </c>
      <c r="AU868" s="444">
        <f t="shared" si="480"/>
        <v>0</v>
      </c>
      <c r="AV868" s="464">
        <f t="shared" si="481"/>
        <v>-4.1608876560332853E-3</v>
      </c>
      <c r="AW868" s="461">
        <f t="shared" si="482"/>
        <v>-6.6810344827586077E-2</v>
      </c>
    </row>
    <row r="869" spans="1:49" ht="13.5" customHeight="1">
      <c r="A869" s="314">
        <f t="shared" si="488"/>
        <v>43339</v>
      </c>
      <c r="B869" s="26">
        <v>9528</v>
      </c>
      <c r="C869" s="329">
        <v>6455</v>
      </c>
      <c r="D869" s="363">
        <f t="shared" si="516"/>
        <v>-5.5043159512829565E-2</v>
      </c>
      <c r="E869" s="349">
        <f t="shared" si="524"/>
        <v>-6.2112412639039327E-2</v>
      </c>
      <c r="F869" s="349">
        <f t="shared" si="524"/>
        <v>-4.4411547002220608E-2</v>
      </c>
      <c r="G869" s="443">
        <f t="shared" si="518"/>
        <v>0.47606506584043379</v>
      </c>
      <c r="I869" s="469">
        <v>9.35</v>
      </c>
      <c r="J869" s="365">
        <v>17.05</v>
      </c>
      <c r="K869" s="438"/>
      <c r="L869" s="365">
        <v>13</v>
      </c>
      <c r="M869" s="438"/>
      <c r="N869" s="365">
        <v>14.6</v>
      </c>
      <c r="P869" s="379">
        <v>1.33</v>
      </c>
      <c r="Q869" s="365">
        <v>3.94</v>
      </c>
      <c r="R869" s="366">
        <v>5.2</v>
      </c>
      <c r="S869" s="73">
        <v>10.5</v>
      </c>
      <c r="T869" s="365">
        <v>9.6</v>
      </c>
      <c r="U869" s="365">
        <v>11.75</v>
      </c>
      <c r="V869" s="365">
        <v>11.35</v>
      </c>
      <c r="W869" s="435"/>
      <c r="X869" s="73">
        <v>25.7</v>
      </c>
      <c r="Y869" s="73">
        <v>23.45</v>
      </c>
      <c r="Z869" s="457">
        <v>22.9</v>
      </c>
      <c r="AA869" s="365">
        <v>6.72</v>
      </c>
      <c r="AB869" s="365">
        <v>3.96</v>
      </c>
      <c r="AE869" s="325">
        <f t="shared" si="520"/>
        <v>-2.604166666666663E-2</v>
      </c>
      <c r="AF869" s="325">
        <f t="shared" si="521"/>
        <v>-4.7486033519552939E-2</v>
      </c>
      <c r="AH869" s="451">
        <f t="shared" si="522"/>
        <v>-5.4545454545454564E-2</v>
      </c>
      <c r="AJ869" s="211">
        <f t="shared" si="523"/>
        <v>-4.8859934853420217E-2</v>
      </c>
      <c r="AL869" s="462">
        <f t="shared" si="514"/>
        <v>-0.16874999999999996</v>
      </c>
      <c r="AM869" s="461">
        <f t="shared" si="514"/>
        <v>-2.7160493827160459E-2</v>
      </c>
      <c r="AN869" s="441">
        <f t="shared" si="514"/>
        <v>-3.703703703703709E-2</v>
      </c>
      <c r="AO869" s="325">
        <f t="shared" si="514"/>
        <v>-6.6666666666666652E-2</v>
      </c>
      <c r="AP869" s="36">
        <f t="shared" si="514"/>
        <v>-5.4187192118226646E-2</v>
      </c>
      <c r="AQ869" s="36">
        <f t="shared" si="514"/>
        <v>-4.4715447154471621E-2</v>
      </c>
      <c r="AR869" s="36">
        <f t="shared" si="514"/>
        <v>-5.4166666666666696E-2</v>
      </c>
      <c r="AS869" s="36">
        <f t="shared" si="519"/>
        <v>-4.9907578558225585E-2</v>
      </c>
      <c r="AT869" s="36">
        <f t="shared" si="515"/>
        <v>-5.4435483870967749E-2</v>
      </c>
      <c r="AU869" s="444">
        <f t="shared" si="480"/>
        <v>-5.5670103092783529E-2</v>
      </c>
      <c r="AV869" s="464">
        <f t="shared" si="481"/>
        <v>-6.4066852367688054E-2</v>
      </c>
      <c r="AW869" s="461">
        <f t="shared" si="482"/>
        <v>-8.5450346420323342E-2</v>
      </c>
    </row>
    <row r="870" spans="1:49" ht="13.5" customHeight="1">
      <c r="A870" s="314">
        <f t="shared" si="488"/>
        <v>43346</v>
      </c>
      <c r="B870" s="26">
        <v>9064</v>
      </c>
      <c r="C870" s="329">
        <v>5982</v>
      </c>
      <c r="D870" s="363">
        <f t="shared" si="516"/>
        <v>-5.8624788838140485E-2</v>
      </c>
      <c r="E870" s="349">
        <f t="shared" si="524"/>
        <v>-4.8698572628043668E-2</v>
      </c>
      <c r="F870" s="349">
        <f t="shared" si="524"/>
        <v>-7.3276529821843517E-2</v>
      </c>
      <c r="G870" s="443">
        <f t="shared" si="518"/>
        <v>0.51521230357739889</v>
      </c>
      <c r="I870" s="469">
        <v>8.65</v>
      </c>
      <c r="J870" s="365">
        <v>16.25</v>
      </c>
      <c r="K870" s="438"/>
      <c r="L870" s="365">
        <v>12.25</v>
      </c>
      <c r="M870" s="438"/>
      <c r="N870" s="365">
        <v>13.85</v>
      </c>
      <c r="P870" s="379">
        <v>0.93</v>
      </c>
      <c r="Q870" s="365">
        <v>3.36</v>
      </c>
      <c r="R870" s="366">
        <v>4.95</v>
      </c>
      <c r="S870" s="73">
        <v>9.4</v>
      </c>
      <c r="T870" s="365">
        <v>8.9</v>
      </c>
      <c r="U870" s="365">
        <v>10.9</v>
      </c>
      <c r="V870" s="365">
        <v>10.6</v>
      </c>
      <c r="W870" s="435"/>
      <c r="X870" s="73">
        <v>24.95</v>
      </c>
      <c r="Y870" s="73">
        <v>22.7</v>
      </c>
      <c r="Z870" s="457">
        <v>22.15</v>
      </c>
      <c r="AA870" s="365">
        <v>6.31</v>
      </c>
      <c r="AB870" s="365">
        <v>3.38</v>
      </c>
      <c r="AE870" s="325">
        <f t="shared" si="520"/>
        <v>-7.4866310160427774E-2</v>
      </c>
      <c r="AF870" s="325">
        <f t="shared" si="521"/>
        <v>-4.6920821114369571E-2</v>
      </c>
      <c r="AH870" s="451">
        <f t="shared" si="522"/>
        <v>-5.7692307692307709E-2</v>
      </c>
      <c r="AJ870" s="211">
        <f t="shared" si="523"/>
        <v>-5.1369863013698613E-2</v>
      </c>
      <c r="AL870" s="462">
        <f t="shared" ref="AL870" si="525">IF(ISBLANK(P870),"",P870/P869-1)</f>
        <v>-0.3007518796992481</v>
      </c>
      <c r="AM870" s="461">
        <f t="shared" si="514"/>
        <v>-0.14720812182741116</v>
      </c>
      <c r="AN870" s="441">
        <f t="shared" si="514"/>
        <v>-4.8076923076923128E-2</v>
      </c>
      <c r="AO870" s="325">
        <f>IF(ISBLANK(S870),"",S870/S869-1)</f>
        <v>-0.10476190476190472</v>
      </c>
      <c r="AP870" s="36">
        <f t="shared" ref="AP870" si="526">IF(ISBLANK(T870),"",T870/T869-1)</f>
        <v>-7.291666666666663E-2</v>
      </c>
      <c r="AQ870" s="36">
        <f t="shared" ref="AQ870" si="527">IF(ISBLANK(U870),"",U870/U869-1)</f>
        <v>-7.2340425531914887E-2</v>
      </c>
      <c r="AR870" s="36">
        <f t="shared" ref="AR870" si="528">IF(ISBLANK(V870),"",V870/V869-1)</f>
        <v>-6.607929515418498E-2</v>
      </c>
      <c r="AS870" s="36">
        <f t="shared" si="519"/>
        <v>-2.9182879377431914E-2</v>
      </c>
      <c r="AT870" s="36">
        <f t="shared" ref="AT870" si="529">IF(ISBLANK(Y870),"",Y870/Y869-1)</f>
        <v>-3.1982942430703654E-2</v>
      </c>
      <c r="AU870" s="444">
        <f t="shared" ref="AU870" si="530">IF(ISBLANK(Z870),"",Z870/Z869-1)</f>
        <v>-3.2751091703056789E-2</v>
      </c>
      <c r="AV870" s="464">
        <f t="shared" ref="AV870" si="531">IF(ISBLANK(AA870),"",AA870/AA869-1)</f>
        <v>-6.1011904761904767E-2</v>
      </c>
      <c r="AW870" s="461">
        <f t="shared" ref="AW870" si="532">IF(ISBLANK(AB870),"",AB870/AB869-1)</f>
        <v>-0.14646464646464652</v>
      </c>
    </row>
    <row r="871" spans="1:49" ht="13.5" customHeight="1">
      <c r="A871" s="314">
        <f t="shared" si="488"/>
        <v>43353</v>
      </c>
      <c r="B871" s="26">
        <v>8524</v>
      </c>
      <c r="C871" s="329">
        <v>5784</v>
      </c>
      <c r="D871" s="363">
        <f t="shared" si="516"/>
        <v>-4.9049581284062227E-2</v>
      </c>
      <c r="E871" s="349">
        <f t="shared" si="524"/>
        <v>-5.9576345984112988E-2</v>
      </c>
      <c r="F871" s="349">
        <f t="shared" si="524"/>
        <v>-3.3099297893681046E-2</v>
      </c>
      <c r="G871" s="443">
        <f t="shared" si="518"/>
        <v>0.47372060857538034</v>
      </c>
      <c r="I871" s="469">
        <v>8.5</v>
      </c>
      <c r="J871" s="365">
        <v>15.75</v>
      </c>
      <c r="K871" s="435"/>
      <c r="L871" s="365">
        <v>11.8</v>
      </c>
      <c r="N871" s="365">
        <v>13.45</v>
      </c>
      <c r="O871" s="435"/>
      <c r="P871" s="379">
        <v>0.59</v>
      </c>
      <c r="Q871" s="365">
        <v>3.25</v>
      </c>
      <c r="R871" s="366">
        <v>4.5999999999999996</v>
      </c>
      <c r="S871" s="73">
        <v>8.85</v>
      </c>
      <c r="T871" s="365">
        <v>8.5500000000000007</v>
      </c>
      <c r="U871" s="365">
        <v>10.050000000000001</v>
      </c>
      <c r="V871" s="365">
        <v>9.75</v>
      </c>
      <c r="W871" s="435"/>
      <c r="X871" s="73">
        <v>24</v>
      </c>
      <c r="Y871" s="365">
        <v>21.75</v>
      </c>
      <c r="Z871" s="457">
        <v>21.2</v>
      </c>
      <c r="AA871" s="365">
        <v>6</v>
      </c>
      <c r="AB871" s="365">
        <v>2.7</v>
      </c>
      <c r="AE871" s="325">
        <f t="shared" si="520"/>
        <v>-1.7341040462427793E-2</v>
      </c>
      <c r="AF871" s="325">
        <f t="shared" si="521"/>
        <v>-3.0769230769230771E-2</v>
      </c>
      <c r="AH871" s="451">
        <f t="shared" si="522"/>
        <v>-3.6734693877551017E-2</v>
      </c>
      <c r="AJ871" s="211">
        <f t="shared" si="523"/>
        <v>-2.8880866425992857E-2</v>
      </c>
      <c r="AL871" s="462">
        <f t="shared" ref="AL871" si="533">IF(ISBLANK(P871),"",P871/P870-1)</f>
        <v>-0.36559139784946248</v>
      </c>
      <c r="AM871" s="461">
        <f t="shared" si="514"/>
        <v>-3.2738095238095233E-2</v>
      </c>
      <c r="AN871" s="441">
        <f t="shared" si="514"/>
        <v>-7.0707070707070829E-2</v>
      </c>
      <c r="AO871" s="325">
        <f t="shared" ref="AO871" si="534">IF(ISBLANK(S871),"",S871/S870-1)</f>
        <v>-5.8510638297872397E-2</v>
      </c>
      <c r="AP871" s="36">
        <f t="shared" ref="AP871" si="535">IF(ISBLANK(T871),"",T871/T870-1)</f>
        <v>-3.9325842696629199E-2</v>
      </c>
      <c r="AQ871" s="36">
        <f t="shared" ref="AQ871" si="536">IF(ISBLANK(U871),"",U871/U870-1)</f>
        <v>-7.7981651376146766E-2</v>
      </c>
      <c r="AR871" s="36">
        <f t="shared" ref="AR871" si="537">IF(ISBLANK(V871),"",V871/V870-1)</f>
        <v>-8.0188679245282946E-2</v>
      </c>
      <c r="AS871" s="36">
        <f t="shared" si="519"/>
        <v>-3.8076152304609145E-2</v>
      </c>
      <c r="AT871" s="36">
        <f t="shared" ref="AT871" si="538">IF(ISBLANK(Y871),"",Y871/Y870-1)</f>
        <v>-4.1850220264317173E-2</v>
      </c>
      <c r="AU871" s="444">
        <f t="shared" ref="AU871" si="539">IF(ISBLANK(Z871),"",Z871/Z870-1)</f>
        <v>-4.2889390519187276E-2</v>
      </c>
      <c r="AV871" s="464">
        <f t="shared" ref="AV871" si="540">IF(ISBLANK(AA871),"",AA871/AA870-1)</f>
        <v>-4.9128367670364437E-2</v>
      </c>
      <c r="AW871" s="461">
        <f t="shared" ref="AW871" si="541">IF(ISBLANK(AB871),"",AB871/AB870-1)</f>
        <v>-0.20118343195266264</v>
      </c>
    </row>
    <row r="872" spans="1:49" ht="13.5" customHeight="1">
      <c r="A872" s="314">
        <f t="shared" si="488"/>
        <v>43360</v>
      </c>
      <c r="B872" s="26">
        <v>7875</v>
      </c>
      <c r="C872" s="329">
        <v>5249</v>
      </c>
      <c r="D872" s="363">
        <f t="shared" ref="D872" si="542">IF(ISBLANK(B872),"",(B872+C872)/(B871+C871)-1)</f>
        <v>-8.2750908582611138E-2</v>
      </c>
      <c r="E872" s="349">
        <f t="shared" si="524"/>
        <v>-7.6137963397465924E-2</v>
      </c>
      <c r="F872" s="349">
        <f t="shared" si="524"/>
        <v>-9.249654218533887E-2</v>
      </c>
      <c r="G872" s="443">
        <f t="shared" ref="G872" si="543">(B872-C872)/C872</f>
        <v>0.50028576871785102</v>
      </c>
      <c r="I872" s="469">
        <v>7.5</v>
      </c>
      <c r="J872" s="365">
        <v>15.2</v>
      </c>
      <c r="K872" s="435"/>
      <c r="L872" s="365">
        <v>11</v>
      </c>
      <c r="N872" s="365">
        <v>12.55</v>
      </c>
      <c r="O872" s="435"/>
      <c r="P872" s="379">
        <v>0.09</v>
      </c>
      <c r="Q872" s="365">
        <v>2.5299999999999998</v>
      </c>
      <c r="R872" s="366">
        <v>4.1500000000000004</v>
      </c>
      <c r="S872" s="73">
        <v>7.75</v>
      </c>
      <c r="T872" s="365">
        <v>7.7</v>
      </c>
      <c r="U872" s="365">
        <v>9.15</v>
      </c>
      <c r="V872" s="365">
        <v>8.85</v>
      </c>
      <c r="W872" s="435"/>
      <c r="X872" s="73">
        <v>22.9</v>
      </c>
      <c r="Y872" s="365">
        <v>20.65</v>
      </c>
      <c r="Z872" s="457">
        <v>20.100000000000001</v>
      </c>
      <c r="AA872" s="365">
        <v>5.78</v>
      </c>
      <c r="AB872" s="365">
        <v>2</v>
      </c>
      <c r="AE872" s="325">
        <f t="shared" si="520"/>
        <v>-0.11764705882352944</v>
      </c>
      <c r="AF872" s="325">
        <f t="shared" si="521"/>
        <v>-3.4920634920635019E-2</v>
      </c>
      <c r="AH872" s="451">
        <f t="shared" si="522"/>
        <v>-6.7796610169491567E-2</v>
      </c>
      <c r="AJ872" s="211">
        <f t="shared" si="523"/>
        <v>-6.6914498141263823E-2</v>
      </c>
      <c r="AL872" s="462">
        <f t="shared" ref="AL872" si="544">IF(ISBLANK(P872),"",P872/P871-1)</f>
        <v>-0.84745762711864403</v>
      </c>
      <c r="AM872" s="461">
        <f t="shared" si="514"/>
        <v>-0.22153846153846157</v>
      </c>
      <c r="AN872" s="441">
        <f t="shared" si="514"/>
        <v>-9.7826086956521618E-2</v>
      </c>
      <c r="AO872" s="325">
        <f t="shared" ref="AO872" si="545">IF(ISBLANK(S872),"",S872/S871-1)</f>
        <v>-0.12429378531073443</v>
      </c>
      <c r="AP872" s="36">
        <f t="shared" ref="AP872" si="546">IF(ISBLANK(T872),"",T872/T871-1)</f>
        <v>-9.9415204678362623E-2</v>
      </c>
      <c r="AQ872" s="36">
        <f t="shared" ref="AQ872" si="547">IF(ISBLANK(U872),"",U872/U871-1)</f>
        <v>-8.9552238805970186E-2</v>
      </c>
      <c r="AR872" s="36">
        <f t="shared" ref="AR872" si="548">IF(ISBLANK(V872),"",V872/V871-1)</f>
        <v>-9.2307692307692313E-2</v>
      </c>
      <c r="AS872" s="36">
        <f t="shared" ref="AS872" si="549">IF(ISBLANK(X872),"",X872/X871-1)</f>
        <v>-4.5833333333333393E-2</v>
      </c>
      <c r="AT872" s="36">
        <f t="shared" ref="AT872" si="550">IF(ISBLANK(Y872),"",Y872/Y871-1)</f>
        <v>-5.0574712643678188E-2</v>
      </c>
      <c r="AU872" s="444">
        <f t="shared" ref="AU872" si="551">IF(ISBLANK(Z872),"",Z872/Z871-1)</f>
        <v>-5.1886792452830122E-2</v>
      </c>
      <c r="AV872" s="464">
        <f t="shared" ref="AV872" si="552">IF(ISBLANK(AA872),"",AA872/AA871-1)</f>
        <v>-3.6666666666666625E-2</v>
      </c>
      <c r="AW872" s="461">
        <f t="shared" ref="AW872" si="553">IF(ISBLANK(AB872),"",AB872/AB871-1)</f>
        <v>-0.2592592592592593</v>
      </c>
    </row>
    <row r="873" spans="1:49" ht="13.5" customHeight="1">
      <c r="A873" s="314">
        <f t="shared" si="488"/>
        <v>43367</v>
      </c>
      <c r="B873" s="26">
        <v>7952</v>
      </c>
      <c r="C873" s="329">
        <v>5152</v>
      </c>
      <c r="D873" s="363">
        <f t="shared" ref="D873:D878" si="554">IF(ISBLANK(B873),"",(B873+C873)/(B872+C872)-1)</f>
        <v>-1.5239256324290906E-3</v>
      </c>
      <c r="E873" s="349">
        <f t="shared" ref="E873:F877" si="555">IF(ISBLANK(B873),"",B873/B872-1)</f>
        <v>9.7777777777778851E-3</v>
      </c>
      <c r="F873" s="349">
        <f t="shared" si="555"/>
        <v>-1.847971042103258E-2</v>
      </c>
      <c r="G873" s="443">
        <f t="shared" ref="G873:G878" si="556">(B873-C873)/C873</f>
        <v>0.54347826086956519</v>
      </c>
      <c r="I873" s="469">
        <v>7.25</v>
      </c>
      <c r="J873" s="365">
        <v>15.2</v>
      </c>
      <c r="K873" s="435"/>
      <c r="L873" s="365">
        <v>10.7</v>
      </c>
      <c r="N873" s="365">
        <v>12.1</v>
      </c>
      <c r="O873" s="435"/>
      <c r="P873" s="379">
        <v>-0.05</v>
      </c>
      <c r="Q873" s="365">
        <v>2.4500000000000002</v>
      </c>
      <c r="R873" s="366">
        <v>4.25</v>
      </c>
      <c r="S873" s="73">
        <v>7.35</v>
      </c>
      <c r="T873" s="365">
        <v>7.45</v>
      </c>
      <c r="U873" s="365">
        <v>9.4</v>
      </c>
      <c r="V873" s="365">
        <v>9</v>
      </c>
      <c r="W873" s="435"/>
      <c r="X873" s="73">
        <v>22.95</v>
      </c>
      <c r="Y873" s="365">
        <v>20.7</v>
      </c>
      <c r="Z873" s="457">
        <v>20.149999999999999</v>
      </c>
      <c r="AA873" s="365">
        <v>6.19</v>
      </c>
      <c r="AB873" s="365">
        <v>2.09</v>
      </c>
      <c r="AE873" s="325">
        <f t="shared" si="520"/>
        <v>-3.3333333333333326E-2</v>
      </c>
      <c r="AF873" s="325">
        <f t="shared" si="521"/>
        <v>0</v>
      </c>
      <c r="AH873" s="451">
        <f>IF(ISBLANK(L873),"",L873/L872-1)</f>
        <v>-2.7272727272727337E-2</v>
      </c>
      <c r="AJ873" s="211">
        <f>IF(ISBLANK(N873),"",N873/N872-1)</f>
        <v>-3.5856573705179362E-2</v>
      </c>
      <c r="AL873" s="462">
        <f t="shared" ref="AL873:AR873" si="557">IF(ISBLANK(P873),"",P873/P872-1)</f>
        <v>-1.5555555555555556</v>
      </c>
      <c r="AM873" s="461">
        <f t="shared" si="557"/>
        <v>-3.1620553359683612E-2</v>
      </c>
      <c r="AN873" s="441">
        <f t="shared" si="557"/>
        <v>2.409638554216853E-2</v>
      </c>
      <c r="AO873" s="325">
        <f t="shared" si="557"/>
        <v>-5.1612903225806472E-2</v>
      </c>
      <c r="AP873" s="36">
        <f t="shared" si="557"/>
        <v>-3.2467532467532423E-2</v>
      </c>
      <c r="AQ873" s="36">
        <f t="shared" si="557"/>
        <v>2.732240437158473E-2</v>
      </c>
      <c r="AR873" s="36">
        <f t="shared" si="557"/>
        <v>1.6949152542372836E-2</v>
      </c>
      <c r="AS873" s="36">
        <f t="shared" ref="AS873:AW874" si="558">IF(ISBLANK(X873),"",X873/X872-1)</f>
        <v>2.1834061135370675E-3</v>
      </c>
      <c r="AT873" s="36">
        <f t="shared" si="558"/>
        <v>2.421307506053294E-3</v>
      </c>
      <c r="AU873" s="444">
        <f t="shared" si="558"/>
        <v>2.4875621890545485E-3</v>
      </c>
      <c r="AV873" s="464">
        <f t="shared" si="558"/>
        <v>7.0934256055363409E-2</v>
      </c>
      <c r="AW873" s="461">
        <f t="shared" si="558"/>
        <v>4.4999999999999929E-2</v>
      </c>
    </row>
    <row r="874" spans="1:49">
      <c r="A874" s="314">
        <f t="shared" si="488"/>
        <v>43374</v>
      </c>
      <c r="B874" s="26">
        <v>8518</v>
      </c>
      <c r="C874" s="329">
        <v>5371</v>
      </c>
      <c r="D874" s="363">
        <f t="shared" si="554"/>
        <v>5.9905372405372415E-2</v>
      </c>
      <c r="E874" s="349">
        <f t="shared" si="555"/>
        <v>7.117706237424537E-2</v>
      </c>
      <c r="F874" s="349">
        <f t="shared" si="555"/>
        <v>4.2507763975155211E-2</v>
      </c>
      <c r="G874" s="443">
        <f t="shared" si="556"/>
        <v>0.58592440886240926</v>
      </c>
      <c r="I874" s="469">
        <v>7.9</v>
      </c>
      <c r="J874" s="365">
        <v>15.65</v>
      </c>
      <c r="L874" s="365">
        <v>11.05</v>
      </c>
      <c r="N874" s="365">
        <v>12.45</v>
      </c>
      <c r="P874" s="379">
        <v>-0.08</v>
      </c>
      <c r="Q874" s="368">
        <v>2.74</v>
      </c>
      <c r="R874" s="366">
        <v>4.7</v>
      </c>
      <c r="S874" s="456">
        <v>7.85</v>
      </c>
      <c r="T874" s="434">
        <v>7.65</v>
      </c>
      <c r="U874" s="365">
        <v>10.65</v>
      </c>
      <c r="V874" s="365">
        <v>10.4</v>
      </c>
      <c r="X874" s="73">
        <v>23.4</v>
      </c>
      <c r="Y874" s="365">
        <v>21.15</v>
      </c>
      <c r="Z874" s="457">
        <v>20.6</v>
      </c>
      <c r="AA874" s="365">
        <v>6.44</v>
      </c>
      <c r="AB874" s="365">
        <v>3.23</v>
      </c>
      <c r="AE874" s="325">
        <f t="shared" ref="AE874" si="559">IF(ISBLANK(I874),"",I874/I873-1)</f>
        <v>8.9655172413793061E-2</v>
      </c>
      <c r="AF874" s="325">
        <f t="shared" ref="AF874" si="560">IF(ISBLANK(J874),"",J874/J873-1)</f>
        <v>2.9605263157894912E-2</v>
      </c>
      <c r="AH874" s="451">
        <f>IF(ISBLANK(L874),"",L874/L873-1)</f>
        <v>3.2710280373831946E-2</v>
      </c>
      <c r="AJ874" s="211">
        <f>IF(ISBLANK(N874),"",N874/N873-1)</f>
        <v>2.8925619834710758E-2</v>
      </c>
      <c r="AL874" s="462">
        <f t="shared" ref="AL874" si="561">IF(ISBLANK(P874),"",P874/P873-1)</f>
        <v>0.59999999999999987</v>
      </c>
      <c r="AM874" s="461">
        <f t="shared" ref="AM874" si="562">IF(ISBLANK(Q874),"",Q874/Q873-1)</f>
        <v>0.1183673469387756</v>
      </c>
      <c r="AN874" s="441">
        <f t="shared" ref="AN874" si="563">IF(ISBLANK(R874),"",R874/R873-1)</f>
        <v>0.10588235294117654</v>
      </c>
      <c r="AO874" s="325">
        <f t="shared" ref="AO874" si="564">IF(ISBLANK(S874),"",S874/S873-1)</f>
        <v>6.8027210884353817E-2</v>
      </c>
      <c r="AP874" s="36">
        <f t="shared" ref="AP874" si="565">IF(ISBLANK(T874),"",T874/T873-1)</f>
        <v>2.6845637583892579E-2</v>
      </c>
      <c r="AQ874" s="36">
        <f t="shared" ref="AQ874" si="566">IF(ISBLANK(U874),"",U874/U873-1)</f>
        <v>0.13297872340425521</v>
      </c>
      <c r="AR874" s="36">
        <f t="shared" ref="AR874" si="567">IF(ISBLANK(V874),"",V874/V873-1)</f>
        <v>0.15555555555555567</v>
      </c>
      <c r="AS874" s="36">
        <f t="shared" si="558"/>
        <v>1.9607843137254832E-2</v>
      </c>
      <c r="AT874" s="36">
        <f t="shared" si="558"/>
        <v>2.1739130434782483E-2</v>
      </c>
      <c r="AU874" s="444">
        <f t="shared" si="558"/>
        <v>2.2332506203474045E-2</v>
      </c>
      <c r="AV874" s="464">
        <f t="shared" si="558"/>
        <v>4.0387722132471771E-2</v>
      </c>
      <c r="AW874" s="461">
        <f t="shared" si="558"/>
        <v>0.54545454545454564</v>
      </c>
    </row>
    <row r="875" spans="1:49">
      <c r="A875" s="314">
        <f t="shared" si="488"/>
        <v>43381</v>
      </c>
      <c r="B875" s="26">
        <v>8230</v>
      </c>
      <c r="C875" s="329">
        <v>5601</v>
      </c>
      <c r="D875" s="363">
        <f t="shared" si="554"/>
        <v>-4.1759665922672662E-3</v>
      </c>
      <c r="E875" s="349">
        <f t="shared" si="555"/>
        <v>-3.3810753698051199E-2</v>
      </c>
      <c r="F875" s="349">
        <f t="shared" si="555"/>
        <v>4.2822565630236564E-2</v>
      </c>
      <c r="G875" s="443">
        <f t="shared" si="556"/>
        <v>0.46938046777361186</v>
      </c>
      <c r="I875" s="469">
        <v>8.8000000000000007</v>
      </c>
      <c r="J875" s="365">
        <v>15.75</v>
      </c>
      <c r="L875" s="365">
        <v>11.05</v>
      </c>
      <c r="N875" s="365">
        <v>12.65</v>
      </c>
      <c r="P875" s="379">
        <v>0.04</v>
      </c>
      <c r="Q875" s="368">
        <v>3.18</v>
      </c>
      <c r="R875" s="366">
        <v>4.6500000000000004</v>
      </c>
      <c r="S875" s="456">
        <v>7.65</v>
      </c>
      <c r="T875" s="434">
        <v>7.65</v>
      </c>
      <c r="U875" s="365">
        <v>10.45</v>
      </c>
      <c r="V875" s="365">
        <v>10.199999999999999</v>
      </c>
      <c r="X875" s="73">
        <v>23.1</v>
      </c>
      <c r="Y875" s="365">
        <v>20.85</v>
      </c>
      <c r="Z875" s="457">
        <v>20.3</v>
      </c>
      <c r="AA875" s="365">
        <v>6.12</v>
      </c>
      <c r="AB875" s="365">
        <v>2.85</v>
      </c>
      <c r="AE875" s="325">
        <f t="shared" ref="AE875" si="568">IF(ISBLANK(I875),"",I875/I874-1)</f>
        <v>0.11392405063291133</v>
      </c>
      <c r="AF875" s="325">
        <f t="shared" ref="AF875" si="569">IF(ISBLANK(J875),"",J875/J874-1)</f>
        <v>6.389776357827559E-3</v>
      </c>
      <c r="AH875" s="451">
        <f>IF(ISBLANK(L875),"",L875/L874-1)</f>
        <v>0</v>
      </c>
      <c r="AJ875" s="211">
        <f>IF(ISBLANK(N875),"",N875/N874-1)</f>
        <v>1.6064257028112428E-2</v>
      </c>
      <c r="AL875" s="462">
        <f t="shared" ref="AL875" si="570">IF(ISBLANK(P875),"",P875/P874-1)</f>
        <v>-1.5</v>
      </c>
      <c r="AM875" s="461">
        <f t="shared" ref="AM875" si="571">IF(ISBLANK(Q875),"",Q875/Q874-1)</f>
        <v>0.16058394160583944</v>
      </c>
      <c r="AN875" s="441">
        <f t="shared" ref="AN875" si="572">IF(ISBLANK(R875),"",R875/R874-1)</f>
        <v>-1.0638297872340385E-2</v>
      </c>
      <c r="AO875" s="325">
        <f t="shared" ref="AO875" si="573">IF(ISBLANK(S875),"",S875/S874-1)</f>
        <v>-2.547770700636931E-2</v>
      </c>
      <c r="AP875" s="36">
        <f t="shared" ref="AP875" si="574">IF(ISBLANK(T875),"",T875/T874-1)</f>
        <v>0</v>
      </c>
      <c r="AQ875" s="36">
        <f t="shared" ref="AQ875" si="575">IF(ISBLANK(U875),"",U875/U874-1)</f>
        <v>-1.8779342723004744E-2</v>
      </c>
      <c r="AR875" s="36">
        <f t="shared" ref="AR875" si="576">IF(ISBLANK(V875),"",V875/V874-1)</f>
        <v>-1.9230769230769384E-2</v>
      </c>
      <c r="AS875" s="36">
        <f t="shared" ref="AS875" si="577">IF(ISBLANK(X875),"",X875/X874-1)</f>
        <v>-1.2820512820512664E-2</v>
      </c>
      <c r="AT875" s="36">
        <f t="shared" ref="AT875" si="578">IF(ISBLANK(Y875),"",Y875/Y874-1)</f>
        <v>-1.4184397163120477E-2</v>
      </c>
      <c r="AU875" s="444">
        <f t="shared" ref="AU875" si="579">IF(ISBLANK(Z875),"",Z875/Z874-1)</f>
        <v>-1.4563106796116498E-2</v>
      </c>
      <c r="AV875" s="464">
        <f t="shared" ref="AV875" si="580">IF(ISBLANK(AA875),"",AA875/AA874-1)</f>
        <v>-4.9689440993788914E-2</v>
      </c>
      <c r="AW875" s="461">
        <f t="shared" ref="AW875" si="581">IF(ISBLANK(AB875),"",AB875/AB874-1)</f>
        <v>-0.11764705882352933</v>
      </c>
    </row>
    <row r="876" spans="1:49">
      <c r="A876" s="314">
        <f t="shared" si="488"/>
        <v>43388</v>
      </c>
      <c r="B876" s="26">
        <v>8566</v>
      </c>
      <c r="C876" s="329">
        <v>5767</v>
      </c>
      <c r="D876" s="363">
        <f t="shared" si="554"/>
        <v>3.6295278721712121E-2</v>
      </c>
      <c r="E876" s="349">
        <f t="shared" si="555"/>
        <v>4.0826245443499332E-2</v>
      </c>
      <c r="F876" s="349">
        <f t="shared" si="555"/>
        <v>2.9637564720585541E-2</v>
      </c>
      <c r="G876" s="443">
        <f t="shared" si="556"/>
        <v>0.4853476677648691</v>
      </c>
      <c r="I876" s="469">
        <v>9.15</v>
      </c>
      <c r="J876" s="365">
        <v>16.05</v>
      </c>
      <c r="L876" s="365">
        <v>11.25</v>
      </c>
      <c r="N876" s="365">
        <v>12.9</v>
      </c>
      <c r="P876" s="379">
        <v>0.06</v>
      </c>
      <c r="Q876" s="368">
        <v>3.38</v>
      </c>
      <c r="R876" s="366">
        <v>4.75</v>
      </c>
      <c r="S876" s="456">
        <v>7.85</v>
      </c>
      <c r="T876" s="434">
        <v>7.75</v>
      </c>
      <c r="U876" s="365">
        <v>10.8</v>
      </c>
      <c r="V876" s="365">
        <v>10.55</v>
      </c>
      <c r="X876" s="73">
        <v>23.85</v>
      </c>
      <c r="Y876" s="365">
        <v>21.6</v>
      </c>
      <c r="Z876" s="457">
        <v>21.05</v>
      </c>
      <c r="AA876" s="365">
        <v>5.91</v>
      </c>
      <c r="AB876" s="365">
        <v>3.17</v>
      </c>
      <c r="AE876" s="325">
        <f t="shared" ref="AE876" si="582">IF(ISBLANK(I876),"",I876/I875-1)</f>
        <v>3.9772727272727293E-2</v>
      </c>
      <c r="AF876" s="325">
        <f t="shared" ref="AF876" si="583">IF(ISBLANK(J876),"",J876/J875-1)</f>
        <v>1.9047619047619202E-2</v>
      </c>
      <c r="AH876" s="451">
        <f>IF(ISBLANK(L876),"",L876/L875-1)</f>
        <v>1.8099547511312153E-2</v>
      </c>
      <c r="AJ876" s="211">
        <f>IF(ISBLANK(N876),"",N876/N875-1)</f>
        <v>1.9762845849802479E-2</v>
      </c>
      <c r="AL876" s="462">
        <f t="shared" ref="AL876" si="584">IF(ISBLANK(P876),"",P876/P875-1)</f>
        <v>0.5</v>
      </c>
      <c r="AM876" s="461">
        <f t="shared" ref="AM876" si="585">IF(ISBLANK(Q876),"",Q876/Q875-1)</f>
        <v>6.2893081761006275E-2</v>
      </c>
      <c r="AN876" s="441">
        <f t="shared" ref="AN876" si="586">IF(ISBLANK(R876),"",R876/R875-1)</f>
        <v>2.1505376344086002E-2</v>
      </c>
      <c r="AO876" s="325">
        <f t="shared" ref="AO876" si="587">IF(ISBLANK(S876),"",S876/S875-1)</f>
        <v>2.614379084967311E-2</v>
      </c>
      <c r="AP876" s="36">
        <f t="shared" ref="AP876" si="588">IF(ISBLANK(T876),"",T876/T875-1)</f>
        <v>1.3071895424836555E-2</v>
      </c>
      <c r="AQ876" s="36">
        <f t="shared" ref="AQ876" si="589">IF(ISBLANK(U876),"",U876/U875-1)</f>
        <v>3.3492822966507241E-2</v>
      </c>
      <c r="AR876" s="36">
        <f t="shared" ref="AR876" si="590">IF(ISBLANK(V876),"",V876/V875-1)</f>
        <v>3.4313725490196179E-2</v>
      </c>
      <c r="AS876" s="36">
        <f t="shared" ref="AS876" si="591">IF(ISBLANK(X876),"",X876/X875-1)</f>
        <v>3.2467532467532534E-2</v>
      </c>
      <c r="AT876" s="36">
        <f t="shared" ref="AT876" si="592">IF(ISBLANK(Y876),"",Y876/Y875-1)</f>
        <v>3.5971223021582732E-2</v>
      </c>
      <c r="AU876" s="444">
        <f t="shared" ref="AU876" si="593">IF(ISBLANK(Z876),"",Z876/Z875-1)</f>
        <v>3.6945812807881673E-2</v>
      </c>
      <c r="AV876" s="464">
        <f t="shared" ref="AV876" si="594">IF(ISBLANK(AA876),"",AA876/AA875-1)</f>
        <v>-3.4313725490196068E-2</v>
      </c>
      <c r="AW876" s="461">
        <f t="shared" ref="AW876" si="595">IF(ISBLANK(AB876),"",AB876/AB875-1)</f>
        <v>0.11228070175438587</v>
      </c>
    </row>
    <row r="877" spans="1:49">
      <c r="A877" s="314">
        <f t="shared" si="488"/>
        <v>43395</v>
      </c>
      <c r="B877" s="26">
        <v>8611</v>
      </c>
      <c r="C877" s="329">
        <v>5824</v>
      </c>
      <c r="D877" s="363">
        <f t="shared" si="554"/>
        <v>7.116444568478375E-3</v>
      </c>
      <c r="E877" s="349">
        <f t="shared" si="555"/>
        <v>5.253327107167971E-3</v>
      </c>
      <c r="F877" s="349">
        <f t="shared" si="555"/>
        <v>9.883821744407939E-3</v>
      </c>
      <c r="G877" s="443">
        <f t="shared" si="556"/>
        <v>0.47853708791208793</v>
      </c>
      <c r="I877" s="469">
        <v>8.65</v>
      </c>
      <c r="J877" s="365">
        <v>16.350000000000001</v>
      </c>
      <c r="L877" s="365">
        <v>11.45</v>
      </c>
      <c r="N877" s="365">
        <v>13.15</v>
      </c>
      <c r="P877" s="379">
        <v>0.17</v>
      </c>
      <c r="Q877" s="368">
        <v>3.4</v>
      </c>
      <c r="R877" s="366">
        <v>4.7</v>
      </c>
      <c r="S877" s="456">
        <v>8</v>
      </c>
      <c r="T877" s="434">
        <v>7.85</v>
      </c>
      <c r="U877" s="365">
        <v>10.6</v>
      </c>
      <c r="V877" s="365">
        <v>10.35</v>
      </c>
      <c r="X877" s="73">
        <v>24.25</v>
      </c>
      <c r="Y877" s="365">
        <v>22</v>
      </c>
      <c r="Z877" s="457">
        <v>21.45</v>
      </c>
      <c r="AA877" s="365">
        <v>5.87</v>
      </c>
      <c r="AB877" s="365">
        <v>3.12</v>
      </c>
      <c r="AE877" s="325">
        <f t="shared" ref="AE877:AE878" si="596">IF(ISBLANK(I877),"",I877/I876-1)</f>
        <v>-5.4644808743169349E-2</v>
      </c>
      <c r="AF877" s="325">
        <f t="shared" ref="AF877:AF878" si="597">IF(ISBLANK(J877),"",J877/J876-1)</f>
        <v>1.8691588785046731E-2</v>
      </c>
      <c r="AH877" s="451">
        <f t="shared" ref="AH877:AH878" si="598">IF(ISBLANK(L877),"",L877/L876-1)</f>
        <v>1.777777777777767E-2</v>
      </c>
      <c r="AJ877" s="211">
        <f t="shared" ref="AJ877:AJ878" si="599">IF(ISBLANK(N877),"",N877/N876-1)</f>
        <v>1.9379844961240345E-2</v>
      </c>
      <c r="AL877" s="462">
        <f t="shared" ref="AL877:AL878" si="600">IF(ISBLANK(P877),"",P877/P876-1)</f>
        <v>1.8333333333333335</v>
      </c>
      <c r="AM877" s="461">
        <f t="shared" ref="AM877:AM878" si="601">IF(ISBLANK(Q877),"",Q877/Q876-1)</f>
        <v>5.9171597633136397E-3</v>
      </c>
      <c r="AN877" s="441">
        <f t="shared" ref="AN877:AN878" si="602">IF(ISBLANK(R877),"",R877/R876-1)</f>
        <v>-1.0526315789473606E-2</v>
      </c>
      <c r="AO877" s="325">
        <f t="shared" ref="AO877:AO878" si="603">IF(ISBLANK(S877),"",S877/S876-1)</f>
        <v>1.9108280254777066E-2</v>
      </c>
      <c r="AP877" s="36">
        <f t="shared" ref="AP877:AP878" si="604">IF(ISBLANK(T877),"",T877/T876-1)</f>
        <v>1.2903225806451646E-2</v>
      </c>
      <c r="AQ877" s="36">
        <f t="shared" ref="AQ877:AQ878" si="605">IF(ISBLANK(U877),"",U877/U876-1)</f>
        <v>-1.8518518518518601E-2</v>
      </c>
      <c r="AR877" s="36">
        <f t="shared" ref="AR877:AR878" si="606">IF(ISBLANK(V877),"",V877/V876-1)</f>
        <v>-1.8957345971564066E-2</v>
      </c>
      <c r="AS877" s="36">
        <f t="shared" ref="AS877:AS878" si="607">IF(ISBLANK(X877),"",X877/X876-1)</f>
        <v>1.6771488469601525E-2</v>
      </c>
      <c r="AT877" s="36">
        <f t="shared" ref="AT877:AT878" si="608">IF(ISBLANK(Y877),"",Y877/Y876-1)</f>
        <v>1.8518518518518379E-2</v>
      </c>
      <c r="AU877" s="444">
        <f t="shared" ref="AU877:AU878" si="609">IF(ISBLANK(Z877),"",Z877/Z876-1)</f>
        <v>1.9002375296911955E-2</v>
      </c>
      <c r="AV877" s="464">
        <f t="shared" ref="AV877:AV878" si="610">IF(ISBLANK(AA877),"",AA877/AA876-1)</f>
        <v>-6.7681895093062439E-3</v>
      </c>
      <c r="AW877" s="461">
        <f t="shared" ref="AW877:AW878" si="611">IF(ISBLANK(AB877),"",AB877/AB876-1)</f>
        <v>-1.577287066246047E-2</v>
      </c>
    </row>
    <row r="878" spans="1:49">
      <c r="A878" s="314">
        <f t="shared" si="488"/>
        <v>43402</v>
      </c>
      <c r="B878" s="26">
        <v>8860</v>
      </c>
      <c r="C878" s="329">
        <v>6112</v>
      </c>
      <c r="D878" s="363">
        <f t="shared" si="554"/>
        <v>3.7201246969172042E-2</v>
      </c>
      <c r="E878" s="349">
        <f t="shared" ref="E878:E880" si="612">IF(ISBLANK(B878),"",B878/B877-1)</f>
        <v>2.8916502148414791E-2</v>
      </c>
      <c r="F878" s="349">
        <f t="shared" ref="F878" si="613">IF(ISBLANK(C878),"",C878/C877-1)</f>
        <v>4.9450549450549497E-2</v>
      </c>
      <c r="G878" s="443">
        <f t="shared" si="556"/>
        <v>0.44960732984293195</v>
      </c>
      <c r="I878" s="469">
        <v>8.6</v>
      </c>
      <c r="J878" s="365">
        <v>16.7</v>
      </c>
      <c r="L878" s="365">
        <v>13.15</v>
      </c>
      <c r="N878" s="365">
        <v>14.5</v>
      </c>
      <c r="P878" s="379">
        <v>1.01</v>
      </c>
      <c r="Q878" s="368">
        <v>3.26</v>
      </c>
      <c r="R878" s="366">
        <v>4.8</v>
      </c>
      <c r="S878" s="456">
        <v>10</v>
      </c>
      <c r="T878" s="434">
        <v>9.65</v>
      </c>
      <c r="U878" s="365">
        <v>10.7</v>
      </c>
      <c r="V878" s="365">
        <v>10.25</v>
      </c>
      <c r="X878" s="73">
        <v>24.1</v>
      </c>
      <c r="Y878" s="365">
        <v>21.95</v>
      </c>
      <c r="Z878" s="457">
        <v>21.4</v>
      </c>
      <c r="AA878" s="365">
        <v>5.84</v>
      </c>
      <c r="AB878" s="365">
        <v>3.2</v>
      </c>
      <c r="AE878" s="325">
        <f t="shared" si="596"/>
        <v>-5.7803468208093012E-3</v>
      </c>
      <c r="AF878" s="325">
        <f t="shared" si="597"/>
        <v>2.1406727828745975E-2</v>
      </c>
      <c r="AH878" s="451">
        <f t="shared" si="598"/>
        <v>0.14847161572052414</v>
      </c>
      <c r="AJ878" s="211">
        <f t="shared" si="599"/>
        <v>0.10266159695817478</v>
      </c>
      <c r="AL878" s="462">
        <f t="shared" si="600"/>
        <v>4.9411764705882346</v>
      </c>
      <c r="AM878" s="461">
        <f t="shared" si="601"/>
        <v>-4.117647058823537E-2</v>
      </c>
      <c r="AN878" s="441">
        <f t="shared" si="602"/>
        <v>2.1276595744680771E-2</v>
      </c>
      <c r="AO878" s="325">
        <f t="shared" si="603"/>
        <v>0.25</v>
      </c>
      <c r="AP878" s="36">
        <f t="shared" si="604"/>
        <v>0.22929936305732501</v>
      </c>
      <c r="AQ878" s="36">
        <f t="shared" si="605"/>
        <v>9.4339622641508303E-3</v>
      </c>
      <c r="AR878" s="36">
        <f t="shared" si="606"/>
        <v>-9.6618357487922024E-3</v>
      </c>
      <c r="AS878" s="36">
        <f t="shared" si="607"/>
        <v>-6.1855670103092564E-3</v>
      </c>
      <c r="AT878" s="36">
        <f t="shared" si="608"/>
        <v>-2.2727272727273151E-3</v>
      </c>
      <c r="AU878" s="444">
        <f t="shared" si="609"/>
        <v>-2.3310023310023631E-3</v>
      </c>
      <c r="AV878" s="464">
        <f t="shared" si="610"/>
        <v>-5.110732538330498E-3</v>
      </c>
      <c r="AW878" s="461">
        <f t="shared" si="611"/>
        <v>2.5641025641025772E-2</v>
      </c>
    </row>
    <row r="879" spans="1:49">
      <c r="A879" s="314">
        <f t="shared" si="488"/>
        <v>43409</v>
      </c>
      <c r="B879" s="26">
        <v>8742</v>
      </c>
      <c r="C879" s="329">
        <v>6148</v>
      </c>
      <c r="D879" s="363">
        <f t="shared" ref="D879:D881" si="614">IF(ISBLANK(B879),"",(B879+C879)/(B878+C878)-1)</f>
        <v>-5.4768901950307258E-3</v>
      </c>
      <c r="E879" s="349">
        <f t="shared" si="612"/>
        <v>-1.3318284424379212E-2</v>
      </c>
      <c r="F879" s="349">
        <f t="shared" ref="F879:F880" si="615">IF(ISBLANK(C879),"",C879/C878-1)</f>
        <v>5.8900523560210249E-3</v>
      </c>
      <c r="G879" s="443">
        <f>(B879-C879)/C879</f>
        <v>0.42192582953806118</v>
      </c>
      <c r="I879" s="469">
        <v>8.65</v>
      </c>
      <c r="J879" s="365">
        <v>16.55</v>
      </c>
      <c r="L879" s="365">
        <v>13.95</v>
      </c>
      <c r="N879" s="365">
        <v>15.65</v>
      </c>
      <c r="P879" s="379">
        <v>0.73</v>
      </c>
      <c r="Q879" s="368">
        <v>3.21</v>
      </c>
      <c r="R879" s="366">
        <v>4.6500000000000004</v>
      </c>
      <c r="S879" s="456">
        <v>10.25</v>
      </c>
      <c r="T879" s="434">
        <v>10.25</v>
      </c>
      <c r="U879" s="365">
        <v>10.5</v>
      </c>
      <c r="V879" s="365">
        <v>10.25</v>
      </c>
      <c r="X879" s="73">
        <v>23.7</v>
      </c>
      <c r="Y879" s="365">
        <v>21.45</v>
      </c>
      <c r="Z879" s="457">
        <v>20.9</v>
      </c>
      <c r="AA879" s="365">
        <v>5.68</v>
      </c>
      <c r="AB879" s="365">
        <v>2.96</v>
      </c>
      <c r="AE879" s="325">
        <f t="shared" ref="AE879" si="616">IF(ISBLANK(I879),"",I879/I878-1)</f>
        <v>5.8139534883721034E-3</v>
      </c>
      <c r="AF879" s="325">
        <f t="shared" ref="AF879" si="617">IF(ISBLANK(J879),"",J879/J878-1)</f>
        <v>-8.9820359281436168E-3</v>
      </c>
      <c r="AH879" s="451">
        <f t="shared" ref="AH879" si="618">IF(ISBLANK(L879),"",L879/L878-1)</f>
        <v>6.0836501901140538E-2</v>
      </c>
      <c r="AJ879" s="453">
        <f t="shared" ref="AJ879" si="619">IF(ISBLANK(N879),"",N879/N878-1)</f>
        <v>7.9310344827586254E-2</v>
      </c>
      <c r="AL879" s="462">
        <f t="shared" ref="AL879" si="620">IF(ISBLANK(P879),"",P879/P878-1)</f>
        <v>-0.27722772277227725</v>
      </c>
      <c r="AM879" s="461">
        <f t="shared" ref="AM879" si="621">IF(ISBLANK(Q879),"",Q879/Q878-1)</f>
        <v>-1.5337423312883347E-2</v>
      </c>
      <c r="AN879" s="441">
        <f t="shared" ref="AN879" si="622">IF(ISBLANK(R879),"",R879/R878-1)</f>
        <v>-3.1249999999999889E-2</v>
      </c>
      <c r="AO879" s="325">
        <f t="shared" ref="AO879" si="623">IF(ISBLANK(S879),"",S879/S878-1)</f>
        <v>2.4999999999999911E-2</v>
      </c>
      <c r="AP879" s="36">
        <f t="shared" ref="AP879" si="624">IF(ISBLANK(T879),"",T879/T878-1)</f>
        <v>6.2176165803108807E-2</v>
      </c>
      <c r="AQ879" s="36">
        <f t="shared" ref="AQ879" si="625">IF(ISBLANK(U879),"",U879/U878-1)</f>
        <v>-1.869158878504662E-2</v>
      </c>
      <c r="AR879" s="36">
        <f t="shared" ref="AR879" si="626">IF(ISBLANK(V879),"",V879/V878-1)</f>
        <v>0</v>
      </c>
      <c r="AS879" s="36">
        <f t="shared" ref="AS879" si="627">IF(ISBLANK(X879),"",X879/X878-1)</f>
        <v>-1.6597510373444035E-2</v>
      </c>
      <c r="AT879" s="36">
        <f t="shared" ref="AT879" si="628">IF(ISBLANK(Y879),"",Y879/Y878-1)</f>
        <v>-2.277904328018221E-2</v>
      </c>
      <c r="AU879" s="444">
        <f t="shared" ref="AU879" si="629">IF(ISBLANK(Z879),"",Z879/Z878-1)</f>
        <v>-2.3364485981308358E-2</v>
      </c>
      <c r="AV879" s="464">
        <f t="shared" ref="AV879" si="630">IF(ISBLANK(AA879),"",AA879/AA878-1)</f>
        <v>-2.7397260273972601E-2</v>
      </c>
      <c r="AW879" s="461">
        <f t="shared" ref="AW879" si="631">IF(ISBLANK(AB879),"",AB879/AB878-1)</f>
        <v>-7.5000000000000067E-2</v>
      </c>
    </row>
    <row r="880" spans="1:49">
      <c r="A880" s="314">
        <f t="shared" si="488"/>
        <v>43416</v>
      </c>
      <c r="B880" s="26">
        <v>6986</v>
      </c>
      <c r="C880" s="329">
        <v>4667</v>
      </c>
      <c r="D880" s="363">
        <f t="shared" si="614"/>
        <v>-0.21739422431161859</v>
      </c>
      <c r="E880" s="349">
        <f t="shared" si="612"/>
        <v>-0.20086936627773966</v>
      </c>
      <c r="F880" s="349">
        <f t="shared" si="615"/>
        <v>-0.24089134677944046</v>
      </c>
      <c r="G880" s="443">
        <f>(B880-C880)/C880</f>
        <v>0.49689307906578101</v>
      </c>
      <c r="I880" s="469">
        <v>6.8</v>
      </c>
      <c r="J880" s="365">
        <v>12.5</v>
      </c>
      <c r="K880" s="418"/>
      <c r="L880" s="365">
        <v>12.25</v>
      </c>
      <c r="M880" s="418"/>
      <c r="N880" s="365">
        <v>13.75</v>
      </c>
      <c r="O880" s="418"/>
      <c r="P880" s="379">
        <v>-0.05</v>
      </c>
      <c r="Q880" s="368">
        <v>1.84</v>
      </c>
      <c r="R880" s="434">
        <v>4.05</v>
      </c>
      <c r="S880" s="456">
        <v>8.5500000000000007</v>
      </c>
      <c r="T880" s="434">
        <v>8.65</v>
      </c>
      <c r="U880" s="434">
        <v>9.1</v>
      </c>
      <c r="V880" s="434">
        <v>8.85</v>
      </c>
      <c r="W880" s="434"/>
      <c r="X880" s="434">
        <v>18.649999999999999</v>
      </c>
      <c r="Y880" s="434">
        <v>16.45</v>
      </c>
      <c r="Z880" s="496">
        <v>15.9</v>
      </c>
      <c r="AA880" s="434">
        <v>4.16</v>
      </c>
      <c r="AB880" s="434">
        <v>1.86</v>
      </c>
      <c r="AC880" s="434"/>
      <c r="AD880" s="479"/>
      <c r="AE880" s="325">
        <f>IF(ISBLANK(I880),"",I880/I879-1)</f>
        <v>-0.21387283236994226</v>
      </c>
      <c r="AF880" s="325">
        <f t="shared" ref="AF880" si="632">IF(ISBLANK(J880),"",J880/J879-1)</f>
        <v>-0.24471299093655596</v>
      </c>
      <c r="AH880" s="451">
        <f t="shared" ref="AH880" si="633">IF(ISBLANK(L880),"",L880/L879-1)</f>
        <v>-0.12186379928315405</v>
      </c>
      <c r="AJ880" s="453">
        <f t="shared" ref="AJ880" si="634">IF(ISBLANK(N880),"",N880/N879-1)</f>
        <v>-0.12140575079872207</v>
      </c>
      <c r="AL880" s="462">
        <f t="shared" ref="AL880" si="635">IF(ISBLANK(P880),"",P880/P879-1)</f>
        <v>-1.0684931506849316</v>
      </c>
      <c r="AM880" s="461">
        <f t="shared" ref="AM880" si="636">IF(ISBLANK(Q880),"",Q880/Q879-1)</f>
        <v>-0.42679127725856691</v>
      </c>
      <c r="AN880" s="441">
        <f t="shared" ref="AN880" si="637">IF(ISBLANK(R880),"",R880/R879-1)</f>
        <v>-0.12903225806451624</v>
      </c>
      <c r="AO880" s="325">
        <f t="shared" ref="AO880" si="638">IF(ISBLANK(S880),"",S880/S879-1)</f>
        <v>-0.16585365853658529</v>
      </c>
      <c r="AP880" s="36">
        <f t="shared" ref="AP880" si="639">IF(ISBLANK(T880),"",T880/T879-1)</f>
        <v>-0.15609756097560967</v>
      </c>
      <c r="AQ880" s="36">
        <f t="shared" ref="AQ880" si="640">IF(ISBLANK(U880),"",U880/U879-1)</f>
        <v>-0.13333333333333341</v>
      </c>
      <c r="AR880" s="36">
        <f t="shared" ref="AR880" si="641">IF(ISBLANK(V880),"",V880/V879-1)</f>
        <v>-0.13658536585365855</v>
      </c>
      <c r="AS880" s="36">
        <f t="shared" ref="AS880" si="642">IF(ISBLANK(X880),"",X880/X879-1)</f>
        <v>-0.21308016877637137</v>
      </c>
      <c r="AT880" s="36">
        <f t="shared" ref="AT880" si="643">IF(ISBLANK(Y880),"",Y880/Y879-1)</f>
        <v>-0.23310023310023309</v>
      </c>
      <c r="AU880" s="444">
        <f t="shared" ref="AU880" si="644">IF(ISBLANK(Z880),"",Z880/Z879-1)</f>
        <v>-0.23923444976076547</v>
      </c>
      <c r="AV880" s="464">
        <f t="shared" ref="AV880" si="645">IF(ISBLANK(AA880),"",AA880/AA879-1)</f>
        <v>-0.26760563380281688</v>
      </c>
      <c r="AW880" s="461">
        <f t="shared" ref="AW880" si="646">IF(ISBLANK(AB880),"",AB880/AB879-1)</f>
        <v>-0.3716216216216216</v>
      </c>
    </row>
    <row r="881" spans="1:49">
      <c r="A881" s="314">
        <f t="shared" si="488"/>
        <v>43423</v>
      </c>
      <c r="B881" s="26">
        <v>6331</v>
      </c>
      <c r="C881" s="329">
        <v>4170</v>
      </c>
      <c r="D881" s="363">
        <f t="shared" si="614"/>
        <v>-9.8858663005234715E-2</v>
      </c>
      <c r="E881" s="349">
        <f t="shared" ref="E881" si="647">IF(ISBLANK(B881),"",B881/B880-1)</f>
        <v>-9.375894646435734E-2</v>
      </c>
      <c r="F881" s="349">
        <f t="shared" ref="F881" si="648">IF(ISBLANK(C881),"",C881/C880-1)</f>
        <v>-0.10649239340047134</v>
      </c>
      <c r="G881" s="443">
        <f>(B881-C881)/C881</f>
        <v>0.51822541966426861</v>
      </c>
      <c r="I881" s="469">
        <v>6.35</v>
      </c>
      <c r="J881" s="365">
        <v>11.45</v>
      </c>
      <c r="L881" s="365">
        <v>11.25</v>
      </c>
      <c r="N881" s="365">
        <v>12.75</v>
      </c>
      <c r="P881" s="379">
        <v>-0.46</v>
      </c>
      <c r="Q881" s="368">
        <v>1.49</v>
      </c>
      <c r="R881" s="366">
        <v>3.7</v>
      </c>
      <c r="S881" s="456">
        <v>7.55</v>
      </c>
      <c r="T881" s="434">
        <v>7.75</v>
      </c>
      <c r="U881" s="365">
        <v>8.0500000000000007</v>
      </c>
      <c r="V881" s="365">
        <v>7.8</v>
      </c>
      <c r="X881" s="73">
        <v>17.7</v>
      </c>
      <c r="Y881" s="365">
        <v>15.5</v>
      </c>
      <c r="Z881" s="457">
        <v>14.95</v>
      </c>
      <c r="AA881" s="365">
        <v>3.46</v>
      </c>
      <c r="AB881" s="365">
        <v>1.46</v>
      </c>
      <c r="AE881" s="325">
        <f t="shared" ref="AE881:AE882" si="649">IF(ISBLANK(I881),"",I881/I880-1)</f>
        <v>-6.6176470588235281E-2</v>
      </c>
      <c r="AF881" s="325">
        <f t="shared" ref="AF881:AF882" si="650">IF(ISBLANK(J881),"",J881/J880-1)</f>
        <v>-8.4000000000000075E-2</v>
      </c>
      <c r="AH881" s="451">
        <f t="shared" ref="AH881" si="651">IF(ISBLANK(L881),"",L881/L880-1)</f>
        <v>-8.1632653061224469E-2</v>
      </c>
      <c r="AJ881" s="453">
        <f t="shared" ref="AJ881" si="652">IF(ISBLANK(N881),"",N881/N880-1)</f>
        <v>-7.2727272727272751E-2</v>
      </c>
      <c r="AL881" s="462">
        <f t="shared" ref="AL881" si="653">IF(ISBLANK(P881),"",P881/P880-1)</f>
        <v>8.1999999999999993</v>
      </c>
      <c r="AM881" s="461">
        <f t="shared" ref="AM881" si="654">IF(ISBLANK(Q881),"",Q881/Q880-1)</f>
        <v>-0.19021739130434789</v>
      </c>
      <c r="AN881" s="441">
        <f t="shared" ref="AN881" si="655">IF(ISBLANK(R881),"",R881/R880-1)</f>
        <v>-8.6419753086419693E-2</v>
      </c>
      <c r="AO881" s="325">
        <f t="shared" ref="AO881" si="656">IF(ISBLANK(S881),"",S881/S880-1)</f>
        <v>-0.11695906432748548</v>
      </c>
      <c r="AP881" s="36">
        <f t="shared" ref="AP881" si="657">IF(ISBLANK(T881),"",T881/T880-1)</f>
        <v>-0.10404624277456653</v>
      </c>
      <c r="AQ881" s="36">
        <f t="shared" ref="AQ881" si="658">IF(ISBLANK(U881),"",U881/U880-1)</f>
        <v>-0.11538461538461531</v>
      </c>
      <c r="AR881" s="36">
        <f t="shared" ref="AR881" si="659">IF(ISBLANK(V881),"",V881/V880-1)</f>
        <v>-0.11864406779661019</v>
      </c>
      <c r="AS881" s="36">
        <f t="shared" ref="AS881" si="660">IF(ISBLANK(X881),"",X881/X880-1)</f>
        <v>-5.0938337801608502E-2</v>
      </c>
      <c r="AT881" s="36">
        <f t="shared" ref="AT881" si="661">IF(ISBLANK(Y881),"",Y881/Y880-1)</f>
        <v>-5.7750759878419378E-2</v>
      </c>
      <c r="AU881" s="444">
        <f t="shared" ref="AU881" si="662">IF(ISBLANK(Z881),"",Z881/Z880-1)</f>
        <v>-5.9748427672956073E-2</v>
      </c>
      <c r="AV881" s="464">
        <f t="shared" ref="AV881" si="663">IF(ISBLANK(AA881),"",AA881/AA880-1)</f>
        <v>-0.16826923076923084</v>
      </c>
      <c r="AW881" s="461">
        <f t="shared" ref="AW881" si="664">IF(ISBLANK(AB881),"",AB881/AB880-1)</f>
        <v>-0.21505376344086025</v>
      </c>
    </row>
    <row r="882" spans="1:49">
      <c r="A882" s="314">
        <f t="shared" si="488"/>
        <v>43430</v>
      </c>
      <c r="B882" s="26">
        <v>6706</v>
      </c>
      <c r="C882" s="329">
        <v>4447</v>
      </c>
      <c r="D882" s="363">
        <f t="shared" ref="D882" si="665">IF(ISBLANK(B882),"",(B882+C882)/(B881+C881)-1)</f>
        <v>6.2089324826207104E-2</v>
      </c>
      <c r="E882" s="349">
        <f t="shared" ref="E882" si="666">IF(ISBLANK(B882),"",B882/B881-1)</f>
        <v>5.9232348760069442E-2</v>
      </c>
      <c r="F882" s="349">
        <f>IF(ISBLANK(C882),"",C882/C881-1)</f>
        <v>6.6426858513189524E-2</v>
      </c>
      <c r="G882" s="443">
        <f t="shared" ref="G882:G883" si="667">(B882-C882)/C882</f>
        <v>0.50798290982684957</v>
      </c>
      <c r="I882" s="469">
        <v>7</v>
      </c>
      <c r="J882" s="365">
        <v>11.85</v>
      </c>
      <c r="L882" s="365">
        <v>11.5</v>
      </c>
      <c r="N882" s="365">
        <v>13.05</v>
      </c>
      <c r="P882" s="379">
        <v>-0.17</v>
      </c>
      <c r="Q882" s="368">
        <v>1.83</v>
      </c>
      <c r="R882" s="366">
        <v>3.9</v>
      </c>
      <c r="S882" s="456">
        <v>7.75</v>
      </c>
      <c r="T882" s="434">
        <v>7.85</v>
      </c>
      <c r="U882" s="365">
        <v>8.6</v>
      </c>
      <c r="V882" s="365">
        <v>8.35</v>
      </c>
      <c r="X882" s="73">
        <v>18.5</v>
      </c>
      <c r="Y882" s="365">
        <v>16.3</v>
      </c>
      <c r="Z882" s="457">
        <v>15.75</v>
      </c>
      <c r="AA882" s="365">
        <v>3.72</v>
      </c>
      <c r="AB882" s="365">
        <v>1.94</v>
      </c>
      <c r="AE882" s="325">
        <f t="shared" si="649"/>
        <v>0.10236220472440949</v>
      </c>
      <c r="AF882" s="325">
        <f t="shared" si="650"/>
        <v>3.4934497816593968E-2</v>
      </c>
      <c r="AH882" s="451">
        <f t="shared" ref="AH882" si="668">IF(ISBLANK(L882),"",L882/L881-1)</f>
        <v>2.2222222222222143E-2</v>
      </c>
      <c r="AJ882" s="453">
        <f t="shared" ref="AJ882" si="669">IF(ISBLANK(N882),"",N882/N881-1)</f>
        <v>2.3529411764706021E-2</v>
      </c>
      <c r="AL882" s="462">
        <f t="shared" ref="AL882" si="670">IF(ISBLANK(P882),"",P882/P881-1)</f>
        <v>-0.63043478260869557</v>
      </c>
      <c r="AM882" s="461">
        <f t="shared" ref="AM882" si="671">IF(ISBLANK(Q882),"",Q882/Q881-1)</f>
        <v>0.22818791946308736</v>
      </c>
      <c r="AN882" s="441">
        <f t="shared" ref="AN882" si="672">IF(ISBLANK(R882),"",R882/R881-1)</f>
        <v>5.4054054054053946E-2</v>
      </c>
      <c r="AO882" s="325">
        <f t="shared" ref="AO882" si="673">IF(ISBLANK(S882),"",S882/S881-1)</f>
        <v>2.6490066225165476E-2</v>
      </c>
      <c r="AP882" s="36">
        <f t="shared" ref="AP882" si="674">IF(ISBLANK(T882),"",T882/T881-1)</f>
        <v>1.2903225806451646E-2</v>
      </c>
      <c r="AQ882" s="36">
        <f t="shared" ref="AQ882" si="675">IF(ISBLANK(U882),"",U882/U881-1)</f>
        <v>6.8322981366459423E-2</v>
      </c>
      <c r="AR882" s="36">
        <f t="shared" ref="AR882" si="676">IF(ISBLANK(V882),"",V882/V881-1)</f>
        <v>7.0512820512820484E-2</v>
      </c>
      <c r="AS882" s="36">
        <f t="shared" ref="AS882" si="677">IF(ISBLANK(X882),"",X882/X881-1)</f>
        <v>4.5197740112994378E-2</v>
      </c>
      <c r="AT882" s="36">
        <f t="shared" ref="AT882" si="678">IF(ISBLANK(Y882),"",Y882/Y881-1)</f>
        <v>5.1612903225806583E-2</v>
      </c>
      <c r="AU882" s="444">
        <f t="shared" ref="AU882" si="679">IF(ISBLANK(Z882),"",Z882/Z881-1)</f>
        <v>5.3511705685618693E-2</v>
      </c>
      <c r="AV882" s="464">
        <f t="shared" ref="AV882" si="680">IF(ISBLANK(AA882),"",AA882/AA881-1)</f>
        <v>7.5144508670520249E-2</v>
      </c>
      <c r="AW882" s="461">
        <f t="shared" ref="AW882" si="681">IF(ISBLANK(AB882),"",AB882/AB881-1)</f>
        <v>0.32876712328767121</v>
      </c>
    </row>
    <row r="883" spans="1:49">
      <c r="A883" s="314">
        <f t="shared" si="488"/>
        <v>43437</v>
      </c>
      <c r="B883" s="26">
        <v>6896</v>
      </c>
      <c r="C883" s="329">
        <v>4803</v>
      </c>
      <c r="D883" s="363">
        <f t="shared" ref="D883" si="682">IF(ISBLANK(B883),"",(B883+C883)/(B882+C882)-1)</f>
        <v>4.8955437998744689E-2</v>
      </c>
      <c r="E883" s="349">
        <f t="shared" ref="E883" si="683">IF(ISBLANK(B883),"",B883/B882-1)</f>
        <v>2.8332836266030448E-2</v>
      </c>
      <c r="F883" s="349">
        <f t="shared" ref="F883" si="684">IF(ISBLANK(C883),"",C883/C882-1)</f>
        <v>8.0053968967843447E-2</v>
      </c>
      <c r="G883" s="443">
        <f t="shared" si="667"/>
        <v>0.43576931084738707</v>
      </c>
      <c r="I883" s="469">
        <v>7.5</v>
      </c>
      <c r="J883" s="365">
        <v>12.5</v>
      </c>
      <c r="L883" s="365">
        <v>11.7</v>
      </c>
      <c r="N883" s="365">
        <v>13.35</v>
      </c>
      <c r="P883" s="379">
        <v>0.17</v>
      </c>
      <c r="Q883" s="368">
        <v>2.6</v>
      </c>
      <c r="R883" s="366">
        <v>4</v>
      </c>
      <c r="S883" s="456">
        <v>8</v>
      </c>
      <c r="T883" s="434">
        <v>7.95</v>
      </c>
      <c r="U883" s="365">
        <v>8.85</v>
      </c>
      <c r="V883" s="365">
        <v>8.6</v>
      </c>
      <c r="X883" s="73">
        <v>18.600000000000001</v>
      </c>
      <c r="Y883" s="365">
        <v>16.399999999999999</v>
      </c>
      <c r="Z883" s="457">
        <v>15.85</v>
      </c>
      <c r="AA883" s="365">
        <v>4.0999999999999996</v>
      </c>
      <c r="AB883" s="365">
        <v>2.3199999999999998</v>
      </c>
      <c r="AE883" s="325">
        <f t="shared" ref="AE883" si="685">IF(ISBLANK(I883),"",I883/I882-1)</f>
        <v>7.1428571428571397E-2</v>
      </c>
      <c r="AF883" s="325">
        <f t="shared" ref="AF883" si="686">IF(ISBLANK(J883),"",J883/J882-1)</f>
        <v>5.4852320675105481E-2</v>
      </c>
      <c r="AH883" s="451">
        <f t="shared" ref="AH883" si="687">IF(ISBLANK(L883),"",L883/L882-1)</f>
        <v>1.7391304347825987E-2</v>
      </c>
      <c r="AJ883" s="453">
        <f t="shared" ref="AJ883" si="688">IF(ISBLANK(N883),"",N883/N882-1)</f>
        <v>2.2988505747126409E-2</v>
      </c>
      <c r="AL883" s="462">
        <f t="shared" ref="AL883" si="689">IF(ISBLANK(P883),"",P883/P882-1)</f>
        <v>-2</v>
      </c>
      <c r="AM883" s="461">
        <f t="shared" ref="AM883" si="690">IF(ISBLANK(Q883),"",Q883/Q882-1)</f>
        <v>0.42076502732240439</v>
      </c>
      <c r="AN883" s="441">
        <f t="shared" ref="AN883" si="691">IF(ISBLANK(R883),"",R883/R882-1)</f>
        <v>2.5641025641025772E-2</v>
      </c>
      <c r="AO883" s="325">
        <f t="shared" ref="AO883" si="692">IF(ISBLANK(S883),"",S883/S882-1)</f>
        <v>3.2258064516129004E-2</v>
      </c>
      <c r="AP883" s="36">
        <f t="shared" ref="AP883" si="693">IF(ISBLANK(T883),"",T883/T882-1)</f>
        <v>1.2738853503184711E-2</v>
      </c>
      <c r="AQ883" s="36">
        <f t="shared" ref="AQ883" si="694">IF(ISBLANK(U883),"",U883/U882-1)</f>
        <v>2.9069767441860517E-2</v>
      </c>
      <c r="AR883" s="36">
        <f t="shared" ref="AR883" si="695">IF(ISBLANK(V883),"",V883/V882-1)</f>
        <v>2.9940119760478945E-2</v>
      </c>
      <c r="AS883" s="36">
        <f t="shared" ref="AS883" si="696">IF(ISBLANK(X883),"",X883/X882-1)</f>
        <v>5.4054054054055722E-3</v>
      </c>
      <c r="AT883" s="36">
        <f t="shared" ref="AT883" si="697">IF(ISBLANK(Y883),"",Y883/Y882-1)</f>
        <v>6.1349693251533388E-3</v>
      </c>
      <c r="AU883" s="444">
        <f t="shared" ref="AU883" si="698">IF(ISBLANK(Z883),"",Z883/Z882-1)</f>
        <v>6.3492063492063266E-3</v>
      </c>
      <c r="AV883" s="464">
        <f t="shared" ref="AV883" si="699">IF(ISBLANK(AA883),"",AA883/AA882-1)</f>
        <v>0.10215053763440851</v>
      </c>
      <c r="AW883" s="461">
        <f t="shared" ref="AW883" si="700">IF(ISBLANK(AB883),"",AB883/AB882-1)</f>
        <v>0.19587628865979378</v>
      </c>
    </row>
    <row r="884" spans="1:49">
      <c r="A884" s="314">
        <f t="shared" si="488"/>
        <v>43444</v>
      </c>
      <c r="B884" s="26">
        <v>7389</v>
      </c>
      <c r="C884" s="329">
        <v>5321</v>
      </c>
      <c r="D884" s="363">
        <f t="shared" ref="D884" si="701">IF(ISBLANK(B884),"",(B884+C884)/(B883+C883)-1)</f>
        <v>8.6417642533549888E-2</v>
      </c>
      <c r="E884" s="349">
        <f t="shared" ref="E884" si="702">IF(ISBLANK(B884),"",B884/B883-1)</f>
        <v>7.1490719257540691E-2</v>
      </c>
      <c r="F884" s="349">
        <f t="shared" ref="F884" si="703">IF(ISBLANK(C884),"",C884/C883-1)</f>
        <v>0.10784926087861746</v>
      </c>
      <c r="G884" s="443">
        <f t="shared" ref="G884:G885" si="704">(B884-C884)/C884</f>
        <v>0.38864875023491824</v>
      </c>
      <c r="I884" s="469">
        <v>9</v>
      </c>
      <c r="J884" s="365">
        <v>12.75</v>
      </c>
      <c r="L884" s="365">
        <v>12.5</v>
      </c>
      <c r="N884" s="365">
        <v>14.25</v>
      </c>
      <c r="P884" s="379">
        <v>0.48</v>
      </c>
      <c r="Q884" s="368">
        <v>3.66</v>
      </c>
      <c r="R884" s="424">
        <v>4.3</v>
      </c>
      <c r="S884" s="456">
        <v>8.9499999999999993</v>
      </c>
      <c r="T884" s="434">
        <v>8.65</v>
      </c>
      <c r="U884" s="365">
        <v>9.6</v>
      </c>
      <c r="V884" s="365">
        <v>9.35</v>
      </c>
      <c r="X884" s="73">
        <v>19</v>
      </c>
      <c r="Y884" s="365">
        <v>16.8</v>
      </c>
      <c r="Z884" s="457">
        <v>16.25</v>
      </c>
      <c r="AA884" s="365">
        <v>4.9800000000000004</v>
      </c>
      <c r="AB884" s="365">
        <v>2.75</v>
      </c>
      <c r="AE884" s="325">
        <f t="shared" ref="AE884" si="705">IF(ISBLANK(I884),"",I884/I883-1)</f>
        <v>0.19999999999999996</v>
      </c>
      <c r="AF884" s="325">
        <f t="shared" ref="AF884" si="706">IF(ISBLANK(J884),"",J884/J883-1)</f>
        <v>2.0000000000000018E-2</v>
      </c>
      <c r="AH884" s="451">
        <f t="shared" ref="AH884" si="707">IF(ISBLANK(L884),"",L884/L883-1)</f>
        <v>6.8376068376068355E-2</v>
      </c>
      <c r="AJ884" s="453">
        <f t="shared" ref="AJ884" si="708">IF(ISBLANK(N884),"",N884/N883-1)</f>
        <v>6.7415730337078594E-2</v>
      </c>
      <c r="AL884" s="462">
        <f t="shared" ref="AL884" si="709">IF(ISBLANK(P884),"",P884/P883-1)</f>
        <v>1.8235294117647056</v>
      </c>
      <c r="AM884" s="461">
        <f t="shared" ref="AM884" si="710">IF(ISBLANK(Q884),"",Q884/Q883-1)</f>
        <v>0.4076923076923078</v>
      </c>
      <c r="AN884" s="441">
        <f t="shared" ref="AN884" si="711">IF(ISBLANK(R884),"",R884/R883-1)</f>
        <v>7.4999999999999956E-2</v>
      </c>
      <c r="AO884" s="325">
        <f t="shared" ref="AO884" si="712">IF(ISBLANK(S884),"",S884/S883-1)</f>
        <v>0.11874999999999991</v>
      </c>
      <c r="AP884" s="36">
        <f t="shared" ref="AP884" si="713">IF(ISBLANK(T884),"",T884/T883-1)</f>
        <v>8.8050314465408785E-2</v>
      </c>
      <c r="AQ884" s="36">
        <f t="shared" ref="AQ884" si="714">IF(ISBLANK(U884),"",U884/U883-1)</f>
        <v>8.4745762711864403E-2</v>
      </c>
      <c r="AR884" s="36">
        <f t="shared" ref="AR884" si="715">IF(ISBLANK(V884),"",V884/V883-1)</f>
        <v>8.7209302325581328E-2</v>
      </c>
      <c r="AS884" s="36">
        <f t="shared" ref="AS884" si="716">IF(ISBLANK(X884),"",X884/X883-1)</f>
        <v>2.1505376344086002E-2</v>
      </c>
      <c r="AT884" s="36">
        <f t="shared" ref="AT884" si="717">IF(ISBLANK(Y884),"",Y884/Y883-1)</f>
        <v>2.4390243902439046E-2</v>
      </c>
      <c r="AU884" s="444">
        <f t="shared" ref="AU884" si="718">IF(ISBLANK(Z884),"",Z884/Z883-1)</f>
        <v>2.5236593059936974E-2</v>
      </c>
      <c r="AV884" s="464">
        <f t="shared" ref="AV884" si="719">IF(ISBLANK(AA884),"",AA884/AA883-1)</f>
        <v>0.21463414634146361</v>
      </c>
      <c r="AW884" s="461">
        <f t="shared" ref="AW884" si="720">IF(ISBLANK(AB884),"",AB884/AB883-1)</f>
        <v>0.18534482758620707</v>
      </c>
    </row>
    <row r="885" spans="1:49">
      <c r="A885" s="314">
        <f t="shared" si="488"/>
        <v>43451</v>
      </c>
      <c r="B885" s="26">
        <v>7550</v>
      </c>
      <c r="C885" s="329">
        <v>5333</v>
      </c>
      <c r="D885" s="363">
        <f t="shared" ref="D885" si="721">IF(ISBLANK(B885),"",(B885+C885)/(B884+C884)-1)</f>
        <v>1.3611329661683769E-2</v>
      </c>
      <c r="E885" s="349">
        <f t="shared" ref="E885" si="722">IF(ISBLANK(B885),"",B885/B884-1)</f>
        <v>2.178914602787918E-2</v>
      </c>
      <c r="F885" s="349">
        <f t="shared" ref="F885" si="723">IF(ISBLANK(C885),"",C885/C884-1)</f>
        <v>2.2552151851156221E-3</v>
      </c>
      <c r="G885" s="443">
        <f t="shared" si="704"/>
        <v>0.41571348209263081</v>
      </c>
      <c r="I885" s="469">
        <v>8.75</v>
      </c>
      <c r="J885" s="365">
        <v>13</v>
      </c>
      <c r="L885" s="365">
        <v>12.35</v>
      </c>
      <c r="N885" s="365">
        <v>14.1</v>
      </c>
      <c r="P885" s="379">
        <v>0.76</v>
      </c>
      <c r="Q885" s="368">
        <v>3.59</v>
      </c>
      <c r="R885" s="366">
        <v>4.25</v>
      </c>
      <c r="S885" s="456">
        <v>8.8000000000000007</v>
      </c>
      <c r="T885" s="434">
        <v>8.5</v>
      </c>
      <c r="U885" s="434">
        <v>9.6</v>
      </c>
      <c r="V885" s="434">
        <v>9.35</v>
      </c>
      <c r="W885" s="434"/>
      <c r="X885" s="434">
        <v>19.95</v>
      </c>
      <c r="Y885" s="434">
        <v>17.55</v>
      </c>
      <c r="Z885" s="496">
        <v>17.2</v>
      </c>
      <c r="AA885" s="434">
        <v>5.07</v>
      </c>
      <c r="AB885" s="434">
        <v>2.79</v>
      </c>
      <c r="AE885" s="325">
        <f t="shared" ref="AE885" si="724">IF(ISBLANK(I885),"",I885/I884-1)</f>
        <v>-2.777777777777779E-2</v>
      </c>
      <c r="AF885" s="325">
        <f t="shared" ref="AF885" si="725">IF(ISBLANK(J885),"",J885/J884-1)</f>
        <v>1.9607843137254832E-2</v>
      </c>
      <c r="AH885" s="451">
        <f t="shared" ref="AH885" si="726">IF(ISBLANK(L885),"",L885/L884-1)</f>
        <v>-1.2000000000000011E-2</v>
      </c>
      <c r="AJ885" s="453">
        <f t="shared" ref="AJ885" si="727">IF(ISBLANK(N885),"",N885/N884-1)</f>
        <v>-1.0526315789473717E-2</v>
      </c>
      <c r="AL885" s="462">
        <f t="shared" ref="AL885" si="728">IF(ISBLANK(P885),"",P885/P884-1)</f>
        <v>0.58333333333333348</v>
      </c>
      <c r="AM885" s="461">
        <f t="shared" ref="AM885" si="729">IF(ISBLANK(Q885),"",Q885/Q884-1)</f>
        <v>-1.9125683060109422E-2</v>
      </c>
      <c r="AN885" s="441">
        <f t="shared" ref="AN885" si="730">IF(ISBLANK(R885),"",R885/R884-1)</f>
        <v>-1.1627906976744096E-2</v>
      </c>
      <c r="AO885" s="325">
        <f t="shared" ref="AO885" si="731">IF(ISBLANK(S885),"",S885/S884-1)</f>
        <v>-1.6759776536312665E-2</v>
      </c>
      <c r="AP885" s="36">
        <f t="shared" ref="AP885" si="732">IF(ISBLANK(T885),"",T885/T884-1)</f>
        <v>-1.7341040462427793E-2</v>
      </c>
      <c r="AQ885" s="36">
        <f t="shared" ref="AQ885" si="733">IF(ISBLANK(U885),"",U885/U884-1)</f>
        <v>0</v>
      </c>
      <c r="AR885" s="36">
        <f t="shared" ref="AR885" si="734">IF(ISBLANK(V885),"",V885/V884-1)</f>
        <v>0</v>
      </c>
      <c r="AS885" s="36">
        <f t="shared" ref="AS885" si="735">IF(ISBLANK(X885),"",X885/X884-1)</f>
        <v>5.0000000000000044E-2</v>
      </c>
      <c r="AT885" s="36">
        <f t="shared" ref="AT885" si="736">IF(ISBLANK(Y885),"",Y885/Y884-1)</f>
        <v>4.4642857142857206E-2</v>
      </c>
      <c r="AU885" s="444">
        <f t="shared" ref="AU885" si="737">IF(ISBLANK(Z885),"",Z885/Z884-1)</f>
        <v>5.8461538461538343E-2</v>
      </c>
      <c r="AV885" s="464">
        <f t="shared" ref="AV885" si="738">IF(ISBLANK(AA885),"",AA885/AA884-1)</f>
        <v>1.8072289156626509E-2</v>
      </c>
      <c r="AW885" s="461">
        <f t="shared" ref="AW885" si="739">IF(ISBLANK(AB885),"",AB885/AB884-1)</f>
        <v>1.4545454545454639E-2</v>
      </c>
    </row>
    <row r="886" spans="1:49">
      <c r="A886" s="314">
        <f t="shared" si="488"/>
        <v>43458</v>
      </c>
      <c r="B886" s="26">
        <v>7273</v>
      </c>
      <c r="C886" s="329">
        <v>4606</v>
      </c>
      <c r="D886" s="363">
        <f t="shared" ref="D886" si="740">IF(ISBLANK(B886),"",(B886+C886)/(B885+C885)-1)</f>
        <v>-7.7932158658697515E-2</v>
      </c>
      <c r="E886" s="349">
        <f t="shared" ref="E886" si="741">IF(ISBLANK(B886),"",B886/B885-1)</f>
        <v>-3.6688741721854323E-2</v>
      </c>
      <c r="F886" s="349">
        <f t="shared" ref="F886" si="742">IF(ISBLANK(C886),"",C886/C885-1)</f>
        <v>-0.13632102006375402</v>
      </c>
      <c r="G886" s="443">
        <f t="shared" ref="G886" si="743">(B886-C886)/C886</f>
        <v>0.57902735562310026</v>
      </c>
      <c r="I886" s="469">
        <v>6</v>
      </c>
      <c r="J886" s="365">
        <v>12.05</v>
      </c>
      <c r="L886" s="365">
        <v>12.25</v>
      </c>
      <c r="N886" s="365">
        <v>14</v>
      </c>
      <c r="P886" s="379">
        <v>0.51</v>
      </c>
      <c r="Q886" s="368">
        <v>2.25</v>
      </c>
      <c r="R886" s="366">
        <v>4.3</v>
      </c>
      <c r="S886" s="456">
        <v>8.15</v>
      </c>
      <c r="T886" s="434">
        <v>8.4</v>
      </c>
      <c r="U886" s="434">
        <v>9.6</v>
      </c>
      <c r="V886" s="434">
        <v>9.35</v>
      </c>
      <c r="W886" s="434"/>
      <c r="X886" s="434">
        <v>18.850000000000001</v>
      </c>
      <c r="Y886" s="434">
        <v>16.649999999999999</v>
      </c>
      <c r="Z886" s="496">
        <v>16.100000000000001</v>
      </c>
      <c r="AA886" s="434">
        <v>4.7699999999999996</v>
      </c>
      <c r="AB886" s="434">
        <v>2.79</v>
      </c>
      <c r="AE886" s="325">
        <f t="shared" ref="AE886" si="744">IF(ISBLANK(I886),"",I886/I885-1)</f>
        <v>-0.31428571428571428</v>
      </c>
      <c r="AF886" s="325">
        <f t="shared" ref="AF886" si="745">IF(ISBLANK(J886),"",J886/J885-1)</f>
        <v>-7.3076923076923039E-2</v>
      </c>
      <c r="AH886" s="451">
        <f t="shared" ref="AH886" si="746">IF(ISBLANK(L886),"",L886/L885-1)</f>
        <v>-8.0971659919027994E-3</v>
      </c>
      <c r="AJ886" s="453">
        <f t="shared" ref="AJ886" si="747">IF(ISBLANK(N886),"",N886/N885-1)</f>
        <v>-7.0921985815602939E-3</v>
      </c>
      <c r="AL886" s="462">
        <f t="shared" ref="AL886" si="748">IF(ISBLANK(P886),"",P886/P885-1)</f>
        <v>-0.32894736842105265</v>
      </c>
      <c r="AM886" s="461">
        <f t="shared" ref="AM886" si="749">IF(ISBLANK(Q886),"",Q886/Q885-1)</f>
        <v>-0.37325905292479111</v>
      </c>
      <c r="AN886" s="441">
        <f t="shared" ref="AN886" si="750">IF(ISBLANK(R886),"",R886/R885-1)</f>
        <v>1.1764705882352899E-2</v>
      </c>
      <c r="AO886" s="325">
        <f t="shared" ref="AO886" si="751">IF(ISBLANK(S886),"",S886/S885-1)</f>
        <v>-7.3863636363636354E-2</v>
      </c>
      <c r="AP886" s="36">
        <f t="shared" ref="AP886" si="752">IF(ISBLANK(T886),"",T886/T885-1)</f>
        <v>-1.1764705882352899E-2</v>
      </c>
      <c r="AQ886" s="36">
        <f t="shared" ref="AQ886" si="753">IF(ISBLANK(U886),"",U886/U885-1)</f>
        <v>0</v>
      </c>
      <c r="AR886" s="36">
        <f t="shared" ref="AR886" si="754">IF(ISBLANK(V886),"",V886/V885-1)</f>
        <v>0</v>
      </c>
      <c r="AS886" s="36">
        <f t="shared" ref="AS886" si="755">IF(ISBLANK(X886),"",X886/X885-1)</f>
        <v>-5.5137844611528708E-2</v>
      </c>
      <c r="AT886" s="36">
        <f t="shared" ref="AT886" si="756">IF(ISBLANK(Y886),"",Y886/Y885-1)</f>
        <v>-5.1282051282051433E-2</v>
      </c>
      <c r="AU886" s="444">
        <f t="shared" ref="AU886" si="757">IF(ISBLANK(Z886),"",Z886/Z885-1)</f>
        <v>-6.3953488372092915E-2</v>
      </c>
      <c r="AV886" s="464">
        <f t="shared" ref="AV886" si="758">IF(ISBLANK(AA886),"",AA886/AA885-1)</f>
        <v>-5.9171597633136286E-2</v>
      </c>
      <c r="AW886" s="461">
        <f t="shared" ref="AW886" si="759">IF(ISBLANK(AB886),"",AB886/AB885-1)</f>
        <v>0</v>
      </c>
    </row>
    <row r="887" spans="1:49">
      <c r="A887" s="314">
        <f t="shared" si="488"/>
        <v>43465</v>
      </c>
      <c r="B887" s="26">
        <v>7273</v>
      </c>
      <c r="C887" s="329">
        <v>4606</v>
      </c>
      <c r="D887" s="363">
        <f t="shared" ref="D887" si="760">IF(ISBLANK(B887),"",(B887+C887)/(B886+C886)-1)</f>
        <v>0</v>
      </c>
      <c r="E887" s="349">
        <f t="shared" ref="E887" si="761">IF(ISBLANK(B887),"",B887/B886-1)</f>
        <v>0</v>
      </c>
      <c r="F887" s="349">
        <f t="shared" ref="F887" si="762">IF(ISBLANK(C887),"",C887/C886-1)</f>
        <v>0</v>
      </c>
      <c r="G887" s="443">
        <f t="shared" ref="G887" si="763">(B887-C887)/C887</f>
        <v>0.57902735562310026</v>
      </c>
      <c r="I887" s="469">
        <v>6</v>
      </c>
      <c r="J887" s="365">
        <v>12.05</v>
      </c>
      <c r="L887" s="365">
        <v>12.25</v>
      </c>
      <c r="N887" s="365">
        <v>14</v>
      </c>
      <c r="P887" s="379">
        <v>0.51</v>
      </c>
      <c r="Q887" s="368">
        <v>2.25</v>
      </c>
      <c r="R887" s="366">
        <v>4.3</v>
      </c>
      <c r="S887" s="456">
        <v>8.15</v>
      </c>
      <c r="T887" s="434">
        <v>8.4</v>
      </c>
      <c r="U887" s="434">
        <v>9.6</v>
      </c>
      <c r="V887" s="434">
        <v>9.35</v>
      </c>
      <c r="W887" s="434"/>
      <c r="X887" s="434">
        <v>18.850000000000001</v>
      </c>
      <c r="Y887" s="434">
        <v>16.649999999999999</v>
      </c>
      <c r="Z887" s="496">
        <v>16.100000000000001</v>
      </c>
      <c r="AA887" s="434">
        <v>4.7699999999999996</v>
      </c>
      <c r="AB887" s="434">
        <v>2.79</v>
      </c>
      <c r="AE887" s="325">
        <f t="shared" ref="AE887" si="764">IF(ISBLANK(I887),"",I887/I886-1)</f>
        <v>0</v>
      </c>
      <c r="AF887" s="325">
        <f t="shared" ref="AF887" si="765">IF(ISBLANK(J887),"",J887/J886-1)</f>
        <v>0</v>
      </c>
      <c r="AH887" s="451">
        <f t="shared" ref="AH887" si="766">IF(ISBLANK(L887),"",L887/L886-1)</f>
        <v>0</v>
      </c>
      <c r="AJ887" s="453">
        <f t="shared" ref="AJ887" si="767">IF(ISBLANK(N887),"",N887/N886-1)</f>
        <v>0</v>
      </c>
      <c r="AL887" s="462">
        <f t="shared" ref="AL887" si="768">IF(ISBLANK(P887),"",P887/P886-1)</f>
        <v>0</v>
      </c>
      <c r="AM887" s="461">
        <f t="shared" ref="AM887" si="769">IF(ISBLANK(Q887),"",Q887/Q886-1)</f>
        <v>0</v>
      </c>
      <c r="AN887" s="441">
        <f t="shared" ref="AN887" si="770">IF(ISBLANK(R887),"",R887/R886-1)</f>
        <v>0</v>
      </c>
      <c r="AO887" s="325">
        <f t="shared" ref="AO887" si="771">IF(ISBLANK(S887),"",S887/S886-1)</f>
        <v>0</v>
      </c>
      <c r="AP887" s="36">
        <f t="shared" ref="AP887" si="772">IF(ISBLANK(T887),"",T887/T886-1)</f>
        <v>0</v>
      </c>
      <c r="AQ887" s="36">
        <f t="shared" ref="AQ887" si="773">IF(ISBLANK(U887),"",U887/U886-1)</f>
        <v>0</v>
      </c>
      <c r="AR887" s="36">
        <f t="shared" ref="AR887" si="774">IF(ISBLANK(V887),"",V887/V886-1)</f>
        <v>0</v>
      </c>
      <c r="AS887" s="36">
        <f t="shared" ref="AS887" si="775">IF(ISBLANK(X887),"",X887/X886-1)</f>
        <v>0</v>
      </c>
      <c r="AT887" s="36">
        <f t="shared" ref="AT887" si="776">IF(ISBLANK(Y887),"",Y887/Y886-1)</f>
        <v>0</v>
      </c>
      <c r="AU887" s="444">
        <f t="shared" ref="AU887" si="777">IF(ISBLANK(Z887),"",Z887/Z886-1)</f>
        <v>0</v>
      </c>
      <c r="AV887" s="464">
        <f t="shared" ref="AV887" si="778">IF(ISBLANK(AA887),"",AA887/AA886-1)</f>
        <v>0</v>
      </c>
      <c r="AW887" s="461">
        <f t="shared" ref="AW887" si="779">IF(ISBLANK(AB887),"",AB887/AB886-1)</f>
        <v>0</v>
      </c>
    </row>
    <row r="888" spans="1:49">
      <c r="A888" s="314">
        <f t="shared" ref="A888:A911" si="780">A887+7</f>
        <v>43472</v>
      </c>
      <c r="B888" s="26">
        <v>7384</v>
      </c>
      <c r="C888" s="329">
        <v>4829</v>
      </c>
      <c r="D888" s="363">
        <f>IF(ISBLANK(B888),"",(B888+C888)/(B887+C887)-1)</f>
        <v>2.8116844852260181E-2</v>
      </c>
      <c r="E888" s="349">
        <f t="shared" ref="E888:E892" si="781">IF(ISBLANK(B888),"",B888/B887-1)</f>
        <v>1.5261927677712173E-2</v>
      </c>
      <c r="F888" s="349">
        <f t="shared" ref="F888" si="782">IF(ISBLANK(C888),"",C888/C887-1)</f>
        <v>4.8415110725141153E-2</v>
      </c>
      <c r="G888" s="443">
        <f t="shared" ref="G888:G889" si="783">(B888-C888)/C888</f>
        <v>0.52909505073514185</v>
      </c>
      <c r="I888" s="469">
        <v>6.6</v>
      </c>
      <c r="J888" s="365">
        <v>12.8</v>
      </c>
      <c r="L888" s="365">
        <v>12.25</v>
      </c>
      <c r="N888" s="365">
        <v>14</v>
      </c>
      <c r="P888" s="379">
        <v>0.55000000000000004</v>
      </c>
      <c r="Q888" s="368">
        <v>2.36</v>
      </c>
      <c r="R888" s="366">
        <v>4.3</v>
      </c>
      <c r="S888" s="456">
        <v>8.35</v>
      </c>
      <c r="T888" s="434">
        <v>8.1999999999999993</v>
      </c>
      <c r="U888" s="434">
        <v>9.5500000000000007</v>
      </c>
      <c r="V888" s="434">
        <v>9.3000000000000007</v>
      </c>
      <c r="W888" s="434"/>
      <c r="X888" s="434">
        <v>19.45</v>
      </c>
      <c r="Y888" s="434">
        <v>17.25</v>
      </c>
      <c r="Z888" s="496">
        <v>16.7</v>
      </c>
      <c r="AA888" s="434">
        <v>4.8099999999999996</v>
      </c>
      <c r="AB888" s="434">
        <v>2.79</v>
      </c>
      <c r="AD888" s="474">
        <v>7.6</v>
      </c>
      <c r="AE888" s="325">
        <f t="shared" ref="AE888" si="784">IF(ISBLANK(I888),"",I888/I887-1)</f>
        <v>9.9999999999999867E-2</v>
      </c>
      <c r="AF888" s="325">
        <f t="shared" ref="AF888" si="785">IF(ISBLANK(J888),"",J888/J887-1)</f>
        <v>6.2240663900414939E-2</v>
      </c>
      <c r="AH888" s="451">
        <f t="shared" ref="AH888" si="786">IF(ISBLANK(L888),"",L888/L887-1)</f>
        <v>0</v>
      </c>
      <c r="AJ888" s="453">
        <f t="shared" ref="AJ888" si="787">IF(ISBLANK(N888),"",N888/N887-1)</f>
        <v>0</v>
      </c>
      <c r="AL888" s="462">
        <f t="shared" ref="AL888" si="788">IF(ISBLANK(P888),"",P888/P887-1)</f>
        <v>7.8431372549019773E-2</v>
      </c>
      <c r="AM888" s="461">
        <f t="shared" ref="AM888" si="789">IF(ISBLANK(Q888),"",Q888/Q887-1)</f>
        <v>4.888888888888876E-2</v>
      </c>
      <c r="AN888" s="441">
        <f t="shared" ref="AN888" si="790">IF(ISBLANK(R888),"",R888/R887-1)</f>
        <v>0</v>
      </c>
      <c r="AO888" s="325">
        <f t="shared" ref="AO888" si="791">IF(ISBLANK(S888),"",S888/S887-1)</f>
        <v>2.4539877300613355E-2</v>
      </c>
      <c r="AP888" s="36">
        <f t="shared" ref="AP888" si="792">IF(ISBLANK(T888),"",T888/T887-1)</f>
        <v>-2.3809523809523947E-2</v>
      </c>
      <c r="AQ888" s="36">
        <f t="shared" ref="AQ888" si="793">IF(ISBLANK(U888),"",U888/U887-1)</f>
        <v>-5.2083333333332593E-3</v>
      </c>
      <c r="AR888" s="36">
        <f t="shared" ref="AR888" si="794">IF(ISBLANK(V888),"",V888/V887-1)</f>
        <v>-5.3475935828876109E-3</v>
      </c>
      <c r="AS888" s="36">
        <f t="shared" ref="AS888" si="795">IF(ISBLANK(X888),"",X888/X887-1)</f>
        <v>3.1830238726790361E-2</v>
      </c>
      <c r="AT888" s="36">
        <f t="shared" ref="AT888" si="796">IF(ISBLANK(Y888),"",Y888/Y887-1)</f>
        <v>3.6036036036036112E-2</v>
      </c>
      <c r="AU888" s="444">
        <f t="shared" ref="AU888" si="797">IF(ISBLANK(Z888),"",Z888/Z887-1)</f>
        <v>3.7267080745341463E-2</v>
      </c>
      <c r="AV888" s="464">
        <f t="shared" ref="AV888" si="798">IF(ISBLANK(AA888),"",AA888/AA887-1)</f>
        <v>8.3857442348007627E-3</v>
      </c>
      <c r="AW888" s="461">
        <f t="shared" ref="AW888" si="799">IF(ISBLANK(AB888),"",AB888/AB887-1)</f>
        <v>0</v>
      </c>
    </row>
    <row r="889" spans="1:49">
      <c r="A889" s="314">
        <f t="shared" si="780"/>
        <v>43479</v>
      </c>
      <c r="B889" s="26">
        <v>7462</v>
      </c>
      <c r="C889" s="329">
        <v>4742</v>
      </c>
      <c r="D889" s="363">
        <f t="shared" ref="D889:D890" si="800">IF(ISBLANK(B889),"",(B889+C889)/(B888+C888)-1)</f>
        <v>-7.3691967575528761E-4</v>
      </c>
      <c r="E889" s="349">
        <f t="shared" si="781"/>
        <v>1.0563380281690238E-2</v>
      </c>
      <c r="F889" s="349">
        <f t="shared" ref="F889:F890" si="801">IF(ISBLANK(C889),"",C889/C888-1)</f>
        <v>-1.8016152412507758E-2</v>
      </c>
      <c r="G889" s="443">
        <f t="shared" si="783"/>
        <v>0.57359763812737241</v>
      </c>
      <c r="I889" s="469">
        <v>6.35</v>
      </c>
      <c r="J889" s="365">
        <v>13</v>
      </c>
      <c r="L889" s="365">
        <v>11.85</v>
      </c>
      <c r="N889" s="365">
        <v>13.6</v>
      </c>
      <c r="P889" s="379">
        <v>0.51</v>
      </c>
      <c r="Q889" s="368">
        <v>2.11</v>
      </c>
      <c r="R889" s="366">
        <v>4.05</v>
      </c>
      <c r="S889" s="456">
        <v>8.5</v>
      </c>
      <c r="T889" s="434">
        <v>7.75</v>
      </c>
      <c r="U889" s="434">
        <v>9.1</v>
      </c>
      <c r="V889" s="434">
        <v>8.85</v>
      </c>
      <c r="W889" s="434"/>
      <c r="X889" s="434">
        <v>20.399999999999999</v>
      </c>
      <c r="Y889" s="434">
        <v>18.2</v>
      </c>
      <c r="Z889" s="496">
        <v>17.649999999999999</v>
      </c>
      <c r="AA889" s="434">
        <v>5.1100000000000003</v>
      </c>
      <c r="AB889" s="434">
        <v>2.64</v>
      </c>
      <c r="AD889" s="474">
        <v>7.15</v>
      </c>
      <c r="AE889" s="325">
        <f t="shared" ref="AE889" si="802">IF(ISBLANK(I889),"",I889/I888-1)</f>
        <v>-3.7878787878787845E-2</v>
      </c>
      <c r="AF889" s="325">
        <f t="shared" ref="AF889" si="803">IF(ISBLANK(J889),"",J889/J888-1)</f>
        <v>1.5625E-2</v>
      </c>
      <c r="AH889" s="451">
        <f t="shared" ref="AH889" si="804">IF(ISBLANK(L889),"",L889/L888-1)</f>
        <v>-3.2653061224489854E-2</v>
      </c>
      <c r="AJ889" s="455">
        <f t="shared" ref="AJ889" si="805">IF(ISBLANK(N889),"",N889/N888-1)</f>
        <v>-2.8571428571428581E-2</v>
      </c>
      <c r="AL889" s="462">
        <f t="shared" ref="AL889" si="806">IF(ISBLANK(P889),"",P889/P888-1)</f>
        <v>-7.2727272727272751E-2</v>
      </c>
      <c r="AM889" s="461">
        <f t="shared" ref="AM889" si="807">IF(ISBLANK(Q889),"",Q889/Q888-1)</f>
        <v>-0.10593220338983056</v>
      </c>
      <c r="AN889" s="441">
        <f t="shared" ref="AN889" si="808">IF(ISBLANK(R889),"",R889/R888-1)</f>
        <v>-5.8139534883720922E-2</v>
      </c>
      <c r="AO889" s="325">
        <f t="shared" ref="AO889" si="809">IF(ISBLANK(S889),"",S889/S888-1)</f>
        <v>1.7964071856287456E-2</v>
      </c>
      <c r="AP889" s="36">
        <f t="shared" ref="AP889" si="810">IF(ISBLANK(T889),"",T889/T888-1)</f>
        <v>-5.4878048780487743E-2</v>
      </c>
      <c r="AQ889" s="36">
        <f t="shared" ref="AQ889" si="811">IF(ISBLANK(U889),"",U889/U888-1)</f>
        <v>-4.7120418848167644E-2</v>
      </c>
      <c r="AR889" s="36">
        <f t="shared" ref="AR889" si="812">IF(ISBLANK(V889),"",V889/V888-1)</f>
        <v>-4.8387096774193616E-2</v>
      </c>
      <c r="AS889" s="36">
        <f t="shared" ref="AS889" si="813">IF(ISBLANK(X889),"",X889/X888-1)</f>
        <v>4.8843187660668308E-2</v>
      </c>
      <c r="AT889" s="36">
        <f t="shared" ref="AT889" si="814">IF(ISBLANK(Y889),"",Y889/Y888-1)</f>
        <v>5.507246376811592E-2</v>
      </c>
      <c r="AU889" s="444">
        <f t="shared" ref="AU889" si="815">IF(ISBLANK(Z889),"",Z889/Z888-1)</f>
        <v>5.6886227544910239E-2</v>
      </c>
      <c r="AV889" s="464">
        <f t="shared" ref="AV889" si="816">IF(ISBLANK(AA889),"",AA889/AA888-1)</f>
        <v>6.2370062370062485E-2</v>
      </c>
      <c r="AW889" s="461">
        <f t="shared" ref="AW889" si="817">IF(ISBLANK(AB889),"",AB889/AB888-1)</f>
        <v>-5.3763440860215006E-2</v>
      </c>
    </row>
    <row r="890" spans="1:49">
      <c r="A890" s="314">
        <f t="shared" si="780"/>
        <v>43486</v>
      </c>
      <c r="B890" s="26">
        <v>7570</v>
      </c>
      <c r="C890" s="329">
        <v>4846</v>
      </c>
      <c r="D890" s="363">
        <f t="shared" si="800"/>
        <v>1.7371353654539456E-2</v>
      </c>
      <c r="E890" s="349">
        <f t="shared" si="781"/>
        <v>1.4473331546502211E-2</v>
      </c>
      <c r="F890" s="349">
        <f t="shared" si="801"/>
        <v>2.1931674398987688E-2</v>
      </c>
      <c r="G890" s="443">
        <f t="shared" ref="G890:G897" si="818">(B890-C890)/C890</f>
        <v>0.5621130829550145</v>
      </c>
      <c r="I890" s="469">
        <v>6.95</v>
      </c>
      <c r="J890" s="365">
        <v>12.7</v>
      </c>
      <c r="L890" s="365">
        <v>12.15</v>
      </c>
      <c r="N890" s="365">
        <v>13.75</v>
      </c>
      <c r="P890" s="379">
        <v>0.51</v>
      </c>
      <c r="Q890" s="368">
        <v>2.36</v>
      </c>
      <c r="R890" s="366">
        <v>4.1500000000000004</v>
      </c>
      <c r="S890" s="456">
        <v>8.5</v>
      </c>
      <c r="T890" s="434">
        <v>7.9</v>
      </c>
      <c r="U890" s="434">
        <v>9.3000000000000007</v>
      </c>
      <c r="V890" s="434">
        <v>9.0500000000000007</v>
      </c>
      <c r="W890" s="434"/>
      <c r="X890" s="434">
        <v>20.65</v>
      </c>
      <c r="Y890" s="434">
        <v>18.45</v>
      </c>
      <c r="Z890" s="496">
        <v>17.899999999999999</v>
      </c>
      <c r="AA890" s="434">
        <v>5.01</v>
      </c>
      <c r="AB890" s="434">
        <v>2.79</v>
      </c>
      <c r="AD890" s="474">
        <v>7.3</v>
      </c>
      <c r="AE890" s="325">
        <f t="shared" ref="AE890" si="819">IF(ISBLANK(I890),"",I890/I889-1)</f>
        <v>9.4488188976378007E-2</v>
      </c>
      <c r="AF890" s="325">
        <f t="shared" ref="AF890" si="820">IF(ISBLANK(J890),"",J890/J889-1)</f>
        <v>-2.3076923076923106E-2</v>
      </c>
      <c r="AH890" s="451">
        <f t="shared" ref="AH890" si="821">IF(ISBLANK(L890),"",L890/L889-1)</f>
        <v>2.5316455696202667E-2</v>
      </c>
      <c r="AJ890" s="455">
        <f t="shared" ref="AJ890" si="822">IF(ISBLANK(N890),"",N890/N889-1)</f>
        <v>1.1029411764705843E-2</v>
      </c>
      <c r="AL890" s="462">
        <f t="shared" ref="AL890" si="823">IF(ISBLANK(P890),"",P890/P889-1)</f>
        <v>0</v>
      </c>
      <c r="AM890" s="461">
        <f t="shared" ref="AM890" si="824">IF(ISBLANK(Q890),"",Q890/Q889-1)</f>
        <v>0.11848341232227488</v>
      </c>
      <c r="AN890" s="441">
        <f t="shared" ref="AN890" si="825">IF(ISBLANK(R890),"",R890/R889-1)</f>
        <v>2.4691358024691468E-2</v>
      </c>
      <c r="AO890" s="325">
        <f t="shared" ref="AO890" si="826">IF(ISBLANK(S890),"",S890/S889-1)</f>
        <v>0</v>
      </c>
      <c r="AP890" s="36">
        <f t="shared" ref="AP890" si="827">IF(ISBLANK(T890),"",T890/T889-1)</f>
        <v>1.9354838709677358E-2</v>
      </c>
      <c r="AQ890" s="36">
        <f t="shared" ref="AQ890" si="828">IF(ISBLANK(U890),"",U890/U889-1)</f>
        <v>2.1978021978022122E-2</v>
      </c>
      <c r="AR890" s="36">
        <f t="shared" ref="AR890" si="829">IF(ISBLANK(V890),"",V890/V889-1)</f>
        <v>2.2598870056497189E-2</v>
      </c>
      <c r="AS890" s="36">
        <f t="shared" ref="AS890" si="830">IF(ISBLANK(X890),"",X890/X889-1)</f>
        <v>1.225490196078427E-2</v>
      </c>
      <c r="AT890" s="36">
        <f t="shared" ref="AT890" si="831">IF(ISBLANK(Y890),"",Y890/Y889-1)</f>
        <v>1.3736263736263687E-2</v>
      </c>
      <c r="AU890" s="444">
        <f t="shared" ref="AU890" si="832">IF(ISBLANK(Z890),"",Z890/Z889-1)</f>
        <v>1.4164305949008416E-2</v>
      </c>
      <c r="AV890" s="464">
        <f t="shared" ref="AV890" si="833">IF(ISBLANK(AA890),"",AA890/AA889-1)</f>
        <v>-1.9569471624266255E-2</v>
      </c>
      <c r="AW890" s="461">
        <f t="shared" ref="AW890" si="834">IF(ISBLANK(AB890),"",AB890/AB889-1)</f>
        <v>5.6818181818181879E-2</v>
      </c>
    </row>
    <row r="891" spans="1:49">
      <c r="A891" s="314">
        <f t="shared" si="780"/>
        <v>43493</v>
      </c>
      <c r="B891" s="26">
        <v>6998</v>
      </c>
      <c r="C891" s="329">
        <v>4422</v>
      </c>
      <c r="D891" s="363">
        <f>IF(ISBLANK(B891),"",(B891+C891)/(B890+C890)-1)</f>
        <v>-8.0219072164948502E-2</v>
      </c>
      <c r="E891" s="349">
        <f t="shared" si="781"/>
        <v>-7.5561426684280009E-2</v>
      </c>
      <c r="F891" s="349">
        <f t="shared" ref="F891" si="835">IF(ISBLANK(C891),"",C891/C890-1)</f>
        <v>-8.7494841106066867E-2</v>
      </c>
      <c r="G891" s="443">
        <f t="shared" si="818"/>
        <v>0.58254183627317957</v>
      </c>
      <c r="I891" s="469">
        <v>6.05</v>
      </c>
      <c r="J891" s="365">
        <v>11.75</v>
      </c>
      <c r="L891" s="365">
        <v>11.7</v>
      </c>
      <c r="N891" s="365">
        <v>13.25</v>
      </c>
      <c r="P891" s="379">
        <v>0.37</v>
      </c>
      <c r="Q891" s="368">
        <v>1.8</v>
      </c>
      <c r="R891" s="366">
        <v>4</v>
      </c>
      <c r="S891" s="456">
        <v>7.75</v>
      </c>
      <c r="T891" s="434">
        <v>7.45</v>
      </c>
      <c r="U891" s="434">
        <v>8.85</v>
      </c>
      <c r="V891" s="434">
        <v>8.6</v>
      </c>
      <c r="W891" s="434"/>
      <c r="X891" s="434">
        <v>19.05</v>
      </c>
      <c r="Y891" s="434">
        <v>16.850000000000001</v>
      </c>
      <c r="Z891" s="496">
        <v>16.3</v>
      </c>
      <c r="AA891" s="434">
        <v>4.5</v>
      </c>
      <c r="AB891" s="434">
        <v>2.4500000000000002</v>
      </c>
      <c r="AD891" s="474">
        <v>6.9</v>
      </c>
      <c r="AE891" s="325">
        <f t="shared" ref="AE891" si="836">IF(ISBLANK(I891),"",I891/I890-1)</f>
        <v>-0.12949640287769792</v>
      </c>
      <c r="AF891" s="325">
        <f t="shared" ref="AF891" si="837">IF(ISBLANK(J891),"",J891/J890-1)</f>
        <v>-7.4803149606299191E-2</v>
      </c>
      <c r="AH891" s="451">
        <f t="shared" ref="AH891" si="838">IF(ISBLANK(L891),"",L891/L890-1)</f>
        <v>-3.703703703703709E-2</v>
      </c>
      <c r="AJ891" s="455">
        <f t="shared" ref="AJ891" si="839">IF(ISBLANK(N891),"",N891/N890-1)</f>
        <v>-3.6363636363636376E-2</v>
      </c>
      <c r="AL891" s="462">
        <f t="shared" ref="AL891" si="840">IF(ISBLANK(P891),"",P891/P890-1)</f>
        <v>-0.27450980392156865</v>
      </c>
      <c r="AM891" s="461">
        <f t="shared" ref="AM891" si="841">IF(ISBLANK(Q891),"",Q891/Q890-1)</f>
        <v>-0.23728813559322026</v>
      </c>
      <c r="AN891" s="441">
        <f t="shared" ref="AN891" si="842">IF(ISBLANK(R891),"",R891/R890-1)</f>
        <v>-3.6144578313253128E-2</v>
      </c>
      <c r="AO891" s="325">
        <f t="shared" ref="AO891" si="843">IF(ISBLANK(S891),"",S891/S890-1)</f>
        <v>-8.8235294117647078E-2</v>
      </c>
      <c r="AP891" s="36">
        <f t="shared" ref="AP891" si="844">IF(ISBLANK(T891),"",T891/T890-1)</f>
        <v>-5.6962025316455667E-2</v>
      </c>
      <c r="AQ891" s="36">
        <f t="shared" ref="AQ891" si="845">IF(ISBLANK(U891),"",U891/U890-1)</f>
        <v>-4.8387096774193616E-2</v>
      </c>
      <c r="AR891" s="36">
        <f t="shared" ref="AR891" si="846">IF(ISBLANK(V891),"",V891/V890-1)</f>
        <v>-4.9723756906077443E-2</v>
      </c>
      <c r="AS891" s="36">
        <f t="shared" ref="AS891" si="847">IF(ISBLANK(X891),"",X891/X890-1)</f>
        <v>-7.7481840193704521E-2</v>
      </c>
      <c r="AT891" s="36">
        <f t="shared" ref="AT891" si="848">IF(ISBLANK(Y891),"",Y891/Y890-1)</f>
        <v>-8.6720867208672003E-2</v>
      </c>
      <c r="AU891" s="444">
        <f t="shared" ref="AU891" si="849">IF(ISBLANK(Z891),"",Z891/Z890-1)</f>
        <v>-8.9385474860335101E-2</v>
      </c>
      <c r="AV891" s="464">
        <f t="shared" ref="AV891" si="850">IF(ISBLANK(AA891),"",AA891/AA890-1)</f>
        <v>-0.10179640718562866</v>
      </c>
      <c r="AW891" s="461">
        <f t="shared" ref="AW891" si="851">IF(ISBLANK(AB891),"",AB891/AB890-1)</f>
        <v>-0.12186379928315405</v>
      </c>
    </row>
    <row r="892" spans="1:49">
      <c r="A892" s="314">
        <f t="shared" si="780"/>
        <v>43500</v>
      </c>
      <c r="B892" s="26">
        <v>6029</v>
      </c>
      <c r="C892" s="329">
        <v>3611</v>
      </c>
      <c r="D892" s="363">
        <f t="shared" ref="D892" si="852">IF(ISBLANK(B892),"",(B892+C892)/(B891+C891)-1)</f>
        <v>-0.15586690017513138</v>
      </c>
      <c r="E892" s="349">
        <f t="shared" si="781"/>
        <v>-0.13846813375250067</v>
      </c>
      <c r="F892" s="349">
        <f t="shared" ref="F892:F893" si="853">IF(ISBLANK(C892),"",C892/C891-1)</f>
        <v>-0.18340117593848937</v>
      </c>
      <c r="G892" s="443">
        <f t="shared" si="818"/>
        <v>0.66962060371088339</v>
      </c>
      <c r="I892" s="469">
        <v>4.8499999999999996</v>
      </c>
      <c r="J892" s="365">
        <v>10.050000000000001</v>
      </c>
      <c r="L892" s="365">
        <v>10.3</v>
      </c>
      <c r="N892" s="365">
        <v>11.75</v>
      </c>
      <c r="P892" s="379">
        <v>-0.25</v>
      </c>
      <c r="Q892" s="368">
        <v>0.87</v>
      </c>
      <c r="R892" s="366">
        <v>3.7</v>
      </c>
      <c r="S892" s="456">
        <v>6.4</v>
      </c>
      <c r="T892" s="434">
        <v>6.1</v>
      </c>
      <c r="U892" s="434">
        <v>7.95</v>
      </c>
      <c r="V892" s="434">
        <v>7.8</v>
      </c>
      <c r="W892" s="434"/>
      <c r="X892" s="434">
        <v>16.5</v>
      </c>
      <c r="Y892" s="434">
        <v>14.35</v>
      </c>
      <c r="Z892" s="496">
        <v>13.8</v>
      </c>
      <c r="AA892" s="434">
        <v>3.8</v>
      </c>
      <c r="AB892" s="434">
        <v>1.92</v>
      </c>
      <c r="AD892" s="474">
        <v>5.5</v>
      </c>
      <c r="AE892" s="325">
        <f t="shared" ref="AE892" si="854">IF(ISBLANK(I892),"",I892/I891-1)</f>
        <v>-0.19834710743801653</v>
      </c>
      <c r="AF892" s="325">
        <f t="shared" ref="AF892" si="855">IF(ISBLANK(J892),"",J892/J891-1)</f>
        <v>-0.14468085106382977</v>
      </c>
      <c r="AH892" s="451">
        <f t="shared" ref="AH892" si="856">IF(ISBLANK(L892),"",L892/L891-1)</f>
        <v>-0.11965811965811957</v>
      </c>
      <c r="AJ892" s="455">
        <f t="shared" ref="AJ892" si="857">IF(ISBLANK(N892),"",N892/N891-1)</f>
        <v>-0.1132075471698113</v>
      </c>
      <c r="AL892" s="462">
        <f t="shared" ref="AL892" si="858">IF(ISBLANK(P892),"",P892/P891-1)</f>
        <v>-1.6756756756756757</v>
      </c>
      <c r="AM892" s="461">
        <f t="shared" ref="AM892" si="859">IF(ISBLANK(Q892),"",Q892/Q891-1)</f>
        <v>-0.51666666666666661</v>
      </c>
      <c r="AN892" s="441">
        <f t="shared" ref="AN892" si="860">IF(ISBLANK(R892),"",R892/R891-1)</f>
        <v>-7.4999999999999956E-2</v>
      </c>
      <c r="AO892" s="325">
        <f t="shared" ref="AO892" si="861">IF(ISBLANK(S892),"",S892/S891-1)</f>
        <v>-0.17419354838709677</v>
      </c>
      <c r="AP892" s="36">
        <f t="shared" ref="AP892" si="862">IF(ISBLANK(T892),"",T892/T891-1)</f>
        <v>-0.18120805369127524</v>
      </c>
      <c r="AQ892" s="36">
        <f t="shared" ref="AQ892" si="863">IF(ISBLANK(U892),"",U892/U891-1)</f>
        <v>-0.10169491525423724</v>
      </c>
      <c r="AR892" s="36">
        <f t="shared" ref="AR892" si="864">IF(ISBLANK(V892),"",V892/V891-1)</f>
        <v>-9.3023255813953432E-2</v>
      </c>
      <c r="AS892" s="36">
        <f t="shared" ref="AS892" si="865">IF(ISBLANK(X892),"",X892/X891-1)</f>
        <v>-0.13385826771653542</v>
      </c>
      <c r="AT892" s="36">
        <f t="shared" ref="AT892" si="866">IF(ISBLANK(Y892),"",Y892/Y891-1)</f>
        <v>-0.14836795252225532</v>
      </c>
      <c r="AU892" s="444">
        <f t="shared" ref="AU892" si="867">IF(ISBLANK(Z892),"",Z892/Z891-1)</f>
        <v>-0.15337423312883436</v>
      </c>
      <c r="AV892" s="464">
        <f t="shared" ref="AV892" si="868">IF(ISBLANK(AA892),"",AA892/AA891-1)</f>
        <v>-0.15555555555555556</v>
      </c>
      <c r="AW892" s="461">
        <f t="shared" ref="AW892" si="869">IF(ISBLANK(AB892),"",AB892/AB891-1)</f>
        <v>-0.21632653061224494</v>
      </c>
    </row>
    <row r="893" spans="1:49">
      <c r="A893" s="314">
        <f t="shared" si="780"/>
        <v>43507</v>
      </c>
      <c r="B893" s="26">
        <v>5764</v>
      </c>
      <c r="C893" s="329">
        <v>3416</v>
      </c>
      <c r="D893" s="363">
        <f t="shared" ref="D893:D894" si="870">IF(ISBLANK(B893),"",(B893+C893)/(B892+C892)-1)</f>
        <v>-4.7717842323651505E-2</v>
      </c>
      <c r="E893" s="349">
        <f t="shared" ref="E893:E898" si="871">IF(ISBLANK(B893),"",B893/B892-1)</f>
        <v>-4.3954221263891147E-2</v>
      </c>
      <c r="F893" s="349">
        <f t="shared" si="853"/>
        <v>-5.4001661589587413E-2</v>
      </c>
      <c r="G893" s="443">
        <f t="shared" si="818"/>
        <v>0.68735362997658078</v>
      </c>
      <c r="I893" s="469">
        <v>4.9000000000000004</v>
      </c>
      <c r="J893" s="365">
        <v>9.5</v>
      </c>
      <c r="L893" s="365">
        <v>9.85</v>
      </c>
      <c r="N893" s="365">
        <v>11.15</v>
      </c>
      <c r="P893" s="379">
        <v>-0.55000000000000004</v>
      </c>
      <c r="Q893" s="368">
        <v>0.9</v>
      </c>
      <c r="R893" s="366">
        <v>3.65</v>
      </c>
      <c r="S893" s="456">
        <v>6</v>
      </c>
      <c r="T893" s="365">
        <v>5.7</v>
      </c>
      <c r="U893" s="365">
        <v>7.75</v>
      </c>
      <c r="V893" s="365">
        <v>7.6</v>
      </c>
      <c r="X893" s="456">
        <v>15.85</v>
      </c>
      <c r="Y893" s="365">
        <v>13.7</v>
      </c>
      <c r="Z893" s="496">
        <v>13.15</v>
      </c>
      <c r="AA893" s="365">
        <v>3.55</v>
      </c>
      <c r="AB893" s="365">
        <v>1.73</v>
      </c>
      <c r="AD893" s="474">
        <v>5.0999999999999996</v>
      </c>
      <c r="AE893" s="325">
        <f t="shared" ref="AE893" si="872">IF(ISBLANK(I893),"",I893/I892-1)</f>
        <v>1.0309278350515649E-2</v>
      </c>
      <c r="AF893" s="325">
        <f t="shared" ref="AF893" si="873">IF(ISBLANK(J893),"",J893/J892-1)</f>
        <v>-5.4726368159204064E-2</v>
      </c>
      <c r="AH893" s="451">
        <f t="shared" ref="AH893" si="874">IF(ISBLANK(L893),"",L893/L892-1)</f>
        <v>-4.3689320388349606E-2</v>
      </c>
      <c r="AJ893" s="455">
        <f t="shared" ref="AJ893" si="875">IF(ISBLANK(N893),"",N893/N892-1)</f>
        <v>-5.1063829787234005E-2</v>
      </c>
      <c r="AL893" s="462">
        <f t="shared" ref="AL893" si="876">IF(ISBLANK(P893),"",P893/P892-1)</f>
        <v>1.2000000000000002</v>
      </c>
      <c r="AM893" s="461">
        <f t="shared" ref="AM893" si="877">IF(ISBLANK(Q893),"",Q893/Q892-1)</f>
        <v>3.4482758620689724E-2</v>
      </c>
      <c r="AN893" s="441">
        <f t="shared" ref="AN893" si="878">IF(ISBLANK(R893),"",R893/R892-1)</f>
        <v>-1.3513513513513598E-2</v>
      </c>
      <c r="AO893" s="325">
        <f t="shared" ref="AO893" si="879">IF(ISBLANK(S893),"",S893/S892-1)</f>
        <v>-6.25E-2</v>
      </c>
      <c r="AP893" s="36">
        <f t="shared" ref="AP893" si="880">IF(ISBLANK(T893),"",T893/T892-1)</f>
        <v>-6.557377049180324E-2</v>
      </c>
      <c r="AQ893" s="36">
        <f t="shared" ref="AQ893" si="881">IF(ISBLANK(U893),"",U893/U892-1)</f>
        <v>-2.515723270440251E-2</v>
      </c>
      <c r="AR893" s="36">
        <f t="shared" ref="AR893" si="882">IF(ISBLANK(V893),"",V893/V892-1)</f>
        <v>-2.5641025641025661E-2</v>
      </c>
      <c r="AS893" s="36">
        <f t="shared" ref="AS893" si="883">IF(ISBLANK(X893),"",X893/X892-1)</f>
        <v>-3.9393939393939426E-2</v>
      </c>
      <c r="AT893" s="36">
        <f t="shared" ref="AT893" si="884">IF(ISBLANK(Y893),"",Y893/Y892-1)</f>
        <v>-4.5296167247386832E-2</v>
      </c>
      <c r="AU893" s="444">
        <f t="shared" ref="AU893" si="885">IF(ISBLANK(Z893),"",Z893/Z892-1)</f>
        <v>-4.7101449275362306E-2</v>
      </c>
      <c r="AV893" s="464">
        <f t="shared" ref="AV893" si="886">IF(ISBLANK(AA893),"",AA893/AA892-1)</f>
        <v>-6.5789473684210509E-2</v>
      </c>
      <c r="AW893" s="461">
        <f t="shared" ref="AW893" si="887">IF(ISBLANK(AB893),"",AB893/AB892-1)</f>
        <v>-9.8958333333333259E-2</v>
      </c>
    </row>
    <row r="894" spans="1:49">
      <c r="A894" s="314">
        <f t="shared" si="780"/>
        <v>43514</v>
      </c>
      <c r="B894" s="26">
        <v>5590</v>
      </c>
      <c r="C894" s="329">
        <v>3471</v>
      </c>
      <c r="D894" s="363">
        <f t="shared" si="870"/>
        <v>-1.2962962962962954E-2</v>
      </c>
      <c r="E894" s="349">
        <f t="shared" si="871"/>
        <v>-3.0187369882026416E-2</v>
      </c>
      <c r="F894" s="349">
        <f t="shared" ref="F894" si="888">IF(ISBLANK(C894),"",C894/C893-1)</f>
        <v>1.6100702576112402E-2</v>
      </c>
      <c r="G894" s="443">
        <f t="shared" si="818"/>
        <v>0.61048689138576784</v>
      </c>
      <c r="I894" s="469">
        <v>5.5</v>
      </c>
      <c r="J894" s="365">
        <v>9.4</v>
      </c>
      <c r="L894" s="365">
        <v>9.6999999999999993</v>
      </c>
      <c r="N894" s="365">
        <v>10.95</v>
      </c>
      <c r="P894" s="379">
        <v>-0.69</v>
      </c>
      <c r="Q894" s="368">
        <v>1.1000000000000001</v>
      </c>
      <c r="R894" s="366">
        <v>3.45</v>
      </c>
      <c r="S894" s="456">
        <v>5.85</v>
      </c>
      <c r="T894" s="365">
        <v>5.6</v>
      </c>
      <c r="U894" s="365">
        <v>7.3</v>
      </c>
      <c r="V894" s="365">
        <v>7.15</v>
      </c>
      <c r="X894" s="456">
        <v>15.95</v>
      </c>
      <c r="Y894" s="365">
        <v>13.8</v>
      </c>
      <c r="Z894" s="496">
        <v>13.25</v>
      </c>
      <c r="AA894" s="365">
        <v>3.29</v>
      </c>
      <c r="AB894" s="365">
        <v>1.35</v>
      </c>
      <c r="AD894" s="474">
        <v>5</v>
      </c>
      <c r="AE894" s="325">
        <f t="shared" ref="AE894" si="889">IF(ISBLANK(I894),"",I894/I893-1)</f>
        <v>0.12244897959183665</v>
      </c>
      <c r="AF894" s="325">
        <f t="shared" ref="AF894" si="890">IF(ISBLANK(J894),"",J894/J893-1)</f>
        <v>-1.0526315789473606E-2</v>
      </c>
      <c r="AH894" s="451">
        <f t="shared" ref="AH894" si="891">IF(ISBLANK(L894),"",L894/L893-1)</f>
        <v>-1.5228426395939132E-2</v>
      </c>
      <c r="AJ894" s="455">
        <f t="shared" ref="AJ894" si="892">IF(ISBLANK(N894),"",N894/N893-1)</f>
        <v>-1.7937219730941756E-2</v>
      </c>
      <c r="AL894" s="462">
        <f t="shared" ref="AL894" si="893">IF(ISBLANK(P894),"",P894/P893-1)</f>
        <v>0.25454545454545441</v>
      </c>
      <c r="AM894" s="461">
        <f t="shared" ref="AM894" si="894">IF(ISBLANK(Q894),"",Q894/Q893-1)</f>
        <v>0.22222222222222232</v>
      </c>
      <c r="AN894" s="441">
        <f t="shared" ref="AN894" si="895">IF(ISBLANK(R894),"",R894/R893-1)</f>
        <v>-5.4794520547945091E-2</v>
      </c>
      <c r="AO894" s="325">
        <f t="shared" ref="AO894" si="896">IF(ISBLANK(S894),"",S894/S893-1)</f>
        <v>-2.5000000000000022E-2</v>
      </c>
      <c r="AP894" s="36">
        <f t="shared" ref="AP894" si="897">IF(ISBLANK(T894),"",T894/T893-1)</f>
        <v>-1.7543859649122862E-2</v>
      </c>
      <c r="AQ894" s="36">
        <f t="shared" ref="AQ894" si="898">IF(ISBLANK(U894),"",U894/U893-1)</f>
        <v>-5.8064516129032295E-2</v>
      </c>
      <c r="AR894" s="36">
        <f t="shared" ref="AR894" si="899">IF(ISBLANK(V894),"",V894/V893-1)</f>
        <v>-5.921052631578938E-2</v>
      </c>
      <c r="AS894" s="36">
        <f t="shared" ref="AS894" si="900">IF(ISBLANK(X894),"",X894/X893-1)</f>
        <v>6.3091482649841879E-3</v>
      </c>
      <c r="AT894" s="36">
        <f t="shared" ref="AT894" si="901">IF(ISBLANK(Y894),"",Y894/Y893-1)</f>
        <v>7.2992700729928028E-3</v>
      </c>
      <c r="AU894" s="444">
        <f t="shared" ref="AU894" si="902">IF(ISBLANK(Z894),"",Z894/Z893-1)</f>
        <v>7.6045627376426506E-3</v>
      </c>
      <c r="AV894" s="464">
        <f t="shared" ref="AV894" si="903">IF(ISBLANK(AA894),"",AA894/AA893-1)</f>
        <v>-7.3239436619718212E-2</v>
      </c>
      <c r="AW894" s="461">
        <f t="shared" ref="AW894" si="904">IF(ISBLANK(AB894),"",AB894/AB893-1)</f>
        <v>-0.21965317919075134</v>
      </c>
    </row>
    <row r="895" spans="1:49">
      <c r="A895" s="314">
        <f t="shared" si="780"/>
        <v>43521</v>
      </c>
      <c r="B895" s="26">
        <v>5313</v>
      </c>
      <c r="C895" s="329">
        <v>3260</v>
      </c>
      <c r="D895" s="363">
        <f t="shared" ref="D895" si="905">IF(ISBLANK(B895),"",(B895+C895)/(B894+C894)-1)</f>
        <v>-5.3857190155611967E-2</v>
      </c>
      <c r="E895" s="349">
        <f t="shared" si="871"/>
        <v>-4.955277280858672E-2</v>
      </c>
      <c r="F895" s="349">
        <f t="shared" ref="F895" si="906">IF(ISBLANK(C895),"",C895/C894-1)</f>
        <v>-6.0789397868049599E-2</v>
      </c>
      <c r="G895" s="443">
        <f t="shared" si="818"/>
        <v>0.62975460122699389</v>
      </c>
      <c r="I895" s="469">
        <v>5</v>
      </c>
      <c r="J895" s="365">
        <v>9.15</v>
      </c>
      <c r="L895" s="365">
        <v>9.4</v>
      </c>
      <c r="N895" s="365">
        <v>10.6</v>
      </c>
      <c r="P895" s="379">
        <v>-0.82</v>
      </c>
      <c r="Q895" s="368">
        <v>0.82</v>
      </c>
      <c r="R895" s="366">
        <v>3.25</v>
      </c>
      <c r="S895" s="456">
        <v>5.65</v>
      </c>
      <c r="T895" s="365">
        <v>5.4</v>
      </c>
      <c r="U895" s="365">
        <v>6.85</v>
      </c>
      <c r="V895" s="365">
        <v>6.7</v>
      </c>
      <c r="X895" s="456">
        <v>15.5</v>
      </c>
      <c r="Y895" s="365">
        <v>13.35</v>
      </c>
      <c r="Z895" s="496">
        <v>12.8</v>
      </c>
      <c r="AA895" s="365">
        <v>2.98</v>
      </c>
      <c r="AB895" s="365">
        <v>1.07</v>
      </c>
      <c r="AD895" s="474">
        <v>4.8</v>
      </c>
      <c r="AE895" s="325">
        <f t="shared" ref="AE895" si="907">IF(ISBLANK(I895),"",I895/I894-1)</f>
        <v>-9.0909090909090939E-2</v>
      </c>
      <c r="AF895" s="325">
        <f t="shared" ref="AF895" si="908">IF(ISBLANK(J895),"",J895/J894-1)</f>
        <v>-2.6595744680851019E-2</v>
      </c>
      <c r="AH895" s="451">
        <f t="shared" ref="AH895" si="909">IF(ISBLANK(L895),"",L895/L894-1)</f>
        <v>-3.0927835051546282E-2</v>
      </c>
      <c r="AJ895" s="455">
        <f t="shared" ref="AJ895" si="910">IF(ISBLANK(N895),"",N895/N894-1)</f>
        <v>-3.1963470319634646E-2</v>
      </c>
      <c r="AL895" s="462">
        <f t="shared" ref="AL895" si="911">IF(ISBLANK(P895),"",P895/P894-1)</f>
        <v>0.18840579710144922</v>
      </c>
      <c r="AM895" s="461">
        <f t="shared" ref="AM895" si="912">IF(ISBLANK(Q895),"",Q895/Q894-1)</f>
        <v>-0.25454545454545463</v>
      </c>
      <c r="AN895" s="441">
        <f t="shared" ref="AN895" si="913">IF(ISBLANK(R895),"",R895/R894-1)</f>
        <v>-5.7971014492753659E-2</v>
      </c>
      <c r="AO895" s="325">
        <f t="shared" ref="AO895" si="914">IF(ISBLANK(S895),"",S895/S894-1)</f>
        <v>-3.4188034188034067E-2</v>
      </c>
      <c r="AP895" s="36">
        <f t="shared" ref="AP895" si="915">IF(ISBLANK(T895),"",T895/T894-1)</f>
        <v>-3.5714285714285587E-2</v>
      </c>
      <c r="AQ895" s="36">
        <f t="shared" ref="AQ895" si="916">IF(ISBLANK(U895),"",U895/U894-1)</f>
        <v>-6.164383561643838E-2</v>
      </c>
      <c r="AR895" s="36">
        <f t="shared" ref="AR895" si="917">IF(ISBLANK(V895),"",V895/V894-1)</f>
        <v>-6.2937062937062915E-2</v>
      </c>
      <c r="AS895" s="36">
        <f t="shared" ref="AS895" si="918">IF(ISBLANK(X895),"",X895/X894-1)</f>
        <v>-2.8213166144200552E-2</v>
      </c>
      <c r="AT895" s="36">
        <f t="shared" ref="AT895" si="919">IF(ISBLANK(Y895),"",Y895/Y894-1)</f>
        <v>-3.2608695652173947E-2</v>
      </c>
      <c r="AU895" s="444">
        <f t="shared" ref="AU895" si="920">IF(ISBLANK(Z895),"",Z895/Z894-1)</f>
        <v>-3.3962264150943389E-2</v>
      </c>
      <c r="AV895" s="464">
        <f t="shared" ref="AV895" si="921">IF(ISBLANK(AA895),"",AA895/AA894-1)</f>
        <v>-9.4224924012158096E-2</v>
      </c>
      <c r="AW895" s="461">
        <f t="shared" ref="AW895" si="922">IF(ISBLANK(AB895),"",AB895/AB894-1)</f>
        <v>-0.20740740740740737</v>
      </c>
    </row>
    <row r="896" spans="1:49">
      <c r="A896" s="314">
        <f t="shared" si="780"/>
        <v>43528</v>
      </c>
      <c r="B896" s="26">
        <v>5120</v>
      </c>
      <c r="C896" s="329">
        <v>3088</v>
      </c>
      <c r="D896" s="363">
        <f t="shared" ref="D896" si="923">IF(ISBLANK(B896),"",(B896+C896)/(B895+C895)-1)</f>
        <v>-4.2575527819899706E-2</v>
      </c>
      <c r="E896" s="349">
        <f t="shared" si="871"/>
        <v>-3.6325992847731969E-2</v>
      </c>
      <c r="F896" s="349">
        <f t="shared" ref="F896" si="924">IF(ISBLANK(C896),"",C896/C895-1)</f>
        <v>-5.2760736196319047E-2</v>
      </c>
      <c r="G896" s="443">
        <f t="shared" si="818"/>
        <v>0.65803108808290156</v>
      </c>
      <c r="I896" s="469">
        <v>4.8499999999999996</v>
      </c>
      <c r="J896" s="365">
        <v>8.8000000000000007</v>
      </c>
      <c r="L896" s="365">
        <v>9</v>
      </c>
      <c r="N896" s="365">
        <v>9.9499999999999993</v>
      </c>
      <c r="P896" s="379">
        <v>-1.01</v>
      </c>
      <c r="Q896" s="368">
        <v>0.69</v>
      </c>
      <c r="R896" s="366">
        <v>3.2</v>
      </c>
      <c r="S896" s="456">
        <v>5.05</v>
      </c>
      <c r="T896" s="365">
        <v>5.0999999999999996</v>
      </c>
      <c r="U896" s="365">
        <v>6.8</v>
      </c>
      <c r="V896" s="365">
        <v>6.65</v>
      </c>
      <c r="X896" s="456">
        <v>15.1</v>
      </c>
      <c r="Y896" s="365">
        <v>12.95</v>
      </c>
      <c r="Z896" s="496">
        <v>12.45</v>
      </c>
      <c r="AA896" s="365">
        <v>2.79</v>
      </c>
      <c r="AB896" s="365">
        <v>0.9</v>
      </c>
      <c r="AD896" s="474">
        <v>4.5</v>
      </c>
      <c r="AE896" s="325">
        <f t="shared" ref="AE896" si="925">IF(ISBLANK(I896),"",I896/I895-1)</f>
        <v>-3.0000000000000027E-2</v>
      </c>
      <c r="AF896" s="325">
        <f t="shared" ref="AF896" si="926">IF(ISBLANK(J896),"",J896/J895-1)</f>
        <v>-3.8251366120218511E-2</v>
      </c>
      <c r="AH896" s="451">
        <f t="shared" ref="AH896" si="927">IF(ISBLANK(L896),"",L896/L895-1)</f>
        <v>-4.2553191489361764E-2</v>
      </c>
      <c r="AJ896" s="455">
        <f t="shared" ref="AJ896" si="928">IF(ISBLANK(N896),"",N896/N895-1)</f>
        <v>-6.1320754716981174E-2</v>
      </c>
      <c r="AL896" s="462">
        <f t="shared" ref="AL896" si="929">IF(ISBLANK(P896),"",P896/P895-1)</f>
        <v>0.23170731707317072</v>
      </c>
      <c r="AM896" s="461">
        <f t="shared" ref="AM896" si="930">IF(ISBLANK(Q896),"",Q896/Q895-1)</f>
        <v>-0.15853658536585369</v>
      </c>
      <c r="AN896" s="441">
        <f t="shared" ref="AN896" si="931">IF(ISBLANK(R896),"",R896/R895-1)</f>
        <v>-1.538461538461533E-2</v>
      </c>
      <c r="AO896" s="325">
        <f t="shared" ref="AO896" si="932">IF(ISBLANK(S896),"",S896/S895-1)</f>
        <v>-0.10619469026548678</v>
      </c>
      <c r="AP896" s="36">
        <f t="shared" ref="AP896" si="933">IF(ISBLANK(T896),"",T896/T895-1)</f>
        <v>-5.5555555555555691E-2</v>
      </c>
      <c r="AQ896" s="36">
        <f t="shared" ref="AQ896" si="934">IF(ISBLANK(U896),"",U896/U895-1)</f>
        <v>-7.2992700729926918E-3</v>
      </c>
      <c r="AR896" s="36">
        <f t="shared" ref="AR896" si="935">IF(ISBLANK(V896),"",V896/V895-1)</f>
        <v>-7.4626865671642006E-3</v>
      </c>
      <c r="AS896" s="36">
        <f t="shared" ref="AS896" si="936">IF(ISBLANK(X896),"",X896/X895-1)</f>
        <v>-2.5806451612903292E-2</v>
      </c>
      <c r="AT896" s="36">
        <f t="shared" ref="AT896" si="937">IF(ISBLANK(Y896),"",Y896/Y895-1)</f>
        <v>-2.9962546816479474E-2</v>
      </c>
      <c r="AU896" s="444">
        <f t="shared" ref="AU896" si="938">IF(ISBLANK(Z896),"",Z896/Z895-1)</f>
        <v>-2.7343750000000111E-2</v>
      </c>
      <c r="AV896" s="464">
        <f t="shared" ref="AV896" si="939">IF(ISBLANK(AA896),"",AA896/AA895-1)</f>
        <v>-6.375838926174493E-2</v>
      </c>
      <c r="AW896" s="461">
        <f t="shared" ref="AW896" si="940">IF(ISBLANK(AB896),"",AB896/AB895-1)</f>
        <v>-0.15887850467289721</v>
      </c>
    </row>
    <row r="897" spans="1:49">
      <c r="A897" s="314">
        <f t="shared" si="780"/>
        <v>43535</v>
      </c>
      <c r="B897" s="26">
        <v>4851</v>
      </c>
      <c r="C897" s="329">
        <v>2913</v>
      </c>
      <c r="D897" s="363">
        <f t="shared" ref="D897" si="941">IF(ISBLANK(B897),"",(B897+C897)/(B896+C896)-1)</f>
        <v>-5.4093567251461971E-2</v>
      </c>
      <c r="E897" s="349">
        <f t="shared" si="871"/>
        <v>-5.2539062499999956E-2</v>
      </c>
      <c r="F897" s="349">
        <f t="shared" ref="F897" si="942">IF(ISBLANK(C897),"",C897/C896-1)</f>
        <v>-5.6670984455958529E-2</v>
      </c>
      <c r="G897" s="443">
        <f t="shared" si="818"/>
        <v>0.66529351184346031</v>
      </c>
      <c r="I897" s="469">
        <v>4.8499999999999996</v>
      </c>
      <c r="J897" s="365">
        <v>8.35</v>
      </c>
      <c r="L897" s="365">
        <v>8.4</v>
      </c>
      <c r="N897" s="365">
        <v>9.3000000000000007</v>
      </c>
      <c r="P897" s="379">
        <v>-1.1599999999999999</v>
      </c>
      <c r="Q897" s="368">
        <v>0.59</v>
      </c>
      <c r="R897" s="366">
        <v>3.15</v>
      </c>
      <c r="S897" s="456">
        <v>4.6500000000000004</v>
      </c>
      <c r="T897" s="365">
        <v>4.5999999999999996</v>
      </c>
      <c r="U897" s="365">
        <v>6.7</v>
      </c>
      <c r="V897" s="365">
        <v>6.55</v>
      </c>
      <c r="X897" s="456">
        <v>14.25</v>
      </c>
      <c r="Y897" s="365">
        <v>12.1</v>
      </c>
      <c r="Z897" s="496">
        <v>11.6</v>
      </c>
      <c r="AA897" s="365">
        <v>2.7</v>
      </c>
      <c r="AB897" s="365">
        <v>0.76</v>
      </c>
      <c r="AD897" s="474">
        <v>4</v>
      </c>
      <c r="AE897" s="325">
        <f t="shared" ref="AE897" si="943">IF(ISBLANK(I897),"",I897/I896-1)</f>
        <v>0</v>
      </c>
      <c r="AF897" s="325">
        <f t="shared" ref="AF897" si="944">IF(ISBLANK(J897),"",J897/J896-1)</f>
        <v>-5.1136363636363757E-2</v>
      </c>
      <c r="AH897" s="451">
        <f t="shared" ref="AH897" si="945">IF(ISBLANK(L897),"",L897/L896-1)</f>
        <v>-6.6666666666666652E-2</v>
      </c>
      <c r="AJ897" s="455">
        <f t="shared" ref="AJ897" si="946">IF(ISBLANK(N897),"",N897/N896-1)</f>
        <v>-6.5326633165828984E-2</v>
      </c>
      <c r="AL897" s="462">
        <f t="shared" ref="AL897" si="947">IF(ISBLANK(P897),"",P897/P896-1)</f>
        <v>0.14851485148514842</v>
      </c>
      <c r="AM897" s="461">
        <f t="shared" ref="AM897" si="948">IF(ISBLANK(Q897),"",Q897/Q896-1)</f>
        <v>-0.14492753623188404</v>
      </c>
      <c r="AN897" s="441">
        <f t="shared" ref="AN897" si="949">IF(ISBLANK(R897),"",R897/R896-1)</f>
        <v>-1.5625000000000111E-2</v>
      </c>
      <c r="AO897" s="325">
        <f t="shared" ref="AO897" si="950">IF(ISBLANK(S897),"",S897/S896-1)</f>
        <v>-7.9207920792079056E-2</v>
      </c>
      <c r="AP897" s="36">
        <f t="shared" ref="AP897" si="951">IF(ISBLANK(T897),"",T897/T896-1)</f>
        <v>-9.8039215686274495E-2</v>
      </c>
      <c r="AQ897" s="36">
        <f t="shared" ref="AQ897" si="952">IF(ISBLANK(U897),"",U897/U896-1)</f>
        <v>-1.4705882352941124E-2</v>
      </c>
      <c r="AR897" s="36">
        <f t="shared" ref="AR897" si="953">IF(ISBLANK(V897),"",V897/V896-1)</f>
        <v>-1.5037593984962516E-2</v>
      </c>
      <c r="AS897" s="36">
        <f t="shared" ref="AS897" si="954">IF(ISBLANK(X897),"",X897/X896-1)</f>
        <v>-5.6291390728476776E-2</v>
      </c>
      <c r="AT897" s="36">
        <f t="shared" ref="AT897" si="955">IF(ISBLANK(Y897),"",Y897/Y896-1)</f>
        <v>-6.5637065637065617E-2</v>
      </c>
      <c r="AU897" s="444">
        <f t="shared" ref="AU897" si="956">IF(ISBLANK(Z897),"",Z897/Z896-1)</f>
        <v>-6.8273092369477872E-2</v>
      </c>
      <c r="AV897" s="464">
        <f t="shared" ref="AV897" si="957">IF(ISBLANK(AA897),"",AA897/AA896-1)</f>
        <v>-3.2258064516129004E-2</v>
      </c>
      <c r="AW897" s="461">
        <f t="shared" ref="AW897" si="958">IF(ISBLANK(AB897),"",AB897/AB896-1)</f>
        <v>-0.15555555555555556</v>
      </c>
    </row>
    <row r="898" spans="1:49">
      <c r="A898" s="314">
        <f t="shared" si="780"/>
        <v>43542</v>
      </c>
      <c r="B898" s="26">
        <v>5048</v>
      </c>
      <c r="C898" s="329">
        <v>3386</v>
      </c>
      <c r="D898" s="363">
        <f t="shared" ref="D898" si="959">IF(ISBLANK(B898),"",(B898+C898)/(B897+C897)-1)</f>
        <v>8.629572385368367E-2</v>
      </c>
      <c r="E898" s="349">
        <f t="shared" si="871"/>
        <v>4.0610183467326255E-2</v>
      </c>
      <c r="F898" s="349">
        <f t="shared" ref="F898" si="960">IF(ISBLANK(C898),"",C898/C897-1)</f>
        <v>0.16237555784414703</v>
      </c>
      <c r="G898" s="443">
        <f t="shared" ref="G898:G900" si="961">(B898-C898)/C898</f>
        <v>0.49084465445953929</v>
      </c>
      <c r="I898" s="469">
        <v>6.2</v>
      </c>
      <c r="J898" s="365">
        <v>9.15</v>
      </c>
      <c r="L898" s="365">
        <v>8.65</v>
      </c>
      <c r="N898" s="365">
        <v>9.5500000000000007</v>
      </c>
      <c r="P898" s="379">
        <v>-1.01</v>
      </c>
      <c r="Q898" s="368">
        <v>1.38</v>
      </c>
      <c r="R898" s="366">
        <v>3.25</v>
      </c>
      <c r="S898" s="456">
        <v>4.8499999999999996</v>
      </c>
      <c r="T898" s="365">
        <v>4.75</v>
      </c>
      <c r="U898" s="365">
        <v>6.95</v>
      </c>
      <c r="V898" s="365">
        <v>6.8</v>
      </c>
      <c r="X898" s="456">
        <v>14.6</v>
      </c>
      <c r="Y898" s="365">
        <v>12.45</v>
      </c>
      <c r="Z898" s="496">
        <v>11.95</v>
      </c>
      <c r="AA898" s="365">
        <v>2.79</v>
      </c>
      <c r="AB898" s="365">
        <v>1.1000000000000001</v>
      </c>
      <c r="AD898" s="474">
        <v>4.1500000000000004</v>
      </c>
      <c r="AE898" s="325">
        <f t="shared" ref="AE898" si="962">IF(ISBLANK(I898),"",I898/I897-1)</f>
        <v>0.27835051546391765</v>
      </c>
      <c r="AF898" s="325">
        <f t="shared" ref="AF898" si="963">IF(ISBLANK(J898),"",J898/J897-1)</f>
        <v>9.5808383233533023E-2</v>
      </c>
      <c r="AH898" s="451">
        <f t="shared" ref="AH898" si="964">IF(ISBLANK(L898),"",L898/L897-1)</f>
        <v>2.9761904761904656E-2</v>
      </c>
      <c r="AJ898" s="455">
        <f t="shared" ref="AJ898" si="965">IF(ISBLANK(N898),"",N898/N897-1)</f>
        <v>2.6881720430107503E-2</v>
      </c>
      <c r="AL898" s="462">
        <f t="shared" ref="AL898" si="966">IF(ISBLANK(P898),"",P898/P897-1)</f>
        <v>-0.12931034482758619</v>
      </c>
      <c r="AM898" s="461">
        <f t="shared" ref="AM898" si="967">IF(ISBLANK(Q898),"",Q898/Q897-1)</f>
        <v>1.3389830508474576</v>
      </c>
      <c r="AN898" s="441">
        <f t="shared" ref="AN898" si="968">IF(ISBLANK(R898),"",R898/R897-1)</f>
        <v>3.1746031746031855E-2</v>
      </c>
      <c r="AO898" s="325">
        <f t="shared" ref="AO898" si="969">IF(ISBLANK(S898),"",S898/S897-1)</f>
        <v>4.3010752688171783E-2</v>
      </c>
      <c r="AP898" s="36">
        <f t="shared" ref="AP898" si="970">IF(ISBLANK(T898),"",T898/T897-1)</f>
        <v>3.2608695652174058E-2</v>
      </c>
      <c r="AQ898" s="36">
        <f t="shared" ref="AQ898" si="971">IF(ISBLANK(U898),"",U898/U897-1)</f>
        <v>3.7313432835820892E-2</v>
      </c>
      <c r="AR898" s="36">
        <f t="shared" ref="AR898" si="972">IF(ISBLANK(V898),"",V898/V897-1)</f>
        <v>3.8167938931297662E-2</v>
      </c>
      <c r="AS898" s="36">
        <f t="shared" ref="AS898" si="973">IF(ISBLANK(X898),"",X898/X897-1)</f>
        <v>2.4561403508772006E-2</v>
      </c>
      <c r="AT898" s="36">
        <f t="shared" ref="AT898" si="974">IF(ISBLANK(Y898),"",Y898/Y897-1)</f>
        <v>2.8925619834710758E-2</v>
      </c>
      <c r="AU898" s="444">
        <f t="shared" ref="AU898" si="975">IF(ISBLANK(Z898),"",Z898/Z897-1)</f>
        <v>3.0172413793103425E-2</v>
      </c>
      <c r="AV898" s="464">
        <f t="shared" ref="AV898" si="976">IF(ISBLANK(AA898),"",AA898/AA897-1)</f>
        <v>3.3333333333333215E-2</v>
      </c>
      <c r="AW898" s="461">
        <f t="shared" ref="AW898" si="977">IF(ISBLANK(AB898),"",AB898/AB897-1)</f>
        <v>0.44736842105263164</v>
      </c>
    </row>
    <row r="899" spans="1:49">
      <c r="A899" s="314">
        <f t="shared" si="780"/>
        <v>43549</v>
      </c>
      <c r="B899" s="26">
        <v>4723</v>
      </c>
      <c r="C899" s="329">
        <v>2989</v>
      </c>
      <c r="D899" s="363">
        <f t="shared" ref="D899" si="978">IF(ISBLANK(B899),"",(B899+C899)/(B898+C898)-1)</f>
        <v>-8.5605880958027014E-2</v>
      </c>
      <c r="E899" s="349">
        <f t="shared" ref="E899" si="979">IF(ISBLANK(B899),"",B899/B898-1)</f>
        <v>-6.4381933438985683E-2</v>
      </c>
      <c r="F899" s="349">
        <f t="shared" ref="F899" si="980">IF(ISBLANK(C899),"",C899/C898-1)</f>
        <v>-0.11724748966331955</v>
      </c>
      <c r="G899" s="443">
        <f t="shared" si="961"/>
        <v>0.58012713282034123</v>
      </c>
      <c r="I899" s="469">
        <v>4.9000000000000004</v>
      </c>
      <c r="J899" s="365">
        <v>8.5</v>
      </c>
      <c r="L899" s="365">
        <v>8.3000000000000007</v>
      </c>
      <c r="N899" s="365">
        <v>9.1</v>
      </c>
      <c r="P899" s="379">
        <v>-1.1599999999999999</v>
      </c>
      <c r="Q899" s="368">
        <v>0.76</v>
      </c>
      <c r="R899" s="366">
        <v>3.05</v>
      </c>
      <c r="S899" s="456">
        <v>4.55</v>
      </c>
      <c r="T899" s="365">
        <v>4.5</v>
      </c>
      <c r="U899" s="365">
        <v>6.4</v>
      </c>
      <c r="V899" s="365">
        <v>6.35</v>
      </c>
      <c r="X899" s="456">
        <v>14.3</v>
      </c>
      <c r="Y899" s="365">
        <v>12.15</v>
      </c>
      <c r="Z899" s="496">
        <v>11.65</v>
      </c>
      <c r="AA899" s="365">
        <v>2.0499999999999998</v>
      </c>
      <c r="AB899" s="365">
        <v>0.76</v>
      </c>
      <c r="AD899" s="474">
        <v>3.85</v>
      </c>
      <c r="AE899" s="325">
        <f t="shared" ref="AE899" si="981">IF(ISBLANK(I899),"",I899/I898-1)</f>
        <v>-0.20967741935483863</v>
      </c>
      <c r="AF899" s="325">
        <f t="shared" ref="AF899" si="982">IF(ISBLANK(J899),"",J899/J898-1)</f>
        <v>-7.1038251366120297E-2</v>
      </c>
      <c r="AH899" s="451">
        <f t="shared" ref="AH899" si="983">IF(ISBLANK(L899),"",L899/L898-1)</f>
        <v>-4.0462427745664664E-2</v>
      </c>
      <c r="AJ899" s="455">
        <f t="shared" ref="AJ899" si="984">IF(ISBLANK(N899),"",N899/N898-1)</f>
        <v>-4.7120418848167644E-2</v>
      </c>
      <c r="AL899" s="462">
        <f t="shared" ref="AL899" si="985">IF(ISBLANK(P899),"",P899/P898-1)</f>
        <v>0.14851485148514842</v>
      </c>
      <c r="AM899" s="461">
        <f t="shared" ref="AM899" si="986">IF(ISBLANK(Q899),"",Q899/Q898-1)</f>
        <v>-0.44927536231884058</v>
      </c>
      <c r="AN899" s="441">
        <f t="shared" ref="AN899" si="987">IF(ISBLANK(R899),"",R899/R898-1)</f>
        <v>-6.1538461538461542E-2</v>
      </c>
      <c r="AO899" s="325">
        <f t="shared" ref="AO899" si="988">IF(ISBLANK(S899),"",S899/S898-1)</f>
        <v>-6.1855670103092786E-2</v>
      </c>
      <c r="AP899" s="36">
        <f t="shared" ref="AP899" si="989">IF(ISBLANK(T899),"",T899/T898-1)</f>
        <v>-5.2631578947368474E-2</v>
      </c>
      <c r="AQ899" s="36">
        <f t="shared" ref="AQ899" si="990">IF(ISBLANK(U899),"",U899/U898-1)</f>
        <v>-7.9136690647481966E-2</v>
      </c>
      <c r="AR899" s="36">
        <f t="shared" ref="AR899" si="991">IF(ISBLANK(V899),"",V899/V898-1)</f>
        <v>-6.6176470588235281E-2</v>
      </c>
      <c r="AS899" s="36">
        <f t="shared" ref="AS899" si="992">IF(ISBLANK(X899),"",X899/X898-1)</f>
        <v>-2.0547945205479423E-2</v>
      </c>
      <c r="AT899" s="36">
        <f t="shared" ref="AT899" si="993">IF(ISBLANK(Y899),"",Y899/Y898-1)</f>
        <v>-2.4096385542168641E-2</v>
      </c>
      <c r="AU899" s="444">
        <f t="shared" ref="AU899" si="994">IF(ISBLANK(Z899),"",Z899/Z898-1)</f>
        <v>-2.5104602510460206E-2</v>
      </c>
      <c r="AV899" s="464">
        <f t="shared" ref="AV899" si="995">IF(ISBLANK(AA899),"",AA899/AA898-1)</f>
        <v>-0.26523297491039433</v>
      </c>
      <c r="AW899" s="461">
        <f t="shared" ref="AW899" si="996">IF(ISBLANK(AB899),"",AB899/AB898-1)</f>
        <v>-0.30909090909090919</v>
      </c>
    </row>
    <row r="900" spans="1:49">
      <c r="A900" s="314">
        <f t="shared" si="780"/>
        <v>43556</v>
      </c>
      <c r="B900" s="26">
        <v>4692</v>
      </c>
      <c r="C900" s="329">
        <v>2924</v>
      </c>
      <c r="D900" s="363">
        <f t="shared" ref="D900" si="997">IF(ISBLANK(B900),"",(B900+C900)/(B899+C899)-1)</f>
        <v>-1.2448132780082943E-2</v>
      </c>
      <c r="E900" s="349">
        <f t="shared" ref="E900" si="998">IF(ISBLANK(B900),"",B900/B899-1)</f>
        <v>-6.5636248147363796E-3</v>
      </c>
      <c r="F900" s="349">
        <f t="shared" ref="F900" si="999">IF(ISBLANK(C900),"",C900/C899-1)</f>
        <v>-2.1746403479424581E-2</v>
      </c>
      <c r="G900" s="443">
        <f t="shared" si="961"/>
        <v>0.60465116279069764</v>
      </c>
      <c r="I900" s="469">
        <v>4.7</v>
      </c>
      <c r="J900" s="365">
        <v>8.75</v>
      </c>
      <c r="L900" s="365">
        <v>8.1</v>
      </c>
      <c r="N900" s="365">
        <v>8.75</v>
      </c>
      <c r="P900" s="379">
        <v>-1.3</v>
      </c>
      <c r="Q900" s="368">
        <v>0.7</v>
      </c>
      <c r="R900" s="366">
        <v>2.95</v>
      </c>
      <c r="S900" s="456">
        <v>4.3</v>
      </c>
      <c r="T900" s="365">
        <v>4.3499999999999996</v>
      </c>
      <c r="U900" s="365">
        <v>6.1</v>
      </c>
      <c r="V900" s="365">
        <v>6.05</v>
      </c>
      <c r="X900" s="456">
        <v>14.65</v>
      </c>
      <c r="Y900" s="365">
        <v>12.5</v>
      </c>
      <c r="Z900" s="496">
        <v>12</v>
      </c>
      <c r="AA900" s="365">
        <v>2.2000000000000002</v>
      </c>
      <c r="AB900" s="365">
        <v>0.54</v>
      </c>
      <c r="AD900" s="474">
        <v>3.7</v>
      </c>
      <c r="AE900" s="325">
        <f t="shared" ref="AE900" si="1000">IF(ISBLANK(I900),"",I900/I899-1)</f>
        <v>-4.081632653061229E-2</v>
      </c>
      <c r="AF900" s="325">
        <f t="shared" ref="AF900:AF905" si="1001">IF(ISBLANK(J900),"",J900/J899-1)</f>
        <v>2.9411764705882248E-2</v>
      </c>
      <c r="AH900" s="451">
        <f t="shared" ref="AH900" si="1002">IF(ISBLANK(L900),"",L900/L899-1)</f>
        <v>-2.4096385542168752E-2</v>
      </c>
      <c r="AJ900" s="455">
        <f t="shared" ref="AJ900" si="1003">IF(ISBLANK(N900),"",N900/N899-1)</f>
        <v>-3.8461538461538436E-2</v>
      </c>
      <c r="AL900" s="462">
        <f t="shared" ref="AL900" si="1004">IF(ISBLANK(P900),"",P900/P899-1)</f>
        <v>0.12068965517241392</v>
      </c>
      <c r="AM900" s="461">
        <f t="shared" ref="AM900" si="1005">IF(ISBLANK(Q900),"",Q900/Q899-1)</f>
        <v>-7.8947368421052655E-2</v>
      </c>
      <c r="AN900" s="441">
        <f t="shared" ref="AN900" si="1006">IF(ISBLANK(R900),"",R900/R899-1)</f>
        <v>-3.2786885245901565E-2</v>
      </c>
      <c r="AO900" s="325">
        <f t="shared" ref="AO900" si="1007">IF(ISBLANK(S900),"",S900/S899-1)</f>
        <v>-5.4945054945054972E-2</v>
      </c>
      <c r="AP900" s="36">
        <f t="shared" ref="AP900" si="1008">IF(ISBLANK(T900),"",T900/T899-1)</f>
        <v>-3.3333333333333437E-2</v>
      </c>
      <c r="AQ900" s="36">
        <f t="shared" ref="AQ900" si="1009">IF(ISBLANK(U900),"",U900/U899-1)</f>
        <v>-4.6875000000000111E-2</v>
      </c>
      <c r="AR900" s="36">
        <f t="shared" ref="AR900" si="1010">IF(ISBLANK(V900),"",V900/V899-1)</f>
        <v>-4.7244094488189003E-2</v>
      </c>
      <c r="AS900" s="36">
        <f t="shared" ref="AS900" si="1011">IF(ISBLANK(X900),"",X900/X899-1)</f>
        <v>2.4475524475524368E-2</v>
      </c>
      <c r="AT900" s="36">
        <f t="shared" ref="AT900" si="1012">IF(ISBLANK(Y900),"",Y900/Y899-1)</f>
        <v>2.8806584362139898E-2</v>
      </c>
      <c r="AU900" s="444">
        <f t="shared" ref="AU900" si="1013">IF(ISBLANK(Z900),"",Z900/Z899-1)</f>
        <v>3.0042918454935563E-2</v>
      </c>
      <c r="AV900" s="464">
        <f t="shared" ref="AV900" si="1014">IF(ISBLANK(AA900),"",AA900/AA899-1)</f>
        <v>7.317073170731736E-2</v>
      </c>
      <c r="AW900" s="461">
        <f t="shared" ref="AW900" si="1015">IF(ISBLANK(AB900),"",AB900/AB899-1)</f>
        <v>-0.28947368421052633</v>
      </c>
    </row>
    <row r="901" spans="1:49">
      <c r="A901" s="314">
        <f t="shared" si="780"/>
        <v>43563</v>
      </c>
      <c r="B901" s="26">
        <v>5054</v>
      </c>
      <c r="C901" s="329">
        <v>2981</v>
      </c>
      <c r="D901" s="363">
        <f t="shared" ref="D901" si="1016">IF(ISBLANK(B901),"",(B901+C901)/(B900+C900)-1)</f>
        <v>5.5015756302521091E-2</v>
      </c>
      <c r="E901" s="349">
        <f t="shared" ref="E901" si="1017">IF(ISBLANK(B901),"",B901/B900-1)</f>
        <v>7.7152600170502961E-2</v>
      </c>
      <c r="F901" s="349">
        <f t="shared" ref="F901" si="1018">IF(ISBLANK(C901),"",C901/C900-1)</f>
        <v>1.9493844049247588E-2</v>
      </c>
      <c r="G901" s="443">
        <f t="shared" ref="G901:G903" si="1019">(B901-C901)/C901</f>
        <v>0.69540422676954039</v>
      </c>
      <c r="I901" s="469">
        <v>4.55</v>
      </c>
      <c r="J901" s="365">
        <v>9.1999999999999993</v>
      </c>
      <c r="L901" s="365">
        <v>8.25</v>
      </c>
      <c r="N901" s="365">
        <v>8.9</v>
      </c>
      <c r="P901" s="379">
        <v>-1.17</v>
      </c>
      <c r="Q901" s="368">
        <v>0.62</v>
      </c>
      <c r="R901" s="366">
        <v>3.1</v>
      </c>
      <c r="S901" s="456">
        <v>4.4000000000000004</v>
      </c>
      <c r="T901" s="365">
        <v>4.45</v>
      </c>
      <c r="U901" s="365">
        <v>6.45</v>
      </c>
      <c r="V901" s="365">
        <v>6.4</v>
      </c>
      <c r="X901" s="456">
        <v>15.45</v>
      </c>
      <c r="Y901" s="365">
        <v>13.3</v>
      </c>
      <c r="Z901" s="496">
        <v>12.8</v>
      </c>
      <c r="AA901" s="365">
        <v>3.05</v>
      </c>
      <c r="AB901" s="365">
        <v>0.76</v>
      </c>
      <c r="AD901" s="474">
        <v>3.8</v>
      </c>
      <c r="AE901" s="325">
        <f t="shared" ref="AE901" si="1020">IF(ISBLANK(I901),"",I901/I900-1)</f>
        <v>-3.1914893617021378E-2</v>
      </c>
      <c r="AF901" s="325">
        <f t="shared" si="1001"/>
        <v>5.1428571428571379E-2</v>
      </c>
      <c r="AH901" s="451">
        <f t="shared" ref="AH901" si="1021">IF(ISBLANK(L901),"",L901/L900-1)</f>
        <v>1.8518518518518601E-2</v>
      </c>
      <c r="AJ901" s="455">
        <f t="shared" ref="AJ901" si="1022">IF(ISBLANK(N901),"",N901/N900-1)</f>
        <v>1.7142857142857126E-2</v>
      </c>
      <c r="AL901" s="462">
        <f t="shared" ref="AL901" si="1023">IF(ISBLANK(P901),"",P901/P900-1)</f>
        <v>-0.10000000000000009</v>
      </c>
      <c r="AM901" s="461">
        <f t="shared" ref="AM901" si="1024">IF(ISBLANK(Q901),"",Q901/Q900-1)</f>
        <v>-0.11428571428571421</v>
      </c>
      <c r="AN901" s="441">
        <f t="shared" ref="AN901" si="1025">IF(ISBLANK(R901),"",R901/R900-1)</f>
        <v>5.0847457627118509E-2</v>
      </c>
      <c r="AO901" s="325">
        <f t="shared" ref="AO901" si="1026">IF(ISBLANK(S901),"",S901/S900-1)</f>
        <v>2.3255813953488413E-2</v>
      </c>
      <c r="AP901" s="36">
        <f t="shared" ref="AP901" si="1027">IF(ISBLANK(T901),"",T901/T900-1)</f>
        <v>2.2988505747126631E-2</v>
      </c>
      <c r="AQ901" s="36">
        <f t="shared" ref="AQ901" si="1028">IF(ISBLANK(U901),"",U901/U900-1)</f>
        <v>5.7377049180328044E-2</v>
      </c>
      <c r="AR901" s="36">
        <f t="shared" ref="AR901" si="1029">IF(ISBLANK(V901),"",V901/V900-1)</f>
        <v>5.7851239669421517E-2</v>
      </c>
      <c r="AS901" s="36">
        <f t="shared" ref="AS901" si="1030">IF(ISBLANK(X901),"",X901/X900-1)</f>
        <v>5.4607508532423132E-2</v>
      </c>
      <c r="AT901" s="36">
        <f t="shared" ref="AT901" si="1031">IF(ISBLANK(Y901),"",Y901/Y900-1)</f>
        <v>6.4000000000000057E-2</v>
      </c>
      <c r="AU901" s="444">
        <f t="shared" ref="AU901" si="1032">IF(ISBLANK(Z901),"",Z901/Z900-1)</f>
        <v>6.6666666666666652E-2</v>
      </c>
      <c r="AV901" s="464">
        <f t="shared" ref="AV901" si="1033">IF(ISBLANK(AA901),"",AA901/AA900-1)</f>
        <v>0.38636363636363624</v>
      </c>
      <c r="AW901" s="461">
        <f t="shared" ref="AW901" si="1034">IF(ISBLANK(AB901),"",AB901/AB900-1)</f>
        <v>0.40740740740740744</v>
      </c>
    </row>
    <row r="902" spans="1:49">
      <c r="A902" s="314">
        <f t="shared" si="780"/>
        <v>43570</v>
      </c>
      <c r="B902" s="26">
        <v>5122</v>
      </c>
      <c r="C902" s="329">
        <v>3162</v>
      </c>
      <c r="D902" s="363">
        <f t="shared" ref="D902:D903" si="1035">IF(ISBLANK(B902),"",(B902+C902)/(B901+C901)-1)</f>
        <v>3.0989421281891749E-2</v>
      </c>
      <c r="E902" s="349">
        <f t="shared" ref="E902" si="1036">IF(ISBLANK(B902),"",B902/B901-1)</f>
        <v>1.3454689354966298E-2</v>
      </c>
      <c r="F902" s="349">
        <f t="shared" ref="F902" si="1037">IF(ISBLANK(C902),"",C902/C901-1)</f>
        <v>6.0717879906071692E-2</v>
      </c>
      <c r="G902" s="443">
        <f t="shared" si="1019"/>
        <v>0.6198608475648324</v>
      </c>
      <c r="I902" s="469">
        <v>5.05</v>
      </c>
      <c r="J902" s="365">
        <v>9.25</v>
      </c>
      <c r="L902" s="365">
        <v>8.4</v>
      </c>
      <c r="N902" s="365">
        <v>9.1</v>
      </c>
      <c r="P902" s="379">
        <v>-1.01</v>
      </c>
      <c r="Q902" s="368">
        <v>0.84</v>
      </c>
      <c r="R902" s="366">
        <v>3.15</v>
      </c>
      <c r="S902" s="456">
        <v>4.5999999999999996</v>
      </c>
      <c r="T902" s="365">
        <v>4.55</v>
      </c>
      <c r="U902" s="365">
        <v>6.65</v>
      </c>
      <c r="V902" s="365">
        <v>6.6</v>
      </c>
      <c r="X902" s="456">
        <v>15.35</v>
      </c>
      <c r="Y902" s="365">
        <v>13.2</v>
      </c>
      <c r="Z902" s="496">
        <v>12.7</v>
      </c>
      <c r="AA902" s="365">
        <v>3.05</v>
      </c>
      <c r="AB902" s="365">
        <v>0.76</v>
      </c>
      <c r="AD902" s="474">
        <v>3.9</v>
      </c>
      <c r="AE902" s="325">
        <f t="shared" ref="AE902" si="1038">IF(ISBLANK(I902),"",I902/I901-1)</f>
        <v>0.10989010989010994</v>
      </c>
      <c r="AF902" s="325">
        <f t="shared" si="1001"/>
        <v>5.4347826086957873E-3</v>
      </c>
      <c r="AH902" s="451">
        <f t="shared" ref="AH902" si="1039">IF(ISBLANK(L902),"",L902/L901-1)</f>
        <v>1.8181818181818299E-2</v>
      </c>
      <c r="AJ902" s="455">
        <f t="shared" ref="AJ902" si="1040">IF(ISBLANK(N902),"",N902/N901-1)</f>
        <v>2.2471910112359383E-2</v>
      </c>
      <c r="AL902" s="462">
        <f t="shared" ref="AL902" si="1041">IF(ISBLANK(P902),"",P902/P901-1)</f>
        <v>-0.13675213675213671</v>
      </c>
      <c r="AM902" s="461">
        <f t="shared" ref="AM902" si="1042">IF(ISBLANK(Q902),"",Q902/Q901-1)</f>
        <v>0.35483870967741926</v>
      </c>
      <c r="AN902" s="441">
        <f t="shared" ref="AN902" si="1043">IF(ISBLANK(R902),"",R902/R901-1)</f>
        <v>1.6129032258064502E-2</v>
      </c>
      <c r="AO902" s="325">
        <f t="shared" ref="AO902" si="1044">IF(ISBLANK(S902),"",S902/S901-1)</f>
        <v>4.5454545454545192E-2</v>
      </c>
      <c r="AP902" s="36">
        <f t="shared" ref="AP902" si="1045">IF(ISBLANK(T902),"",T902/T901-1)</f>
        <v>2.2471910112359383E-2</v>
      </c>
      <c r="AQ902" s="36">
        <f t="shared" ref="AQ902" si="1046">IF(ISBLANK(U902),"",U902/U901-1)</f>
        <v>3.1007751937984551E-2</v>
      </c>
      <c r="AR902" s="36">
        <f t="shared" ref="AR902" si="1047">IF(ISBLANK(V902),"",V902/V901-1)</f>
        <v>3.1249999999999778E-2</v>
      </c>
      <c r="AS902" s="36">
        <f t="shared" ref="AS902" si="1048">IF(ISBLANK(X902),"",X902/X901-1)</f>
        <v>-6.4724919093850364E-3</v>
      </c>
      <c r="AT902" s="36">
        <f t="shared" ref="AT902" si="1049">IF(ISBLANK(Y902),"",Y902/Y901-1)</f>
        <v>-7.5187969924812581E-3</v>
      </c>
      <c r="AU902" s="444">
        <f t="shared" ref="AU902" si="1050">IF(ISBLANK(Z902),"",Z902/Z901-1)</f>
        <v>-7.812500000000111E-3</v>
      </c>
      <c r="AV902" s="464">
        <f t="shared" ref="AV902" si="1051">IF(ISBLANK(AA902),"",AA902/AA901-1)</f>
        <v>0</v>
      </c>
      <c r="AW902" s="461">
        <f t="shared" ref="AW902" si="1052">IF(ISBLANK(AB902),"",AB902/AB901-1)</f>
        <v>0</v>
      </c>
    </row>
    <row r="903" spans="1:49">
      <c r="A903" s="314">
        <f t="shared" si="780"/>
        <v>43577</v>
      </c>
      <c r="B903" s="26">
        <v>5279</v>
      </c>
      <c r="C903" s="329">
        <v>3257</v>
      </c>
      <c r="D903" s="363">
        <f t="shared" si="1035"/>
        <v>3.0420086914534128E-2</v>
      </c>
      <c r="E903" s="349">
        <f t="shared" ref="E903" si="1053">IF(ISBLANK(B903),"",B903/B902-1)</f>
        <v>3.0652089027723539E-2</v>
      </c>
      <c r="F903" s="349">
        <f t="shared" ref="F903" si="1054">IF(ISBLANK(C903),"",C903/C902-1)</f>
        <v>3.0044275774826046E-2</v>
      </c>
      <c r="G903" s="443">
        <f t="shared" si="1019"/>
        <v>0.6208167024869512</v>
      </c>
      <c r="I903" s="469">
        <v>5.35</v>
      </c>
      <c r="J903" s="365">
        <v>9.4499999999999993</v>
      </c>
      <c r="L903" s="365">
        <v>8.5</v>
      </c>
      <c r="N903" s="365">
        <v>9.15</v>
      </c>
      <c r="P903" s="379">
        <v>-1.04</v>
      </c>
      <c r="Q903" s="368">
        <v>1.04</v>
      </c>
      <c r="R903" s="365">
        <v>3.25</v>
      </c>
      <c r="S903" s="73">
        <v>4.75</v>
      </c>
      <c r="T903" s="365">
        <v>4.55</v>
      </c>
      <c r="U903" s="365">
        <v>7</v>
      </c>
      <c r="V903" s="365">
        <v>6.95</v>
      </c>
      <c r="X903" s="365">
        <v>15.55</v>
      </c>
      <c r="Y903" s="365">
        <v>13.4</v>
      </c>
      <c r="Z903" s="457">
        <v>12.9</v>
      </c>
      <c r="AA903" s="365">
        <v>3.18</v>
      </c>
      <c r="AB903" s="365">
        <v>1.18</v>
      </c>
      <c r="AD903" s="474">
        <v>3.9</v>
      </c>
      <c r="AE903" s="325">
        <f t="shared" ref="AE903" si="1055">IF(ISBLANK(I903),"",I903/I902-1)</f>
        <v>5.9405940594059459E-2</v>
      </c>
      <c r="AF903" s="325">
        <f t="shared" si="1001"/>
        <v>2.1621621621621623E-2</v>
      </c>
      <c r="AH903" s="451">
        <f t="shared" ref="AH903" si="1056">IF(ISBLANK(L903),"",L903/L902-1)</f>
        <v>1.1904761904761862E-2</v>
      </c>
      <c r="AJ903" s="455">
        <f t="shared" ref="AJ903" si="1057">IF(ISBLANK(N903),"",N903/N902-1)</f>
        <v>5.494505494505475E-3</v>
      </c>
      <c r="AL903" s="462">
        <f t="shared" ref="AL903" si="1058">IF(ISBLANK(P903),"",P903/P902-1)</f>
        <v>2.9702970297029729E-2</v>
      </c>
      <c r="AM903" s="461">
        <f t="shared" ref="AM903" si="1059">IF(ISBLANK(Q903),"",Q903/Q902-1)</f>
        <v>0.23809523809523814</v>
      </c>
      <c r="AN903" s="441">
        <f t="shared" ref="AN903" si="1060">IF(ISBLANK(R903),"",R903/R902-1)</f>
        <v>3.1746031746031855E-2</v>
      </c>
      <c r="AO903" s="325">
        <f t="shared" ref="AO903" si="1061">IF(ISBLANK(S903),"",S903/S902-1)</f>
        <v>3.2608695652174058E-2</v>
      </c>
      <c r="AP903" s="36">
        <f t="shared" ref="AP903" si="1062">IF(ISBLANK(T903),"",T903/T902-1)</f>
        <v>0</v>
      </c>
      <c r="AQ903" s="36">
        <f t="shared" ref="AQ903" si="1063">IF(ISBLANK(U903),"",U903/U902-1)</f>
        <v>5.2631578947368363E-2</v>
      </c>
      <c r="AR903" s="36">
        <f t="shared" ref="AR903" si="1064">IF(ISBLANK(V903),"",V903/V902-1)</f>
        <v>5.3030303030303205E-2</v>
      </c>
      <c r="AS903" s="36">
        <f t="shared" ref="AS903" si="1065">IF(ISBLANK(X903),"",X903/X902-1)</f>
        <v>1.3029315960912058E-2</v>
      </c>
      <c r="AT903" s="36">
        <f t="shared" ref="AT903" si="1066">IF(ISBLANK(Y903),"",Y903/Y902-1)</f>
        <v>1.5151515151515138E-2</v>
      </c>
      <c r="AU903" s="444">
        <f t="shared" ref="AU903" si="1067">IF(ISBLANK(Z903),"",Z903/Z902-1)</f>
        <v>1.5748031496063186E-2</v>
      </c>
      <c r="AV903" s="464">
        <f t="shared" ref="AV903" si="1068">IF(ISBLANK(AA903),"",AA903/AA902-1)</f>
        <v>4.2622950819672267E-2</v>
      </c>
      <c r="AW903" s="461">
        <f t="shared" ref="AW903" si="1069">IF(ISBLANK(AB903),"",AB903/AB902-1)</f>
        <v>0.55263157894736836</v>
      </c>
    </row>
    <row r="904" spans="1:49">
      <c r="A904" s="352">
        <f t="shared" si="780"/>
        <v>43584</v>
      </c>
      <c r="B904" s="26">
        <v>5669</v>
      </c>
      <c r="C904" s="329">
        <v>3668</v>
      </c>
      <c r="D904" s="363">
        <f t="shared" ref="D904:D905" si="1070">IF(ISBLANK(B904),"",(B904+C904)/(B903+C903)-1)</f>
        <v>9.3837863167760105E-2</v>
      </c>
      <c r="E904" s="349">
        <f t="shared" ref="E904:E905" si="1071">IF(ISBLANK(B904),"",B904/B903-1)</f>
        <v>7.3877628338700596E-2</v>
      </c>
      <c r="F904" s="349">
        <f t="shared" ref="F904:F906" si="1072">IF(ISBLANK(C904),"",C904/C903-1)</f>
        <v>0.12618974516426151</v>
      </c>
      <c r="G904" s="443">
        <f t="shared" ref="G904:G907" si="1073">(B904-C904)/C904</f>
        <v>0.54552889858233367</v>
      </c>
      <c r="I904" s="469">
        <v>6.35</v>
      </c>
      <c r="J904" s="365">
        <v>9.9499999999999993</v>
      </c>
      <c r="L904" s="365">
        <v>8.9</v>
      </c>
      <c r="N904" s="365">
        <v>9.5500000000000007</v>
      </c>
      <c r="P904" s="379">
        <v>-0.84</v>
      </c>
      <c r="Q904" s="368">
        <v>1.6</v>
      </c>
      <c r="R904" s="365">
        <v>3.4</v>
      </c>
      <c r="S904" s="73">
        <v>5.15</v>
      </c>
      <c r="T904" s="365">
        <v>5.2</v>
      </c>
      <c r="U904" s="365">
        <v>7.5</v>
      </c>
      <c r="V904" s="365">
        <v>7.45</v>
      </c>
      <c r="X904" s="365">
        <v>16.399999999999999</v>
      </c>
      <c r="Y904" s="365">
        <v>14.25</v>
      </c>
      <c r="Z904" s="457">
        <v>13.75</v>
      </c>
      <c r="AA904" s="365">
        <v>3.38</v>
      </c>
      <c r="AB904" s="365">
        <v>1.52</v>
      </c>
      <c r="AD904" s="474">
        <v>4.3</v>
      </c>
      <c r="AE904" s="325">
        <f t="shared" ref="AE904" si="1074">IF(ISBLANK(I904),"",I904/I903-1)</f>
        <v>0.18691588785046731</v>
      </c>
      <c r="AF904" s="325">
        <f t="shared" si="1001"/>
        <v>5.2910052910053018E-2</v>
      </c>
      <c r="AH904" s="451">
        <f t="shared" ref="AH904" si="1075">IF(ISBLANK(L904),"",L904/L903-1)</f>
        <v>4.705882352941182E-2</v>
      </c>
      <c r="AJ904" s="455">
        <f t="shared" ref="AJ904" si="1076">IF(ISBLANK(N904),"",N904/N903-1)</f>
        <v>4.3715846994535568E-2</v>
      </c>
      <c r="AL904" s="462">
        <f t="shared" ref="AL904" si="1077">IF(ISBLANK(P904),"",P904/P903-1)</f>
        <v>-0.1923076923076924</v>
      </c>
      <c r="AM904" s="461">
        <f t="shared" ref="AM904" si="1078">IF(ISBLANK(Q904),"",Q904/Q903-1)</f>
        <v>0.53846153846153855</v>
      </c>
      <c r="AN904" s="441">
        <f t="shared" ref="AN904" si="1079">IF(ISBLANK(R904),"",R904/R903-1)</f>
        <v>4.6153846153846212E-2</v>
      </c>
      <c r="AO904" s="325">
        <f t="shared" ref="AO904" si="1080">IF(ISBLANK(S904),"",S904/S903-1)</f>
        <v>8.4210526315789513E-2</v>
      </c>
      <c r="AP904" s="36">
        <f t="shared" ref="AP904" si="1081">IF(ISBLANK(T904),"",T904/T903-1)</f>
        <v>0.14285714285714302</v>
      </c>
      <c r="AQ904" s="36">
        <f t="shared" ref="AQ904" si="1082">IF(ISBLANK(U904),"",U904/U903-1)</f>
        <v>7.1428571428571397E-2</v>
      </c>
      <c r="AR904" s="36">
        <f t="shared" ref="AR904" si="1083">IF(ISBLANK(V904),"",V904/V903-1)</f>
        <v>7.1942446043165464E-2</v>
      </c>
      <c r="AS904" s="36">
        <f t="shared" ref="AS904" si="1084">IF(ISBLANK(X904),"",X904/X903-1)</f>
        <v>5.4662379421221763E-2</v>
      </c>
      <c r="AT904" s="36">
        <f t="shared" ref="AT904" si="1085">IF(ISBLANK(Y904),"",Y904/Y903-1)</f>
        <v>6.3432835820895539E-2</v>
      </c>
      <c r="AU904" s="444">
        <f t="shared" ref="AU904" si="1086">IF(ISBLANK(Z904),"",Z904/Z903-1)</f>
        <v>6.5891472868216949E-2</v>
      </c>
      <c r="AV904" s="464">
        <f t="shared" ref="AV904" si="1087">IF(ISBLANK(AA904),"",AA904/AA903-1)</f>
        <v>6.2893081761006275E-2</v>
      </c>
      <c r="AW904" s="461">
        <f t="shared" ref="AW904" si="1088">IF(ISBLANK(AB904),"",AB904/AB903-1)</f>
        <v>0.2881355932203391</v>
      </c>
    </row>
    <row r="905" spans="1:49">
      <c r="A905" s="314">
        <f t="shared" si="780"/>
        <v>43591</v>
      </c>
      <c r="B905" s="26">
        <v>6229</v>
      </c>
      <c r="C905" s="329">
        <v>4160</v>
      </c>
      <c r="D905" s="363">
        <f t="shared" si="1070"/>
        <v>0.11267002249116409</v>
      </c>
      <c r="E905" s="349">
        <f t="shared" si="1071"/>
        <v>9.8782854118892205E-2</v>
      </c>
      <c r="F905" s="349">
        <f t="shared" si="1072"/>
        <v>0.13413304252998914</v>
      </c>
      <c r="G905" s="443">
        <f t="shared" si="1073"/>
        <v>0.49735576923076924</v>
      </c>
      <c r="I905" s="469">
        <v>6.6</v>
      </c>
      <c r="J905" s="365">
        <v>11.35</v>
      </c>
      <c r="L905" s="365">
        <v>9.5</v>
      </c>
      <c r="N905" s="365">
        <v>10.25</v>
      </c>
      <c r="P905" s="379">
        <v>-0.27</v>
      </c>
      <c r="Q905" s="368">
        <v>2.1800000000000002</v>
      </c>
      <c r="R905" s="366">
        <v>3.65</v>
      </c>
      <c r="S905" s="73">
        <v>5.85</v>
      </c>
      <c r="T905" s="365">
        <v>5.4</v>
      </c>
      <c r="U905" s="365">
        <v>7.85</v>
      </c>
      <c r="V905" s="365">
        <v>7.8</v>
      </c>
      <c r="X905" s="365">
        <v>18.3</v>
      </c>
      <c r="Y905" s="365">
        <v>16.149999999999999</v>
      </c>
      <c r="Z905" s="457">
        <v>15.65</v>
      </c>
      <c r="AA905" s="365">
        <v>3.72</v>
      </c>
      <c r="AB905" s="365">
        <v>1.66</v>
      </c>
      <c r="AD905" s="474">
        <v>4.75</v>
      </c>
      <c r="AE905" s="325">
        <f t="shared" ref="AE905" si="1089">IF(ISBLANK(I905),"",I905/I904-1)</f>
        <v>3.937007874015741E-2</v>
      </c>
      <c r="AF905" s="325">
        <f t="shared" si="1001"/>
        <v>0.14070351758793964</v>
      </c>
      <c r="AH905" s="451">
        <f t="shared" ref="AH905" si="1090">IF(ISBLANK(L905),"",L905/L904-1)</f>
        <v>6.7415730337078594E-2</v>
      </c>
      <c r="AJ905" s="455">
        <f t="shared" ref="AJ905" si="1091">IF(ISBLANK(N905),"",N905/N904-1)</f>
        <v>7.3298429319371694E-2</v>
      </c>
      <c r="AL905" s="462">
        <f t="shared" ref="AL905" si="1092">IF(ISBLANK(P905),"",P905/P904-1)</f>
        <v>-0.6785714285714286</v>
      </c>
      <c r="AM905" s="461">
        <f t="shared" ref="AM905" si="1093">IF(ISBLANK(Q905),"",Q905/Q904-1)</f>
        <v>0.36250000000000004</v>
      </c>
      <c r="AN905" s="441">
        <f t="shared" ref="AN905" si="1094">IF(ISBLANK(R905),"",R905/R904-1)</f>
        <v>7.3529411764705843E-2</v>
      </c>
      <c r="AO905" s="325">
        <f t="shared" ref="AO905" si="1095">IF(ISBLANK(S905),"",S905/S904-1)</f>
        <v>0.13592233009708732</v>
      </c>
      <c r="AP905" s="36">
        <f t="shared" ref="AP905" si="1096">IF(ISBLANK(T905),"",T905/T904-1)</f>
        <v>3.8461538461538547E-2</v>
      </c>
      <c r="AQ905" s="36">
        <f t="shared" ref="AQ905" si="1097">IF(ISBLANK(U905),"",U905/U904-1)</f>
        <v>4.6666666666666634E-2</v>
      </c>
      <c r="AR905" s="36">
        <f t="shared" ref="AR905" si="1098">IF(ISBLANK(V905),"",V905/V904-1)</f>
        <v>4.6979865771812124E-2</v>
      </c>
      <c r="AS905" s="36">
        <f t="shared" ref="AS905" si="1099">IF(ISBLANK(X905),"",X905/X904-1)</f>
        <v>0.11585365853658547</v>
      </c>
      <c r="AT905" s="36">
        <f t="shared" ref="AT905" si="1100">IF(ISBLANK(Y905),"",Y905/Y904-1)</f>
        <v>0.1333333333333333</v>
      </c>
      <c r="AU905" s="444">
        <f t="shared" ref="AU905" si="1101">IF(ISBLANK(Z905),"",Z905/Z904-1)</f>
        <v>0.13818181818181818</v>
      </c>
      <c r="AV905" s="464">
        <f t="shared" ref="AV905" si="1102">IF(ISBLANK(AA905),"",AA905/AA904-1)</f>
        <v>0.10059171597633143</v>
      </c>
      <c r="AW905" s="461">
        <f t="shared" ref="AW905" si="1103">IF(ISBLANK(AB905),"",AB905/AB904-1)</f>
        <v>9.210526315789469E-2</v>
      </c>
    </row>
    <row r="906" spans="1:49">
      <c r="A906" s="314">
        <f t="shared" si="780"/>
        <v>43598</v>
      </c>
      <c r="B906" s="26">
        <v>6375</v>
      </c>
      <c r="C906" s="329">
        <v>4280</v>
      </c>
      <c r="D906" s="363">
        <f t="shared" ref="D906:D908" si="1104">IF(ISBLANK(B906),"",(B906+C906)/(B905+C905)-1)</f>
        <v>2.5604004235248778E-2</v>
      </c>
      <c r="E906" s="349">
        <f t="shared" ref="E906:E907" si="1105">IF(ISBLANK(B906),"",B906/B905-1)</f>
        <v>2.3438754214159641E-2</v>
      </c>
      <c r="F906" s="349">
        <f t="shared" si="1072"/>
        <v>2.8846153846153744E-2</v>
      </c>
      <c r="G906" s="443">
        <f t="shared" si="1073"/>
        <v>0.4894859813084112</v>
      </c>
      <c r="I906" s="469">
        <v>6.7</v>
      </c>
      <c r="J906" s="365">
        <v>11.65</v>
      </c>
      <c r="L906" s="365">
        <v>10.1</v>
      </c>
      <c r="N906" s="365">
        <v>10.75</v>
      </c>
      <c r="P906" s="379">
        <v>-0.17</v>
      </c>
      <c r="Q906" s="368">
        <v>2.0699999999999998</v>
      </c>
      <c r="R906" s="366">
        <v>3.65</v>
      </c>
      <c r="S906" s="73">
        <v>6.25</v>
      </c>
      <c r="T906" s="365">
        <v>5.85</v>
      </c>
      <c r="U906" s="365">
        <v>7.85</v>
      </c>
      <c r="V906" s="365">
        <v>7.8</v>
      </c>
      <c r="X906" s="365">
        <v>18.5</v>
      </c>
      <c r="Y906" s="365">
        <v>16.350000000000001</v>
      </c>
      <c r="Z906" s="457">
        <v>15.85</v>
      </c>
      <c r="AA906" s="365">
        <v>4.22</v>
      </c>
      <c r="AB906" s="365">
        <v>1.63</v>
      </c>
      <c r="AD906" s="474">
        <v>5.25</v>
      </c>
      <c r="AE906" s="325">
        <f t="shared" ref="AE906" si="1106">IF(ISBLANK(I906),"",I906/I905-1)</f>
        <v>1.5151515151515138E-2</v>
      </c>
      <c r="AF906" s="325">
        <f t="shared" ref="AF906" si="1107">IF(ISBLANK(J906),"",J906/J905-1)</f>
        <v>2.6431718061673992E-2</v>
      </c>
      <c r="AH906" s="451">
        <f t="shared" ref="AH906" si="1108">IF(ISBLANK(L906),"",L906/L905-1)</f>
        <v>6.315789473684208E-2</v>
      </c>
      <c r="AJ906" s="455">
        <f t="shared" ref="AJ906" si="1109">IF(ISBLANK(N906),"",N906/N905-1)</f>
        <v>4.8780487804878092E-2</v>
      </c>
      <c r="AL906" s="462">
        <f t="shared" ref="AL906" si="1110">IF(ISBLANK(P906),"",P906/P905-1)</f>
        <v>-0.37037037037037035</v>
      </c>
      <c r="AM906" s="461">
        <f t="shared" ref="AM906" si="1111">IF(ISBLANK(Q906),"",Q906/Q905-1)</f>
        <v>-5.0458715596330417E-2</v>
      </c>
      <c r="AN906" s="441">
        <f t="shared" ref="AN906" si="1112">IF(ISBLANK(R906),"",R906/R905-1)</f>
        <v>0</v>
      </c>
      <c r="AO906" s="325">
        <f t="shared" ref="AO906" si="1113">IF(ISBLANK(S906),"",S906/S905-1)</f>
        <v>6.8376068376068355E-2</v>
      </c>
      <c r="AP906" s="36">
        <f t="shared" ref="AP906" si="1114">IF(ISBLANK(T906),"",T906/T905-1)</f>
        <v>8.3333333333333259E-2</v>
      </c>
      <c r="AQ906" s="36">
        <f t="shared" ref="AQ906" si="1115">IF(ISBLANK(U906),"",U906/U905-1)</f>
        <v>0</v>
      </c>
      <c r="AR906" s="36">
        <f t="shared" ref="AR906" si="1116">IF(ISBLANK(V906),"",V906/V905-1)</f>
        <v>0</v>
      </c>
      <c r="AS906" s="36">
        <f t="shared" ref="AS906" si="1117">IF(ISBLANK(X906),"",X906/X905-1)</f>
        <v>1.0928961748633892E-2</v>
      </c>
      <c r="AT906" s="36">
        <f t="shared" ref="AT906" si="1118">IF(ISBLANK(Y906),"",Y906/Y905-1)</f>
        <v>1.2383900928792713E-2</v>
      </c>
      <c r="AU906" s="444">
        <f t="shared" ref="AU906" si="1119">IF(ISBLANK(Z906),"",Z906/Z905-1)</f>
        <v>1.2779552715654896E-2</v>
      </c>
      <c r="AV906" s="464">
        <f t="shared" ref="AV906" si="1120">IF(ISBLANK(AA906),"",AA906/AA905-1)</f>
        <v>0.13440860215053752</v>
      </c>
      <c r="AW906" s="461">
        <f t="shared" ref="AW906" si="1121">IF(ISBLANK(AB906),"",AB906/AB905-1)</f>
        <v>-1.8072289156626509E-2</v>
      </c>
    </row>
    <row r="907" spans="1:49">
      <c r="A907" s="314">
        <f t="shared" si="780"/>
        <v>43605</v>
      </c>
      <c r="B907" s="26">
        <v>6529</v>
      </c>
      <c r="C907" s="329">
        <v>4329</v>
      </c>
      <c r="D907" s="363">
        <f t="shared" si="1104"/>
        <v>1.9052088221492181E-2</v>
      </c>
      <c r="E907" s="349">
        <f t="shared" si="1105"/>
        <v>2.4156862745098096E-2</v>
      </c>
      <c r="F907" s="349">
        <f t="shared" ref="F907" si="1122">IF(ISBLANK(C907),"",C907/C906-1)</f>
        <v>1.1448598130841203E-2</v>
      </c>
      <c r="G907" s="443">
        <f t="shared" si="1073"/>
        <v>0.50820050820050822</v>
      </c>
      <c r="I907" s="469">
        <v>6.5</v>
      </c>
      <c r="J907" s="365">
        <v>11.85</v>
      </c>
      <c r="L907" s="365">
        <v>10.4</v>
      </c>
      <c r="N907" s="365">
        <v>11.05</v>
      </c>
      <c r="P907" s="379">
        <v>-0.04</v>
      </c>
      <c r="Q907" s="368">
        <v>2.0299999999999998</v>
      </c>
      <c r="R907" s="366">
        <v>3.7</v>
      </c>
      <c r="S907" s="73">
        <v>6.45</v>
      </c>
      <c r="T907" s="365">
        <v>6</v>
      </c>
      <c r="U907" s="365">
        <v>8</v>
      </c>
      <c r="V907" s="365">
        <v>7.95</v>
      </c>
      <c r="X907" s="365">
        <v>19</v>
      </c>
      <c r="Y907" s="365">
        <v>16.850000000000001</v>
      </c>
      <c r="Z907" s="457">
        <v>16.350000000000001</v>
      </c>
      <c r="AA907" s="365">
        <v>4.22</v>
      </c>
      <c r="AB907" s="365">
        <v>1.69</v>
      </c>
      <c r="AD907" s="474">
        <v>5.4</v>
      </c>
      <c r="AE907" s="325">
        <f t="shared" ref="AE907" si="1123">IF(ISBLANK(I907),"",I907/I906-1)</f>
        <v>-2.9850746268656692E-2</v>
      </c>
      <c r="AF907" s="325">
        <f t="shared" ref="AF907" si="1124">IF(ISBLANK(J907),"",J907/J906-1)</f>
        <v>1.716738197424883E-2</v>
      </c>
      <c r="AH907" s="451">
        <f t="shared" ref="AH907" si="1125">IF(ISBLANK(L907),"",L907/L906-1)</f>
        <v>2.9702970297029729E-2</v>
      </c>
      <c r="AJ907" s="455">
        <f t="shared" ref="AJ907" si="1126">IF(ISBLANK(N907),"",N907/N906-1)</f>
        <v>2.7906976744186185E-2</v>
      </c>
      <c r="AL907" s="462">
        <f t="shared" ref="AL907" si="1127">IF(ISBLANK(P907),"",P907/P906-1)</f>
        <v>-0.76470588235294112</v>
      </c>
      <c r="AM907" s="461">
        <f t="shared" ref="AM907" si="1128">IF(ISBLANK(Q907),"",Q907/Q906-1)</f>
        <v>-1.9323671497584516E-2</v>
      </c>
      <c r="AN907" s="441">
        <f t="shared" ref="AN907" si="1129">IF(ISBLANK(R907),"",R907/R906-1)</f>
        <v>1.3698630136986356E-2</v>
      </c>
      <c r="AO907" s="325">
        <f t="shared" ref="AO907" si="1130">IF(ISBLANK(S907),"",S907/S906-1)</f>
        <v>3.2000000000000028E-2</v>
      </c>
      <c r="AP907" s="36">
        <f t="shared" ref="AP907" si="1131">IF(ISBLANK(T907),"",T907/T906-1)</f>
        <v>2.5641025641025772E-2</v>
      </c>
      <c r="AQ907" s="36">
        <f t="shared" ref="AQ907" si="1132">IF(ISBLANK(U907),"",U907/U906-1)</f>
        <v>1.9108280254777066E-2</v>
      </c>
      <c r="AR907" s="36">
        <f t="shared" ref="AR907" si="1133">IF(ISBLANK(V907),"",V907/V906-1)</f>
        <v>1.9230769230769384E-2</v>
      </c>
      <c r="AS907" s="36">
        <f t="shared" ref="AS907" si="1134">IF(ISBLANK(X907),"",X907/X906-1)</f>
        <v>2.7027027027026973E-2</v>
      </c>
      <c r="AT907" s="36">
        <f t="shared" ref="AT907" si="1135">IF(ISBLANK(Y907),"",Y907/Y906-1)</f>
        <v>3.0581039755351647E-2</v>
      </c>
      <c r="AU907" s="444">
        <f t="shared" ref="AU907" si="1136">IF(ISBLANK(Z907),"",Z907/Z906-1)</f>
        <v>3.1545741324921162E-2</v>
      </c>
      <c r="AV907" s="464">
        <f t="shared" ref="AV907" si="1137">IF(ISBLANK(AA907),"",AA907/AA906-1)</f>
        <v>0</v>
      </c>
      <c r="AW907" s="461">
        <f t="shared" ref="AW907" si="1138">IF(ISBLANK(AB907),"",AB907/AB906-1)</f>
        <v>3.6809815950920255E-2</v>
      </c>
    </row>
    <row r="908" spans="1:49">
      <c r="A908" s="314">
        <f t="shared" si="780"/>
        <v>43612</v>
      </c>
      <c r="B908" s="26">
        <v>6539</v>
      </c>
      <c r="C908" s="329">
        <v>4508</v>
      </c>
      <c r="D908" s="363">
        <f t="shared" si="1104"/>
        <v>1.7406520537852188E-2</v>
      </c>
      <c r="E908" s="349">
        <f t="shared" ref="E908" si="1139">IF(ISBLANK(B908),"",B908/B907-1)</f>
        <v>1.5316281206922966E-3</v>
      </c>
      <c r="F908" s="349">
        <f t="shared" ref="F908" si="1140">IF(ISBLANK(C908),"",C908/C907-1)</f>
        <v>4.1349041349041382E-2</v>
      </c>
      <c r="G908" s="443">
        <f t="shared" ref="G908" si="1141">(B908-C908)/C908</f>
        <v>0.45053238686779057</v>
      </c>
      <c r="I908" s="469">
        <v>7</v>
      </c>
      <c r="J908" s="365">
        <v>12.05</v>
      </c>
      <c r="L908" s="365">
        <v>10.65</v>
      </c>
      <c r="N908" s="365">
        <v>11.35</v>
      </c>
      <c r="P908" s="379">
        <v>0.02</v>
      </c>
      <c r="Q908" s="368">
        <v>2.3199999999999998</v>
      </c>
      <c r="R908" s="366">
        <v>3.7</v>
      </c>
      <c r="S908" s="73">
        <v>6.6</v>
      </c>
      <c r="T908" s="365">
        <v>6.15</v>
      </c>
      <c r="U908" s="365">
        <v>7.95</v>
      </c>
      <c r="V908" s="365">
        <v>7.9</v>
      </c>
      <c r="X908" s="365">
        <v>19.100000000000001</v>
      </c>
      <c r="Y908" s="365">
        <v>16.95</v>
      </c>
      <c r="Z908" s="457">
        <v>16.45</v>
      </c>
      <c r="AA908" s="365">
        <v>4.1100000000000003</v>
      </c>
      <c r="AB908" s="365">
        <v>1.63</v>
      </c>
      <c r="AD908" s="474">
        <v>5.55</v>
      </c>
      <c r="AE908" s="325">
        <f t="shared" ref="AE908" si="1142">IF(ISBLANK(I908),"",I908/I907-1)</f>
        <v>7.6923076923076872E-2</v>
      </c>
      <c r="AF908" s="325">
        <f t="shared" ref="AF908" si="1143">IF(ISBLANK(J908),"",J908/J907-1)</f>
        <v>1.6877637130801704E-2</v>
      </c>
      <c r="AH908" s="451">
        <f t="shared" ref="AH908" si="1144">IF(ISBLANK(L908),"",L908/L907-1)</f>
        <v>2.4038461538461453E-2</v>
      </c>
      <c r="AJ908" s="455">
        <f t="shared" ref="AJ908" si="1145">IF(ISBLANK(N908),"",N908/N907-1)</f>
        <v>2.7149321266968229E-2</v>
      </c>
      <c r="AL908" s="462">
        <f t="shared" ref="AL908" si="1146">IF(ISBLANK(P908),"",P908/P907-1)</f>
        <v>-1.5</v>
      </c>
      <c r="AM908" s="461">
        <f t="shared" ref="AM908" si="1147">IF(ISBLANK(Q908),"",Q908/Q907-1)</f>
        <v>0.14285714285714279</v>
      </c>
      <c r="AN908" s="441">
        <f t="shared" ref="AN908" si="1148">IF(ISBLANK(R908),"",R908/R907-1)</f>
        <v>0</v>
      </c>
      <c r="AO908" s="325">
        <f t="shared" ref="AO908" si="1149">IF(ISBLANK(S908),"",S908/S907-1)</f>
        <v>2.3255813953488191E-2</v>
      </c>
      <c r="AP908" s="36">
        <f t="shared" ref="AP908" si="1150">IF(ISBLANK(T908),"",T908/T907-1)</f>
        <v>2.5000000000000133E-2</v>
      </c>
      <c r="AQ908" s="36">
        <f t="shared" ref="AQ908" si="1151">IF(ISBLANK(U908),"",U908/U907-1)</f>
        <v>-6.2499999999999778E-3</v>
      </c>
      <c r="AR908" s="36">
        <f t="shared" ref="AR908" si="1152">IF(ISBLANK(V908),"",V908/V907-1)</f>
        <v>-6.2893081761006275E-3</v>
      </c>
      <c r="AS908" s="36">
        <f t="shared" ref="AS908" si="1153">IF(ISBLANK(X908),"",X908/X907-1)</f>
        <v>5.2631578947368585E-3</v>
      </c>
      <c r="AT908" s="36">
        <f t="shared" ref="AT908" si="1154">IF(ISBLANK(Y908),"",Y908/Y907-1)</f>
        <v>5.9347181008901906E-3</v>
      </c>
      <c r="AU908" s="444">
        <f t="shared" ref="AU908" si="1155">IF(ISBLANK(Z908),"",Z908/Z907-1)</f>
        <v>6.1162079510701517E-3</v>
      </c>
      <c r="AV908" s="464">
        <f t="shared" ref="AV908" si="1156">IF(ISBLANK(AA908),"",AA908/AA907-1)</f>
        <v>-2.6066350710900354E-2</v>
      </c>
      <c r="AW908" s="461">
        <f t="shared" ref="AW908" si="1157">IF(ISBLANK(AB908),"",AB908/AB907-1)</f>
        <v>-3.5502958579881727E-2</v>
      </c>
    </row>
    <row r="909" spans="1:49">
      <c r="A909" s="314">
        <f t="shared" si="780"/>
        <v>43619</v>
      </c>
      <c r="B909" s="26">
        <v>6781</v>
      </c>
      <c r="C909" s="329">
        <v>4635</v>
      </c>
      <c r="D909" s="363">
        <f t="shared" ref="D909" si="1158">IF(ISBLANK(B909),"",(B909+C909)/(B908+C908)-1)</f>
        <v>3.340273377387537E-2</v>
      </c>
      <c r="E909" s="349">
        <f t="shared" ref="E909" si="1159">IF(ISBLANK(B909),"",B909/B908-1)</f>
        <v>3.7008716929194163E-2</v>
      </c>
      <c r="F909" s="349">
        <f t="shared" ref="F909" si="1160">IF(ISBLANK(C909),"",C909/C908-1)</f>
        <v>2.8172138420585524E-2</v>
      </c>
      <c r="G909" s="443">
        <f t="shared" ref="G909:G911" si="1161">(B909-C909)/C909</f>
        <v>0.46299892125134845</v>
      </c>
      <c r="I909" s="469">
        <v>7.25</v>
      </c>
      <c r="J909" s="365">
        <v>11.95</v>
      </c>
      <c r="L909" s="365">
        <v>10.8</v>
      </c>
      <c r="N909" s="365">
        <v>11.5</v>
      </c>
      <c r="P909" s="379">
        <v>0.08</v>
      </c>
      <c r="Q909" s="368">
        <v>2.5299999999999998</v>
      </c>
      <c r="R909" s="366">
        <v>3.9</v>
      </c>
      <c r="S909" s="73">
        <v>6.7</v>
      </c>
      <c r="T909" s="365">
        <v>6.3</v>
      </c>
      <c r="U909" s="365">
        <v>9.5</v>
      </c>
      <c r="V909" s="365">
        <v>8.1</v>
      </c>
      <c r="X909" s="365">
        <v>19.100000000000001</v>
      </c>
      <c r="Y909" s="365">
        <v>16.95</v>
      </c>
      <c r="Z909" s="457">
        <v>16.45</v>
      </c>
      <c r="AA909" s="365">
        <v>4.4800000000000004</v>
      </c>
      <c r="AB909" s="365">
        <v>1.86</v>
      </c>
      <c r="AD909" s="474">
        <v>5.7</v>
      </c>
      <c r="AE909" s="325">
        <f t="shared" ref="AE909" si="1162">IF(ISBLANK(I909),"",I909/I908-1)</f>
        <v>3.5714285714285809E-2</v>
      </c>
      <c r="AF909" s="325">
        <f t="shared" ref="AF909" si="1163">IF(ISBLANK(J909),"",J909/J908-1)</f>
        <v>-8.2987551867220732E-3</v>
      </c>
      <c r="AH909" s="451">
        <f t="shared" ref="AH909" si="1164">IF(ISBLANK(L909),"",L909/L908-1)</f>
        <v>1.4084507042253502E-2</v>
      </c>
      <c r="AJ909" s="455">
        <f t="shared" ref="AJ909" si="1165">IF(ISBLANK(N909),"",N909/N908-1)</f>
        <v>1.3215859030837107E-2</v>
      </c>
      <c r="AL909" s="462">
        <f t="shared" ref="AL909" si="1166">IF(ISBLANK(P909),"",P909/P908-1)</f>
        <v>3</v>
      </c>
      <c r="AM909" s="461">
        <f t="shared" ref="AM909" si="1167">IF(ISBLANK(Q909),"",Q909/Q908-1)</f>
        <v>9.0517241379310276E-2</v>
      </c>
      <c r="AN909" s="441">
        <f t="shared" ref="AN909" si="1168">IF(ISBLANK(R909),"",R909/R908-1)</f>
        <v>5.4054054054053946E-2</v>
      </c>
      <c r="AO909" s="325">
        <f t="shared" ref="AO909" si="1169">IF(ISBLANK(S909),"",S909/S908-1)</f>
        <v>1.5151515151515138E-2</v>
      </c>
      <c r="AP909" s="36">
        <f t="shared" ref="AP909" si="1170">IF(ISBLANK(T909),"",T909/T908-1)</f>
        <v>2.4390243902439046E-2</v>
      </c>
      <c r="AQ909" s="36">
        <f t="shared" ref="AQ909" si="1171">IF(ISBLANK(U909),"",U909/U908-1)</f>
        <v>0.19496855345911945</v>
      </c>
      <c r="AR909" s="36">
        <f t="shared" ref="AR909" si="1172">IF(ISBLANK(V909),"",V909/V908-1)</f>
        <v>2.5316455696202445E-2</v>
      </c>
      <c r="AS909" s="36">
        <f t="shared" ref="AS909" si="1173">IF(ISBLANK(X909),"",X909/X908-1)</f>
        <v>0</v>
      </c>
      <c r="AT909" s="36">
        <f t="shared" ref="AT909" si="1174">IF(ISBLANK(Y909),"",Y909/Y908-1)</f>
        <v>0</v>
      </c>
      <c r="AU909" s="444">
        <f t="shared" ref="AU909" si="1175">IF(ISBLANK(Z909),"",Z909/Z908-1)</f>
        <v>0</v>
      </c>
      <c r="AV909" s="464">
        <f t="shared" ref="AV909" si="1176">IF(ISBLANK(AA909),"",AA909/AA908-1)</f>
        <v>9.002433090024331E-2</v>
      </c>
      <c r="AW909" s="461">
        <f t="shared" ref="AW909" si="1177">IF(ISBLANK(AB909),"",AB909/AB908-1)</f>
        <v>0.14110429447852768</v>
      </c>
    </row>
    <row r="910" spans="1:49">
      <c r="A910" s="314">
        <f t="shared" si="780"/>
        <v>43626</v>
      </c>
      <c r="B910" s="26">
        <v>7000</v>
      </c>
      <c r="C910" s="329">
        <v>4887</v>
      </c>
      <c r="D910" s="363">
        <f t="shared" ref="D910" si="1178">IF(ISBLANK(B910),"",(B910+C910)/(B909+C909)-1)</f>
        <v>4.1257883672039197E-2</v>
      </c>
      <c r="E910" s="349">
        <f t="shared" ref="E910" si="1179">IF(ISBLANK(B910),"",B910/B909-1)</f>
        <v>3.2296121516000698E-2</v>
      </c>
      <c r="F910" s="349">
        <f t="shared" ref="F910" si="1180">IF(ISBLANK(C910),"",C910/C909-1)</f>
        <v>5.4368932038834972E-2</v>
      </c>
      <c r="G910" s="443">
        <f t="shared" si="1161"/>
        <v>0.43237159811745446</v>
      </c>
      <c r="I910" s="469">
        <v>7.75</v>
      </c>
      <c r="J910" s="365">
        <v>12.4</v>
      </c>
      <c r="L910" s="365">
        <v>11.1</v>
      </c>
      <c r="N910" s="365">
        <v>11.85</v>
      </c>
      <c r="P910" s="379">
        <v>0.23</v>
      </c>
      <c r="Q910" s="368">
        <v>3.01</v>
      </c>
      <c r="R910" s="366">
        <v>4</v>
      </c>
      <c r="S910" s="73">
        <v>7.05</v>
      </c>
      <c r="T910" s="365">
        <v>6.5</v>
      </c>
      <c r="U910" s="365">
        <v>9.6</v>
      </c>
      <c r="V910" s="365">
        <v>8.3000000000000007</v>
      </c>
      <c r="X910" s="365">
        <v>19.5</v>
      </c>
      <c r="Y910" s="365">
        <v>17.350000000000001</v>
      </c>
      <c r="Z910" s="457">
        <v>16.850000000000001</v>
      </c>
      <c r="AA910" s="365">
        <v>4.9400000000000004</v>
      </c>
      <c r="AB910" s="365">
        <v>2</v>
      </c>
      <c r="AD910" s="474">
        <v>5.9</v>
      </c>
      <c r="AE910" s="325">
        <f t="shared" ref="AE910" si="1181">IF(ISBLANK(I910),"",I910/I909-1)</f>
        <v>6.8965517241379226E-2</v>
      </c>
      <c r="AF910" s="325">
        <f t="shared" ref="AF910" si="1182">IF(ISBLANK(J910),"",J910/J909-1)</f>
        <v>3.7656903765690419E-2</v>
      </c>
      <c r="AH910" s="451">
        <f t="shared" ref="AH910" si="1183">IF(ISBLANK(L910),"",L910/L909-1)</f>
        <v>2.7777777777777679E-2</v>
      </c>
      <c r="AJ910" s="455">
        <f t="shared" ref="AJ910" si="1184">IF(ISBLANK(N910),"",N910/N909-1)</f>
        <v>3.0434782608695699E-2</v>
      </c>
      <c r="AL910" s="462">
        <f t="shared" ref="AL910" si="1185">IF(ISBLANK(P910),"",P910/P909-1)</f>
        <v>1.875</v>
      </c>
      <c r="AM910" s="461">
        <f t="shared" ref="AM910" si="1186">IF(ISBLANK(Q910),"",Q910/Q909-1)</f>
        <v>0.18972332015810278</v>
      </c>
      <c r="AN910" s="441">
        <f t="shared" ref="AN910" si="1187">IF(ISBLANK(R910),"",R910/R909-1)</f>
        <v>2.5641025641025772E-2</v>
      </c>
      <c r="AO910" s="325">
        <f t="shared" ref="AO910" si="1188">IF(ISBLANK(S910),"",S910/S909-1)</f>
        <v>5.2238805970149294E-2</v>
      </c>
      <c r="AP910" s="36">
        <f t="shared" ref="AP910" si="1189">IF(ISBLANK(T910),"",T910/T909-1)</f>
        <v>3.1746031746031855E-2</v>
      </c>
      <c r="AQ910" s="36">
        <f t="shared" ref="AQ910" si="1190">IF(ISBLANK(U910),"",U910/U909-1)</f>
        <v>1.0526315789473717E-2</v>
      </c>
      <c r="AR910" s="36">
        <f t="shared" ref="AR910" si="1191">IF(ISBLANK(V910),"",V910/V909-1)</f>
        <v>2.4691358024691468E-2</v>
      </c>
      <c r="AS910" s="36">
        <f t="shared" ref="AS910" si="1192">IF(ISBLANK(X910),"",X910/X909-1)</f>
        <v>2.0942408376963373E-2</v>
      </c>
      <c r="AT910" s="36">
        <f t="shared" ref="AT910" si="1193">IF(ISBLANK(Y910),"",Y910/Y909-1)</f>
        <v>2.3598820058997161E-2</v>
      </c>
      <c r="AU910" s="444">
        <f t="shared" ref="AU910" si="1194">IF(ISBLANK(Z910),"",Z910/Z909-1)</f>
        <v>2.4316109422492627E-2</v>
      </c>
      <c r="AV910" s="464">
        <f t="shared" ref="AV910" si="1195">IF(ISBLANK(AA910),"",AA910/AA909-1)</f>
        <v>0.1026785714285714</v>
      </c>
      <c r="AW910" s="461">
        <f t="shared" ref="AW910" si="1196">IF(ISBLANK(AB910),"",AB910/AB909-1)</f>
        <v>7.5268817204301008E-2</v>
      </c>
    </row>
    <row r="911" spans="1:49">
      <c r="A911" s="314">
        <f t="shared" si="780"/>
        <v>43633</v>
      </c>
      <c r="B911" s="26">
        <v>6920</v>
      </c>
      <c r="C911" s="329">
        <v>4829</v>
      </c>
      <c r="D911" s="363">
        <f t="shared" ref="D911" si="1197">IF(ISBLANK(B911),"",(B911+C911)/(B910+C910)-1)</f>
        <v>-1.1609321107091786E-2</v>
      </c>
      <c r="E911" s="349">
        <f t="shared" ref="E911" si="1198">IF(ISBLANK(B911),"",B911/B910-1)</f>
        <v>-1.1428571428571455E-2</v>
      </c>
      <c r="F911" s="349">
        <f t="shared" ref="F911" si="1199">IF(ISBLANK(C911),"",C911/C910-1)</f>
        <v>-1.1868221812973201E-2</v>
      </c>
      <c r="G911" s="443">
        <f t="shared" si="1161"/>
        <v>0.43300890453510044</v>
      </c>
      <c r="I911" s="469">
        <v>7.3</v>
      </c>
      <c r="J911" s="365">
        <v>12.85</v>
      </c>
      <c r="L911" s="365">
        <v>11.15</v>
      </c>
      <c r="N911" s="365">
        <v>11.9</v>
      </c>
      <c r="P911" s="379">
        <v>0.22</v>
      </c>
      <c r="Q911" s="368">
        <v>2.71</v>
      </c>
      <c r="R911" s="366">
        <v>3.7</v>
      </c>
      <c r="S911" s="73">
        <v>7.1</v>
      </c>
      <c r="T911" s="365">
        <v>6.45</v>
      </c>
      <c r="U911" s="365">
        <v>9.3000000000000007</v>
      </c>
      <c r="V911" s="365">
        <v>8</v>
      </c>
      <c r="X911" s="365">
        <v>19.8</v>
      </c>
      <c r="Y911" s="365">
        <v>17.649999999999999</v>
      </c>
      <c r="Z911" s="457">
        <v>17.149999999999999</v>
      </c>
      <c r="AA911" s="365">
        <v>4.74</v>
      </c>
      <c r="AB911" s="365">
        <v>1.78</v>
      </c>
      <c r="AD911" s="474">
        <v>5.95</v>
      </c>
      <c r="AE911" s="325">
        <f t="shared" ref="AE911" si="1200">IF(ISBLANK(I911),"",I911/I910-1)</f>
        <v>-5.8064516129032295E-2</v>
      </c>
      <c r="AF911" s="325">
        <f t="shared" ref="AF911" si="1201">IF(ISBLANK(J911),"",J911/J910-1)</f>
        <v>3.6290322580645018E-2</v>
      </c>
      <c r="AH911" s="451">
        <f t="shared" ref="AH911" si="1202">IF(ISBLANK(L911),"",L911/L910-1)</f>
        <v>4.5045045045044585E-3</v>
      </c>
      <c r="AJ911" s="455">
        <f t="shared" ref="AJ911" si="1203">IF(ISBLANK(N911),"",N911/N910-1)</f>
        <v>4.2194092827005925E-3</v>
      </c>
      <c r="AL911" s="462">
        <f t="shared" ref="AL911" si="1204">IF(ISBLANK(P911),"",P911/P910-1)</f>
        <v>-4.3478260869565299E-2</v>
      </c>
      <c r="AM911" s="461">
        <f t="shared" ref="AM911" si="1205">IF(ISBLANK(Q911),"",Q911/Q910-1)</f>
        <v>-9.9667774086378724E-2</v>
      </c>
      <c r="AN911" s="452">
        <f t="shared" ref="AN911" si="1206">IF(ISBLANK(R911),"",R911/R910-1)</f>
        <v>-7.4999999999999956E-2</v>
      </c>
      <c r="AO911" s="325">
        <f t="shared" ref="AO911" si="1207">IF(ISBLANK(S911),"",S911/S910-1)</f>
        <v>7.0921985815601829E-3</v>
      </c>
      <c r="AP911" s="36">
        <f t="shared" ref="AP911" si="1208">IF(ISBLANK(T911),"",T911/T910-1)</f>
        <v>-7.692307692307665E-3</v>
      </c>
      <c r="AQ911" s="36">
        <f t="shared" ref="AQ911" si="1209">IF(ISBLANK(U911),"",U911/U910-1)</f>
        <v>-3.1249999999999889E-2</v>
      </c>
      <c r="AR911" s="36">
        <f t="shared" ref="AR911" si="1210">IF(ISBLANK(V911),"",V911/V910-1)</f>
        <v>-3.6144578313253128E-2</v>
      </c>
      <c r="AS911" s="36">
        <f t="shared" ref="AS911" si="1211">IF(ISBLANK(X911),"",X911/X910-1)</f>
        <v>1.538461538461533E-2</v>
      </c>
      <c r="AT911" s="36">
        <f t="shared" ref="AT911" si="1212">IF(ISBLANK(Y911),"",Y911/Y910-1)</f>
        <v>1.7291066282420609E-2</v>
      </c>
      <c r="AU911" s="444">
        <f t="shared" ref="AU911" si="1213">IF(ISBLANK(Z911),"",Z911/Z910-1)</f>
        <v>1.780415430267035E-2</v>
      </c>
      <c r="AV911" s="464">
        <f t="shared" ref="AV911" si="1214">IF(ISBLANK(AA911),"",AA911/AA910-1)</f>
        <v>-4.0485829959514219E-2</v>
      </c>
      <c r="AW911" s="461">
        <f t="shared" ref="AW911" si="1215">IF(ISBLANK(AB911),"",AB911/AB910-1)</f>
        <v>-0.10999999999999999</v>
      </c>
    </row>
    <row r="912" spans="1:49">
      <c r="A912" s="314">
        <v>43637</v>
      </c>
      <c r="B912" s="26">
        <v>7816</v>
      </c>
      <c r="C912" s="329">
        <v>5157</v>
      </c>
      <c r="D912" s="363">
        <f t="shared" ref="D912" si="1216">IF(ISBLANK(B912),"",(B912+C912)/(B911+C911)-1)</f>
        <v>0.10417907907055923</v>
      </c>
      <c r="E912" s="349">
        <f t="shared" ref="E912" si="1217">IF(ISBLANK(B912),"",B912/B911-1)</f>
        <v>0.1294797687861271</v>
      </c>
      <c r="F912" s="349">
        <f t="shared" ref="F912" si="1218">IF(ISBLANK(C912),"",C912/C911-1)</f>
        <v>6.7922965417270609E-2</v>
      </c>
      <c r="G912" s="443">
        <f t="shared" ref="G912:G918" si="1219">(B912-C912)/C912</f>
        <v>0.51560985068838472</v>
      </c>
      <c r="I912" s="469">
        <v>7.5</v>
      </c>
      <c r="J912" s="365">
        <v>13.95</v>
      </c>
      <c r="L912" s="365">
        <v>11.3</v>
      </c>
      <c r="N912" s="365">
        <v>11.9</v>
      </c>
      <c r="P912" s="379">
        <v>0.84</v>
      </c>
      <c r="Q912" s="368">
        <v>2.96</v>
      </c>
      <c r="R912" s="366">
        <v>4.1500000000000004</v>
      </c>
      <c r="S912" s="73">
        <v>8.1999999999999993</v>
      </c>
      <c r="T912" s="365">
        <v>7.35</v>
      </c>
      <c r="U912" s="365">
        <v>10.35</v>
      </c>
      <c r="V912" s="365">
        <v>9.5</v>
      </c>
      <c r="X912" s="365">
        <v>21.7</v>
      </c>
      <c r="Y912" s="365">
        <v>18.55</v>
      </c>
      <c r="Z912" s="457">
        <v>18.350000000000001</v>
      </c>
      <c r="AA912" s="365">
        <v>5.49</v>
      </c>
      <c r="AB912" s="365">
        <v>2.87</v>
      </c>
      <c r="AD912" s="474">
        <v>6.75</v>
      </c>
      <c r="AE912" s="325">
        <f t="shared" ref="AE912" si="1220">IF(ISBLANK(I912),"",I912/I911-1)</f>
        <v>2.7397260273972712E-2</v>
      </c>
      <c r="AF912" s="325">
        <f t="shared" ref="AF912" si="1221">IF(ISBLANK(J912),"",J912/J911-1)</f>
        <v>8.5603112840466844E-2</v>
      </c>
      <c r="AH912" s="451">
        <f t="shared" ref="AH912" si="1222">IF(ISBLANK(L912),"",L912/L911-1)</f>
        <v>1.3452914798206317E-2</v>
      </c>
      <c r="AJ912" s="455">
        <f t="shared" ref="AJ912" si="1223">IF(ISBLANK(N912),"",N912/N911-1)</f>
        <v>0</v>
      </c>
      <c r="AL912" s="462">
        <f t="shared" ref="AL912" si="1224">IF(ISBLANK(P912),"",P912/P911-1)</f>
        <v>2.8181818181818179</v>
      </c>
      <c r="AM912" s="461">
        <f t="shared" ref="AM912" si="1225">IF(ISBLANK(Q912),"",Q912/Q911-1)</f>
        <v>9.2250922509225175E-2</v>
      </c>
      <c r="AN912" s="452">
        <f t="shared" ref="AN912" si="1226">IF(ISBLANK(R912),"",R912/R911-1)</f>
        <v>0.12162162162162171</v>
      </c>
      <c r="AO912" s="325">
        <f t="shared" ref="AO912" si="1227">IF(ISBLANK(S912),"",S912/S911-1)</f>
        <v>0.15492957746478875</v>
      </c>
      <c r="AP912" s="36">
        <f t="shared" ref="AP912" si="1228">IF(ISBLANK(T912),"",T912/T911-1)</f>
        <v>0.13953488372093004</v>
      </c>
      <c r="AQ912" s="36">
        <f t="shared" ref="AQ912" si="1229">IF(ISBLANK(U912),"",U912/U911-1)</f>
        <v>0.11290322580645151</v>
      </c>
      <c r="AR912" s="36">
        <f t="shared" ref="AR912" si="1230">IF(ISBLANK(V912),"",V912/V911-1)</f>
        <v>0.1875</v>
      </c>
      <c r="AS912" s="36">
        <f t="shared" ref="AS912" si="1231">IF(ISBLANK(X912),"",X912/X911-1)</f>
        <v>9.59595959595958E-2</v>
      </c>
      <c r="AT912" s="36">
        <f t="shared" ref="AT912" si="1232">IF(ISBLANK(Y912),"",Y912/Y911-1)</f>
        <v>5.0991501416430829E-2</v>
      </c>
      <c r="AU912" s="444">
        <f t="shared" ref="AU912" si="1233">IF(ISBLANK(Z912),"",Z912/Z911-1)</f>
        <v>6.9970845481049704E-2</v>
      </c>
      <c r="AV912" s="464">
        <f t="shared" ref="AV912" si="1234">IF(ISBLANK(AA912),"",AA912/AA911-1)</f>
        <v>0.15822784810126578</v>
      </c>
      <c r="AW912" s="461">
        <f t="shared" ref="AW912" si="1235">IF(ISBLANK(AB912),"",AB912/AB911-1)</f>
        <v>0.61235955056179781</v>
      </c>
    </row>
    <row r="913" spans="1:49">
      <c r="A913" s="314">
        <f t="shared" ref="A913:A937" si="1236">A912+7</f>
        <v>43644</v>
      </c>
      <c r="B913" s="26">
        <v>8269</v>
      </c>
      <c r="C913" s="329">
        <v>5150</v>
      </c>
      <c r="D913" s="363">
        <f t="shared" ref="D913:D914" si="1237">IF(ISBLANK(B913),"",(B913+C913)/(B912+C912)-1)</f>
        <v>3.4379095043552077E-2</v>
      </c>
      <c r="E913" s="349">
        <f t="shared" ref="E913" si="1238">IF(ISBLANK(B913),"",B913/B912-1)</f>
        <v>5.7958034800409397E-2</v>
      </c>
      <c r="F913" s="349">
        <f t="shared" ref="F913" si="1239">IF(ISBLANK(C913),"",C913/C912-1)</f>
        <v>-1.3573783207291301E-3</v>
      </c>
      <c r="G913" s="443">
        <f t="shared" si="1219"/>
        <v>0.60563106796116506</v>
      </c>
      <c r="I913" s="469">
        <v>7.2</v>
      </c>
      <c r="J913" s="365">
        <v>13.95</v>
      </c>
      <c r="L913" s="365">
        <v>11.85</v>
      </c>
      <c r="N913" s="365">
        <v>12.45</v>
      </c>
      <c r="P913" s="379">
        <v>0.95</v>
      </c>
      <c r="Q913" s="368">
        <v>2.76</v>
      </c>
      <c r="R913" s="366">
        <v>4.45</v>
      </c>
      <c r="S913" s="73">
        <v>8.8000000000000007</v>
      </c>
      <c r="T913" s="365">
        <v>7.8</v>
      </c>
      <c r="U913" s="365">
        <v>11.2</v>
      </c>
      <c r="V913" s="365">
        <v>10.35</v>
      </c>
      <c r="X913" s="365">
        <v>21.8</v>
      </c>
      <c r="Y913" s="365">
        <v>18.7</v>
      </c>
      <c r="Z913" s="457">
        <v>18.399999999999999</v>
      </c>
      <c r="AA913" s="365">
        <v>6.5</v>
      </c>
      <c r="AB913" s="365">
        <v>3.46</v>
      </c>
      <c r="AD913" s="474">
        <v>7.2</v>
      </c>
      <c r="AE913" s="325">
        <f t="shared" ref="AE913" si="1240">IF(ISBLANK(I913),"",I913/I912-1)</f>
        <v>-3.9999999999999925E-2</v>
      </c>
      <c r="AF913" s="325">
        <f t="shared" ref="AF913" si="1241">IF(ISBLANK(J913),"",J913/J912-1)</f>
        <v>0</v>
      </c>
      <c r="AH913" s="451">
        <f t="shared" ref="AH913" si="1242">IF(ISBLANK(L913),"",L913/L912-1)</f>
        <v>4.8672566371681381E-2</v>
      </c>
      <c r="AJ913" s="455">
        <f t="shared" ref="AJ913" si="1243">IF(ISBLANK(N913),"",N913/N912-1)</f>
        <v>4.6218487394957819E-2</v>
      </c>
      <c r="AL913" s="462">
        <f t="shared" ref="AL913" si="1244">IF(ISBLANK(P913),"",P913/P912-1)</f>
        <v>0.13095238095238093</v>
      </c>
      <c r="AM913" s="461">
        <f t="shared" ref="AM913" si="1245">IF(ISBLANK(Q913),"",Q913/Q912-1)</f>
        <v>-6.7567567567567655E-2</v>
      </c>
      <c r="AN913" s="452">
        <f t="shared" ref="AN913" si="1246">IF(ISBLANK(R913),"",R913/R912-1)</f>
        <v>7.2289156626506035E-2</v>
      </c>
      <c r="AO913" s="325">
        <f t="shared" ref="AO913" si="1247">IF(ISBLANK(S913),"",S913/S912-1)</f>
        <v>7.317073170731736E-2</v>
      </c>
      <c r="AP913" s="36">
        <f t="shared" ref="AP913" si="1248">IF(ISBLANK(T913),"",T913/T912-1)</f>
        <v>6.1224489795918435E-2</v>
      </c>
      <c r="AQ913" s="36">
        <f t="shared" ref="AQ913" si="1249">IF(ISBLANK(U913),"",U913/U912-1)</f>
        <v>8.212560386473422E-2</v>
      </c>
      <c r="AR913" s="36">
        <f t="shared" ref="AR913" si="1250">IF(ISBLANK(V913),"",V913/V912-1)</f>
        <v>8.9473684210526372E-2</v>
      </c>
      <c r="AS913" s="36">
        <f t="shared" ref="AS913" si="1251">IF(ISBLANK(X913),"",X913/X912-1)</f>
        <v>4.6082949308756671E-3</v>
      </c>
      <c r="AT913" s="36">
        <f t="shared" ref="AT913" si="1252">IF(ISBLANK(Y913),"",Y913/Y912-1)</f>
        <v>8.0862533692722671E-3</v>
      </c>
      <c r="AU913" s="444">
        <f t="shared" ref="AU913" si="1253">IF(ISBLANK(Z913),"",Z913/Z912-1)</f>
        <v>2.7247956403269047E-3</v>
      </c>
      <c r="AV913" s="464">
        <f t="shared" ref="AV913" si="1254">IF(ISBLANK(AA913),"",AA913/AA912-1)</f>
        <v>0.1839708561020037</v>
      </c>
      <c r="AW913" s="461">
        <f t="shared" ref="AW913" si="1255">IF(ISBLANK(AB913),"",AB913/AB912-1)</f>
        <v>0.20557491289198593</v>
      </c>
    </row>
    <row r="914" spans="1:49">
      <c r="A914" s="314">
        <f t="shared" si="1236"/>
        <v>43651</v>
      </c>
      <c r="B914" s="26">
        <v>9939</v>
      </c>
      <c r="C914" s="329">
        <v>6266</v>
      </c>
      <c r="D914" s="363">
        <f t="shared" si="1237"/>
        <v>0.20761606677099631</v>
      </c>
      <c r="E914" s="349">
        <f t="shared" ref="E914" si="1256">IF(ISBLANK(B914),"",B914/B913-1)</f>
        <v>0.20195912444068198</v>
      </c>
      <c r="F914" s="349">
        <f t="shared" ref="F914" si="1257">IF(ISBLANK(C914),"",C914/C913-1)</f>
        <v>0.21669902912621364</v>
      </c>
      <c r="G914" s="443">
        <f t="shared" si="1219"/>
        <v>0.58617938078518994</v>
      </c>
      <c r="I914" s="469">
        <v>9.1999999999999993</v>
      </c>
      <c r="J914" s="365">
        <v>16.25</v>
      </c>
      <c r="K914" s="365"/>
      <c r="L914" s="365">
        <v>13.4</v>
      </c>
      <c r="N914" s="365">
        <v>14.1</v>
      </c>
      <c r="P914" s="379">
        <v>1.49</v>
      </c>
      <c r="Q914" s="368">
        <v>3.97</v>
      </c>
      <c r="R914" s="366">
        <v>5.05</v>
      </c>
      <c r="S914" s="73">
        <v>10.3</v>
      </c>
      <c r="T914" s="365">
        <v>9.1999999999999993</v>
      </c>
      <c r="U914" s="365">
        <v>12.8</v>
      </c>
      <c r="V914" s="365">
        <v>11.9</v>
      </c>
      <c r="X914" s="365">
        <v>25.6</v>
      </c>
      <c r="Y914" s="365">
        <v>22.5</v>
      </c>
      <c r="Z914" s="457">
        <v>22.2</v>
      </c>
      <c r="AA914" s="365">
        <v>8.7799999999999994</v>
      </c>
      <c r="AB914" s="365">
        <v>4.84</v>
      </c>
      <c r="AD914" s="474">
        <v>8.8000000000000007</v>
      </c>
      <c r="AE914" s="325">
        <f t="shared" ref="AE914" si="1258">IF(ISBLANK(I914),"",I914/I913-1)</f>
        <v>0.27777777777777768</v>
      </c>
      <c r="AF914" s="325">
        <f t="shared" ref="AF914" si="1259">IF(ISBLANK(J914),"",J914/J913-1)</f>
        <v>0.16487455197132617</v>
      </c>
      <c r="AH914" s="451">
        <f t="shared" ref="AH914" si="1260">IF(ISBLANK(L914),"",L914/L913-1)</f>
        <v>0.13080168776371304</v>
      </c>
      <c r="AJ914" s="455">
        <f t="shared" ref="AJ914" si="1261">IF(ISBLANK(N914),"",N914/N913-1)</f>
        <v>0.1325301204819278</v>
      </c>
      <c r="AL914" s="462">
        <f t="shared" ref="AL914" si="1262">IF(ISBLANK(P914),"",P914/P913-1)</f>
        <v>0.56842105263157894</v>
      </c>
      <c r="AM914" s="461">
        <f t="shared" ref="AM914" si="1263">IF(ISBLANK(Q914),"",Q914/Q913-1)</f>
        <v>0.43840579710144945</v>
      </c>
      <c r="AN914" s="452">
        <f t="shared" ref="AN914" si="1264">IF(ISBLANK(R914),"",R914/R913-1)</f>
        <v>0.13483146067415719</v>
      </c>
      <c r="AO914" s="325">
        <f t="shared" ref="AO914" si="1265">IF(ISBLANK(S914),"",S914/S913-1)</f>
        <v>0.17045454545454541</v>
      </c>
      <c r="AP914" s="36">
        <f t="shared" ref="AP914" si="1266">IF(ISBLANK(T914),"",T914/T913-1)</f>
        <v>0.17948717948717952</v>
      </c>
      <c r="AQ914" s="36">
        <f t="shared" ref="AQ914" si="1267">IF(ISBLANK(U914),"",U914/U913-1)</f>
        <v>0.14285714285714302</v>
      </c>
      <c r="AR914" s="36">
        <f t="shared" ref="AR914" si="1268">IF(ISBLANK(V914),"",V914/V913-1)</f>
        <v>0.14975845410628019</v>
      </c>
      <c r="AS914" s="36">
        <f t="shared" ref="AS914" si="1269">IF(ISBLANK(X914),"",X914/X913-1)</f>
        <v>0.17431192660550465</v>
      </c>
      <c r="AT914" s="36">
        <f t="shared" ref="AT914" si="1270">IF(ISBLANK(Y914),"",Y914/Y913-1)</f>
        <v>0.20320855614973277</v>
      </c>
      <c r="AU914" s="444">
        <f t="shared" ref="AU914" si="1271">IF(ISBLANK(Z914),"",Z914/Z913-1)</f>
        <v>0.20652173913043481</v>
      </c>
      <c r="AV914" s="464">
        <f t="shared" ref="AV914" si="1272">IF(ISBLANK(AA914),"",AA914/AA913-1)</f>
        <v>0.35076923076923072</v>
      </c>
      <c r="AW914" s="461">
        <f t="shared" ref="AW914" si="1273">IF(ISBLANK(AB914),"",AB914/AB913-1)</f>
        <v>0.39884393063583823</v>
      </c>
    </row>
    <row r="915" spans="1:49">
      <c r="A915" s="314">
        <f t="shared" si="1236"/>
        <v>43658</v>
      </c>
      <c r="B915" s="26">
        <v>10407</v>
      </c>
      <c r="C915" s="329">
        <v>6652</v>
      </c>
      <c r="D915" s="363">
        <f t="shared" ref="D915:D916" si="1274">IF(ISBLANK(B915),"",(B915+C915)/(B914+C914)-1)</f>
        <v>5.2699784017278706E-2</v>
      </c>
      <c r="E915" s="349">
        <f t="shared" ref="E915:F917" si="1275">IF(ISBLANK(B915),"",B915/B914-1)</f>
        <v>4.7087232115907041E-2</v>
      </c>
      <c r="F915" s="349">
        <f t="shared" si="1275"/>
        <v>6.1602298116820942E-2</v>
      </c>
      <c r="G915" s="443">
        <f t="shared" si="1219"/>
        <v>0.56449188214070956</v>
      </c>
      <c r="I915" s="469">
        <v>9.5</v>
      </c>
      <c r="J915" s="365">
        <v>18</v>
      </c>
      <c r="K915" s="365"/>
      <c r="L915" s="365">
        <v>14</v>
      </c>
      <c r="N915" s="365">
        <v>14.85</v>
      </c>
      <c r="P915" s="379">
        <v>1.65</v>
      </c>
      <c r="Q915" s="365">
        <v>4.1399999999999997</v>
      </c>
      <c r="R915" s="366">
        <v>5.2</v>
      </c>
      <c r="S915" s="73">
        <v>10.9</v>
      </c>
      <c r="T915" s="365">
        <v>9.6999999999999993</v>
      </c>
      <c r="U915" s="365">
        <v>13.25</v>
      </c>
      <c r="V915" s="365">
        <v>12.35</v>
      </c>
      <c r="X915" s="365">
        <v>27.25</v>
      </c>
      <c r="Y915" s="365">
        <v>24.15</v>
      </c>
      <c r="Z915" s="457">
        <v>23.45</v>
      </c>
      <c r="AA915" s="365">
        <v>8.57</v>
      </c>
      <c r="AB915" s="365">
        <v>5.0199999999999996</v>
      </c>
      <c r="AD915" s="474">
        <v>9.3000000000000007</v>
      </c>
      <c r="AE915" s="325">
        <f t="shared" ref="AE915" si="1276">IF(ISBLANK(I915),"",I915/I914-1)</f>
        <v>3.2608695652174058E-2</v>
      </c>
      <c r="AF915" s="325">
        <f t="shared" ref="AF915" si="1277">IF(ISBLANK(J915),"",J915/J914-1)</f>
        <v>0.10769230769230775</v>
      </c>
      <c r="AH915" s="451">
        <f t="shared" ref="AH915" si="1278">IF(ISBLANK(L915),"",L915/L914-1)</f>
        <v>4.4776119402984982E-2</v>
      </c>
      <c r="AJ915" s="455">
        <f t="shared" ref="AJ915" si="1279">IF(ISBLANK(N915),"",N915/N914-1)</f>
        <v>5.3191489361702038E-2</v>
      </c>
      <c r="AL915" s="462">
        <f t="shared" ref="AL915" si="1280">IF(ISBLANK(P915),"",P915/P914-1)</f>
        <v>0.10738255033557031</v>
      </c>
      <c r="AM915" s="461">
        <f t="shared" ref="AM915" si="1281">IF(ISBLANK(Q915),"",Q915/Q914-1)</f>
        <v>4.2821158690176109E-2</v>
      </c>
      <c r="AN915" s="452">
        <f t="shared" ref="AN915:AN920" si="1282">IF(ISBLANK(R915),"",R915/R914-1)</f>
        <v>2.9702970297029729E-2</v>
      </c>
      <c r="AO915" s="325">
        <f t="shared" ref="AO915" si="1283">IF(ISBLANK(S915),"",S915/S914-1)</f>
        <v>5.8252427184465994E-2</v>
      </c>
      <c r="AP915" s="36">
        <f t="shared" ref="AP915" si="1284">IF(ISBLANK(T915),"",T915/T914-1)</f>
        <v>5.4347826086956541E-2</v>
      </c>
      <c r="AQ915" s="36">
        <f t="shared" ref="AQ915" si="1285">IF(ISBLANK(U915),"",U915/U914-1)</f>
        <v>3.515625E-2</v>
      </c>
      <c r="AR915" s="36">
        <f t="shared" ref="AR915" si="1286">IF(ISBLANK(V915),"",V915/V914-1)</f>
        <v>3.7815126050420034E-2</v>
      </c>
      <c r="AS915" s="36">
        <f t="shared" ref="AS915" si="1287">IF(ISBLANK(X915),"",X915/X914-1)</f>
        <v>6.4453125E-2</v>
      </c>
      <c r="AT915" s="36">
        <f t="shared" ref="AT915" si="1288">IF(ISBLANK(Y915),"",Y915/Y914-1)</f>
        <v>7.333333333333325E-2</v>
      </c>
      <c r="AU915" s="444">
        <f t="shared" ref="AU915" si="1289">IF(ISBLANK(Z915),"",Z915/Z914-1)</f>
        <v>5.6306306306306286E-2</v>
      </c>
      <c r="AV915" s="464">
        <f t="shared" ref="AV915" si="1290">IF(ISBLANK(AA915),"",AA915/AA914-1)</f>
        <v>-2.3917995444191265E-2</v>
      </c>
      <c r="AW915" s="461">
        <f t="shared" ref="AW915" si="1291">IF(ISBLANK(AB915),"",AB915/AB914-1)</f>
        <v>3.7190082644628086E-2</v>
      </c>
    </row>
    <row r="916" spans="1:49">
      <c r="A916" s="314">
        <f t="shared" si="1236"/>
        <v>43665</v>
      </c>
      <c r="B916" s="26">
        <v>11827</v>
      </c>
      <c r="C916" s="329">
        <v>7743</v>
      </c>
      <c r="D916" s="363">
        <f t="shared" si="1274"/>
        <v>0.14719502901694126</v>
      </c>
      <c r="E916" s="349">
        <f t="shared" si="1275"/>
        <v>0.1364466224656482</v>
      </c>
      <c r="F916" s="349">
        <f t="shared" si="1275"/>
        <v>0.16401082381238719</v>
      </c>
      <c r="G916" s="443">
        <f t="shared" si="1219"/>
        <v>0.52744414309699084</v>
      </c>
      <c r="I916" s="469">
        <v>10.9</v>
      </c>
      <c r="J916" s="365">
        <v>20.3</v>
      </c>
      <c r="K916" s="365"/>
      <c r="L916" s="365">
        <v>15.85</v>
      </c>
      <c r="N916" s="365">
        <v>17.25</v>
      </c>
      <c r="P916" s="379">
        <v>2.31</v>
      </c>
      <c r="Q916" s="365">
        <v>5.15</v>
      </c>
      <c r="R916" s="366">
        <v>5.85</v>
      </c>
      <c r="S916" s="73">
        <v>13</v>
      </c>
      <c r="T916" s="365">
        <v>11.35</v>
      </c>
      <c r="U916" s="365">
        <v>14.45</v>
      </c>
      <c r="V916" s="365">
        <v>13.5</v>
      </c>
      <c r="X916" s="365">
        <v>30.9</v>
      </c>
      <c r="Y916" s="365">
        <v>27.8</v>
      </c>
      <c r="Z916" s="457">
        <v>27.5</v>
      </c>
      <c r="AA916" s="365">
        <v>9.8000000000000007</v>
      </c>
      <c r="AB916" s="365">
        <v>5.66</v>
      </c>
      <c r="AD916" s="474">
        <v>10.95</v>
      </c>
      <c r="AE916" s="325">
        <f t="shared" ref="AE916" si="1292">IF(ISBLANK(I916),"",I916/I915-1)</f>
        <v>0.14736842105263159</v>
      </c>
      <c r="AF916" s="325">
        <f t="shared" ref="AF916" si="1293">IF(ISBLANK(J916),"",J916/J915-1)</f>
        <v>0.12777777777777777</v>
      </c>
      <c r="AH916" s="451">
        <f t="shared" ref="AH916" si="1294">IF(ISBLANK(L916),"",L916/L915-1)</f>
        <v>0.13214285714285712</v>
      </c>
      <c r="AJ916" s="455">
        <f t="shared" ref="AJ916" si="1295">IF(ISBLANK(N916),"",N916/N915-1)</f>
        <v>0.16161616161616155</v>
      </c>
      <c r="AL916" s="462">
        <f t="shared" ref="AL916" si="1296">IF(ISBLANK(P916),"",P916/P915-1)</f>
        <v>0.40000000000000013</v>
      </c>
      <c r="AM916" s="461">
        <f t="shared" ref="AM916" si="1297">IF(ISBLANK(Q916),"",Q916/Q915-1)</f>
        <v>0.24396135265700503</v>
      </c>
      <c r="AN916" s="452">
        <f t="shared" si="1282"/>
        <v>0.125</v>
      </c>
      <c r="AO916" s="325">
        <f t="shared" ref="AO916" si="1298">IF(ISBLANK(S916),"",S916/S915-1)</f>
        <v>0.19266055045871555</v>
      </c>
      <c r="AP916" s="36">
        <f t="shared" ref="AP916" si="1299">IF(ISBLANK(T916),"",T916/T915-1)</f>
        <v>0.17010309278350522</v>
      </c>
      <c r="AQ916" s="36">
        <f t="shared" ref="AQ916" si="1300">IF(ISBLANK(U916),"",U916/U915-1)</f>
        <v>9.0566037735849036E-2</v>
      </c>
      <c r="AR916" s="36">
        <f t="shared" ref="AR916" si="1301">IF(ISBLANK(V916),"",V916/V915-1)</f>
        <v>9.3117408906882693E-2</v>
      </c>
      <c r="AS916" s="36">
        <f t="shared" ref="AS916" si="1302">IF(ISBLANK(X916),"",X916/X915-1)</f>
        <v>0.13394495412844032</v>
      </c>
      <c r="AT916" s="36">
        <f t="shared" ref="AT916" si="1303">IF(ISBLANK(Y916),"",Y916/Y915-1)</f>
        <v>0.15113871635610776</v>
      </c>
      <c r="AU916" s="444">
        <f t="shared" ref="AU916" si="1304">IF(ISBLANK(Z916),"",Z916/Z915-1)</f>
        <v>0.1727078891257996</v>
      </c>
      <c r="AV916" s="464">
        <f t="shared" ref="AV916" si="1305">IF(ISBLANK(AA916),"",AA916/AA915-1)</f>
        <v>0.14352392065344222</v>
      </c>
      <c r="AW916" s="461">
        <f t="shared" ref="AW916" si="1306">IF(ISBLANK(AB916),"",AB916/AB915-1)</f>
        <v>0.12749003984063756</v>
      </c>
    </row>
    <row r="917" spans="1:49">
      <c r="A917" s="314">
        <f t="shared" si="1236"/>
        <v>43672</v>
      </c>
      <c r="B917" s="26">
        <v>10855</v>
      </c>
      <c r="C917" s="329">
        <v>7011</v>
      </c>
      <c r="D917" s="363">
        <f t="shared" ref="D917" si="1307">IF(ISBLANK(B917),"",(B917+C917)/(B916+C916)-1)</f>
        <v>-8.7072049054675471E-2</v>
      </c>
      <c r="E917" s="349">
        <f t="shared" si="1275"/>
        <v>-8.2184831318170337E-2</v>
      </c>
      <c r="F917" s="349">
        <f t="shared" si="1275"/>
        <v>-9.4537001162340206E-2</v>
      </c>
      <c r="G917" s="443">
        <f t="shared" si="1219"/>
        <v>0.54828127228640711</v>
      </c>
      <c r="I917" s="469">
        <v>10</v>
      </c>
      <c r="J917" s="365">
        <v>17.850000000000001</v>
      </c>
      <c r="K917" s="365"/>
      <c r="L917" s="365">
        <v>15.55</v>
      </c>
      <c r="N917" s="365">
        <v>15.55</v>
      </c>
      <c r="P917" s="379">
        <v>1.77</v>
      </c>
      <c r="Q917" s="365">
        <v>4.3899999999999997</v>
      </c>
      <c r="R917" s="366">
        <v>5.45</v>
      </c>
      <c r="S917" s="73">
        <v>11.5</v>
      </c>
      <c r="T917" s="365">
        <v>10.6</v>
      </c>
      <c r="U917" s="365">
        <v>13.65</v>
      </c>
      <c r="V917" s="365">
        <v>13</v>
      </c>
      <c r="X917" s="365">
        <v>30.1</v>
      </c>
      <c r="Y917" s="365">
        <v>23.8</v>
      </c>
      <c r="Z917" s="457">
        <v>23.5</v>
      </c>
      <c r="AA917" s="365">
        <v>8.44</v>
      </c>
      <c r="AB917" s="365">
        <v>5.07</v>
      </c>
      <c r="AD917" s="474">
        <v>9.1999999999999993</v>
      </c>
      <c r="AE917" s="325">
        <f t="shared" ref="AE917" si="1308">IF(ISBLANK(I917),"",I917/I916-1)</f>
        <v>-8.2568807339449601E-2</v>
      </c>
      <c r="AF917" s="325">
        <f t="shared" ref="AF917" si="1309">IF(ISBLANK(J917),"",J917/J916-1)</f>
        <v>-0.1206896551724137</v>
      </c>
      <c r="AH917" s="451">
        <f t="shared" ref="AH917" si="1310">IF(ISBLANK(L917),"",L917/L916-1)</f>
        <v>-1.8927444794952564E-2</v>
      </c>
      <c r="AJ917" s="455">
        <f t="shared" ref="AJ917" si="1311">IF(ISBLANK(N917),"",N917/N916-1)</f>
        <v>-9.8550724637681109E-2</v>
      </c>
      <c r="AL917" s="462">
        <f t="shared" ref="AL917" si="1312">IF(ISBLANK(P917),"",P917/P916-1)</f>
        <v>-0.23376623376623373</v>
      </c>
      <c r="AM917" s="461">
        <f t="shared" ref="AM917" si="1313">IF(ISBLANK(Q917),"",Q917/Q916-1)</f>
        <v>-0.14757281553398072</v>
      </c>
      <c r="AN917" s="452">
        <f t="shared" si="1282"/>
        <v>-6.8376068376068244E-2</v>
      </c>
      <c r="AO917" s="325">
        <f t="shared" ref="AO917" si="1314">IF(ISBLANK(S917),"",S917/S916-1)</f>
        <v>-0.11538461538461542</v>
      </c>
      <c r="AP917" s="36">
        <f t="shared" ref="AP917" si="1315">IF(ISBLANK(T917),"",T917/T916-1)</f>
        <v>-6.607929515418498E-2</v>
      </c>
      <c r="AQ917" s="36">
        <f t="shared" ref="AQ917" si="1316">IF(ISBLANK(U917),"",U917/U916-1)</f>
        <v>-5.5363321799307919E-2</v>
      </c>
      <c r="AR917" s="36">
        <f t="shared" ref="AR917" si="1317">IF(ISBLANK(V917),"",V917/V916-1)</f>
        <v>-3.703703703703709E-2</v>
      </c>
      <c r="AS917" s="36">
        <f t="shared" ref="AS917" si="1318">IF(ISBLANK(X917),"",X917/X916-1)</f>
        <v>-2.5889967637540368E-2</v>
      </c>
      <c r="AT917" s="36">
        <f t="shared" ref="AT917" si="1319">IF(ISBLANK(Y917),"",Y917/Y916-1)</f>
        <v>-0.14388489208633093</v>
      </c>
      <c r="AU917" s="444">
        <f t="shared" ref="AU917" si="1320">IF(ISBLANK(Z917),"",Z917/Z916-1)</f>
        <v>-0.1454545454545455</v>
      </c>
      <c r="AV917" s="464">
        <f t="shared" ref="AV917" si="1321">IF(ISBLANK(AA917),"",AA917/AA916-1)</f>
        <v>-0.13877551020408174</v>
      </c>
      <c r="AW917" s="461">
        <f t="shared" ref="AW917" si="1322">IF(ISBLANK(AB917),"",AB917/AB916-1)</f>
        <v>-0.10424028268551233</v>
      </c>
    </row>
    <row r="918" spans="1:49">
      <c r="A918" s="314">
        <f t="shared" si="1236"/>
        <v>43679</v>
      </c>
      <c r="B918" s="26">
        <v>10154</v>
      </c>
      <c r="C918" s="329">
        <v>6705</v>
      </c>
      <c r="D918" s="363">
        <f t="shared" ref="D918" si="1323">IF(ISBLANK(B918),"",(B918+C918)/(B917+C917)-1)</f>
        <v>-5.6364043434456557E-2</v>
      </c>
      <c r="E918" s="349">
        <f t="shared" ref="E918" si="1324">IF(ISBLANK(B918),"",B918/B917-1)</f>
        <v>-6.4578535237217904E-2</v>
      </c>
      <c r="F918" s="349">
        <f t="shared" ref="F918" si="1325">IF(ISBLANK(C918),"",C918/C917-1)</f>
        <v>-4.3645699614890843E-2</v>
      </c>
      <c r="G918" s="443">
        <f t="shared" si="1219"/>
        <v>0.5143922445935869</v>
      </c>
      <c r="I918" s="469">
        <v>9.4499999999999993</v>
      </c>
      <c r="J918" s="365">
        <v>17.25</v>
      </c>
      <c r="K918" s="365"/>
      <c r="L918" s="365">
        <v>14.75</v>
      </c>
      <c r="N918" s="365">
        <v>14.75</v>
      </c>
      <c r="P918" s="379">
        <v>1.69</v>
      </c>
      <c r="Q918" s="365">
        <v>4.05</v>
      </c>
      <c r="R918" s="366">
        <v>4.9000000000000004</v>
      </c>
      <c r="S918" s="73">
        <v>10.75</v>
      </c>
      <c r="T918" s="365">
        <v>10.45</v>
      </c>
      <c r="U918" s="365">
        <v>12.45</v>
      </c>
      <c r="V918" s="365">
        <v>11.9</v>
      </c>
      <c r="X918" s="365">
        <v>29.6</v>
      </c>
      <c r="Y918" s="365">
        <v>22.3</v>
      </c>
      <c r="Z918" s="457">
        <v>22</v>
      </c>
      <c r="AA918" s="365">
        <v>7.6</v>
      </c>
      <c r="AB918" s="365">
        <v>4.22</v>
      </c>
      <c r="AD918" s="474">
        <v>8.8000000000000007</v>
      </c>
      <c r="AE918" s="325">
        <f t="shared" ref="AE918" si="1326">IF(ISBLANK(I918),"",I918/I917-1)</f>
        <v>-5.5000000000000049E-2</v>
      </c>
      <c r="AF918" s="325">
        <f t="shared" ref="AF918" si="1327">IF(ISBLANK(J918),"",J918/J917-1)</f>
        <v>-3.3613445378151363E-2</v>
      </c>
      <c r="AH918" s="451">
        <f t="shared" ref="AH918" si="1328">IF(ISBLANK(L918),"",L918/L917-1)</f>
        <v>-5.144694533762062E-2</v>
      </c>
      <c r="AJ918" s="455">
        <f t="shared" ref="AJ918" si="1329">IF(ISBLANK(N918),"",N918/N917-1)</f>
        <v>-5.144694533762062E-2</v>
      </c>
      <c r="AL918" s="462">
        <f t="shared" ref="AL918" si="1330">IF(ISBLANK(P918),"",P918/P917-1)</f>
        <v>-4.5197740112994378E-2</v>
      </c>
      <c r="AM918" s="461">
        <f t="shared" ref="AM918" si="1331">IF(ISBLANK(Q918),"",Q918/Q917-1)</f>
        <v>-7.7448747152619513E-2</v>
      </c>
      <c r="AN918" s="452">
        <f t="shared" si="1282"/>
        <v>-0.1009174311926605</v>
      </c>
      <c r="AO918" s="325">
        <f t="shared" ref="AO918" si="1332">IF(ISBLANK(S918),"",S918/S917-1)</f>
        <v>-6.5217391304347783E-2</v>
      </c>
      <c r="AP918" s="36">
        <f t="shared" ref="AP918" si="1333">IF(ISBLANK(T918),"",T918/T917-1)</f>
        <v>-1.4150943396226467E-2</v>
      </c>
      <c r="AQ918" s="36">
        <f t="shared" ref="AQ918" si="1334">IF(ISBLANK(U918),"",U918/U917-1)</f>
        <v>-8.7912087912087933E-2</v>
      </c>
      <c r="AR918" s="36">
        <f t="shared" ref="AR918" si="1335">IF(ISBLANK(V918),"",V918/V917-1)</f>
        <v>-8.4615384615384537E-2</v>
      </c>
      <c r="AS918" s="36">
        <f t="shared" ref="AS918" si="1336">IF(ISBLANK(X918),"",X918/X917-1)</f>
        <v>-1.6611295681063121E-2</v>
      </c>
      <c r="AT918" s="36">
        <f t="shared" ref="AT918" si="1337">IF(ISBLANK(Y918),"",Y918/Y917-1)</f>
        <v>-6.3025210084033612E-2</v>
      </c>
      <c r="AU918" s="444">
        <f t="shared" ref="AU918" si="1338">IF(ISBLANK(Z918),"",Z918/Z917-1)</f>
        <v>-6.3829787234042534E-2</v>
      </c>
      <c r="AV918" s="464">
        <f t="shared" ref="AV918" si="1339">IF(ISBLANK(AA918),"",AA918/AA917-1)</f>
        <v>-9.9526066350710929E-2</v>
      </c>
      <c r="AW918" s="461">
        <f t="shared" ref="AW918" si="1340">IF(ISBLANK(AB918),"",AB918/AB917-1)</f>
        <v>-0.16765285996055235</v>
      </c>
    </row>
    <row r="919" spans="1:49">
      <c r="A919" s="314">
        <f t="shared" si="1236"/>
        <v>43686</v>
      </c>
      <c r="B919" s="26">
        <v>9549</v>
      </c>
      <c r="C919" s="329">
        <v>6303</v>
      </c>
      <c r="D919" s="363">
        <f t="shared" ref="D919:D921" si="1341">IF(ISBLANK(B919),"",(B919+C919)/(B918+C918)-1)</f>
        <v>-5.9730707633904756E-2</v>
      </c>
      <c r="E919" s="349">
        <f t="shared" ref="E919" si="1342">IF(ISBLANK(B919),"",B919/B918-1)</f>
        <v>-5.9582430569233846E-2</v>
      </c>
      <c r="F919" s="349">
        <f t="shared" ref="F919" si="1343">IF(ISBLANK(C919),"",C919/C918-1)</f>
        <v>-5.9955257270693507E-2</v>
      </c>
      <c r="G919" s="443">
        <f t="shared" ref="G919:G921" si="1344">(B919-C919)/C919</f>
        <v>0.51499286054259874</v>
      </c>
      <c r="I919" s="469">
        <v>9</v>
      </c>
      <c r="J919" s="365">
        <v>15.6</v>
      </c>
      <c r="K919" s="365"/>
      <c r="L919" s="365">
        <v>14.25</v>
      </c>
      <c r="N919" s="365">
        <v>14.25</v>
      </c>
      <c r="P919" s="379">
        <v>1.44</v>
      </c>
      <c r="Q919" s="365">
        <v>3.88</v>
      </c>
      <c r="R919" s="366">
        <v>4.7</v>
      </c>
      <c r="S919" s="73">
        <v>9</v>
      </c>
      <c r="T919" s="365">
        <v>9.75</v>
      </c>
      <c r="U919" s="365">
        <v>11.65</v>
      </c>
      <c r="V919" s="365">
        <v>11.5</v>
      </c>
      <c r="X919" s="365">
        <v>26.45</v>
      </c>
      <c r="Y919" s="365">
        <v>21.3</v>
      </c>
      <c r="Z919" s="457">
        <v>21</v>
      </c>
      <c r="AA919" s="365">
        <v>7.43</v>
      </c>
      <c r="AB919" s="365">
        <v>4.22</v>
      </c>
      <c r="AD919" s="474">
        <v>8</v>
      </c>
      <c r="AE919" s="325">
        <f t="shared" ref="AE919" si="1345">IF(ISBLANK(I919),"",I919/I918-1)</f>
        <v>-4.7619047619047561E-2</v>
      </c>
      <c r="AF919" s="325">
        <f t="shared" ref="AF919" si="1346">IF(ISBLANK(J919),"",J919/J918-1)</f>
        <v>-9.5652173913043481E-2</v>
      </c>
      <c r="AH919" s="451">
        <f t="shared" ref="AH919" si="1347">IF(ISBLANK(L919),"",L919/L918-1)</f>
        <v>-3.3898305084745783E-2</v>
      </c>
      <c r="AJ919" s="455">
        <f t="shared" ref="AJ919" si="1348">IF(ISBLANK(N919),"",N919/N918-1)</f>
        <v>-3.3898305084745783E-2</v>
      </c>
      <c r="AL919" s="462">
        <f t="shared" ref="AL919" si="1349">IF(ISBLANK(P919),"",P919/P918-1)</f>
        <v>-0.14792899408284022</v>
      </c>
      <c r="AM919" s="461">
        <f t="shared" ref="AM919" si="1350">IF(ISBLANK(Q919),"",Q919/Q918-1)</f>
        <v>-4.1975308641975295E-2</v>
      </c>
      <c r="AN919" s="452">
        <f t="shared" si="1282"/>
        <v>-4.081632653061229E-2</v>
      </c>
      <c r="AO919" s="325">
        <f t="shared" ref="AO919" si="1351">IF(ISBLANK(S919),"",S919/S918-1)</f>
        <v>-0.16279069767441856</v>
      </c>
      <c r="AP919" s="36">
        <f t="shared" ref="AP919" si="1352">IF(ISBLANK(T919),"",T919/T918-1)</f>
        <v>-6.698564593301426E-2</v>
      </c>
      <c r="AQ919" s="36">
        <f t="shared" ref="AQ919" si="1353">IF(ISBLANK(U919),"",U919/U918-1)</f>
        <v>-6.425702811244971E-2</v>
      </c>
      <c r="AR919" s="36">
        <f t="shared" ref="AR919" si="1354">IF(ISBLANK(V919),"",V919/V918-1)</f>
        <v>-3.3613445378151252E-2</v>
      </c>
      <c r="AS919" s="36">
        <f t="shared" ref="AS919" si="1355">IF(ISBLANK(X919),"",X919/X918-1)</f>
        <v>-0.10641891891891897</v>
      </c>
      <c r="AT919" s="36">
        <f t="shared" ref="AT919" si="1356">IF(ISBLANK(Y919),"",Y919/Y918-1)</f>
        <v>-4.4843049327354279E-2</v>
      </c>
      <c r="AU919" s="444">
        <f t="shared" ref="AU919" si="1357">IF(ISBLANK(Z919),"",Z919/Z918-1)</f>
        <v>-4.5454545454545414E-2</v>
      </c>
      <c r="AV919" s="464">
        <f t="shared" ref="AV919" si="1358">IF(ISBLANK(AA919),"",AA919/AA918-1)</f>
        <v>-2.2368421052631593E-2</v>
      </c>
      <c r="AW919" s="461">
        <f t="shared" ref="AW919" si="1359">IF(ISBLANK(AB919),"",AB919/AB918-1)</f>
        <v>0</v>
      </c>
    </row>
    <row r="920" spans="1:49">
      <c r="A920" s="314">
        <f t="shared" si="1236"/>
        <v>43693</v>
      </c>
      <c r="B920" s="26">
        <v>10406</v>
      </c>
      <c r="C920" s="329">
        <v>7032</v>
      </c>
      <c r="D920" s="363">
        <f t="shared" si="1341"/>
        <v>0.10005046681806706</v>
      </c>
      <c r="E920" s="349">
        <f t="shared" ref="E920" si="1360">IF(ISBLANK(B920),"",B920/B919-1)</f>
        <v>8.974761755157612E-2</v>
      </c>
      <c r="F920" s="349">
        <f t="shared" ref="F920" si="1361">IF(ISBLANK(C920),"",C920/C919-1)</f>
        <v>0.11565920990004752</v>
      </c>
      <c r="G920" s="443">
        <f t="shared" si="1344"/>
        <v>0.47980659840728102</v>
      </c>
      <c r="I920" s="469">
        <v>10.5</v>
      </c>
      <c r="J920" s="365">
        <v>17.100000000000001</v>
      </c>
      <c r="K920" s="365"/>
      <c r="L920" s="365">
        <v>14.9</v>
      </c>
      <c r="N920" s="365">
        <v>15.25</v>
      </c>
      <c r="P920" s="379">
        <v>1.86</v>
      </c>
      <c r="Q920" s="365">
        <v>4.96</v>
      </c>
      <c r="R920" s="366">
        <v>5.25</v>
      </c>
      <c r="S920" s="73">
        <v>10.45</v>
      </c>
      <c r="T920" s="365">
        <v>10.3</v>
      </c>
      <c r="U920" s="365">
        <v>12.8</v>
      </c>
      <c r="V920" s="365">
        <v>12.65</v>
      </c>
      <c r="X920" s="365">
        <v>28</v>
      </c>
      <c r="Y920" s="365">
        <v>22.85</v>
      </c>
      <c r="Z920" s="457">
        <v>22.55</v>
      </c>
      <c r="AA920" s="365">
        <v>8.49</v>
      </c>
      <c r="AB920" s="365">
        <v>5.35</v>
      </c>
      <c r="AD920" s="474">
        <v>8.5500000000000007</v>
      </c>
      <c r="AE920" s="325">
        <f t="shared" ref="AE920" si="1362">IF(ISBLANK(I920),"",I920/I919-1)</f>
        <v>0.16666666666666674</v>
      </c>
      <c r="AF920" s="325">
        <f t="shared" ref="AF920" si="1363">IF(ISBLANK(J920),"",J920/J919-1)</f>
        <v>9.6153846153846256E-2</v>
      </c>
      <c r="AH920" s="451">
        <f t="shared" ref="AH920" si="1364">IF(ISBLANK(L920),"",L920/L919-1)</f>
        <v>4.5614035087719218E-2</v>
      </c>
      <c r="AJ920" s="455">
        <f t="shared" ref="AJ920" si="1365">IF(ISBLANK(N920),"",N920/N919-1)</f>
        <v>7.0175438596491224E-2</v>
      </c>
      <c r="AL920" s="462">
        <f t="shared" ref="AL920" si="1366">IF(ISBLANK(P920),"",P920/P919-1)</f>
        <v>0.29166666666666674</v>
      </c>
      <c r="AM920" s="461">
        <f t="shared" ref="AM920" si="1367">IF(ISBLANK(Q920),"",Q920/Q919-1)</f>
        <v>0.27835051546391765</v>
      </c>
      <c r="AN920" s="452">
        <f t="shared" si="1282"/>
        <v>0.11702127659574457</v>
      </c>
      <c r="AO920" s="325">
        <f t="shared" ref="AO920" si="1368">IF(ISBLANK(S920),"",S920/S919-1)</f>
        <v>0.16111111111111098</v>
      </c>
      <c r="AP920" s="36">
        <f t="shared" ref="AP920" si="1369">IF(ISBLANK(T920),"",T920/T919-1)</f>
        <v>5.6410256410256432E-2</v>
      </c>
      <c r="AQ920" s="36">
        <f t="shared" ref="AQ920" si="1370">IF(ISBLANK(U920),"",U920/U919-1)</f>
        <v>9.8712446351931327E-2</v>
      </c>
      <c r="AR920" s="36">
        <f t="shared" ref="AR920" si="1371">IF(ISBLANK(V920),"",V920/V919-1)</f>
        <v>0.10000000000000009</v>
      </c>
      <c r="AS920" s="36">
        <f t="shared" ref="AS920" si="1372">IF(ISBLANK(X920),"",X920/X919-1)</f>
        <v>5.8601134215501061E-2</v>
      </c>
      <c r="AT920" s="36">
        <f t="shared" ref="AT920" si="1373">IF(ISBLANK(Y920),"",Y920/Y919-1)</f>
        <v>7.2769953051643244E-2</v>
      </c>
      <c r="AU920" s="444">
        <f t="shared" ref="AU920" si="1374">IF(ISBLANK(Z920),"",Z920/Z919-1)</f>
        <v>7.3809523809523769E-2</v>
      </c>
      <c r="AV920" s="464">
        <f t="shared" ref="AV920" si="1375">IF(ISBLANK(AA920),"",AA920/AA919-1)</f>
        <v>0.14266487213997325</v>
      </c>
      <c r="AW920" s="461">
        <f t="shared" ref="AW920" si="1376">IF(ISBLANK(AB920),"",AB920/AB919-1)</f>
        <v>0.26777251184834117</v>
      </c>
    </row>
    <row r="921" spans="1:49">
      <c r="A921" s="314">
        <f t="shared" si="1236"/>
        <v>43700</v>
      </c>
      <c r="B921" s="26">
        <v>10612</v>
      </c>
      <c r="C921" s="329">
        <v>7194</v>
      </c>
      <c r="D921" s="363">
        <f t="shared" si="1341"/>
        <v>2.1103337538708633E-2</v>
      </c>
      <c r="E921" s="349">
        <f t="shared" ref="E921" si="1377">IF(ISBLANK(B921),"",B921/B920-1)</f>
        <v>1.9796271381895103E-2</v>
      </c>
      <c r="F921" s="349">
        <f t="shared" ref="F921" si="1378">IF(ISBLANK(C921),"",C921/C920-1)</f>
        <v>2.3037542662116106E-2</v>
      </c>
      <c r="G921" s="443">
        <f t="shared" si="1344"/>
        <v>0.47511815401723656</v>
      </c>
      <c r="I921" s="469">
        <v>10.6</v>
      </c>
      <c r="J921" s="365">
        <v>17.649999999999999</v>
      </c>
      <c r="K921" s="365"/>
      <c r="L921" s="365">
        <v>15.35</v>
      </c>
      <c r="N921" s="365">
        <v>15.6</v>
      </c>
      <c r="P921" s="379">
        <v>2.0299999999999998</v>
      </c>
      <c r="Q921" s="365">
        <v>5.01</v>
      </c>
      <c r="R921" s="366">
        <v>5.2</v>
      </c>
      <c r="S921" s="73">
        <v>10.65</v>
      </c>
      <c r="T921" s="365">
        <v>10.5</v>
      </c>
      <c r="U921" s="365">
        <v>12.5</v>
      </c>
      <c r="V921" s="365">
        <v>12.2</v>
      </c>
      <c r="X921" s="365">
        <v>28.85</v>
      </c>
      <c r="Y921" s="365">
        <v>24.35</v>
      </c>
      <c r="Z921" s="457">
        <v>24.05</v>
      </c>
      <c r="AA921" s="365">
        <v>8.82</v>
      </c>
      <c r="AB921" s="365">
        <v>5.24</v>
      </c>
      <c r="AD921" s="474">
        <v>8.89</v>
      </c>
      <c r="AE921" s="325">
        <f t="shared" ref="AE921" si="1379">IF(ISBLANK(I921),"",I921/I920-1)</f>
        <v>9.52380952380949E-3</v>
      </c>
      <c r="AF921" s="325">
        <f t="shared" ref="AF921" si="1380">IF(ISBLANK(J921),"",J921/J920-1)</f>
        <v>3.2163742690058283E-2</v>
      </c>
      <c r="AH921" s="451">
        <f t="shared" ref="AH921" si="1381">IF(ISBLANK(L921),"",L921/L920-1)</f>
        <v>3.0201342281879207E-2</v>
      </c>
      <c r="AJ921" s="455">
        <f t="shared" ref="AJ921" si="1382">IF(ISBLANK(N921),"",N921/N920-1)</f>
        <v>2.2950819672131084E-2</v>
      </c>
      <c r="AL921" s="462">
        <f t="shared" ref="AL921" si="1383">IF(ISBLANK(P921),"",P921/P920-1)</f>
        <v>9.139784946236551E-2</v>
      </c>
      <c r="AM921" s="461">
        <f t="shared" ref="AM921" si="1384">IF(ISBLANK(Q921),"",Q921/Q920-1)</f>
        <v>1.0080645161290258E-2</v>
      </c>
      <c r="AN921" s="452">
        <f t="shared" ref="AN921" si="1385">IF(ISBLANK(R921),"",R921/R920-1)</f>
        <v>-9.52380952380949E-3</v>
      </c>
      <c r="AO921" s="325">
        <f t="shared" ref="AO921" si="1386">IF(ISBLANK(S921),"",S921/S920-1)</f>
        <v>1.9138755980861344E-2</v>
      </c>
      <c r="AP921" s="36">
        <f t="shared" ref="AP921" si="1387">IF(ISBLANK(T921),"",T921/T920-1)</f>
        <v>1.9417475728155331E-2</v>
      </c>
      <c r="AQ921" s="36">
        <f t="shared" ref="AQ921" si="1388">IF(ISBLANK(U921),"",U921/U920-1)</f>
        <v>-2.34375E-2</v>
      </c>
      <c r="AR921" s="36">
        <f t="shared" ref="AR921" si="1389">IF(ISBLANK(V921),"",V921/V920-1)</f>
        <v>-3.5573122529644396E-2</v>
      </c>
      <c r="AS921" s="36">
        <f t="shared" ref="AS921" si="1390">IF(ISBLANK(X921),"",X921/X920-1)</f>
        <v>3.0357142857142971E-2</v>
      </c>
      <c r="AT921" s="36">
        <f t="shared" ref="AT921" si="1391">IF(ISBLANK(Y921),"",Y921/Y920-1)</f>
        <v>6.5645514223194645E-2</v>
      </c>
      <c r="AU921" s="444">
        <f t="shared" ref="AU921" si="1392">IF(ISBLANK(Z921),"",Z921/Z920-1)</f>
        <v>6.6518847006651782E-2</v>
      </c>
      <c r="AV921" s="464">
        <f t="shared" ref="AV921" si="1393">IF(ISBLANK(AA921),"",AA921/AA920-1)</f>
        <v>3.8869257950530089E-2</v>
      </c>
      <c r="AW921" s="461">
        <f t="shared" ref="AW921" si="1394">IF(ISBLANK(AB921),"",AB921/AB920-1)</f>
        <v>-2.0560747663551315E-2</v>
      </c>
    </row>
    <row r="922" spans="1:49">
      <c r="A922" s="314">
        <f t="shared" si="1236"/>
        <v>43707</v>
      </c>
      <c r="B922" s="26">
        <v>11957</v>
      </c>
      <c r="C922" s="329">
        <v>7633</v>
      </c>
      <c r="D922" s="363">
        <f t="shared" ref="D922" si="1395">IF(ISBLANK(B922),"",(B922+C922)/(B921+C921)-1)</f>
        <v>0.10019094687184094</v>
      </c>
      <c r="E922" s="349">
        <f t="shared" ref="E922" si="1396">IF(ISBLANK(B922),"",B922/B921-1)</f>
        <v>0.12674330946098755</v>
      </c>
      <c r="F922" s="349">
        <f t="shared" ref="F922" si="1397">IF(ISBLANK(C922),"",C922/C921-1)</f>
        <v>6.1023074784542608E-2</v>
      </c>
      <c r="G922" s="443">
        <f t="shared" ref="G922:G928" si="1398">(B922-C922)/C922</f>
        <v>0.56648761954670512</v>
      </c>
      <c r="I922" s="469">
        <v>10.35</v>
      </c>
      <c r="J922" s="365">
        <v>19.5</v>
      </c>
      <c r="K922" s="365"/>
      <c r="L922" s="365">
        <v>16.25</v>
      </c>
      <c r="N922" s="365">
        <v>16.75</v>
      </c>
      <c r="P922" s="379">
        <v>2.34</v>
      </c>
      <c r="Q922" s="365">
        <v>5.1100000000000003</v>
      </c>
      <c r="R922" s="366">
        <v>5.85</v>
      </c>
      <c r="S922" s="73">
        <v>11.8</v>
      </c>
      <c r="T922" s="365">
        <v>11.25</v>
      </c>
      <c r="U922" s="365">
        <v>14.2</v>
      </c>
      <c r="V922" s="365">
        <v>13.7</v>
      </c>
      <c r="X922" s="365">
        <v>32.5</v>
      </c>
      <c r="Y922" s="365">
        <v>25.45</v>
      </c>
      <c r="Z922" s="457">
        <v>28.15</v>
      </c>
      <c r="AA922" s="365">
        <v>10.130000000000001</v>
      </c>
      <c r="AB922" s="365">
        <v>6.33</v>
      </c>
      <c r="AD922" s="474">
        <v>9.6</v>
      </c>
      <c r="AE922" s="325">
        <f t="shared" ref="AE922" si="1399">IF(ISBLANK(I922),"",I922/I921-1)</f>
        <v>-2.3584905660377409E-2</v>
      </c>
      <c r="AF922" s="325">
        <f t="shared" ref="AF922" si="1400">IF(ISBLANK(J922),"",J922/J921-1)</f>
        <v>0.10481586402266307</v>
      </c>
      <c r="AH922" s="451">
        <f t="shared" ref="AH922" si="1401">IF(ISBLANK(L922),"",L922/L921-1)</f>
        <v>5.8631921824104261E-2</v>
      </c>
      <c r="AJ922" s="455">
        <f t="shared" ref="AJ922" si="1402">IF(ISBLANK(N922),"",N922/N921-1)</f>
        <v>7.3717948717948678E-2</v>
      </c>
      <c r="AL922" s="462">
        <f t="shared" ref="AL922" si="1403">IF(ISBLANK(P922),"",P922/P921-1)</f>
        <v>0.15270935960591148</v>
      </c>
      <c r="AM922" s="461">
        <f t="shared" ref="AM922" si="1404">IF(ISBLANK(Q922),"",Q922/Q921-1)</f>
        <v>1.9960079840319445E-2</v>
      </c>
      <c r="AN922" s="452">
        <f t="shared" ref="AN922" si="1405">IF(ISBLANK(R922),"",R922/R921-1)</f>
        <v>0.125</v>
      </c>
      <c r="AO922" s="325">
        <f t="shared" ref="AO922" si="1406">IF(ISBLANK(S922),"",S922/S921-1)</f>
        <v>0.107981220657277</v>
      </c>
      <c r="AP922" s="36">
        <f t="shared" ref="AP922" si="1407">IF(ISBLANK(T922),"",T922/T921-1)</f>
        <v>7.1428571428571397E-2</v>
      </c>
      <c r="AQ922" s="36">
        <f t="shared" ref="AQ922" si="1408">IF(ISBLANK(U922),"",U922/U921-1)</f>
        <v>0.1359999999999999</v>
      </c>
      <c r="AR922" s="36">
        <f t="shared" ref="AR922" si="1409">IF(ISBLANK(V922),"",V922/V921-1)</f>
        <v>0.12295081967213117</v>
      </c>
      <c r="AS922" s="36">
        <f t="shared" ref="AS922" si="1410">IF(ISBLANK(X922),"",X922/X921-1)</f>
        <v>0.12651646447140386</v>
      </c>
      <c r="AT922" s="36">
        <f t="shared" ref="AT922" si="1411">IF(ISBLANK(Y922),"",Y922/Y921-1)</f>
        <v>4.5174537987679564E-2</v>
      </c>
      <c r="AU922" s="444">
        <f t="shared" ref="AU922" si="1412">IF(ISBLANK(Z922),"",Z922/Z921-1)</f>
        <v>0.17047817047817038</v>
      </c>
      <c r="AV922" s="464">
        <f t="shared" ref="AV922" si="1413">IF(ISBLANK(AA922),"",AA922/AA921-1)</f>
        <v>0.14852607709750565</v>
      </c>
      <c r="AW922" s="461">
        <f t="shared" ref="AW922" si="1414">IF(ISBLANK(AB922),"",AB922/AB921-1)</f>
        <v>0.20801526717557239</v>
      </c>
    </row>
    <row r="923" spans="1:49">
      <c r="A923" s="314">
        <f t="shared" si="1236"/>
        <v>43714</v>
      </c>
      <c r="B923" s="26">
        <v>12211</v>
      </c>
      <c r="C923" s="329">
        <v>8307</v>
      </c>
      <c r="D923" s="363">
        <f t="shared" ref="D923:D924" si="1415">IF(ISBLANK(B923),"",(B923+C923)/(B922+C922)-1)</f>
        <v>4.7371107708014337E-2</v>
      </c>
      <c r="E923" s="349">
        <f t="shared" ref="E923" si="1416">IF(ISBLANK(B923),"",B923/B922-1)</f>
        <v>2.1242786652170276E-2</v>
      </c>
      <c r="F923" s="349">
        <f t="shared" ref="F923" si="1417">IF(ISBLANK(C923),"",C923/C922-1)</f>
        <v>8.8300799161535437E-2</v>
      </c>
      <c r="G923" s="443">
        <f t="shared" si="1398"/>
        <v>0.46996508968339956</v>
      </c>
      <c r="I923" s="469">
        <v>11.2</v>
      </c>
      <c r="J923" s="365">
        <v>21.15</v>
      </c>
      <c r="K923" s="365"/>
      <c r="L923" s="365">
        <v>17.649999999999999</v>
      </c>
      <c r="N923" s="365">
        <v>18.55</v>
      </c>
      <c r="P923" s="379">
        <v>2.91</v>
      </c>
      <c r="Q923" s="365">
        <v>5.62</v>
      </c>
      <c r="R923" s="366">
        <v>5.9</v>
      </c>
      <c r="S923" s="73">
        <v>13</v>
      </c>
      <c r="T923" s="365">
        <v>12.25</v>
      </c>
      <c r="U923" s="365">
        <v>14.6</v>
      </c>
      <c r="V923" s="365">
        <v>14</v>
      </c>
      <c r="X923" s="365">
        <v>32.299999999999997</v>
      </c>
      <c r="Y923" s="365">
        <v>25.25</v>
      </c>
      <c r="Z923" s="457">
        <v>27.95</v>
      </c>
      <c r="AA923" s="365">
        <v>10.39</v>
      </c>
      <c r="AB923" s="365">
        <v>6.75</v>
      </c>
      <c r="AD923" s="474">
        <v>12.25</v>
      </c>
      <c r="AE923" s="325">
        <f t="shared" ref="AE923" si="1418">IF(ISBLANK(I923),"",I923/I922-1)</f>
        <v>8.212560386473422E-2</v>
      </c>
      <c r="AF923" s="325">
        <f t="shared" ref="AF923" si="1419">IF(ISBLANK(J923),"",J923/J922-1)</f>
        <v>8.4615384615384537E-2</v>
      </c>
      <c r="AH923" s="451">
        <f t="shared" ref="AH923" si="1420">IF(ISBLANK(L923),"",L923/L922-1)</f>
        <v>8.6153846153846025E-2</v>
      </c>
      <c r="AJ923" s="455">
        <f t="shared" ref="AJ923" si="1421">IF(ISBLANK(N923),"",N923/N922-1)</f>
        <v>0.10746268656716418</v>
      </c>
      <c r="AL923" s="462">
        <f t="shared" ref="AL923" si="1422">IF(ISBLANK(P923),"",P923/P922-1)</f>
        <v>0.24358974358974383</v>
      </c>
      <c r="AM923" s="461">
        <f t="shared" ref="AM923" si="1423">IF(ISBLANK(Q923),"",Q923/Q922-1)</f>
        <v>9.9804305283757389E-2</v>
      </c>
      <c r="AN923" s="452">
        <f t="shared" ref="AN923" si="1424">IF(ISBLANK(R923),"",R923/R922-1)</f>
        <v>8.5470085470087387E-3</v>
      </c>
      <c r="AO923" s="325">
        <f t="shared" ref="AO923" si="1425">IF(ISBLANK(S923),"",S923/S922-1)</f>
        <v>0.10169491525423724</v>
      </c>
      <c r="AP923" s="36">
        <f t="shared" ref="AP923" si="1426">IF(ISBLANK(T923),"",T923/T922-1)</f>
        <v>8.8888888888888795E-2</v>
      </c>
      <c r="AQ923" s="36">
        <f t="shared" ref="AQ923" si="1427">IF(ISBLANK(U923),"",U923/U922-1)</f>
        <v>2.8169014084507005E-2</v>
      </c>
      <c r="AR923" s="36">
        <f t="shared" ref="AR923" si="1428">IF(ISBLANK(V923),"",V923/V922-1)</f>
        <v>2.1897810218978186E-2</v>
      </c>
      <c r="AS923" s="36">
        <f t="shared" ref="AS923" si="1429">IF(ISBLANK(X923),"",X923/X922-1)</f>
        <v>-6.1538461538462874E-3</v>
      </c>
      <c r="AT923" s="36">
        <f t="shared" ref="AT923" si="1430">IF(ISBLANK(Y923),"",Y923/Y922-1)</f>
        <v>-7.8585461689587577E-3</v>
      </c>
      <c r="AU923" s="444">
        <f t="shared" ref="AU923" si="1431">IF(ISBLANK(Z923),"",Z923/Z922-1)</f>
        <v>-7.1047957371225268E-3</v>
      </c>
      <c r="AV923" s="464">
        <f t="shared" ref="AV923" si="1432">IF(ISBLANK(AA923),"",AA923/AA922-1)</f>
        <v>2.5666337611056189E-2</v>
      </c>
      <c r="AW923" s="461">
        <f t="shared" ref="AW923" si="1433">IF(ISBLANK(AB923),"",AB923/AB922-1)</f>
        <v>6.6350710900473953E-2</v>
      </c>
    </row>
    <row r="924" spans="1:49">
      <c r="A924" s="314">
        <f t="shared" si="1236"/>
        <v>43721</v>
      </c>
      <c r="B924" s="26">
        <v>11657</v>
      </c>
      <c r="C924" s="329">
        <v>7981</v>
      </c>
      <c r="D924" s="363">
        <f t="shared" si="1415"/>
        <v>-4.2889170484452621E-2</v>
      </c>
      <c r="E924" s="349">
        <f t="shared" ref="E924" si="1434">IF(ISBLANK(B924),"",B924/B923-1)</f>
        <v>-4.5368929653591072E-2</v>
      </c>
      <c r="F924" s="349">
        <f t="shared" ref="F924" si="1435">IF(ISBLANK(C924),"",C924/C923-1)</f>
        <v>-3.9244011074996976E-2</v>
      </c>
      <c r="G924" s="443">
        <f t="shared" si="1398"/>
        <v>0.46059391053752663</v>
      </c>
      <c r="I924" s="469">
        <v>10.95</v>
      </c>
      <c r="J924" s="365">
        <v>20.149999999999999</v>
      </c>
      <c r="K924" s="365"/>
      <c r="L924" s="365">
        <v>17.45</v>
      </c>
      <c r="N924" s="365">
        <v>18.100000000000001</v>
      </c>
      <c r="P924" s="379">
        <v>2.59</v>
      </c>
      <c r="Q924" s="365">
        <v>5.21</v>
      </c>
      <c r="R924" s="366">
        <v>5.9</v>
      </c>
      <c r="S924" s="73">
        <v>12.5</v>
      </c>
      <c r="T924" s="365">
        <v>11.9</v>
      </c>
      <c r="U924" s="365">
        <v>14.5</v>
      </c>
      <c r="V924" s="365">
        <v>13.9</v>
      </c>
      <c r="X924" s="365">
        <v>30.25</v>
      </c>
      <c r="Y924" s="365">
        <v>23.5</v>
      </c>
      <c r="Z924" s="457">
        <v>25.9</v>
      </c>
      <c r="AA924" s="365">
        <v>9.8000000000000007</v>
      </c>
      <c r="AB924" s="365">
        <v>6.46</v>
      </c>
      <c r="AD924" s="474">
        <v>12.1</v>
      </c>
      <c r="AE924" s="325">
        <f t="shared" ref="AE924" si="1436">IF(ISBLANK(I924),"",I924/I923-1)</f>
        <v>-2.2321428571428603E-2</v>
      </c>
      <c r="AF924" s="325">
        <f t="shared" ref="AF924" si="1437">IF(ISBLANK(J924),"",J924/J923-1)</f>
        <v>-4.7281323877068515E-2</v>
      </c>
      <c r="AH924" s="451">
        <f t="shared" ref="AH924" si="1438">IF(ISBLANK(L924),"",L924/L923-1)</f>
        <v>-1.1331444759206777E-2</v>
      </c>
      <c r="AJ924" s="455">
        <f t="shared" ref="AJ924" si="1439">IF(ISBLANK(N924),"",N924/N923-1)</f>
        <v>-2.425876010781669E-2</v>
      </c>
      <c r="AL924" s="462">
        <f t="shared" ref="AL924" si="1440">IF(ISBLANK(P924),"",P924/P923-1)</f>
        <v>-0.10996563573883167</v>
      </c>
      <c r="AM924" s="461">
        <f t="shared" ref="AM924" si="1441">IF(ISBLANK(Q924),"",Q924/Q923-1)</f>
        <v>-7.2953736654804313E-2</v>
      </c>
      <c r="AN924" s="452">
        <f t="shared" ref="AN924" si="1442">IF(ISBLANK(R924),"",R924/R923-1)</f>
        <v>0</v>
      </c>
      <c r="AO924" s="325">
        <f t="shared" ref="AO924" si="1443">IF(ISBLANK(S924),"",S924/S923-1)</f>
        <v>-3.8461538461538436E-2</v>
      </c>
      <c r="AP924" s="36">
        <f t="shared" ref="AP924" si="1444">IF(ISBLANK(T924),"",T924/T923-1)</f>
        <v>-2.8571428571428581E-2</v>
      </c>
      <c r="AQ924" s="36">
        <f t="shared" ref="AQ924" si="1445">IF(ISBLANK(U924),"",U924/U923-1)</f>
        <v>-6.8493150684931781E-3</v>
      </c>
      <c r="AR924" s="36">
        <f t="shared" ref="AR924" si="1446">IF(ISBLANK(V924),"",V924/V923-1)</f>
        <v>-7.1428571428571175E-3</v>
      </c>
      <c r="AS924" s="36">
        <f t="shared" ref="AS924" si="1447">IF(ISBLANK(X924),"",X924/X923-1)</f>
        <v>-6.3467492260061875E-2</v>
      </c>
      <c r="AT924" s="36">
        <f t="shared" ref="AT924" si="1448">IF(ISBLANK(Y924),"",Y924/Y923-1)</f>
        <v>-6.9306930693069257E-2</v>
      </c>
      <c r="AU924" s="444">
        <f t="shared" ref="AU924" si="1449">IF(ISBLANK(Z924),"",Z924/Z923-1)</f>
        <v>-7.3345259391771056E-2</v>
      </c>
      <c r="AV924" s="464">
        <f t="shared" ref="AV924" si="1450">IF(ISBLANK(AA924),"",AA924/AA923-1)</f>
        <v>-5.6785370548604441E-2</v>
      </c>
      <c r="AW924" s="461">
        <f t="shared" ref="AW924" si="1451">IF(ISBLANK(AB924),"",AB924/AB923-1)</f>
        <v>-4.2962962962962981E-2</v>
      </c>
    </row>
    <row r="925" spans="1:49">
      <c r="A925" s="314">
        <f t="shared" si="1236"/>
        <v>43728</v>
      </c>
      <c r="B925" s="26">
        <v>11135</v>
      </c>
      <c r="C925" s="329">
        <v>7147</v>
      </c>
      <c r="D925" s="363">
        <f t="shared" ref="D925" si="1452">IF(ISBLANK(B925),"",(B925+C925)/(B924+C924)-1)</f>
        <v>-6.9049801405438482E-2</v>
      </c>
      <c r="E925" s="349">
        <f t="shared" ref="E925" si="1453">IF(ISBLANK(B925),"",B925/B924-1)</f>
        <v>-4.4779960538732122E-2</v>
      </c>
      <c r="F925" s="349">
        <f t="shared" ref="F925" si="1454">IF(ISBLANK(C925),"",C925/C924-1)</f>
        <v>-0.10449818318506454</v>
      </c>
      <c r="G925" s="443">
        <f t="shared" si="1398"/>
        <v>0.55799636210997616</v>
      </c>
      <c r="I925" s="469">
        <v>9.15</v>
      </c>
      <c r="J925" s="365">
        <v>18.25</v>
      </c>
      <c r="K925" s="365"/>
      <c r="L925" s="365">
        <v>16.899999999999999</v>
      </c>
      <c r="N925" s="365">
        <v>17.600000000000001</v>
      </c>
      <c r="P925" s="379">
        <v>2.2400000000000002</v>
      </c>
      <c r="Q925" s="365">
        <v>4.0999999999999996</v>
      </c>
      <c r="R925" s="366">
        <v>5.85</v>
      </c>
      <c r="S925" s="73">
        <v>11.9</v>
      </c>
      <c r="T925" s="365">
        <v>11.35</v>
      </c>
      <c r="U925" s="365">
        <v>14.4</v>
      </c>
      <c r="V925" s="365">
        <v>13.8</v>
      </c>
      <c r="X925" s="365">
        <v>28.05</v>
      </c>
      <c r="Y925" s="365">
        <v>21.05</v>
      </c>
      <c r="Z925" s="457">
        <v>23.7</v>
      </c>
      <c r="AA925" s="365">
        <v>9.84</v>
      </c>
      <c r="AB925" s="365">
        <v>6.42</v>
      </c>
      <c r="AD925" s="474">
        <v>11.55</v>
      </c>
      <c r="AE925" s="325">
        <f t="shared" ref="AE925" si="1455">IF(ISBLANK(I925),"",I925/I924-1)</f>
        <v>-0.1643835616438355</v>
      </c>
      <c r="AF925" s="325">
        <f t="shared" ref="AF925" si="1456">IF(ISBLANK(J925),"",J925/J924-1)</f>
        <v>-9.4292803970223216E-2</v>
      </c>
      <c r="AH925" s="451">
        <f t="shared" ref="AH925" si="1457">IF(ISBLANK(L925),"",L925/L924-1)</f>
        <v>-3.1518624641833859E-2</v>
      </c>
      <c r="AJ925" s="455">
        <f t="shared" ref="AJ925" si="1458">IF(ISBLANK(N925),"",N925/N924-1)</f>
        <v>-2.7624309392265234E-2</v>
      </c>
      <c r="AL925" s="462">
        <f t="shared" ref="AL925" si="1459">IF(ISBLANK(P925),"",P925/P924-1)</f>
        <v>-0.13513513513513498</v>
      </c>
      <c r="AM925" s="461">
        <f t="shared" ref="AM925" si="1460">IF(ISBLANK(Q925),"",Q925/Q924-1)</f>
        <v>-0.21305182341650675</v>
      </c>
      <c r="AN925" s="452">
        <f t="shared" ref="AN925" si="1461">IF(ISBLANK(R925),"",R925/R924-1)</f>
        <v>-8.4745762711865291E-3</v>
      </c>
      <c r="AO925" s="325">
        <f t="shared" ref="AO925" si="1462">IF(ISBLANK(S925),"",S925/S924-1)</f>
        <v>-4.7999999999999932E-2</v>
      </c>
      <c r="AP925" s="36">
        <f t="shared" ref="AP925" si="1463">IF(ISBLANK(T925),"",T925/T924-1)</f>
        <v>-4.6218487394958041E-2</v>
      </c>
      <c r="AQ925" s="36">
        <f t="shared" ref="AQ925" si="1464">IF(ISBLANK(U925),"",U925/U924-1)</f>
        <v>-6.8965517241379448E-3</v>
      </c>
      <c r="AR925" s="36">
        <f t="shared" ref="AR925" si="1465">IF(ISBLANK(V925),"",V925/V924-1)</f>
        <v>-7.194244604316502E-3</v>
      </c>
      <c r="AS925" s="36">
        <f t="shared" ref="AS925" si="1466">IF(ISBLANK(X925),"",X925/X924-1)</f>
        <v>-7.2727272727272751E-2</v>
      </c>
      <c r="AT925" s="36">
        <f t="shared" ref="AT925" si="1467">IF(ISBLANK(Y925),"",Y925/Y924-1)</f>
        <v>-0.10425531914893615</v>
      </c>
      <c r="AU925" s="444">
        <f t="shared" ref="AU925" si="1468">IF(ISBLANK(Z925),"",Z925/Z924-1)</f>
        <v>-8.4942084942084883E-2</v>
      </c>
      <c r="AV925" s="464">
        <f t="shared" ref="AV925" si="1469">IF(ISBLANK(AA925),"",AA925/AA924-1)</f>
        <v>4.0816326530610514E-3</v>
      </c>
      <c r="AW925" s="461">
        <f t="shared" ref="AW925" si="1470">IF(ISBLANK(AB925),"",AB925/AB924-1)</f>
        <v>-6.1919504643962453E-3</v>
      </c>
    </row>
    <row r="926" spans="1:49">
      <c r="A926" s="314">
        <f t="shared" si="1236"/>
        <v>43735</v>
      </c>
      <c r="B926" s="26">
        <v>10070</v>
      </c>
      <c r="C926" s="329">
        <v>6568</v>
      </c>
      <c r="D926" s="363">
        <f t="shared" ref="D926" si="1471">IF(ISBLANK(B926),"",(B926+C926)/(B925+C925)-1)</f>
        <v>-8.9924515917295667E-2</v>
      </c>
      <c r="E926" s="349">
        <f t="shared" ref="E926" si="1472">IF(ISBLANK(B926),"",B926/B925-1)</f>
        <v>-9.5644364616075395E-2</v>
      </c>
      <c r="F926" s="349">
        <f t="shared" ref="F926" si="1473">IF(ISBLANK(C926),"",C926/C925-1)</f>
        <v>-8.1013012452777367E-2</v>
      </c>
      <c r="G926" s="443">
        <f t="shared" si="1398"/>
        <v>0.5331912302070646</v>
      </c>
      <c r="I926" s="469">
        <v>8.5</v>
      </c>
      <c r="J926" s="365">
        <v>17.399999999999999</v>
      </c>
      <c r="K926" s="365"/>
      <c r="L926" s="365">
        <v>15.75</v>
      </c>
      <c r="N926" s="365">
        <v>16.399999999999999</v>
      </c>
      <c r="P926" s="379">
        <v>1.67</v>
      </c>
      <c r="Q926" s="365">
        <v>3.29</v>
      </c>
      <c r="R926" s="366">
        <v>5.3</v>
      </c>
      <c r="S926" s="73">
        <v>10.35</v>
      </c>
      <c r="T926" s="365">
        <v>10.25</v>
      </c>
      <c r="U926" s="365">
        <v>12.9</v>
      </c>
      <c r="V926" s="365">
        <v>12.3</v>
      </c>
      <c r="X926" s="365">
        <v>27.15</v>
      </c>
      <c r="Y926" s="365">
        <v>20.149999999999999</v>
      </c>
      <c r="Z926" s="457">
        <v>22.8</v>
      </c>
      <c r="AA926" s="365">
        <v>8.44</v>
      </c>
      <c r="AB926" s="365">
        <v>4.5199999999999996</v>
      </c>
      <c r="AD926" s="474">
        <v>10.45</v>
      </c>
      <c r="AE926" s="325">
        <f t="shared" ref="AE926" si="1474">IF(ISBLANK(I926),"",I926/I925-1)</f>
        <v>-7.1038251366120297E-2</v>
      </c>
      <c r="AF926" s="325">
        <f t="shared" ref="AF926" si="1475">IF(ISBLANK(J926),"",J926/J925-1)</f>
        <v>-4.6575342465753455E-2</v>
      </c>
      <c r="AH926" s="451">
        <f t="shared" ref="AH926" si="1476">IF(ISBLANK(L926),"",L926/L925-1)</f>
        <v>-6.8047337278106412E-2</v>
      </c>
      <c r="AJ926" s="455">
        <f t="shared" ref="AJ926" si="1477">IF(ISBLANK(N926),"",N926/N925-1)</f>
        <v>-6.8181818181818343E-2</v>
      </c>
      <c r="AL926" s="462">
        <f t="shared" ref="AL926" si="1478">IF(ISBLANK(P926),"",P926/P925-1)</f>
        <v>-0.25446428571428581</v>
      </c>
      <c r="AM926" s="461">
        <f t="shared" ref="AM926" si="1479">IF(ISBLANK(Q926),"",Q926/Q925-1)</f>
        <v>-0.19756097560975605</v>
      </c>
      <c r="AN926" s="452">
        <f t="shared" ref="AN926" si="1480">IF(ISBLANK(R926),"",R926/R925-1)</f>
        <v>-9.4017094017094016E-2</v>
      </c>
      <c r="AO926" s="325">
        <f t="shared" ref="AO926" si="1481">IF(ISBLANK(S926),"",S926/S925-1)</f>
        <v>-0.13025210084033623</v>
      </c>
      <c r="AP926" s="36">
        <f t="shared" ref="AP926" si="1482">IF(ISBLANK(T926),"",T926/T925-1)</f>
        <v>-9.6916299559471342E-2</v>
      </c>
      <c r="AQ926" s="36">
        <f t="shared" ref="AQ926:AQ927" si="1483">IF(ISBLANK(U926),"",U926/U925-1)</f>
        <v>-0.10416666666666663</v>
      </c>
      <c r="AR926" s="36">
        <f t="shared" ref="AR926:AR927" si="1484">IF(ISBLANK(V926),"",V926/V925-1)</f>
        <v>-0.10869565217391308</v>
      </c>
      <c r="AS926" s="36">
        <f>IF(ISBLANK(X926),"",X926/X925-1)</f>
        <v>-3.2085561497326331E-2</v>
      </c>
      <c r="AT926" s="36">
        <f t="shared" ref="AT926" si="1485">IF(ISBLANK(Y926),"",Y926/Y925-1)</f>
        <v>-4.2755344418052399E-2</v>
      </c>
      <c r="AU926" s="444">
        <f t="shared" ref="AU926" si="1486">IF(ISBLANK(Z926),"",Z926/Z925-1)</f>
        <v>-3.7974683544303778E-2</v>
      </c>
      <c r="AV926" s="464">
        <f t="shared" ref="AV926" si="1487">IF(ISBLANK(AA926),"",AA926/AA925-1)</f>
        <v>-0.14227642276422769</v>
      </c>
      <c r="AW926" s="461">
        <f t="shared" ref="AW926" si="1488">IF(ISBLANK(AB926),"",AB926/AB925-1)</f>
        <v>-0.29595015576323991</v>
      </c>
    </row>
    <row r="927" spans="1:49">
      <c r="A927" s="314">
        <f t="shared" si="1236"/>
        <v>43742</v>
      </c>
      <c r="B927" s="26">
        <v>9336</v>
      </c>
      <c r="C927" s="329">
        <v>6398</v>
      </c>
      <c r="D927" s="363">
        <f t="shared" ref="D927" si="1489">IF(ISBLANK(B927),"",(B927+C927)/(B926+C926)-1)</f>
        <v>-5.4333453540089005E-2</v>
      </c>
      <c r="E927" s="349">
        <f t="shared" ref="E927" si="1490">IF(ISBLANK(B927),"",B927/B926-1)</f>
        <v>-7.2889771598808384E-2</v>
      </c>
      <c r="F927" s="349">
        <f t="shared" ref="F927" si="1491">IF(ISBLANK(C927),"",C927/C926-1)</f>
        <v>-2.5883069427527383E-2</v>
      </c>
      <c r="G927" s="443">
        <f t="shared" si="1398"/>
        <v>0.45920600187558613</v>
      </c>
      <c r="I927" s="469">
        <v>9.15</v>
      </c>
      <c r="J927" s="365">
        <v>16.5</v>
      </c>
      <c r="K927" s="365"/>
      <c r="L927" s="365">
        <v>14.65</v>
      </c>
      <c r="N927" s="365">
        <v>15.25</v>
      </c>
      <c r="P927" s="379">
        <v>1.18</v>
      </c>
      <c r="Q927" s="365">
        <v>3.72</v>
      </c>
      <c r="R927" s="366">
        <v>4.55</v>
      </c>
      <c r="S927" s="73">
        <v>8.9</v>
      </c>
      <c r="T927" s="365">
        <v>9.3000000000000007</v>
      </c>
      <c r="U927" s="365">
        <v>11.5</v>
      </c>
      <c r="V927" s="365">
        <v>10.9</v>
      </c>
      <c r="X927" s="365">
        <v>26.35</v>
      </c>
      <c r="Y927" s="365">
        <v>19.350000000000001</v>
      </c>
      <c r="Z927" s="457">
        <v>22</v>
      </c>
      <c r="AA927" s="365">
        <v>8.19</v>
      </c>
      <c r="AB927" s="365">
        <v>3.84</v>
      </c>
      <c r="AD927" s="474">
        <v>9.1</v>
      </c>
      <c r="AE927" s="325">
        <f>IF(ISBLANK(I927),"",I927/I926-1)</f>
        <v>7.6470588235294068E-2</v>
      </c>
      <c r="AF927" s="325">
        <f>IF(ISBLANK(J927),"",J927/J926-1)</f>
        <v>-5.1724137931034364E-2</v>
      </c>
      <c r="AH927" s="451">
        <f>IF(ISBLANK(L927),"",L927/L926-1)</f>
        <v>-6.9841269841269815E-2</v>
      </c>
      <c r="AJ927" s="455">
        <f>IF(ISBLANK(N927),"",N927/N926-1)</f>
        <v>-7.0121951219512146E-2</v>
      </c>
      <c r="AL927" s="462">
        <f t="shared" ref="AL927:AP928" si="1492">IF(ISBLANK(P927),"",P927/P926-1)</f>
        <v>-0.29341317365269459</v>
      </c>
      <c r="AM927" s="461">
        <f t="shared" si="1492"/>
        <v>0.1306990881458967</v>
      </c>
      <c r="AN927" s="452">
        <f t="shared" si="1492"/>
        <v>-0.14150943396226412</v>
      </c>
      <c r="AO927" s="325">
        <f t="shared" si="1492"/>
        <v>-0.14009661835748788</v>
      </c>
      <c r="AP927" s="36">
        <f t="shared" si="1492"/>
        <v>-9.2682926829268264E-2</v>
      </c>
      <c r="AQ927" s="36">
        <f t="shared" si="1483"/>
        <v>-0.10852713178294571</v>
      </c>
      <c r="AR927" s="36">
        <f t="shared" si="1484"/>
        <v>-0.11382113821138218</v>
      </c>
      <c r="AS927" s="36">
        <f>IF(ISBLANK(X927),"",X927/X926-1)</f>
        <v>-2.9465930018416131E-2</v>
      </c>
      <c r="AT927" s="36">
        <f t="shared" ref="AT927:AW928" si="1493">IF(ISBLANK(Y927),"",Y927/Y926-1)</f>
        <v>-3.9702233250620167E-2</v>
      </c>
      <c r="AU927" s="444">
        <f t="shared" si="1493"/>
        <v>-3.5087719298245612E-2</v>
      </c>
      <c r="AV927" s="464">
        <f t="shared" si="1493"/>
        <v>-2.9620853080568721E-2</v>
      </c>
      <c r="AW927" s="464">
        <f t="shared" si="1493"/>
        <v>-0.1504424778761061</v>
      </c>
    </row>
    <row r="928" spans="1:49">
      <c r="A928" s="314">
        <f t="shared" si="1236"/>
        <v>43749</v>
      </c>
      <c r="B928" s="26">
        <v>9866</v>
      </c>
      <c r="C928" s="329">
        <v>6648</v>
      </c>
      <c r="D928" s="363">
        <f t="shared" ref="D928" si="1494">IF(ISBLANK(B928),"",(B928+C928)/(B927+C927)-1)</f>
        <v>4.9574170585992228E-2</v>
      </c>
      <c r="E928" s="349">
        <f t="shared" ref="E928" si="1495">IF(ISBLANK(B928),"",B928/B927-1)</f>
        <v>5.6769494430162881E-2</v>
      </c>
      <c r="F928" s="349">
        <f t="shared" ref="F928" si="1496">IF(ISBLANK(C928),"",C928/C927-1)</f>
        <v>3.9074710847139649E-2</v>
      </c>
      <c r="G928" s="443">
        <f t="shared" si="1398"/>
        <v>0.48405535499398317</v>
      </c>
      <c r="I928" s="469">
        <v>9.25</v>
      </c>
      <c r="J928" s="365">
        <v>17.5</v>
      </c>
      <c r="K928" s="365"/>
      <c r="L928" s="365">
        <v>14.85</v>
      </c>
      <c r="N928" s="365">
        <v>15.5</v>
      </c>
      <c r="P928" s="379">
        <v>1.29</v>
      </c>
      <c r="Q928" s="365">
        <v>4.05</v>
      </c>
      <c r="R928" s="366">
        <v>5.05</v>
      </c>
      <c r="S928" s="73">
        <v>8.9</v>
      </c>
      <c r="T928" s="365">
        <v>9.3000000000000007</v>
      </c>
      <c r="U928" s="365">
        <v>11.6</v>
      </c>
      <c r="V928" s="365">
        <v>11</v>
      </c>
      <c r="X928" s="365">
        <v>28.15</v>
      </c>
      <c r="Y928" s="365">
        <v>21.15</v>
      </c>
      <c r="Z928" s="457">
        <v>23.8</v>
      </c>
      <c r="AA928" s="365">
        <v>8.75</v>
      </c>
      <c r="AB928" s="365">
        <v>4.1399999999999997</v>
      </c>
      <c r="AD928" s="474">
        <v>9.1</v>
      </c>
      <c r="AE928" s="325">
        <f>IF(ISBLANK(I928),"",I928/I927-1)</f>
        <v>1.0928961748633892E-2</v>
      </c>
      <c r="AF928" s="325">
        <f>IF(ISBLANK(J928),"",J928/J927-1)</f>
        <v>6.0606060606060552E-2</v>
      </c>
      <c r="AH928" s="451">
        <f>IF(ISBLANK(L928),"",L928/L927-1)</f>
        <v>1.3651877133105783E-2</v>
      </c>
      <c r="AJ928" s="455">
        <f>IF(ISBLANK(N928),"",N928/N927-1)</f>
        <v>1.6393442622950838E-2</v>
      </c>
      <c r="AL928" s="462">
        <f t="shared" si="1492"/>
        <v>9.3220338983051043E-2</v>
      </c>
      <c r="AM928" s="461">
        <f t="shared" si="1492"/>
        <v>8.870967741935476E-2</v>
      </c>
      <c r="AN928" s="452">
        <f t="shared" si="1492"/>
        <v>0.10989010989010994</v>
      </c>
      <c r="AO928" s="325">
        <f t="shared" si="1492"/>
        <v>0</v>
      </c>
      <c r="AP928" s="36">
        <f t="shared" si="1492"/>
        <v>0</v>
      </c>
      <c r="AQ928" s="36">
        <f t="shared" ref="AQ928" si="1497">IF(ISBLANK(U928),"",U928/U927-1)</f>
        <v>8.6956521739129933E-3</v>
      </c>
      <c r="AR928" s="36">
        <f t="shared" ref="AR928" si="1498">IF(ISBLANK(V928),"",V928/V927-1)</f>
        <v>9.1743119266054496E-3</v>
      </c>
      <c r="AS928" s="36">
        <f>IF(ISBLANK(X928),"",X928/X927-1)</f>
        <v>6.8311195445920125E-2</v>
      </c>
      <c r="AT928" s="36">
        <f t="shared" si="1493"/>
        <v>9.3023255813953432E-2</v>
      </c>
      <c r="AU928" s="444">
        <f t="shared" si="1493"/>
        <v>8.181818181818179E-2</v>
      </c>
      <c r="AV928" s="464">
        <f t="shared" si="1493"/>
        <v>6.8376068376068355E-2</v>
      </c>
      <c r="AW928" s="464">
        <f t="shared" si="1493"/>
        <v>7.8125E-2</v>
      </c>
    </row>
    <row r="929" spans="1:49">
      <c r="A929" s="314">
        <f t="shared" si="1236"/>
        <v>43756</v>
      </c>
      <c r="B929" s="26">
        <v>9302</v>
      </c>
      <c r="C929" s="329">
        <v>6365</v>
      </c>
      <c r="D929" s="363">
        <f t="shared" ref="D929" si="1499">IF(ISBLANK(B929),"",(B929+C929)/(B928+C928)-1)</f>
        <v>-5.1289814702676462E-2</v>
      </c>
      <c r="E929" s="349">
        <f t="shared" ref="E929" si="1500">IF(ISBLANK(B929),"",B929/B928-1)</f>
        <v>-5.7166024731400755E-2</v>
      </c>
      <c r="F929" s="349">
        <f t="shared" ref="F929" si="1501">IF(ISBLANK(C929),"",C929/C928-1)</f>
        <v>-4.2569193742478917E-2</v>
      </c>
      <c r="G929" s="443">
        <f t="shared" ref="G929" si="1502">(B929-C929)/C929</f>
        <v>0.46142969363707775</v>
      </c>
      <c r="I929" s="469">
        <v>9.1</v>
      </c>
      <c r="J929" s="365">
        <v>16.399999999999999</v>
      </c>
      <c r="K929" s="365"/>
      <c r="L929" s="365">
        <v>14.25</v>
      </c>
      <c r="N929" s="365">
        <v>14.95</v>
      </c>
      <c r="P929" s="379">
        <v>1.1399999999999999</v>
      </c>
      <c r="Q929" s="365">
        <v>3.93</v>
      </c>
      <c r="R929" s="366">
        <v>5.15</v>
      </c>
      <c r="S929" s="73">
        <v>8.6</v>
      </c>
      <c r="T929" s="365">
        <v>8.85</v>
      </c>
      <c r="U929" s="365">
        <v>11.65</v>
      </c>
      <c r="V929" s="365">
        <v>11.05</v>
      </c>
      <c r="X929" s="365">
        <v>25.3</v>
      </c>
      <c r="Y929" s="365">
        <v>18.5</v>
      </c>
      <c r="Z929" s="457">
        <v>20.95</v>
      </c>
      <c r="AA929" s="365">
        <v>8.49</v>
      </c>
      <c r="AB929" s="365">
        <v>4.3099999999999996</v>
      </c>
      <c r="AD929" s="474">
        <v>8.65</v>
      </c>
      <c r="AE929" s="325">
        <f t="shared" ref="AE929:AE930" si="1503">IF(ISBLANK(I929),"",I929/I928-1)</f>
        <v>-1.6216216216216273E-2</v>
      </c>
      <c r="AF929" s="325">
        <f t="shared" ref="AF929:AF930" si="1504">IF(ISBLANK(J929),"",J929/J928-1)</f>
        <v>-6.2857142857142945E-2</v>
      </c>
      <c r="AH929" s="451">
        <f t="shared" ref="AH929:AH930" si="1505">IF(ISBLANK(L929),"",L929/L928-1)</f>
        <v>-4.0404040404040331E-2</v>
      </c>
      <c r="AJ929" s="455">
        <f t="shared" ref="AJ929:AJ930" si="1506">IF(ISBLANK(N929),"",N929/N928-1)</f>
        <v>-3.5483870967741971E-2</v>
      </c>
      <c r="AL929" s="462">
        <f t="shared" ref="AL929:AL930" si="1507">IF(ISBLANK(P929),"",P929/P928-1)</f>
        <v>-0.11627906976744196</v>
      </c>
      <c r="AM929" s="461">
        <f t="shared" ref="AM929:AM930" si="1508">IF(ISBLANK(Q929),"",Q929/Q928-1)</f>
        <v>-2.9629629629629561E-2</v>
      </c>
      <c r="AN929" s="452">
        <f t="shared" ref="AN929" si="1509">IF(ISBLANK(R929),"",R929/R928-1)</f>
        <v>1.980198019801982E-2</v>
      </c>
      <c r="AO929" s="325">
        <f t="shared" ref="AO929" si="1510">IF(ISBLANK(S929),"",S929/S928-1)</f>
        <v>-3.3707865168539408E-2</v>
      </c>
      <c r="AP929" s="36">
        <f t="shared" ref="AP929" si="1511">IF(ISBLANK(T929),"",T929/T928-1)</f>
        <v>-4.8387096774193616E-2</v>
      </c>
      <c r="AQ929" s="36">
        <f t="shared" ref="AQ929" si="1512">IF(ISBLANK(U929),"",U929/U928-1)</f>
        <v>4.3103448275862988E-3</v>
      </c>
      <c r="AR929" s="36">
        <f t="shared" ref="AR929" si="1513">IF(ISBLANK(V929),"",V929/V928-1)</f>
        <v>4.5454545454546302E-3</v>
      </c>
      <c r="AS929" s="36">
        <f t="shared" ref="AS929" si="1514">IF(ISBLANK(X929),"",X929/X928-1)</f>
        <v>-0.10124333925399642</v>
      </c>
      <c r="AT929" s="36">
        <f t="shared" ref="AT929" si="1515">IF(ISBLANK(Y929),"",Y929/Y928-1)</f>
        <v>-0.12529550827423164</v>
      </c>
      <c r="AU929" s="444">
        <f t="shared" ref="AU929" si="1516">IF(ISBLANK(Z929),"",Z929/Z928-1)</f>
        <v>-0.11974789915966388</v>
      </c>
      <c r="AV929" s="464">
        <f t="shared" ref="AV929" si="1517">IF(ISBLANK(AA929),"",AA929/AA928-1)</f>
        <v>-2.9714285714285693E-2</v>
      </c>
      <c r="AW929" s="464">
        <f t="shared" ref="AW929" si="1518">IF(ISBLANK(AB929),"",AB929/AB928-1)</f>
        <v>4.106280193236711E-2</v>
      </c>
    </row>
    <row r="930" spans="1:49">
      <c r="A930" s="314">
        <f t="shared" si="1236"/>
        <v>43763</v>
      </c>
      <c r="B930" s="26">
        <v>9417</v>
      </c>
      <c r="C930" s="329">
        <v>6447</v>
      </c>
      <c r="D930" s="363">
        <f t="shared" ref="D930:D931" si="1519">IF(ISBLANK(B930),"",(B930+C930)/(B929+C929)-1)</f>
        <v>1.2574200548924441E-2</v>
      </c>
      <c r="E930" s="349">
        <f t="shared" ref="E930" si="1520">IF(ISBLANK(B930),"",B930/B929-1)</f>
        <v>1.2362932702644658E-2</v>
      </c>
      <c r="F930" s="349">
        <f t="shared" ref="F930" si="1521">IF(ISBLANK(C930),"",C930/C929-1)</f>
        <v>1.2882953652788798E-2</v>
      </c>
      <c r="G930" s="443">
        <f t="shared" ref="G930" si="1522">(B930-C930)/C930</f>
        <v>0.46067938576081896</v>
      </c>
      <c r="I930" s="469">
        <v>9.3000000000000007</v>
      </c>
      <c r="J930" s="365">
        <v>15.75</v>
      </c>
      <c r="K930" s="365"/>
      <c r="L930" s="365">
        <v>14.5</v>
      </c>
      <c r="N930" s="365">
        <v>15</v>
      </c>
      <c r="P930" s="379">
        <v>1.18</v>
      </c>
      <c r="Q930" s="365">
        <v>4.05</v>
      </c>
      <c r="R930" s="366">
        <v>5.3</v>
      </c>
      <c r="S930" s="73">
        <v>8.75</v>
      </c>
      <c r="T930" s="365">
        <v>8.6</v>
      </c>
      <c r="U930" s="365">
        <v>12.65</v>
      </c>
      <c r="V930" s="365">
        <v>11.25</v>
      </c>
      <c r="X930" s="365">
        <v>24.5</v>
      </c>
      <c r="Y930" s="365">
        <v>19.25</v>
      </c>
      <c r="Z930" s="457">
        <v>21.5</v>
      </c>
      <c r="AA930" s="365">
        <v>8.2799999999999994</v>
      </c>
      <c r="AB930" s="365">
        <v>4.7300000000000004</v>
      </c>
      <c r="AD930" s="474">
        <v>9</v>
      </c>
      <c r="AE930" s="325">
        <f t="shared" si="1503"/>
        <v>2.1978021978022122E-2</v>
      </c>
      <c r="AF930" s="325">
        <f t="shared" si="1504"/>
        <v>-3.9634146341463339E-2</v>
      </c>
      <c r="AH930" s="451">
        <f t="shared" si="1505"/>
        <v>1.7543859649122862E-2</v>
      </c>
      <c r="AJ930" s="455">
        <f t="shared" si="1506"/>
        <v>3.3444816053511683E-3</v>
      </c>
      <c r="AL930" s="462">
        <f t="shared" si="1507"/>
        <v>3.5087719298245723E-2</v>
      </c>
      <c r="AM930" s="461">
        <f t="shared" si="1508"/>
        <v>3.0534351145037997E-2</v>
      </c>
      <c r="AN930" s="452">
        <f t="shared" ref="AN930" si="1523">IF(ISBLANK(R930),"",R930/R929-1)</f>
        <v>2.9126213592232997E-2</v>
      </c>
      <c r="AO930" s="325">
        <f t="shared" ref="AO930" si="1524">IF(ISBLANK(S930),"",S930/S929-1)</f>
        <v>1.744186046511631E-2</v>
      </c>
      <c r="AP930" s="36">
        <f t="shared" ref="AP930" si="1525">IF(ISBLANK(T930),"",T930/T929-1)</f>
        <v>-2.8248587570621431E-2</v>
      </c>
      <c r="AQ930" s="36">
        <f t="shared" ref="AQ930" si="1526">IF(ISBLANK(U930),"",U930/U929-1)</f>
        <v>8.5836909871244593E-2</v>
      </c>
      <c r="AR930" s="36">
        <f t="shared" ref="AR930" si="1527">IF(ISBLANK(V930),"",V930/V929-1)</f>
        <v>1.8099547511312153E-2</v>
      </c>
      <c r="AS930" s="36">
        <f t="shared" ref="AS930" si="1528">IF(ISBLANK(X930),"",X930/X929-1)</f>
        <v>-3.1620553359683834E-2</v>
      </c>
      <c r="AT930" s="36">
        <f t="shared" ref="AT930" si="1529">IF(ISBLANK(Y930),"",Y930/Y929-1)</f>
        <v>4.0540540540540571E-2</v>
      </c>
      <c r="AU930" s="444">
        <f t="shared" ref="AU930" si="1530">IF(ISBLANK(Z930),"",Z930/Z929-1)</f>
        <v>2.6252983293556076E-2</v>
      </c>
      <c r="AV930" s="464">
        <f t="shared" ref="AV930" si="1531">IF(ISBLANK(AA930),"",AA930/AA929-1)</f>
        <v>-2.4734982332155542E-2</v>
      </c>
      <c r="AW930" s="464">
        <f t="shared" ref="AW930" si="1532">IF(ISBLANK(AB930),"",AB930/AB929-1)</f>
        <v>9.7447795823666139E-2</v>
      </c>
    </row>
    <row r="931" spans="1:49">
      <c r="A931" s="314">
        <f t="shared" si="1236"/>
        <v>43770</v>
      </c>
      <c r="B931" s="26">
        <v>9166</v>
      </c>
      <c r="C931" s="329">
        <v>6323</v>
      </c>
      <c r="D931" s="363">
        <f t="shared" si="1519"/>
        <v>-2.3638426626323761E-2</v>
      </c>
      <c r="E931" s="349">
        <f t="shared" ref="E931" si="1533">IF(ISBLANK(B931),"",B931/B930-1)</f>
        <v>-2.6653923754911379E-2</v>
      </c>
      <c r="F931" s="349">
        <f t="shared" ref="F931" si="1534">IF(ISBLANK(C931),"",C931/C930-1)</f>
        <v>-1.9233752132774895E-2</v>
      </c>
      <c r="G931" s="443">
        <f t="shared" ref="G931:G932" si="1535">(B931-C931)/C931</f>
        <v>0.44962834097738413</v>
      </c>
      <c r="I931" s="469">
        <v>9.1</v>
      </c>
      <c r="J931" s="365">
        <v>15.7</v>
      </c>
      <c r="K931" s="365"/>
      <c r="L931" s="365">
        <v>14.4</v>
      </c>
      <c r="N931" s="365">
        <v>14.8</v>
      </c>
      <c r="P931" s="379">
        <v>1.04</v>
      </c>
      <c r="Q931" s="365">
        <v>3.84</v>
      </c>
      <c r="R931" s="366">
        <v>5.25</v>
      </c>
      <c r="S931" s="73">
        <v>8.5</v>
      </c>
      <c r="T931" s="365">
        <v>8.5500000000000007</v>
      </c>
      <c r="U931" s="365">
        <v>12.4</v>
      </c>
      <c r="V931" s="365">
        <v>11.2</v>
      </c>
      <c r="X931" s="365">
        <v>23.65</v>
      </c>
      <c r="Y931" s="365">
        <v>18.350000000000001</v>
      </c>
      <c r="Z931" s="457">
        <v>20.399999999999999</v>
      </c>
      <c r="AA931" s="365">
        <v>8.19</v>
      </c>
      <c r="AB931" s="365">
        <v>4.5999999999999996</v>
      </c>
      <c r="AD931" s="474">
        <v>8.35</v>
      </c>
      <c r="AE931" s="325">
        <f t="shared" ref="AE931" si="1536">IF(ISBLANK(I931),"",I931/I930-1)</f>
        <v>-2.1505376344086113E-2</v>
      </c>
      <c r="AF931" s="325">
        <f t="shared" ref="AF931" si="1537">IF(ISBLANK(J931),"",J931/J930-1)</f>
        <v>-3.1746031746032743E-3</v>
      </c>
      <c r="AH931" s="451">
        <f t="shared" ref="AH931" si="1538">IF(ISBLANK(L931),"",L931/L930-1)</f>
        <v>-6.8965517241379448E-3</v>
      </c>
      <c r="AJ931" s="455">
        <f t="shared" ref="AJ931" si="1539">IF(ISBLANK(N931),"",N931/N930-1)</f>
        <v>-1.3333333333333308E-2</v>
      </c>
      <c r="AL931" s="462">
        <f t="shared" ref="AL931" si="1540">IF(ISBLANK(P931),"",P931/P930-1)</f>
        <v>-0.11864406779661008</v>
      </c>
      <c r="AM931" s="461">
        <f t="shared" ref="AM931" si="1541">IF(ISBLANK(Q931),"",Q931/Q930-1)</f>
        <v>-5.1851851851851816E-2</v>
      </c>
      <c r="AN931" s="452">
        <f t="shared" ref="AN931" si="1542">IF(ISBLANK(R931),"",R931/R930-1)</f>
        <v>-9.4339622641509413E-3</v>
      </c>
      <c r="AO931" s="325">
        <f t="shared" ref="AO931" si="1543">IF(ISBLANK(S931),"",S931/S930-1)</f>
        <v>-2.8571428571428581E-2</v>
      </c>
      <c r="AP931" s="36">
        <f t="shared" ref="AP931" si="1544">IF(ISBLANK(T931),"",T931/T930-1)</f>
        <v>-5.8139534883719923E-3</v>
      </c>
      <c r="AQ931" s="36">
        <f t="shared" ref="AQ931" si="1545">IF(ISBLANK(U931),"",U931/U930-1)</f>
        <v>-1.9762845849802368E-2</v>
      </c>
      <c r="AR931" s="36">
        <f t="shared" ref="AR931" si="1546">IF(ISBLANK(V931),"",V931/V930-1)</f>
        <v>-4.4444444444444731E-3</v>
      </c>
      <c r="AS931" s="36">
        <f t="shared" ref="AS931" si="1547">IF(ISBLANK(X931),"",X931/X930-1)</f>
        <v>-3.4693877551020491E-2</v>
      </c>
      <c r="AT931" s="36">
        <f t="shared" ref="AT931" si="1548">IF(ISBLANK(Y931),"",Y931/Y930-1)</f>
        <v>-4.6753246753246658E-2</v>
      </c>
      <c r="AU931" s="444">
        <f t="shared" ref="AU931" si="1549">IF(ISBLANK(Z931),"",Z931/Z930-1)</f>
        <v>-5.1162790697674487E-2</v>
      </c>
      <c r="AV931" s="464">
        <f t="shared" ref="AV931" si="1550">IF(ISBLANK(AA931),"",AA931/AA930-1)</f>
        <v>-1.0869565217391242E-2</v>
      </c>
      <c r="AW931" s="464">
        <f t="shared" ref="AW931" si="1551">IF(ISBLANK(AB931),"",AB931/AB930-1)</f>
        <v>-2.7484143763213731E-2</v>
      </c>
    </row>
    <row r="932" spans="1:49">
      <c r="A932" s="314">
        <f t="shared" si="1236"/>
        <v>43777</v>
      </c>
      <c r="B932" s="26">
        <v>7948</v>
      </c>
      <c r="C932" s="329">
        <v>5585</v>
      </c>
      <c r="D932" s="363">
        <f t="shared" ref="D932" si="1552">IF(ISBLANK(B932),"",(B932+C932)/(B931+C931)-1)</f>
        <v>-0.12628316870036804</v>
      </c>
      <c r="E932" s="349">
        <f t="shared" ref="E932" si="1553">IF(ISBLANK(B932),"",B932/B931-1)</f>
        <v>-0.13288239144665071</v>
      </c>
      <c r="F932" s="349">
        <f t="shared" ref="F932" si="1554">IF(ISBLANK(C932),"",C932/C931-1)</f>
        <v>-0.11671674837893409</v>
      </c>
      <c r="G932" s="443">
        <f t="shared" si="1535"/>
        <v>0.42309758281110116</v>
      </c>
      <c r="I932" s="469">
        <v>8.35</v>
      </c>
      <c r="J932" s="365">
        <v>13</v>
      </c>
      <c r="K932" s="365"/>
      <c r="L932" s="365">
        <v>13.5</v>
      </c>
      <c r="N932" s="365">
        <v>13.9</v>
      </c>
      <c r="P932" s="379">
        <v>0.76</v>
      </c>
      <c r="Q932" s="365">
        <v>3.44</v>
      </c>
      <c r="R932" s="366">
        <v>4.4000000000000004</v>
      </c>
      <c r="S932" s="73">
        <v>7.8</v>
      </c>
      <c r="T932" s="365">
        <v>7.8</v>
      </c>
      <c r="U932" s="365">
        <v>11.15</v>
      </c>
      <c r="V932" s="365">
        <v>9.9499999999999993</v>
      </c>
      <c r="X932" s="365">
        <v>21.25</v>
      </c>
      <c r="Y932" s="365">
        <v>16.149999999999999</v>
      </c>
      <c r="Z932" s="457">
        <v>18</v>
      </c>
      <c r="AA932" s="365">
        <v>6.08</v>
      </c>
      <c r="AB932" s="365">
        <v>3.59</v>
      </c>
      <c r="AD932" s="474">
        <v>7.6</v>
      </c>
      <c r="AE932" s="325">
        <f t="shared" ref="AE932" si="1555">IF(ISBLANK(I932),"",I932/I931-1)</f>
        <v>-8.2417582417582458E-2</v>
      </c>
      <c r="AF932" s="325">
        <f t="shared" ref="AF932" si="1556">IF(ISBLANK(J932),"",J932/J931-1)</f>
        <v>-0.17197452229299359</v>
      </c>
      <c r="AH932" s="451">
        <f t="shared" ref="AH932" si="1557">IF(ISBLANK(L932),"",L932/L931-1)</f>
        <v>-6.25E-2</v>
      </c>
      <c r="AJ932" s="455">
        <f t="shared" ref="AJ932" si="1558">IF(ISBLANK(N932),"",N932/N931-1)</f>
        <v>-6.0810810810810856E-2</v>
      </c>
      <c r="AL932" s="462">
        <f t="shared" ref="AL932" si="1559">IF(ISBLANK(P932),"",P932/P931-1)</f>
        <v>-0.26923076923076927</v>
      </c>
      <c r="AM932" s="461">
        <f t="shared" ref="AM932" si="1560">IF(ISBLANK(Q932),"",Q932/Q931-1)</f>
        <v>-0.10416666666666663</v>
      </c>
      <c r="AN932" s="452">
        <f t="shared" ref="AN932" si="1561">IF(ISBLANK(R932),"",R932/R931-1)</f>
        <v>-0.16190476190476188</v>
      </c>
      <c r="AO932" s="325">
        <f t="shared" ref="AO932:AO937" si="1562">IF(ISBLANK(S932),"",S932/S931-1)</f>
        <v>-8.2352941176470629E-2</v>
      </c>
      <c r="AP932" s="36">
        <f t="shared" ref="AP932" si="1563">IF(ISBLANK(T932),"",T932/T931-1)</f>
        <v>-8.7719298245614086E-2</v>
      </c>
      <c r="AQ932" s="36">
        <f t="shared" ref="AQ932" si="1564">IF(ISBLANK(U932),"",U932/U931-1)</f>
        <v>-0.10080645161290325</v>
      </c>
      <c r="AR932" s="36">
        <f t="shared" ref="AR932" si="1565">IF(ISBLANK(V932),"",V932/V931-1)</f>
        <v>-0.1116071428571429</v>
      </c>
      <c r="AS932" s="36">
        <f t="shared" ref="AS932" si="1566">IF(ISBLANK(X932),"",X932/X931-1)</f>
        <v>-0.10147991543340373</v>
      </c>
      <c r="AT932" s="36">
        <f t="shared" ref="AT932" si="1567">IF(ISBLANK(Y932),"",Y932/Y931-1)</f>
        <v>-0.11989100817438703</v>
      </c>
      <c r="AU932" s="444">
        <f t="shared" ref="AU932" si="1568">IF(ISBLANK(Z932),"",Z932/Z931-1)</f>
        <v>-0.11764705882352933</v>
      </c>
      <c r="AV932" s="464">
        <f t="shared" ref="AV932" si="1569">IF(ISBLANK(AA932),"",AA932/AA931-1)</f>
        <v>-0.2576312576312576</v>
      </c>
      <c r="AW932" s="464">
        <f t="shared" ref="AW932" si="1570">IF(ISBLANK(AB932),"",AB932/AB931-1)</f>
        <v>-0.2195652173913043</v>
      </c>
    </row>
    <row r="933" spans="1:49">
      <c r="A933" s="314">
        <f t="shared" si="1236"/>
        <v>43784</v>
      </c>
      <c r="B933" s="26">
        <v>8185</v>
      </c>
      <c r="C933" s="329">
        <v>6081</v>
      </c>
      <c r="D933" s="363">
        <f t="shared" ref="D933:D934" si="1571">IF(ISBLANK(B933),"",(B933+C933)/(B932+C932)-1)</f>
        <v>5.4163895662454831E-2</v>
      </c>
      <c r="E933" s="349">
        <f t="shared" ref="E933:E934" si="1572">IF(ISBLANK(B933),"",B933/B932-1)</f>
        <v>2.9818822345244023E-2</v>
      </c>
      <c r="F933" s="349">
        <f t="shared" ref="F933:F934" si="1573">IF(ISBLANK(C933),"",C933/C932-1)</f>
        <v>8.8809310653536366E-2</v>
      </c>
      <c r="G933" s="443">
        <f t="shared" ref="G933:G937" si="1574">(B933-C933)/C933</f>
        <v>0.34599572438743625</v>
      </c>
      <c r="I933" s="469">
        <v>8.75</v>
      </c>
      <c r="J933" s="365">
        <v>15</v>
      </c>
      <c r="K933" s="365"/>
      <c r="L933" s="365">
        <v>13.8</v>
      </c>
      <c r="N933" s="365">
        <v>14.25</v>
      </c>
      <c r="P933" s="379">
        <v>0.87</v>
      </c>
      <c r="Q933" s="365">
        <v>3.91</v>
      </c>
      <c r="R933" s="366">
        <v>4.45</v>
      </c>
      <c r="S933" s="73">
        <v>8.15</v>
      </c>
      <c r="T933" s="365">
        <v>8</v>
      </c>
      <c r="U933" s="365">
        <v>11.25</v>
      </c>
      <c r="V933" s="365">
        <v>10.050000000000001</v>
      </c>
      <c r="X933" s="365">
        <v>22.1</v>
      </c>
      <c r="Y933" s="365">
        <v>17.2</v>
      </c>
      <c r="Z933" s="457">
        <v>19.05</v>
      </c>
      <c r="AA933" s="365">
        <v>6</v>
      </c>
      <c r="AB933" s="365">
        <v>3.67</v>
      </c>
      <c r="AD933" s="474">
        <v>7.25</v>
      </c>
      <c r="AE933" s="325">
        <f t="shared" ref="AE933" si="1575">IF(ISBLANK(I933),"",I933/I932-1)</f>
        <v>4.7904191616766623E-2</v>
      </c>
      <c r="AF933" s="325">
        <f t="shared" ref="AF933" si="1576">IF(ISBLANK(J933),"",J933/J932-1)</f>
        <v>0.15384615384615374</v>
      </c>
      <c r="AH933" s="451">
        <f t="shared" ref="AH933" si="1577">IF(ISBLANK(L933),"",L933/L932-1)</f>
        <v>2.2222222222222365E-2</v>
      </c>
      <c r="AJ933" s="455">
        <f t="shared" ref="AJ933" si="1578">IF(ISBLANK(N933),"",N933/N932-1)</f>
        <v>2.5179856115107979E-2</v>
      </c>
      <c r="AL933" s="462">
        <f t="shared" ref="AL933" si="1579">IF(ISBLANK(P933),"",P933/P932-1)</f>
        <v>0.14473684210526305</v>
      </c>
      <c r="AM933" s="461">
        <f t="shared" ref="AM933" si="1580">IF(ISBLANK(Q933),"",Q933/Q932-1)</f>
        <v>0.13662790697674421</v>
      </c>
      <c r="AN933" s="452">
        <f t="shared" ref="AN933" si="1581">IF(ISBLANK(R933),"",R933/R932-1)</f>
        <v>1.1363636363636243E-2</v>
      </c>
      <c r="AO933" s="325">
        <f t="shared" si="1562"/>
        <v>4.4871794871794934E-2</v>
      </c>
      <c r="AP933" s="36">
        <f t="shared" ref="AP933" si="1582">IF(ISBLANK(T933),"",T933/T932-1)</f>
        <v>2.5641025641025772E-2</v>
      </c>
      <c r="AQ933" s="36">
        <f t="shared" ref="AQ933" si="1583">IF(ISBLANK(U933),"",U933/U932-1)</f>
        <v>8.9686098654708779E-3</v>
      </c>
      <c r="AR933" s="36">
        <f t="shared" ref="AR933" si="1584">IF(ISBLANK(V933),"",V933/V932-1)</f>
        <v>1.0050251256281451E-2</v>
      </c>
      <c r="AS933" s="36">
        <f t="shared" ref="AS933" si="1585">IF(ISBLANK(X933),"",X933/X932-1)</f>
        <v>4.0000000000000036E-2</v>
      </c>
      <c r="AT933" s="36">
        <f t="shared" ref="AT933" si="1586">IF(ISBLANK(Y933),"",Y933/Y932-1)</f>
        <v>6.5015479876161075E-2</v>
      </c>
      <c r="AU933" s="444">
        <f t="shared" ref="AU933" si="1587">IF(ISBLANK(Z933),"",Z933/Z932-1)</f>
        <v>5.8333333333333348E-2</v>
      </c>
      <c r="AV933" s="464">
        <f t="shared" ref="AV933" si="1588">IF(ISBLANK(AA933),"",AA933/AA932-1)</f>
        <v>-1.3157894736842146E-2</v>
      </c>
      <c r="AW933" s="464">
        <f t="shared" ref="AW933" si="1589">IF(ISBLANK(AB933),"",AB933/AB932-1)</f>
        <v>2.2284122562674202E-2</v>
      </c>
    </row>
    <row r="934" spans="1:49">
      <c r="A934" s="314">
        <f t="shared" si="1236"/>
        <v>43791</v>
      </c>
      <c r="B934" s="26">
        <v>7769</v>
      </c>
      <c r="C934" s="329">
        <v>6049</v>
      </c>
      <c r="D934" s="363">
        <f t="shared" si="1571"/>
        <v>-3.140333660451422E-2</v>
      </c>
      <c r="E934" s="349">
        <f t="shared" si="1572"/>
        <v>-5.0824679291386676E-2</v>
      </c>
      <c r="F934" s="349">
        <f t="shared" si="1573"/>
        <v>-5.2622923861207482E-3</v>
      </c>
      <c r="G934" s="443">
        <f t="shared" si="1574"/>
        <v>0.28434451975533148</v>
      </c>
      <c r="I934" s="469">
        <v>8.9</v>
      </c>
      <c r="J934" s="365">
        <v>14.95</v>
      </c>
      <c r="K934" s="365"/>
      <c r="L934" s="365">
        <v>13.75</v>
      </c>
      <c r="N934" s="365">
        <v>14.25</v>
      </c>
      <c r="P934" s="379">
        <v>0.79</v>
      </c>
      <c r="Q934" s="365">
        <v>3.84</v>
      </c>
      <c r="R934" s="366">
        <v>4.05</v>
      </c>
      <c r="S934" s="73">
        <v>8.1999999999999993</v>
      </c>
      <c r="T934" s="365">
        <v>7.95</v>
      </c>
      <c r="U934" s="365">
        <v>10.1</v>
      </c>
      <c r="V934" s="365">
        <v>8.9</v>
      </c>
      <c r="X934" s="365">
        <v>22.1</v>
      </c>
      <c r="Y934" s="365">
        <v>17.2</v>
      </c>
      <c r="Z934" s="457">
        <v>19.05</v>
      </c>
      <c r="AA934" s="365">
        <v>5.35</v>
      </c>
      <c r="AB934" s="365">
        <v>2.81</v>
      </c>
      <c r="AD934" s="474">
        <v>7.1</v>
      </c>
      <c r="AE934" s="325">
        <f t="shared" ref="AE934" si="1590">IF(ISBLANK(I934),"",I934/I933-1)</f>
        <v>1.7142857142857126E-2</v>
      </c>
      <c r="AF934" s="325">
        <f t="shared" ref="AF934" si="1591">IF(ISBLANK(J934),"",J934/J933-1)</f>
        <v>-3.3333333333334103E-3</v>
      </c>
      <c r="AH934" s="451">
        <f t="shared" ref="AH934" si="1592">IF(ISBLANK(L934),"",L934/L933-1)</f>
        <v>-3.6231884057971175E-3</v>
      </c>
      <c r="AJ934" s="455">
        <f t="shared" ref="AJ934" si="1593">IF(ISBLANK(N934),"",N934/N933-1)</f>
        <v>0</v>
      </c>
      <c r="AL934" s="462">
        <f t="shared" ref="AL934" si="1594">IF(ISBLANK(P934),"",P934/P933-1)</f>
        <v>-9.1954022988505746E-2</v>
      </c>
      <c r="AM934" s="461">
        <f t="shared" ref="AM934" si="1595">IF(ISBLANK(Q934),"",Q934/Q933-1)</f>
        <v>-1.7902813299232823E-2</v>
      </c>
      <c r="AN934" s="452">
        <f t="shared" ref="AN934" si="1596">IF(ISBLANK(R934),"",R934/R933-1)</f>
        <v>-8.9887640449438311E-2</v>
      </c>
      <c r="AO934" s="325">
        <f t="shared" si="1562"/>
        <v>6.1349693251533388E-3</v>
      </c>
      <c r="AP934" s="36">
        <f t="shared" ref="AP934" si="1597">IF(ISBLANK(T934),"",T934/T933-1)</f>
        <v>-6.2499999999999778E-3</v>
      </c>
      <c r="AQ934" s="36">
        <f t="shared" ref="AQ934" si="1598">IF(ISBLANK(U934),"",U934/U933-1)</f>
        <v>-0.10222222222222221</v>
      </c>
      <c r="AR934" s="36">
        <f t="shared" ref="AR934" si="1599">IF(ISBLANK(V934),"",V934/V933-1)</f>
        <v>-0.11442786069651745</v>
      </c>
      <c r="AS934" s="36">
        <f t="shared" ref="AS934" si="1600">IF(ISBLANK(X934),"",X934/X933-1)</f>
        <v>0</v>
      </c>
      <c r="AT934" s="36">
        <f t="shared" ref="AT934" si="1601">IF(ISBLANK(Y934),"",Y934/Y933-1)</f>
        <v>0</v>
      </c>
      <c r="AU934" s="444">
        <f t="shared" ref="AU934" si="1602">IF(ISBLANK(Z934),"",Z934/Z933-1)</f>
        <v>0</v>
      </c>
      <c r="AV934" s="464">
        <f t="shared" ref="AV934" si="1603">IF(ISBLANK(AA934),"",AA934/AA933-1)</f>
        <v>-0.10833333333333339</v>
      </c>
      <c r="AW934" s="464">
        <f t="shared" ref="AW934" si="1604">IF(ISBLANK(AB934),"",AB934/AB933-1)</f>
        <v>-0.23433242506811991</v>
      </c>
    </row>
    <row r="935" spans="1:49">
      <c r="A935" s="314">
        <f t="shared" si="1236"/>
        <v>43798</v>
      </c>
      <c r="B935" s="26">
        <v>9123</v>
      </c>
      <c r="C935" s="329">
        <v>6731</v>
      </c>
      <c r="D935" s="363">
        <f t="shared" ref="D935" si="1605">IF(ISBLANK(B935),"",(B935+C935)/(B934+C934)-1)</f>
        <v>0.14734404400057888</v>
      </c>
      <c r="E935" s="349">
        <f t="shared" ref="E935" si="1606">IF(ISBLANK(B935),"",B935/B934-1)</f>
        <v>0.17428240442785436</v>
      </c>
      <c r="F935" s="349">
        <f t="shared" ref="F935" si="1607">IF(ISBLANK(C935),"",C935/C934-1)</f>
        <v>0.11274590841461407</v>
      </c>
      <c r="G935" s="443">
        <f t="shared" si="1574"/>
        <v>0.35537067300549696</v>
      </c>
      <c r="I935" s="469">
        <v>9.9499999999999993</v>
      </c>
      <c r="J935" s="365">
        <v>16.350000000000001</v>
      </c>
      <c r="K935" s="365"/>
      <c r="L935" s="365">
        <v>15.45</v>
      </c>
      <c r="N935" s="365">
        <v>15.15</v>
      </c>
      <c r="P935" s="379">
        <v>1.21</v>
      </c>
      <c r="Q935" s="365">
        <v>4.5999999999999996</v>
      </c>
      <c r="R935" s="366">
        <v>4.5</v>
      </c>
      <c r="S935" s="73">
        <v>9.5</v>
      </c>
      <c r="T935" s="365">
        <v>9.1</v>
      </c>
      <c r="U935" s="365">
        <v>11.55</v>
      </c>
      <c r="V935" s="365">
        <v>10.35</v>
      </c>
      <c r="X935" s="365">
        <v>25.45</v>
      </c>
      <c r="Y935" s="365">
        <v>20.85</v>
      </c>
      <c r="Z935" s="457">
        <v>22.4</v>
      </c>
      <c r="AA935" s="365">
        <v>6.84</v>
      </c>
      <c r="AB935" s="365">
        <v>3.59</v>
      </c>
      <c r="AD935" s="474">
        <v>8.35</v>
      </c>
      <c r="AE935" s="325">
        <f t="shared" ref="AE935" si="1608">IF(ISBLANK(I935),"",I935/I934-1)</f>
        <v>0.1179775280898876</v>
      </c>
      <c r="AF935" s="325">
        <f t="shared" ref="AF935" si="1609">IF(ISBLANK(J935),"",J935/J934-1)</f>
        <v>9.3645484949832936E-2</v>
      </c>
      <c r="AH935" s="451">
        <f t="shared" ref="AH935" si="1610">IF(ISBLANK(L935),"",L935/L934-1)</f>
        <v>0.12363636363636354</v>
      </c>
      <c r="AJ935" s="455">
        <f t="shared" ref="AJ935" si="1611">IF(ISBLANK(N935),"",N935/N934-1)</f>
        <v>6.315789473684208E-2</v>
      </c>
      <c r="AL935" s="462">
        <f t="shared" ref="AL935" si="1612">IF(ISBLANK(P935),"",P935/P934-1)</f>
        <v>0.53164556962025311</v>
      </c>
      <c r="AM935" s="461">
        <f t="shared" ref="AM935" si="1613">IF(ISBLANK(Q935),"",Q935/Q934-1)</f>
        <v>0.19791666666666652</v>
      </c>
      <c r="AN935" s="452">
        <f t="shared" ref="AN935" si="1614">IF(ISBLANK(R935),"",R935/R934-1)</f>
        <v>0.11111111111111116</v>
      </c>
      <c r="AO935" s="325">
        <f t="shared" si="1562"/>
        <v>0.1585365853658538</v>
      </c>
      <c r="AP935" s="36">
        <f t="shared" ref="AP935" si="1615">IF(ISBLANK(T935),"",T935/T934-1)</f>
        <v>0.14465408805031443</v>
      </c>
      <c r="AQ935" s="36">
        <f t="shared" ref="AQ935" si="1616">IF(ISBLANK(U935),"",U935/U934-1)</f>
        <v>0.14356435643564369</v>
      </c>
      <c r="AR935" s="36">
        <f t="shared" ref="AR935" si="1617">IF(ISBLANK(V935),"",V935/V934-1)</f>
        <v>0.16292134831460658</v>
      </c>
      <c r="AS935" s="36">
        <f t="shared" ref="AS935" si="1618">IF(ISBLANK(X935),"",X935/X934-1)</f>
        <v>0.15158371040723972</v>
      </c>
      <c r="AT935" s="36">
        <f t="shared" ref="AT935" si="1619">IF(ISBLANK(Y935),"",Y935/Y934-1)</f>
        <v>0.21220930232558155</v>
      </c>
      <c r="AU935" s="444">
        <f t="shared" ref="AU935" si="1620">IF(ISBLANK(Z935),"",Z935/Z934-1)</f>
        <v>0.1758530183727034</v>
      </c>
      <c r="AV935" s="464">
        <f t="shared" ref="AV935" si="1621">IF(ISBLANK(AA935),"",AA935/AA934-1)</f>
        <v>0.27850467289719627</v>
      </c>
      <c r="AW935" s="464">
        <f t="shared" ref="AW935" si="1622">IF(ISBLANK(AB935),"",AB935/AB934-1)</f>
        <v>0.27758007117437722</v>
      </c>
    </row>
    <row r="936" spans="1:49">
      <c r="A936" s="314">
        <f t="shared" si="1236"/>
        <v>43805</v>
      </c>
      <c r="B936" s="26">
        <v>8956</v>
      </c>
      <c r="C936" s="329">
        <v>6864</v>
      </c>
      <c r="D936" s="363">
        <f t="shared" ref="D936" si="1623">IF(ISBLANK(B936),"",(B936+C936)/(B935+C935)-1)</f>
        <v>-2.1445691938942746E-3</v>
      </c>
      <c r="E936" s="349">
        <f t="shared" ref="E936" si="1624">IF(ISBLANK(B936),"",B936/B935-1)</f>
        <v>-1.8305382001534531E-2</v>
      </c>
      <c r="F936" s="349">
        <f t="shared" ref="F936" si="1625">IF(ISBLANK(C936),"",C936/C935-1)</f>
        <v>1.9759322537513002E-2</v>
      </c>
      <c r="G936" s="443">
        <f t="shared" si="1574"/>
        <v>0.30477855477855476</v>
      </c>
      <c r="I936" s="469">
        <v>10.25</v>
      </c>
      <c r="J936" s="365">
        <v>16.149999999999999</v>
      </c>
      <c r="K936" s="365"/>
      <c r="L936" s="365">
        <v>15.25</v>
      </c>
      <c r="N936" s="365">
        <v>15.65</v>
      </c>
      <c r="P936" s="379">
        <v>1.52</v>
      </c>
      <c r="Q936" s="365">
        <v>4.7300000000000004</v>
      </c>
      <c r="R936" s="366">
        <v>4.5</v>
      </c>
      <c r="S936" s="73">
        <v>9.8000000000000007</v>
      </c>
      <c r="T936" s="365">
        <v>9.25</v>
      </c>
      <c r="U936" s="365">
        <v>11.5</v>
      </c>
      <c r="V936" s="365">
        <v>10.3</v>
      </c>
      <c r="X936" s="365">
        <v>24.7</v>
      </c>
      <c r="Y936" s="365">
        <v>20.100000000000001</v>
      </c>
      <c r="Z936" s="457">
        <v>21.65</v>
      </c>
      <c r="AA936" s="365">
        <v>6.53</v>
      </c>
      <c r="AB936" s="365">
        <v>3.5</v>
      </c>
      <c r="AD936" s="474">
        <v>8.5</v>
      </c>
      <c r="AE936" s="325">
        <f t="shared" ref="AE936" si="1626">IF(ISBLANK(I936),"",I936/I935-1)</f>
        <v>3.0150753768844352E-2</v>
      </c>
      <c r="AF936" s="325">
        <f t="shared" ref="AF936" si="1627">IF(ISBLANK(J936),"",J936/J935-1)</f>
        <v>-1.2232415902140858E-2</v>
      </c>
      <c r="AH936" s="451">
        <f t="shared" ref="AH936" si="1628">IF(ISBLANK(L936),"",L936/L935-1)</f>
        <v>-1.2944983818770184E-2</v>
      </c>
      <c r="AJ936" s="455">
        <f t="shared" ref="AJ936" si="1629">IF(ISBLANK(N936),"",N936/N935-1)</f>
        <v>3.3003300330032959E-2</v>
      </c>
      <c r="AL936" s="462">
        <f t="shared" ref="AL936" si="1630">IF(ISBLANK(P936),"",P936/P935-1)</f>
        <v>0.25619834710743805</v>
      </c>
      <c r="AM936" s="461">
        <f t="shared" ref="AM936" si="1631">IF(ISBLANK(Q936),"",Q936/Q935-1)</f>
        <v>2.8260869565217561E-2</v>
      </c>
      <c r="AN936" s="452">
        <f t="shared" ref="AN936" si="1632">IF(ISBLANK(R936),"",R936/R935-1)</f>
        <v>0</v>
      </c>
      <c r="AO936" s="325">
        <f t="shared" si="1562"/>
        <v>3.1578947368421151E-2</v>
      </c>
      <c r="AP936" s="36">
        <f t="shared" ref="AP936" si="1633">IF(ISBLANK(T936),"",T936/T935-1)</f>
        <v>1.6483516483516425E-2</v>
      </c>
      <c r="AQ936" s="36">
        <f t="shared" ref="AQ936" si="1634">IF(ISBLANK(U936),"",U936/U935-1)</f>
        <v>-4.3290043290044045E-3</v>
      </c>
      <c r="AR936" s="36">
        <f t="shared" ref="AR936" si="1635">IF(ISBLANK(V936),"",V936/V935-1)</f>
        <v>-4.8309178743960457E-3</v>
      </c>
      <c r="AS936" s="36">
        <f t="shared" ref="AS936" si="1636">IF(ISBLANK(X936),"",X936/X935-1)</f>
        <v>-2.9469548133595258E-2</v>
      </c>
      <c r="AT936" s="36">
        <f t="shared" ref="AT936" si="1637">IF(ISBLANK(Y936),"",Y936/Y935-1)</f>
        <v>-3.5971223021582732E-2</v>
      </c>
      <c r="AU936" s="444">
        <f t="shared" ref="AU936" si="1638">IF(ISBLANK(Z936),"",Z936/Z935-1)</f>
        <v>-3.3482142857142905E-2</v>
      </c>
      <c r="AV936" s="464">
        <f t="shared" ref="AV936" si="1639">IF(ISBLANK(AA936),"",AA936/AA935-1)</f>
        <v>-4.5321637426900541E-2</v>
      </c>
      <c r="AW936" s="464">
        <f t="shared" ref="AW936" si="1640">IF(ISBLANK(AB936),"",AB936/AB935-1)</f>
        <v>-2.5069637883008311E-2</v>
      </c>
    </row>
    <row r="937" spans="1:49">
      <c r="A937" s="314">
        <f t="shared" si="1236"/>
        <v>43812</v>
      </c>
      <c r="B937" s="26">
        <v>8097</v>
      </c>
      <c r="C937" s="329">
        <v>5835</v>
      </c>
      <c r="D937" s="363">
        <f t="shared" ref="D937" si="1641">IF(ISBLANK(B937),"",(B937+C937)/(B936+C936)-1)</f>
        <v>-0.11934260429835652</v>
      </c>
      <c r="E937" s="349">
        <f t="shared" ref="E937" si="1642">IF(ISBLANK(B937),"",B937/B936-1)</f>
        <v>-9.5913354175971466E-2</v>
      </c>
      <c r="F937" s="349">
        <f t="shared" ref="F937" si="1643">IF(ISBLANK(C937),"",C937/C936-1)</f>
        <v>-0.14991258741258739</v>
      </c>
      <c r="G937" s="443">
        <f t="shared" si="1574"/>
        <v>0.3876606683804627</v>
      </c>
      <c r="I937" s="469">
        <v>8.35</v>
      </c>
      <c r="J937" s="365">
        <v>14.25</v>
      </c>
      <c r="L937" s="365">
        <v>14.1</v>
      </c>
      <c r="N937" s="365">
        <v>14.35</v>
      </c>
      <c r="P937" s="379">
        <v>0.89</v>
      </c>
      <c r="Q937" s="368">
        <v>3.27</v>
      </c>
      <c r="R937" s="366">
        <v>4.5999999999999996</v>
      </c>
      <c r="S937" s="73">
        <v>9.0500000000000007</v>
      </c>
      <c r="T937" s="365">
        <v>8.5500000000000007</v>
      </c>
      <c r="U937" s="365">
        <v>10.8</v>
      </c>
      <c r="V937" s="365">
        <v>9.6</v>
      </c>
      <c r="X937" s="365">
        <v>22</v>
      </c>
      <c r="Y937" s="365">
        <v>17.75</v>
      </c>
      <c r="Z937" s="457">
        <v>18.95</v>
      </c>
      <c r="AA937" s="365">
        <v>5.6</v>
      </c>
      <c r="AB937" s="365">
        <v>2.96</v>
      </c>
      <c r="AD937" s="474">
        <v>7.45</v>
      </c>
      <c r="AE937" s="325">
        <f t="shared" ref="AE937" si="1644">IF(ISBLANK(I937),"",I937/I936-1)</f>
        <v>-0.18536585365853664</v>
      </c>
      <c r="AF937" s="325">
        <f t="shared" ref="AF937" si="1645">IF(ISBLANK(J937),"",J937/J936-1)</f>
        <v>-0.11764705882352933</v>
      </c>
      <c r="AH937" s="451">
        <f t="shared" ref="AH937" si="1646">IF(ISBLANK(L937),"",L937/L936-1)</f>
        <v>-7.5409836065573832E-2</v>
      </c>
      <c r="AJ937" s="455">
        <f t="shared" ref="AJ937" si="1647">IF(ISBLANK(N937),"",N937/N936-1)</f>
        <v>-8.3067092651757268E-2</v>
      </c>
      <c r="AL937" s="462">
        <f t="shared" ref="AL937" si="1648">IF(ISBLANK(P937),"",P937/P936-1)</f>
        <v>-0.41447368421052633</v>
      </c>
      <c r="AM937" s="461">
        <f t="shared" ref="AM937" si="1649">IF(ISBLANK(Q937),"",Q937/Q936-1)</f>
        <v>-0.30866807610993663</v>
      </c>
      <c r="AN937" s="452">
        <f t="shared" ref="AN937" si="1650">IF(ISBLANK(R937),"",R937/R936-1)</f>
        <v>2.2222222222222143E-2</v>
      </c>
      <c r="AO937" s="325">
        <f t="shared" si="1562"/>
        <v>-7.6530612244897989E-2</v>
      </c>
      <c r="AP937" s="36">
        <f t="shared" ref="AP937" si="1651">IF(ISBLANK(T937),"",T937/T936-1)</f>
        <v>-7.5675675675675569E-2</v>
      </c>
      <c r="AQ937" s="36">
        <f t="shared" ref="AQ937" si="1652">IF(ISBLANK(U937),"",U937/U936-1)</f>
        <v>-6.0869565217391286E-2</v>
      </c>
      <c r="AR937" s="36">
        <f t="shared" ref="AR937" si="1653">IF(ISBLANK(V937),"",V937/V936-1)</f>
        <v>-6.796116504854377E-2</v>
      </c>
      <c r="AS937" s="36">
        <f t="shared" ref="AS937" si="1654">IF(ISBLANK(X937),"",X937/X936-1)</f>
        <v>-0.10931174089068818</v>
      </c>
      <c r="AT937" s="36">
        <f t="shared" ref="AT937" si="1655">IF(ISBLANK(Y937),"",Y937/Y936-1)</f>
        <v>-0.11691542288557222</v>
      </c>
      <c r="AU937" s="444">
        <f t="shared" ref="AU937" si="1656">IF(ISBLANK(Z937),"",Z937/Z936-1)</f>
        <v>-0.12471131639722866</v>
      </c>
      <c r="AV937" s="464">
        <f t="shared" ref="AV937" si="1657">IF(ISBLANK(AA937),"",AA937/AA936-1)</f>
        <v>-0.14241960183767233</v>
      </c>
      <c r="AW937" s="464">
        <f t="shared" ref="AW937" si="1658">IF(ISBLANK(AB937),"",AB937/AB936-1)</f>
        <v>-0.15428571428571425</v>
      </c>
    </row>
    <row r="938" spans="1:49">
      <c r="A938" s="40">
        <v>43822</v>
      </c>
      <c r="B938" s="26">
        <v>8091</v>
      </c>
      <c r="C938">
        <v>5298</v>
      </c>
      <c r="D938" s="363">
        <f t="shared" ref="D938:D939" si="1659">IF(ISBLANK(B938),"",(B938+C938)/(B937+C937)-1)</f>
        <v>-3.8975021533161014E-2</v>
      </c>
      <c r="E938" s="349">
        <f t="shared" ref="E938:E939" si="1660">IF(ISBLANK(B938),"",B938/B937-1)</f>
        <v>-7.4101519081137823E-4</v>
      </c>
      <c r="F938" s="349">
        <f t="shared" ref="F938:F939" si="1661">IF(ISBLANK(C938),"",C938/C937-1)</f>
        <v>-9.2030848329048842E-2</v>
      </c>
      <c r="G938" s="443">
        <f t="shared" ref="G938:G940" si="1662">(B938-C938)/C938</f>
        <v>0.52718006795016992</v>
      </c>
      <c r="I938" s="469">
        <v>7.2</v>
      </c>
      <c r="J938" s="365">
        <v>14</v>
      </c>
      <c r="L938" s="365">
        <v>13.9</v>
      </c>
      <c r="N938" s="365">
        <v>14.1</v>
      </c>
      <c r="P938" s="379">
        <v>0.48</v>
      </c>
      <c r="Q938" s="368">
        <v>1.9</v>
      </c>
      <c r="R938" s="366">
        <v>4.7</v>
      </c>
      <c r="S938" s="73">
        <v>8.9499999999999993</v>
      </c>
      <c r="T938" s="365">
        <v>8.4499999999999993</v>
      </c>
      <c r="U938" s="365">
        <v>11.1</v>
      </c>
      <c r="V938" s="365">
        <v>10.199999999999999</v>
      </c>
      <c r="X938" s="365">
        <v>21.95</v>
      </c>
      <c r="Y938" s="365">
        <v>17.7</v>
      </c>
      <c r="Z938" s="457">
        <v>18.899999999999999</v>
      </c>
      <c r="AA938" s="365">
        <v>5.1100000000000003</v>
      </c>
      <c r="AB938" s="365">
        <v>2.93</v>
      </c>
      <c r="AD938" s="474">
        <v>7.35</v>
      </c>
      <c r="AE938" s="325">
        <f t="shared" ref="AE938:AE939" si="1663">IF(ISBLANK(I938),"",I938/I937-1)</f>
        <v>-0.13772455089820357</v>
      </c>
      <c r="AF938" s="325">
        <f t="shared" ref="AF938:AF939" si="1664">IF(ISBLANK(J938),"",J938/J937-1)</f>
        <v>-1.7543859649122862E-2</v>
      </c>
      <c r="AH938" s="451">
        <f t="shared" ref="AH938:AH939" si="1665">IF(ISBLANK(L938),"",L938/L937-1)</f>
        <v>-1.4184397163120477E-2</v>
      </c>
      <c r="AJ938" s="455">
        <f t="shared" ref="AJ938:AJ939" si="1666">IF(ISBLANK(N938),"",N938/N937-1)</f>
        <v>-1.7421602787456414E-2</v>
      </c>
      <c r="AL938" s="462">
        <f t="shared" ref="AL938:AL939" si="1667">IF(ISBLANK(P938),"",P938/P937-1)</f>
        <v>-0.4606741573033708</v>
      </c>
      <c r="AM938" s="461">
        <f t="shared" ref="AM938:AM939" si="1668">IF(ISBLANK(Q938),"",Q938/Q937-1)</f>
        <v>-0.41896024464831805</v>
      </c>
      <c r="AN938" s="452">
        <f t="shared" ref="AN938:AN939" si="1669">IF(ISBLANK(R938),"",R938/R937-1)</f>
        <v>2.1739130434782705E-2</v>
      </c>
      <c r="AO938" s="325">
        <f t="shared" ref="AO938:AO939" si="1670">IF(ISBLANK(S938),"",S938/S937-1)</f>
        <v>-1.1049723756906271E-2</v>
      </c>
      <c r="AP938" s="36">
        <f t="shared" ref="AP938:AP939" si="1671">IF(ISBLANK(T938),"",T938/T937-1)</f>
        <v>-1.1695906432748648E-2</v>
      </c>
      <c r="AQ938" s="36">
        <f t="shared" ref="AQ938:AQ939" si="1672">IF(ISBLANK(U938),"",U938/U937-1)</f>
        <v>2.7777777777777679E-2</v>
      </c>
      <c r="AR938" s="36">
        <f t="shared" ref="AR938:AR939" si="1673">IF(ISBLANK(V938),"",V938/V937-1)</f>
        <v>6.25E-2</v>
      </c>
      <c r="AS938" s="36">
        <f t="shared" ref="AS938:AS939" si="1674">IF(ISBLANK(X938),"",X938/X937-1)</f>
        <v>-2.2727272727273151E-3</v>
      </c>
      <c r="AT938" s="36">
        <f t="shared" ref="AT938:AT939" si="1675">IF(ISBLANK(Y938),"",Y938/Y937-1)</f>
        <v>-2.8169014084507005E-3</v>
      </c>
      <c r="AU938" s="444">
        <f t="shared" ref="AU938:AU939" si="1676">IF(ISBLANK(Z938),"",Z938/Z937-1)</f>
        <v>-2.6385224274406704E-3</v>
      </c>
      <c r="AV938" s="464">
        <f t="shared" ref="AV938:AV939" si="1677">IF(ISBLANK(AA938),"",AA938/AA937-1)</f>
        <v>-8.7499999999999911E-2</v>
      </c>
      <c r="AW938" s="464">
        <f t="shared" ref="AW938:AW939" si="1678">IF(ISBLANK(AB938),"",AB938/AB937-1)</f>
        <v>-1.0135135135135087E-2</v>
      </c>
    </row>
    <row r="939" spans="1:49">
      <c r="A939" s="40">
        <v>43836</v>
      </c>
      <c r="B939" s="26">
        <v>7907</v>
      </c>
      <c r="C939">
        <v>5018</v>
      </c>
      <c r="D939" s="363">
        <f t="shared" si="1659"/>
        <v>-3.4655314063783749E-2</v>
      </c>
      <c r="E939" s="349">
        <f t="shared" si="1660"/>
        <v>-2.2741317513286341E-2</v>
      </c>
      <c r="F939" s="349">
        <f t="shared" si="1661"/>
        <v>-5.2850132125330296E-2</v>
      </c>
      <c r="G939" s="443">
        <f t="shared" si="1662"/>
        <v>0.5757273814268633</v>
      </c>
      <c r="I939" s="469">
        <v>6.95</v>
      </c>
      <c r="J939" s="365">
        <v>13.75</v>
      </c>
      <c r="L939" s="365">
        <v>13.6</v>
      </c>
      <c r="N939" s="365">
        <v>13.75</v>
      </c>
      <c r="P939" s="379">
        <v>0.08</v>
      </c>
      <c r="Q939" s="368">
        <v>1.06</v>
      </c>
      <c r="R939" s="366">
        <v>4.75</v>
      </c>
      <c r="S939" s="73">
        <v>8.75</v>
      </c>
      <c r="T939" s="365">
        <v>8.3000000000000007</v>
      </c>
      <c r="U939" s="365">
        <v>11.2</v>
      </c>
      <c r="V939" s="365">
        <v>10.5</v>
      </c>
      <c r="X939" s="365">
        <v>21.5</v>
      </c>
      <c r="Y939" s="365">
        <v>17.25</v>
      </c>
      <c r="Z939" s="457">
        <v>18.45</v>
      </c>
      <c r="AA939" s="365">
        <v>4.53</v>
      </c>
      <c r="AB939" s="365">
        <v>2.62</v>
      </c>
      <c r="AD939" s="474">
        <v>7.2</v>
      </c>
      <c r="AE939" s="325">
        <f t="shared" si="1663"/>
        <v>-3.472222222222221E-2</v>
      </c>
      <c r="AF939" s="325">
        <f t="shared" si="1664"/>
        <v>-1.7857142857142905E-2</v>
      </c>
      <c r="AH939" s="451">
        <f t="shared" si="1665"/>
        <v>-2.1582733812949728E-2</v>
      </c>
      <c r="AJ939" s="455">
        <f t="shared" si="1666"/>
        <v>-2.4822695035460973E-2</v>
      </c>
      <c r="AL939" s="462">
        <f t="shared" si="1667"/>
        <v>-0.83333333333333326</v>
      </c>
      <c r="AM939" s="461">
        <f t="shared" si="1668"/>
        <v>-0.44210526315789467</v>
      </c>
      <c r="AN939" s="452">
        <f t="shared" si="1669"/>
        <v>1.0638297872340496E-2</v>
      </c>
      <c r="AO939" s="325">
        <f t="shared" si="1670"/>
        <v>-2.2346368715083775E-2</v>
      </c>
      <c r="AP939" s="36">
        <f t="shared" si="1671"/>
        <v>-1.7751479289940697E-2</v>
      </c>
      <c r="AQ939" s="36">
        <f t="shared" si="1672"/>
        <v>9.009009009008917E-3</v>
      </c>
      <c r="AR939" s="36">
        <f t="shared" si="1673"/>
        <v>2.941176470588247E-2</v>
      </c>
      <c r="AS939" s="36">
        <f t="shared" si="1674"/>
        <v>-2.0501138952163989E-2</v>
      </c>
      <c r="AT939" s="36">
        <f t="shared" si="1675"/>
        <v>-2.5423728813559254E-2</v>
      </c>
      <c r="AU939" s="444">
        <f t="shared" si="1676"/>
        <v>-2.3809523809523725E-2</v>
      </c>
      <c r="AV939" s="464">
        <f t="shared" si="1677"/>
        <v>-0.11350293542074363</v>
      </c>
      <c r="AW939" s="464">
        <f t="shared" si="1678"/>
        <v>-0.10580204778156999</v>
      </c>
    </row>
    <row r="940" spans="1:49">
      <c r="A940" s="314">
        <f t="shared" ref="A940:A952" si="1679">A939+7</f>
        <v>43843</v>
      </c>
      <c r="B940" s="26">
        <v>7811</v>
      </c>
      <c r="C940">
        <v>4952</v>
      </c>
      <c r="D940" s="363">
        <f t="shared" ref="D940" si="1680">IF(ISBLANK(B940),"",(B940+C940)/(B939+C939)-1)</f>
        <v>-1.2533849129593766E-2</v>
      </c>
      <c r="E940" s="349">
        <f t="shared" ref="E940" si="1681">IF(ISBLANK(B940),"",B940/B939-1)</f>
        <v>-1.2141140761350755E-2</v>
      </c>
      <c r="F940" s="349">
        <f t="shared" ref="F940" si="1682">IF(ISBLANK(C940),"",C940/C939-1)</f>
        <v>-1.3152650458349902E-2</v>
      </c>
      <c r="G940" s="443">
        <f t="shared" si="1662"/>
        <v>0.57734248788368336</v>
      </c>
      <c r="I940" s="469">
        <v>7.45</v>
      </c>
      <c r="J940" s="365">
        <v>13.95</v>
      </c>
      <c r="L940" s="365">
        <v>13.15</v>
      </c>
      <c r="N940" s="365">
        <v>13.3</v>
      </c>
      <c r="P940" s="379">
        <v>-0.68</v>
      </c>
      <c r="Q940" s="368">
        <v>0.97</v>
      </c>
      <c r="R940" s="366">
        <v>4.7</v>
      </c>
      <c r="S940" s="73">
        <v>8.1</v>
      </c>
      <c r="T940" s="365">
        <v>8.0500000000000007</v>
      </c>
      <c r="U940" s="365">
        <v>11.1</v>
      </c>
      <c r="V940" s="365">
        <v>10.4</v>
      </c>
      <c r="X940" s="365">
        <v>21.55</v>
      </c>
      <c r="Y940" s="365">
        <v>17.600000000000001</v>
      </c>
      <c r="Z940" s="457">
        <v>18.5</v>
      </c>
      <c r="AA940" s="365">
        <v>4.42</v>
      </c>
      <c r="AB940" s="365">
        <v>2.4500000000000002</v>
      </c>
      <c r="AD940" s="474">
        <v>6.95</v>
      </c>
      <c r="AE940" s="325">
        <f t="shared" ref="AE940:AE941" si="1683">IF(ISBLANK(I940),"",I940/I939-1)</f>
        <v>7.1942446043165464E-2</v>
      </c>
      <c r="AF940" s="325">
        <f t="shared" ref="AF940:AF941" si="1684">IF(ISBLANK(J940),"",J940/J939-1)</f>
        <v>1.4545454545454417E-2</v>
      </c>
      <c r="AH940" s="451">
        <f t="shared" ref="AH940:AH941" si="1685">IF(ISBLANK(L940),"",L940/L939-1)</f>
        <v>-3.3088235294117641E-2</v>
      </c>
      <c r="AJ940" s="455">
        <f t="shared" ref="AJ940:AJ941" si="1686">IF(ISBLANK(N940),"",N940/N939-1)</f>
        <v>-3.2727272727272716E-2</v>
      </c>
      <c r="AL940" s="462">
        <f t="shared" ref="AL940:AL941" si="1687">IF(ISBLANK(P940),"",P940/P939-1)</f>
        <v>-9.5</v>
      </c>
      <c r="AM940" s="461">
        <f t="shared" ref="AM940:AM941" si="1688">IF(ISBLANK(Q940),"",Q940/Q939-1)</f>
        <v>-8.4905660377358583E-2</v>
      </c>
      <c r="AN940" s="452">
        <f t="shared" ref="AN940:AN941" si="1689">IF(ISBLANK(R940),"",R940/R939-1)</f>
        <v>-1.0526315789473606E-2</v>
      </c>
      <c r="AO940" s="325">
        <f t="shared" ref="AO940:AO941" si="1690">IF(ISBLANK(S940),"",S940/S939-1)</f>
        <v>-7.4285714285714288E-2</v>
      </c>
      <c r="AP940" s="36">
        <f t="shared" ref="AP940:AP941" si="1691">IF(ISBLANK(T940),"",T940/T939-1)</f>
        <v>-3.0120481927710885E-2</v>
      </c>
      <c r="AQ940" s="36">
        <f t="shared" ref="AQ940:AQ941" si="1692">IF(ISBLANK(U940),"",U940/U939-1)</f>
        <v>-8.9285714285713969E-3</v>
      </c>
      <c r="AR940" s="36">
        <f t="shared" ref="AR940:AR941" si="1693">IF(ISBLANK(V940),"",V940/V939-1)</f>
        <v>-9.52380952380949E-3</v>
      </c>
      <c r="AS940" s="36">
        <f t="shared" ref="AS940:AS941" si="1694">IF(ISBLANK(X940),"",X940/X939-1)</f>
        <v>2.3255813953488857E-3</v>
      </c>
      <c r="AT940" s="36">
        <f t="shared" ref="AT940:AT941" si="1695">IF(ISBLANK(Y940),"",Y940/Y939-1)</f>
        <v>2.0289855072463947E-2</v>
      </c>
      <c r="AU940" s="444">
        <f t="shared" ref="AU940:AU941" si="1696">IF(ISBLANK(Z940),"",Z940/Z939-1)</f>
        <v>2.7100271002711285E-3</v>
      </c>
      <c r="AV940" s="464">
        <f t="shared" ref="AV940:AV941" si="1697">IF(ISBLANK(AA940),"",AA940/AA939-1)</f>
        <v>-2.428256070640189E-2</v>
      </c>
      <c r="AW940" s="464">
        <f t="shared" ref="AW940:AW941" si="1698">IF(ISBLANK(AB940),"",AB940/AB939-1)</f>
        <v>-6.4885496183206048E-2</v>
      </c>
    </row>
    <row r="941" spans="1:49">
      <c r="A941" s="40">
        <f t="shared" si="1679"/>
        <v>43850</v>
      </c>
      <c r="B941" s="26">
        <v>7638</v>
      </c>
      <c r="C941">
        <v>4547</v>
      </c>
      <c r="D941" s="363">
        <f t="shared" ref="D941" si="1699">IF(ISBLANK(B941),"",(B941+C941)/(B940+C940)-1)</f>
        <v>-4.5287158191647747E-2</v>
      </c>
      <c r="E941" s="349">
        <f t="shared" ref="E941" si="1700">IF(ISBLANK(B941),"",B941/B940-1)</f>
        <v>-2.2148252464473162E-2</v>
      </c>
      <c r="F941" s="349">
        <f t="shared" ref="F941" si="1701">IF(ISBLANK(C941),"",C941/C940-1)</f>
        <v>-8.1785137318255208E-2</v>
      </c>
      <c r="G941" s="443">
        <f t="shared" ref="G941" si="1702">(B941-C941)/C941</f>
        <v>0.6797888717835936</v>
      </c>
      <c r="I941" s="469">
        <v>6.85</v>
      </c>
      <c r="J941" s="365">
        <v>13.15</v>
      </c>
      <c r="L941" s="365">
        <v>12.65</v>
      </c>
      <c r="N941" s="365">
        <v>12.55</v>
      </c>
      <c r="P941" s="379">
        <v>-1.1599999999999999</v>
      </c>
      <c r="Q941" s="368">
        <v>0.65</v>
      </c>
      <c r="R941" s="366">
        <v>4.7</v>
      </c>
      <c r="S941" s="73">
        <v>7.7</v>
      </c>
      <c r="T941" s="365">
        <v>7.65</v>
      </c>
      <c r="U941" s="365">
        <v>11.1</v>
      </c>
      <c r="V941" s="365">
        <v>10.4</v>
      </c>
      <c r="X941" s="365">
        <v>20.9</v>
      </c>
      <c r="Y941" s="365">
        <v>17.05</v>
      </c>
      <c r="Z941" s="457">
        <v>17.850000000000001</v>
      </c>
      <c r="AA941" s="365">
        <v>4.3899999999999997</v>
      </c>
      <c r="AB941" s="365">
        <v>2.4500000000000002</v>
      </c>
      <c r="AD941" s="474">
        <v>6.55</v>
      </c>
      <c r="AE941" s="325">
        <f t="shared" si="1683"/>
        <v>-8.0536912751677958E-2</v>
      </c>
      <c r="AF941" s="325">
        <f t="shared" si="1684"/>
        <v>-5.7347670250895932E-2</v>
      </c>
      <c r="AH941" s="451">
        <f t="shared" si="1685"/>
        <v>-3.802281368821292E-2</v>
      </c>
      <c r="AJ941" s="455">
        <f t="shared" si="1686"/>
        <v>-5.6390977443608992E-2</v>
      </c>
      <c r="AL941" s="462">
        <f t="shared" si="1687"/>
        <v>0.70588235294117618</v>
      </c>
      <c r="AM941" s="461">
        <f t="shared" si="1688"/>
        <v>-0.32989690721649478</v>
      </c>
      <c r="AN941" s="452">
        <f t="shared" si="1689"/>
        <v>0</v>
      </c>
      <c r="AO941" s="325">
        <f t="shared" si="1690"/>
        <v>-4.9382716049382602E-2</v>
      </c>
      <c r="AP941" s="36">
        <f t="shared" si="1691"/>
        <v>-4.9689440993788914E-2</v>
      </c>
      <c r="AQ941" s="36">
        <f t="shared" si="1692"/>
        <v>0</v>
      </c>
      <c r="AR941" s="36">
        <f t="shared" si="1693"/>
        <v>0</v>
      </c>
      <c r="AS941" s="36">
        <f t="shared" si="1694"/>
        <v>-3.0162412993039567E-2</v>
      </c>
      <c r="AT941" s="36">
        <f t="shared" si="1695"/>
        <v>-3.125E-2</v>
      </c>
      <c r="AU941" s="444">
        <f t="shared" si="1696"/>
        <v>-3.5135135135135109E-2</v>
      </c>
      <c r="AV941" s="464">
        <f t="shared" si="1697"/>
        <v>-6.7873303167421684E-3</v>
      </c>
      <c r="AW941" s="464">
        <f t="shared" si="1698"/>
        <v>0</v>
      </c>
    </row>
    <row r="942" spans="1:49">
      <c r="A942" s="40">
        <f t="shared" si="1679"/>
        <v>43857</v>
      </c>
      <c r="B942" s="26">
        <v>6724</v>
      </c>
      <c r="C942">
        <v>3982</v>
      </c>
      <c r="D942" s="363">
        <f t="shared" ref="D942:D947" si="1703">IF(ISBLANK(B942),"",(B942+C942)/(B941+C941)-1)</f>
        <v>-0.12137874435781704</v>
      </c>
      <c r="E942" s="349">
        <f t="shared" ref="E942:E944" si="1704">IF(ISBLANK(B942),"",B942/B941-1)</f>
        <v>-0.11966483372610626</v>
      </c>
      <c r="F942" s="349">
        <f t="shared" ref="F942:F944" si="1705">IF(ISBLANK(C942),"",C942/C941-1)</f>
        <v>-0.12425775236419623</v>
      </c>
      <c r="G942" s="443">
        <f t="shared" ref="G942:G946" si="1706">(B942-C942)/C942</f>
        <v>0.68859869412355601</v>
      </c>
      <c r="I942" s="469">
        <v>6.15</v>
      </c>
      <c r="J942" s="365">
        <v>11.85</v>
      </c>
      <c r="L942" s="365">
        <v>11.85</v>
      </c>
      <c r="N942" s="365">
        <v>11.5</v>
      </c>
      <c r="P942" s="379">
        <v>-1.69</v>
      </c>
      <c r="Q942" s="368">
        <v>0.3</v>
      </c>
      <c r="R942" s="366">
        <v>4.45</v>
      </c>
      <c r="S942" s="73">
        <v>7</v>
      </c>
      <c r="T942" s="365">
        <v>6.9</v>
      </c>
      <c r="U942" s="365">
        <v>9.85</v>
      </c>
      <c r="V942" s="365">
        <v>8.9499999999999993</v>
      </c>
      <c r="X942" s="365">
        <v>18.899999999999999</v>
      </c>
      <c r="Y942" s="365">
        <v>15.2</v>
      </c>
      <c r="Z942" s="457">
        <v>15.9</v>
      </c>
      <c r="AA942" s="365">
        <v>3.69</v>
      </c>
      <c r="AB942" s="365">
        <v>1.44</v>
      </c>
      <c r="AD942" s="474">
        <v>5.85</v>
      </c>
      <c r="AE942" s="325">
        <f t="shared" ref="AE942" si="1707">IF(ISBLANK(I942),"",I942/I941-1)</f>
        <v>-0.10218978102189769</v>
      </c>
      <c r="AF942" s="325">
        <f t="shared" ref="AF942" si="1708">IF(ISBLANK(J942),"",J942/J941-1)</f>
        <v>-9.885931558935368E-2</v>
      </c>
      <c r="AH942" s="451">
        <f t="shared" ref="AH942" si="1709">IF(ISBLANK(L942),"",L942/L941-1)</f>
        <v>-6.3241106719367668E-2</v>
      </c>
      <c r="AJ942" s="455">
        <f t="shared" ref="AJ942" si="1710">IF(ISBLANK(N942),"",N942/N941-1)</f>
        <v>-8.3665338645418363E-2</v>
      </c>
      <c r="AL942" s="462">
        <f t="shared" ref="AL942" si="1711">IF(ISBLANK(P942),"",P942/P941-1)</f>
        <v>0.4568965517241379</v>
      </c>
      <c r="AM942" s="461">
        <f t="shared" ref="AM942" si="1712">IF(ISBLANK(Q942),"",Q942/Q941-1)</f>
        <v>-0.53846153846153855</v>
      </c>
      <c r="AN942" s="452">
        <f t="shared" ref="AN942" si="1713">IF(ISBLANK(R942),"",R942/R941-1)</f>
        <v>-5.3191489361702149E-2</v>
      </c>
      <c r="AO942" s="325">
        <f t="shared" ref="AO942" si="1714">IF(ISBLANK(S942),"",S942/S941-1)</f>
        <v>-9.0909090909090939E-2</v>
      </c>
      <c r="AP942" s="36">
        <f t="shared" ref="AP942" si="1715">IF(ISBLANK(T942),"",T942/T941-1)</f>
        <v>-9.8039215686274495E-2</v>
      </c>
      <c r="AQ942" s="36">
        <f t="shared" ref="AQ942" si="1716">IF(ISBLANK(U942),"",U942/U941-1)</f>
        <v>-0.11261261261261257</v>
      </c>
      <c r="AR942" s="36">
        <f t="shared" ref="AR942" si="1717">IF(ISBLANK(V942),"",V942/V941-1)</f>
        <v>-0.13942307692307698</v>
      </c>
      <c r="AS942" s="36">
        <f t="shared" ref="AS942" si="1718">IF(ISBLANK(X942),"",X942/X941-1)</f>
        <v>-9.5693779904306275E-2</v>
      </c>
      <c r="AT942" s="36">
        <f t="shared" ref="AT942" si="1719">IF(ISBLANK(Y942),"",Y942/Y941-1)</f>
        <v>-0.1085043988269796</v>
      </c>
      <c r="AU942" s="444">
        <f t="shared" ref="AU942" si="1720">IF(ISBLANK(Z942),"",Z942/Z941-1)</f>
        <v>-0.10924369747899165</v>
      </c>
      <c r="AV942" s="464">
        <f t="shared" ref="AV942" si="1721">IF(ISBLANK(AA942),"",AA942/AA941-1)</f>
        <v>-0.15945330296127558</v>
      </c>
      <c r="AW942" s="464">
        <f t="shared" ref="AW942" si="1722">IF(ISBLANK(AB942),"",AB942/AB941-1)</f>
        <v>-0.41224489795918373</v>
      </c>
    </row>
    <row r="943" spans="1:49">
      <c r="A943" s="40">
        <f t="shared" si="1679"/>
        <v>43864</v>
      </c>
      <c r="B943" s="26">
        <v>6299</v>
      </c>
      <c r="C943">
        <v>3666</v>
      </c>
      <c r="D943" s="363">
        <f t="shared" si="1703"/>
        <v>-6.9213525126097464E-2</v>
      </c>
      <c r="E943" s="349">
        <f t="shared" si="1704"/>
        <v>-6.3206424747174306E-2</v>
      </c>
      <c r="F943" s="349">
        <f t="shared" si="1705"/>
        <v>-7.9357106981416403E-2</v>
      </c>
      <c r="G943" s="443">
        <f t="shared" si="1706"/>
        <v>0.71822149481723951</v>
      </c>
      <c r="I943" s="469">
        <v>6.1</v>
      </c>
      <c r="J943" s="365">
        <v>10.6</v>
      </c>
      <c r="L943" s="365">
        <v>11.1</v>
      </c>
      <c r="N943" s="365">
        <v>10.8</v>
      </c>
      <c r="P943" s="379">
        <v>-1.9</v>
      </c>
      <c r="Q943" s="368">
        <v>0.24</v>
      </c>
      <c r="R943" s="366">
        <v>4.3499999999999996</v>
      </c>
      <c r="S943" s="73">
        <v>5.85</v>
      </c>
      <c r="T943" s="365">
        <v>6.4</v>
      </c>
      <c r="U943" s="365">
        <v>9.25</v>
      </c>
      <c r="V943" s="365">
        <v>8.35</v>
      </c>
      <c r="X943" s="365">
        <v>18.05</v>
      </c>
      <c r="Y943" s="365">
        <v>14.35</v>
      </c>
      <c r="Z943" s="457">
        <v>15.05</v>
      </c>
      <c r="AA943" s="365">
        <v>3.44</v>
      </c>
      <c r="AB943" s="365">
        <v>1.25</v>
      </c>
      <c r="AD943" s="474">
        <v>5.35</v>
      </c>
      <c r="AE943" s="325">
        <f t="shared" ref="AE943" si="1723">IF(ISBLANK(I943),"",I943/I942-1)</f>
        <v>-8.1300813008131634E-3</v>
      </c>
      <c r="AF943" s="325">
        <f t="shared" ref="AF943" si="1724">IF(ISBLANK(J943),"",J943/J942-1)</f>
        <v>-0.10548523206751059</v>
      </c>
      <c r="AH943" s="451">
        <f t="shared" ref="AH943" si="1725">IF(ISBLANK(L943),"",L943/L942-1)</f>
        <v>-6.3291139240506333E-2</v>
      </c>
      <c r="AJ943" s="455">
        <f t="shared" ref="AJ943" si="1726">IF(ISBLANK(N943),"",N943/N942-1)</f>
        <v>-6.0869565217391286E-2</v>
      </c>
      <c r="AL943" s="462">
        <f t="shared" ref="AL943" si="1727">IF(ISBLANK(P943),"",P943/P942-1)</f>
        <v>0.12426035502958577</v>
      </c>
      <c r="AM943" s="461">
        <f t="shared" ref="AM943" si="1728">IF(ISBLANK(Q943),"",Q943/Q942-1)</f>
        <v>-0.19999999999999996</v>
      </c>
      <c r="AN943" s="452">
        <f t="shared" ref="AN943" si="1729">IF(ISBLANK(R943),"",R943/R942-1)</f>
        <v>-2.2471910112359716E-2</v>
      </c>
      <c r="AO943" s="325">
        <f t="shared" ref="AO943" si="1730">IF(ISBLANK(S943),"",S943/S942-1)</f>
        <v>-0.16428571428571437</v>
      </c>
      <c r="AP943" s="36">
        <f t="shared" ref="AP943" si="1731">IF(ISBLANK(T943),"",T943/T942-1)</f>
        <v>-7.2463768115942018E-2</v>
      </c>
      <c r="AQ943" s="36">
        <f t="shared" ref="AQ943" si="1732">IF(ISBLANK(U943),"",U943/U942-1)</f>
        <v>-6.0913705583756306E-2</v>
      </c>
      <c r="AR943" s="36">
        <f t="shared" ref="AR943" si="1733">IF(ISBLANK(V943),"",V943/V942-1)</f>
        <v>-6.7039106145251326E-2</v>
      </c>
      <c r="AS943" s="36">
        <f t="shared" ref="AS943" si="1734">IF(ISBLANK(X943),"",X943/X942-1)</f>
        <v>-4.4973544973544888E-2</v>
      </c>
      <c r="AT943" s="36">
        <f t="shared" ref="AT943" si="1735">IF(ISBLANK(Y943),"",Y943/Y942-1)</f>
        <v>-5.5921052631578871E-2</v>
      </c>
      <c r="AU943" s="444">
        <f t="shared" ref="AU943" si="1736">IF(ISBLANK(Z943),"",Z943/Z942-1)</f>
        <v>-5.3459119496855334E-2</v>
      </c>
      <c r="AV943" s="464">
        <f t="shared" ref="AV943" si="1737">IF(ISBLANK(AA943),"",AA943/AA942-1)</f>
        <v>-6.7750677506775103E-2</v>
      </c>
      <c r="AW943" s="464">
        <f t="shared" ref="AW943" si="1738">IF(ISBLANK(AB943),"",AB943/AB942-1)</f>
        <v>-0.13194444444444442</v>
      </c>
    </row>
    <row r="944" spans="1:49">
      <c r="A944" s="40">
        <f t="shared" si="1679"/>
        <v>43871</v>
      </c>
      <c r="B944" s="26">
        <v>5535</v>
      </c>
      <c r="C944">
        <v>3446</v>
      </c>
      <c r="D944" s="363">
        <f t="shared" si="1703"/>
        <v>-9.8745609633718034E-2</v>
      </c>
      <c r="E944" s="349">
        <f t="shared" si="1704"/>
        <v>-0.12128909350690587</v>
      </c>
      <c r="F944" s="349">
        <f t="shared" si="1705"/>
        <v>-6.001091107474088E-2</v>
      </c>
      <c r="G944" s="443">
        <f t="shared" si="1706"/>
        <v>0.60621009866511899</v>
      </c>
      <c r="I944" s="469">
        <v>5.75</v>
      </c>
      <c r="J944" s="414">
        <v>10</v>
      </c>
      <c r="K944" s="414"/>
      <c r="L944" s="414">
        <v>10.25</v>
      </c>
      <c r="M944" s="414"/>
      <c r="N944" s="414">
        <v>9.9</v>
      </c>
      <c r="O944" s="414"/>
      <c r="P944" s="379">
        <v>-2.1</v>
      </c>
      <c r="Q944" s="414">
        <v>0.33</v>
      </c>
      <c r="R944" s="414">
        <v>3.95</v>
      </c>
      <c r="S944" s="469">
        <v>5.05</v>
      </c>
      <c r="T944" s="414">
        <v>5.6</v>
      </c>
      <c r="U944" s="414">
        <v>7.9</v>
      </c>
      <c r="V944" s="414">
        <v>7</v>
      </c>
      <c r="W944" s="414"/>
      <c r="X944" s="414">
        <v>16.55</v>
      </c>
      <c r="Y944" s="414">
        <v>12.96</v>
      </c>
      <c r="Z944" s="469">
        <v>13.6</v>
      </c>
      <c r="AA944" s="414">
        <v>2.89</v>
      </c>
      <c r="AB944" s="414">
        <v>0.74</v>
      </c>
      <c r="AD944" s="474">
        <v>4.55</v>
      </c>
      <c r="AE944" s="325">
        <f t="shared" ref="AE944" si="1739">IF(ISBLANK(I944),"",I944/I943-1)</f>
        <v>-5.7377049180327822E-2</v>
      </c>
      <c r="AF944" s="325">
        <f t="shared" ref="AF944" si="1740">IF(ISBLANK(J944),"",J944/J943-1)</f>
        <v>-5.6603773584905648E-2</v>
      </c>
      <c r="AH944" s="451">
        <f t="shared" ref="AH944:AH945" si="1741">IF(ISBLANK(L944),"",L944/L943-1)</f>
        <v>-7.6576576576576572E-2</v>
      </c>
      <c r="AJ944" s="455">
        <f t="shared" ref="AJ944" si="1742">IF(ISBLANK(N944),"",N944/N943-1)</f>
        <v>-8.333333333333337E-2</v>
      </c>
      <c r="AL944" s="462">
        <f t="shared" ref="AL944" si="1743">IF(ISBLANK(P944),"",P944/P943-1)</f>
        <v>0.10526315789473695</v>
      </c>
      <c r="AM944" s="461">
        <f t="shared" ref="AM944" si="1744">IF(ISBLANK(Q944),"",Q944/Q943-1)</f>
        <v>0.37500000000000022</v>
      </c>
      <c r="AN944" s="452">
        <f t="shared" ref="AN944" si="1745">IF(ISBLANK(R944),"",R944/R943-1)</f>
        <v>-9.1954022988505635E-2</v>
      </c>
      <c r="AO944" s="325">
        <f t="shared" ref="AO944:AO945" si="1746">IF(ISBLANK(S944),"",S944/S943-1)</f>
        <v>-0.13675213675213671</v>
      </c>
      <c r="AP944" s="36">
        <f t="shared" ref="AP944" si="1747">IF(ISBLANK(T944),"",T944/T943-1)</f>
        <v>-0.12500000000000011</v>
      </c>
      <c r="AQ944" s="36">
        <f t="shared" ref="AQ944" si="1748">IF(ISBLANK(U944),"",U944/U943-1)</f>
        <v>-0.1459459459459459</v>
      </c>
      <c r="AR944" s="36">
        <f t="shared" ref="AR944" si="1749">IF(ISBLANK(V944),"",V944/V943-1)</f>
        <v>-0.16167664670658677</v>
      </c>
      <c r="AS944" s="36">
        <f t="shared" ref="AS944" si="1750">IF(ISBLANK(X944),"",X944/X943-1)</f>
        <v>-8.3102493074792227E-2</v>
      </c>
      <c r="AT944" s="36">
        <f t="shared" ref="AT944" si="1751">IF(ISBLANK(Y944),"",Y944/Y943-1)</f>
        <v>-9.6864111498257799E-2</v>
      </c>
      <c r="AU944" s="444">
        <f t="shared" ref="AU944:AU945" si="1752">IF(ISBLANK(Z944),"",Z944/Z943-1)</f>
        <v>-9.6345514950166189E-2</v>
      </c>
      <c r="AV944" s="464">
        <f t="shared" ref="AV944" si="1753">IF(ISBLANK(AA944),"",AA944/AA943-1)</f>
        <v>-0.15988372093023251</v>
      </c>
      <c r="AW944" s="464">
        <f t="shared" ref="AW944" si="1754">IF(ISBLANK(AB944),"",AB944/AB943-1)</f>
        <v>-0.40800000000000003</v>
      </c>
    </row>
    <row r="945" spans="1:49">
      <c r="A945" s="40">
        <f t="shared" si="1679"/>
        <v>43878</v>
      </c>
      <c r="B945" s="26">
        <v>5173</v>
      </c>
      <c r="C945">
        <v>3298</v>
      </c>
      <c r="D945" s="363">
        <f t="shared" si="1703"/>
        <v>-5.6786549382028761E-2</v>
      </c>
      <c r="E945" s="349">
        <f t="shared" ref="E945" si="1755">IF(ISBLANK(B945),"",B945/B944-1)</f>
        <v>-6.5401987353206903E-2</v>
      </c>
      <c r="F945" s="349">
        <f t="shared" ref="F945" si="1756">IF(ISBLANK(C945),"",C945/C944-1)</f>
        <v>-4.2948345908299435E-2</v>
      </c>
      <c r="G945" s="443">
        <f t="shared" si="1706"/>
        <v>0.56852637962401453</v>
      </c>
      <c r="I945" s="469">
        <v>5.6</v>
      </c>
      <c r="J945" s="414">
        <v>9.6</v>
      </c>
      <c r="K945" s="414"/>
      <c r="L945" s="414">
        <v>9.65</v>
      </c>
      <c r="M945" s="414"/>
      <c r="N945" s="414">
        <v>9.4</v>
      </c>
      <c r="O945" s="414"/>
      <c r="P945" s="379">
        <v>-2.16</v>
      </c>
      <c r="Q945" s="414">
        <v>0.59</v>
      </c>
      <c r="R945" s="414">
        <v>3.75</v>
      </c>
      <c r="S945" s="469">
        <v>4.75</v>
      </c>
      <c r="T945" s="414">
        <v>5.0999999999999996</v>
      </c>
      <c r="U945" s="414">
        <v>7.2</v>
      </c>
      <c r="V945" s="414">
        <v>6.3</v>
      </c>
      <c r="W945" s="414"/>
      <c r="X945" s="414">
        <v>15.9</v>
      </c>
      <c r="Y945" s="414">
        <v>12.25</v>
      </c>
      <c r="Z945" s="469">
        <v>12.95</v>
      </c>
      <c r="AA945" s="414">
        <v>2.66</v>
      </c>
      <c r="AB945" s="414">
        <v>0.49</v>
      </c>
      <c r="AD945" s="474">
        <v>4.05</v>
      </c>
      <c r="AE945" s="325">
        <f t="shared" ref="AE945" si="1757">IF(ISBLANK(I945),"",I945/I944-1)</f>
        <v>-2.6086956521739202E-2</v>
      </c>
      <c r="AF945" s="325">
        <f t="shared" ref="AF945" si="1758">IF(ISBLANK(J945),"",J945/J944-1)</f>
        <v>-4.0000000000000036E-2</v>
      </c>
      <c r="AH945" s="451">
        <f t="shared" si="1741"/>
        <v>-5.85365853658536E-2</v>
      </c>
      <c r="AJ945" s="455">
        <f t="shared" ref="AJ945" si="1759">IF(ISBLANK(N945),"",N945/N944-1)</f>
        <v>-5.0505050505050497E-2</v>
      </c>
      <c r="AL945" s="462">
        <f t="shared" ref="AL945" si="1760">IF(ISBLANK(P945),"",P945/P944-1)</f>
        <v>2.8571428571428692E-2</v>
      </c>
      <c r="AM945" s="462">
        <f t="shared" ref="AM945" si="1761">IF(ISBLANK(Q945),"",Q945/Q944-1)</f>
        <v>0.78787878787878762</v>
      </c>
      <c r="AN945" s="465">
        <f t="shared" ref="AN945" si="1762">IF(ISBLANK(R945),"",R945/R944-1)</f>
        <v>-5.0632911392405111E-2</v>
      </c>
      <c r="AO945" s="325">
        <f t="shared" si="1746"/>
        <v>-5.9405940594059348E-2</v>
      </c>
      <c r="AP945" s="451">
        <f t="shared" ref="AP945" si="1763">IF(ISBLANK(T945),"",T945/T944-1)</f>
        <v>-8.9285714285714302E-2</v>
      </c>
      <c r="AQ945" s="451">
        <f t="shared" ref="AQ945" si="1764">IF(ISBLANK(U945),"",U945/U944-1)</f>
        <v>-8.8607594936708889E-2</v>
      </c>
      <c r="AR945" s="451">
        <f t="shared" ref="AR945" si="1765">IF(ISBLANK(V945),"",V945/V944-1)</f>
        <v>-9.9999999999999978E-2</v>
      </c>
      <c r="AS945" s="451">
        <f t="shared" ref="AS945" si="1766">IF(ISBLANK(X945),"",X945/X944-1)</f>
        <v>-3.92749244712991E-2</v>
      </c>
      <c r="AT945" s="451">
        <f t="shared" ref="AT945" si="1767">IF(ISBLANK(Y945),"",Y945/Y944-1)</f>
        <v>-5.4783950617284027E-2</v>
      </c>
      <c r="AU945" s="444">
        <f t="shared" si="1752"/>
        <v>-4.7794117647058876E-2</v>
      </c>
      <c r="AV945" s="466">
        <f t="shared" ref="AV945" si="1768">IF(ISBLANK(AA945),"",AA945/AA944-1)</f>
        <v>-7.9584775086505188E-2</v>
      </c>
      <c r="AW945" s="466">
        <f t="shared" ref="AW945" si="1769">IF(ISBLANK(AB945),"",AB945/AB944-1)</f>
        <v>-0.33783783783783783</v>
      </c>
    </row>
    <row r="946" spans="1:49">
      <c r="A946" s="40">
        <f t="shared" si="1679"/>
        <v>43885</v>
      </c>
      <c r="B946" s="26">
        <v>5130</v>
      </c>
      <c r="C946" s="458">
        <v>3437</v>
      </c>
      <c r="D946" s="363">
        <f t="shared" si="1703"/>
        <v>1.1332782434187116E-2</v>
      </c>
      <c r="E946" s="349">
        <f t="shared" ref="E946" si="1770">IF(ISBLANK(B946),"",B946/B945-1)</f>
        <v>-8.3123912623236373E-3</v>
      </c>
      <c r="F946" s="349">
        <f t="shared" ref="F946" si="1771">IF(ISBLANK(C946),"",C946/C945-1)</f>
        <v>4.2146755609460351E-2</v>
      </c>
      <c r="G946" s="443">
        <f t="shared" si="1706"/>
        <v>0.49258073901658422</v>
      </c>
      <c r="H946" s="458"/>
      <c r="I946" s="469">
        <v>5.95</v>
      </c>
      <c r="J946" s="414">
        <v>10.050000000000001</v>
      </c>
      <c r="K946" s="414"/>
      <c r="L946" s="414">
        <v>9.5</v>
      </c>
      <c r="M946" s="414"/>
      <c r="N946" s="414">
        <v>9.25</v>
      </c>
      <c r="O946" s="414"/>
      <c r="P946" s="379">
        <v>-2.11</v>
      </c>
      <c r="Q946" s="414">
        <v>0.83</v>
      </c>
      <c r="R946" s="414">
        <v>3.65</v>
      </c>
      <c r="S946" s="469">
        <v>4.5999999999999996</v>
      </c>
      <c r="T946" s="414">
        <v>5</v>
      </c>
      <c r="U946" s="414">
        <v>7.15</v>
      </c>
      <c r="V946" s="414">
        <v>6.25</v>
      </c>
      <c r="W946" s="414"/>
      <c r="X946" s="414">
        <v>15.95</v>
      </c>
      <c r="Y946" s="414">
        <v>12.3</v>
      </c>
      <c r="Z946" s="469">
        <v>13</v>
      </c>
      <c r="AA946" s="414">
        <v>2.58</v>
      </c>
      <c r="AB946" s="414">
        <v>0.45</v>
      </c>
      <c r="AD946" s="474">
        <v>3.95</v>
      </c>
      <c r="AE946" s="325">
        <f t="shared" ref="AE946" si="1772">IF(ISBLANK(I946),"",I946/I945-1)</f>
        <v>6.25E-2</v>
      </c>
      <c r="AF946" s="325">
        <f t="shared" ref="AF946" si="1773">IF(ISBLANK(J946),"",J946/J945-1)</f>
        <v>4.6875000000000222E-2</v>
      </c>
      <c r="AH946" s="451">
        <f t="shared" ref="AH946" si="1774">IF(ISBLANK(L946),"",L946/L945-1)</f>
        <v>-1.5544041450777257E-2</v>
      </c>
      <c r="AJ946" s="455">
        <f t="shared" ref="AJ946" si="1775">IF(ISBLANK(N946),"",N946/N945-1)</f>
        <v>-1.5957446808510634E-2</v>
      </c>
      <c r="AL946" s="462">
        <f t="shared" ref="AL946" si="1776">IF(ISBLANK(P946),"",P946/P945-1)</f>
        <v>-2.3148148148148251E-2</v>
      </c>
      <c r="AM946" s="462">
        <f t="shared" ref="AM946" si="1777">IF(ISBLANK(Q946),"",Q946/Q945-1)</f>
        <v>0.40677966101694918</v>
      </c>
      <c r="AN946" s="465">
        <f t="shared" ref="AN946" si="1778">IF(ISBLANK(R946),"",R946/R945-1)</f>
        <v>-2.6666666666666727E-2</v>
      </c>
      <c r="AO946" s="325">
        <f t="shared" ref="AO946" si="1779">IF(ISBLANK(S946),"",S946/S945-1)</f>
        <v>-3.1578947368421151E-2</v>
      </c>
      <c r="AP946" s="451">
        <f t="shared" ref="AP946" si="1780">IF(ISBLANK(T946),"",T946/T945-1)</f>
        <v>-1.9607843137254832E-2</v>
      </c>
      <c r="AQ946" s="451">
        <f t="shared" ref="AQ946" si="1781">IF(ISBLANK(U946),"",U946/U945-1)</f>
        <v>-6.9444444444444198E-3</v>
      </c>
      <c r="AR946" s="451">
        <f t="shared" ref="AR946" si="1782">IF(ISBLANK(V946),"",V946/V945-1)</f>
        <v>-7.9365079365079083E-3</v>
      </c>
      <c r="AS946" s="451">
        <f t="shared" ref="AS946" si="1783">IF(ISBLANK(X946),"",X946/X945-1)</f>
        <v>3.1446540880502027E-3</v>
      </c>
      <c r="AT946" s="451">
        <f t="shared" ref="AT946" si="1784">IF(ISBLANK(Y946),"",Y946/Y945-1)</f>
        <v>4.0816326530612734E-3</v>
      </c>
      <c r="AU946" s="444">
        <f t="shared" ref="AU946" si="1785">IF(ISBLANK(Z946),"",Z946/Z945-1)</f>
        <v>3.8610038610038533E-3</v>
      </c>
      <c r="AV946" s="466">
        <f t="shared" ref="AV946" si="1786">IF(ISBLANK(AA946),"",AA946/AA945-1)</f>
        <v>-3.007518796992481E-2</v>
      </c>
      <c r="AW946" s="466">
        <f t="shared" ref="AW946" si="1787">IF(ISBLANK(AB946),"",AB946/AB945-1)</f>
        <v>-8.1632653061224469E-2</v>
      </c>
    </row>
    <row r="947" spans="1:49">
      <c r="A947" s="40">
        <f t="shared" si="1679"/>
        <v>43892</v>
      </c>
      <c r="B947" s="26">
        <v>4890</v>
      </c>
      <c r="C947" s="26">
        <v>3194</v>
      </c>
      <c r="D947" s="363">
        <f t="shared" si="1703"/>
        <v>-5.6379129216762025E-2</v>
      </c>
      <c r="E947" s="349">
        <f t="shared" ref="E947" si="1788">IF(ISBLANK(B947),"",B947/B946-1)</f>
        <v>-4.6783625730994149E-2</v>
      </c>
      <c r="F947" s="349">
        <f t="shared" ref="F947" si="1789">IF(ISBLANK(C947),"",C947/C946-1)</f>
        <v>-7.0701192900785581E-2</v>
      </c>
      <c r="G947" s="443">
        <f t="shared" ref="G947" si="1790">(B947-C947)/C947</f>
        <v>0.53099561678146523</v>
      </c>
      <c r="H947" s="26"/>
      <c r="I947" s="500">
        <v>5.2</v>
      </c>
      <c r="J947" s="467">
        <v>9.6</v>
      </c>
      <c r="K947" s="437"/>
      <c r="L947" s="437">
        <v>8.9499999999999993</v>
      </c>
      <c r="M947" s="437"/>
      <c r="N947" s="437">
        <v>8.8000000000000007</v>
      </c>
      <c r="O947" s="437"/>
      <c r="P947" s="468">
        <v>-2.16</v>
      </c>
      <c r="Q947" s="437">
        <v>0.59</v>
      </c>
      <c r="R947" s="437">
        <v>3.15</v>
      </c>
      <c r="S947" s="491">
        <v>4.3</v>
      </c>
      <c r="T947" s="437">
        <v>4.5999999999999996</v>
      </c>
      <c r="U947" s="437">
        <v>6.95</v>
      </c>
      <c r="V947" s="437">
        <v>6.05</v>
      </c>
      <c r="W947" s="437"/>
      <c r="X947" s="437">
        <v>15.55</v>
      </c>
      <c r="Y947" s="437">
        <v>11.9</v>
      </c>
      <c r="Z947" s="491">
        <v>12.6</v>
      </c>
      <c r="AA947" s="437">
        <v>2.4500000000000002</v>
      </c>
      <c r="AB947" s="437">
        <v>0.38</v>
      </c>
      <c r="AC947" s="40"/>
      <c r="AD947" s="485">
        <v>3.55</v>
      </c>
      <c r="AE947" s="325">
        <f t="shared" ref="AE947" si="1791">IF(ISBLANK(I947),"",I947/I946-1)</f>
        <v>-0.12605042016806722</v>
      </c>
      <c r="AF947" s="325">
        <f t="shared" ref="AF947" si="1792">IF(ISBLANK(J947),"",J947/J946-1)</f>
        <v>-4.4776119402985204E-2</v>
      </c>
      <c r="AH947" s="451">
        <f t="shared" ref="AH947" si="1793">IF(ISBLANK(L947),"",L947/L946-1)</f>
        <v>-5.7894736842105332E-2</v>
      </c>
      <c r="AJ947" s="455">
        <f t="shared" ref="AJ947" si="1794">IF(ISBLANK(N947),"",N947/N946-1)</f>
        <v>-4.8648648648648596E-2</v>
      </c>
      <c r="AL947" s="462">
        <f t="shared" ref="AL947" si="1795">IF(ISBLANK(P947),"",P947/P946-1)</f>
        <v>2.369668246445511E-2</v>
      </c>
      <c r="AM947" s="462">
        <f t="shared" ref="AM947" si="1796">IF(ISBLANK(Q947),"",Q947/Q946-1)</f>
        <v>-0.28915662650602414</v>
      </c>
      <c r="AN947" s="465">
        <f t="shared" ref="AN947" si="1797">IF(ISBLANK(R947),"",R947/R946-1)</f>
        <v>-0.13698630136986301</v>
      </c>
      <c r="AO947" s="325">
        <f t="shared" ref="AO947" si="1798">IF(ISBLANK(S947),"",S947/S946-1)</f>
        <v>-6.5217391304347783E-2</v>
      </c>
      <c r="AP947" s="451">
        <f t="shared" ref="AP947" si="1799">IF(ISBLANK(T947),"",T947/T946-1)</f>
        <v>-8.0000000000000071E-2</v>
      </c>
      <c r="AQ947" s="451">
        <f t="shared" ref="AQ947" si="1800">IF(ISBLANK(U947),"",U947/U946-1)</f>
        <v>-2.7972027972028024E-2</v>
      </c>
      <c r="AR947" s="451">
        <f t="shared" ref="AR947" si="1801">IF(ISBLANK(V947),"",V947/V946-1)</f>
        <v>-3.2000000000000028E-2</v>
      </c>
      <c r="AS947" s="451">
        <f t="shared" ref="AS947" si="1802">IF(ISBLANK(X947),"",X947/X946-1)</f>
        <v>-2.5078369905956022E-2</v>
      </c>
      <c r="AT947" s="451">
        <f t="shared" ref="AT947" si="1803">IF(ISBLANK(Y947),"",Y947/Y946-1)</f>
        <v>-3.2520325203252098E-2</v>
      </c>
      <c r="AU947" s="444">
        <f t="shared" ref="AU947" si="1804">IF(ISBLANK(Z947),"",Z947/Z946-1)</f>
        <v>-3.0769230769230771E-2</v>
      </c>
      <c r="AV947" s="466">
        <f t="shared" ref="AV947" si="1805">IF(ISBLANK(AA947),"",AA947/AA946-1)</f>
        <v>-5.0387596899224785E-2</v>
      </c>
      <c r="AW947" s="466">
        <f t="shared" ref="AW947" si="1806">IF(ISBLANK(AB947),"",AB947/AB946-1)</f>
        <v>-0.15555555555555556</v>
      </c>
    </row>
    <row r="948" spans="1:49">
      <c r="A948" s="40">
        <f t="shared" si="1679"/>
        <v>43899</v>
      </c>
      <c r="B948" s="26">
        <v>4801</v>
      </c>
      <c r="C948" s="458">
        <v>3030</v>
      </c>
      <c r="D948" s="363">
        <f t="shared" ref="D948" si="1807">IF(ISBLANK(B948),"",(B948+C948)/(B947+C947)-1)</f>
        <v>-3.129638792676892E-2</v>
      </c>
      <c r="E948" s="349">
        <f t="shared" ref="E948" si="1808">IF(ISBLANK(B948),"",B948/B947-1)</f>
        <v>-1.8200408997955053E-2</v>
      </c>
      <c r="F948" s="349">
        <f t="shared" ref="F948" si="1809">IF(ISBLANK(C948),"",C948/C947-1)</f>
        <v>-5.1346274264245428E-2</v>
      </c>
      <c r="G948" s="443">
        <f t="shared" ref="G948" si="1810">(B948-C948)/C948</f>
        <v>0.58448844884488449</v>
      </c>
      <c r="H948" s="458"/>
      <c r="I948" s="469">
        <v>4.95</v>
      </c>
      <c r="J948" s="414">
        <v>9.0500000000000007</v>
      </c>
      <c r="K948" s="414"/>
      <c r="L948" s="414">
        <v>8.35</v>
      </c>
      <c r="M948" s="414"/>
      <c r="N948" s="414">
        <v>8.1999999999999993</v>
      </c>
      <c r="O948" s="414"/>
      <c r="P948" s="379">
        <v>-2.09</v>
      </c>
      <c r="Q948" s="414">
        <v>0.56999999999999995</v>
      </c>
      <c r="R948" s="414">
        <v>3.3</v>
      </c>
      <c r="S948" s="469">
        <v>4</v>
      </c>
      <c r="T948" s="414">
        <v>4.1500000000000004</v>
      </c>
      <c r="U948" s="414">
        <v>7.25</v>
      </c>
      <c r="V948" s="414">
        <v>6.35</v>
      </c>
      <c r="W948" s="414"/>
      <c r="X948" s="414">
        <v>14.8</v>
      </c>
      <c r="Y948" s="414">
        <v>11.15</v>
      </c>
      <c r="Z948" s="469">
        <v>11.85</v>
      </c>
      <c r="AA948" s="414">
        <v>2.56</v>
      </c>
      <c r="AB948" s="414">
        <v>0.55000000000000004</v>
      </c>
      <c r="AD948" s="474">
        <v>3.1</v>
      </c>
      <c r="AE948" s="325">
        <f t="shared" ref="AE948" si="1811">IF(ISBLANK(I948),"",I948/I947-1)</f>
        <v>-4.8076923076923128E-2</v>
      </c>
      <c r="AF948" s="325">
        <f t="shared" ref="AF948" si="1812">IF(ISBLANK(J948),"",J948/J947-1)</f>
        <v>-5.7291666666666519E-2</v>
      </c>
      <c r="AH948" s="451">
        <f t="shared" ref="AH948" si="1813">IF(ISBLANK(L948),"",L948/L947-1)</f>
        <v>-6.7039106145251326E-2</v>
      </c>
      <c r="AJ948" s="455">
        <f t="shared" ref="AJ948" si="1814">IF(ISBLANK(N948),"",N948/N947-1)</f>
        <v>-6.8181818181818343E-2</v>
      </c>
      <c r="AL948" s="462">
        <f t="shared" ref="AL948" si="1815">IF(ISBLANK(P948),"",P948/P947-1)</f>
        <v>-3.2407407407407551E-2</v>
      </c>
      <c r="AM948" s="462">
        <f t="shared" ref="AM948" si="1816">IF(ISBLANK(Q948),"",Q948/Q947-1)</f>
        <v>-3.3898305084745783E-2</v>
      </c>
      <c r="AN948" s="465">
        <f t="shared" ref="AN948" si="1817">IF(ISBLANK(R948),"",R948/R947-1)</f>
        <v>4.7619047619047672E-2</v>
      </c>
      <c r="AO948" s="325">
        <f t="shared" ref="AO948" si="1818">IF(ISBLANK(S948),"",S948/S947-1)</f>
        <v>-6.9767441860465129E-2</v>
      </c>
      <c r="AP948" s="451">
        <f t="shared" ref="AP948" si="1819">IF(ISBLANK(T948),"",T948/T947-1)</f>
        <v>-9.7826086956521618E-2</v>
      </c>
      <c r="AQ948" s="451">
        <f t="shared" ref="AQ948" si="1820">IF(ISBLANK(U948),"",U948/U947-1)</f>
        <v>4.3165467625899234E-2</v>
      </c>
      <c r="AR948" s="451">
        <f t="shared" ref="AR948" si="1821">IF(ISBLANK(V948),"",V948/V947-1)</f>
        <v>4.9586776859504189E-2</v>
      </c>
      <c r="AS948" s="451">
        <f t="shared" ref="AS948" si="1822">IF(ISBLANK(X948),"",X948/X947-1)</f>
        <v>-4.8231511254019255E-2</v>
      </c>
      <c r="AT948" s="451">
        <f t="shared" ref="AT948" si="1823">IF(ISBLANK(Y948),"",Y948/Y947-1)</f>
        <v>-6.3025210084033612E-2</v>
      </c>
      <c r="AU948" s="444">
        <f t="shared" ref="AU948" si="1824">IF(ISBLANK(Z948),"",Z948/Z947-1)</f>
        <v>-5.9523809523809534E-2</v>
      </c>
      <c r="AV948" s="466">
        <f t="shared" ref="AV948" si="1825">IF(ISBLANK(AA948),"",AA948/AA947-1)</f>
        <v>4.4897959183673342E-2</v>
      </c>
      <c r="AW948" s="466">
        <f t="shared" ref="AW948" si="1826">IF(ISBLANK(AB948),"",AB948/AB947-1)</f>
        <v>0.44736842105263164</v>
      </c>
    </row>
    <row r="949" spans="1:49">
      <c r="A949" s="40">
        <f t="shared" si="1679"/>
        <v>43906</v>
      </c>
      <c r="B949" s="26">
        <v>4502</v>
      </c>
      <c r="C949">
        <v>2710</v>
      </c>
      <c r="D949" s="363">
        <f t="shared" ref="D949" si="1827">IF(ISBLANK(B949),"",(B949+C949)/(B948+C948)-1)</f>
        <v>-7.9044821861831149E-2</v>
      </c>
      <c r="E949" s="349">
        <f t="shared" ref="E949" si="1828">IF(ISBLANK(B949),"",B949/B948-1)</f>
        <v>-6.2278691939179343E-2</v>
      </c>
      <c r="F949" s="349">
        <f t="shared" ref="F949" si="1829">IF(ISBLANK(C949),"",C949/C948-1)</f>
        <v>-0.10561056105610556</v>
      </c>
      <c r="G949" s="443">
        <f t="shared" ref="G949" si="1830">(B949-C949)/C949</f>
        <v>0.6612546125461255</v>
      </c>
      <c r="I949" s="469">
        <v>4.45</v>
      </c>
      <c r="J949" s="414">
        <v>8</v>
      </c>
      <c r="K949" s="414"/>
      <c r="L949" s="414">
        <v>7.85</v>
      </c>
      <c r="M949" s="414"/>
      <c r="N949" s="414">
        <v>7.7</v>
      </c>
      <c r="O949" s="414"/>
      <c r="P949" s="379">
        <v>-2.0099999999999998</v>
      </c>
      <c r="Q949" s="414">
        <v>0.56999999999999995</v>
      </c>
      <c r="R949" s="414">
        <v>3.25</v>
      </c>
      <c r="S949" s="469">
        <v>3.7</v>
      </c>
      <c r="T949" s="414">
        <v>3.8</v>
      </c>
      <c r="U949" s="414">
        <v>7.1</v>
      </c>
      <c r="V949" s="414">
        <v>6.2</v>
      </c>
      <c r="W949" s="414"/>
      <c r="X949" s="414">
        <v>13.5</v>
      </c>
      <c r="Y949" s="414">
        <v>9.85</v>
      </c>
      <c r="Z949" s="469">
        <v>10.55</v>
      </c>
      <c r="AA949" s="414">
        <v>2.56</v>
      </c>
      <c r="AB949" s="414">
        <v>0.66</v>
      </c>
      <c r="AD949" s="474">
        <v>2.85</v>
      </c>
      <c r="AE949" s="325">
        <f t="shared" ref="AE949" si="1831">IF(ISBLANK(I949),"",I949/I948-1)</f>
        <v>-0.10101010101010099</v>
      </c>
      <c r="AF949" s="325">
        <f t="shared" ref="AF949" si="1832">IF(ISBLANK(J949),"",J949/J948-1)</f>
        <v>-0.11602209944751385</v>
      </c>
      <c r="AH949" s="451">
        <f t="shared" ref="AH949" si="1833">IF(ISBLANK(L949),"",L949/L948-1)</f>
        <v>-5.9880239520958112E-2</v>
      </c>
      <c r="AJ949" s="455">
        <f t="shared" ref="AJ949" si="1834">IF(ISBLANK(N949),"",N949/N948-1)</f>
        <v>-6.0975609756097504E-2</v>
      </c>
      <c r="AL949" s="462">
        <f t="shared" ref="AL949" si="1835">IF(ISBLANK(P949),"",P949/P948-1)</f>
        <v>-3.8277511961722577E-2</v>
      </c>
      <c r="AM949" s="462">
        <f t="shared" ref="AM949" si="1836">IF(ISBLANK(Q949),"",Q949/Q948-1)</f>
        <v>0</v>
      </c>
      <c r="AN949" s="465">
        <f t="shared" ref="AN949" si="1837">IF(ISBLANK(R949),"",R949/R948-1)</f>
        <v>-1.5151515151515138E-2</v>
      </c>
      <c r="AO949" s="325">
        <f t="shared" ref="AO949" si="1838">IF(ISBLANK(S949),"",S949/S948-1)</f>
        <v>-7.4999999999999956E-2</v>
      </c>
      <c r="AP949" s="451">
        <f t="shared" ref="AP949" si="1839">IF(ISBLANK(T949),"",T949/T948-1)</f>
        <v>-8.4337349397590522E-2</v>
      </c>
      <c r="AQ949" s="451">
        <f t="shared" ref="AQ949" si="1840">IF(ISBLANK(U949),"",U949/U948-1)</f>
        <v>-2.0689655172413834E-2</v>
      </c>
      <c r="AR949" s="451">
        <f t="shared" ref="AR949" si="1841">IF(ISBLANK(V949),"",V949/V948-1)</f>
        <v>-2.3622047244094446E-2</v>
      </c>
      <c r="AS949" s="451">
        <f t="shared" ref="AS949" si="1842">IF(ISBLANK(X949),"",X949/X948-1)</f>
        <v>-8.7837837837837829E-2</v>
      </c>
      <c r="AT949" s="451">
        <f t="shared" ref="AT949" si="1843">IF(ISBLANK(Y949),"",Y949/Y948-1)</f>
        <v>-0.11659192825112119</v>
      </c>
      <c r="AU949" s="444">
        <f t="shared" ref="AU949" si="1844">IF(ISBLANK(Z949),"",Z949/Z948-1)</f>
        <v>-0.10970464135021085</v>
      </c>
      <c r="AV949" s="466">
        <f t="shared" ref="AV949" si="1845">IF(ISBLANK(AA949),"",AA949/AA948-1)</f>
        <v>0</v>
      </c>
      <c r="AW949" s="466">
        <f t="shared" ref="AW949" si="1846">IF(ISBLANK(AB949),"",AB949/AB948-1)</f>
        <v>0.19999999999999996</v>
      </c>
    </row>
    <row r="950" spans="1:49">
      <c r="A950" s="40">
        <f t="shared" si="1679"/>
        <v>43913</v>
      </c>
      <c r="B950" s="26">
        <v>4366</v>
      </c>
      <c r="C950">
        <v>2655</v>
      </c>
      <c r="D950" s="363">
        <f t="shared" ref="D950" si="1847">IF(ISBLANK(B950),"",(B950+C950)/(B949+C949)-1)</f>
        <v>-2.6483638380476959E-2</v>
      </c>
      <c r="E950" s="349">
        <f t="shared" ref="E950" si="1848">IF(ISBLANK(B950),"",B950/B949-1)</f>
        <v>-3.0208796090626433E-2</v>
      </c>
      <c r="F950" s="349">
        <f t="shared" ref="F950" si="1849">IF(ISBLANK(C950),"",C950/C949-1)</f>
        <v>-2.0295202952029467E-2</v>
      </c>
      <c r="G950" s="443">
        <f t="shared" ref="G950" si="1850">(B950-C950)/C950</f>
        <v>0.64444444444444449</v>
      </c>
      <c r="I950" s="469">
        <v>4.3</v>
      </c>
      <c r="J950" s="414">
        <v>7.7</v>
      </c>
      <c r="K950" s="414"/>
      <c r="L950" s="414">
        <v>7.6</v>
      </c>
      <c r="M950" s="414"/>
      <c r="N950" s="414">
        <v>7.45</v>
      </c>
      <c r="O950" s="414"/>
      <c r="P950" s="379">
        <v>-1.71</v>
      </c>
      <c r="Q950" s="414">
        <v>0.63</v>
      </c>
      <c r="R950" s="414">
        <v>2.9</v>
      </c>
      <c r="S950" s="469">
        <v>3.55</v>
      </c>
      <c r="T950" s="414">
        <v>3.6</v>
      </c>
      <c r="U950" s="414">
        <v>6.85</v>
      </c>
      <c r="V950" s="414">
        <v>5.95</v>
      </c>
      <c r="W950" s="414"/>
      <c r="X950" s="414">
        <v>12.9</v>
      </c>
      <c r="Y950" s="414">
        <v>9.25</v>
      </c>
      <c r="Z950" s="469">
        <v>9.9499999999999993</v>
      </c>
      <c r="AA950" s="414">
        <v>2.76</v>
      </c>
      <c r="AB950" s="414">
        <v>1.06</v>
      </c>
      <c r="AD950" s="474">
        <v>2.65</v>
      </c>
      <c r="AE950" s="325">
        <f t="shared" ref="AE950" si="1851">IF(ISBLANK(I950),"",I950/I949-1)</f>
        <v>-3.3707865168539408E-2</v>
      </c>
      <c r="AF950" s="325">
        <f t="shared" ref="AF950" si="1852">IF(ISBLANK(J950),"",J950/J949-1)</f>
        <v>-3.7499999999999978E-2</v>
      </c>
      <c r="AH950" s="451">
        <f t="shared" ref="AH950" si="1853">IF(ISBLANK(L950),"",L950/L949-1)</f>
        <v>-3.1847133757961776E-2</v>
      </c>
      <c r="AJ950" s="455">
        <f t="shared" ref="AJ950" si="1854">IF(ISBLANK(N950),"",N950/N949-1)</f>
        <v>-3.2467532467532423E-2</v>
      </c>
      <c r="AL950" s="462">
        <f t="shared" ref="AL950" si="1855">IF(ISBLANK(P950),"",P950/P949-1)</f>
        <v>-0.14925373134328346</v>
      </c>
      <c r="AM950" s="462">
        <f t="shared" ref="AM950" si="1856">IF(ISBLANK(Q950),"",Q950/Q949-1)</f>
        <v>0.10526315789473695</v>
      </c>
      <c r="AN950" s="465">
        <f t="shared" ref="AN950" si="1857">IF(ISBLANK(R950),"",R950/R949-1)</f>
        <v>-0.10769230769230775</v>
      </c>
      <c r="AO950" s="325">
        <f t="shared" ref="AO950" si="1858">IF(ISBLANK(S950),"",S950/S949-1)</f>
        <v>-4.0540540540540682E-2</v>
      </c>
      <c r="AP950" s="451">
        <f t="shared" ref="AP950" si="1859">IF(ISBLANK(T950),"",T950/T949-1)</f>
        <v>-5.2631578947368363E-2</v>
      </c>
      <c r="AQ950" s="451">
        <f t="shared" ref="AQ950" si="1860">IF(ISBLANK(U950),"",U950/U949-1)</f>
        <v>-3.5211267605633756E-2</v>
      </c>
      <c r="AR950" s="451">
        <f t="shared" ref="AR950" si="1861">IF(ISBLANK(V950),"",V950/V949-1)</f>
        <v>-4.0322580645161255E-2</v>
      </c>
      <c r="AS950" s="451">
        <f t="shared" ref="AS950" si="1862">IF(ISBLANK(X950),"",X950/X949-1)</f>
        <v>-4.4444444444444398E-2</v>
      </c>
      <c r="AT950" s="451">
        <f t="shared" ref="AT950" si="1863">IF(ISBLANK(Y950),"",Y950/Y949-1)</f>
        <v>-6.0913705583756306E-2</v>
      </c>
      <c r="AU950" s="444">
        <f t="shared" ref="AU950" si="1864">IF(ISBLANK(Z950),"",Z950/Z949-1)</f>
        <v>-5.6872037914692086E-2</v>
      </c>
      <c r="AV950" s="466">
        <f t="shared" ref="AV950" si="1865">IF(ISBLANK(AA950),"",AA950/AA949-1)</f>
        <v>7.8125E-2</v>
      </c>
      <c r="AW950" s="466">
        <f t="shared" ref="AW950" si="1866">IF(ISBLANK(AB950),"",AB950/AB949-1)</f>
        <v>0.60606060606060597</v>
      </c>
    </row>
    <row r="951" spans="1:49">
      <c r="A951" s="40">
        <f t="shared" si="1679"/>
        <v>43920</v>
      </c>
      <c r="B951" s="26">
        <v>4015</v>
      </c>
      <c r="C951">
        <v>2539</v>
      </c>
      <c r="D951" s="363">
        <f t="shared" ref="D951" si="1867">IF(ISBLANK(B951),"",(B951+C951)/(B950+C950)-1)</f>
        <v>-6.6514741489816287E-2</v>
      </c>
      <c r="E951" s="349">
        <f t="shared" ref="E951" si="1868">IF(ISBLANK(B951),"",B951/B950-1)</f>
        <v>-8.0393953275309182E-2</v>
      </c>
      <c r="F951" s="349">
        <f t="shared" ref="F951" si="1869">IF(ISBLANK(C951),"",C951/C950-1)</f>
        <v>-4.3691148775894528E-2</v>
      </c>
      <c r="G951" s="443">
        <f t="shared" ref="G951:G958" si="1870">(B951-C951)/C951</f>
        <v>0.58133123276880661</v>
      </c>
      <c r="I951" s="339">
        <v>4.25</v>
      </c>
      <c r="J951" s="365">
        <v>7.1</v>
      </c>
      <c r="L951" s="365">
        <v>7.35</v>
      </c>
      <c r="N951" s="365">
        <v>7.2</v>
      </c>
      <c r="P951" s="379">
        <v>-1.58</v>
      </c>
      <c r="Q951" s="368">
        <v>0.66</v>
      </c>
      <c r="R951" s="366">
        <v>2.7</v>
      </c>
      <c r="S951" s="73">
        <v>3.3</v>
      </c>
      <c r="T951" s="365">
        <v>3.4</v>
      </c>
      <c r="U951" s="365">
        <v>6.15</v>
      </c>
      <c r="V951" s="365">
        <v>5.25</v>
      </c>
      <c r="X951" s="469">
        <v>12.25</v>
      </c>
      <c r="Y951" s="365">
        <v>8.6</v>
      </c>
      <c r="Z951" s="457">
        <v>9.3000000000000007</v>
      </c>
      <c r="AA951" s="365">
        <v>2.4500000000000002</v>
      </c>
      <c r="AB951" s="365">
        <v>0.8</v>
      </c>
      <c r="AD951" s="474">
        <v>2.4500000000000002</v>
      </c>
      <c r="AE951" s="325">
        <f t="shared" ref="AE951" si="1871">IF(ISBLANK(I951),"",I951/I950-1)</f>
        <v>-1.1627906976744096E-2</v>
      </c>
      <c r="AF951" s="325">
        <f t="shared" ref="AF951" si="1872">IF(ISBLANK(J951),"",J951/J950-1)</f>
        <v>-7.7922077922077948E-2</v>
      </c>
      <c r="AH951" s="451">
        <f t="shared" ref="AH951" si="1873">IF(ISBLANK(L951),"",L951/L950-1)</f>
        <v>-3.289473684210531E-2</v>
      </c>
      <c r="AJ951" s="455">
        <f t="shared" ref="AJ951" si="1874">IF(ISBLANK(N951),"",N951/N950-1)</f>
        <v>-3.3557046979865723E-2</v>
      </c>
      <c r="AL951" s="462">
        <f t="shared" ref="AL951" si="1875">IF(ISBLANK(P951),"",P951/P950-1)</f>
        <v>-7.6023391812865437E-2</v>
      </c>
      <c r="AM951" s="462">
        <f t="shared" ref="AM951" si="1876">IF(ISBLANK(Q951),"",Q951/Q950-1)</f>
        <v>4.7619047619047672E-2</v>
      </c>
      <c r="AN951" s="465">
        <f t="shared" ref="AN951" si="1877">IF(ISBLANK(R951),"",R951/R950-1)</f>
        <v>-6.8965517241379226E-2</v>
      </c>
      <c r="AO951" s="325">
        <f t="shared" ref="AO951" si="1878">IF(ISBLANK(S951),"",S951/S950-1)</f>
        <v>-7.0422535211267623E-2</v>
      </c>
      <c r="AP951" s="451">
        <f t="shared" ref="AP951" si="1879">IF(ISBLANK(T951),"",T951/T950-1)</f>
        <v>-5.555555555555558E-2</v>
      </c>
      <c r="AQ951" s="451">
        <f t="shared" ref="AQ951" si="1880">IF(ISBLANK(U951),"",U951/U950-1)</f>
        <v>-0.10218978102189769</v>
      </c>
      <c r="AR951" s="451">
        <f t="shared" ref="AR951" si="1881">IF(ISBLANK(V951),"",V951/V950-1)</f>
        <v>-0.11764705882352944</v>
      </c>
      <c r="AS951" s="451">
        <f t="shared" ref="AS951" si="1882">IF(ISBLANK(X951),"",X951/X950-1)</f>
        <v>-5.0387596899224785E-2</v>
      </c>
      <c r="AT951" s="451">
        <f t="shared" ref="AT951" si="1883">IF(ISBLANK(Y951),"",Y951/Y950-1)</f>
        <v>-7.027027027027033E-2</v>
      </c>
      <c r="AU951" s="444">
        <f t="shared" ref="AU951" si="1884">IF(ISBLANK(Z951),"",Z951/Z950-1)</f>
        <v>-6.5326633165828984E-2</v>
      </c>
      <c r="AV951" s="466">
        <f t="shared" ref="AV951" si="1885">IF(ISBLANK(AA951),"",AA951/AA950-1)</f>
        <v>-0.11231884057970998</v>
      </c>
      <c r="AW951" s="466">
        <f t="shared" ref="AW951" si="1886">IF(ISBLANK(AB951),"",AB951/AB950-1)</f>
        <v>-0.24528301886792447</v>
      </c>
    </row>
    <row r="952" spans="1:49">
      <c r="A952" s="40">
        <f t="shared" si="1679"/>
        <v>43927</v>
      </c>
      <c r="B952" s="26">
        <v>4070</v>
      </c>
      <c r="C952">
        <v>2974</v>
      </c>
      <c r="D952" s="363">
        <f t="shared" ref="D952" si="1887">IF(ISBLANK(B952),"",(B952+C952)/(B951+C951)-1)</f>
        <v>7.4763503204150039E-2</v>
      </c>
      <c r="E952" s="349">
        <f t="shared" ref="E952" si="1888">IF(ISBLANK(B952),"",B952/B951-1)</f>
        <v>1.3698630136986356E-2</v>
      </c>
      <c r="F952" s="349">
        <f t="shared" ref="F952" si="1889">IF(ISBLANK(C952),"",C952/C951-1)</f>
        <v>0.171327294210319</v>
      </c>
      <c r="G952" s="470">
        <f t="shared" si="1870"/>
        <v>0.36852723604572968</v>
      </c>
      <c r="I952" s="339">
        <v>4.95</v>
      </c>
      <c r="J952" s="365">
        <v>7.85</v>
      </c>
      <c r="L952" s="365">
        <v>7.5</v>
      </c>
      <c r="N952" s="365">
        <v>7.65</v>
      </c>
      <c r="P952" s="379">
        <v>-1.17</v>
      </c>
      <c r="Q952" s="368">
        <v>1.34</v>
      </c>
      <c r="R952" s="366">
        <v>2.5499999999999998</v>
      </c>
      <c r="S952" s="73">
        <v>3.5</v>
      </c>
      <c r="T952" s="365">
        <v>3.5</v>
      </c>
      <c r="U952" s="365">
        <v>5.7</v>
      </c>
      <c r="V952" s="365">
        <v>4.8</v>
      </c>
      <c r="X952" s="469">
        <v>12.6</v>
      </c>
      <c r="Y952" s="365">
        <v>8.9499999999999993</v>
      </c>
      <c r="Z952" s="457">
        <v>10.65</v>
      </c>
      <c r="AA952" s="365">
        <v>2.5299999999999998</v>
      </c>
      <c r="AB952" s="365">
        <v>0.79</v>
      </c>
      <c r="AD952" s="474">
        <v>2.5499999999999998</v>
      </c>
      <c r="AE952" s="325">
        <f t="shared" ref="AE952" si="1890">IF(ISBLANK(I952),"",I952/I951-1)</f>
        <v>0.16470588235294126</v>
      </c>
      <c r="AF952" s="325">
        <f t="shared" ref="AF952" si="1891">IF(ISBLANK(J952),"",J952/J951-1)</f>
        <v>0.10563380281690149</v>
      </c>
      <c r="AH952" s="451">
        <f t="shared" ref="AH952" si="1892">IF(ISBLANK(L952),"",L952/L951-1)</f>
        <v>2.0408163265306145E-2</v>
      </c>
      <c r="AJ952" s="455">
        <f t="shared" ref="AJ952" si="1893">IF(ISBLANK(N952),"",N952/N951-1)</f>
        <v>6.25E-2</v>
      </c>
      <c r="AL952" s="462">
        <f t="shared" ref="AL952" si="1894">IF(ISBLANK(P952),"",P952/P951-1)</f>
        <v>-0.259493670886076</v>
      </c>
      <c r="AM952" s="462">
        <f t="shared" ref="AM952" si="1895">IF(ISBLANK(Q952),"",Q952/Q951-1)</f>
        <v>1.0303030303030303</v>
      </c>
      <c r="AN952" s="465">
        <f t="shared" ref="AN952" si="1896">IF(ISBLANK(R952),"",R952/R951-1)</f>
        <v>-5.5555555555555691E-2</v>
      </c>
      <c r="AO952" s="325">
        <f t="shared" ref="AO952" si="1897">IF(ISBLANK(S952),"",S952/S951-1)</f>
        <v>6.0606060606060552E-2</v>
      </c>
      <c r="AP952" s="451">
        <f t="shared" ref="AP952" si="1898">IF(ISBLANK(T952),"",T952/T951-1)</f>
        <v>2.941176470588247E-2</v>
      </c>
      <c r="AQ952" s="451">
        <f t="shared" ref="AQ952" si="1899">IF(ISBLANK(U952),"",U952/U951-1)</f>
        <v>-7.3170731707317138E-2</v>
      </c>
      <c r="AR952" s="451">
        <f t="shared" ref="AR952" si="1900">IF(ISBLANK(V952),"",V952/V951-1)</f>
        <v>-8.5714285714285743E-2</v>
      </c>
      <c r="AS952" s="451">
        <f t="shared" ref="AS952" si="1901">IF(ISBLANK(X952),"",X952/X951-1)</f>
        <v>2.857142857142847E-2</v>
      </c>
      <c r="AT952" s="451">
        <f t="shared" ref="AT952" si="1902">IF(ISBLANK(Y952),"",Y952/Y951-1)</f>
        <v>4.0697674418604501E-2</v>
      </c>
      <c r="AU952" s="444">
        <f t="shared" ref="AU952" si="1903">IF(ISBLANK(Z952),"",Z952/Z951-1)</f>
        <v>0.14516129032258052</v>
      </c>
      <c r="AV952" s="466">
        <f t="shared" ref="AV952" si="1904">IF(ISBLANK(AA952),"",AA952/AA951-1)</f>
        <v>3.2653061224489743E-2</v>
      </c>
      <c r="AW952" s="466">
        <f t="shared" ref="AW952" si="1905">IF(ISBLANK(AB952),"",AB952/AB951-1)</f>
        <v>-1.2499999999999956E-2</v>
      </c>
    </row>
    <row r="953" spans="1:49">
      <c r="A953" s="40">
        <v>43935</v>
      </c>
      <c r="B953" s="26">
        <v>4368</v>
      </c>
      <c r="C953">
        <v>3007</v>
      </c>
      <c r="D953" s="363">
        <f t="shared" ref="D953" si="1906">IF(ISBLANK(B953),"",(B953+C953)/(B952+C952)-1)</f>
        <v>4.6990346394094162E-2</v>
      </c>
      <c r="E953" s="349">
        <f t="shared" ref="E953" si="1907">IF(ISBLANK(B953),"",B953/B952-1)</f>
        <v>7.3218673218673258E-2</v>
      </c>
      <c r="F953" s="349">
        <f t="shared" ref="F953" si="1908">IF(ISBLANK(C953),"",C953/C952-1)</f>
        <v>1.109616677874925E-2</v>
      </c>
      <c r="G953" s="470">
        <f t="shared" si="1870"/>
        <v>0.45261057532424342</v>
      </c>
      <c r="I953" s="339">
        <v>4.5999999999999996</v>
      </c>
      <c r="J953" s="365">
        <v>8</v>
      </c>
      <c r="L953" s="365">
        <v>7.75</v>
      </c>
      <c r="N953" s="365">
        <v>7.9</v>
      </c>
      <c r="P953" s="379">
        <v>-0.78</v>
      </c>
      <c r="Q953" s="368">
        <v>1.1399999999999999</v>
      </c>
      <c r="R953" s="366">
        <v>2.75</v>
      </c>
      <c r="S953" s="73">
        <v>3.65</v>
      </c>
      <c r="T953" s="365">
        <v>3.6</v>
      </c>
      <c r="U953" s="365">
        <v>6.1</v>
      </c>
      <c r="V953" s="365">
        <v>5.25</v>
      </c>
      <c r="X953" s="469">
        <v>12.95</v>
      </c>
      <c r="Y953" s="365">
        <v>10.3</v>
      </c>
      <c r="Z953" s="457">
        <v>11</v>
      </c>
      <c r="AA953" s="365">
        <v>3.07</v>
      </c>
      <c r="AB953" s="365">
        <v>0.95</v>
      </c>
      <c r="AD953" s="474">
        <v>2.65</v>
      </c>
      <c r="AE953" s="325">
        <f t="shared" ref="AE953" si="1909">IF(ISBLANK(I953),"",I953/I952-1)</f>
        <v>-7.0707070707070829E-2</v>
      </c>
      <c r="AF953" s="325">
        <f t="shared" ref="AF953" si="1910">IF(ISBLANK(J953),"",J953/J952-1)</f>
        <v>1.9108280254777066E-2</v>
      </c>
      <c r="AH953" s="451">
        <f t="shared" ref="AH953" si="1911">IF(ISBLANK(L953),"",L953/L952-1)</f>
        <v>3.3333333333333437E-2</v>
      </c>
      <c r="AJ953" s="455">
        <f t="shared" ref="AJ953" si="1912">IF(ISBLANK(N953),"",N953/N952-1)</f>
        <v>3.2679738562091609E-2</v>
      </c>
      <c r="AL953" s="462">
        <f t="shared" ref="AL953" si="1913">IF(ISBLANK(P953),"",P953/P952-1)</f>
        <v>-0.33333333333333326</v>
      </c>
      <c r="AM953" s="462">
        <f t="shared" ref="AM953" si="1914">IF(ISBLANK(Q953),"",Q953/Q952-1)</f>
        <v>-0.14925373134328368</v>
      </c>
      <c r="AN953" s="465">
        <f t="shared" ref="AN953" si="1915">IF(ISBLANK(R953),"",R953/R952-1)</f>
        <v>7.8431372549019773E-2</v>
      </c>
      <c r="AO953" s="325">
        <f t="shared" ref="AO953" si="1916">IF(ISBLANK(S953),"",S953/S952-1)</f>
        <v>4.2857142857142927E-2</v>
      </c>
      <c r="AP953" s="451">
        <f t="shared" ref="AP953" si="1917">IF(ISBLANK(T953),"",T953/T952-1)</f>
        <v>2.8571428571428692E-2</v>
      </c>
      <c r="AQ953" s="451">
        <f t="shared" ref="AQ953" si="1918">IF(ISBLANK(U953),"",U953/U952-1)</f>
        <v>7.0175438596491224E-2</v>
      </c>
      <c r="AR953" s="451">
        <f t="shared" ref="AR953" si="1919">IF(ISBLANK(V953),"",V953/V952-1)</f>
        <v>9.375E-2</v>
      </c>
      <c r="AS953" s="451">
        <f t="shared" ref="AS953" si="1920">IF(ISBLANK(X953),"",X953/X952-1)</f>
        <v>2.7777777777777679E-2</v>
      </c>
      <c r="AT953" s="451">
        <f t="shared" ref="AT953" si="1921">IF(ISBLANK(Y953),"",Y953/Y952-1)</f>
        <v>0.15083798882681587</v>
      </c>
      <c r="AU953" s="444">
        <f t="shared" ref="AU953" si="1922">IF(ISBLANK(Z953),"",Z953/Z952-1)</f>
        <v>3.2863849765258246E-2</v>
      </c>
      <c r="AV953" s="466">
        <f t="shared" ref="AV953" si="1923">IF(ISBLANK(AA953),"",AA953/AA952-1)</f>
        <v>0.21343873517786571</v>
      </c>
      <c r="AW953" s="466">
        <f t="shared" ref="AW953" si="1924">IF(ISBLANK(AB953),"",AB953/AB952-1)</f>
        <v>0.20253164556962022</v>
      </c>
    </row>
    <row r="954" spans="1:49">
      <c r="A954" s="40">
        <v>43941</v>
      </c>
      <c r="B954" s="26">
        <v>4997</v>
      </c>
      <c r="C954">
        <v>3413</v>
      </c>
      <c r="D954" s="363">
        <f t="shared" ref="D954" si="1925">IF(ISBLANK(B954),"",(B954+C954)/(B953+C953)-1)</f>
        <v>0.14033898305084747</v>
      </c>
      <c r="E954" s="349">
        <f t="shared" ref="E954" si="1926">IF(ISBLANK(B954),"",B954/B953-1)</f>
        <v>0.14400183150183143</v>
      </c>
      <c r="F954" s="349">
        <f t="shared" ref="F954" si="1927">IF(ISBLANK(C954),"",C954/C953-1)</f>
        <v>0.13501829065513804</v>
      </c>
      <c r="G954" s="470">
        <f t="shared" si="1870"/>
        <v>0.46410782302959275</v>
      </c>
      <c r="I954" s="339">
        <v>4.9000000000000004</v>
      </c>
      <c r="J954" s="365">
        <v>9.15</v>
      </c>
      <c r="L954" s="365">
        <v>8.4499999999999993</v>
      </c>
      <c r="N954" s="365">
        <v>8.65</v>
      </c>
      <c r="P954" s="379">
        <v>-0.33</v>
      </c>
      <c r="Q954" s="368">
        <v>1.44</v>
      </c>
      <c r="R954" s="366">
        <v>3</v>
      </c>
      <c r="S954" s="73">
        <v>4.25</v>
      </c>
      <c r="T954" s="365">
        <v>4.0999999999999996</v>
      </c>
      <c r="U954" s="365">
        <v>7.05</v>
      </c>
      <c r="V954" s="365">
        <v>6.25</v>
      </c>
      <c r="X954" s="469">
        <v>14.05</v>
      </c>
      <c r="Y954" s="365">
        <v>11.4</v>
      </c>
      <c r="Z954" s="457">
        <v>12.1</v>
      </c>
      <c r="AA954" s="365">
        <v>3.69</v>
      </c>
      <c r="AB954" s="365">
        <v>1.69</v>
      </c>
      <c r="AD954" s="474">
        <v>3.15</v>
      </c>
      <c r="AE954" s="325">
        <f t="shared" ref="AE954" si="1928">IF(ISBLANK(I954),"",I954/I953-1)</f>
        <v>6.5217391304347894E-2</v>
      </c>
      <c r="AF954" s="325">
        <f t="shared" ref="AF954" si="1929">IF(ISBLANK(J954),"",J954/J953-1)</f>
        <v>0.14375000000000004</v>
      </c>
      <c r="AH954" s="451">
        <f t="shared" ref="AH954" si="1930">IF(ISBLANK(L954),"",L954/L953-1)</f>
        <v>9.0322580645161299E-2</v>
      </c>
      <c r="AJ954" s="455">
        <f t="shared" ref="AJ954" si="1931">IF(ISBLANK(N954),"",N954/N953-1)</f>
        <v>9.4936708860759556E-2</v>
      </c>
      <c r="AL954" s="462">
        <f t="shared" ref="AL954" si="1932">IF(ISBLANK(P954),"",P954/P953-1)</f>
        <v>-0.57692307692307687</v>
      </c>
      <c r="AM954" s="462">
        <f t="shared" ref="AM954" si="1933">IF(ISBLANK(Q954),"",Q954/Q953-1)</f>
        <v>0.26315789473684226</v>
      </c>
      <c r="AN954" s="465">
        <f t="shared" ref="AN954" si="1934">IF(ISBLANK(R954),"",R954/R953-1)</f>
        <v>9.0909090909090828E-2</v>
      </c>
      <c r="AO954" s="325">
        <f t="shared" ref="AO954" si="1935">IF(ISBLANK(S954),"",S954/S953-1)</f>
        <v>0.16438356164383561</v>
      </c>
      <c r="AP954" s="451">
        <f t="shared" ref="AP954" si="1936">IF(ISBLANK(T954),"",T954/T953-1)</f>
        <v>0.13888888888888884</v>
      </c>
      <c r="AQ954" s="451">
        <f t="shared" ref="AQ954" si="1937">IF(ISBLANK(U954),"",U954/U953-1)</f>
        <v>0.15573770491803285</v>
      </c>
      <c r="AR954" s="451">
        <f t="shared" ref="AR954" si="1938">IF(ISBLANK(V954),"",V954/V953-1)</f>
        <v>0.19047619047619047</v>
      </c>
      <c r="AS954" s="451">
        <f t="shared" ref="AS954" si="1939">IF(ISBLANK(X954),"",X954/X953-1)</f>
        <v>8.4942084942084994E-2</v>
      </c>
      <c r="AT954" s="451">
        <f t="shared" ref="AT954" si="1940">IF(ISBLANK(Y954),"",Y954/Y953-1)</f>
        <v>0.10679611650485432</v>
      </c>
      <c r="AU954" s="444">
        <f t="shared" ref="AU954" si="1941">IF(ISBLANK(Z954),"",Z954/Z953-1)</f>
        <v>9.9999999999999867E-2</v>
      </c>
      <c r="AV954" s="466">
        <f t="shared" ref="AV954" si="1942">IF(ISBLANK(AA954),"",AA954/AA953-1)</f>
        <v>0.2019543973941369</v>
      </c>
      <c r="AW954" s="466">
        <f t="shared" ref="AW954" si="1943">IF(ISBLANK(AB954),"",AB954/AB953-1)</f>
        <v>0.77894736842105261</v>
      </c>
    </row>
    <row r="955" spans="1:49">
      <c r="A955" s="40">
        <f t="shared" ref="A955:A989" si="1944" xml:space="preserve"> A954+7</f>
        <v>43948</v>
      </c>
      <c r="B955" s="26">
        <v>4508</v>
      </c>
      <c r="C955">
        <v>3116</v>
      </c>
      <c r="D955" s="363">
        <f t="shared" ref="D955" si="1945">IF(ISBLANK(B955),"",(B955+C955)/(B954+C954)-1)</f>
        <v>-9.3460166468489869E-2</v>
      </c>
      <c r="E955" s="349">
        <f t="shared" ref="E955" si="1946">IF(ISBLANK(B955),"",B955/B954-1)</f>
        <v>-9.7858715229137472E-2</v>
      </c>
      <c r="F955" s="349">
        <f t="shared" ref="F955" si="1947">IF(ISBLANK(C955),"",C955/C954-1)</f>
        <v>-8.7020216818048612E-2</v>
      </c>
      <c r="G955" s="470">
        <f t="shared" si="1870"/>
        <v>0.4467265725288832</v>
      </c>
      <c r="I955" s="339">
        <v>4.05</v>
      </c>
      <c r="J955" s="365">
        <v>8.15</v>
      </c>
      <c r="L955" s="365">
        <v>8.6</v>
      </c>
      <c r="N955" s="365">
        <v>8.9</v>
      </c>
      <c r="P955" s="379">
        <v>-0.05</v>
      </c>
      <c r="Q955" s="368">
        <v>1.1200000000000001</v>
      </c>
      <c r="R955" s="366">
        <v>2.8</v>
      </c>
      <c r="S955" s="73">
        <v>4.4000000000000004</v>
      </c>
      <c r="T955" s="365">
        <v>4.3</v>
      </c>
      <c r="U955" s="365">
        <v>6.25</v>
      </c>
      <c r="V955" s="365">
        <v>5.45</v>
      </c>
      <c r="X955" s="469">
        <v>12.45</v>
      </c>
      <c r="Y955" s="365">
        <v>9.9</v>
      </c>
      <c r="Z955" s="457">
        <v>10.5</v>
      </c>
      <c r="AA955" s="365">
        <v>3.57</v>
      </c>
      <c r="AB955" s="365">
        <v>1.27</v>
      </c>
      <c r="AD955" s="474">
        <v>3.35</v>
      </c>
      <c r="AE955" s="325">
        <f t="shared" ref="AE955" si="1948">IF(ISBLANK(I955),"",I955/I954-1)</f>
        <v>-0.17346938775510212</v>
      </c>
      <c r="AF955" s="325">
        <f t="shared" ref="AF955" si="1949">IF(ISBLANK(J955),"",J955/J954-1)</f>
        <v>-0.10928961748633881</v>
      </c>
      <c r="AH955" s="451">
        <f t="shared" ref="AH955" si="1950">IF(ISBLANK(L955),"",L955/L954-1)</f>
        <v>1.7751479289940919E-2</v>
      </c>
      <c r="AJ955" s="455">
        <f t="shared" ref="AJ955" si="1951">IF(ISBLANK(N955),"",N955/N954-1)</f>
        <v>2.8901734104046284E-2</v>
      </c>
      <c r="AL955" s="462">
        <f t="shared" ref="AL955" si="1952">IF(ISBLANK(P955),"",P955/P954-1)</f>
        <v>-0.84848484848484851</v>
      </c>
      <c r="AM955" s="462">
        <f t="shared" ref="AM955" si="1953">IF(ISBLANK(Q955),"",Q955/Q954-1)</f>
        <v>-0.2222222222222221</v>
      </c>
      <c r="AN955" s="465">
        <f t="shared" ref="AN955" si="1954">IF(ISBLANK(R955),"",R955/R954-1)</f>
        <v>-6.6666666666666763E-2</v>
      </c>
      <c r="AO955" s="325">
        <f t="shared" ref="AO955" si="1955">IF(ISBLANK(S955),"",S955/S954-1)</f>
        <v>3.529411764705892E-2</v>
      </c>
      <c r="AP955" s="451">
        <f t="shared" ref="AP955" si="1956">IF(ISBLANK(T955),"",T955/T954-1)</f>
        <v>4.8780487804878092E-2</v>
      </c>
      <c r="AQ955" s="451">
        <f t="shared" ref="AQ955" si="1957">IF(ISBLANK(U955),"",U955/U954-1)</f>
        <v>-0.11347517730496448</v>
      </c>
      <c r="AR955" s="451">
        <f t="shared" ref="AR955" si="1958">IF(ISBLANK(V955),"",V955/V954-1)</f>
        <v>-0.128</v>
      </c>
      <c r="AS955" s="451">
        <f t="shared" ref="AS955" si="1959">IF(ISBLANK(X955),"",X955/X954-1)</f>
        <v>-0.11387900355871894</v>
      </c>
      <c r="AT955" s="451">
        <f t="shared" ref="AT955" si="1960">IF(ISBLANK(Y955),"",Y955/Y954-1)</f>
        <v>-0.13157894736842102</v>
      </c>
      <c r="AU955" s="444">
        <f t="shared" ref="AU955" si="1961">IF(ISBLANK(Z955),"",Z955/Z954-1)</f>
        <v>-0.13223140495867769</v>
      </c>
      <c r="AV955" s="466">
        <f t="shared" ref="AV955" si="1962">IF(ISBLANK(AA955),"",AA955/AA954-1)</f>
        <v>-3.2520325203252098E-2</v>
      </c>
      <c r="AW955" s="466">
        <f t="shared" ref="AW955" si="1963">IF(ISBLANK(AB955),"",AB955/AB954-1)</f>
        <v>-0.24852071005917153</v>
      </c>
    </row>
    <row r="956" spans="1:49">
      <c r="A956" s="40">
        <f t="shared" si="1944"/>
        <v>43955</v>
      </c>
      <c r="B956" s="26">
        <v>4101</v>
      </c>
      <c r="C956">
        <v>2998</v>
      </c>
      <c r="D956" s="363">
        <f t="shared" ref="D956:D957" si="1964">IF(ISBLANK(B956),"",(B956+C956)/(B955+C955)-1)</f>
        <v>-6.8861490031479566E-2</v>
      </c>
      <c r="E956" s="349">
        <f t="shared" ref="E956:E957" si="1965">IF(ISBLANK(B956),"",B956/B955-1)</f>
        <v>-9.0283939662821666E-2</v>
      </c>
      <c r="F956" s="349">
        <f t="shared" ref="F956:F957" si="1966">IF(ISBLANK(C956),"",C956/C955-1)</f>
        <v>-3.7869062901155326E-2</v>
      </c>
      <c r="G956" s="470">
        <f t="shared" si="1870"/>
        <v>0.36791194129419613</v>
      </c>
      <c r="I956" s="339">
        <v>4.3499999999999996</v>
      </c>
      <c r="J956" s="365">
        <v>7.6</v>
      </c>
      <c r="L956" s="365">
        <v>7.9</v>
      </c>
      <c r="N956" s="365">
        <v>8.4499999999999993</v>
      </c>
      <c r="P956" s="379">
        <v>-0.2</v>
      </c>
      <c r="Q956" s="368">
        <v>1.21</v>
      </c>
      <c r="R956" s="366">
        <v>2.5499999999999998</v>
      </c>
      <c r="S956" s="73">
        <v>3.9</v>
      </c>
      <c r="T956" s="379">
        <v>4</v>
      </c>
      <c r="U956" s="365">
        <v>5.7</v>
      </c>
      <c r="V956" s="365">
        <v>4.9000000000000004</v>
      </c>
      <c r="X956" s="469">
        <v>11.75</v>
      </c>
      <c r="Y956" s="365">
        <v>9.1999999999999993</v>
      </c>
      <c r="Z956" s="457">
        <v>9.8000000000000007</v>
      </c>
      <c r="AA956" s="365">
        <v>2.96</v>
      </c>
      <c r="AB956" s="365">
        <v>0.99</v>
      </c>
      <c r="AD956" s="474">
        <v>2.95</v>
      </c>
      <c r="AE956" s="325">
        <f t="shared" ref="AE956" si="1967">IF(ISBLANK(I956),"",I956/I955-1)</f>
        <v>7.4074074074073959E-2</v>
      </c>
      <c r="AF956" s="325">
        <f t="shared" ref="AF956" si="1968">IF(ISBLANK(J956),"",J956/J955-1)</f>
        <v>-6.7484662576687171E-2</v>
      </c>
      <c r="AH956" s="451">
        <f t="shared" ref="AH956" si="1969">IF(ISBLANK(L956),"",L956/L955-1)</f>
        <v>-8.1395348837209225E-2</v>
      </c>
      <c r="AJ956" s="455">
        <f t="shared" ref="AJ956" si="1970">IF(ISBLANK(N956),"",N956/N955-1)</f>
        <v>-5.0561797752809112E-2</v>
      </c>
      <c r="AL956" s="462">
        <f t="shared" ref="AL956" si="1971">IF(ISBLANK(P956),"",P956/P955-1)</f>
        <v>3</v>
      </c>
      <c r="AM956" s="462">
        <f t="shared" ref="AM956" si="1972">IF(ISBLANK(Q956),"",Q956/Q955-1)</f>
        <v>8.0357142857142794E-2</v>
      </c>
      <c r="AN956" s="465">
        <f t="shared" ref="AN956" si="1973">IF(ISBLANK(R956),"",R956/R955-1)</f>
        <v>-8.9285714285714302E-2</v>
      </c>
      <c r="AO956" s="325">
        <f t="shared" ref="AO956" si="1974">IF(ISBLANK(S956),"",S956/S955-1)</f>
        <v>-0.11363636363636376</v>
      </c>
      <c r="AP956" s="451">
        <f t="shared" ref="AP956" si="1975">IF(ISBLANK(T956),"",T956/T955-1)</f>
        <v>-6.9767441860465129E-2</v>
      </c>
      <c r="AQ956" s="451">
        <f t="shared" ref="AQ956" si="1976">IF(ISBLANK(U956),"",U956/U955-1)</f>
        <v>-8.7999999999999967E-2</v>
      </c>
      <c r="AR956" s="451">
        <f t="shared" ref="AR956" si="1977">IF(ISBLANK(V956),"",V956/V955-1)</f>
        <v>-0.1009174311926605</v>
      </c>
      <c r="AS956" s="451">
        <f t="shared" ref="AS956" si="1978">IF(ISBLANK(X956),"",X956/X955-1)</f>
        <v>-5.6224899598393496E-2</v>
      </c>
      <c r="AT956" s="451">
        <f t="shared" ref="AT956" si="1979">IF(ISBLANK(Y956),"",Y956/Y955-1)</f>
        <v>-7.0707070707070829E-2</v>
      </c>
      <c r="AU956" s="444">
        <f t="shared" ref="AU956" si="1980">IF(ISBLANK(Z956),"",Z956/Z955-1)</f>
        <v>-6.6666666666666652E-2</v>
      </c>
      <c r="AV956" s="466">
        <f t="shared" ref="AV956" si="1981">IF(ISBLANK(AA956),"",AA956/AA955-1)</f>
        <v>-0.17086834733893552</v>
      </c>
      <c r="AW956" s="466">
        <f t="shared" ref="AW956" si="1982">IF(ISBLANK(AB956),"",AB956/AB955-1)</f>
        <v>-0.22047244094488194</v>
      </c>
    </row>
    <row r="957" spans="1:49">
      <c r="A957" s="40">
        <f t="shared" si="1944"/>
        <v>43962</v>
      </c>
      <c r="B957" s="26">
        <v>3507</v>
      </c>
      <c r="C957">
        <v>2602</v>
      </c>
      <c r="D957" s="363">
        <f t="shared" si="1964"/>
        <v>-0.13945626144527401</v>
      </c>
      <c r="E957" s="349">
        <f t="shared" si="1965"/>
        <v>-0.14484272128749087</v>
      </c>
      <c r="F957" s="349">
        <f t="shared" si="1966"/>
        <v>-0.13208805870580387</v>
      </c>
      <c r="G957" s="470">
        <f t="shared" si="1870"/>
        <v>0.34780937740199847</v>
      </c>
      <c r="I957" s="339">
        <v>3.95</v>
      </c>
      <c r="J957" s="365">
        <v>6.7</v>
      </c>
      <c r="L957" s="365">
        <v>7.45</v>
      </c>
      <c r="N957" s="365">
        <v>7.95</v>
      </c>
      <c r="P957" s="379">
        <v>-0.51</v>
      </c>
      <c r="Q957" s="368">
        <v>0.84</v>
      </c>
      <c r="R957" s="366">
        <v>2.2999999999999998</v>
      </c>
      <c r="S957" s="73">
        <v>3.45</v>
      </c>
      <c r="T957" s="365">
        <v>3.7</v>
      </c>
      <c r="U957" s="365">
        <v>5.0999999999999996</v>
      </c>
      <c r="V957" s="365">
        <v>4.3</v>
      </c>
      <c r="X957" s="469">
        <v>10.1</v>
      </c>
      <c r="Y957" s="365">
        <v>7.6</v>
      </c>
      <c r="Z957" s="457">
        <v>8.15</v>
      </c>
      <c r="AA957" s="365">
        <v>2.36</v>
      </c>
      <c r="AB957" s="365">
        <v>0.65</v>
      </c>
      <c r="AD957" s="474">
        <v>2.6</v>
      </c>
      <c r="AE957" s="325">
        <f t="shared" ref="AE957" si="1983">IF(ISBLANK(I957),"",I957/I956-1)</f>
        <v>-9.1954022988505635E-2</v>
      </c>
      <c r="AF957" s="325">
        <f t="shared" ref="AF957" si="1984">IF(ISBLANK(J957),"",J957/J956-1)</f>
        <v>-0.11842105263157887</v>
      </c>
      <c r="AH957" s="451">
        <f t="shared" ref="AH957" si="1985">IF(ISBLANK(L957),"",L957/L956-1)</f>
        <v>-5.6962025316455667E-2</v>
      </c>
      <c r="AJ957" s="455">
        <f t="shared" ref="AJ957" si="1986">IF(ISBLANK(N957),"",N957/N956-1)</f>
        <v>-5.9171597633135953E-2</v>
      </c>
      <c r="AL957" s="462">
        <f t="shared" ref="AL957" si="1987">IF(ISBLANK(P957),"",P957/P956-1)</f>
        <v>1.5499999999999998</v>
      </c>
      <c r="AM957" s="462">
        <f t="shared" ref="AM957" si="1988">IF(ISBLANK(Q957),"",Q957/Q956-1)</f>
        <v>-0.30578512396694213</v>
      </c>
      <c r="AN957" s="465">
        <f t="shared" ref="AN957" si="1989">IF(ISBLANK(R957),"",R957/R956-1)</f>
        <v>-9.8039215686274495E-2</v>
      </c>
      <c r="AO957" s="325">
        <f t="shared" ref="AO957" si="1990">IF(ISBLANK(S957),"",S957/S956-1)</f>
        <v>-0.11538461538461531</v>
      </c>
      <c r="AP957" s="451">
        <f t="shared" ref="AP957" si="1991">IF(ISBLANK(T957),"",T957/T956-1)</f>
        <v>-7.4999999999999956E-2</v>
      </c>
      <c r="AQ957" s="451">
        <f t="shared" ref="AQ957" si="1992">IF(ISBLANK(U957),"",U957/U956-1)</f>
        <v>-0.10526315789473695</v>
      </c>
      <c r="AR957" s="451">
        <f t="shared" ref="AR957" si="1993">IF(ISBLANK(V957),"",V957/V956-1)</f>
        <v>-0.12244897959183687</v>
      </c>
      <c r="AS957" s="451">
        <f t="shared" ref="AS957" si="1994">IF(ISBLANK(X957),"",X957/X956-1)</f>
        <v>-0.1404255319148936</v>
      </c>
      <c r="AT957" s="451">
        <f t="shared" ref="AT957" si="1995">IF(ISBLANK(Y957),"",Y957/Y956-1)</f>
        <v>-0.17391304347826086</v>
      </c>
      <c r="AU957" s="444">
        <f t="shared" ref="AU957" si="1996">IF(ISBLANK(Z957),"",Z957/Z956-1)</f>
        <v>-0.16836734693877553</v>
      </c>
      <c r="AV957" s="466">
        <f t="shared" ref="AV957" si="1997">IF(ISBLANK(AA957),"",AA957/AA956-1)</f>
        <v>-0.20270270270270274</v>
      </c>
      <c r="AW957" s="466">
        <f t="shared" ref="AW957" si="1998">IF(ISBLANK(AB957),"",AB957/AB956-1)</f>
        <v>-0.34343434343434343</v>
      </c>
    </row>
    <row r="958" spans="1:49">
      <c r="A958" s="40">
        <f t="shared" si="1944"/>
        <v>43969</v>
      </c>
      <c r="B958" s="26">
        <v>2971</v>
      </c>
      <c r="C958">
        <v>2121</v>
      </c>
      <c r="D958" s="363">
        <f t="shared" ref="D958" si="1999">IF(ISBLANK(B958),"",(B958+C958)/(B957+C957)-1)</f>
        <v>-0.1664756916025536</v>
      </c>
      <c r="E958" s="349">
        <f t="shared" ref="E958" si="2000">IF(ISBLANK(B958),"",B958/B957-1)</f>
        <v>-0.15283718277730252</v>
      </c>
      <c r="F958" s="349">
        <f t="shared" ref="F958" si="2001">IF(ISBLANK(C958),"",C958/C957-1)</f>
        <v>-0.18485780169100696</v>
      </c>
      <c r="G958" s="470">
        <f t="shared" si="1870"/>
        <v>0.40075436115040075</v>
      </c>
      <c r="I958" s="339">
        <v>3.95</v>
      </c>
      <c r="J958" s="365">
        <v>5.6</v>
      </c>
      <c r="L958" s="365">
        <v>6.5</v>
      </c>
      <c r="N958" s="365">
        <v>7.15</v>
      </c>
      <c r="P958" s="379">
        <v>-1.01</v>
      </c>
      <c r="Q958" s="368">
        <v>0.63</v>
      </c>
      <c r="R958" s="366">
        <v>2.1</v>
      </c>
      <c r="S958" s="73">
        <v>2.9</v>
      </c>
      <c r="T958" s="365">
        <v>3.1</v>
      </c>
      <c r="U958" s="365">
        <v>4.3499999999999996</v>
      </c>
      <c r="V958" s="365">
        <v>3.55</v>
      </c>
      <c r="X958" s="469">
        <v>8.9499999999999993</v>
      </c>
      <c r="Y958" s="365">
        <v>6.55</v>
      </c>
      <c r="Z958" s="457">
        <v>7</v>
      </c>
      <c r="AA958" s="365">
        <v>1.9</v>
      </c>
      <c r="AB958" s="365">
        <v>0.22</v>
      </c>
      <c r="AD958" s="474">
        <v>2</v>
      </c>
      <c r="AE958" s="325">
        <f t="shared" ref="AE958" si="2002">IF(ISBLANK(I958),"",I958/I957-1)</f>
        <v>0</v>
      </c>
      <c r="AF958" s="325">
        <f t="shared" ref="AF958" si="2003">IF(ISBLANK(J958),"",J958/J957-1)</f>
        <v>-0.16417910447761197</v>
      </c>
      <c r="AH958" s="451">
        <f t="shared" ref="AH958" si="2004">IF(ISBLANK(L958),"",L958/L957-1)</f>
        <v>-0.12751677852348997</v>
      </c>
      <c r="AJ958" s="455">
        <f t="shared" ref="AJ958" si="2005">IF(ISBLANK(N958),"",N958/N957-1)</f>
        <v>-0.10062893081761004</v>
      </c>
      <c r="AL958" s="462">
        <f t="shared" ref="AL958" si="2006">IF(ISBLANK(P958),"",P958/P957-1)</f>
        <v>0.98039215686274517</v>
      </c>
      <c r="AM958" s="462">
        <f t="shared" ref="AM958" si="2007">IF(ISBLANK(Q958),"",Q958/Q957-1)</f>
        <v>-0.25</v>
      </c>
      <c r="AN958" s="465">
        <f t="shared" ref="AN958" si="2008">IF(ISBLANK(R958),"",R958/R957-1)</f>
        <v>-8.6956521739130377E-2</v>
      </c>
      <c r="AO958" s="325">
        <f t="shared" ref="AO958" si="2009">IF(ISBLANK(S958),"",S958/S957-1)</f>
        <v>-0.15942028985507251</v>
      </c>
      <c r="AP958" s="451">
        <f t="shared" ref="AP958" si="2010">IF(ISBLANK(T958),"",T958/T957-1)</f>
        <v>-0.16216216216216217</v>
      </c>
      <c r="AQ958" s="451">
        <f t="shared" ref="AQ958" si="2011">IF(ISBLANK(U958),"",U958/U957-1)</f>
        <v>-0.1470588235294118</v>
      </c>
      <c r="AR958" s="451">
        <f t="shared" ref="AR958" si="2012">IF(ISBLANK(V958),"",V958/V957-1)</f>
        <v>-0.17441860465116277</v>
      </c>
      <c r="AS958" s="451">
        <f t="shared" ref="AS958" si="2013">IF(ISBLANK(X958),"",X958/X957-1)</f>
        <v>-0.11386138613861385</v>
      </c>
      <c r="AT958" s="451">
        <f t="shared" ref="AT958" si="2014">IF(ISBLANK(Y958),"",Y958/Y957-1)</f>
        <v>-0.13815789473684204</v>
      </c>
      <c r="AU958" s="444">
        <f t="shared" ref="AU958" si="2015">IF(ISBLANK(Z958),"",Z958/Z957-1)</f>
        <v>-0.14110429447852768</v>
      </c>
      <c r="AV958" s="466">
        <f t="shared" ref="AV958" si="2016">IF(ISBLANK(AA958),"",AA958/AA957-1)</f>
        <v>-0.19491525423728817</v>
      </c>
      <c r="AW958" s="466">
        <f t="shared" ref="AW958" si="2017">IF(ISBLANK(AB958),"",AB958/AB957-1)</f>
        <v>-0.66153846153846163</v>
      </c>
    </row>
    <row r="959" spans="1:49">
      <c r="A959" s="40">
        <f t="shared" si="1944"/>
        <v>43976</v>
      </c>
      <c r="B959" s="26">
        <v>3304</v>
      </c>
      <c r="C959">
        <v>2402</v>
      </c>
      <c r="D959" s="363">
        <f t="shared" ref="D959" si="2018">IF(ISBLANK(B959),"",(B959+C959)/(B958+C958)-1)</f>
        <v>0.12058130400628442</v>
      </c>
      <c r="E959" s="349">
        <f t="shared" ref="E959" si="2019">IF(ISBLANK(B959),"",B959/B958-1)</f>
        <v>0.11208347357791992</v>
      </c>
      <c r="F959" s="349">
        <f t="shared" ref="F959" si="2020">IF(ISBLANK(C959),"",C959/C958-1)</f>
        <v>0.13248467703913258</v>
      </c>
      <c r="G959" s="470">
        <f t="shared" ref="G959:G962" si="2021">(B959-C959)/C959</f>
        <v>0.37552039966694423</v>
      </c>
      <c r="I959" s="339">
        <v>4.55</v>
      </c>
      <c r="J959" s="365">
        <v>6.35</v>
      </c>
      <c r="L959" s="365">
        <v>6.7</v>
      </c>
      <c r="N959" s="365">
        <v>7.35</v>
      </c>
      <c r="P959" s="379">
        <v>-1.07</v>
      </c>
      <c r="Q959" s="368">
        <v>1.1100000000000001</v>
      </c>
      <c r="R959" s="366">
        <v>2.15</v>
      </c>
      <c r="S959" s="73">
        <v>3</v>
      </c>
      <c r="T959" s="365">
        <v>3.2</v>
      </c>
      <c r="U959" s="365">
        <v>4.4000000000000004</v>
      </c>
      <c r="V959" s="365">
        <v>3.6</v>
      </c>
      <c r="X959" s="469">
        <v>10.15</v>
      </c>
      <c r="Y959" s="365">
        <v>7.75</v>
      </c>
      <c r="Z959" s="457">
        <v>8.1999999999999993</v>
      </c>
      <c r="AA959" s="365">
        <v>2.4900000000000002</v>
      </c>
      <c r="AB959" s="365">
        <v>0.3</v>
      </c>
      <c r="AD959" s="474">
        <v>2.15</v>
      </c>
      <c r="AE959" s="325">
        <f t="shared" ref="AE959" si="2022">IF(ISBLANK(I959),"",I959/I958-1)</f>
        <v>0.15189873417721511</v>
      </c>
      <c r="AF959" s="325">
        <f t="shared" ref="AF959" si="2023">IF(ISBLANK(J959),"",J959/J958-1)</f>
        <v>0.1339285714285714</v>
      </c>
      <c r="AH959" s="451">
        <f t="shared" ref="AH959" si="2024">IF(ISBLANK(L959),"",L959/L958-1)</f>
        <v>3.0769230769230882E-2</v>
      </c>
      <c r="AJ959" s="455">
        <f t="shared" ref="AJ959" si="2025">IF(ISBLANK(N959),"",N959/N958-1)</f>
        <v>2.7972027972027913E-2</v>
      </c>
      <c r="AL959" s="462">
        <f t="shared" ref="AL959" si="2026">IF(ISBLANK(P959),"",P959/P958-1)</f>
        <v>5.9405940594059459E-2</v>
      </c>
      <c r="AM959" s="462">
        <f t="shared" ref="AM959" si="2027">IF(ISBLANK(Q959),"",Q959/Q958-1)</f>
        <v>0.76190476190476208</v>
      </c>
      <c r="AN959" s="465">
        <f t="shared" ref="AN959" si="2028">IF(ISBLANK(R959),"",R959/R958-1)</f>
        <v>2.3809523809523725E-2</v>
      </c>
      <c r="AO959" s="325">
        <f t="shared" ref="AO959" si="2029">IF(ISBLANK(S959),"",S959/S958-1)</f>
        <v>3.4482758620689724E-2</v>
      </c>
      <c r="AP959" s="451">
        <f t="shared" ref="AP959" si="2030">IF(ISBLANK(T959),"",T959/T958-1)</f>
        <v>3.2258064516129004E-2</v>
      </c>
      <c r="AQ959" s="451">
        <f t="shared" ref="AQ959" si="2031">IF(ISBLANK(U959),"",U959/U958-1)</f>
        <v>1.1494252873563315E-2</v>
      </c>
      <c r="AR959" s="451">
        <f t="shared" ref="AR959" si="2032">IF(ISBLANK(V959),"",V959/V958-1)</f>
        <v>1.4084507042253502E-2</v>
      </c>
      <c r="AS959" s="451">
        <f t="shared" ref="AS959" si="2033">IF(ISBLANK(X959),"",X959/X958-1)</f>
        <v>0.13407821229050287</v>
      </c>
      <c r="AT959" s="451">
        <f t="shared" ref="AT959" si="2034">IF(ISBLANK(Y959),"",Y959/Y958-1)</f>
        <v>0.18320610687022909</v>
      </c>
      <c r="AU959" s="444">
        <f t="shared" ref="AU959" si="2035">IF(ISBLANK(Z959),"",Z959/Z958-1)</f>
        <v>0.17142857142857126</v>
      </c>
      <c r="AV959" s="466">
        <f t="shared" ref="AV959" si="2036">IF(ISBLANK(AA959),"",AA959/AA958-1)</f>
        <v>0.31052631578947376</v>
      </c>
      <c r="AW959" s="466">
        <f t="shared" ref="AW959" si="2037">IF(ISBLANK(AB959),"",AB959/AB958-1)</f>
        <v>0.36363636363636354</v>
      </c>
    </row>
    <row r="960" spans="1:49">
      <c r="A960" s="40">
        <f t="shared" si="1944"/>
        <v>43983</v>
      </c>
      <c r="B960" s="26">
        <v>3228</v>
      </c>
      <c r="C960">
        <v>2223</v>
      </c>
      <c r="D960" s="363">
        <f t="shared" ref="D960" si="2038">IF(ISBLANK(B960),"",(B960+C960)/(B959+C959)-1)</f>
        <v>-4.4689800210304997E-2</v>
      </c>
      <c r="E960" s="349">
        <f t="shared" ref="E960" si="2039">IF(ISBLANK(B960),"",B960/B959-1)</f>
        <v>-2.3002421307506071E-2</v>
      </c>
      <c r="F960" s="349">
        <f t="shared" ref="F960" si="2040">IF(ISBLANK(C960),"",C960/C959-1)</f>
        <v>-7.4521232306411278E-2</v>
      </c>
      <c r="G960" s="470">
        <f t="shared" si="2021"/>
        <v>0.45209176788124156</v>
      </c>
      <c r="I960" s="339">
        <v>4.1500000000000004</v>
      </c>
      <c r="J960" s="365">
        <v>6.3</v>
      </c>
      <c r="L960" s="365">
        <v>6.3</v>
      </c>
      <c r="N960" s="365">
        <v>6.85</v>
      </c>
      <c r="P960" s="379">
        <v>-1.1000000000000001</v>
      </c>
      <c r="Q960" s="368">
        <v>0.76</v>
      </c>
      <c r="R960" s="366">
        <v>2.1</v>
      </c>
      <c r="S960" s="73">
        <v>3.05</v>
      </c>
      <c r="T960" s="365">
        <v>3</v>
      </c>
      <c r="U960" s="365">
        <v>4.3</v>
      </c>
      <c r="V960" s="365">
        <v>3.6</v>
      </c>
      <c r="X960" s="469">
        <v>9.8000000000000007</v>
      </c>
      <c r="Y960" s="365">
        <v>7.6</v>
      </c>
      <c r="Z960" s="457">
        <v>8</v>
      </c>
      <c r="AA960" s="365">
        <v>2.5299999999999998</v>
      </c>
      <c r="AB960" s="365">
        <v>0.25</v>
      </c>
      <c r="AD960" s="474">
        <v>2.1</v>
      </c>
      <c r="AE960" s="325">
        <f t="shared" ref="AE960" si="2041">IF(ISBLANK(I960),"",I960/I959-1)</f>
        <v>-8.7912087912087822E-2</v>
      </c>
      <c r="AF960" s="325">
        <f t="shared" ref="AF960" si="2042">IF(ISBLANK(J960),"",J960/J959-1)</f>
        <v>-7.8740157480314821E-3</v>
      </c>
      <c r="AH960" s="451">
        <f t="shared" ref="AH960" si="2043">IF(ISBLANK(L960),"",L960/L959-1)</f>
        <v>-5.9701492537313494E-2</v>
      </c>
      <c r="AJ960" s="455">
        <f t="shared" ref="AJ960" si="2044">IF(ISBLANK(N960),"",N960/N959-1)</f>
        <v>-6.8027210884353706E-2</v>
      </c>
      <c r="AL960" s="462">
        <f t="shared" ref="AL960" si="2045">IF(ISBLANK(P960),"",P960/P959-1)</f>
        <v>2.8037383177570208E-2</v>
      </c>
      <c r="AM960" s="462">
        <f t="shared" ref="AM960" si="2046">IF(ISBLANK(Q960),"",Q960/Q959-1)</f>
        <v>-0.31531531531531531</v>
      </c>
      <c r="AN960" s="465">
        <f t="shared" ref="AN960" si="2047">IF(ISBLANK(R960),"",R960/R959-1)</f>
        <v>-2.3255813953488302E-2</v>
      </c>
      <c r="AO960" s="325">
        <f t="shared" ref="AO960" si="2048">IF(ISBLANK(S960),"",S960/S959-1)</f>
        <v>1.6666666666666607E-2</v>
      </c>
      <c r="AP960" s="451">
        <f t="shared" ref="AP960" si="2049">IF(ISBLANK(T960),"",T960/T959-1)</f>
        <v>-6.25E-2</v>
      </c>
      <c r="AQ960" s="451">
        <f t="shared" ref="AQ960" si="2050">IF(ISBLANK(U960),"",U960/U959-1)</f>
        <v>-2.2727272727272818E-2</v>
      </c>
      <c r="AR960" s="451">
        <f t="shared" ref="AR960" si="2051">IF(ISBLANK(V960),"",V960/V959-1)</f>
        <v>0</v>
      </c>
      <c r="AS960" s="451">
        <f t="shared" ref="AS960" si="2052">IF(ISBLANK(X960),"",X960/X959-1)</f>
        <v>-3.4482758620689613E-2</v>
      </c>
      <c r="AT960" s="451">
        <f t="shared" ref="AT960" si="2053">IF(ISBLANK(Y960),"",Y960/Y959-1)</f>
        <v>-1.9354838709677469E-2</v>
      </c>
      <c r="AU960" s="444">
        <f t="shared" ref="AU960" si="2054">IF(ISBLANK(Z960),"",Z960/Z959-1)</f>
        <v>-2.4390243902438935E-2</v>
      </c>
      <c r="AV960" s="466">
        <f t="shared" ref="AV960" si="2055">IF(ISBLANK(AA960),"",AA960/AA959-1)</f>
        <v>1.6064257028112205E-2</v>
      </c>
      <c r="AW960" s="466">
        <f t="shared" ref="AW960" si="2056">IF(ISBLANK(AB960),"",AB960/AB959-1)</f>
        <v>-0.16666666666666663</v>
      </c>
    </row>
    <row r="961" spans="1:49">
      <c r="A961" s="40">
        <f t="shared" si="1944"/>
        <v>43990</v>
      </c>
      <c r="B961" s="26">
        <v>4269</v>
      </c>
      <c r="C961">
        <v>3007</v>
      </c>
      <c r="D961" s="363">
        <f t="shared" ref="D961" si="2057">IF(ISBLANK(B961),"",(B961+C961)/(B960+C960)-1)</f>
        <v>0.33480095395340315</v>
      </c>
      <c r="E961" s="349">
        <f t="shared" ref="E961" si="2058">IF(ISBLANK(B961),"",B961/B960-1)</f>
        <v>0.32249070631970267</v>
      </c>
      <c r="F961" s="349">
        <f t="shared" ref="F961" si="2059">IF(ISBLANK(C961),"",C961/C960-1)</f>
        <v>0.35267656320287899</v>
      </c>
      <c r="G961" s="470">
        <f t="shared" si="2021"/>
        <v>0.41968739607582306</v>
      </c>
      <c r="I961" s="339">
        <v>5.5</v>
      </c>
      <c r="J961" s="365">
        <v>7.85</v>
      </c>
      <c r="L961" s="365">
        <v>7.45</v>
      </c>
      <c r="N961" s="365">
        <v>8.3000000000000007</v>
      </c>
      <c r="P961" s="379">
        <v>-0.51</v>
      </c>
      <c r="Q961" s="368">
        <v>1.69</v>
      </c>
      <c r="R961" s="366">
        <v>2.65</v>
      </c>
      <c r="S961" s="73">
        <v>3.9</v>
      </c>
      <c r="T961" s="365">
        <v>3.75</v>
      </c>
      <c r="U961" s="365">
        <v>5.25</v>
      </c>
      <c r="V961" s="365">
        <v>4.75</v>
      </c>
      <c r="X961" s="469">
        <v>12.9</v>
      </c>
      <c r="Y961" s="365">
        <v>10.7</v>
      </c>
      <c r="Z961" s="457">
        <v>11.1</v>
      </c>
      <c r="AA961" s="365">
        <v>3.12</v>
      </c>
      <c r="AB961" s="365">
        <v>0.68</v>
      </c>
      <c r="AD961" s="474">
        <v>2.8</v>
      </c>
      <c r="AE961" s="325">
        <f t="shared" ref="AE961" si="2060">IF(ISBLANK(I961),"",I961/I960-1)</f>
        <v>0.32530120481927693</v>
      </c>
      <c r="AF961" s="325">
        <f t="shared" ref="AF961" si="2061">IF(ISBLANK(J961),"",J961/J960-1)</f>
        <v>0.24603174603174605</v>
      </c>
      <c r="AH961" s="451">
        <f t="shared" ref="AH961" si="2062">IF(ISBLANK(L961),"",L961/L960-1)</f>
        <v>0.18253968253968256</v>
      </c>
      <c r="AJ961" s="455">
        <f t="shared" ref="AJ961" si="2063">IF(ISBLANK(N961),"",N961/N960-1)</f>
        <v>0.2116788321167884</v>
      </c>
      <c r="AL961" s="462">
        <f t="shared" ref="AL961" si="2064">IF(ISBLANK(P961),"",P961/P960-1)</f>
        <v>-0.53636363636363638</v>
      </c>
      <c r="AM961" s="462">
        <f t="shared" ref="AM961" si="2065">IF(ISBLANK(Q961),"",Q961/Q960-1)</f>
        <v>1.2236842105263155</v>
      </c>
      <c r="AN961" s="465">
        <f t="shared" ref="AN961" si="2066">IF(ISBLANK(R961),"",R961/R960-1)</f>
        <v>0.26190476190476186</v>
      </c>
      <c r="AO961" s="325">
        <f t="shared" ref="AO961" si="2067">IF(ISBLANK(S961),"",S961/S960-1)</f>
        <v>0.27868852459016402</v>
      </c>
      <c r="AP961" s="451">
        <f t="shared" ref="AP961" si="2068">IF(ISBLANK(T961),"",T961/T960-1)</f>
        <v>0.25</v>
      </c>
      <c r="AQ961" s="451">
        <f t="shared" ref="AQ961" si="2069">IF(ISBLANK(U961),"",U961/U960-1)</f>
        <v>0.22093023255813948</v>
      </c>
      <c r="AR961" s="451">
        <f t="shared" ref="AR961" si="2070">IF(ISBLANK(V961),"",V961/V960-1)</f>
        <v>0.31944444444444442</v>
      </c>
      <c r="AS961" s="451">
        <f t="shared" ref="AS961" si="2071">IF(ISBLANK(X961),"",X961/X960-1)</f>
        <v>0.31632653061224492</v>
      </c>
      <c r="AT961" s="451">
        <f t="shared" ref="AT961" si="2072">IF(ISBLANK(Y961),"",Y961/Y960-1)</f>
        <v>0.40789473684210531</v>
      </c>
      <c r="AU961" s="444">
        <f t="shared" ref="AU961" si="2073">IF(ISBLANK(Z961),"",Z961/Z960-1)</f>
        <v>0.38749999999999996</v>
      </c>
      <c r="AV961" s="466">
        <f t="shared" ref="AV961" si="2074">IF(ISBLANK(AA961),"",AA961/AA960-1)</f>
        <v>0.23320158102766819</v>
      </c>
      <c r="AW961" s="466">
        <f t="shared" ref="AW961" si="2075">IF(ISBLANK(AB961),"",AB961/AB960-1)</f>
        <v>1.7200000000000002</v>
      </c>
    </row>
    <row r="962" spans="1:49">
      <c r="A962" s="40">
        <f t="shared" si="1944"/>
        <v>43997</v>
      </c>
      <c r="B962" s="26">
        <v>5624</v>
      </c>
      <c r="C962">
        <v>3986</v>
      </c>
      <c r="D962" s="363">
        <f t="shared" ref="D962" si="2076">IF(ISBLANK(B962),"",(B962+C962)/(B961+C961)-1)</f>
        <v>0.32078064870808132</v>
      </c>
      <c r="E962" s="349">
        <f t="shared" ref="E962" si="2077">IF(ISBLANK(B962),"",B962/B961-1)</f>
        <v>0.31740454438978682</v>
      </c>
      <c r="F962" s="349">
        <f t="shared" ref="F962" si="2078">IF(ISBLANK(C962),"",C962/C961-1)</f>
        <v>0.32557366145660116</v>
      </c>
      <c r="G962" s="470">
        <f t="shared" si="2021"/>
        <v>0.41093828399397891</v>
      </c>
      <c r="I962" s="339">
        <v>6.5</v>
      </c>
      <c r="J962" s="365">
        <v>11.35</v>
      </c>
      <c r="L962" s="365">
        <v>6.75</v>
      </c>
      <c r="N962" s="365">
        <v>9.15</v>
      </c>
      <c r="P962" s="379">
        <v>0.13</v>
      </c>
      <c r="Q962" s="368">
        <v>2.42</v>
      </c>
      <c r="R962" s="366">
        <v>3.05</v>
      </c>
      <c r="S962" s="73">
        <v>4.8</v>
      </c>
      <c r="T962" s="365">
        <v>4.7</v>
      </c>
      <c r="U962" s="365">
        <v>6.95</v>
      </c>
      <c r="V962" s="365">
        <v>6.1</v>
      </c>
      <c r="X962" s="469">
        <v>16.850000000000001</v>
      </c>
      <c r="Y962" s="365">
        <v>14.5</v>
      </c>
      <c r="Z962" s="457">
        <v>14.9</v>
      </c>
      <c r="AA962" s="365">
        <v>4.18</v>
      </c>
      <c r="AB962" s="365">
        <v>1.46</v>
      </c>
      <c r="AD962" s="474">
        <v>3.75</v>
      </c>
      <c r="AE962" s="325">
        <f t="shared" ref="AE962" si="2079">IF(ISBLANK(I962),"",I962/I961-1)</f>
        <v>0.18181818181818188</v>
      </c>
      <c r="AF962" s="325">
        <f t="shared" ref="AF962" si="2080">IF(ISBLANK(J962),"",J962/J961-1)</f>
        <v>0.44585987261146509</v>
      </c>
      <c r="AH962" s="451">
        <f t="shared" ref="AH962" si="2081">IF(ISBLANK(L962),"",L962/L961-1)</f>
        <v>-9.3959731543624136E-2</v>
      </c>
      <c r="AJ962" s="455">
        <f t="shared" ref="AJ962" si="2082">IF(ISBLANK(N962),"",N962/N961-1)</f>
        <v>0.10240963855421681</v>
      </c>
      <c r="AL962" s="462">
        <f t="shared" ref="AL962" si="2083">IF(ISBLANK(P962),"",P962/P961-1)</f>
        <v>-1.2549019607843137</v>
      </c>
      <c r="AM962" s="462">
        <f t="shared" ref="AM962" si="2084">IF(ISBLANK(Q962),"",Q962/Q961-1)</f>
        <v>0.43195266272189348</v>
      </c>
      <c r="AN962" s="465">
        <f t="shared" ref="AN962" si="2085">IF(ISBLANK(R962),"",R962/R961-1)</f>
        <v>0.15094339622641506</v>
      </c>
      <c r="AO962" s="325">
        <f t="shared" ref="AO962" si="2086">IF(ISBLANK(S962),"",S962/S961-1)</f>
        <v>0.23076923076923084</v>
      </c>
      <c r="AP962" s="451">
        <f t="shared" ref="AP962" si="2087">IF(ISBLANK(T962),"",T962/T961-1)</f>
        <v>0.25333333333333341</v>
      </c>
      <c r="AQ962" s="451">
        <f t="shared" ref="AQ962" si="2088">IF(ISBLANK(U962),"",U962/U961-1)</f>
        <v>0.32380952380952377</v>
      </c>
      <c r="AR962" s="451">
        <f t="shared" ref="AR962" si="2089">IF(ISBLANK(V962),"",V962/V961-1)</f>
        <v>0.28421052631578947</v>
      </c>
      <c r="AS962" s="451">
        <f t="shared" ref="AS962" si="2090">IF(ISBLANK(X962),"",X962/X961-1)</f>
        <v>0.306201550387597</v>
      </c>
      <c r="AT962" s="451">
        <f t="shared" ref="AT962" si="2091">IF(ISBLANK(Y962),"",Y962/Y961-1)</f>
        <v>0.35514018691588789</v>
      </c>
      <c r="AU962" s="444">
        <f t="shared" ref="AU962" si="2092">IF(ISBLANK(Z962),"",Z962/Z961-1)</f>
        <v>0.3423423423423424</v>
      </c>
      <c r="AV962" s="466">
        <f t="shared" ref="AV962" si="2093">IF(ISBLANK(AA962),"",AA962/AA961-1)</f>
        <v>0.33974358974358965</v>
      </c>
      <c r="AW962" s="466">
        <f t="shared" ref="AW962" si="2094">IF(ISBLANK(AB962),"",AB962/AB961-1)</f>
        <v>1.1470588235294117</v>
      </c>
    </row>
    <row r="963" spans="1:49">
      <c r="A963" s="40">
        <f t="shared" si="1944"/>
        <v>44004</v>
      </c>
      <c r="B963" s="26">
        <v>8666</v>
      </c>
      <c r="C963">
        <v>6363</v>
      </c>
      <c r="D963" s="363">
        <f t="shared" ref="D963" si="2095">IF(ISBLANK(B963),"",(B963+C963)/(B962+C962)-1)</f>
        <v>0.56389177939646196</v>
      </c>
      <c r="E963" s="349">
        <f t="shared" ref="E963" si="2096">IF(ISBLANK(B963),"",B963/B962-1)</f>
        <v>0.54089615931721191</v>
      </c>
      <c r="F963" s="349">
        <f t="shared" ref="F963" si="2097">IF(ISBLANK(C963),"",C963/C962-1)</f>
        <v>0.59633718013045667</v>
      </c>
      <c r="G963" s="470">
        <f t="shared" ref="G963:G964" si="2098">(B963-C963)/C963</f>
        <v>0.36193619361936191</v>
      </c>
      <c r="I963" s="339">
        <v>8.85</v>
      </c>
      <c r="J963" s="365">
        <v>15.95</v>
      </c>
      <c r="L963" s="365">
        <v>11.95</v>
      </c>
      <c r="N963" s="365">
        <v>15.25</v>
      </c>
      <c r="P963" s="379">
        <v>2.62</v>
      </c>
      <c r="Q963" s="368">
        <v>4.3099999999999996</v>
      </c>
      <c r="R963" s="366">
        <v>4.4000000000000004</v>
      </c>
      <c r="S963" s="73">
        <v>10.4</v>
      </c>
      <c r="T963" s="365">
        <v>9.5500000000000007</v>
      </c>
      <c r="U963" s="365">
        <v>10.45</v>
      </c>
      <c r="V963" s="365">
        <v>9.6</v>
      </c>
      <c r="X963" s="469">
        <v>22.2</v>
      </c>
      <c r="Y963" s="365">
        <v>19.7</v>
      </c>
      <c r="Z963" s="457">
        <v>20.100000000000001</v>
      </c>
      <c r="AA963" s="365">
        <v>6.92</v>
      </c>
      <c r="AB963" s="365">
        <v>4.05</v>
      </c>
      <c r="AD963" s="474">
        <v>9.75</v>
      </c>
      <c r="AE963" s="325">
        <f t="shared" ref="AE963" si="2099">IF(ISBLANK(I963),"",I963/I962-1)</f>
        <v>0.36153846153846159</v>
      </c>
      <c r="AF963" s="325">
        <f t="shared" ref="AF963" si="2100">IF(ISBLANK(J963),"",J963/J962-1)</f>
        <v>0.40528634361233484</v>
      </c>
      <c r="AH963" s="451">
        <f t="shared" ref="AH963" si="2101">IF(ISBLANK(L963),"",L963/L962-1)</f>
        <v>0.77037037037037037</v>
      </c>
      <c r="AJ963" s="455">
        <f t="shared" ref="AJ963" si="2102">IF(ISBLANK(N963),"",N963/N962-1)</f>
        <v>0.66666666666666652</v>
      </c>
      <c r="AL963" s="462">
        <f t="shared" ref="AL963" si="2103">IF(ISBLANK(P963),"",P963/P962-1)</f>
        <v>19.153846153846153</v>
      </c>
      <c r="AM963" s="462">
        <f t="shared" ref="AM963" si="2104">IF(ISBLANK(Q963),"",Q963/Q962-1)</f>
        <v>0.78099173553719003</v>
      </c>
      <c r="AN963" s="465">
        <f t="shared" ref="AN963" si="2105">IF(ISBLANK(R963),"",R963/R962-1)</f>
        <v>0.4426229508196724</v>
      </c>
      <c r="AO963" s="325">
        <f t="shared" ref="AO963" si="2106">IF(ISBLANK(S963),"",S963/S962-1)</f>
        <v>1.166666666666667</v>
      </c>
      <c r="AP963" s="451">
        <f t="shared" ref="AP963" si="2107">IF(ISBLANK(T963),"",T963/T962-1)</f>
        <v>1.0319148936170213</v>
      </c>
      <c r="AQ963" s="451">
        <f t="shared" ref="AQ963" si="2108">IF(ISBLANK(U963),"",U963/U962-1)</f>
        <v>0.50359712230215803</v>
      </c>
      <c r="AR963" s="451">
        <f t="shared" ref="AR963" si="2109">IF(ISBLANK(V963),"",V963/V962-1)</f>
        <v>0.57377049180327866</v>
      </c>
      <c r="AS963" s="451">
        <f t="shared" ref="AS963" si="2110">IF(ISBLANK(X963),"",X963/X962-1)</f>
        <v>0.31750741839762586</v>
      </c>
      <c r="AT963" s="451">
        <f t="shared" ref="AT963" si="2111">IF(ISBLANK(Y963),"",Y963/Y962-1)</f>
        <v>0.35862068965517246</v>
      </c>
      <c r="AU963" s="444">
        <f t="shared" ref="AU963" si="2112">IF(ISBLANK(Z963),"",Z963/Z962-1)</f>
        <v>0.34899328859060419</v>
      </c>
      <c r="AV963" s="466">
        <f t="shared" ref="AV963" si="2113">IF(ISBLANK(AA963),"",AA963/AA962-1)</f>
        <v>0.65550239234449781</v>
      </c>
      <c r="AW963" s="466">
        <f t="shared" ref="AW963" si="2114">IF(ISBLANK(AB963),"",AB963/AB962-1)</f>
        <v>1.7739726027397258</v>
      </c>
    </row>
    <row r="964" spans="1:49">
      <c r="A964" s="40">
        <f t="shared" si="1944"/>
        <v>44011</v>
      </c>
      <c r="B964" s="26">
        <v>9696</v>
      </c>
      <c r="C964">
        <v>6755</v>
      </c>
      <c r="D964" s="363">
        <f t="shared" ref="D964" si="2115">IF(ISBLANK(B964),"",(B964+C964)/(B963+C963)-1)</f>
        <v>9.4617073657595308E-2</v>
      </c>
      <c r="E964" s="349">
        <f t="shared" ref="E964" si="2116">IF(ISBLANK(B964),"",B964/B963-1)</f>
        <v>0.11885529656127392</v>
      </c>
      <c r="F964" s="349">
        <f t="shared" ref="F964" si="2117">IF(ISBLANK(C964),"",C964/C963-1)</f>
        <v>6.1606160616061612E-2</v>
      </c>
      <c r="G964" s="470">
        <f t="shared" si="2098"/>
        <v>0.43538119911176903</v>
      </c>
      <c r="I964" s="339">
        <v>9.6999999999999993</v>
      </c>
      <c r="J964" s="365">
        <v>15.8</v>
      </c>
      <c r="L964" s="365">
        <v>12.6</v>
      </c>
      <c r="N964" s="365">
        <v>16.600000000000001</v>
      </c>
      <c r="P964" s="379">
        <v>2.79</v>
      </c>
      <c r="Q964" s="368">
        <v>4.9800000000000004</v>
      </c>
      <c r="R964" s="366">
        <v>5.2</v>
      </c>
      <c r="S964" s="73">
        <v>11.2</v>
      </c>
      <c r="T964" s="365">
        <v>10.6</v>
      </c>
      <c r="U964" s="365">
        <v>12.25</v>
      </c>
      <c r="V964" s="365">
        <v>11.45</v>
      </c>
      <c r="X964" s="469">
        <v>23.5</v>
      </c>
      <c r="Y964" s="365">
        <v>21</v>
      </c>
      <c r="Z964" s="457">
        <v>21.4</v>
      </c>
      <c r="AA964" s="365">
        <v>8.2799999999999994</v>
      </c>
      <c r="AB964" s="365">
        <v>5.04</v>
      </c>
      <c r="AD964" s="474">
        <v>10.8</v>
      </c>
      <c r="AE964" s="325">
        <f t="shared" ref="AE964" si="2118">IF(ISBLANK(I964),"",I964/I963-1)</f>
        <v>9.6045197740112886E-2</v>
      </c>
      <c r="AF964" s="325">
        <f t="shared" ref="AF964" si="2119">IF(ISBLANK(J964),"",J964/J963-1)</f>
        <v>-9.4043887147334804E-3</v>
      </c>
      <c r="AH964" s="451">
        <f t="shared" ref="AH964" si="2120">IF(ISBLANK(L964),"",L964/L963-1)</f>
        <v>5.439330543933063E-2</v>
      </c>
      <c r="AJ964" s="455">
        <f t="shared" ref="AJ964" si="2121">IF(ISBLANK(N964),"",N964/N963-1)</f>
        <v>8.8524590163934436E-2</v>
      </c>
      <c r="AL964" s="462">
        <f t="shared" ref="AL964" si="2122">IF(ISBLANK(P964),"",P964/P963-1)</f>
        <v>6.4885496183206159E-2</v>
      </c>
      <c r="AM964" s="462">
        <f t="shared" ref="AM964" si="2123">IF(ISBLANK(Q964),"",Q964/Q963-1)</f>
        <v>0.1554524361948959</v>
      </c>
      <c r="AN964" s="465">
        <f t="shared" ref="AN964" si="2124">IF(ISBLANK(R964),"",R964/R963-1)</f>
        <v>0.18181818181818166</v>
      </c>
      <c r="AO964" s="325">
        <f t="shared" ref="AO964" si="2125">IF(ISBLANK(S964),"",S964/S963-1)</f>
        <v>7.6923076923076872E-2</v>
      </c>
      <c r="AP964" s="451">
        <f t="shared" ref="AP964" si="2126">IF(ISBLANK(T964),"",T964/T963-1)</f>
        <v>0.10994764397905743</v>
      </c>
      <c r="AQ964" s="451">
        <f t="shared" ref="AQ964" si="2127">IF(ISBLANK(U964),"",U964/U963-1)</f>
        <v>0.17224880382775121</v>
      </c>
      <c r="AR964" s="451">
        <f t="shared" ref="AR964" si="2128">IF(ISBLANK(V964),"",V964/V963-1)</f>
        <v>0.19270833333333326</v>
      </c>
      <c r="AS964" s="451">
        <f t="shared" ref="AS964" si="2129">IF(ISBLANK(X964),"",X964/X963-1)</f>
        <v>5.8558558558558627E-2</v>
      </c>
      <c r="AT964" s="451">
        <f t="shared" ref="AT964" si="2130">IF(ISBLANK(Y964),"",Y964/Y963-1)</f>
        <v>6.5989847715736127E-2</v>
      </c>
      <c r="AU964" s="444">
        <f t="shared" ref="AU964" si="2131">IF(ISBLANK(Z964),"",Z964/Z963-1)</f>
        <v>6.4676616915422702E-2</v>
      </c>
      <c r="AV964" s="466">
        <f t="shared" ref="AV964" si="2132">IF(ISBLANK(AA964),"",AA964/AA963-1)</f>
        <v>0.19653179190751446</v>
      </c>
      <c r="AW964" s="466">
        <f t="shared" ref="AW964" si="2133">IF(ISBLANK(AB964),"",AB964/AB963-1)</f>
        <v>0.24444444444444446</v>
      </c>
    </row>
    <row r="965" spans="1:49" s="78" customFormat="1">
      <c r="A965" s="40">
        <f t="shared" si="1944"/>
        <v>44018</v>
      </c>
      <c r="B965" s="26">
        <v>10196</v>
      </c>
      <c r="C965">
        <v>7083</v>
      </c>
      <c r="D965" s="363">
        <f t="shared" ref="D965" si="2134">IF(ISBLANK(B965),"",(B965+C965)/(B964+C964)-1)</f>
        <v>5.0331286851863055E-2</v>
      </c>
      <c r="E965" s="349">
        <f t="shared" ref="E965" si="2135">IF(ISBLANK(B965),"",B965/B964-1)</f>
        <v>5.156765676567665E-2</v>
      </c>
      <c r="F965" s="349">
        <f t="shared" ref="F965" si="2136">IF(ISBLANK(C965),"",C965/C964-1)</f>
        <v>4.8556624722427832E-2</v>
      </c>
      <c r="G965" s="470">
        <f t="shared" ref="G965:G1020" si="2137">(B965-C965)/C965</f>
        <v>0.43950303543696173</v>
      </c>
      <c r="H965" s="366"/>
      <c r="I965" s="339">
        <v>10.75</v>
      </c>
      <c r="J965" s="383">
        <v>15.95</v>
      </c>
      <c r="K965" s="367"/>
      <c r="L965" s="383">
        <v>12.9</v>
      </c>
      <c r="M965" s="383"/>
      <c r="N965" s="383">
        <v>17.05</v>
      </c>
      <c r="O965" s="383"/>
      <c r="P965" s="383">
        <v>2.81</v>
      </c>
      <c r="Q965" s="383">
        <v>5.66</v>
      </c>
      <c r="R965" s="383">
        <v>5.75</v>
      </c>
      <c r="S965" s="398">
        <v>11.5</v>
      </c>
      <c r="T965" s="383">
        <v>10.9</v>
      </c>
      <c r="U965" s="383">
        <v>14.05</v>
      </c>
      <c r="V965" s="383">
        <v>13.2</v>
      </c>
      <c r="W965" s="383"/>
      <c r="X965" s="383">
        <v>22.8</v>
      </c>
      <c r="Y965" s="383">
        <v>20.350000000000001</v>
      </c>
      <c r="Z965" s="398">
        <v>20.75</v>
      </c>
      <c r="AA965" s="383">
        <v>9.1999999999999993</v>
      </c>
      <c r="AB965" s="383">
        <v>6.15</v>
      </c>
      <c r="AC965" s="383"/>
      <c r="AD965" s="480">
        <v>11.1</v>
      </c>
      <c r="AE965" s="325">
        <f t="shared" ref="AE965" si="2138">IF(ISBLANK(I965),"",I965/I964-1)</f>
        <v>0.10824742268041243</v>
      </c>
      <c r="AF965" s="325">
        <f t="shared" ref="AF965" si="2139">IF(ISBLANK(J965),"",J965/J964-1)</f>
        <v>9.4936708860757779E-3</v>
      </c>
      <c r="AG965" s="207"/>
      <c r="AH965" s="451">
        <f t="shared" ref="AH965" si="2140">IF(ISBLANK(L965),"",L965/L964-1)</f>
        <v>2.3809523809523947E-2</v>
      </c>
      <c r="AI965" s="210"/>
      <c r="AJ965" s="455">
        <f t="shared" ref="AJ965" si="2141">IF(ISBLANK(N965),"",N965/N964-1)</f>
        <v>2.7108433734939652E-2</v>
      </c>
      <c r="AK965" s="210"/>
      <c r="AL965" s="462">
        <f t="shared" ref="AL965" si="2142">IF(ISBLANK(P965),"",P965/P964-1)</f>
        <v>7.1684587813620748E-3</v>
      </c>
      <c r="AM965" s="462">
        <f t="shared" ref="AM965" si="2143">IF(ISBLANK(Q965),"",Q965/Q964-1)</f>
        <v>0.13654618473895574</v>
      </c>
      <c r="AN965" s="465">
        <f t="shared" ref="AN965" si="2144">IF(ISBLANK(R965),"",R965/R964-1)</f>
        <v>0.10576923076923084</v>
      </c>
      <c r="AO965" s="325">
        <f t="shared" ref="AO965" si="2145">IF(ISBLANK(S965),"",S965/S964-1)</f>
        <v>2.6785714285714413E-2</v>
      </c>
      <c r="AP965" s="451">
        <f t="shared" ref="AP965" si="2146">IF(ISBLANK(T965),"",T965/T964-1)</f>
        <v>2.8301886792452935E-2</v>
      </c>
      <c r="AQ965" s="451">
        <f t="shared" ref="AQ965" si="2147">IF(ISBLANK(U965),"",U965/U964-1)</f>
        <v>0.14693877551020407</v>
      </c>
      <c r="AR965" s="451">
        <f t="shared" ref="AR965" si="2148">IF(ISBLANK(V965),"",V965/V964-1)</f>
        <v>0.15283842794759828</v>
      </c>
      <c r="AS965" s="451">
        <f t="shared" ref="AS965" si="2149">IF(ISBLANK(X965),"",X965/X964-1)</f>
        <v>-2.9787234042553123E-2</v>
      </c>
      <c r="AT965" s="451">
        <f t="shared" ref="AT965" si="2150">IF(ISBLANK(Y965),"",Y965/Y964-1)</f>
        <v>-3.0952380952380842E-2</v>
      </c>
      <c r="AU965" s="444">
        <f t="shared" ref="AU965" si="2151">IF(ISBLANK(Z965),"",Z965/Z964-1)</f>
        <v>-3.0373831775700855E-2</v>
      </c>
      <c r="AV965" s="466">
        <f t="shared" ref="AV965" si="2152">IF(ISBLANK(AA965),"",AA965/AA964-1)</f>
        <v>0.11111111111111116</v>
      </c>
      <c r="AW965" s="466">
        <f t="shared" ref="AW965" si="2153">IF(ISBLANK(AB965),"",AB965/AB964-1)</f>
        <v>0.22023809523809534</v>
      </c>
    </row>
    <row r="966" spans="1:49">
      <c r="A966" s="40">
        <f t="shared" si="1944"/>
        <v>44025</v>
      </c>
      <c r="B966" s="26">
        <v>9475</v>
      </c>
      <c r="C966">
        <v>6202</v>
      </c>
      <c r="D966" s="363">
        <f t="shared" ref="D966" si="2154">IF(ISBLANK(B966),"",(B966+C966)/(B965+C965)-1)</f>
        <v>-9.2713698709416037E-2</v>
      </c>
      <c r="E966" s="349">
        <f t="shared" ref="E966" si="2155">IF(ISBLANK(B966),"",B966/B965-1)</f>
        <v>-7.0714005492349963E-2</v>
      </c>
      <c r="F966" s="349">
        <f t="shared" ref="F966" si="2156">IF(ISBLANK(C966),"",C966/C965-1)</f>
        <v>-0.12438232387406467</v>
      </c>
      <c r="G966" s="470">
        <f t="shared" si="2137"/>
        <v>0.52773298935827151</v>
      </c>
      <c r="I966" s="339">
        <v>8.9499999999999993</v>
      </c>
      <c r="J966" s="367">
        <v>15</v>
      </c>
      <c r="K966" s="367"/>
      <c r="L966" s="367">
        <v>12.25</v>
      </c>
      <c r="M966" s="367"/>
      <c r="N966" s="367">
        <v>14.75</v>
      </c>
      <c r="O966" s="367"/>
      <c r="P966" s="367">
        <v>2.15</v>
      </c>
      <c r="Q966" s="367">
        <v>4.3099999999999996</v>
      </c>
      <c r="R966" s="367">
        <v>5.4</v>
      </c>
      <c r="S966" s="339">
        <v>10.9</v>
      </c>
      <c r="T966" s="367">
        <v>10.3</v>
      </c>
      <c r="U966" s="367">
        <v>13.5</v>
      </c>
      <c r="V966" s="367">
        <v>12.65</v>
      </c>
      <c r="W966" s="367"/>
      <c r="X966" s="367">
        <v>21.15</v>
      </c>
      <c r="Y966" s="367">
        <v>18.7</v>
      </c>
      <c r="Z966" s="339">
        <v>19.100000000000001</v>
      </c>
      <c r="AA966" s="367">
        <v>8.19</v>
      </c>
      <c r="AB966" s="367">
        <v>5.49</v>
      </c>
      <c r="AC966" s="367"/>
      <c r="AD966" s="481">
        <v>10.5</v>
      </c>
      <c r="AE966" s="325">
        <f t="shared" ref="AE966" si="2157">IF(ISBLANK(I966),"",I966/I965-1)</f>
        <v>-0.16744186046511633</v>
      </c>
      <c r="AF966" s="325">
        <f t="shared" ref="AF966" si="2158">IF(ISBLANK(J966),"",J966/J965-1)</f>
        <v>-5.9561128526645746E-2</v>
      </c>
      <c r="AH966" s="451">
        <f t="shared" ref="AH966" si="2159">IF(ISBLANK(L966),"",L966/L965-1)</f>
        <v>-5.0387596899224785E-2</v>
      </c>
      <c r="AJ966" s="455">
        <f t="shared" ref="AJ966" si="2160">IF(ISBLANK(N966),"",N966/N965-1)</f>
        <v>-0.13489736070381231</v>
      </c>
      <c r="AL966" s="462">
        <f t="shared" ref="AL966" si="2161">IF(ISBLANK(P966),"",P966/P965-1)</f>
        <v>-0.23487544483985767</v>
      </c>
      <c r="AM966" s="462">
        <f t="shared" ref="AM966" si="2162">IF(ISBLANK(Q966),"",Q966/Q965-1)</f>
        <v>-0.23851590106007081</v>
      </c>
      <c r="AN966" s="465">
        <f t="shared" ref="AN966" si="2163">IF(ISBLANK(R966),"",R966/R965-1)</f>
        <v>-6.0869565217391286E-2</v>
      </c>
      <c r="AO966" s="325">
        <f t="shared" ref="AO966" si="2164">IF(ISBLANK(S966),"",S966/S965-1)</f>
        <v>-5.2173913043478182E-2</v>
      </c>
      <c r="AP966" s="451">
        <f t="shared" ref="AP966" si="2165">IF(ISBLANK(T966),"",T966/T965-1)</f>
        <v>-5.5045871559633031E-2</v>
      </c>
      <c r="AQ966" s="451">
        <f t="shared" ref="AQ966" si="2166">IF(ISBLANK(U966),"",U966/U965-1)</f>
        <v>-3.9145907473309705E-2</v>
      </c>
      <c r="AR966" s="451">
        <f t="shared" ref="AR966" si="2167">IF(ISBLANK(V966),"",V966/V965-1)</f>
        <v>-4.166666666666663E-2</v>
      </c>
      <c r="AS966" s="451">
        <f t="shared" ref="AS966" si="2168">IF(ISBLANK(X966),"",X966/X965-1)</f>
        <v>-7.2368421052631637E-2</v>
      </c>
      <c r="AT966" s="451">
        <f t="shared" ref="AT966" si="2169">IF(ISBLANK(Y966),"",Y966/Y965-1)</f>
        <v>-8.1081081081081141E-2</v>
      </c>
      <c r="AU966" s="444">
        <f t="shared" ref="AU966" si="2170">IF(ISBLANK(Z966),"",Z966/Z965-1)</f>
        <v>-7.9518072289156527E-2</v>
      </c>
      <c r="AV966" s="466">
        <f t="shared" ref="AV966" si="2171">IF(ISBLANK(AA966),"",AA966/AA965-1)</f>
        <v>-0.10978260869565215</v>
      </c>
      <c r="AW966" s="466">
        <f t="shared" ref="AW966" si="2172">IF(ISBLANK(AB966),"",AB966/AB965-1)</f>
        <v>-0.10731707317073169</v>
      </c>
    </row>
    <row r="967" spans="1:49">
      <c r="A967" s="352">
        <f t="shared" si="1944"/>
        <v>44032</v>
      </c>
      <c r="B967" s="26">
        <v>9068</v>
      </c>
      <c r="C967">
        <v>5722</v>
      </c>
      <c r="D967" s="363">
        <f t="shared" ref="D967" si="2173">IF(ISBLANK(B967),"",(B967+C967)/(B966+C966)-1)</f>
        <v>-5.6579702749250504E-2</v>
      </c>
      <c r="E967" s="349">
        <f t="shared" ref="E967" si="2174">IF(ISBLANK(B967),"",B967/B966-1)</f>
        <v>-4.2955145118733551E-2</v>
      </c>
      <c r="F967" s="349">
        <f t="shared" ref="F967" si="2175">IF(ISBLANK(C967),"",C967/C966-1)</f>
        <v>-7.7394388906804279E-2</v>
      </c>
      <c r="G967" s="470">
        <f t="shared" si="2137"/>
        <v>0.58476057322614472</v>
      </c>
      <c r="I967" s="339">
        <v>8.15</v>
      </c>
      <c r="J967" s="367">
        <v>14.2</v>
      </c>
      <c r="K967" s="367"/>
      <c r="L967" s="367">
        <v>11.65</v>
      </c>
      <c r="M967" s="367"/>
      <c r="N967" s="367">
        <v>13.95</v>
      </c>
      <c r="O967" s="367"/>
      <c r="P967" s="367">
        <v>1.73</v>
      </c>
      <c r="Q967" s="367">
        <v>2.63</v>
      </c>
      <c r="R967" s="367">
        <v>5.3</v>
      </c>
      <c r="S967" s="339">
        <v>10.25</v>
      </c>
      <c r="T967" s="367">
        <v>9.65</v>
      </c>
      <c r="U967" s="367">
        <v>13.05</v>
      </c>
      <c r="V967" s="367">
        <v>12.2</v>
      </c>
      <c r="W967" s="367"/>
      <c r="X967" s="367">
        <v>20.350000000000001</v>
      </c>
      <c r="Y967" s="367">
        <v>17.899999999999999</v>
      </c>
      <c r="Z967" s="339">
        <v>18.3</v>
      </c>
      <c r="AA967" s="367">
        <v>7.68</v>
      </c>
      <c r="AB967" s="367">
        <v>5.42</v>
      </c>
      <c r="AC967" s="367"/>
      <c r="AD967" s="481">
        <v>9.85</v>
      </c>
      <c r="AE967" s="325">
        <f t="shared" ref="AE967" si="2176">IF(ISBLANK(I967),"",I967/I966-1)</f>
        <v>-8.9385474860335101E-2</v>
      </c>
      <c r="AF967" s="325">
        <f t="shared" ref="AF967" si="2177">IF(ISBLANK(J967),"",J967/J966-1)</f>
        <v>-5.3333333333333344E-2</v>
      </c>
      <c r="AH967" s="451">
        <f t="shared" ref="AH967" si="2178">IF(ISBLANK(L967),"",L967/L966-1)</f>
        <v>-4.8979591836734615E-2</v>
      </c>
      <c r="AJ967" s="455">
        <f t="shared" ref="AJ967" si="2179">IF(ISBLANK(N967),"",N967/N966-1)</f>
        <v>-5.4237288135593253E-2</v>
      </c>
      <c r="AL967" s="462">
        <f t="shared" ref="AL967" si="2180">IF(ISBLANK(P967),"",P967/P966-1)</f>
        <v>-0.1953488372093023</v>
      </c>
      <c r="AM967" s="462">
        <f t="shared" ref="AM967" si="2181">IF(ISBLANK(Q967),"",Q967/Q966-1)</f>
        <v>-0.38979118329466356</v>
      </c>
      <c r="AN967" s="465">
        <f t="shared" ref="AN967" si="2182">IF(ISBLANK(R967),"",R967/R966-1)</f>
        <v>-1.8518518518518601E-2</v>
      </c>
      <c r="AO967" s="325">
        <f t="shared" ref="AO967" si="2183">IF(ISBLANK(S967),"",S967/S966-1)</f>
        <v>-5.9633027522935755E-2</v>
      </c>
      <c r="AP967" s="451">
        <f t="shared" ref="AP967" si="2184">IF(ISBLANK(T967),"",T967/T966-1)</f>
        <v>-6.3106796116504937E-2</v>
      </c>
      <c r="AQ967" s="451">
        <f t="shared" ref="AQ967" si="2185">IF(ISBLANK(U967),"",U967/U966-1)</f>
        <v>-3.3333333333333326E-2</v>
      </c>
      <c r="AR967" s="451">
        <f t="shared" ref="AR967" si="2186">IF(ISBLANK(V967),"",V967/V966-1)</f>
        <v>-3.5573122529644396E-2</v>
      </c>
      <c r="AS967" s="451">
        <f t="shared" ref="AS967" si="2187">IF(ISBLANK(X967),"",X967/X966-1)</f>
        <v>-3.7825059101654679E-2</v>
      </c>
      <c r="AT967" s="451">
        <f t="shared" ref="AT967" si="2188">IF(ISBLANK(Y967),"",Y967/Y966-1)</f>
        <v>-4.2780748663101664E-2</v>
      </c>
      <c r="AU967" s="444">
        <f t="shared" ref="AU967" si="2189">IF(ISBLANK(Z967),"",Z967/Z966-1)</f>
        <v>-4.1884816753926746E-2</v>
      </c>
      <c r="AV967" s="466">
        <f t="shared" ref="AV967" si="2190">IF(ISBLANK(AA967),"",AA967/AA966-1)</f>
        <v>-6.2271062271062272E-2</v>
      </c>
      <c r="AW967" s="466">
        <f t="shared" ref="AW967" si="2191">IF(ISBLANK(AB967),"",AB967/AB966-1)</f>
        <v>-1.2750455373406244E-2</v>
      </c>
    </row>
    <row r="968" spans="1:49">
      <c r="A968" s="352">
        <f t="shared" si="1944"/>
        <v>44039</v>
      </c>
      <c r="B968" s="26">
        <v>7407</v>
      </c>
      <c r="C968">
        <v>4400</v>
      </c>
      <c r="D968" s="363">
        <f t="shared" ref="D968" si="2192">IF(ISBLANK(B968),"",(B968+C968)/(B967+C967)-1)</f>
        <v>-0.20169033130493574</v>
      </c>
      <c r="E968" s="349">
        <f t="shared" ref="E968" si="2193">IF(ISBLANK(B968),"",B968/B967-1)</f>
        <v>-0.1831715924128805</v>
      </c>
      <c r="F968" s="349">
        <f t="shared" ref="F968" si="2194">IF(ISBLANK(C968),"",C968/C967-1)</f>
        <v>-0.23103809856693469</v>
      </c>
      <c r="G968" s="470">
        <f t="shared" si="2137"/>
        <v>0.68340909090909085</v>
      </c>
      <c r="I968" s="339">
        <v>6</v>
      </c>
      <c r="J968" s="365">
        <v>11.85</v>
      </c>
      <c r="L968" s="365">
        <v>8.6999999999999993</v>
      </c>
      <c r="N968" s="365">
        <v>11</v>
      </c>
      <c r="P968" s="379">
        <v>0.68</v>
      </c>
      <c r="Q968" s="368">
        <v>2.11</v>
      </c>
      <c r="R968" s="366">
        <v>4.3</v>
      </c>
      <c r="S968" s="73">
        <v>8.75</v>
      </c>
      <c r="T968" s="365">
        <v>7.3</v>
      </c>
      <c r="U968" s="365">
        <v>10.5</v>
      </c>
      <c r="V968" s="365">
        <v>9.65</v>
      </c>
      <c r="X968" s="73">
        <v>17.45</v>
      </c>
      <c r="Y968" s="365">
        <v>14.6</v>
      </c>
      <c r="Z968" s="457">
        <v>15.8</v>
      </c>
      <c r="AA968" s="365">
        <v>5.91</v>
      </c>
      <c r="AB968" s="365">
        <v>3.8</v>
      </c>
      <c r="AD968" s="474">
        <v>7.85</v>
      </c>
      <c r="AE968" s="325">
        <f t="shared" ref="AE968" si="2195">IF(ISBLANK(I968),"",I968/I967-1)</f>
        <v>-0.26380368098159512</v>
      </c>
      <c r="AF968" s="325">
        <f t="shared" ref="AF968" si="2196">IF(ISBLANK(J968),"",J968/J967-1)</f>
        <v>-0.16549295774647887</v>
      </c>
      <c r="AH968" s="451">
        <f t="shared" ref="AH968" si="2197">IF(ISBLANK(L968),"",L968/L967-1)</f>
        <v>-0.25321888412017179</v>
      </c>
      <c r="AJ968" s="455">
        <f t="shared" ref="AJ968" si="2198">IF(ISBLANK(N968),"",N968/N967-1)</f>
        <v>-0.21146953405017921</v>
      </c>
      <c r="AL968" s="462">
        <f t="shared" ref="AL968" si="2199">IF(ISBLANK(P968),"",P968/P967-1)</f>
        <v>-0.60693641618497107</v>
      </c>
      <c r="AM968" s="462">
        <f t="shared" ref="AM968" si="2200">IF(ISBLANK(Q968),"",Q968/Q967-1)</f>
        <v>-0.19771863117870725</v>
      </c>
      <c r="AN968" s="465">
        <f t="shared" ref="AN968" si="2201">IF(ISBLANK(R968),"",R968/R967-1)</f>
        <v>-0.18867924528301883</v>
      </c>
      <c r="AO968" s="325">
        <f t="shared" ref="AO968" si="2202">IF(ISBLANK(S968),"",S968/S967-1)</f>
        <v>-0.14634146341463417</v>
      </c>
      <c r="AP968" s="451">
        <f t="shared" ref="AP968" si="2203">IF(ISBLANK(T968),"",T968/T967-1)</f>
        <v>-0.24352331606217625</v>
      </c>
      <c r="AQ968" s="451">
        <f t="shared" ref="AQ968" si="2204">IF(ISBLANK(U968),"",U968/U967-1)</f>
        <v>-0.19540229885057481</v>
      </c>
      <c r="AR968" s="451">
        <f t="shared" ref="AR968" si="2205">IF(ISBLANK(V968),"",V968/V967-1)</f>
        <v>-0.20901639344262291</v>
      </c>
      <c r="AS968" s="451">
        <f t="shared" ref="AS968" si="2206">IF(ISBLANK(X968),"",X968/X967-1)</f>
        <v>-0.14250614250614257</v>
      </c>
      <c r="AT968" s="451">
        <f t="shared" ref="AT968" si="2207">IF(ISBLANK(Y968),"",Y968/Y967-1)</f>
        <v>-0.18435754189944131</v>
      </c>
      <c r="AU968" s="444">
        <f t="shared" ref="AU968" si="2208">IF(ISBLANK(Z968),"",Z968/Z967-1)</f>
        <v>-0.13661202185792354</v>
      </c>
      <c r="AV968" s="466">
        <f t="shared" ref="AV968" si="2209">IF(ISBLANK(AA968),"",AA968/AA967-1)</f>
        <v>-0.23046875</v>
      </c>
      <c r="AW968" s="466">
        <f t="shared" ref="AW968" si="2210">IF(ISBLANK(AB968),"",AB968/AB967-1)</f>
        <v>-0.29889298892988936</v>
      </c>
    </row>
    <row r="969" spans="1:49">
      <c r="A969" s="352">
        <f t="shared" si="1944"/>
        <v>44046</v>
      </c>
      <c r="B969" s="26">
        <v>7694</v>
      </c>
      <c r="C969">
        <v>4824</v>
      </c>
      <c r="D969" s="363">
        <f t="shared" ref="D969" si="2211">IF(ISBLANK(B969),"",(B969+C969)/(B968+C968)-1)</f>
        <v>6.0218514440586013E-2</v>
      </c>
      <c r="E969" s="349">
        <f t="shared" ref="E969" si="2212">IF(ISBLANK(B969),"",B969/B968-1)</f>
        <v>3.8747131092210063E-2</v>
      </c>
      <c r="F969" s="349">
        <f t="shared" ref="F969" si="2213">IF(ISBLANK(C969),"",C969/C968-1)</f>
        <v>9.6363636363636429E-2</v>
      </c>
      <c r="G969" s="470">
        <f t="shared" si="2137"/>
        <v>0.59494195688225537</v>
      </c>
      <c r="I969" s="339">
        <v>7.2</v>
      </c>
      <c r="J969" s="365">
        <v>12.7</v>
      </c>
      <c r="L969" s="365">
        <v>8.9499999999999993</v>
      </c>
      <c r="N969" s="365">
        <v>10.75</v>
      </c>
      <c r="P969" s="379">
        <v>1.01</v>
      </c>
      <c r="Q969" s="368">
        <v>2.7</v>
      </c>
      <c r="R969" s="366">
        <v>4</v>
      </c>
      <c r="S969" s="73">
        <v>8.4499999999999993</v>
      </c>
      <c r="T969" s="365">
        <v>8.0500000000000007</v>
      </c>
      <c r="U969" s="365">
        <v>10.199999999999999</v>
      </c>
      <c r="V969" s="365">
        <v>9.65</v>
      </c>
      <c r="X969" s="73">
        <v>19.75</v>
      </c>
      <c r="Y969" s="365">
        <v>17.3</v>
      </c>
      <c r="Z969" s="457">
        <v>17.5</v>
      </c>
      <c r="AA969" s="365">
        <v>5.91</v>
      </c>
      <c r="AB969" s="365">
        <v>3.83</v>
      </c>
      <c r="AD969" s="474">
        <v>7.55</v>
      </c>
      <c r="AE969" s="325">
        <f t="shared" ref="AE969" si="2214">IF(ISBLANK(I969),"",I969/I968-1)</f>
        <v>0.19999999999999996</v>
      </c>
      <c r="AF969" s="325">
        <f t="shared" ref="AF969" si="2215">IF(ISBLANK(J969),"",J969/J968-1)</f>
        <v>7.1729957805907185E-2</v>
      </c>
      <c r="AH969" s="451">
        <f t="shared" ref="AH969" si="2216">IF(ISBLANK(L969),"",L969/L968-1)</f>
        <v>2.8735632183908066E-2</v>
      </c>
      <c r="AJ969" s="455">
        <f t="shared" ref="AJ969" si="2217">IF(ISBLANK(N969),"",N969/N968-1)</f>
        <v>-2.2727272727272707E-2</v>
      </c>
      <c r="AL969" s="462">
        <f t="shared" ref="AL969" si="2218">IF(ISBLANK(P969),"",P969/P968-1)</f>
        <v>0.48529411764705865</v>
      </c>
      <c r="AM969" s="462">
        <f t="shared" ref="AM969" si="2219">IF(ISBLANK(Q969),"",Q969/Q968-1)</f>
        <v>0.27962085308056883</v>
      </c>
      <c r="AN969" s="465">
        <f t="shared" ref="AN969" si="2220">IF(ISBLANK(R969),"",R969/R968-1)</f>
        <v>-6.9767441860465129E-2</v>
      </c>
      <c r="AO969" s="325">
        <f t="shared" ref="AO969" si="2221">IF(ISBLANK(S969),"",S969/S968-1)</f>
        <v>-3.4285714285714364E-2</v>
      </c>
      <c r="AP969" s="451">
        <f t="shared" ref="AP969" si="2222">IF(ISBLANK(T969),"",T969/T968-1)</f>
        <v>0.10273972602739745</v>
      </c>
      <c r="AQ969" s="451">
        <f t="shared" ref="AQ969" si="2223">IF(ISBLANK(U969),"",U969/U968-1)</f>
        <v>-2.8571428571428692E-2</v>
      </c>
      <c r="AR969" s="451">
        <f t="shared" ref="AR969" si="2224">IF(ISBLANK(V969),"",V969/V968-1)</f>
        <v>0</v>
      </c>
      <c r="AS969" s="451">
        <f t="shared" ref="AS969" si="2225">IF(ISBLANK(X969),"",X969/X968-1)</f>
        <v>0.13180515759312317</v>
      </c>
      <c r="AT969" s="451">
        <f t="shared" ref="AT969" si="2226">IF(ISBLANK(Y969),"",Y969/Y968-1)</f>
        <v>0.18493150684931514</v>
      </c>
      <c r="AU969" s="444">
        <f t="shared" ref="AU969" si="2227">IF(ISBLANK(Z969),"",Z969/Z968-1)</f>
        <v>0.10759493670886067</v>
      </c>
      <c r="AV969" s="466">
        <f t="shared" ref="AV969" si="2228">IF(ISBLANK(AA969),"",AA969/AA968-1)</f>
        <v>0</v>
      </c>
      <c r="AW969" s="466">
        <f t="shared" ref="AW969" si="2229">IF(ISBLANK(AB969),"",AB969/AB968-1)</f>
        <v>7.8947368421053987E-3</v>
      </c>
    </row>
    <row r="970" spans="1:49">
      <c r="A970" s="352">
        <f t="shared" si="1944"/>
        <v>44053</v>
      </c>
      <c r="B970" s="26">
        <v>7637</v>
      </c>
      <c r="C970">
        <v>5284</v>
      </c>
      <c r="D970" s="363">
        <f t="shared" ref="D970" si="2230">IF(ISBLANK(B970),"",(B970+C970)/(B969+C969)-1)</f>
        <v>3.2193641156734287E-2</v>
      </c>
      <c r="E970" s="349">
        <f t="shared" ref="E970" si="2231">IF(ISBLANK(B970),"",B970/B969-1)</f>
        <v>-7.4083701585651029E-3</v>
      </c>
      <c r="F970" s="349">
        <f t="shared" ref="F970" si="2232">IF(ISBLANK(C970),"",C970/C969-1)</f>
        <v>9.5356550580431243E-2</v>
      </c>
      <c r="G970" s="470">
        <f t="shared" si="2137"/>
        <v>0.44530658591975775</v>
      </c>
      <c r="I970" s="339">
        <v>8.5</v>
      </c>
      <c r="J970" s="365">
        <v>13.45</v>
      </c>
      <c r="L970" s="365">
        <v>9.25</v>
      </c>
      <c r="N970" s="365">
        <v>11.25</v>
      </c>
      <c r="P970" s="379">
        <v>0.97</v>
      </c>
      <c r="Q970" s="368">
        <v>3.77</v>
      </c>
      <c r="R970" s="366">
        <v>4.0999999999999996</v>
      </c>
      <c r="S970" s="73">
        <v>8.5500000000000007</v>
      </c>
      <c r="T970" s="365">
        <v>8.15</v>
      </c>
      <c r="U970" s="365">
        <v>10.7</v>
      </c>
      <c r="V970" s="365">
        <v>9.85</v>
      </c>
      <c r="X970" s="73">
        <v>19.05</v>
      </c>
      <c r="Y970" s="365">
        <v>16.600000000000001</v>
      </c>
      <c r="Z970" s="457">
        <v>16.95</v>
      </c>
      <c r="AA970" s="365">
        <v>6</v>
      </c>
      <c r="AB970" s="365">
        <v>3.25</v>
      </c>
      <c r="AD970" s="474">
        <v>7.85</v>
      </c>
      <c r="AE970" s="325">
        <f t="shared" ref="AE970" si="2233">IF(ISBLANK(I970),"",I970/I969-1)</f>
        <v>0.18055555555555558</v>
      </c>
      <c r="AF970" s="325">
        <f t="shared" ref="AF970" si="2234">IF(ISBLANK(J970),"",J970/J969-1)</f>
        <v>5.9055118110236116E-2</v>
      </c>
      <c r="AH970" s="451">
        <f t="shared" ref="AH970" si="2235">IF(ISBLANK(L970),"",L970/L969-1)</f>
        <v>3.3519553072625774E-2</v>
      </c>
      <c r="AJ970" s="455">
        <f t="shared" ref="AJ970" si="2236">IF(ISBLANK(N970),"",N970/N969-1)</f>
        <v>4.6511627906976827E-2</v>
      </c>
      <c r="AL970" s="462">
        <f t="shared" ref="AL970" si="2237">IF(ISBLANK(P970),"",P970/P969-1)</f>
        <v>-3.9603960396039639E-2</v>
      </c>
      <c r="AM970" s="462">
        <f t="shared" ref="AM970" si="2238">IF(ISBLANK(Q970),"",Q970/Q969-1)</f>
        <v>0.39629629629629615</v>
      </c>
      <c r="AN970" s="465">
        <f t="shared" ref="AN970" si="2239">IF(ISBLANK(R970),"",R970/R969-1)</f>
        <v>2.4999999999999911E-2</v>
      </c>
      <c r="AO970" s="325">
        <f t="shared" ref="AO970" si="2240">IF(ISBLANK(S970),"",S970/S969-1)</f>
        <v>1.1834319526627279E-2</v>
      </c>
      <c r="AP970" s="451">
        <f t="shared" ref="AP970" si="2241">IF(ISBLANK(T970),"",T970/T969-1)</f>
        <v>1.2422360248447228E-2</v>
      </c>
      <c r="AQ970" s="451">
        <f t="shared" ref="AQ970" si="2242">IF(ISBLANK(U970),"",U970/U969-1)</f>
        <v>4.9019607843137303E-2</v>
      </c>
      <c r="AR970" s="451">
        <f t="shared" ref="AR970" si="2243">IF(ISBLANK(V970),"",V970/V969-1)</f>
        <v>2.0725388601036121E-2</v>
      </c>
      <c r="AS970" s="451">
        <f t="shared" ref="AS970" si="2244">IF(ISBLANK(X970),"",X970/X969-1)</f>
        <v>-3.5443037974683511E-2</v>
      </c>
      <c r="AT970" s="451">
        <f t="shared" ref="AT970" si="2245">IF(ISBLANK(Y970),"",Y970/Y969-1)</f>
        <v>-4.0462427745664664E-2</v>
      </c>
      <c r="AU970" s="444">
        <f t="shared" ref="AU970" si="2246">IF(ISBLANK(Z970),"",Z970/Z969-1)</f>
        <v>-3.1428571428571472E-2</v>
      </c>
      <c r="AV970" s="466">
        <f t="shared" ref="AV970" si="2247">IF(ISBLANK(AA970),"",AA970/AA969-1)</f>
        <v>1.5228426395939021E-2</v>
      </c>
      <c r="AW970" s="466">
        <f t="shared" ref="AW970" si="2248">IF(ISBLANK(AB970),"",AB970/AB969-1)</f>
        <v>-0.15143603133159267</v>
      </c>
    </row>
    <row r="971" spans="1:49">
      <c r="A971" s="352">
        <f t="shared" si="1944"/>
        <v>44060</v>
      </c>
      <c r="B971" s="26">
        <v>7728</v>
      </c>
      <c r="C971">
        <v>5355</v>
      </c>
      <c r="D971" s="363">
        <f t="shared" ref="D971" si="2249">IF(ISBLANK(B971),"",(B971+C971)/(B970+C970)-1)</f>
        <v>1.2537729277919629E-2</v>
      </c>
      <c r="E971" s="349">
        <f t="shared" ref="E971" si="2250">IF(ISBLANK(B971),"",B971/B970-1)</f>
        <v>1.1915673693858819E-2</v>
      </c>
      <c r="F971" s="349">
        <f t="shared" ref="F971" si="2251">IF(ISBLANK(C971),"",C971/C970-1)</f>
        <v>1.3436790310370927E-2</v>
      </c>
      <c r="G971" s="470">
        <f t="shared" si="2137"/>
        <v>0.44313725490196076</v>
      </c>
      <c r="I971" s="339">
        <v>8.4499999999999993</v>
      </c>
      <c r="J971" s="365">
        <v>14.2</v>
      </c>
      <c r="L971" s="365">
        <v>9.1999999999999993</v>
      </c>
      <c r="N971" s="365">
        <v>11.15</v>
      </c>
      <c r="P971" s="379">
        <v>0.96</v>
      </c>
      <c r="Q971" s="368">
        <v>3.69</v>
      </c>
      <c r="R971" s="366">
        <v>4</v>
      </c>
      <c r="S971" s="73">
        <v>8.5</v>
      </c>
      <c r="T971" s="365">
        <v>8.1</v>
      </c>
      <c r="U971" s="365">
        <v>10.25</v>
      </c>
      <c r="V971" s="365">
        <v>9.5</v>
      </c>
      <c r="X971" s="73">
        <v>20.100000000000001</v>
      </c>
      <c r="Y971" s="365">
        <v>17.649999999999999</v>
      </c>
      <c r="Z971" s="457">
        <v>18</v>
      </c>
      <c r="AA971" s="365">
        <v>5.95</v>
      </c>
      <c r="AB971" s="365">
        <v>3.08</v>
      </c>
      <c r="AD971" s="474">
        <v>7.8</v>
      </c>
      <c r="AE971" s="325">
        <f t="shared" ref="AE971" si="2252">IF(ISBLANK(I971),"",I971/I970-1)</f>
        <v>-5.8823529411765607E-3</v>
      </c>
      <c r="AF971" s="325">
        <f t="shared" ref="AF971" si="2253">IF(ISBLANK(J971),"",J971/J970-1)</f>
        <v>5.5762081784386686E-2</v>
      </c>
      <c r="AH971" s="451">
        <f t="shared" ref="AH971" si="2254">IF(ISBLANK(L971),"",L971/L970-1)</f>
        <v>-5.4054054054054612E-3</v>
      </c>
      <c r="AJ971" s="455">
        <f t="shared" ref="AJ971" si="2255">IF(ISBLANK(N971),"",N971/N970-1)</f>
        <v>-8.8888888888888351E-3</v>
      </c>
      <c r="AL971" s="462">
        <f t="shared" ref="AL971" si="2256">IF(ISBLANK(P971),"",P971/P970-1)</f>
        <v>-1.0309278350515427E-2</v>
      </c>
      <c r="AM971" s="462">
        <f t="shared" ref="AM971" si="2257">IF(ISBLANK(Q971),"",Q971/Q970-1)</f>
        <v>-2.1220159151193685E-2</v>
      </c>
      <c r="AN971" s="465">
        <f t="shared" ref="AN971" si="2258">IF(ISBLANK(R971),"",R971/R970-1)</f>
        <v>-2.4390243902438935E-2</v>
      </c>
      <c r="AO971" s="325">
        <f t="shared" ref="AO971" si="2259">IF(ISBLANK(S971),"",S971/S970-1)</f>
        <v>-5.8479532163743242E-3</v>
      </c>
      <c r="AP971" s="451">
        <f t="shared" ref="AP971" si="2260">IF(ISBLANK(T971),"",T971/T970-1)</f>
        <v>-6.1349693251534498E-3</v>
      </c>
      <c r="AQ971" s="451">
        <f t="shared" ref="AQ971" si="2261">IF(ISBLANK(U971),"",U971/U970-1)</f>
        <v>-4.2056074766355089E-2</v>
      </c>
      <c r="AR971" s="451">
        <f t="shared" ref="AR971" si="2262">IF(ISBLANK(V971),"",V971/V970-1)</f>
        <v>-3.5532994923857864E-2</v>
      </c>
      <c r="AS971" s="451">
        <f t="shared" ref="AS971" si="2263">IF(ISBLANK(X971),"",X971/X970-1)</f>
        <v>5.5118110236220597E-2</v>
      </c>
      <c r="AT971" s="451">
        <f t="shared" ref="AT971" si="2264">IF(ISBLANK(Y971),"",Y971/Y970-1)</f>
        <v>6.3253012048192669E-2</v>
      </c>
      <c r="AU971" s="444">
        <f t="shared" ref="AU971" si="2265">IF(ISBLANK(Z971),"",Z971/Z970-1)</f>
        <v>6.1946902654867353E-2</v>
      </c>
      <c r="AV971" s="466">
        <f t="shared" ref="AV971" si="2266">IF(ISBLANK(AA971),"",AA971/AA970-1)</f>
        <v>-8.3333333333333037E-3</v>
      </c>
      <c r="AW971" s="466">
        <f t="shared" ref="AW971" si="2267">IF(ISBLANK(AB971),"",AB971/AB970-1)</f>
        <v>-5.2307692307692277E-2</v>
      </c>
    </row>
    <row r="972" spans="1:49">
      <c r="A972" s="352">
        <f t="shared" si="1944"/>
        <v>44067</v>
      </c>
      <c r="B972" s="26">
        <v>7414</v>
      </c>
      <c r="C972">
        <v>4831</v>
      </c>
      <c r="D972" s="363">
        <f t="shared" ref="D972" si="2268">IF(ISBLANK(B972),"",(B972+C972)/(B971+C971)-1)</f>
        <v>-6.4052587327065647E-2</v>
      </c>
      <c r="E972" s="349">
        <f t="shared" ref="E972" si="2269">IF(ISBLANK(B972),"",B972/B971-1)</f>
        <v>-4.063146997929612E-2</v>
      </c>
      <c r="F972" s="349">
        <f t="shared" ref="F972" si="2270">IF(ISBLANK(C972),"",C972/C971-1)</f>
        <v>-9.7852474323062544E-2</v>
      </c>
      <c r="G972" s="470">
        <f t="shared" si="2137"/>
        <v>0.53467191057752017</v>
      </c>
      <c r="I972" s="339">
        <v>7.25</v>
      </c>
      <c r="J972" s="365">
        <v>13.4</v>
      </c>
      <c r="L972" s="365">
        <v>8.4499999999999993</v>
      </c>
      <c r="N972" s="365">
        <v>10.45</v>
      </c>
      <c r="P972" s="379">
        <v>0.66</v>
      </c>
      <c r="Q972" s="368">
        <v>2.96</v>
      </c>
      <c r="R972" s="366">
        <v>3.95</v>
      </c>
      <c r="S972" s="73">
        <v>7.75</v>
      </c>
      <c r="T972" s="365">
        <v>7.5</v>
      </c>
      <c r="U972" s="365">
        <v>10.1</v>
      </c>
      <c r="V972" s="365">
        <v>9.35</v>
      </c>
      <c r="X972" s="73">
        <v>19.2</v>
      </c>
      <c r="Y972" s="365">
        <v>16.75</v>
      </c>
      <c r="Z972" s="457">
        <v>17.100000000000001</v>
      </c>
      <c r="AA972" s="365">
        <v>5.78</v>
      </c>
      <c r="AB972" s="365">
        <v>3.02</v>
      </c>
      <c r="AD972" s="474">
        <v>7.1</v>
      </c>
      <c r="AE972" s="325">
        <f t="shared" ref="AE972" si="2271">IF(ISBLANK(I972),"",I972/I971-1)</f>
        <v>-0.14201183431952658</v>
      </c>
      <c r="AF972" s="325">
        <f t="shared" ref="AF972" si="2272">IF(ISBLANK(J972),"",J972/J971-1)</f>
        <v>-5.6338028169014009E-2</v>
      </c>
      <c r="AH972" s="451">
        <f t="shared" ref="AH972" si="2273">IF(ISBLANK(L972),"",L972/L971-1)</f>
        <v>-8.1521739130434812E-2</v>
      </c>
      <c r="AJ972" s="455">
        <f t="shared" ref="AJ972" si="2274">IF(ISBLANK(N972),"",N972/N971-1)</f>
        <v>-6.2780269058296034E-2</v>
      </c>
      <c r="AL972" s="462">
        <f t="shared" ref="AL972" si="2275">IF(ISBLANK(P972),"",P972/P971-1)</f>
        <v>-0.31249999999999989</v>
      </c>
      <c r="AM972" s="462">
        <f t="shared" ref="AM972" si="2276">IF(ISBLANK(Q972),"",Q972/Q971-1)</f>
        <v>-0.19783197831978316</v>
      </c>
      <c r="AN972" s="465">
        <f t="shared" ref="AN972" si="2277">IF(ISBLANK(R972),"",R972/R971-1)</f>
        <v>-1.2499999999999956E-2</v>
      </c>
      <c r="AO972" s="325">
        <f t="shared" ref="AO972" si="2278">IF(ISBLANK(S972),"",S972/S971-1)</f>
        <v>-8.8235294117647078E-2</v>
      </c>
      <c r="AP972" s="451">
        <f t="shared" ref="AP972" si="2279">IF(ISBLANK(T972),"",T972/T971-1)</f>
        <v>-7.407407407407407E-2</v>
      </c>
      <c r="AQ972" s="451">
        <f t="shared" ref="AQ972" si="2280">IF(ISBLANK(U972),"",U972/U971-1)</f>
        <v>-1.4634146341463428E-2</v>
      </c>
      <c r="AR972" s="451">
        <f t="shared" ref="AR972" si="2281">IF(ISBLANK(V972),"",V972/V971-1)</f>
        <v>-1.5789473684210575E-2</v>
      </c>
      <c r="AS972" s="451">
        <f t="shared" ref="AS972" si="2282">IF(ISBLANK(X972),"",X972/X971-1)</f>
        <v>-4.4776119402985204E-2</v>
      </c>
      <c r="AT972" s="451">
        <f t="shared" ref="AT972" si="2283">IF(ISBLANK(Y972),"",Y972/Y971-1)</f>
        <v>-5.0991501416430496E-2</v>
      </c>
      <c r="AU972" s="444">
        <f t="shared" ref="AU972" si="2284">IF(ISBLANK(Z972),"",Z972/Z971-1)</f>
        <v>-4.9999999999999933E-2</v>
      </c>
      <c r="AV972" s="466">
        <f t="shared" ref="AV972" si="2285">IF(ISBLANK(AA972),"",AA972/AA971-1)</f>
        <v>-2.8571428571428581E-2</v>
      </c>
      <c r="AW972" s="466">
        <f t="shared" ref="AW972" si="2286">IF(ISBLANK(AB972),"",AB972/AB971-1)</f>
        <v>-1.9480519480519543E-2</v>
      </c>
    </row>
    <row r="973" spans="1:49">
      <c r="A973" s="352">
        <f t="shared" si="1944"/>
        <v>44074</v>
      </c>
      <c r="B973" s="26">
        <v>7465</v>
      </c>
      <c r="C973">
        <v>5125</v>
      </c>
      <c r="D973" s="363">
        <f t="shared" ref="D973" si="2287">IF(ISBLANK(B973),"",(B973+C973)/(B972+C972)-1)</f>
        <v>2.8174765210289943E-2</v>
      </c>
      <c r="E973" s="349">
        <f t="shared" ref="E973" si="2288">IF(ISBLANK(B973),"",B973/B972-1)</f>
        <v>6.8788777987591754E-3</v>
      </c>
      <c r="F973" s="349">
        <f t="shared" ref="F973" si="2289">IF(ISBLANK(C973),"",C973/C972-1)</f>
        <v>6.0856965431587584E-2</v>
      </c>
      <c r="G973" s="470">
        <f t="shared" si="2137"/>
        <v>0.45658536585365855</v>
      </c>
      <c r="I973" s="339">
        <v>8.1</v>
      </c>
      <c r="J973" s="365">
        <v>13.9</v>
      </c>
      <c r="L973" s="365">
        <v>8.5</v>
      </c>
      <c r="N973" s="365">
        <v>11.05</v>
      </c>
      <c r="P973" s="379">
        <v>0.66</v>
      </c>
      <c r="Q973" s="368">
        <v>3.42</v>
      </c>
      <c r="R973" s="366">
        <v>3.65</v>
      </c>
      <c r="S973" s="73">
        <v>7.8</v>
      </c>
      <c r="T973" s="365">
        <v>8.25</v>
      </c>
      <c r="U973" s="365">
        <v>9.4499999999999993</v>
      </c>
      <c r="V973" s="365">
        <v>8.5500000000000007</v>
      </c>
      <c r="X973" s="73">
        <v>20.53</v>
      </c>
      <c r="Y973" s="365">
        <v>17.899999999999999</v>
      </c>
      <c r="Z973" s="457">
        <v>18.25</v>
      </c>
      <c r="AA973" s="365">
        <v>5.78</v>
      </c>
      <c r="AB973" s="365">
        <v>2.5299999999999998</v>
      </c>
      <c r="AD973" s="474">
        <v>7.15</v>
      </c>
      <c r="AE973" s="325">
        <f t="shared" ref="AE973" si="2290">IF(ISBLANK(I973),"",I973/I972-1)</f>
        <v>0.11724137931034484</v>
      </c>
      <c r="AF973" s="325">
        <f t="shared" ref="AF973" si="2291">IF(ISBLANK(J973),"",J973/J972-1)</f>
        <v>3.7313432835820892E-2</v>
      </c>
      <c r="AH973" s="451">
        <f t="shared" ref="AH973" si="2292">IF(ISBLANK(L973),"",L973/L972-1)</f>
        <v>5.9171597633136397E-3</v>
      </c>
      <c r="AJ973" s="455">
        <f t="shared" ref="AJ973" si="2293">IF(ISBLANK(N973),"",N973/N972-1)</f>
        <v>5.741626794258381E-2</v>
      </c>
      <c r="AL973" s="462">
        <f t="shared" ref="AL973" si="2294">IF(ISBLANK(P973),"",P973/P972-1)</f>
        <v>0</v>
      </c>
      <c r="AM973" s="462">
        <f t="shared" ref="AM973" si="2295">IF(ISBLANK(Q973),"",Q973/Q972-1)</f>
        <v>0.15540540540540548</v>
      </c>
      <c r="AN973" s="465">
        <f t="shared" ref="AN973" si="2296">IF(ISBLANK(R973),"",R973/R972-1)</f>
        <v>-7.5949367088607667E-2</v>
      </c>
      <c r="AO973" s="325">
        <f t="shared" ref="AO973" si="2297">IF(ISBLANK(S973),"",S973/S972-1)</f>
        <v>6.4516129032257119E-3</v>
      </c>
      <c r="AP973" s="451">
        <f t="shared" ref="AP973" si="2298">IF(ISBLANK(T973),"",T973/T972-1)</f>
        <v>0.10000000000000009</v>
      </c>
      <c r="AQ973" s="451">
        <f t="shared" ref="AQ973" si="2299">IF(ISBLANK(U973),"",U973/U972-1)</f>
        <v>-6.4356435643564414E-2</v>
      </c>
      <c r="AR973" s="451">
        <f t="shared" ref="AR973" si="2300">IF(ISBLANK(V973),"",V973/V972-1)</f>
        <v>-8.5561497326203106E-2</v>
      </c>
      <c r="AS973" s="451">
        <f t="shared" ref="AS973" si="2301">IF(ISBLANK(X973),"",X973/X972-1)</f>
        <v>6.9270833333333393E-2</v>
      </c>
      <c r="AT973" s="451">
        <f t="shared" ref="AT973" si="2302">IF(ISBLANK(Y973),"",Y973/Y972-1)</f>
        <v>6.8656716417910379E-2</v>
      </c>
      <c r="AU973" s="444">
        <f t="shared" ref="AU973" si="2303">IF(ISBLANK(Z973),"",Z973/Z972-1)</f>
        <v>6.7251461988304007E-2</v>
      </c>
      <c r="AV973" s="466">
        <f t="shared" ref="AV973" si="2304">IF(ISBLANK(AA973),"",AA973/AA972-1)</f>
        <v>0</v>
      </c>
      <c r="AW973" s="466">
        <f t="shared" ref="AW973" si="2305">IF(ISBLANK(AB973),"",AB973/AB972-1)</f>
        <v>-0.16225165562913912</v>
      </c>
    </row>
    <row r="974" spans="1:49">
      <c r="A974" s="352">
        <f t="shared" si="1944"/>
        <v>44081</v>
      </c>
      <c r="B974" s="26">
        <v>7001</v>
      </c>
      <c r="C974">
        <v>4609</v>
      </c>
      <c r="D974" s="363">
        <f t="shared" ref="D974" si="2306">IF(ISBLANK(B974),"",(B974+C974)/(B973+C973)-1)</f>
        <v>-7.783955520254171E-2</v>
      </c>
      <c r="E974" s="349">
        <f t="shared" ref="E974" si="2307">IF(ISBLANK(B974),"",B974/B973-1)</f>
        <v>-6.2156731413261834E-2</v>
      </c>
      <c r="F974" s="349">
        <f t="shared" ref="F974" si="2308">IF(ISBLANK(C974),"",C974/C973-1)</f>
        <v>-0.10068292682926827</v>
      </c>
      <c r="G974" s="470">
        <f t="shared" si="2137"/>
        <v>0.51898459535691044</v>
      </c>
      <c r="I974" s="339">
        <v>7.15</v>
      </c>
      <c r="J974" s="365">
        <v>12.85</v>
      </c>
      <c r="L974" s="365">
        <v>7.95</v>
      </c>
      <c r="N974" s="365">
        <v>10.35</v>
      </c>
      <c r="P974" s="379">
        <v>0.48</v>
      </c>
      <c r="Q974" s="368">
        <v>2.79</v>
      </c>
      <c r="R974" s="366">
        <v>3.6</v>
      </c>
      <c r="S974" s="73">
        <v>7.2</v>
      </c>
      <c r="T974" s="365">
        <v>7.75</v>
      </c>
      <c r="U974" s="365">
        <v>9.3000000000000007</v>
      </c>
      <c r="V974" s="365">
        <v>8.4</v>
      </c>
      <c r="X974" s="73">
        <v>18.600000000000001</v>
      </c>
      <c r="Y974" s="365">
        <v>16.149999999999999</v>
      </c>
      <c r="Z974" s="457">
        <v>16.5</v>
      </c>
      <c r="AA974" s="365">
        <v>5.62</v>
      </c>
      <c r="AB974" s="365">
        <v>2.41</v>
      </c>
      <c r="AD974" s="474">
        <v>6.55</v>
      </c>
      <c r="AE974" s="325">
        <f t="shared" ref="AE974" si="2309">IF(ISBLANK(I974),"",I974/I973-1)</f>
        <v>-0.11728395061728392</v>
      </c>
      <c r="AF974" s="325">
        <f t="shared" ref="AF974" si="2310">IF(ISBLANK(J974),"",J974/J973-1)</f>
        <v>-7.5539568345323826E-2</v>
      </c>
      <c r="AH974" s="451">
        <f t="shared" ref="AH974" si="2311">IF(ISBLANK(L974),"",L974/L973-1)</f>
        <v>-6.4705882352941169E-2</v>
      </c>
      <c r="AJ974" s="455">
        <f t="shared" ref="AJ974" si="2312">IF(ISBLANK(N974),"",N974/N973-1)</f>
        <v>-6.3348416289592868E-2</v>
      </c>
      <c r="AL974" s="462">
        <f t="shared" ref="AL974" si="2313">IF(ISBLANK(P974),"",P974/P973-1)</f>
        <v>-0.27272727272727282</v>
      </c>
      <c r="AM974" s="462">
        <f t="shared" ref="AM974" si="2314">IF(ISBLANK(Q974),"",Q974/Q973-1)</f>
        <v>-0.18421052631578949</v>
      </c>
      <c r="AN974" s="465">
        <f t="shared" ref="AN974" si="2315">IF(ISBLANK(R974),"",R974/R973-1)</f>
        <v>-1.3698630136986245E-2</v>
      </c>
      <c r="AO974" s="325">
        <f t="shared" ref="AO974" si="2316">IF(ISBLANK(S974),"",S974/S973-1)</f>
        <v>-7.6923076923076872E-2</v>
      </c>
      <c r="AP974" s="451">
        <f t="shared" ref="AP974" si="2317">IF(ISBLANK(T974),"",T974/T973-1)</f>
        <v>-6.0606060606060552E-2</v>
      </c>
      <c r="AQ974" s="451">
        <f t="shared" ref="AQ974" si="2318">IF(ISBLANK(U974),"",U974/U973-1)</f>
        <v>-1.5873015873015706E-2</v>
      </c>
      <c r="AR974" s="451">
        <f t="shared" ref="AR974" si="2319">IF(ISBLANK(V974),"",V974/V973-1)</f>
        <v>-1.7543859649122862E-2</v>
      </c>
      <c r="AS974" s="451">
        <f t="shared" ref="AS974" si="2320">IF(ISBLANK(X974),"",X974/X973-1)</f>
        <v>-9.4008767657087211E-2</v>
      </c>
      <c r="AT974" s="451">
        <f t="shared" ref="AT974" si="2321">IF(ISBLANK(Y974),"",Y974/Y973-1)</f>
        <v>-9.77653631284916E-2</v>
      </c>
      <c r="AU974" s="444">
        <f t="shared" ref="AU974" si="2322">IF(ISBLANK(Z974),"",Z974/Z973-1)</f>
        <v>-9.589041095890416E-2</v>
      </c>
      <c r="AV974" s="466">
        <f t="shared" ref="AV974" si="2323">IF(ISBLANK(AA974),"",AA974/AA973-1)</f>
        <v>-2.7681660899653959E-2</v>
      </c>
      <c r="AW974" s="466">
        <f t="shared" ref="AW974" si="2324">IF(ISBLANK(AB974),"",AB974/AB973-1)</f>
        <v>-4.7430830039525529E-2</v>
      </c>
    </row>
    <row r="975" spans="1:49">
      <c r="A975" s="352">
        <f t="shared" si="1944"/>
        <v>44088</v>
      </c>
      <c r="B975" s="26">
        <v>6619</v>
      </c>
      <c r="C975">
        <v>4428</v>
      </c>
      <c r="D975" s="363">
        <f t="shared" ref="D975" si="2325">IF(ISBLANK(B975),"",(B975+C975)/(B974+C974)-1)</f>
        <v>-4.8492678725236882E-2</v>
      </c>
      <c r="E975" s="349">
        <f t="shared" ref="E975" si="2326">IF(ISBLANK(B975),"",B975/B974-1)</f>
        <v>-5.456363376660478E-2</v>
      </c>
      <c r="F975" s="349">
        <f t="shared" ref="F975" si="2327">IF(ISBLANK(C975),"",C975/C974-1)</f>
        <v>-3.9270991538294608E-2</v>
      </c>
      <c r="G975" s="470">
        <f t="shared" si="2137"/>
        <v>0.49480578139114723</v>
      </c>
      <c r="I975" s="339">
        <v>7</v>
      </c>
      <c r="J975" s="365">
        <v>12.25</v>
      </c>
      <c r="L975" s="365">
        <v>7.6</v>
      </c>
      <c r="N975" s="365">
        <v>9.9499999999999993</v>
      </c>
      <c r="P975" s="379">
        <v>0.39</v>
      </c>
      <c r="Q975" s="365">
        <v>2.7</v>
      </c>
      <c r="R975" s="366">
        <v>3.3</v>
      </c>
      <c r="S975" s="73">
        <v>6.85</v>
      </c>
      <c r="T975" s="365">
        <v>7.5</v>
      </c>
      <c r="U975" s="365">
        <v>8.85</v>
      </c>
      <c r="V975" s="365">
        <v>7.95</v>
      </c>
      <c r="X975" s="73">
        <v>17.7</v>
      </c>
      <c r="Y975" s="365">
        <v>15.25</v>
      </c>
      <c r="Z975" s="457">
        <v>15.6</v>
      </c>
      <c r="AA975" s="365">
        <v>5.28</v>
      </c>
      <c r="AB975" s="365">
        <v>2.2000000000000002</v>
      </c>
      <c r="AD975" s="474">
        <v>6.2</v>
      </c>
      <c r="AE975" s="325">
        <f t="shared" ref="AE975" si="2328">IF(ISBLANK(I975),"",I975/I974-1)</f>
        <v>-2.0979020979021046E-2</v>
      </c>
      <c r="AF975" s="325">
        <f t="shared" ref="AF975" si="2329">IF(ISBLANK(J975),"",J975/J974-1)</f>
        <v>-4.6692607003890996E-2</v>
      </c>
      <c r="AH975" s="451">
        <f t="shared" ref="AH975" si="2330">IF(ISBLANK(L975),"",L975/L974-1)</f>
        <v>-4.4025157232704504E-2</v>
      </c>
      <c r="AJ975" s="455">
        <f t="shared" ref="AJ975" si="2331">IF(ISBLANK(N975),"",N975/N974-1)</f>
        <v>-3.8647342995169143E-2</v>
      </c>
      <c r="AL975" s="462">
        <f t="shared" ref="AL975" si="2332">IF(ISBLANK(P975),"",P975/P974-1)</f>
        <v>-0.18749999999999989</v>
      </c>
      <c r="AM975" s="462">
        <f t="shared" ref="AM975" si="2333">IF(ISBLANK(Q975),"",Q975/Q974-1)</f>
        <v>-3.2258064516129004E-2</v>
      </c>
      <c r="AN975" s="465">
        <f t="shared" ref="AN975" si="2334">IF(ISBLANK(R975),"",R975/R974-1)</f>
        <v>-8.333333333333337E-2</v>
      </c>
      <c r="AO975" s="325">
        <f t="shared" ref="AO975" si="2335">IF(ISBLANK(S975),"",S975/S974-1)</f>
        <v>-4.861111111111116E-2</v>
      </c>
      <c r="AP975" s="451">
        <f t="shared" ref="AP975" si="2336">IF(ISBLANK(T975),"",T975/T974-1)</f>
        <v>-3.2258064516129004E-2</v>
      </c>
      <c r="AQ975" s="451">
        <f t="shared" ref="AQ975" si="2337">IF(ISBLANK(U975),"",U975/U974-1)</f>
        <v>-4.8387096774193616E-2</v>
      </c>
      <c r="AR975" s="451">
        <f t="shared" ref="AR975" si="2338">IF(ISBLANK(V975),"",V975/V974-1)</f>
        <v>-5.3571428571428603E-2</v>
      </c>
      <c r="AS975" s="451">
        <f t="shared" ref="AS975" si="2339">IF(ISBLANK(X975),"",X975/X974-1)</f>
        <v>-4.8387096774193616E-2</v>
      </c>
      <c r="AT975" s="451">
        <f t="shared" ref="AT975" si="2340">IF(ISBLANK(Y975),"",Y975/Y974-1)</f>
        <v>-5.572755417956643E-2</v>
      </c>
      <c r="AU975" s="444">
        <f t="shared" ref="AU975" si="2341">IF(ISBLANK(Z975),"",Z975/Z974-1)</f>
        <v>-5.4545454545454564E-2</v>
      </c>
      <c r="AV975" s="466">
        <f t="shared" ref="AV975" si="2342">IF(ISBLANK(AA975),"",AA975/AA974-1)</f>
        <v>-6.0498220640569422E-2</v>
      </c>
      <c r="AW975" s="466">
        <f t="shared" ref="AW975" si="2343">IF(ISBLANK(AB975),"",AB975/AB974-1)</f>
        <v>-8.7136929460580936E-2</v>
      </c>
    </row>
    <row r="976" spans="1:49">
      <c r="A976" s="352">
        <f t="shared" si="1944"/>
        <v>44095</v>
      </c>
      <c r="B976" s="26">
        <v>6850</v>
      </c>
      <c r="C976">
        <v>4504</v>
      </c>
      <c r="D976" s="363">
        <f t="shared" ref="D976" si="2344">IF(ISBLANK(B976),"",(B976+C976)/(B975+C975)-1)</f>
        <v>2.7790350321354129E-2</v>
      </c>
      <c r="E976" s="349">
        <f t="shared" ref="E976" si="2345">IF(ISBLANK(B976),"",B976/B975-1)</f>
        <v>3.489953165130677E-2</v>
      </c>
      <c r="F976" s="349">
        <f t="shared" ref="F976" si="2346">IF(ISBLANK(C976),"",C976/C975-1)</f>
        <v>1.7163504968382925E-2</v>
      </c>
      <c r="G976" s="470">
        <f t="shared" si="2137"/>
        <v>0.52087033747779754</v>
      </c>
      <c r="H976" s="365"/>
      <c r="I976" s="73">
        <v>7.15</v>
      </c>
      <c r="J976" s="365">
        <v>12.5</v>
      </c>
      <c r="K976" s="365"/>
      <c r="L976" s="365">
        <v>7.65</v>
      </c>
      <c r="N976" s="365">
        <v>10</v>
      </c>
      <c r="P976" s="365">
        <v>0.34</v>
      </c>
      <c r="Q976" s="365">
        <v>2.79</v>
      </c>
      <c r="R976" s="365">
        <v>3.55</v>
      </c>
      <c r="S976" s="73">
        <v>6.9</v>
      </c>
      <c r="T976" s="365">
        <v>7.55</v>
      </c>
      <c r="U976" s="365">
        <v>9.1999999999999993</v>
      </c>
      <c r="V976" s="365">
        <v>8.3000000000000007</v>
      </c>
      <c r="X976" s="365">
        <v>18.399999999999999</v>
      </c>
      <c r="Y976" s="365">
        <v>15.95</v>
      </c>
      <c r="Z976" s="73">
        <v>16.3</v>
      </c>
      <c r="AA976" s="365">
        <v>5.1100000000000003</v>
      </c>
      <c r="AB976" s="365">
        <v>2.41</v>
      </c>
      <c r="AD976" s="474">
        <v>6.25</v>
      </c>
      <c r="AE976" s="325">
        <f t="shared" ref="AE976" si="2347">IF(ISBLANK(I976),"",I976/I975-1)</f>
        <v>2.1428571428571574E-2</v>
      </c>
      <c r="AF976" s="325">
        <f t="shared" ref="AF976" si="2348">IF(ISBLANK(J976),"",J976/J975-1)</f>
        <v>2.0408163265306145E-2</v>
      </c>
      <c r="AH976" s="451">
        <f t="shared" ref="AH976" si="2349">IF(ISBLANK(L976),"",L976/L975-1)</f>
        <v>6.5789473684212396E-3</v>
      </c>
      <c r="AJ976" s="455">
        <f t="shared" ref="AJ976" si="2350">IF(ISBLANK(N976),"",N976/N975-1)</f>
        <v>5.0251256281408363E-3</v>
      </c>
      <c r="AL976" s="462">
        <f t="shared" ref="AL976" si="2351">IF(ISBLANK(P976),"",P976/P975-1)</f>
        <v>-0.12820512820512819</v>
      </c>
      <c r="AM976" s="462">
        <f t="shared" ref="AM976" si="2352">IF(ISBLANK(Q976),"",Q976/Q975-1)</f>
        <v>3.3333333333333215E-2</v>
      </c>
      <c r="AN976" s="465">
        <f t="shared" ref="AN976" si="2353">IF(ISBLANK(R976),"",R976/R975-1)</f>
        <v>7.575757575757569E-2</v>
      </c>
      <c r="AO976" s="325">
        <f t="shared" ref="AO976" si="2354">IF(ISBLANK(S976),"",S976/S975-1)</f>
        <v>7.2992700729928028E-3</v>
      </c>
      <c r="AP976" s="451">
        <f t="shared" ref="AP976" si="2355">IF(ISBLANK(T976),"",T976/T975-1)</f>
        <v>6.6666666666665986E-3</v>
      </c>
      <c r="AQ976" s="451">
        <f t="shared" ref="AQ976" si="2356">IF(ISBLANK(U976),"",U976/U975-1)</f>
        <v>3.9548022598870025E-2</v>
      </c>
      <c r="AR976" s="451">
        <f t="shared" ref="AR976" si="2357">IF(ISBLANK(V976),"",V976/V975-1)</f>
        <v>4.4025157232704393E-2</v>
      </c>
      <c r="AS976" s="451">
        <f t="shared" ref="AS976" si="2358">IF(ISBLANK(X976),"",X976/X975-1)</f>
        <v>3.9548022598870025E-2</v>
      </c>
      <c r="AT976" s="451">
        <f t="shared" ref="AT976" si="2359">IF(ISBLANK(Y976),"",Y976/Y975-1)</f>
        <v>4.5901639344262168E-2</v>
      </c>
      <c r="AU976" s="444">
        <f t="shared" ref="AU976" si="2360">IF(ISBLANK(Z976),"",Z976/Z975-1)</f>
        <v>4.4871794871794934E-2</v>
      </c>
      <c r="AV976" s="466">
        <f t="shared" ref="AV976" si="2361">IF(ISBLANK(AA976),"",AA976/AA975-1)</f>
        <v>-3.2196969696969724E-2</v>
      </c>
      <c r="AW976" s="466">
        <f t="shared" ref="AW976" si="2362">IF(ISBLANK(AB976),"",AB976/AB975-1)</f>
        <v>9.5454545454545459E-2</v>
      </c>
    </row>
    <row r="977" spans="1:49">
      <c r="A977" s="352">
        <f t="shared" si="1944"/>
        <v>44102</v>
      </c>
      <c r="B977" s="26">
        <v>8687</v>
      </c>
      <c r="C977">
        <v>5702</v>
      </c>
      <c r="D977" s="363">
        <f t="shared" ref="D977" si="2363">IF(ISBLANK(B977),"",(B977+C977)/(B976+C976)-1)</f>
        <v>0.26730667606129987</v>
      </c>
      <c r="E977" s="349">
        <f t="shared" ref="E977" si="2364">IF(ISBLANK(B977),"",B977/B976-1)</f>
        <v>0.26817518248175176</v>
      </c>
      <c r="F977" s="349">
        <f t="shared" ref="F977" si="2365">IF(ISBLANK(C977),"",C977/C976-1)</f>
        <v>0.26598579040852566</v>
      </c>
      <c r="G977" s="470">
        <f t="shared" si="2137"/>
        <v>0.52350052613118203</v>
      </c>
      <c r="I977" s="339">
        <v>8.6999999999999993</v>
      </c>
      <c r="J977" s="365">
        <v>15.35</v>
      </c>
      <c r="L977" s="365">
        <v>9.1</v>
      </c>
      <c r="N977" s="365">
        <v>11.65</v>
      </c>
      <c r="P977" s="379">
        <v>0.8</v>
      </c>
      <c r="Q977" s="365">
        <v>4.03</v>
      </c>
      <c r="R977" s="366">
        <v>4.05</v>
      </c>
      <c r="S977" s="73">
        <v>8.35</v>
      </c>
      <c r="T977" s="365">
        <v>9.1</v>
      </c>
      <c r="U977" s="365">
        <v>10.8</v>
      </c>
      <c r="V977" s="365">
        <v>9.9</v>
      </c>
      <c r="X977" s="73">
        <v>22.7</v>
      </c>
      <c r="Y977" s="365">
        <v>20.149999999999999</v>
      </c>
      <c r="Z977" s="457">
        <v>20.6</v>
      </c>
      <c r="AA977" s="365">
        <v>7.81</v>
      </c>
      <c r="AB977" s="365">
        <v>4.01</v>
      </c>
      <c r="AD977" s="474">
        <v>7.35</v>
      </c>
      <c r="AE977" s="325">
        <f t="shared" ref="AE977" si="2366">IF(ISBLANK(I977),"",I977/I976-1)</f>
        <v>0.21678321678321666</v>
      </c>
      <c r="AF977" s="325">
        <f t="shared" ref="AF977" si="2367">IF(ISBLANK(J977),"",J977/J976-1)</f>
        <v>0.22799999999999998</v>
      </c>
      <c r="AH977" s="451">
        <f t="shared" ref="AH977" si="2368">IF(ISBLANK(L977),"",L977/L976-1)</f>
        <v>0.18954248366013071</v>
      </c>
      <c r="AJ977" s="455">
        <f t="shared" ref="AJ977" si="2369">IF(ISBLANK(N977),"",N977/N976-1)</f>
        <v>0.16500000000000004</v>
      </c>
      <c r="AL977" s="462">
        <f t="shared" ref="AL977" si="2370">IF(ISBLANK(P977),"",P977/P976-1)</f>
        <v>1.3529411764705883</v>
      </c>
      <c r="AM977" s="462">
        <f t="shared" ref="AM977" si="2371">IF(ISBLANK(Q977),"",Q977/Q976-1)</f>
        <v>0.44444444444444442</v>
      </c>
      <c r="AN977" s="465">
        <f t="shared" ref="AN977" si="2372">IF(ISBLANK(R977),"",R977/R976-1)</f>
        <v>0.14084507042253525</v>
      </c>
      <c r="AO977" s="325">
        <f t="shared" ref="AO977" si="2373">IF(ISBLANK(S977),"",S977/S976-1)</f>
        <v>0.21014492753623171</v>
      </c>
      <c r="AP977" s="451">
        <f t="shared" ref="AP977" si="2374">IF(ISBLANK(T977),"",T977/T976-1)</f>
        <v>0.20529801324503305</v>
      </c>
      <c r="AQ977" s="451">
        <f t="shared" ref="AQ977" si="2375">IF(ISBLANK(U977),"",U977/U976-1)</f>
        <v>0.17391304347826098</v>
      </c>
      <c r="AR977" s="451">
        <f t="shared" ref="AR977" si="2376">IF(ISBLANK(V977),"",V977/V976-1)</f>
        <v>0.19277108433734935</v>
      </c>
      <c r="AS977" s="451">
        <f t="shared" ref="AS977" si="2377">IF(ISBLANK(X977),"",X977/X976-1)</f>
        <v>0.23369565217391308</v>
      </c>
      <c r="AT977" s="451">
        <f t="shared" ref="AT977" si="2378">IF(ISBLANK(Y977),"",Y977/Y976-1)</f>
        <v>0.26332288401253923</v>
      </c>
      <c r="AU977" s="444">
        <f t="shared" ref="AU977" si="2379">IF(ISBLANK(Z977),"",Z977/Z976-1)</f>
        <v>0.26380368098159512</v>
      </c>
      <c r="AV977" s="466">
        <f t="shared" ref="AV977" si="2380">IF(ISBLANK(AA977),"",AA977/AA976-1)</f>
        <v>0.52837573385518577</v>
      </c>
      <c r="AW977" s="466">
        <f t="shared" ref="AW977" si="2381">IF(ISBLANK(AB977),"",AB977/AB976-1)</f>
        <v>0.6639004149377592</v>
      </c>
    </row>
    <row r="978" spans="1:49">
      <c r="A978" s="352">
        <f t="shared" si="1944"/>
        <v>44109</v>
      </c>
      <c r="B978" s="26">
        <v>10839</v>
      </c>
      <c r="C978">
        <v>6818</v>
      </c>
      <c r="D978" s="363">
        <f t="shared" ref="D978" si="2382">IF(ISBLANK(B978),"",(B978+C978)/(B977+C977)-1)</f>
        <v>0.22711793731322527</v>
      </c>
      <c r="E978" s="349">
        <f t="shared" ref="E978" si="2383">IF(ISBLANK(B978),"",B978/B977-1)</f>
        <v>0.24772648785541618</v>
      </c>
      <c r="F978" s="349">
        <f t="shared" ref="F978" si="2384">IF(ISBLANK(C978),"",C978/C977-1)</f>
        <v>0.1957207997193966</v>
      </c>
      <c r="G978" s="470">
        <f t="shared" si="2137"/>
        <v>0.58976239366383099</v>
      </c>
      <c r="I978" s="339">
        <v>9.8000000000000007</v>
      </c>
      <c r="J978" s="365">
        <v>17.399999999999999</v>
      </c>
      <c r="L978" s="365">
        <v>11.25</v>
      </c>
      <c r="N978" s="365">
        <v>14.15</v>
      </c>
      <c r="P978" s="379">
        <v>2.36</v>
      </c>
      <c r="Q978" s="365">
        <v>4.9000000000000004</v>
      </c>
      <c r="R978" s="366">
        <v>5.9</v>
      </c>
      <c r="S978" s="73">
        <v>10.55</v>
      </c>
      <c r="T978" s="365">
        <v>11.25</v>
      </c>
      <c r="U978" s="365">
        <v>14.6</v>
      </c>
      <c r="V978" s="365">
        <v>13.7</v>
      </c>
      <c r="X978" s="73">
        <v>25.5</v>
      </c>
      <c r="Y978" s="365">
        <v>22.9</v>
      </c>
      <c r="Z978" s="457">
        <v>23.4</v>
      </c>
      <c r="AA978" s="365">
        <v>9.1999999999999993</v>
      </c>
      <c r="AB978" s="365">
        <v>6.76</v>
      </c>
      <c r="AD978" s="474">
        <v>9.5500000000000007</v>
      </c>
      <c r="AE978" s="325">
        <f t="shared" ref="AE978" si="2385">IF(ISBLANK(I978),"",I978/I977-1)</f>
        <v>0.12643678160919558</v>
      </c>
      <c r="AF978" s="325">
        <f t="shared" ref="AF978" si="2386">IF(ISBLANK(J978),"",J978/J977-1)</f>
        <v>0.13355048859934837</v>
      </c>
      <c r="AH978" s="451">
        <f t="shared" ref="AH978" si="2387">IF(ISBLANK(L978),"",L978/L977-1)</f>
        <v>0.23626373626373631</v>
      </c>
      <c r="AJ978" s="455">
        <f t="shared" ref="AJ978" si="2388">IF(ISBLANK(N978),"",N978/N977-1)</f>
        <v>0.21459227467811148</v>
      </c>
      <c r="AL978" s="462">
        <f t="shared" ref="AL978" si="2389">IF(ISBLANK(P978),"",P978/P977-1)</f>
        <v>1.9499999999999997</v>
      </c>
      <c r="AM978" s="462">
        <f t="shared" ref="AM978" si="2390">IF(ISBLANK(Q978),"",Q978/Q977-1)</f>
        <v>0.21588089330024807</v>
      </c>
      <c r="AN978" s="465">
        <f t="shared" ref="AN978" si="2391">IF(ISBLANK(R978),"",R978/R977-1)</f>
        <v>0.45679012345679038</v>
      </c>
      <c r="AO978" s="325">
        <f t="shared" ref="AO978" si="2392">IF(ISBLANK(S978),"",S978/S977-1)</f>
        <v>0.26347305389221565</v>
      </c>
      <c r="AP978" s="451">
        <f t="shared" ref="AP978" si="2393">IF(ISBLANK(T978),"",T978/T977-1)</f>
        <v>0.23626373626373631</v>
      </c>
      <c r="AQ978" s="451">
        <f t="shared" ref="AQ978" si="2394">IF(ISBLANK(U978),"",U978/U977-1)</f>
        <v>0.35185185185185164</v>
      </c>
      <c r="AR978" s="451">
        <f t="shared" ref="AR978" si="2395">IF(ISBLANK(V978),"",V978/V977-1)</f>
        <v>0.38383838383838365</v>
      </c>
      <c r="AS978" s="451">
        <f t="shared" ref="AS978" si="2396">IF(ISBLANK(X978),"",X978/X977-1)</f>
        <v>0.12334801762114544</v>
      </c>
      <c r="AT978" s="451">
        <f t="shared" ref="AT978" si="2397">IF(ISBLANK(Y978),"",Y978/Y977-1)</f>
        <v>0.13647642679900751</v>
      </c>
      <c r="AU978" s="444">
        <f t="shared" ref="AU978" si="2398">IF(ISBLANK(Z978),"",Z978/Z977-1)</f>
        <v>0.13592233009708732</v>
      </c>
      <c r="AV978" s="466">
        <f t="shared" ref="AV978" si="2399">IF(ISBLANK(AA978),"",AA978/AA977-1)</f>
        <v>0.17797695262483981</v>
      </c>
      <c r="AW978" s="466">
        <f t="shared" ref="AW978" si="2400">IF(ISBLANK(AB978),"",AB978/AB977-1)</f>
        <v>0.68578553615960103</v>
      </c>
    </row>
    <row r="979" spans="1:49">
      <c r="A979" s="352">
        <f t="shared" si="1944"/>
        <v>44116</v>
      </c>
      <c r="B979" s="26">
        <v>9728</v>
      </c>
      <c r="C979">
        <v>6458</v>
      </c>
      <c r="D979" s="363">
        <f t="shared" ref="D979" si="2401">IF(ISBLANK(B979),"",(B979+C979)/(B978+C978)-1)</f>
        <v>-8.3309735515659566E-2</v>
      </c>
      <c r="E979" s="349">
        <f t="shared" ref="E979" si="2402">IF(ISBLANK(B979),"",B979/B978-1)</f>
        <v>-0.10250023064858382</v>
      </c>
      <c r="F979" s="349">
        <f t="shared" ref="F979" si="2403">IF(ISBLANK(C979),"",C979/C978-1)</f>
        <v>-5.2801408037547626E-2</v>
      </c>
      <c r="G979" s="470">
        <f t="shared" si="2137"/>
        <v>0.50634871477237531</v>
      </c>
      <c r="I979" s="339">
        <v>9.6999999999999993</v>
      </c>
      <c r="J979" s="365">
        <v>15.7</v>
      </c>
      <c r="L979" s="365">
        <v>11.2</v>
      </c>
      <c r="N979" s="365">
        <v>13.9</v>
      </c>
      <c r="P979" s="379">
        <v>2.0699999999999998</v>
      </c>
      <c r="Q979" s="365">
        <v>4.8600000000000003</v>
      </c>
      <c r="R979" s="366">
        <v>5.4</v>
      </c>
      <c r="S979" s="73">
        <v>10.5</v>
      </c>
      <c r="T979" s="365">
        <v>10.55</v>
      </c>
      <c r="U979" s="365">
        <v>13.65</v>
      </c>
      <c r="V979" s="365">
        <v>12.75</v>
      </c>
      <c r="X979" s="73">
        <v>22.25</v>
      </c>
      <c r="Y979" s="365">
        <v>19.649999999999999</v>
      </c>
      <c r="Z979" s="457">
        <v>20.149999999999999</v>
      </c>
      <c r="AA979" s="365">
        <v>8.19</v>
      </c>
      <c r="AB979" s="365">
        <v>5.83</v>
      </c>
      <c r="AD979" s="474">
        <v>9.5</v>
      </c>
      <c r="AE979" s="325">
        <f t="shared" ref="AE979" si="2404">IF(ISBLANK(I979),"",I979/I978-1)</f>
        <v>-1.0204081632653184E-2</v>
      </c>
      <c r="AF979" s="325">
        <f t="shared" ref="AF979" si="2405">IF(ISBLANK(J979),"",J979/J978-1)</f>
        <v>-9.7701149425287293E-2</v>
      </c>
      <c r="AH979" s="451">
        <f t="shared" ref="AH979" si="2406">IF(ISBLANK(L979),"",L979/L978-1)</f>
        <v>-4.4444444444444731E-3</v>
      </c>
      <c r="AJ979" s="455">
        <f t="shared" ref="AJ979" si="2407">IF(ISBLANK(N979),"",N979/N978-1)</f>
        <v>-1.7667844522968212E-2</v>
      </c>
      <c r="AL979" s="462">
        <f t="shared" ref="AL979" si="2408">IF(ISBLANK(P979),"",P979/P978-1)</f>
        <v>-0.1228813559322034</v>
      </c>
      <c r="AM979" s="462">
        <f t="shared" ref="AM979" si="2409">IF(ISBLANK(Q979),"",Q979/Q978-1)</f>
        <v>-8.1632653061224358E-3</v>
      </c>
      <c r="AN979" s="465">
        <f t="shared" ref="AN979" si="2410">IF(ISBLANK(R979),"",R979/R978-1)</f>
        <v>-8.4745762711864403E-2</v>
      </c>
      <c r="AO979" s="325">
        <f t="shared" ref="AO979" si="2411">IF(ISBLANK(S979),"",S979/S978-1)</f>
        <v>-4.7393364928910442E-3</v>
      </c>
      <c r="AP979" s="451">
        <f t="shared" ref="AP979" si="2412">IF(ISBLANK(T979),"",T979/T978-1)</f>
        <v>-6.2222222222222179E-2</v>
      </c>
      <c r="AQ979" s="451">
        <f t="shared" ref="AQ979" si="2413">IF(ISBLANK(U979),"",U979/U978-1)</f>
        <v>-6.5068493150684859E-2</v>
      </c>
      <c r="AR979" s="451">
        <f t="shared" ref="AR979" si="2414">IF(ISBLANK(V979),"",V979/V978-1)</f>
        <v>-6.9343065693430628E-2</v>
      </c>
      <c r="AS979" s="451">
        <f t="shared" ref="AS979" si="2415">IF(ISBLANK(X979),"",X979/X978-1)</f>
        <v>-0.12745098039215685</v>
      </c>
      <c r="AT979" s="451">
        <f t="shared" ref="AT979" si="2416">IF(ISBLANK(Y979),"",Y979/Y978-1)</f>
        <v>-0.14192139737991272</v>
      </c>
      <c r="AU979" s="444">
        <f t="shared" ref="AU979" si="2417">IF(ISBLANK(Z979),"",Z979/Z978-1)</f>
        <v>-0.13888888888888895</v>
      </c>
      <c r="AV979" s="466">
        <f t="shared" ref="AV979" si="2418">IF(ISBLANK(AA979),"",AA979/AA978-1)</f>
        <v>-0.10978260869565215</v>
      </c>
      <c r="AW979" s="466">
        <f t="shared" ref="AW979" si="2419">IF(ISBLANK(AB979),"",AB979/AB978-1)</f>
        <v>-0.1375739644970414</v>
      </c>
    </row>
    <row r="980" spans="1:49">
      <c r="A980" s="352">
        <f t="shared" si="1944"/>
        <v>44123</v>
      </c>
      <c r="B980" s="26">
        <v>7746</v>
      </c>
      <c r="C980">
        <v>5007</v>
      </c>
      <c r="D980" s="363">
        <f t="shared" ref="D980" si="2420">IF(ISBLANK(B980),"",(B980+C980)/(B979+C979)-1)</f>
        <v>-0.21209687384159148</v>
      </c>
      <c r="E980" s="349">
        <f t="shared" ref="E980" si="2421">IF(ISBLANK(B980),"",B980/B979-1)</f>
        <v>-0.20374177631578949</v>
      </c>
      <c r="F980" s="349">
        <f t="shared" ref="F980" si="2422">IF(ISBLANK(C980),"",C980/C979-1)</f>
        <v>-0.22468256426138122</v>
      </c>
      <c r="G980" s="470">
        <f t="shared" si="2137"/>
        <v>0.54703415218693829</v>
      </c>
      <c r="I980" s="339">
        <v>7.65</v>
      </c>
      <c r="J980" s="365">
        <v>12.55</v>
      </c>
      <c r="L980" s="365">
        <v>9.1999999999999993</v>
      </c>
      <c r="N980" s="365">
        <v>11.75</v>
      </c>
      <c r="P980" s="379">
        <v>1.06</v>
      </c>
      <c r="Q980" s="365">
        <v>3.17</v>
      </c>
      <c r="R980" s="366">
        <v>4.45</v>
      </c>
      <c r="S980" s="73">
        <v>8.5</v>
      </c>
      <c r="T980" s="365">
        <v>8.4499999999999993</v>
      </c>
      <c r="U980" s="365">
        <v>11.35</v>
      </c>
      <c r="V980" s="365">
        <v>10.45</v>
      </c>
      <c r="X980" s="73">
        <v>18.649999999999999</v>
      </c>
      <c r="Y980" s="365">
        <v>16.05</v>
      </c>
      <c r="Z980" s="457">
        <v>16.55</v>
      </c>
      <c r="AA980" s="365">
        <v>5.66</v>
      </c>
      <c r="AB980" s="365">
        <v>3.8</v>
      </c>
      <c r="AD980" s="474">
        <v>6.75</v>
      </c>
      <c r="AE980" s="325">
        <f t="shared" ref="AE980" si="2423">IF(ISBLANK(I980),"",I980/I979-1)</f>
        <v>-0.21134020618556693</v>
      </c>
      <c r="AF980" s="325">
        <f t="shared" ref="AF980" si="2424">IF(ISBLANK(J980),"",J980/J979-1)</f>
        <v>-0.20063694267515919</v>
      </c>
      <c r="AH980" s="451">
        <f t="shared" ref="AH980" si="2425">IF(ISBLANK(L980),"",L980/L979-1)</f>
        <v>-0.1785714285714286</v>
      </c>
      <c r="AJ980" s="455">
        <f t="shared" ref="AJ980" si="2426">IF(ISBLANK(N980),"",N980/N979-1)</f>
        <v>-0.15467625899280579</v>
      </c>
      <c r="AL980" s="462">
        <f t="shared" ref="AL980" si="2427">IF(ISBLANK(P980),"",P980/P979-1)</f>
        <v>-0.48792270531400961</v>
      </c>
      <c r="AM980" s="462">
        <f t="shared" ref="AM980" si="2428">IF(ISBLANK(Q980),"",Q980/Q979-1)</f>
        <v>-0.34773662551440332</v>
      </c>
      <c r="AN980" s="465">
        <f t="shared" ref="AN980" si="2429">IF(ISBLANK(R980),"",R980/R979-1)</f>
        <v>-0.17592592592592593</v>
      </c>
      <c r="AO980" s="325">
        <f t="shared" ref="AO980" si="2430">IF(ISBLANK(S980),"",S980/S979-1)</f>
        <v>-0.19047619047619047</v>
      </c>
      <c r="AP980" s="451">
        <f t="shared" ref="AP980" si="2431">IF(ISBLANK(T980),"",T980/T979-1)</f>
        <v>-0.19905213270142197</v>
      </c>
      <c r="AQ980" s="451">
        <f t="shared" ref="AQ980" si="2432">IF(ISBLANK(U980),"",U980/U979-1)</f>
        <v>-0.16849816849816857</v>
      </c>
      <c r="AR980" s="451">
        <f t="shared" ref="AR980" si="2433">IF(ISBLANK(V980),"",V980/V979-1)</f>
        <v>-0.18039215686274512</v>
      </c>
      <c r="AS980" s="451">
        <f t="shared" ref="AS980" si="2434">IF(ISBLANK(X980),"",X980/X979-1)</f>
        <v>-0.16179775280898878</v>
      </c>
      <c r="AT980" s="451">
        <f t="shared" ref="AT980" si="2435">IF(ISBLANK(Y980),"",Y980/Y979-1)</f>
        <v>-0.18320610687022887</v>
      </c>
      <c r="AU980" s="444">
        <f t="shared" ref="AU980" si="2436">IF(ISBLANK(Z980),"",Z980/Z979-1)</f>
        <v>-0.17866004962779147</v>
      </c>
      <c r="AV980" s="466">
        <f t="shared" ref="AV980" si="2437">IF(ISBLANK(AA980),"",AA980/AA979-1)</f>
        <v>-0.30891330891330882</v>
      </c>
      <c r="AW980" s="466">
        <f t="shared" ref="AW980" si="2438">IF(ISBLANK(AB980),"",AB980/AB979-1)</f>
        <v>-0.34819897084048035</v>
      </c>
    </row>
    <row r="981" spans="1:49">
      <c r="A981" s="352">
        <f t="shared" si="1944"/>
        <v>44130</v>
      </c>
      <c r="B981" s="26">
        <v>7642</v>
      </c>
      <c r="C981">
        <v>5085</v>
      </c>
      <c r="D981" s="363">
        <f t="shared" ref="D981" si="2439">IF(ISBLANK(B981),"",(B981+C981)/(B980+C980)-1)</f>
        <v>-2.0387359836900876E-3</v>
      </c>
      <c r="E981" s="349">
        <f t="shared" ref="E981" si="2440">IF(ISBLANK(B981),"",B981/B980-1)</f>
        <v>-1.3426284533953003E-2</v>
      </c>
      <c r="F981" s="349">
        <f t="shared" ref="F981" si="2441">IF(ISBLANK(C981),"",C981/C980-1)</f>
        <v>1.5578190533253489E-2</v>
      </c>
      <c r="G981" s="470">
        <f t="shared" si="2137"/>
        <v>0.50285152409046219</v>
      </c>
      <c r="I981" s="339">
        <v>7.85</v>
      </c>
      <c r="J981" s="365">
        <v>12.95</v>
      </c>
      <c r="L981" s="365">
        <v>9.1999999999999993</v>
      </c>
      <c r="N981" s="365">
        <v>11.75</v>
      </c>
      <c r="P981" s="379">
        <v>0.95</v>
      </c>
      <c r="Q981" s="365">
        <v>3.15</v>
      </c>
      <c r="R981" s="366">
        <v>4.1500000000000004</v>
      </c>
      <c r="S981" s="73">
        <v>8.5</v>
      </c>
      <c r="T981" s="365">
        <v>8.85</v>
      </c>
      <c r="U981" s="365">
        <v>10.9</v>
      </c>
      <c r="V981" s="365">
        <v>10</v>
      </c>
      <c r="X981" s="73">
        <v>18.649999999999999</v>
      </c>
      <c r="Y981" s="365">
        <v>16.899999999999999</v>
      </c>
      <c r="Z981" s="457">
        <v>17.399999999999999</v>
      </c>
      <c r="AA981" s="365">
        <v>5.4</v>
      </c>
      <c r="AB981" s="365">
        <v>3.32</v>
      </c>
      <c r="AD981" s="474">
        <v>6.75</v>
      </c>
      <c r="AE981" s="325">
        <f t="shared" ref="AE981" si="2442">IF(ISBLANK(I981),"",I981/I980-1)</f>
        <v>2.614379084967311E-2</v>
      </c>
      <c r="AF981" s="325">
        <f t="shared" ref="AF981" si="2443">IF(ISBLANK(J981),"",J981/J980-1)</f>
        <v>3.1872509960159334E-2</v>
      </c>
      <c r="AH981" s="451">
        <f t="shared" ref="AH981" si="2444">IF(ISBLANK(L981),"",L981/L980-1)</f>
        <v>0</v>
      </c>
      <c r="AJ981" s="455">
        <f t="shared" ref="AJ981" si="2445">IF(ISBLANK(N981),"",N981/N980-1)</f>
        <v>0</v>
      </c>
      <c r="AL981" s="462">
        <f t="shared" ref="AL981" si="2446">IF(ISBLANK(P981),"",P981/P980-1)</f>
        <v>-0.10377358490566047</v>
      </c>
      <c r="AM981" s="462">
        <f t="shared" ref="AM981" si="2447">IF(ISBLANK(Q981),"",Q981/Q980-1)</f>
        <v>-6.3091482649841879E-3</v>
      </c>
      <c r="AN981" s="465">
        <f t="shared" ref="AN981" si="2448">IF(ISBLANK(R981),"",R981/R980-1)</f>
        <v>-6.7415730337078594E-2</v>
      </c>
      <c r="AO981" s="325">
        <f t="shared" ref="AO981" si="2449">IF(ISBLANK(S981),"",S981/S980-1)</f>
        <v>0</v>
      </c>
      <c r="AP981" s="451">
        <f t="shared" ref="AP981" si="2450">IF(ISBLANK(T981),"",T981/T980-1)</f>
        <v>4.7337278106508895E-2</v>
      </c>
      <c r="AQ981" s="451">
        <f t="shared" ref="AQ981" si="2451">IF(ISBLANK(U981),"",U981/U980-1)</f>
        <v>-3.9647577092510988E-2</v>
      </c>
      <c r="AR981" s="451">
        <f t="shared" ref="AR981" si="2452">IF(ISBLANK(V981),"",V981/V980-1)</f>
        <v>-4.3062200956937691E-2</v>
      </c>
      <c r="AS981" s="451">
        <f t="shared" ref="AS981" si="2453">IF(ISBLANK(X981),"",X981/X980-1)</f>
        <v>0</v>
      </c>
      <c r="AT981" s="451">
        <f t="shared" ref="AT981" si="2454">IF(ISBLANK(Y981),"",Y981/Y980-1)</f>
        <v>5.2959501557632294E-2</v>
      </c>
      <c r="AU981" s="444">
        <f t="shared" ref="AU981" si="2455">IF(ISBLANK(Z981),"",Z981/Z980-1)</f>
        <v>5.1359516616314105E-2</v>
      </c>
      <c r="AV981" s="466">
        <f t="shared" ref="AV981" si="2456">IF(ISBLANK(AA981),"",AA981/AA980-1)</f>
        <v>-4.5936395759717308E-2</v>
      </c>
      <c r="AW981" s="466">
        <f t="shared" ref="AW981" si="2457">IF(ISBLANK(AB981),"",AB981/AB980-1)</f>
        <v>-0.12631578947368416</v>
      </c>
    </row>
    <row r="982" spans="1:49">
      <c r="A982" s="352">
        <f t="shared" si="1944"/>
        <v>44137</v>
      </c>
      <c r="B982" s="26">
        <v>6744</v>
      </c>
      <c r="C982">
        <v>4579</v>
      </c>
      <c r="D982" s="363">
        <f t="shared" ref="D982" si="2458">IF(ISBLANK(B982),"",(B982+C982)/(B981+C981)-1)</f>
        <v>-0.11031664964249233</v>
      </c>
      <c r="E982" s="349">
        <f t="shared" ref="E982" si="2459">IF(ISBLANK(B982),"",B982/B981-1)</f>
        <v>-0.11750850562679926</v>
      </c>
      <c r="F982" s="349">
        <f t="shared" ref="F982" si="2460">IF(ISBLANK(C982),"",C982/C981-1)</f>
        <v>-9.9508357915437551E-2</v>
      </c>
      <c r="G982" s="470">
        <f t="shared" si="2137"/>
        <v>0.47281065734876609</v>
      </c>
      <c r="I982" s="339">
        <v>7.1</v>
      </c>
      <c r="J982" s="365">
        <v>11.75</v>
      </c>
      <c r="L982" s="365">
        <v>8.5</v>
      </c>
      <c r="N982" s="365">
        <v>10.8</v>
      </c>
      <c r="P982" s="379">
        <v>0.67</v>
      </c>
      <c r="Q982" s="365">
        <v>2.7</v>
      </c>
      <c r="R982" s="366">
        <v>3.6</v>
      </c>
      <c r="S982" s="73">
        <v>7.55</v>
      </c>
      <c r="T982" s="365">
        <v>7.5</v>
      </c>
      <c r="U982" s="365">
        <v>8.5500000000000007</v>
      </c>
      <c r="V982" s="365">
        <v>8.65</v>
      </c>
      <c r="X982" s="73">
        <v>18.100000000000001</v>
      </c>
      <c r="Y982" s="365">
        <v>14.6</v>
      </c>
      <c r="Z982" s="457">
        <v>15.1</v>
      </c>
      <c r="AA982" s="365">
        <v>4.9800000000000004</v>
      </c>
      <c r="AB982" s="365">
        <v>2.58</v>
      </c>
      <c r="AD982" s="474">
        <v>6.25</v>
      </c>
      <c r="AE982" s="325">
        <f t="shared" ref="AE982" si="2461">IF(ISBLANK(I982),"",I982/I981-1)</f>
        <v>-9.5541401273885329E-2</v>
      </c>
      <c r="AF982" s="325">
        <f t="shared" ref="AF982" si="2462">IF(ISBLANK(J982),"",J982/J981-1)</f>
        <v>-9.266409266409259E-2</v>
      </c>
      <c r="AH982" s="451">
        <f t="shared" ref="AH982" si="2463">IF(ISBLANK(L982),"",L982/L981-1)</f>
        <v>-7.6086956521739024E-2</v>
      </c>
      <c r="AJ982" s="455">
        <f t="shared" ref="AJ982" si="2464">IF(ISBLANK(N982),"",N982/N981-1)</f>
        <v>-8.0851063829787129E-2</v>
      </c>
      <c r="AL982" s="462">
        <f t="shared" ref="AL982" si="2465">IF(ISBLANK(P982),"",P982/P981-1)</f>
        <v>-0.29473684210526307</v>
      </c>
      <c r="AM982" s="462">
        <f t="shared" ref="AM982" si="2466">IF(ISBLANK(Q982),"",Q982/Q981-1)</f>
        <v>-0.14285714285714279</v>
      </c>
      <c r="AN982" s="465">
        <f t="shared" ref="AN982" si="2467">IF(ISBLANK(R982),"",R982/R981-1)</f>
        <v>-0.1325301204819278</v>
      </c>
      <c r="AO982" s="325">
        <f t="shared" ref="AO982" si="2468">IF(ISBLANK(S982),"",S982/S981-1)</f>
        <v>-0.11176470588235299</v>
      </c>
      <c r="AP982" s="451">
        <f t="shared" ref="AP982" si="2469">IF(ISBLANK(T982),"",T982/T981-1)</f>
        <v>-0.15254237288135586</v>
      </c>
      <c r="AQ982" s="451">
        <f t="shared" ref="AQ982" si="2470">IF(ISBLANK(U982),"",U982/U981-1)</f>
        <v>-0.21559633027522929</v>
      </c>
      <c r="AR982" s="451">
        <f t="shared" ref="AR982" si="2471">IF(ISBLANK(V982),"",V982/V981-1)</f>
        <v>-0.13500000000000001</v>
      </c>
      <c r="AS982" s="451">
        <f t="shared" ref="AS982" si="2472">IF(ISBLANK(X982),"",X982/X981-1)</f>
        <v>-2.9490616621983712E-2</v>
      </c>
      <c r="AT982" s="451">
        <f t="shared" ref="AT982" si="2473">IF(ISBLANK(Y982),"",Y982/Y981-1)</f>
        <v>-0.13609467455621294</v>
      </c>
      <c r="AU982" s="444">
        <f t="shared" ref="AU982" si="2474">IF(ISBLANK(Z982),"",Z982/Z981-1)</f>
        <v>-0.13218390804597691</v>
      </c>
      <c r="AV982" s="466">
        <f t="shared" ref="AV982" si="2475">IF(ISBLANK(AA982),"",AA982/AA981-1)</f>
        <v>-7.7777777777777724E-2</v>
      </c>
      <c r="AW982" s="466">
        <f t="shared" ref="AW982" si="2476">IF(ISBLANK(AB982),"",AB982/AB981-1)</f>
        <v>-0.22289156626506024</v>
      </c>
    </row>
    <row r="983" spans="1:49">
      <c r="A983" s="352">
        <f t="shared" si="1944"/>
        <v>44144</v>
      </c>
      <c r="B983" s="26">
        <v>6386</v>
      </c>
      <c r="C983">
        <v>4336</v>
      </c>
      <c r="D983" s="363">
        <f t="shared" ref="D983" si="2477">IF(ISBLANK(B983),"",(B983+C983)/(B982+C982)-1)</f>
        <v>-5.3077806235096725E-2</v>
      </c>
      <c r="E983" s="349">
        <f t="shared" ref="E983" si="2478">IF(ISBLANK(B983),"",B983/B982-1)</f>
        <v>-5.3084223013048604E-2</v>
      </c>
      <c r="F983" s="349">
        <f t="shared" ref="F983" si="2479">IF(ISBLANK(C983),"",C983/C982-1)</f>
        <v>-5.3068355536143308E-2</v>
      </c>
      <c r="G983" s="470">
        <f t="shared" si="2137"/>
        <v>0.47278597785977861</v>
      </c>
      <c r="I983" s="339">
        <v>6.85</v>
      </c>
      <c r="J983" s="365">
        <v>11.1</v>
      </c>
      <c r="L983" s="365">
        <v>8.1</v>
      </c>
      <c r="N983" s="365">
        <v>10.65</v>
      </c>
      <c r="P983" s="379">
        <v>0.45</v>
      </c>
      <c r="Q983" s="365">
        <v>2.4500000000000002</v>
      </c>
      <c r="R983" s="366">
        <v>3.45</v>
      </c>
      <c r="S983" s="73">
        <v>7</v>
      </c>
      <c r="T983" s="365">
        <v>7.05</v>
      </c>
      <c r="U983" s="365">
        <v>9.15</v>
      </c>
      <c r="V983" s="365">
        <v>8.25</v>
      </c>
      <c r="X983" s="73">
        <v>16.25</v>
      </c>
      <c r="Y983" s="365">
        <v>13.65</v>
      </c>
      <c r="Z983" s="457">
        <v>14.15</v>
      </c>
      <c r="AA983" s="365">
        <v>4.9800000000000004</v>
      </c>
      <c r="AB983" s="365">
        <v>2.4500000000000002</v>
      </c>
      <c r="AD983" s="474">
        <v>5.85</v>
      </c>
      <c r="AE983" s="325">
        <f t="shared" ref="AE983" si="2480">IF(ISBLANK(I983),"",I983/I982-1)</f>
        <v>-3.5211267605633756E-2</v>
      </c>
      <c r="AF983" s="325">
        <f t="shared" ref="AF983" si="2481">IF(ISBLANK(J983),"",J983/J982-1)</f>
        <v>-5.5319148936170293E-2</v>
      </c>
      <c r="AH983" s="451">
        <f t="shared" ref="AH983" si="2482">IF(ISBLANK(L983),"",L983/L982-1)</f>
        <v>-4.705882352941182E-2</v>
      </c>
      <c r="AJ983" s="455">
        <f t="shared" ref="AJ983" si="2483">IF(ISBLANK(N983),"",N983/N982-1)</f>
        <v>-1.3888888888888951E-2</v>
      </c>
      <c r="AL983" s="462">
        <f t="shared" ref="AL983" si="2484">IF(ISBLANK(P983),"",P983/P982-1)</f>
        <v>-0.32835820895522394</v>
      </c>
      <c r="AM983" s="462">
        <f t="shared" ref="AM983" si="2485">IF(ISBLANK(Q983),"",Q983/Q982-1)</f>
        <v>-9.259259259259256E-2</v>
      </c>
      <c r="AN983" s="465">
        <f t="shared" ref="AN983" si="2486">IF(ISBLANK(R983),"",R983/R982-1)</f>
        <v>-4.166666666666663E-2</v>
      </c>
      <c r="AO983" s="325">
        <f t="shared" ref="AO983" si="2487">IF(ISBLANK(S983),"",S983/S982-1)</f>
        <v>-7.2847682119205226E-2</v>
      </c>
      <c r="AP983" s="451">
        <f t="shared" ref="AP983" si="2488">IF(ISBLANK(T983),"",T983/T982-1)</f>
        <v>-6.0000000000000053E-2</v>
      </c>
      <c r="AQ983" s="451">
        <f t="shared" ref="AQ983" si="2489">IF(ISBLANK(U983),"",U983/U982-1)</f>
        <v>7.0175438596491224E-2</v>
      </c>
      <c r="AR983" s="451">
        <f t="shared" ref="AR983" si="2490">IF(ISBLANK(V983),"",V983/V982-1)</f>
        <v>-4.6242774566474076E-2</v>
      </c>
      <c r="AS983" s="451">
        <f t="shared" ref="AS983" si="2491">IF(ISBLANK(X983),"",X983/X982-1)</f>
        <v>-0.10220994475138123</v>
      </c>
      <c r="AT983" s="451">
        <f t="shared" ref="AT983" si="2492">IF(ISBLANK(Y983),"",Y983/Y982-1)</f>
        <v>-6.5068493150684859E-2</v>
      </c>
      <c r="AU983" s="444">
        <f t="shared" ref="AU983" si="2493">IF(ISBLANK(Z983),"",Z983/Z982-1)</f>
        <v>-6.29139072847682E-2</v>
      </c>
      <c r="AV983" s="466">
        <f t="shared" ref="AV983" si="2494">IF(ISBLANK(AA983),"",AA983/AA982-1)</f>
        <v>0</v>
      </c>
      <c r="AW983" s="466">
        <f t="shared" ref="AW983" si="2495">IF(ISBLANK(AB983),"",AB983/AB982-1)</f>
        <v>-5.0387596899224785E-2</v>
      </c>
    </row>
    <row r="984" spans="1:49">
      <c r="A984" s="352">
        <f t="shared" si="1944"/>
        <v>44151</v>
      </c>
      <c r="B984" s="26">
        <v>6080</v>
      </c>
      <c r="C984">
        <v>4155</v>
      </c>
      <c r="D984" s="363">
        <f t="shared" ref="D984" si="2496">IF(ISBLANK(B984),"",(B984+C984)/(B983+C983)-1)</f>
        <v>-4.5420630479388158E-2</v>
      </c>
      <c r="E984" s="349">
        <f t="shared" ref="E984" si="2497">IF(ISBLANK(B984),"",B984/B983-1)</f>
        <v>-4.7917319135609149E-2</v>
      </c>
      <c r="F984" s="349">
        <f t="shared" ref="F984" si="2498">IF(ISBLANK(C984),"",C984/C983-1)</f>
        <v>-4.174354243542433E-2</v>
      </c>
      <c r="G984" s="470">
        <f t="shared" si="2137"/>
        <v>0.46329723225030084</v>
      </c>
      <c r="I984" s="339">
        <v>6.56</v>
      </c>
      <c r="J984" s="365">
        <v>10.9</v>
      </c>
      <c r="L984" s="365">
        <v>7.8</v>
      </c>
      <c r="N984" s="365">
        <v>10.35</v>
      </c>
      <c r="P984" s="379">
        <v>0.17</v>
      </c>
      <c r="Q984" s="365">
        <v>2.2400000000000002</v>
      </c>
      <c r="R984" s="366">
        <v>3.3</v>
      </c>
      <c r="S984" s="73">
        <v>6.7</v>
      </c>
      <c r="T984" s="365">
        <v>6.9</v>
      </c>
      <c r="U984" s="365">
        <v>8.6999999999999993</v>
      </c>
      <c r="V984" s="365">
        <v>7.8</v>
      </c>
      <c r="X984" s="73">
        <v>15.85</v>
      </c>
      <c r="Y984" s="365">
        <v>13.2</v>
      </c>
      <c r="Z984" s="457">
        <v>13.7</v>
      </c>
      <c r="AA984" s="365">
        <v>4.4800000000000004</v>
      </c>
      <c r="AB984" s="365">
        <v>2.0699999999999998</v>
      </c>
      <c r="AD984" s="474">
        <v>5.5</v>
      </c>
      <c r="AE984" s="325">
        <f t="shared" ref="AE984" si="2499">IF(ISBLANK(I984),"",I984/I983-1)</f>
        <v>-4.2335766423357679E-2</v>
      </c>
      <c r="AF984" s="325">
        <f t="shared" ref="AF984" si="2500">IF(ISBLANK(J984),"",J984/J983-1)</f>
        <v>-1.8018018018017945E-2</v>
      </c>
      <c r="AH984" s="451">
        <f t="shared" ref="AH984" si="2501">IF(ISBLANK(L984),"",L984/L983-1)</f>
        <v>-3.7037037037036979E-2</v>
      </c>
      <c r="AJ984" s="455">
        <f t="shared" ref="AJ984" si="2502">IF(ISBLANK(N984),"",N984/N983-1)</f>
        <v>-2.8169014084507116E-2</v>
      </c>
      <c r="AL984" s="462">
        <f t="shared" ref="AL984" si="2503">IF(ISBLANK(P984),"",P984/P983-1)</f>
        <v>-0.62222222222222223</v>
      </c>
      <c r="AM984" s="462">
        <f t="shared" ref="AM984" si="2504">IF(ISBLANK(Q984),"",Q984/Q983-1)</f>
        <v>-8.5714285714285743E-2</v>
      </c>
      <c r="AN984" s="465">
        <f t="shared" ref="AN984" si="2505">IF(ISBLANK(R984),"",R984/R983-1)</f>
        <v>-4.3478260869565299E-2</v>
      </c>
      <c r="AO984" s="325">
        <f t="shared" ref="AO984" si="2506">IF(ISBLANK(S984),"",S984/S983-1)</f>
        <v>-4.2857142857142816E-2</v>
      </c>
      <c r="AP984" s="451">
        <f t="shared" ref="AP984" si="2507">IF(ISBLANK(T984),"",T984/T983-1)</f>
        <v>-2.1276595744680771E-2</v>
      </c>
      <c r="AQ984" s="451">
        <f t="shared" ref="AQ984" si="2508">IF(ISBLANK(U984),"",U984/U983-1)</f>
        <v>-4.9180327868852625E-2</v>
      </c>
      <c r="AR984" s="451">
        <f t="shared" ref="AR984" si="2509">IF(ISBLANK(V984),"",V984/V983-1)</f>
        <v>-5.4545454545454564E-2</v>
      </c>
      <c r="AS984" s="451">
        <f t="shared" ref="AS984" si="2510">IF(ISBLANK(X984),"",X984/X983-1)</f>
        <v>-2.4615384615384595E-2</v>
      </c>
      <c r="AT984" s="451">
        <f t="shared" ref="AT984" si="2511">IF(ISBLANK(Y984),"",Y984/Y983-1)</f>
        <v>-3.2967032967033072E-2</v>
      </c>
      <c r="AU984" s="444">
        <f t="shared" ref="AU984" si="2512">IF(ISBLANK(Z984),"",Z984/Z983-1)</f>
        <v>-3.1802120141342871E-2</v>
      </c>
      <c r="AV984" s="466">
        <f t="shared" ref="AV984" si="2513">IF(ISBLANK(AA984),"",AA984/AA983-1)</f>
        <v>-0.10040160642570284</v>
      </c>
      <c r="AW984" s="466">
        <f t="shared" ref="AW984" si="2514">IF(ISBLANK(AB984),"",AB984/AB983-1)</f>
        <v>-0.15510204081632661</v>
      </c>
    </row>
    <row r="985" spans="1:49">
      <c r="A985" s="352">
        <f t="shared" si="1944"/>
        <v>44158</v>
      </c>
      <c r="B985" s="26">
        <v>5856</v>
      </c>
      <c r="C985" s="473">
        <v>4118</v>
      </c>
      <c r="D985" s="363">
        <f t="shared" ref="D985" si="2515">IF(ISBLANK(B985),"",(B985+C985)/(B984+C984)-1)</f>
        <v>-2.5500732779677571E-2</v>
      </c>
      <c r="E985" s="349">
        <f t="shared" ref="E985" si="2516">IF(ISBLANK(B985),"",B985/B984-1)</f>
        <v>-3.6842105263157898E-2</v>
      </c>
      <c r="F985" s="349">
        <f t="shared" ref="F985" si="2517">IF(ISBLANK(C985),"",C985/C984-1)</f>
        <v>-8.9049338146811596E-3</v>
      </c>
      <c r="G985" s="470">
        <f t="shared" si="2137"/>
        <v>0.42204953861097622</v>
      </c>
      <c r="I985" s="339">
        <v>6.95</v>
      </c>
      <c r="J985" s="365">
        <v>10.65</v>
      </c>
      <c r="L985" s="365">
        <v>7.6</v>
      </c>
      <c r="N985" s="379">
        <v>10.1</v>
      </c>
      <c r="P985" s="379">
        <v>0.06</v>
      </c>
      <c r="Q985" s="365">
        <v>2.4900000000000002</v>
      </c>
      <c r="R985" s="366">
        <v>3.2</v>
      </c>
      <c r="S985" s="73">
        <v>6.5</v>
      </c>
      <c r="T985" s="365">
        <v>6.7</v>
      </c>
      <c r="U985" s="365">
        <v>8.4</v>
      </c>
      <c r="V985" s="365">
        <v>7.5</v>
      </c>
      <c r="X985" s="73">
        <v>15.6</v>
      </c>
      <c r="Y985" s="365">
        <v>12.95</v>
      </c>
      <c r="Z985" s="457">
        <v>13.45</v>
      </c>
      <c r="AA985" s="365">
        <v>3.97</v>
      </c>
      <c r="AB985" s="365">
        <v>1.82</v>
      </c>
      <c r="AD985" s="474">
        <v>5.3</v>
      </c>
      <c r="AE985" s="325">
        <f t="shared" ref="AE985" si="2518">IF(ISBLANK(I985),"",I985/I984-1)</f>
        <v>5.945121951219523E-2</v>
      </c>
      <c r="AF985" s="325">
        <f t="shared" ref="AF985" si="2519">IF(ISBLANK(J985),"",J985/J984-1)</f>
        <v>-2.2935779816513735E-2</v>
      </c>
      <c r="AH985" s="451">
        <f t="shared" ref="AH985" si="2520">IF(ISBLANK(L985),"",L985/L984-1)</f>
        <v>-2.5641025641025661E-2</v>
      </c>
      <c r="AJ985" s="455">
        <f t="shared" ref="AJ985" si="2521">IF(ISBLANK(N985),"",N985/N984-1)</f>
        <v>-2.4154589371980673E-2</v>
      </c>
      <c r="AL985" s="462">
        <f t="shared" ref="AL985" si="2522">IF(ISBLANK(P985),"",P985/P984-1)</f>
        <v>-0.6470588235294118</v>
      </c>
      <c r="AM985" s="462">
        <f t="shared" ref="AM985" si="2523">IF(ISBLANK(Q985),"",Q985/Q984-1)</f>
        <v>0.11160714285714279</v>
      </c>
      <c r="AN985" s="465">
        <f t="shared" ref="AN985" si="2524">IF(ISBLANK(R985),"",R985/R984-1)</f>
        <v>-3.0303030303030165E-2</v>
      </c>
      <c r="AO985" s="325">
        <f t="shared" ref="AO985" si="2525">IF(ISBLANK(S985),"",S985/S984-1)</f>
        <v>-2.9850746268656692E-2</v>
      </c>
      <c r="AP985" s="451">
        <f t="shared" ref="AP985" si="2526">IF(ISBLANK(T985),"",T985/T984-1)</f>
        <v>-2.8985507246376829E-2</v>
      </c>
      <c r="AQ985" s="451">
        <f t="shared" ref="AQ985" si="2527">IF(ISBLANK(U985),"",U985/U984-1)</f>
        <v>-3.4482758620689502E-2</v>
      </c>
      <c r="AR985" s="451">
        <f t="shared" ref="AR985" si="2528">IF(ISBLANK(V985),"",V985/V984-1)</f>
        <v>-3.8461538461538436E-2</v>
      </c>
      <c r="AS985" s="451">
        <f t="shared" ref="AS985" si="2529">IF(ISBLANK(X985),"",X985/X984-1)</f>
        <v>-1.5772870662460581E-2</v>
      </c>
      <c r="AT985" s="451">
        <f t="shared" ref="AT985" si="2530">IF(ISBLANK(Y985),"",Y985/Y984-1)</f>
        <v>-1.8939393939393923E-2</v>
      </c>
      <c r="AU985" s="444">
        <f t="shared" ref="AU985" si="2531">IF(ISBLANK(Z985),"",Z985/Z984-1)</f>
        <v>-1.8248175182481785E-2</v>
      </c>
      <c r="AV985" s="466">
        <f t="shared" ref="AV985" si="2532">IF(ISBLANK(AA985),"",AA985/AA984-1)</f>
        <v>-0.11383928571428581</v>
      </c>
      <c r="AW985" s="466">
        <f t="shared" ref="AW985" si="2533">IF(ISBLANK(AB985),"",AB985/AB984-1)</f>
        <v>-0.12077294685990325</v>
      </c>
    </row>
    <row r="986" spans="1:49">
      <c r="A986" s="352">
        <f t="shared" si="1944"/>
        <v>44165</v>
      </c>
      <c r="B986" s="26">
        <v>6099</v>
      </c>
      <c r="C986">
        <v>4262</v>
      </c>
      <c r="D986" s="363">
        <f t="shared" ref="D986" si="2534">IF(ISBLANK(B986),"",(B986+C986)/(B985+C985)-1)</f>
        <v>3.8800882293964278E-2</v>
      </c>
      <c r="E986" s="349">
        <f t="shared" ref="E986" si="2535">IF(ISBLANK(B986),"",B986/B985-1)</f>
        <v>4.1495901639344357E-2</v>
      </c>
      <c r="F986" s="349">
        <f t="shared" ref="F986" si="2536">IF(ISBLANK(C986),"",C986/C985-1)</f>
        <v>3.4968431277319079E-2</v>
      </c>
      <c r="G986" s="470">
        <f t="shared" si="2137"/>
        <v>0.43101830126701079</v>
      </c>
      <c r="I986" s="339">
        <v>7.1</v>
      </c>
      <c r="J986" s="365">
        <v>10.75</v>
      </c>
      <c r="L986" s="365">
        <v>7.85</v>
      </c>
      <c r="N986" s="365">
        <v>10.4</v>
      </c>
      <c r="P986" s="379">
        <v>0.03</v>
      </c>
      <c r="Q986" s="365">
        <v>2.58</v>
      </c>
      <c r="R986" s="366">
        <v>3.35</v>
      </c>
      <c r="S986" s="73">
        <v>6.7</v>
      </c>
      <c r="T986" s="365">
        <v>6.9</v>
      </c>
      <c r="U986" s="365">
        <v>8.75</v>
      </c>
      <c r="V986" s="365">
        <v>7.85</v>
      </c>
      <c r="X986" s="73">
        <v>15.95</v>
      </c>
      <c r="Y986" s="365">
        <v>13.3</v>
      </c>
      <c r="Z986" s="457">
        <v>13.8</v>
      </c>
      <c r="AA986" s="365">
        <v>4.3899999999999997</v>
      </c>
      <c r="AB986" s="365">
        <v>2.0499999999999998</v>
      </c>
      <c r="AD986" s="474">
        <v>5.5</v>
      </c>
      <c r="AE986" s="325">
        <f t="shared" ref="AE986" si="2537">IF(ISBLANK(I986),"",I986/I985-1)</f>
        <v>2.1582733812949506E-2</v>
      </c>
      <c r="AF986" s="325">
        <f t="shared" ref="AF986" si="2538">IF(ISBLANK(J986),"",J986/J985-1)</f>
        <v>9.3896713615022609E-3</v>
      </c>
      <c r="AH986" s="451">
        <f t="shared" ref="AH986" si="2539">IF(ISBLANK(L986),"",L986/L985-1)</f>
        <v>3.289473684210531E-2</v>
      </c>
      <c r="AJ986" s="455">
        <f t="shared" ref="AJ986" si="2540">IF(ISBLANK(N986),"",N986/N985-1)</f>
        <v>2.9702970297029729E-2</v>
      </c>
      <c r="AL986" s="462">
        <f t="shared" ref="AL986" si="2541">IF(ISBLANK(P986),"",P986/P985-1)</f>
        <v>-0.5</v>
      </c>
      <c r="AM986" s="462">
        <f t="shared" ref="AM986" si="2542">IF(ISBLANK(Q986),"",Q986/Q985-1)</f>
        <v>3.6144578313253017E-2</v>
      </c>
      <c r="AN986" s="465">
        <f t="shared" ref="AN986" si="2543">IF(ISBLANK(R986),"",R986/R985-1)</f>
        <v>4.6875E-2</v>
      </c>
      <c r="AO986" s="325">
        <f t="shared" ref="AO986" si="2544">IF(ISBLANK(S986),"",S986/S985-1)</f>
        <v>3.0769230769230882E-2</v>
      </c>
      <c r="AP986" s="451">
        <f t="shared" ref="AP986" si="2545">IF(ISBLANK(T986),"",T986/T985-1)</f>
        <v>2.9850746268656803E-2</v>
      </c>
      <c r="AQ986" s="451">
        <f t="shared" ref="AQ986" si="2546">IF(ISBLANK(U986),"",U986/U985-1)</f>
        <v>4.1666666666666519E-2</v>
      </c>
      <c r="AR986" s="451">
        <f t="shared" ref="AR986" si="2547">IF(ISBLANK(V986),"",V986/V985-1)</f>
        <v>4.6666666666666634E-2</v>
      </c>
      <c r="AS986" s="451">
        <f t="shared" ref="AS986" si="2548">IF(ISBLANK(X986),"",X986/X985-1)</f>
        <v>2.2435897435897356E-2</v>
      </c>
      <c r="AT986" s="451">
        <f t="shared" ref="AT986" si="2549">IF(ISBLANK(Y986),"",Y986/Y985-1)</f>
        <v>2.7027027027027195E-2</v>
      </c>
      <c r="AU986" s="444">
        <f t="shared" ref="AU986" si="2550">IF(ISBLANK(Z986),"",Z986/Z985-1)</f>
        <v>2.6022304832713949E-2</v>
      </c>
      <c r="AV986" s="466">
        <f t="shared" ref="AV986" si="2551">IF(ISBLANK(AA986),"",AA986/AA985-1)</f>
        <v>0.10579345088161185</v>
      </c>
      <c r="AW986" s="466">
        <f t="shared" ref="AW986" si="2552">IF(ISBLANK(AB986),"",AB986/AB985-1)</f>
        <v>0.12637362637362615</v>
      </c>
    </row>
    <row r="987" spans="1:49">
      <c r="A987" s="352">
        <f t="shared" si="1944"/>
        <v>44172</v>
      </c>
      <c r="B987" s="26">
        <v>5846</v>
      </c>
      <c r="C987">
        <v>4240</v>
      </c>
      <c r="D987" s="363">
        <f t="shared" ref="D987" si="2553">IF(ISBLANK(B987),"",(B987+C987)/(B986+C986)-1)</f>
        <v>-2.6541839590773053E-2</v>
      </c>
      <c r="E987" s="349">
        <f t="shared" ref="E987" si="2554">IF(ISBLANK(B987),"",B987/B986-1)</f>
        <v>-4.1482210198393155E-2</v>
      </c>
      <c r="F987" s="349">
        <f t="shared" ref="F987" si="2555">IF(ISBLANK(C987),"",C987/C986-1)</f>
        <v>-5.1618958235569723E-3</v>
      </c>
      <c r="G987" s="470">
        <f t="shared" si="2137"/>
        <v>0.37877358490566038</v>
      </c>
      <c r="I987" s="339">
        <v>7.8</v>
      </c>
      <c r="J987" s="365">
        <v>10</v>
      </c>
      <c r="L987" s="365">
        <v>7.55</v>
      </c>
      <c r="N987" s="365">
        <v>10.1</v>
      </c>
      <c r="P987" s="379">
        <v>-0.11</v>
      </c>
      <c r="Q987" s="365">
        <v>2.83</v>
      </c>
      <c r="R987" s="366">
        <v>3.4</v>
      </c>
      <c r="S987" s="73">
        <v>6.4</v>
      </c>
      <c r="T987" s="365">
        <v>6.6</v>
      </c>
      <c r="U987" s="365">
        <v>8.9</v>
      </c>
      <c r="V987" s="365">
        <v>8</v>
      </c>
      <c r="X987" s="73">
        <v>14.5</v>
      </c>
      <c r="Y987" s="365">
        <v>11.85</v>
      </c>
      <c r="Z987" s="457">
        <v>12.35</v>
      </c>
      <c r="AA987" s="365">
        <v>4.3499999999999996</v>
      </c>
      <c r="AB987" s="365">
        <v>2.15</v>
      </c>
      <c r="AD987" s="474">
        <v>5.2</v>
      </c>
      <c r="AE987" s="325">
        <f t="shared" ref="AE987" si="2556">IF(ISBLANK(I987),"",I987/I986-1)</f>
        <v>9.8591549295774739E-2</v>
      </c>
      <c r="AF987" s="325">
        <f t="shared" ref="AF987" si="2557">IF(ISBLANK(J987),"",J987/J986-1)</f>
        <v>-6.9767441860465129E-2</v>
      </c>
      <c r="AH987" s="451">
        <f t="shared" ref="AH987" si="2558">IF(ISBLANK(L987),"",L987/L986-1)</f>
        <v>-3.8216560509554132E-2</v>
      </c>
      <c r="AJ987" s="455">
        <f t="shared" ref="AJ987" si="2559">IF(ISBLANK(N987),"",N987/N986-1)</f>
        <v>-2.8846153846153966E-2</v>
      </c>
      <c r="AL987" s="462">
        <f t="shared" ref="AL987" si="2560">IF(ISBLANK(P987),"",P987/P986-1)</f>
        <v>-4.666666666666667</v>
      </c>
      <c r="AM987" s="462">
        <f t="shared" ref="AM987" si="2561">IF(ISBLANK(Q987),"",Q987/Q986-1)</f>
        <v>9.68992248062015E-2</v>
      </c>
      <c r="AN987" s="465">
        <f t="shared" ref="AN987" si="2562">IF(ISBLANK(R987),"",R987/R986-1)</f>
        <v>1.4925373134328401E-2</v>
      </c>
      <c r="AO987" s="325">
        <f t="shared" ref="AO987" si="2563">IF(ISBLANK(S987),"",S987/S986-1)</f>
        <v>-4.4776119402985093E-2</v>
      </c>
      <c r="AP987" s="451">
        <f t="shared" ref="AP987" si="2564">IF(ISBLANK(T987),"",T987/T986-1)</f>
        <v>-4.3478260869565299E-2</v>
      </c>
      <c r="AQ987" s="451">
        <f t="shared" ref="AQ987" si="2565">IF(ISBLANK(U987),"",U987/U986-1)</f>
        <v>1.7142857142857126E-2</v>
      </c>
      <c r="AR987" s="451">
        <f t="shared" ref="AR987" si="2566">IF(ISBLANK(V987),"",V987/V986-1)</f>
        <v>1.9108280254777066E-2</v>
      </c>
      <c r="AS987" s="451">
        <f t="shared" ref="AS987" si="2567">IF(ISBLANK(X987),"",X987/X986-1)</f>
        <v>-9.0909090909090828E-2</v>
      </c>
      <c r="AT987" s="451">
        <f t="shared" ref="AT987" si="2568">IF(ISBLANK(Y987),"",Y987/Y986-1)</f>
        <v>-0.10902255639097747</v>
      </c>
      <c r="AU987" s="444">
        <f t="shared" ref="AU987" si="2569">IF(ISBLANK(Z987),"",Z987/Z986-1)</f>
        <v>-0.10507246376811596</v>
      </c>
      <c r="AV987" s="466">
        <f t="shared" ref="AV987" si="2570">IF(ISBLANK(AA987),"",AA987/AA986-1)</f>
        <v>-9.1116173120728838E-3</v>
      </c>
      <c r="AW987" s="466">
        <f t="shared" ref="AW987" si="2571">IF(ISBLANK(AB987),"",AB987/AB986-1)</f>
        <v>4.8780487804878092E-2</v>
      </c>
    </row>
    <row r="988" spans="1:49">
      <c r="A988" s="352">
        <f t="shared" si="1944"/>
        <v>44179</v>
      </c>
      <c r="B988" s="26">
        <v>5861</v>
      </c>
      <c r="C988">
        <v>3991</v>
      </c>
      <c r="D988" s="363">
        <f t="shared" ref="D988" si="2572">IF(ISBLANK(B988),"",(B988+C988)/(B987+C987)-1)</f>
        <v>-2.3200475907198093E-2</v>
      </c>
      <c r="E988" s="349">
        <f t="shared" ref="E988" si="2573">IF(ISBLANK(B988),"",B988/B987-1)</f>
        <v>2.5658569962367928E-3</v>
      </c>
      <c r="F988" s="349">
        <f t="shared" ref="F988" si="2574">IF(ISBLANK(C988),"",C988/C987-1)</f>
        <v>-5.8726415094339623E-2</v>
      </c>
      <c r="G988" s="470">
        <f t="shared" si="2137"/>
        <v>0.46855424705587573</v>
      </c>
      <c r="I988" s="339">
        <v>7</v>
      </c>
      <c r="J988" s="365">
        <v>9.85</v>
      </c>
      <c r="L988" s="365">
        <v>7.35</v>
      </c>
      <c r="N988" s="365">
        <v>9.9</v>
      </c>
      <c r="P988" s="379">
        <v>-0.2</v>
      </c>
      <c r="Q988" s="365">
        <v>2.36</v>
      </c>
      <c r="R988" s="366">
        <v>3.55</v>
      </c>
      <c r="S988" s="73">
        <v>6.2</v>
      </c>
      <c r="T988" s="365">
        <v>6.4</v>
      </c>
      <c r="U988" s="365">
        <v>9.25</v>
      </c>
      <c r="V988" s="365">
        <v>8.35</v>
      </c>
      <c r="X988" s="73">
        <v>13.8</v>
      </c>
      <c r="Y988" s="365">
        <v>12.55</v>
      </c>
      <c r="Z988" s="457">
        <v>13.05</v>
      </c>
      <c r="AA988" s="365">
        <v>4.18</v>
      </c>
      <c r="AB988" s="365">
        <v>2.2799999999999998</v>
      </c>
      <c r="AD988" s="474">
        <v>6</v>
      </c>
      <c r="AE988" s="325">
        <f t="shared" ref="AE988" si="2575">IF(ISBLANK(I988),"",I988/I987-1)</f>
        <v>-0.10256410256410253</v>
      </c>
      <c r="AF988" s="325">
        <f t="shared" ref="AF988" si="2576">IF(ISBLANK(J988),"",J988/J987-1)</f>
        <v>-1.5000000000000013E-2</v>
      </c>
      <c r="AH988" s="451">
        <f t="shared" ref="AH988" si="2577">IF(ISBLANK(L988),"",L988/L987-1)</f>
        <v>-2.6490066225165587E-2</v>
      </c>
      <c r="AJ988" s="455">
        <f t="shared" ref="AJ988" si="2578">IF(ISBLANK(N988),"",N988/N987-1)</f>
        <v>-1.9801980198019709E-2</v>
      </c>
      <c r="AL988" s="462">
        <f t="shared" ref="AL988" si="2579">IF(ISBLANK(P988),"",P988/P987-1)</f>
        <v>0.81818181818181834</v>
      </c>
      <c r="AM988" s="462">
        <f t="shared" ref="AM988" si="2580">IF(ISBLANK(Q988),"",Q988/Q987-1)</f>
        <v>-0.16607773851590113</v>
      </c>
      <c r="AN988" s="465">
        <f t="shared" ref="AN988" si="2581">IF(ISBLANK(R988),"",R988/R987-1)</f>
        <v>4.4117647058823595E-2</v>
      </c>
      <c r="AO988" s="325">
        <f t="shared" ref="AO988" si="2582">IF(ISBLANK(S988),"",S988/S987-1)</f>
        <v>-3.125E-2</v>
      </c>
      <c r="AP988" s="451">
        <f t="shared" ref="AP988" si="2583">IF(ISBLANK(T988),"",T988/T987-1)</f>
        <v>-3.0303030303030165E-2</v>
      </c>
      <c r="AQ988" s="451">
        <f t="shared" ref="AQ988" si="2584">IF(ISBLANK(U988),"",U988/U987-1)</f>
        <v>3.9325842696629199E-2</v>
      </c>
      <c r="AR988" s="451">
        <f t="shared" ref="AR988" si="2585">IF(ISBLANK(V988),"",V988/V987-1)</f>
        <v>4.3749999999999956E-2</v>
      </c>
      <c r="AS988" s="451">
        <f t="shared" ref="AS988" si="2586">IF(ISBLANK(X988),"",X988/X987-1)</f>
        <v>-4.8275862068965503E-2</v>
      </c>
      <c r="AT988" s="451">
        <f t="shared" ref="AT988" si="2587">IF(ISBLANK(Y988),"",Y988/Y987-1)</f>
        <v>5.9071729957806074E-2</v>
      </c>
      <c r="AU988" s="444">
        <f t="shared" ref="AU988" si="2588">IF(ISBLANK(Z988),"",Z988/Z987-1)</f>
        <v>5.6680161943319929E-2</v>
      </c>
      <c r="AV988" s="466">
        <f t="shared" ref="AV988" si="2589">IF(ISBLANK(AA988),"",AA988/AA987-1)</f>
        <v>-3.9080459770114984E-2</v>
      </c>
      <c r="AW988" s="466">
        <f t="shared" ref="AW988" si="2590">IF(ISBLANK(AB988),"",AB988/AB987-1)</f>
        <v>6.0465116279069697E-2</v>
      </c>
    </row>
    <row r="989" spans="1:49">
      <c r="A989" s="352">
        <f t="shared" si="1944"/>
        <v>44186</v>
      </c>
      <c r="B989" s="26">
        <v>6939</v>
      </c>
      <c r="C989">
        <v>4446</v>
      </c>
      <c r="D989" s="363">
        <f t="shared" ref="D989" si="2591">IF(ISBLANK(B989),"",(B989+C989)/(B988+C988)-1)</f>
        <v>0.15560292326431191</v>
      </c>
      <c r="E989" s="349">
        <f t="shared" ref="E989" si="2592">IF(ISBLANK(B989),"",B989/B988-1)</f>
        <v>0.18392765739634864</v>
      </c>
      <c r="F989" s="349">
        <f t="shared" ref="F989" si="2593">IF(ISBLANK(C989),"",C989/C988-1)</f>
        <v>0.11400651465798051</v>
      </c>
      <c r="G989" s="470">
        <f t="shared" si="2137"/>
        <v>0.56072874493927127</v>
      </c>
      <c r="I989" s="339">
        <v>7.25</v>
      </c>
      <c r="J989" s="365">
        <v>11.45</v>
      </c>
      <c r="L989" s="365">
        <v>8.3000000000000007</v>
      </c>
      <c r="N989" s="365">
        <v>11.05</v>
      </c>
      <c r="P989" s="379">
        <v>0.14000000000000001</v>
      </c>
      <c r="Q989" s="365">
        <v>2.5099999999999998</v>
      </c>
      <c r="R989" s="366">
        <v>4.0999999999999996</v>
      </c>
      <c r="S989" s="73">
        <v>7.15</v>
      </c>
      <c r="T989" s="365">
        <v>7.4</v>
      </c>
      <c r="U989" s="365">
        <v>10.8</v>
      </c>
      <c r="V989" s="365">
        <v>9.9</v>
      </c>
      <c r="X989" s="73">
        <v>16.399999999999999</v>
      </c>
      <c r="Y989" s="365">
        <v>15.15</v>
      </c>
      <c r="Z989" s="457">
        <v>15.65</v>
      </c>
      <c r="AA989" s="365">
        <v>4.6399999999999997</v>
      </c>
      <c r="AB989" s="365">
        <v>3.08</v>
      </c>
      <c r="AD989" s="474">
        <v>6.95</v>
      </c>
      <c r="AE989" s="325">
        <f t="shared" ref="AE989" si="2594">IF(ISBLANK(I989),"",I989/I988-1)</f>
        <v>3.5714285714285809E-2</v>
      </c>
      <c r="AF989" s="325">
        <f t="shared" ref="AF989" si="2595">IF(ISBLANK(J989),"",J989/J988-1)</f>
        <v>0.1624365482233503</v>
      </c>
      <c r="AH989" s="451">
        <f t="shared" ref="AH989" si="2596">IF(ISBLANK(L989),"",L989/L988-1)</f>
        <v>0.12925170068027225</v>
      </c>
      <c r="AJ989" s="455">
        <f t="shared" ref="AJ989" si="2597">IF(ISBLANK(N989),"",N989/N988-1)</f>
        <v>0.11616161616161613</v>
      </c>
      <c r="AL989" s="462">
        <f t="shared" ref="AL989" si="2598">IF(ISBLANK(P989),"",P989/P988-1)</f>
        <v>-1.7000000000000002</v>
      </c>
      <c r="AM989" s="462">
        <f t="shared" ref="AM989" si="2599">IF(ISBLANK(Q989),"",Q989/Q988-1)</f>
        <v>6.3559322033898358E-2</v>
      </c>
      <c r="AN989" s="465">
        <f t="shared" ref="AN989" si="2600">IF(ISBLANK(R989),"",R989/R988-1)</f>
        <v>0.15492957746478875</v>
      </c>
      <c r="AO989" s="325">
        <f t="shared" ref="AO989" si="2601">IF(ISBLANK(S989),"",S989/S988-1)</f>
        <v>0.15322580645161299</v>
      </c>
      <c r="AP989" s="451">
        <f t="shared" ref="AP989" si="2602">IF(ISBLANK(T989),"",T989/T988-1)</f>
        <v>0.15625</v>
      </c>
      <c r="AQ989" s="451">
        <f t="shared" ref="AQ989" si="2603">IF(ISBLANK(U989),"",U989/U988-1)</f>
        <v>0.16756756756756763</v>
      </c>
      <c r="AR989" s="451">
        <f t="shared" ref="AR989" si="2604">IF(ISBLANK(V989),"",V989/V988-1)</f>
        <v>0.18562874251497008</v>
      </c>
      <c r="AS989" s="451">
        <f t="shared" ref="AS989" si="2605">IF(ISBLANK(X989),"",X989/X988-1)</f>
        <v>0.188405797101449</v>
      </c>
      <c r="AT989" s="451">
        <f t="shared" ref="AT989" si="2606">IF(ISBLANK(Y989),"",Y989/Y988-1)</f>
        <v>0.20717131474103589</v>
      </c>
      <c r="AU989" s="444">
        <f t="shared" ref="AU989" si="2607">IF(ISBLANK(Z989),"",Z989/Z988-1)</f>
        <v>0.19923371647509569</v>
      </c>
      <c r="AV989" s="466">
        <f t="shared" ref="AV989" si="2608">IF(ISBLANK(AA989),"",AA989/AA988-1)</f>
        <v>0.11004784688995217</v>
      </c>
      <c r="AW989" s="466">
        <f t="shared" ref="AW989" si="2609">IF(ISBLANK(AB989),"",AB989/AB988-1)</f>
        <v>0.35087719298245634</v>
      </c>
    </row>
    <row r="990" spans="1:49">
      <c r="A990" s="352">
        <f xml:space="preserve"> A989+8</f>
        <v>44194</v>
      </c>
      <c r="B990" s="26">
        <v>7157</v>
      </c>
      <c r="C990">
        <v>4783</v>
      </c>
      <c r="D990" s="363">
        <f t="shared" ref="D990" si="2610">IF(ISBLANK(B990),"",(B990+C990)/(B989+C989)-1)</f>
        <v>4.8748353096179198E-2</v>
      </c>
      <c r="E990" s="349">
        <f t="shared" ref="E990" si="2611">IF(ISBLANK(B990),"",B990/B989-1)</f>
        <v>3.1416630638420484E-2</v>
      </c>
      <c r="F990" s="349">
        <f t="shared" ref="F990" si="2612">IF(ISBLANK(C990),"",C990/C989-1)</f>
        <v>7.5798470535312745E-2</v>
      </c>
      <c r="G990" s="470">
        <f t="shared" si="2137"/>
        <v>0.49634120844658164</v>
      </c>
      <c r="I990" s="339">
        <v>8.15</v>
      </c>
      <c r="J990" s="367">
        <v>11.8</v>
      </c>
      <c r="K990" s="367"/>
      <c r="L990" s="367">
        <v>8.5500000000000007</v>
      </c>
      <c r="M990" s="367"/>
      <c r="N990" s="367">
        <v>11.65</v>
      </c>
      <c r="O990" s="367"/>
      <c r="P990" s="367">
        <v>0.21</v>
      </c>
      <c r="Q990" s="365">
        <v>3.08</v>
      </c>
      <c r="R990" s="366">
        <v>4.2</v>
      </c>
      <c r="S990" s="73">
        <v>7.4</v>
      </c>
      <c r="T990" s="365">
        <v>7.75</v>
      </c>
      <c r="U990" s="365">
        <v>11.1</v>
      </c>
      <c r="V990" s="365">
        <v>10.199999999999999</v>
      </c>
      <c r="X990" s="73">
        <v>16.850000000000001</v>
      </c>
      <c r="Y990" s="365">
        <v>15.7</v>
      </c>
      <c r="Z990" s="457">
        <v>16.100000000000001</v>
      </c>
      <c r="AA990" s="365">
        <v>4.7300000000000004</v>
      </c>
      <c r="AB990" s="365">
        <v>3.25</v>
      </c>
      <c r="AD990" s="474">
        <v>7.2</v>
      </c>
      <c r="AE990" s="325">
        <f t="shared" ref="AE990:AE992" si="2613">IF(ISBLANK(I990),"",I990/I989-1)</f>
        <v>0.12413793103448278</v>
      </c>
      <c r="AF990" s="325">
        <f t="shared" ref="AF990:AF992" si="2614">IF(ISBLANK(J990),"",J990/J989-1)</f>
        <v>3.0567685589519833E-2</v>
      </c>
      <c r="AH990" s="451">
        <f t="shared" ref="AH990:AH992" si="2615">IF(ISBLANK(L990),"",L990/L989-1)</f>
        <v>3.0120481927710774E-2</v>
      </c>
      <c r="AJ990" s="455">
        <f t="shared" ref="AJ990:AJ992" si="2616">IF(ISBLANK(N990),"",N990/N989-1)</f>
        <v>5.4298642533936681E-2</v>
      </c>
      <c r="AL990" s="462">
        <f t="shared" ref="AL990:AL992" si="2617">IF(ISBLANK(P990),"",P990/P989-1)</f>
        <v>0.49999999999999978</v>
      </c>
      <c r="AM990" s="462">
        <f t="shared" ref="AM990:AM992" si="2618">IF(ISBLANK(Q990),"",Q990/Q989-1)</f>
        <v>0.2270916334661357</v>
      </c>
      <c r="AN990" s="465">
        <f t="shared" ref="AN990:AN992" si="2619">IF(ISBLANK(R990),"",R990/R989-1)</f>
        <v>2.4390243902439046E-2</v>
      </c>
      <c r="AO990" s="325">
        <f t="shared" ref="AO990:AO992" si="2620">IF(ISBLANK(S990),"",S990/S989-1)</f>
        <v>3.4965034965035002E-2</v>
      </c>
      <c r="AP990" s="451">
        <f t="shared" ref="AP990:AP992" si="2621">IF(ISBLANK(T990),"",T990/T989-1)</f>
        <v>4.7297297297297147E-2</v>
      </c>
      <c r="AQ990" s="451">
        <f t="shared" ref="AQ990:AQ992" si="2622">IF(ISBLANK(U990),"",U990/U989-1)</f>
        <v>2.7777777777777679E-2</v>
      </c>
      <c r="AR990" s="451">
        <f t="shared" ref="AR990:AR992" si="2623">IF(ISBLANK(V990),"",V990/V989-1)</f>
        <v>3.0303030303030276E-2</v>
      </c>
      <c r="AS990" s="451">
        <f t="shared" ref="AS990:AS992" si="2624">IF(ISBLANK(X990),"",X990/X989-1)</f>
        <v>2.7439024390244038E-2</v>
      </c>
      <c r="AT990" s="451">
        <f t="shared" ref="AT990:AT992" si="2625">IF(ISBLANK(Y990),"",Y990/Y989-1)</f>
        <v>3.6303630363036188E-2</v>
      </c>
      <c r="AU990" s="444">
        <f t="shared" ref="AU990:AU992" si="2626">IF(ISBLANK(Z990),"",Z990/Z989-1)</f>
        <v>2.8753993610223683E-2</v>
      </c>
      <c r="AV990" s="466">
        <f t="shared" ref="AV990:AV992" si="2627">IF(ISBLANK(AA990),"",AA990/AA989-1)</f>
        <v>1.9396551724138122E-2</v>
      </c>
      <c r="AW990" s="466">
        <f t="shared" ref="AW990:AW992" si="2628">IF(ISBLANK(AB990),"",AB990/AB989-1)</f>
        <v>5.5194805194805241E-2</v>
      </c>
    </row>
    <row r="991" spans="1:49">
      <c r="A991" s="352">
        <v>44207</v>
      </c>
      <c r="B991" s="26">
        <v>8216</v>
      </c>
      <c r="C991">
        <v>5532</v>
      </c>
      <c r="D991" s="363">
        <f t="shared" ref="D991" si="2629">IF(ISBLANK(B991),"",(B991+C991)/(B990+C990)-1)</f>
        <v>0.15142378559463987</v>
      </c>
      <c r="E991" s="349">
        <f t="shared" ref="E991" si="2630">IF(ISBLANK(B991),"",B991/B990-1)</f>
        <v>0.14796702528992589</v>
      </c>
      <c r="F991" s="349">
        <f t="shared" ref="F991" si="2631">IF(ISBLANK(C991),"",C991/C990-1)</f>
        <v>0.15659627848630575</v>
      </c>
      <c r="G991" s="470">
        <f t="shared" si="2137"/>
        <v>0.48517715112075199</v>
      </c>
      <c r="I991" s="339">
        <v>9.35</v>
      </c>
      <c r="J991" s="367">
        <v>12.95</v>
      </c>
      <c r="K991" s="367"/>
      <c r="L991" s="367">
        <v>10.15</v>
      </c>
      <c r="M991" s="367"/>
      <c r="N991" s="367">
        <v>13.45</v>
      </c>
      <c r="O991" s="367"/>
      <c r="P991" s="367">
        <v>0.72</v>
      </c>
      <c r="Q991" s="366">
        <v>3.88</v>
      </c>
      <c r="R991" s="366">
        <v>4.55</v>
      </c>
      <c r="S991" s="73">
        <v>9</v>
      </c>
      <c r="T991" s="365">
        <v>9.25</v>
      </c>
      <c r="U991" s="365">
        <v>12.25</v>
      </c>
      <c r="V991" s="365">
        <v>11.35</v>
      </c>
      <c r="X991" s="73">
        <v>18.100000000000001</v>
      </c>
      <c r="Y991" s="365">
        <v>16.95</v>
      </c>
      <c r="Z991" s="457">
        <v>17.350000000000001</v>
      </c>
      <c r="AA991" s="365">
        <v>7.18</v>
      </c>
      <c r="AB991" s="365">
        <v>4.1399999999999997</v>
      </c>
      <c r="AD991" s="474">
        <v>8.75</v>
      </c>
      <c r="AE991" s="325">
        <f t="shared" si="2613"/>
        <v>0.1472392638036808</v>
      </c>
      <c r="AF991" s="325">
        <f t="shared" si="2614"/>
        <v>9.745762711864403E-2</v>
      </c>
      <c r="AH991" s="451">
        <f t="shared" si="2615"/>
        <v>0.1871345029239766</v>
      </c>
      <c r="AJ991" s="455">
        <f t="shared" si="2616"/>
        <v>0.15450643776824036</v>
      </c>
      <c r="AL991" s="462">
        <f t="shared" si="2617"/>
        <v>2.4285714285714284</v>
      </c>
      <c r="AM991" s="462">
        <f t="shared" si="2618"/>
        <v>0.2597402597402596</v>
      </c>
      <c r="AN991" s="465">
        <f t="shared" si="2619"/>
        <v>8.3333333333333259E-2</v>
      </c>
      <c r="AO991" s="325">
        <f t="shared" si="2620"/>
        <v>0.21621621621621623</v>
      </c>
      <c r="AP991" s="451">
        <f t="shared" si="2621"/>
        <v>0.19354838709677424</v>
      </c>
      <c r="AQ991" s="451">
        <f t="shared" si="2622"/>
        <v>0.10360360360360366</v>
      </c>
      <c r="AR991" s="451">
        <f t="shared" si="2623"/>
        <v>0.11274509803921573</v>
      </c>
      <c r="AS991" s="451">
        <f t="shared" si="2624"/>
        <v>7.4183976261127604E-2</v>
      </c>
      <c r="AT991" s="451">
        <f t="shared" si="2625"/>
        <v>7.9617834394904552E-2</v>
      </c>
      <c r="AU991" s="444">
        <f t="shared" si="2626"/>
        <v>7.7639751552795122E-2</v>
      </c>
      <c r="AV991" s="466">
        <f t="shared" si="2627"/>
        <v>0.51797040169133179</v>
      </c>
      <c r="AW991" s="466">
        <f t="shared" si="2628"/>
        <v>0.27384615384615385</v>
      </c>
    </row>
    <row r="992" spans="1:49">
      <c r="A992" s="352">
        <f t="shared" ref="A992:A1002" si="2632">A991+7</f>
        <v>44214</v>
      </c>
      <c r="B992" s="26">
        <v>9277</v>
      </c>
      <c r="C992">
        <v>5940</v>
      </c>
      <c r="D992" s="363">
        <f t="shared" ref="D992:D993" si="2633">IF(ISBLANK(B992),"",(B992+C992)/(B991+C991)-1)</f>
        <v>0.10685190573174275</v>
      </c>
      <c r="E992" s="349">
        <f t="shared" ref="E992:E993" si="2634">IF(ISBLANK(B992),"",B992/B991-1)</f>
        <v>0.12913826679649465</v>
      </c>
      <c r="F992" s="349">
        <f t="shared" ref="F992:F993" si="2635">IF(ISBLANK(C992),"",C992/C991-1)</f>
        <v>7.3752711496746226E-2</v>
      </c>
      <c r="G992" s="470">
        <f t="shared" si="2137"/>
        <v>0.56178451178451183</v>
      </c>
      <c r="I992" s="339">
        <v>8.8000000000000007</v>
      </c>
      <c r="J992" s="367">
        <v>15.15</v>
      </c>
      <c r="K992" s="367"/>
      <c r="L992" s="367">
        <v>11.6</v>
      </c>
      <c r="M992" s="367"/>
      <c r="N992" s="367">
        <v>13.95</v>
      </c>
      <c r="O992" s="367"/>
      <c r="P992" s="367">
        <v>1.22</v>
      </c>
      <c r="Q992" s="365">
        <v>3.66</v>
      </c>
      <c r="R992" s="366">
        <v>5.25</v>
      </c>
      <c r="S992" s="73">
        <v>10.45</v>
      </c>
      <c r="T992" s="365">
        <v>10.65</v>
      </c>
      <c r="U992" s="365">
        <v>13.65</v>
      </c>
      <c r="V992" s="365">
        <v>12.75</v>
      </c>
      <c r="X992" s="73">
        <v>20.3</v>
      </c>
      <c r="Y992" s="365">
        <v>19.149999999999999</v>
      </c>
      <c r="Z992" s="457">
        <v>19.55</v>
      </c>
      <c r="AA992" s="365">
        <v>7.6</v>
      </c>
      <c r="AB992" s="365">
        <v>4.9800000000000004</v>
      </c>
      <c r="AD992" s="474">
        <v>9.75</v>
      </c>
      <c r="AE992" s="325">
        <f t="shared" si="2613"/>
        <v>-5.8823529411764608E-2</v>
      </c>
      <c r="AF992" s="325">
        <f t="shared" si="2614"/>
        <v>0.16988416988416999</v>
      </c>
      <c r="AH992" s="451">
        <f t="shared" si="2615"/>
        <v>0.14285714285714279</v>
      </c>
      <c r="AJ992" s="455">
        <f t="shared" si="2616"/>
        <v>3.7174721189590976E-2</v>
      </c>
      <c r="AL992" s="462">
        <f t="shared" si="2617"/>
        <v>0.69444444444444442</v>
      </c>
      <c r="AM992" s="462">
        <f t="shared" si="2618"/>
        <v>-5.6701030927834961E-2</v>
      </c>
      <c r="AN992" s="465">
        <f t="shared" si="2619"/>
        <v>0.15384615384615397</v>
      </c>
      <c r="AO992" s="325">
        <f t="shared" si="2620"/>
        <v>0.16111111111111098</v>
      </c>
      <c r="AP992" s="451">
        <f t="shared" si="2621"/>
        <v>0.15135135135135136</v>
      </c>
      <c r="AQ992" s="451">
        <f t="shared" si="2622"/>
        <v>0.11428571428571432</v>
      </c>
      <c r="AR992" s="451">
        <f t="shared" si="2623"/>
        <v>0.12334801762114544</v>
      </c>
      <c r="AS992" s="451">
        <f t="shared" si="2624"/>
        <v>0.12154696132596676</v>
      </c>
      <c r="AT992" s="451">
        <f t="shared" si="2625"/>
        <v>0.12979351032448383</v>
      </c>
      <c r="AU992" s="444">
        <f t="shared" si="2626"/>
        <v>0.12680115273775217</v>
      </c>
      <c r="AV992" s="466">
        <f t="shared" si="2627"/>
        <v>5.8495821727019504E-2</v>
      </c>
      <c r="AW992" s="466">
        <f t="shared" si="2628"/>
        <v>0.20289855072463792</v>
      </c>
    </row>
    <row r="993" spans="1:49">
      <c r="A993" s="352">
        <f t="shared" si="2632"/>
        <v>44221</v>
      </c>
      <c r="B993" s="26">
        <v>9721</v>
      </c>
      <c r="C993">
        <v>5594</v>
      </c>
      <c r="D993" s="363">
        <f t="shared" si="2633"/>
        <v>6.4401656042583078E-3</v>
      </c>
      <c r="E993" s="349">
        <f t="shared" si="2634"/>
        <v>4.7860299665840156E-2</v>
      </c>
      <c r="F993" s="349">
        <f t="shared" si="2635"/>
        <v>-5.8249158249158217E-2</v>
      </c>
      <c r="G993" s="470">
        <f t="shared" si="2137"/>
        <v>0.73775473721844831</v>
      </c>
      <c r="I993" s="339">
        <v>7.9</v>
      </c>
      <c r="J993" s="365">
        <v>14.45</v>
      </c>
      <c r="L993" s="365">
        <v>11.75</v>
      </c>
      <c r="N993" s="365">
        <v>14.25</v>
      </c>
      <c r="P993" s="379">
        <v>1.31</v>
      </c>
      <c r="Q993" s="365">
        <v>2.91</v>
      </c>
      <c r="R993" s="366">
        <v>5.9</v>
      </c>
      <c r="S993" s="73">
        <v>10.6</v>
      </c>
      <c r="T993" s="365">
        <v>10.8</v>
      </c>
      <c r="U993" s="365">
        <v>15.05</v>
      </c>
      <c r="V993" s="365">
        <v>14.15</v>
      </c>
      <c r="X993" s="73">
        <v>20</v>
      </c>
      <c r="Y993" s="365">
        <v>18.850000000000001</v>
      </c>
      <c r="Z993" s="457">
        <v>19.25</v>
      </c>
      <c r="AA993" s="365">
        <v>7.81</v>
      </c>
      <c r="AB993" s="365">
        <v>6.16</v>
      </c>
      <c r="AD993" s="474">
        <v>9.9</v>
      </c>
      <c r="AE993" s="325">
        <f t="shared" ref="AE993:AE994" si="2636">IF(ISBLANK(I993),"",I993/I992-1)</f>
        <v>-0.10227272727272729</v>
      </c>
      <c r="AF993" s="325">
        <f t="shared" ref="AF993:AF994" si="2637">IF(ISBLANK(J993),"",J993/J992-1)</f>
        <v>-4.620462046204632E-2</v>
      </c>
      <c r="AH993" s="451">
        <f t="shared" ref="AH993:AH994" si="2638">IF(ISBLANK(L993),"",L993/L992-1)</f>
        <v>1.2931034482758674E-2</v>
      </c>
      <c r="AJ993" s="455">
        <f t="shared" ref="AJ993:AJ994" si="2639">IF(ISBLANK(N993),"",N993/N992-1)</f>
        <v>2.1505376344086002E-2</v>
      </c>
      <c r="AL993" s="462">
        <f t="shared" ref="AL993:AL994" si="2640">IF(ISBLANK(P993),"",P993/P992-1)</f>
        <v>7.3770491803278659E-2</v>
      </c>
      <c r="AM993" s="462">
        <f t="shared" ref="AM993:AM994" si="2641">IF(ISBLANK(Q993),"",Q993/Q992-1)</f>
        <v>-0.20491803278688525</v>
      </c>
      <c r="AN993" s="465">
        <f t="shared" ref="AN993:AN994" si="2642">IF(ISBLANK(R993),"",R993/R992-1)</f>
        <v>0.12380952380952381</v>
      </c>
      <c r="AO993" s="325">
        <f t="shared" ref="AO993:AO994" si="2643">IF(ISBLANK(S993),"",S993/S992-1)</f>
        <v>1.4354066985645897E-2</v>
      </c>
      <c r="AP993" s="451">
        <f t="shared" ref="AP993:AP994" si="2644">IF(ISBLANK(T993),"",T993/T992-1)</f>
        <v>1.4084507042253502E-2</v>
      </c>
      <c r="AQ993" s="451">
        <f t="shared" ref="AQ993:AQ994" si="2645">IF(ISBLANK(U993),"",U993/U992-1)</f>
        <v>0.10256410256410264</v>
      </c>
      <c r="AR993" s="451">
        <f t="shared" ref="AR993:AR994" si="2646">IF(ISBLANK(V993),"",V993/V992-1)</f>
        <v>0.1098039215686275</v>
      </c>
      <c r="AS993" s="451">
        <f t="shared" ref="AS993:AS994" si="2647">IF(ISBLANK(X993),"",X993/X992-1)</f>
        <v>-1.4778325123152691E-2</v>
      </c>
      <c r="AT993" s="451">
        <f t="shared" ref="AT993:AT994" si="2648">IF(ISBLANK(Y993),"",Y993/Y992-1)</f>
        <v>-1.5665796344647376E-2</v>
      </c>
      <c r="AU993" s="444">
        <f t="shared" ref="AU993:AU994" si="2649">IF(ISBLANK(Z993),"",Z993/Z992-1)</f>
        <v>-1.5345268542199531E-2</v>
      </c>
      <c r="AV993" s="466">
        <f t="shared" ref="AV993:AV994" si="2650">IF(ISBLANK(AA993),"",AA993/AA992-1)</f>
        <v>2.7631578947368451E-2</v>
      </c>
      <c r="AW993" s="466">
        <f t="shared" ref="AW993:AW994" si="2651">IF(ISBLANK(AB993),"",AB993/AB992-1)</f>
        <v>0.23694779116465847</v>
      </c>
    </row>
    <row r="994" spans="1:49">
      <c r="A994" s="352">
        <f t="shared" si="2632"/>
        <v>44228</v>
      </c>
      <c r="B994" s="26">
        <v>7949</v>
      </c>
      <c r="C994">
        <v>4420</v>
      </c>
      <c r="D994" s="363">
        <f t="shared" ref="D994:D995" si="2652">IF(ISBLANK(B994),"",(B994+C994)/(B993+C993)-1)</f>
        <v>-0.19236043095004896</v>
      </c>
      <c r="E994" s="349">
        <f t="shared" ref="E994:E995" si="2653">IF(ISBLANK(B994),"",B994/B993-1)</f>
        <v>-0.18228577306861438</v>
      </c>
      <c r="F994" s="349">
        <f t="shared" ref="F994:F995" si="2654">IF(ISBLANK(C994),"",C994/C993-1)</f>
        <v>-0.20986771540936722</v>
      </c>
      <c r="G994" s="470">
        <f t="shared" si="2137"/>
        <v>0.79841628959276023</v>
      </c>
      <c r="I994" s="339">
        <v>6.15</v>
      </c>
      <c r="J994" s="365">
        <v>12.9</v>
      </c>
      <c r="L994" s="365">
        <v>9.3000000000000007</v>
      </c>
      <c r="N994" s="365">
        <v>11.9</v>
      </c>
      <c r="P994" s="379">
        <v>0.25</v>
      </c>
      <c r="Q994" s="365">
        <v>1.56</v>
      </c>
      <c r="R994" s="366">
        <v>4.6500000000000004</v>
      </c>
      <c r="S994" s="73">
        <v>8.35</v>
      </c>
      <c r="T994" s="365">
        <v>8.5500000000000007</v>
      </c>
      <c r="U994" s="365">
        <v>12.9</v>
      </c>
      <c r="V994" s="365">
        <v>11.5</v>
      </c>
      <c r="X994" s="73">
        <v>18</v>
      </c>
      <c r="Y994" s="365">
        <v>16.850000000000001</v>
      </c>
      <c r="Z994" s="457">
        <v>17.25</v>
      </c>
      <c r="AA994" s="365">
        <v>5.45</v>
      </c>
      <c r="AB994" s="365">
        <v>3.93</v>
      </c>
      <c r="AD994" s="474">
        <v>7.25</v>
      </c>
      <c r="AE994" s="325">
        <f t="shared" si="2636"/>
        <v>-0.22151898734177211</v>
      </c>
      <c r="AF994" s="325">
        <f t="shared" si="2637"/>
        <v>-0.10726643598615915</v>
      </c>
      <c r="AH994" s="451">
        <f t="shared" si="2638"/>
        <v>-0.20851063829787231</v>
      </c>
      <c r="AJ994" s="455">
        <f t="shared" si="2639"/>
        <v>-0.16491228070175434</v>
      </c>
      <c r="AL994" s="462">
        <f t="shared" si="2640"/>
        <v>-0.80916030534351147</v>
      </c>
      <c r="AM994" s="462">
        <f t="shared" si="2641"/>
        <v>-0.46391752577319589</v>
      </c>
      <c r="AN994" s="465">
        <f t="shared" si="2642"/>
        <v>-0.21186440677966101</v>
      </c>
      <c r="AO994" s="325">
        <f t="shared" si="2643"/>
        <v>-0.21226415094339623</v>
      </c>
      <c r="AP994" s="451">
        <f t="shared" si="2644"/>
        <v>-0.20833333333333337</v>
      </c>
      <c r="AQ994" s="451">
        <f t="shared" si="2645"/>
        <v>-0.1428571428571429</v>
      </c>
      <c r="AR994" s="451">
        <f t="shared" si="2646"/>
        <v>-0.1872791519434629</v>
      </c>
      <c r="AS994" s="451">
        <f t="shared" si="2647"/>
        <v>-9.9999999999999978E-2</v>
      </c>
      <c r="AT994" s="451">
        <f t="shared" si="2648"/>
        <v>-0.1061007957559682</v>
      </c>
      <c r="AU994" s="444">
        <f t="shared" si="2649"/>
        <v>-0.10389610389610393</v>
      </c>
      <c r="AV994" s="466">
        <f t="shared" si="2650"/>
        <v>-0.3021766965428937</v>
      </c>
      <c r="AW994" s="466">
        <f t="shared" si="2651"/>
        <v>-0.36201298701298701</v>
      </c>
    </row>
    <row r="995" spans="1:49">
      <c r="A995" s="352">
        <f t="shared" si="2632"/>
        <v>44235</v>
      </c>
      <c r="B995" s="26">
        <v>7198</v>
      </c>
      <c r="C995">
        <v>3918</v>
      </c>
      <c r="D995" s="363">
        <f t="shared" si="2652"/>
        <v>-0.10130164119977358</v>
      </c>
      <c r="E995" s="349">
        <f t="shared" si="2653"/>
        <v>-9.4477292741225294E-2</v>
      </c>
      <c r="F995" s="349">
        <f t="shared" si="2654"/>
        <v>-0.1135746606334842</v>
      </c>
      <c r="G995" s="470">
        <f t="shared" si="2137"/>
        <v>0.83716181725370087</v>
      </c>
      <c r="I995" s="339">
        <v>6</v>
      </c>
      <c r="J995" s="365">
        <v>11.05</v>
      </c>
      <c r="L995" s="365">
        <v>8.65</v>
      </c>
      <c r="N995" s="365">
        <v>10.65</v>
      </c>
      <c r="P995" s="379">
        <v>-0.04</v>
      </c>
      <c r="Q995" s="365">
        <v>1.31</v>
      </c>
      <c r="R995" s="366">
        <v>4.0999999999999996</v>
      </c>
      <c r="S995" s="73">
        <v>7.7</v>
      </c>
      <c r="T995" s="365">
        <v>7.9</v>
      </c>
      <c r="U995" s="365">
        <v>11.25</v>
      </c>
      <c r="V995" s="365">
        <v>9.85</v>
      </c>
      <c r="X995" s="73">
        <v>17.25</v>
      </c>
      <c r="Y995" s="365">
        <v>16.100000000000001</v>
      </c>
      <c r="Z995" s="457">
        <v>16.5</v>
      </c>
      <c r="AA995" s="365">
        <v>4.8899999999999997</v>
      </c>
      <c r="AB995" s="365">
        <v>2.83</v>
      </c>
      <c r="AD995" s="474">
        <v>6.65</v>
      </c>
      <c r="AE995" s="325">
        <f t="shared" ref="AE995" si="2655">IF(ISBLANK(I995),"",I995/I994-1)</f>
        <v>-2.4390243902439046E-2</v>
      </c>
      <c r="AF995" s="325">
        <f t="shared" ref="AF995" si="2656">IF(ISBLANK(J995),"",J995/J994-1)</f>
        <v>-0.14341085271317822</v>
      </c>
      <c r="AH995" s="451">
        <f t="shared" ref="AH995" si="2657">IF(ISBLANK(L995),"",L995/L994-1)</f>
        <v>-6.9892473118279619E-2</v>
      </c>
      <c r="AJ995" s="455">
        <f t="shared" ref="AJ995" si="2658">IF(ISBLANK(N995),"",N995/N994-1)</f>
        <v>-0.10504201680672265</v>
      </c>
      <c r="AL995" s="462">
        <f t="shared" ref="AL995" si="2659">IF(ISBLANK(P995),"",P995/P994-1)</f>
        <v>-1.1599999999999999</v>
      </c>
      <c r="AM995" s="462">
        <f t="shared" ref="AM995" si="2660">IF(ISBLANK(Q995),"",Q995/Q994-1)</f>
        <v>-0.16025641025641024</v>
      </c>
      <c r="AN995" s="465">
        <f t="shared" ref="AN995:AN996" si="2661">IF(ISBLANK(R995),"",R995/R994-1)</f>
        <v>-0.11827956989247324</v>
      </c>
      <c r="AO995" s="325">
        <f t="shared" ref="AO995:AO996" si="2662">IF(ISBLANK(S995),"",S995/S994-1)</f>
        <v>-7.7844311377245456E-2</v>
      </c>
      <c r="AP995" s="451">
        <f t="shared" ref="AP995:AP996" si="2663">IF(ISBLANK(T995),"",T995/T994-1)</f>
        <v>-7.6023391812865548E-2</v>
      </c>
      <c r="AQ995" s="451">
        <f t="shared" ref="AQ995:AQ996" si="2664">IF(ISBLANK(U995),"",U995/U994-1)</f>
        <v>-0.12790697674418605</v>
      </c>
      <c r="AR995" s="451">
        <f t="shared" ref="AR995:AR996" si="2665">IF(ISBLANK(V995),"",V995/V994-1)</f>
        <v>-0.14347826086956528</v>
      </c>
      <c r="AS995" s="451">
        <f t="shared" ref="AS995:AS996" si="2666">IF(ISBLANK(X995),"",X995/X994-1)</f>
        <v>-4.166666666666663E-2</v>
      </c>
      <c r="AT995" s="451">
        <f t="shared" ref="AT995:AT996" si="2667">IF(ISBLANK(Y995),"",Y995/Y994-1)</f>
        <v>-4.451038575667654E-2</v>
      </c>
      <c r="AU995" s="444">
        <f t="shared" ref="AU995:AU996" si="2668">IF(ISBLANK(Z995),"",Z995/Z994-1)</f>
        <v>-4.3478260869565188E-2</v>
      </c>
      <c r="AV995" s="466">
        <f t="shared" ref="AV995:AV996" si="2669">IF(ISBLANK(AA995),"",AA995/AA994-1)</f>
        <v>-0.10275229357798177</v>
      </c>
      <c r="AW995" s="466">
        <f t="shared" ref="AW995:AW996" si="2670">IF(ISBLANK(AB995),"",AB995/AB994-1)</f>
        <v>-0.2798982188295166</v>
      </c>
    </row>
    <row r="996" spans="1:49">
      <c r="A996" s="352">
        <f t="shared" si="2632"/>
        <v>44242</v>
      </c>
      <c r="B996" s="26">
        <v>6620</v>
      </c>
      <c r="C996">
        <v>3565</v>
      </c>
      <c r="D996" s="363">
        <f t="shared" ref="D996" si="2671">IF(ISBLANK(B996),"",(B996+C996)/(B995+C995)-1)</f>
        <v>-8.3753148614609585E-2</v>
      </c>
      <c r="E996" s="349">
        <f t="shared" ref="E996" si="2672">IF(ISBLANK(B996),"",B996/B995-1)</f>
        <v>-8.0300083356487861E-2</v>
      </c>
      <c r="F996" s="349">
        <f t="shared" ref="F996" si="2673">IF(ISBLANK(C996),"",C996/C995-1)</f>
        <v>-9.0096988259316002E-2</v>
      </c>
      <c r="G996" s="470">
        <f t="shared" si="2137"/>
        <v>0.85694249649368859</v>
      </c>
      <c r="I996" s="339">
        <v>5.8</v>
      </c>
      <c r="J996" s="365">
        <v>10.35</v>
      </c>
      <c r="L996" s="365">
        <v>8.0500000000000007</v>
      </c>
      <c r="N996" s="365">
        <v>9.9</v>
      </c>
      <c r="P996" s="379">
        <v>-0.46</v>
      </c>
      <c r="Q996" s="368">
        <v>1.06</v>
      </c>
      <c r="R996" s="366">
        <v>3.65</v>
      </c>
      <c r="S996" s="73">
        <v>7.1</v>
      </c>
      <c r="T996" s="365">
        <v>7.3</v>
      </c>
      <c r="U996" s="365">
        <v>10.55</v>
      </c>
      <c r="V996" s="365">
        <v>9.15</v>
      </c>
      <c r="X996" s="73">
        <v>16.2</v>
      </c>
      <c r="Y996" s="365">
        <v>14.5</v>
      </c>
      <c r="Z996" s="457">
        <v>14.9</v>
      </c>
      <c r="AA996" s="365">
        <v>4.5</v>
      </c>
      <c r="AB996" s="365">
        <v>2.5299999999999998</v>
      </c>
      <c r="AD996" s="474">
        <v>6.05</v>
      </c>
      <c r="AE996" s="325">
        <f t="shared" ref="AE996:AE997" si="2674">IF(ISBLANK(I996),"",I996/I995-1)</f>
        <v>-3.3333333333333326E-2</v>
      </c>
      <c r="AF996" s="325">
        <f t="shared" ref="AF996:AF997" si="2675">IF(ISBLANK(J996),"",J996/J995-1)</f>
        <v>-6.3348416289592868E-2</v>
      </c>
      <c r="AH996" s="451">
        <f t="shared" ref="AH996:AH997" si="2676">IF(ISBLANK(L996),"",L996/L995-1)</f>
        <v>-6.9364161849710948E-2</v>
      </c>
      <c r="AJ996" s="455">
        <f t="shared" ref="AJ996:AJ997" si="2677">IF(ISBLANK(N996),"",N996/N995-1)</f>
        <v>-7.0422535211267623E-2</v>
      </c>
      <c r="AL996" s="462">
        <f t="shared" ref="AL996:AL997" si="2678">IF(ISBLANK(P996),"",P996/P995-1)</f>
        <v>10.5</v>
      </c>
      <c r="AM996" s="462">
        <f t="shared" ref="AM996:AM997" si="2679">IF(ISBLANK(Q996),"",Q996/Q995-1)</f>
        <v>-0.19083969465648853</v>
      </c>
      <c r="AN996" s="465">
        <f t="shared" si="2661"/>
        <v>-0.1097560975609756</v>
      </c>
      <c r="AO996" s="325">
        <f t="shared" si="2662"/>
        <v>-7.7922077922077948E-2</v>
      </c>
      <c r="AP996" s="451">
        <f t="shared" si="2663"/>
        <v>-7.5949367088607667E-2</v>
      </c>
      <c r="AQ996" s="451">
        <f t="shared" si="2664"/>
        <v>-6.2222222222222179E-2</v>
      </c>
      <c r="AR996" s="451">
        <f t="shared" si="2665"/>
        <v>-7.1065989847715616E-2</v>
      </c>
      <c r="AS996" s="451">
        <f t="shared" si="2666"/>
        <v>-6.0869565217391397E-2</v>
      </c>
      <c r="AT996" s="451">
        <f t="shared" si="2667"/>
        <v>-9.9378881987577716E-2</v>
      </c>
      <c r="AU996" s="444">
        <f t="shared" si="2668"/>
        <v>-9.6969696969696928E-2</v>
      </c>
      <c r="AV996" s="466">
        <f t="shared" si="2669"/>
        <v>-7.9754601226993849E-2</v>
      </c>
      <c r="AW996" s="466">
        <f t="shared" si="2670"/>
        <v>-0.10600706713780927</v>
      </c>
    </row>
    <row r="997" spans="1:49">
      <c r="A997" s="352">
        <f t="shared" si="2632"/>
        <v>44249</v>
      </c>
      <c r="B997" s="26">
        <v>7617</v>
      </c>
      <c r="C997">
        <v>4533</v>
      </c>
      <c r="D997" s="363">
        <f t="shared" ref="D997:D998" si="2680">IF(ISBLANK(B997),"",(B997+C997)/(B996+C996)-1)</f>
        <v>0.19293078055964652</v>
      </c>
      <c r="E997" s="349">
        <f t="shared" ref="E997:E998" si="2681">IF(ISBLANK(B997),"",B997/B996-1)</f>
        <v>0.15060422960725073</v>
      </c>
      <c r="F997" s="349">
        <f t="shared" ref="F997:F998" si="2682">IF(ISBLANK(C997),"",C997/C996-1)</f>
        <v>0.27152875175315572</v>
      </c>
      <c r="G997" s="470">
        <f t="shared" si="2137"/>
        <v>0.68034414295168766</v>
      </c>
      <c r="I997" s="339">
        <v>7.05</v>
      </c>
      <c r="J997" s="365">
        <v>12.95</v>
      </c>
      <c r="L997" s="365">
        <v>9.4499999999999993</v>
      </c>
      <c r="N997" s="365">
        <v>11.7</v>
      </c>
      <c r="P997" s="379">
        <v>0.11</v>
      </c>
      <c r="Q997" s="368">
        <v>2</v>
      </c>
      <c r="R997" s="366">
        <v>4.1500000000000004</v>
      </c>
      <c r="S997" s="73">
        <v>8.5</v>
      </c>
      <c r="T997" s="365">
        <v>9</v>
      </c>
      <c r="U997" s="365">
        <v>11.45</v>
      </c>
      <c r="V997" s="365">
        <v>10.050000000000001</v>
      </c>
      <c r="X997" s="73">
        <v>18.7</v>
      </c>
      <c r="Y997" s="365">
        <v>17</v>
      </c>
      <c r="Z997" s="457">
        <v>17.399999999999999</v>
      </c>
      <c r="AA997" s="365">
        <v>5.1100000000000003</v>
      </c>
      <c r="AB997" s="365">
        <v>2.96</v>
      </c>
      <c r="AD997" s="474">
        <v>7.45</v>
      </c>
      <c r="AE997" s="325">
        <f t="shared" si="2674"/>
        <v>0.21551724137931028</v>
      </c>
      <c r="AF997" s="325">
        <f t="shared" si="2675"/>
        <v>0.25120772946859904</v>
      </c>
      <c r="AH997" s="451">
        <f t="shared" si="2676"/>
        <v>0.17391304347826075</v>
      </c>
      <c r="AJ997" s="455">
        <f t="shared" si="2677"/>
        <v>0.18181818181818166</v>
      </c>
      <c r="AL997" s="462">
        <f t="shared" si="2678"/>
        <v>-1.2391304347826086</v>
      </c>
      <c r="AM997" s="462">
        <f t="shared" si="2679"/>
        <v>0.88679245283018848</v>
      </c>
      <c r="AN997" s="465">
        <f t="shared" ref="AN997" si="2683">IF(ISBLANK(R997),"",R997/R996-1)</f>
        <v>0.13698630136986312</v>
      </c>
      <c r="AO997" s="325">
        <f t="shared" ref="AO997" si="2684">IF(ISBLANK(S997),"",S997/S996-1)</f>
        <v>0.19718309859154926</v>
      </c>
      <c r="AP997" s="451">
        <f t="shared" ref="AP997" si="2685">IF(ISBLANK(T997),"",T997/T996-1)</f>
        <v>0.23287671232876717</v>
      </c>
      <c r="AQ997" s="451">
        <f t="shared" ref="AQ997" si="2686">IF(ISBLANK(U997),"",U997/U996-1)</f>
        <v>8.5308056872037685E-2</v>
      </c>
      <c r="AR997" s="451">
        <f t="shared" ref="AR997" si="2687">IF(ISBLANK(V997),"",V997/V996-1)</f>
        <v>9.8360655737705027E-2</v>
      </c>
      <c r="AS997" s="451">
        <f t="shared" ref="AS997" si="2688">IF(ISBLANK(X997),"",X997/X996-1)</f>
        <v>0.15432098765432101</v>
      </c>
      <c r="AT997" s="451">
        <f t="shared" ref="AT997" si="2689">IF(ISBLANK(Y997),"",Y997/Y996-1)</f>
        <v>0.17241379310344818</v>
      </c>
      <c r="AU997" s="444">
        <f t="shared" ref="AU997" si="2690">IF(ISBLANK(Z997),"",Z997/Z996-1)</f>
        <v>0.16778523489932873</v>
      </c>
      <c r="AV997" s="466">
        <f t="shared" ref="AV997" si="2691">IF(ISBLANK(AA997),"",AA997/AA996-1)</f>
        <v>0.13555555555555565</v>
      </c>
      <c r="AW997" s="466">
        <f t="shared" ref="AW997" si="2692">IF(ISBLANK(AB997),"",AB997/AB996-1)</f>
        <v>0.16996047430830052</v>
      </c>
    </row>
    <row r="998" spans="1:49">
      <c r="A998" s="352">
        <f t="shared" si="2632"/>
        <v>44256</v>
      </c>
      <c r="B998" s="26">
        <v>6934</v>
      </c>
      <c r="C998">
        <v>4239</v>
      </c>
      <c r="D998" s="363">
        <f t="shared" si="2680"/>
        <v>-8.0411522633744847E-2</v>
      </c>
      <c r="E998" s="349">
        <f t="shared" si="2681"/>
        <v>-8.9667848234212921E-2</v>
      </c>
      <c r="F998" s="349">
        <f t="shared" si="2682"/>
        <v>-6.4857710125744594E-2</v>
      </c>
      <c r="G998" s="470">
        <f t="shared" si="2137"/>
        <v>0.6357631516867186</v>
      </c>
      <c r="I998" s="339">
        <v>7.15</v>
      </c>
      <c r="J998" s="365">
        <v>11.7</v>
      </c>
      <c r="L998" s="365">
        <v>8.9</v>
      </c>
      <c r="N998" s="365">
        <v>11.4</v>
      </c>
      <c r="P998" s="379">
        <v>-0.36</v>
      </c>
      <c r="Q998" s="368">
        <v>1.94</v>
      </c>
      <c r="R998" s="366">
        <v>3.8</v>
      </c>
      <c r="S998" s="73">
        <v>7.95</v>
      </c>
      <c r="T998" s="365">
        <v>8.4499999999999993</v>
      </c>
      <c r="U998" s="365">
        <v>10.9</v>
      </c>
      <c r="V998" s="365">
        <v>9.5</v>
      </c>
      <c r="X998" s="73">
        <v>16.8</v>
      </c>
      <c r="Y998" s="365">
        <v>15.1</v>
      </c>
      <c r="Z998" s="457">
        <v>15.5</v>
      </c>
      <c r="AA998" s="365">
        <v>4.5999999999999996</v>
      </c>
      <c r="AB998" s="365">
        <v>2.5299999999999998</v>
      </c>
      <c r="AD998" s="474">
        <v>6.9</v>
      </c>
      <c r="AE998" s="325">
        <f t="shared" ref="AE998" si="2693">IF(ISBLANK(I998),"",I998/I997-1)</f>
        <v>1.4184397163120588E-2</v>
      </c>
      <c r="AF998" s="325">
        <f t="shared" ref="AF998" si="2694">IF(ISBLANK(J998),"",J998/J997-1)</f>
        <v>-9.6525096525096554E-2</v>
      </c>
      <c r="AH998" s="451">
        <f t="shared" ref="AH998" si="2695">IF(ISBLANK(L998),"",L998/L997-1)</f>
        <v>-5.8201058201058142E-2</v>
      </c>
      <c r="AJ998" s="455">
        <f t="shared" ref="AJ998" si="2696">IF(ISBLANK(N998),"",N998/N997-1)</f>
        <v>-2.564102564102555E-2</v>
      </c>
      <c r="AL998" s="462">
        <f t="shared" ref="AL998" si="2697">IF(ISBLANK(P998),"",P998/P997-1)</f>
        <v>-4.2727272727272725</v>
      </c>
      <c r="AM998" s="462">
        <f t="shared" ref="AM998" si="2698">IF(ISBLANK(Q998),"",Q998/Q997-1)</f>
        <v>-3.0000000000000027E-2</v>
      </c>
      <c r="AN998" s="465">
        <f t="shared" ref="AN998" si="2699">IF(ISBLANK(R998),"",R998/R997-1)</f>
        <v>-8.4337349397590522E-2</v>
      </c>
      <c r="AO998" s="325">
        <f t="shared" ref="AO998" si="2700">IF(ISBLANK(S998),"",S998/S997-1)</f>
        <v>-6.4705882352941169E-2</v>
      </c>
      <c r="AP998" s="451">
        <f t="shared" ref="AP998" si="2701">IF(ISBLANK(T998),"",T998/T997-1)</f>
        <v>-6.1111111111111227E-2</v>
      </c>
      <c r="AQ998" s="451">
        <f t="shared" ref="AQ998" si="2702">IF(ISBLANK(U998),"",U998/U997-1)</f>
        <v>-4.8034934497816484E-2</v>
      </c>
      <c r="AR998" s="451">
        <f t="shared" ref="AR998" si="2703">IF(ISBLANK(V998),"",V998/V997-1)</f>
        <v>-5.4726368159204064E-2</v>
      </c>
      <c r="AS998" s="451">
        <f t="shared" ref="AS998" si="2704">IF(ISBLANK(X998),"",X998/X997-1)</f>
        <v>-0.10160427807486627</v>
      </c>
      <c r="AT998" s="451">
        <f t="shared" ref="AT998" si="2705">IF(ISBLANK(Y998),"",Y998/Y997-1)</f>
        <v>-0.11176470588235299</v>
      </c>
      <c r="AU998" s="444">
        <f t="shared" ref="AU998" si="2706">IF(ISBLANK(Z998),"",Z998/Z997-1)</f>
        <v>-0.1091954022988505</v>
      </c>
      <c r="AV998" s="466">
        <f t="shared" ref="AV998" si="2707">IF(ISBLANK(AA998),"",AA998/AA997-1)</f>
        <v>-9.98043052837575E-2</v>
      </c>
      <c r="AW998" s="466">
        <f t="shared" ref="AW998" si="2708">IF(ISBLANK(AB998),"",AB998/AB997-1)</f>
        <v>-0.14527027027027029</v>
      </c>
    </row>
    <row r="999" spans="1:49">
      <c r="A999" s="352">
        <f t="shared" si="2632"/>
        <v>44263</v>
      </c>
      <c r="B999" s="26">
        <v>7340</v>
      </c>
      <c r="C999">
        <v>5109</v>
      </c>
      <c r="D999" s="363">
        <f t="shared" ref="D999" si="2709">IF(ISBLANK(B999),"",(B999+C999)/(B998+C998)-1)</f>
        <v>0.11420388436409201</v>
      </c>
      <c r="E999" s="349">
        <f t="shared" ref="E999" si="2710">IF(ISBLANK(B999),"",B999/B998-1)</f>
        <v>5.8552062301701735E-2</v>
      </c>
      <c r="F999" s="349">
        <f t="shared" ref="F999" si="2711">IF(ISBLANK(C999),"",C999/C998-1)</f>
        <v>0.20523708421797604</v>
      </c>
      <c r="G999" s="470">
        <f t="shared" si="2137"/>
        <v>0.43668036797807791</v>
      </c>
      <c r="I999" s="339">
        <v>8.9499999999999993</v>
      </c>
      <c r="J999" s="365">
        <v>13.6</v>
      </c>
      <c r="L999" s="365">
        <v>9.4499999999999993</v>
      </c>
      <c r="N999" s="365">
        <v>12.15</v>
      </c>
      <c r="P999" s="379">
        <v>-0.03</v>
      </c>
      <c r="Q999" s="368">
        <v>3.21</v>
      </c>
      <c r="R999" s="366">
        <v>3.9</v>
      </c>
      <c r="S999" s="73">
        <v>8.4499999999999993</v>
      </c>
      <c r="T999" s="365">
        <v>9.1</v>
      </c>
      <c r="U999" s="365">
        <v>11.1</v>
      </c>
      <c r="V999" s="365">
        <v>9.6999999999999993</v>
      </c>
      <c r="X999" s="73">
        <v>18.100000000000001</v>
      </c>
      <c r="Y999" s="365">
        <v>16.399999999999999</v>
      </c>
      <c r="Z999" s="457">
        <v>16.8</v>
      </c>
      <c r="AA999" s="365">
        <v>4.8600000000000003</v>
      </c>
      <c r="AB999" s="365">
        <v>2.58</v>
      </c>
      <c r="AD999" s="474">
        <v>7.4</v>
      </c>
      <c r="AE999" s="325">
        <f t="shared" ref="AE999" si="2712">IF(ISBLANK(I999),"",I999/I998-1)</f>
        <v>0.25174825174825166</v>
      </c>
      <c r="AF999" s="325">
        <f t="shared" ref="AF999" si="2713">IF(ISBLANK(J999),"",J999/J998-1)</f>
        <v>0.16239316239316248</v>
      </c>
      <c r="AH999" s="451">
        <f t="shared" ref="AH999" si="2714">IF(ISBLANK(L999),"",L999/L998-1)</f>
        <v>6.1797752808988582E-2</v>
      </c>
      <c r="AJ999" s="455">
        <f t="shared" ref="AJ999" si="2715">IF(ISBLANK(N999),"",N999/N998-1)</f>
        <v>6.578947368421062E-2</v>
      </c>
      <c r="AL999" s="462">
        <f t="shared" ref="AL999" si="2716">IF(ISBLANK(P999),"",P999/P998-1)</f>
        <v>-0.91666666666666663</v>
      </c>
      <c r="AM999" s="462">
        <f t="shared" ref="AM999" si="2717">IF(ISBLANK(Q999),"",Q999/Q998-1)</f>
        <v>0.65463917525773208</v>
      </c>
      <c r="AN999" s="465">
        <f t="shared" ref="AN999" si="2718">IF(ISBLANK(R999),"",R999/R998-1)</f>
        <v>2.6315789473684292E-2</v>
      </c>
      <c r="AO999" s="325">
        <f t="shared" ref="AO999" si="2719">IF(ISBLANK(S999),"",S999/S998-1)</f>
        <v>6.2893081761006275E-2</v>
      </c>
      <c r="AP999" s="451">
        <f t="shared" ref="AP999" si="2720">IF(ISBLANK(T999),"",T999/T998-1)</f>
        <v>7.6923076923076872E-2</v>
      </c>
      <c r="AQ999" s="451">
        <f t="shared" ref="AQ999" si="2721">IF(ISBLANK(U999),"",U999/U998-1)</f>
        <v>1.8348623853210899E-2</v>
      </c>
      <c r="AR999" s="451">
        <f t="shared" ref="AR999" si="2722">IF(ISBLANK(V999),"",V999/V998-1)</f>
        <v>2.1052631578947212E-2</v>
      </c>
      <c r="AS999" s="451">
        <f t="shared" ref="AS999" si="2723">IF(ISBLANK(X999),"",X999/X998-1)</f>
        <v>7.7380952380952328E-2</v>
      </c>
      <c r="AT999" s="451">
        <f t="shared" ref="AT999" si="2724">IF(ISBLANK(Y999),"",Y999/Y998-1)</f>
        <v>8.6092715231788075E-2</v>
      </c>
      <c r="AU999" s="444">
        <f t="shared" ref="AU999" si="2725">IF(ISBLANK(Z999),"",Z999/Z998-1)</f>
        <v>8.3870967741935587E-2</v>
      </c>
      <c r="AV999" s="466">
        <f t="shared" ref="AV999" si="2726">IF(ISBLANK(AA999),"",AA999/AA998-1)</f>
        <v>5.65217391304349E-2</v>
      </c>
      <c r="AW999" s="466">
        <f t="shared" ref="AW999" si="2727">IF(ISBLANK(AB999),"",AB999/AB998-1)</f>
        <v>1.9762845849802479E-2</v>
      </c>
    </row>
    <row r="1000" spans="1:49">
      <c r="A1000" s="352">
        <f t="shared" si="2632"/>
        <v>44270</v>
      </c>
      <c r="B1000" s="26">
        <v>8015</v>
      </c>
      <c r="C1000">
        <v>5484</v>
      </c>
      <c r="D1000" s="363">
        <f t="shared" ref="D1000:D1001" si="2728">IF(ISBLANK(B1000),"",(B1000+C1000)/(B999+C999)-1)</f>
        <v>8.434412402602609E-2</v>
      </c>
      <c r="E1000" s="349">
        <f t="shared" ref="E1000:E1001" si="2729">IF(ISBLANK(B1000),"",B1000/B999-1)</f>
        <v>9.1961852861035531E-2</v>
      </c>
      <c r="F1000" s="349">
        <f t="shared" ref="F1000:F1002" si="2730">IF(ISBLANK(C1000),"",C1000/C999-1)</f>
        <v>7.3399882560187812E-2</v>
      </c>
      <c r="G1000" s="470">
        <f t="shared" si="2137"/>
        <v>0.46152443471918309</v>
      </c>
      <c r="I1000" s="339">
        <v>9.15</v>
      </c>
      <c r="J1000" s="365">
        <v>14.45</v>
      </c>
      <c r="L1000" s="365">
        <v>10.55</v>
      </c>
      <c r="N1000" s="365">
        <v>13.25</v>
      </c>
      <c r="P1000" s="379">
        <v>0.42</v>
      </c>
      <c r="Q1000" s="368">
        <v>3.38</v>
      </c>
      <c r="R1000" s="366">
        <v>4.25</v>
      </c>
      <c r="S1000" s="73">
        <v>9.5500000000000007</v>
      </c>
      <c r="T1000" s="365">
        <v>10.199999999999999</v>
      </c>
      <c r="U1000" s="365">
        <v>11.6</v>
      </c>
      <c r="V1000" s="365">
        <v>10.199999999999999</v>
      </c>
      <c r="X1000" s="73">
        <v>19.850000000000001</v>
      </c>
      <c r="Y1000" s="365">
        <v>18.149999999999999</v>
      </c>
      <c r="Z1000" s="457">
        <v>18.55</v>
      </c>
      <c r="AA1000" s="365">
        <v>5.4</v>
      </c>
      <c r="AB1000" s="365">
        <v>2.74</v>
      </c>
      <c r="AD1000" s="474">
        <v>8.5500000000000007</v>
      </c>
      <c r="AE1000" s="325">
        <f t="shared" ref="AE1000:AE1001" si="2731">IF(ISBLANK(I1000),"",I1000/I999-1)</f>
        <v>2.2346368715083997E-2</v>
      </c>
      <c r="AF1000" s="325">
        <f t="shared" ref="AF1000:AF1001" si="2732">IF(ISBLANK(J1000),"",J1000/J999-1)</f>
        <v>6.25E-2</v>
      </c>
      <c r="AH1000" s="451">
        <f t="shared" ref="AH1000:AH1001" si="2733">IF(ISBLANK(L1000),"",L1000/L999-1)</f>
        <v>0.11640211640211651</v>
      </c>
      <c r="AJ1000" s="455">
        <f t="shared" ref="AJ1000:AJ1001" si="2734">IF(ISBLANK(N1000),"",N1000/N999-1)</f>
        <v>9.0534979423868345E-2</v>
      </c>
      <c r="AL1000" s="462">
        <f t="shared" ref="AL1000:AL1001" si="2735">IF(ISBLANK(P1000),"",P1000/P999-1)</f>
        <v>-15</v>
      </c>
      <c r="AM1000" s="462">
        <f t="shared" ref="AM1000:AM1001" si="2736">IF(ISBLANK(Q1000),"",Q1000/Q999-1)</f>
        <v>5.2959501557632294E-2</v>
      </c>
      <c r="AN1000" s="465">
        <f t="shared" ref="AN1000:AN1001" si="2737">IF(ISBLANK(R1000),"",R1000/R999-1)</f>
        <v>8.9743589743589869E-2</v>
      </c>
      <c r="AO1000" s="325">
        <f t="shared" ref="AO1000:AO1001" si="2738">IF(ISBLANK(S1000),"",S1000/S999-1)</f>
        <v>0.13017751479289963</v>
      </c>
      <c r="AP1000" s="451">
        <f t="shared" ref="AP1000:AP1001" si="2739">IF(ISBLANK(T1000),"",T1000/T999-1)</f>
        <v>0.12087912087912089</v>
      </c>
      <c r="AQ1000" s="451">
        <f t="shared" ref="AQ1000:AQ1001" si="2740">IF(ISBLANK(U1000),"",U1000/U999-1)</f>
        <v>4.5045045045045029E-2</v>
      </c>
      <c r="AR1000" s="451">
        <f t="shared" ref="AR1000:AR1001" si="2741">IF(ISBLANK(V1000),"",V1000/V999-1)</f>
        <v>5.1546391752577359E-2</v>
      </c>
      <c r="AS1000" s="451">
        <f t="shared" ref="AS1000:AS1001" si="2742">IF(ISBLANK(X1000),"",X1000/X999-1)</f>
        <v>9.6685082872928207E-2</v>
      </c>
      <c r="AT1000" s="451">
        <f t="shared" ref="AT1000:AT1001" si="2743">IF(ISBLANK(Y1000),"",Y1000/Y999-1)</f>
        <v>0.10670731707317072</v>
      </c>
      <c r="AU1000" s="444">
        <f t="shared" ref="AU1000:AU1001" si="2744">IF(ISBLANK(Z1000),"",Z1000/Z999-1)</f>
        <v>0.10416666666666674</v>
      </c>
      <c r="AV1000" s="466">
        <f t="shared" ref="AV1000:AV1001" si="2745">IF(ISBLANK(AA1000),"",AA1000/AA999-1)</f>
        <v>0.11111111111111116</v>
      </c>
      <c r="AW1000" s="466">
        <f t="shared" ref="AW1000:AW1001" si="2746">IF(ISBLANK(AB1000),"",AB1000/AB999-1)</f>
        <v>6.2015503875969102E-2</v>
      </c>
    </row>
    <row r="1001" spans="1:49">
      <c r="A1001" s="352">
        <f t="shared" si="2632"/>
        <v>44277</v>
      </c>
      <c r="B1001" s="26">
        <v>8871</v>
      </c>
      <c r="C1001">
        <v>6097</v>
      </c>
      <c r="D1001" s="363">
        <f t="shared" si="2728"/>
        <v>0.10882287576857541</v>
      </c>
      <c r="E1001" s="349">
        <f t="shared" si="2729"/>
        <v>0.10679975046787282</v>
      </c>
      <c r="F1001" s="349">
        <f t="shared" si="2730"/>
        <v>0.111779722830051</v>
      </c>
      <c r="G1001" s="470">
        <f t="shared" si="2137"/>
        <v>0.45497785796293261</v>
      </c>
      <c r="I1001" s="339">
        <v>9.35</v>
      </c>
      <c r="J1001" s="365">
        <v>16.649999999999999</v>
      </c>
      <c r="L1001" s="365">
        <v>11.3</v>
      </c>
      <c r="N1001" s="365">
        <v>14.75</v>
      </c>
      <c r="P1001" s="379">
        <v>0.8</v>
      </c>
      <c r="Q1001" s="368">
        <v>3.72</v>
      </c>
      <c r="R1001" s="366">
        <v>4.55</v>
      </c>
      <c r="S1001" s="73">
        <v>10.3</v>
      </c>
      <c r="T1001" s="365">
        <v>11.1</v>
      </c>
      <c r="U1001" s="365">
        <v>11.85</v>
      </c>
      <c r="V1001" s="365">
        <v>10.45</v>
      </c>
      <c r="X1001" s="73">
        <v>23.05</v>
      </c>
      <c r="Y1001" s="365">
        <v>21.35</v>
      </c>
      <c r="Z1001" s="457">
        <v>21.75</v>
      </c>
      <c r="AA1001" s="365">
        <v>5.72</v>
      </c>
      <c r="AB1001" s="365">
        <v>2.98</v>
      </c>
      <c r="AD1001" s="474">
        <v>9.35</v>
      </c>
      <c r="AE1001" s="325">
        <f t="shared" si="2731"/>
        <v>2.1857923497267784E-2</v>
      </c>
      <c r="AF1001" s="325">
        <f t="shared" si="2732"/>
        <v>0.15224913494809678</v>
      </c>
      <c r="AH1001" s="451">
        <f t="shared" si="2733"/>
        <v>7.1090047393364886E-2</v>
      </c>
      <c r="AJ1001" s="455">
        <f t="shared" si="2734"/>
        <v>0.1132075471698113</v>
      </c>
      <c r="AL1001" s="462">
        <f t="shared" si="2735"/>
        <v>0.90476190476190488</v>
      </c>
      <c r="AM1001" s="462">
        <f t="shared" si="2736"/>
        <v>0.10059171597633143</v>
      </c>
      <c r="AN1001" s="465">
        <f t="shared" si="2737"/>
        <v>7.0588235294117618E-2</v>
      </c>
      <c r="AO1001" s="325">
        <f t="shared" si="2738"/>
        <v>7.8534031413612482E-2</v>
      </c>
      <c r="AP1001" s="451">
        <f t="shared" si="2739"/>
        <v>8.8235294117647189E-2</v>
      </c>
      <c r="AQ1001" s="451">
        <f t="shared" si="2740"/>
        <v>2.155172413793105E-2</v>
      </c>
      <c r="AR1001" s="451">
        <f t="shared" si="2741"/>
        <v>2.450980392156854E-2</v>
      </c>
      <c r="AS1001" s="451">
        <f t="shared" si="2742"/>
        <v>0.16120906801007551</v>
      </c>
      <c r="AT1001" s="451">
        <f t="shared" si="2743"/>
        <v>0.17630853994490381</v>
      </c>
      <c r="AU1001" s="444">
        <f t="shared" si="2744"/>
        <v>0.17250673854447429</v>
      </c>
      <c r="AV1001" s="466">
        <f t="shared" si="2745"/>
        <v>5.9259259259259123E-2</v>
      </c>
      <c r="AW1001" s="466">
        <f t="shared" si="2746"/>
        <v>8.7591240875912302E-2</v>
      </c>
    </row>
    <row r="1002" spans="1:49">
      <c r="A1002" s="352">
        <f t="shared" si="2632"/>
        <v>44284</v>
      </c>
      <c r="B1002" s="26">
        <v>8614</v>
      </c>
      <c r="C1002">
        <v>6001</v>
      </c>
      <c r="D1002" s="363">
        <f t="shared" ref="D1002:D1003" si="2747">IF(ISBLANK(B1002),"",(B1002+C1002)/(B1001+C1001)-1)</f>
        <v>-2.358364510956712E-2</v>
      </c>
      <c r="E1002" s="349">
        <f t="shared" ref="E1002:E1003" si="2748">IF(ISBLANK(B1002),"",B1002/B1001-1)</f>
        <v>-2.8970803742531803E-2</v>
      </c>
      <c r="F1002" s="349">
        <f t="shared" si="2730"/>
        <v>-1.5745448581269472E-2</v>
      </c>
      <c r="G1002" s="470">
        <f t="shared" si="2137"/>
        <v>0.43542742876187301</v>
      </c>
      <c r="I1002" s="339">
        <v>9.25</v>
      </c>
      <c r="J1002" s="365">
        <v>16.25</v>
      </c>
      <c r="L1002" s="365">
        <v>11.2</v>
      </c>
      <c r="N1002" s="365">
        <v>14.95</v>
      </c>
      <c r="P1002" s="379">
        <v>0.76</v>
      </c>
      <c r="Q1002" s="368">
        <v>3.63</v>
      </c>
      <c r="R1002" s="366">
        <v>4.4000000000000004</v>
      </c>
      <c r="S1002" s="73">
        <v>10.199999999999999</v>
      </c>
      <c r="T1002" s="365">
        <v>11</v>
      </c>
      <c r="U1002" s="365">
        <v>11.5</v>
      </c>
      <c r="V1002" s="365">
        <v>10.1</v>
      </c>
      <c r="X1002" s="73">
        <v>22.35</v>
      </c>
      <c r="Y1002" s="365">
        <v>20.65</v>
      </c>
      <c r="Z1002" s="457">
        <v>21.05</v>
      </c>
      <c r="AA1002" s="365">
        <v>5.49</v>
      </c>
      <c r="AB1002" s="365">
        <v>2.87</v>
      </c>
      <c r="AD1002" s="474">
        <v>9.25</v>
      </c>
      <c r="AE1002" s="325">
        <f t="shared" ref="AE1002:AE1003" si="2749">IF(ISBLANK(I1002),"",I1002/I1001-1)</f>
        <v>-1.0695187165775333E-2</v>
      </c>
      <c r="AF1002" s="325">
        <f t="shared" ref="AF1002:AF1003" si="2750">IF(ISBLANK(J1002),"",J1002/J1001-1)</f>
        <v>-2.4024024024023927E-2</v>
      </c>
      <c r="AH1002" s="451">
        <f t="shared" ref="AH1002:AH1003" si="2751">IF(ISBLANK(L1002),"",L1002/L1001-1)</f>
        <v>-8.8495575221240186E-3</v>
      </c>
      <c r="AJ1002" s="455">
        <f t="shared" ref="AJ1002:AJ1003" si="2752">IF(ISBLANK(N1002),"",N1002/N1001-1)</f>
        <v>1.3559322033898313E-2</v>
      </c>
      <c r="AL1002" s="462">
        <f t="shared" ref="AL1002:AL1003" si="2753">IF(ISBLANK(P1002),"",P1002/P1001-1)</f>
        <v>-5.0000000000000044E-2</v>
      </c>
      <c r="AM1002" s="462">
        <f t="shared" ref="AM1002:AM1003" si="2754">IF(ISBLANK(Q1002),"",Q1002/Q1001-1)</f>
        <v>-2.4193548387096864E-2</v>
      </c>
      <c r="AN1002" s="465">
        <f t="shared" ref="AN1002:AN1003" si="2755">IF(ISBLANK(R1002),"",R1002/R1001-1)</f>
        <v>-3.296703296703285E-2</v>
      </c>
      <c r="AO1002" s="325">
        <f t="shared" ref="AO1002:AO1003" si="2756">IF(ISBLANK(S1002),"",S1002/S1001-1)</f>
        <v>-9.7087378640777766E-3</v>
      </c>
      <c r="AP1002" s="451">
        <f t="shared" ref="AP1002:AP1003" si="2757">IF(ISBLANK(T1002),"",T1002/T1001-1)</f>
        <v>-9.009009009009028E-3</v>
      </c>
      <c r="AQ1002" s="451">
        <f t="shared" ref="AQ1002:AQ1003" si="2758">IF(ISBLANK(U1002),"",U1002/U1001-1)</f>
        <v>-2.9535864978902926E-2</v>
      </c>
      <c r="AR1002" s="451">
        <f t="shared" ref="AR1002:AR1003" si="2759">IF(ISBLANK(V1002),"",V1002/V1001-1)</f>
        <v>-3.349282296650713E-2</v>
      </c>
      <c r="AS1002" s="451">
        <f t="shared" ref="AS1002:AS1003" si="2760">IF(ISBLANK(X1002),"",X1002/X1001-1)</f>
        <v>-3.0368763557483747E-2</v>
      </c>
      <c r="AT1002" s="451">
        <f t="shared" ref="AT1002:AT1003" si="2761">IF(ISBLANK(Y1002),"",Y1002/Y1001-1)</f>
        <v>-3.2786885245901787E-2</v>
      </c>
      <c r="AU1002" s="444">
        <f t="shared" ref="AU1002:AU1003" si="2762">IF(ISBLANK(Z1002),"",Z1002/Z1001-1)</f>
        <v>-3.2183908045976928E-2</v>
      </c>
      <c r="AV1002" s="466">
        <f t="shared" ref="AV1002:AV1003" si="2763">IF(ISBLANK(AA1002),"",AA1002/AA1001-1)</f>
        <v>-4.0209790209790097E-2</v>
      </c>
      <c r="AW1002" s="466">
        <f t="shared" ref="AW1002:AW1003" si="2764">IF(ISBLANK(AB1002),"",AB1002/AB1001-1)</f>
        <v>-3.6912751677852351E-2</v>
      </c>
    </row>
    <row r="1003" spans="1:49">
      <c r="A1003" s="352">
        <v>44288</v>
      </c>
      <c r="B1003" s="26">
        <v>8576</v>
      </c>
      <c r="C1003">
        <v>6366</v>
      </c>
      <c r="D1003" s="363">
        <f t="shared" si="2747"/>
        <v>2.2374273007184309E-2</v>
      </c>
      <c r="E1003" s="349">
        <f t="shared" si="2748"/>
        <v>-4.411423264453207E-3</v>
      </c>
      <c r="F1003" s="349">
        <f t="shared" ref="F1003:F1004" si="2765">IF(ISBLANK(C1003),"",C1003/C1002-1)</f>
        <v>6.0823196133977575E-2</v>
      </c>
      <c r="G1003" s="470">
        <f t="shared" si="2137"/>
        <v>0.34715677034244424</v>
      </c>
      <c r="I1003" s="339">
        <v>9.9</v>
      </c>
      <c r="J1003" s="365">
        <v>17.2</v>
      </c>
      <c r="L1003" s="365">
        <v>11.15</v>
      </c>
      <c r="N1003" s="365">
        <v>15.9</v>
      </c>
      <c r="P1003" s="379">
        <v>0.76</v>
      </c>
      <c r="Q1003" s="368">
        <v>4.0999999999999996</v>
      </c>
      <c r="R1003" s="366">
        <v>4.05</v>
      </c>
      <c r="S1003" s="73">
        <v>10.15</v>
      </c>
      <c r="T1003" s="365">
        <v>10.95</v>
      </c>
      <c r="U1003" s="365">
        <v>11.2</v>
      </c>
      <c r="V1003" s="365">
        <v>9.8000000000000007</v>
      </c>
      <c r="X1003" s="73">
        <v>22.65</v>
      </c>
      <c r="Y1003" s="365">
        <v>20.95</v>
      </c>
      <c r="Z1003" s="457">
        <v>21.35</v>
      </c>
      <c r="AA1003" s="365">
        <v>5.74</v>
      </c>
      <c r="AB1003" s="365">
        <v>2.68</v>
      </c>
      <c r="AD1003" s="475">
        <v>9.1999999999999993</v>
      </c>
      <c r="AE1003" s="325">
        <f t="shared" si="2749"/>
        <v>7.0270270270270219E-2</v>
      </c>
      <c r="AF1003" s="325">
        <f t="shared" si="2750"/>
        <v>5.8461538461538343E-2</v>
      </c>
      <c r="AH1003" s="451">
        <f t="shared" si="2751"/>
        <v>-4.4642857142855874E-3</v>
      </c>
      <c r="AJ1003" s="455">
        <f t="shared" si="2752"/>
        <v>6.3545150501672421E-2</v>
      </c>
      <c r="AL1003" s="462">
        <f t="shared" si="2753"/>
        <v>0</v>
      </c>
      <c r="AM1003" s="462">
        <f t="shared" si="2754"/>
        <v>0.12947658402203843</v>
      </c>
      <c r="AN1003" s="465">
        <f t="shared" si="2755"/>
        <v>-7.9545454545454697E-2</v>
      </c>
      <c r="AO1003" s="325">
        <f t="shared" si="2756"/>
        <v>-4.9019607843135971E-3</v>
      </c>
      <c r="AP1003" s="451">
        <f t="shared" si="2757"/>
        <v>-4.5454545454546302E-3</v>
      </c>
      <c r="AQ1003" s="451">
        <f t="shared" si="2758"/>
        <v>-2.6086956521739202E-2</v>
      </c>
      <c r="AR1003" s="451">
        <f t="shared" si="2759"/>
        <v>-2.9702970297029618E-2</v>
      </c>
      <c r="AS1003" s="451">
        <f t="shared" si="2760"/>
        <v>1.3422818791946289E-2</v>
      </c>
      <c r="AT1003" s="451">
        <f t="shared" si="2761"/>
        <v>1.4527845036319542E-2</v>
      </c>
      <c r="AU1003" s="444">
        <f t="shared" si="2762"/>
        <v>1.4251781472684133E-2</v>
      </c>
      <c r="AV1003" s="466">
        <f t="shared" si="2763"/>
        <v>4.5537340619307809E-2</v>
      </c>
      <c r="AW1003" s="466">
        <f t="shared" si="2764"/>
        <v>-6.6202090592334506E-2</v>
      </c>
    </row>
    <row r="1004" spans="1:49">
      <c r="A1004" s="352">
        <f>A1003+7</f>
        <v>44295</v>
      </c>
      <c r="B1004" s="26">
        <v>9967</v>
      </c>
      <c r="C1004">
        <v>7017</v>
      </c>
      <c r="D1004" s="363">
        <f t="shared" ref="D1004:D1005" si="2766">IF(ISBLANK(B1004),"",(B1004+C1004)/(B1003+C1003)-1)</f>
        <v>0.13666175880069598</v>
      </c>
      <c r="E1004" s="349">
        <f t="shared" ref="E1004:E1005" si="2767">IF(ISBLANK(B1004),"",B1004/B1003-1)</f>
        <v>0.16219682835820892</v>
      </c>
      <c r="F1004" s="349">
        <f t="shared" si="2765"/>
        <v>0.10226201696512716</v>
      </c>
      <c r="G1004" s="470">
        <f t="shared" si="2137"/>
        <v>0.42040758158757302</v>
      </c>
      <c r="I1004" s="339">
        <v>10.35</v>
      </c>
      <c r="J1004" s="365">
        <v>17.850000000000001</v>
      </c>
      <c r="L1004" s="365">
        <v>12</v>
      </c>
      <c r="N1004" s="365">
        <v>17.95</v>
      </c>
      <c r="P1004" s="379">
        <v>1.44</v>
      </c>
      <c r="Q1004" s="368">
        <v>4.6399999999999997</v>
      </c>
      <c r="R1004" s="366">
        <v>4.8</v>
      </c>
      <c r="S1004" s="73">
        <v>11.15</v>
      </c>
      <c r="T1004" s="365">
        <v>11.95</v>
      </c>
      <c r="U1004" s="365">
        <v>13</v>
      </c>
      <c r="V1004" s="365">
        <v>11.5</v>
      </c>
      <c r="X1004" s="73">
        <v>26.65</v>
      </c>
      <c r="Y1004" s="365">
        <v>22.1</v>
      </c>
      <c r="Z1004" s="457">
        <v>22.5</v>
      </c>
      <c r="AA1004" s="365">
        <v>7.6</v>
      </c>
      <c r="AB1004" s="365">
        <v>4.5</v>
      </c>
      <c r="AD1004" s="475">
        <v>10</v>
      </c>
      <c r="AE1004" s="325">
        <f t="shared" ref="AE1004:AE1005" si="2768">IF(ISBLANK(I1004),"",I1004/I1003-1)</f>
        <v>4.5454545454545414E-2</v>
      </c>
      <c r="AF1004" s="325">
        <f t="shared" ref="AF1004:AF1005" si="2769">IF(ISBLANK(J1004),"",J1004/J1003-1)</f>
        <v>3.7790697674418672E-2</v>
      </c>
      <c r="AH1004" s="451">
        <f t="shared" ref="AH1004:AH1005" si="2770">IF(ISBLANK(L1004),"",L1004/L1003-1)</f>
        <v>7.623318385650224E-2</v>
      </c>
      <c r="AJ1004" s="455">
        <f t="shared" ref="AJ1004:AJ1005" si="2771">IF(ISBLANK(N1004),"",N1004/N1003-1)</f>
        <v>0.12893081761006275</v>
      </c>
      <c r="AL1004" s="462">
        <f t="shared" ref="AL1004:AL1005" si="2772">IF(ISBLANK(P1004),"",P1004/P1003-1)</f>
        <v>0.89473684210526305</v>
      </c>
      <c r="AM1004" s="462">
        <f t="shared" ref="AM1004:AM1005" si="2773">IF(ISBLANK(Q1004),"",Q1004/Q1003-1)</f>
        <v>0.13170731707317085</v>
      </c>
      <c r="AN1004" s="465">
        <f t="shared" ref="AN1004:AN1005" si="2774">IF(ISBLANK(R1004),"",R1004/R1003-1)</f>
        <v>0.18518518518518512</v>
      </c>
      <c r="AO1004" s="325">
        <f t="shared" ref="AO1004:AO1005" si="2775">IF(ISBLANK(S1004),"",S1004/S1003-1)</f>
        <v>9.8522167487684831E-2</v>
      </c>
      <c r="AP1004" s="451">
        <f t="shared" ref="AP1004:AP1005" si="2776">IF(ISBLANK(T1004),"",T1004/T1003-1)</f>
        <v>9.1324200913242004E-2</v>
      </c>
      <c r="AQ1004" s="451">
        <f t="shared" ref="AQ1004:AQ1005" si="2777">IF(ISBLANK(U1004),"",U1004/U1003-1)</f>
        <v>0.16071428571428581</v>
      </c>
      <c r="AR1004" s="451">
        <f t="shared" ref="AR1004:AR1005" si="2778">IF(ISBLANK(V1004),"",V1004/V1003-1)</f>
        <v>0.1734693877551019</v>
      </c>
      <c r="AS1004" s="451">
        <f t="shared" ref="AS1004:AS1005" si="2779">IF(ISBLANK(X1004),"",X1004/X1003-1)</f>
        <v>0.17660044150110377</v>
      </c>
      <c r="AT1004" s="451">
        <f t="shared" ref="AT1004:AT1005" si="2780">IF(ISBLANK(Y1004),"",Y1004/Y1003-1)</f>
        <v>5.4892601431981047E-2</v>
      </c>
      <c r="AU1004" s="444">
        <f t="shared" ref="AU1004:AU1005" si="2781">IF(ISBLANK(Z1004),"",Z1004/Z1003-1)</f>
        <v>5.3864168618266817E-2</v>
      </c>
      <c r="AV1004" s="466">
        <f t="shared" ref="AV1004:AV1005" si="2782">IF(ISBLANK(AA1004),"",AA1004/AA1003-1)</f>
        <v>0.32404181184668968</v>
      </c>
      <c r="AW1004" s="466">
        <f t="shared" ref="AW1004:AW1005" si="2783">IF(ISBLANK(AB1004),"",AB1004/AB1003-1)</f>
        <v>0.67910447761194015</v>
      </c>
    </row>
    <row r="1005" spans="1:49">
      <c r="A1005" s="352">
        <f>A1004+7</f>
        <v>44302</v>
      </c>
      <c r="B1005" s="26">
        <v>10838</v>
      </c>
      <c r="C1005">
        <v>7743</v>
      </c>
      <c r="D1005" s="363">
        <f t="shared" si="2766"/>
        <v>9.4029674988224121E-2</v>
      </c>
      <c r="E1005" s="349">
        <f t="shared" si="2767"/>
        <v>8.7388381659476266E-2</v>
      </c>
      <c r="F1005" s="349">
        <f t="shared" ref="F1005:F1006" si="2784">IF(ISBLANK(C1005),"",C1005/C1004-1)</f>
        <v>0.10346301838392469</v>
      </c>
      <c r="G1005" s="470">
        <f t="shared" si="2137"/>
        <v>0.39971587240087819</v>
      </c>
      <c r="I1005" s="339">
        <v>11.4</v>
      </c>
      <c r="J1005" s="365">
        <v>19.05</v>
      </c>
      <c r="L1005" s="365">
        <v>13.3</v>
      </c>
      <c r="N1005" s="365">
        <v>19.5</v>
      </c>
      <c r="P1005" s="379">
        <v>2.42</v>
      </c>
      <c r="Q1005" s="368">
        <v>5.28</v>
      </c>
      <c r="R1005" s="366">
        <v>5.05</v>
      </c>
      <c r="S1005" s="73">
        <v>12.3</v>
      </c>
      <c r="T1005" s="365">
        <v>13.2</v>
      </c>
      <c r="U1005" s="365">
        <v>13.5</v>
      </c>
      <c r="V1005" s="365">
        <v>12</v>
      </c>
      <c r="X1005" s="73">
        <v>29.8</v>
      </c>
      <c r="Y1005" s="365">
        <v>23.8</v>
      </c>
      <c r="Z1005" s="457">
        <v>25.2</v>
      </c>
      <c r="AA1005" s="365">
        <v>8.32</v>
      </c>
      <c r="AB1005" s="365">
        <v>4.18</v>
      </c>
      <c r="AD1005" s="475">
        <v>11.35</v>
      </c>
      <c r="AE1005" s="325">
        <f t="shared" si="2768"/>
        <v>0.10144927536231885</v>
      </c>
      <c r="AF1005" s="325">
        <f t="shared" si="2769"/>
        <v>6.7226890756302504E-2</v>
      </c>
      <c r="AH1005" s="451">
        <f t="shared" si="2770"/>
        <v>0.10833333333333339</v>
      </c>
      <c r="AJ1005" s="455">
        <f t="shared" si="2771"/>
        <v>8.6350974930362145E-2</v>
      </c>
      <c r="AL1005" s="462">
        <f t="shared" si="2772"/>
        <v>0.68055555555555558</v>
      </c>
      <c r="AM1005" s="462">
        <f t="shared" si="2773"/>
        <v>0.13793103448275867</v>
      </c>
      <c r="AN1005" s="465">
        <f t="shared" si="2774"/>
        <v>5.2083333333333259E-2</v>
      </c>
      <c r="AO1005" s="325">
        <f t="shared" si="2775"/>
        <v>0.10313901345291487</v>
      </c>
      <c r="AP1005" s="451">
        <f t="shared" si="2776"/>
        <v>0.10460251046025104</v>
      </c>
      <c r="AQ1005" s="451">
        <f t="shared" si="2777"/>
        <v>3.8461538461538547E-2</v>
      </c>
      <c r="AR1005" s="451">
        <f t="shared" si="2778"/>
        <v>4.3478260869565188E-2</v>
      </c>
      <c r="AS1005" s="451">
        <f t="shared" si="2779"/>
        <v>0.11819887429643527</v>
      </c>
      <c r="AT1005" s="451">
        <f t="shared" si="2780"/>
        <v>7.6923076923076872E-2</v>
      </c>
      <c r="AU1005" s="444">
        <f t="shared" si="2781"/>
        <v>0.11999999999999988</v>
      </c>
      <c r="AV1005" s="466">
        <f t="shared" si="2782"/>
        <v>9.473684210526323E-2</v>
      </c>
      <c r="AW1005" s="466">
        <f t="shared" si="2783"/>
        <v>-7.1111111111111125E-2</v>
      </c>
    </row>
    <row r="1006" spans="1:49">
      <c r="A1006" s="352">
        <f>A1005+7</f>
        <v>44309</v>
      </c>
      <c r="B1006" s="26">
        <v>12652</v>
      </c>
      <c r="C1006">
        <v>8404</v>
      </c>
      <c r="D1006" s="363">
        <f t="shared" ref="D1006:D1007" si="2785">IF(ISBLANK(B1006),"",(B1006+C1006)/(B1005+C1005)-1)</f>
        <v>0.13320058123889988</v>
      </c>
      <c r="E1006" s="349">
        <f t="shared" ref="E1006:E1007" si="2786">IF(ISBLANK(B1006),"",B1006/B1005-1)</f>
        <v>0.16737405425355223</v>
      </c>
      <c r="F1006" s="349">
        <f t="shared" si="2784"/>
        <v>8.536742864522795E-2</v>
      </c>
      <c r="G1006" s="470">
        <f t="shared" si="2137"/>
        <v>0.50547358400761544</v>
      </c>
      <c r="I1006" s="339">
        <v>11.5</v>
      </c>
      <c r="J1006" s="365">
        <v>20.6</v>
      </c>
      <c r="L1006" s="365">
        <v>15.5</v>
      </c>
      <c r="N1006" s="365">
        <v>21.9</v>
      </c>
      <c r="P1006" s="379">
        <v>3.25</v>
      </c>
      <c r="Q1006" s="368">
        <v>5.53</v>
      </c>
      <c r="R1006" s="366">
        <v>6.4</v>
      </c>
      <c r="S1006" s="73">
        <v>14.6</v>
      </c>
      <c r="T1006" s="365">
        <v>15.45</v>
      </c>
      <c r="U1006" s="365">
        <v>16.350000000000001</v>
      </c>
      <c r="V1006" s="365">
        <v>14.75</v>
      </c>
      <c r="X1006" s="73">
        <v>32.450000000000003</v>
      </c>
      <c r="Y1006" s="365">
        <v>25.9</v>
      </c>
      <c r="Z1006" s="457">
        <v>27.3</v>
      </c>
      <c r="AA1006" s="365">
        <v>9.8800000000000008</v>
      </c>
      <c r="AB1006" s="365">
        <v>6.33</v>
      </c>
      <c r="AD1006" s="475">
        <v>12.75</v>
      </c>
      <c r="AE1006" s="325">
        <f t="shared" ref="AE1006:AE1007" si="2787">IF(ISBLANK(I1006),"",I1006/I1005-1)</f>
        <v>8.7719298245614308E-3</v>
      </c>
      <c r="AF1006" s="325">
        <f t="shared" ref="AF1006:AF1007" si="2788">IF(ISBLANK(J1006),"",J1006/J1005-1)</f>
        <v>8.1364829396325389E-2</v>
      </c>
      <c r="AH1006" s="451">
        <f t="shared" ref="AH1006:AH1007" si="2789">IF(ISBLANK(L1006),"",L1006/L1005-1)</f>
        <v>0.16541353383458635</v>
      </c>
      <c r="AJ1006" s="455">
        <f t="shared" ref="AJ1006:AJ1007" si="2790">IF(ISBLANK(N1006),"",N1006/N1005-1)</f>
        <v>0.12307692307692308</v>
      </c>
      <c r="AL1006" s="462">
        <f t="shared" ref="AL1006:AL1007" si="2791">IF(ISBLANK(P1006),"",P1006/P1005-1)</f>
        <v>0.34297520661157033</v>
      </c>
      <c r="AM1006" s="462">
        <f t="shared" ref="AM1006:AM1007" si="2792">IF(ISBLANK(Q1006),"",Q1006/Q1005-1)</f>
        <v>4.7348484848484862E-2</v>
      </c>
      <c r="AN1006" s="465">
        <f t="shared" ref="AN1006:AN1007" si="2793">IF(ISBLANK(R1006),"",R1006/R1005-1)</f>
        <v>0.26732673267326734</v>
      </c>
      <c r="AO1006" s="325">
        <f t="shared" ref="AO1006:AO1007" si="2794">IF(ISBLANK(S1006),"",S1006/S1005-1)</f>
        <v>0.18699186991869898</v>
      </c>
      <c r="AP1006" s="451">
        <f t="shared" ref="AP1006:AP1007" si="2795">IF(ISBLANK(T1006),"",T1006/T1005-1)</f>
        <v>0.17045454545454541</v>
      </c>
      <c r="AQ1006" s="451">
        <f t="shared" ref="AQ1006:AQ1007" si="2796">IF(ISBLANK(U1006),"",U1006/U1005-1)</f>
        <v>0.21111111111111125</v>
      </c>
      <c r="AR1006" s="451">
        <f t="shared" ref="AR1006:AR1007" si="2797">IF(ISBLANK(V1006),"",V1006/V1005-1)</f>
        <v>0.22916666666666674</v>
      </c>
      <c r="AS1006" s="451">
        <f t="shared" ref="AS1006:AS1007" si="2798">IF(ISBLANK(X1006),"",X1006/X1005-1)</f>
        <v>8.8926174496644306E-2</v>
      </c>
      <c r="AT1006" s="451">
        <f t="shared" ref="AT1006:AT1007" si="2799">IF(ISBLANK(Y1006),"",Y1006/Y1005-1)</f>
        <v>8.8235294117646967E-2</v>
      </c>
      <c r="AU1006" s="444">
        <f t="shared" ref="AU1006:AU1007" si="2800">IF(ISBLANK(Z1006),"",Z1006/Z1005-1)</f>
        <v>8.3333333333333481E-2</v>
      </c>
      <c r="AV1006" s="466">
        <f t="shared" ref="AV1006:AV1007" si="2801">IF(ISBLANK(AA1006),"",AA1006/AA1005-1)</f>
        <v>0.1875</v>
      </c>
      <c r="AW1006" s="466">
        <f t="shared" ref="AW1006:AW1007" si="2802">IF(ISBLANK(AB1006),"",AB1006/AB1005-1)</f>
        <v>0.51435406698564612</v>
      </c>
    </row>
    <row r="1007" spans="1:49">
      <c r="A1007" s="352">
        <f>A1006+7</f>
        <v>44316</v>
      </c>
      <c r="B1007" s="26">
        <v>13864</v>
      </c>
      <c r="C1007">
        <v>9400</v>
      </c>
      <c r="D1007" s="363">
        <f t="shared" si="2785"/>
        <v>0.10486322188449848</v>
      </c>
      <c r="E1007" s="349">
        <f t="shared" si="2786"/>
        <v>9.579513120455263E-2</v>
      </c>
      <c r="F1007" s="349">
        <f t="shared" ref="F1007:F1008" si="2803">IF(ISBLANK(C1007),"",C1007/C1006-1)</f>
        <v>0.11851499286054268</v>
      </c>
      <c r="G1007" s="470">
        <f t="shared" si="2137"/>
        <v>0.47489361702127658</v>
      </c>
      <c r="I1007" s="339">
        <v>13.25</v>
      </c>
      <c r="J1007" s="365">
        <v>22.1</v>
      </c>
      <c r="L1007" s="365">
        <v>17.149999999999999</v>
      </c>
      <c r="N1007" s="365">
        <v>23.75</v>
      </c>
      <c r="P1007" s="379">
        <v>3.84</v>
      </c>
      <c r="Q1007" s="368">
        <v>6.88</v>
      </c>
      <c r="R1007" s="366">
        <v>6.75</v>
      </c>
      <c r="S1007" s="73">
        <v>16.25</v>
      </c>
      <c r="T1007" s="365">
        <v>17.100000000000001</v>
      </c>
      <c r="U1007" s="365">
        <v>17.95</v>
      </c>
      <c r="V1007" s="365">
        <v>16.25</v>
      </c>
      <c r="X1007" s="73">
        <v>35.15</v>
      </c>
      <c r="Y1007" s="365">
        <v>28.3</v>
      </c>
      <c r="Z1007" s="457">
        <v>29.7</v>
      </c>
      <c r="AA1007" s="365">
        <v>10.98</v>
      </c>
      <c r="AB1007" s="365">
        <v>7.18</v>
      </c>
      <c r="AD1007" s="475">
        <v>14.55</v>
      </c>
      <c r="AE1007" s="325">
        <f t="shared" si="2787"/>
        <v>0.15217391304347827</v>
      </c>
      <c r="AF1007" s="325">
        <f t="shared" si="2788"/>
        <v>7.2815533980582492E-2</v>
      </c>
      <c r="AH1007" s="451">
        <f t="shared" si="2789"/>
        <v>0.1064516129032258</v>
      </c>
      <c r="AJ1007" s="455">
        <f t="shared" si="2790"/>
        <v>8.4474885844748826E-2</v>
      </c>
      <c r="AL1007" s="462">
        <f t="shared" si="2791"/>
        <v>0.18153846153846143</v>
      </c>
      <c r="AM1007" s="462">
        <f t="shared" si="2792"/>
        <v>0.24412296564195302</v>
      </c>
      <c r="AN1007" s="465">
        <f t="shared" si="2793"/>
        <v>5.46875E-2</v>
      </c>
      <c r="AO1007" s="325">
        <f t="shared" si="2794"/>
        <v>0.1130136986301371</v>
      </c>
      <c r="AP1007" s="451">
        <f t="shared" si="2795"/>
        <v>0.10679611650485454</v>
      </c>
      <c r="AQ1007" s="451">
        <f t="shared" si="2796"/>
        <v>9.7859327217125314E-2</v>
      </c>
      <c r="AR1007" s="451">
        <f t="shared" si="2797"/>
        <v>0.10169491525423724</v>
      </c>
      <c r="AS1007" s="451">
        <f t="shared" si="2798"/>
        <v>8.3204930662557741E-2</v>
      </c>
      <c r="AT1007" s="451">
        <f t="shared" si="2799"/>
        <v>9.2664092664092701E-2</v>
      </c>
      <c r="AU1007" s="444">
        <f t="shared" si="2800"/>
        <v>8.7912087912087822E-2</v>
      </c>
      <c r="AV1007" s="466">
        <f t="shared" si="2801"/>
        <v>0.11133603238866385</v>
      </c>
      <c r="AW1007" s="466">
        <f t="shared" si="2802"/>
        <v>0.1342812006319114</v>
      </c>
    </row>
    <row r="1008" spans="1:49">
      <c r="A1008" s="352">
        <f>A1007+7</f>
        <v>44323</v>
      </c>
      <c r="B1008" s="26">
        <v>14007</v>
      </c>
      <c r="C1008">
        <v>9933</v>
      </c>
      <c r="D1008" s="363">
        <f t="shared" ref="D1008:D1009" si="2804">IF(ISBLANK(B1008),"",(B1008+C1008)/(B1007+C1007)-1)</f>
        <v>2.9057771664374066E-2</v>
      </c>
      <c r="E1008" s="349">
        <f t="shared" ref="E1008:E1009" si="2805">IF(ISBLANK(B1008),"",B1008/B1007-1)</f>
        <v>1.0314483554529685E-2</v>
      </c>
      <c r="F1008" s="349">
        <f t="shared" si="2803"/>
        <v>5.6702127659574497E-2</v>
      </c>
      <c r="G1008" s="470">
        <f t="shared" si="2137"/>
        <v>0.41014799154334036</v>
      </c>
      <c r="I1008" s="339">
        <v>14.45</v>
      </c>
      <c r="J1008" s="365">
        <v>23.1</v>
      </c>
      <c r="L1008" s="365">
        <v>17.75</v>
      </c>
      <c r="N1008" s="365">
        <v>24.5</v>
      </c>
      <c r="P1008" s="379">
        <v>3.93</v>
      </c>
      <c r="Q1008" s="368">
        <v>7.64</v>
      </c>
      <c r="R1008" s="366">
        <v>6.9</v>
      </c>
      <c r="S1008" s="73">
        <v>16.850000000000001</v>
      </c>
      <c r="T1008" s="365">
        <v>17.7</v>
      </c>
      <c r="U1008" s="365">
        <v>18.3</v>
      </c>
      <c r="V1008" s="365">
        <v>16.600000000000001</v>
      </c>
      <c r="X1008" s="73">
        <v>35.799999999999997</v>
      </c>
      <c r="Y1008" s="365">
        <v>28.95</v>
      </c>
      <c r="Z1008" s="457">
        <v>30.35</v>
      </c>
      <c r="AA1008" s="365">
        <v>10.7</v>
      </c>
      <c r="AB1008" s="365">
        <v>7.01</v>
      </c>
      <c r="AD1008" s="475">
        <v>15.15</v>
      </c>
      <c r="AE1008" s="325">
        <f t="shared" ref="AE1008" si="2806">IF(ISBLANK(I1008),"",I1008/I1007-1)</f>
        <v>9.0566037735849036E-2</v>
      </c>
      <c r="AF1008" s="325">
        <f t="shared" ref="AF1008" si="2807">IF(ISBLANK(J1008),"",J1008/J1007-1)</f>
        <v>4.5248868778280604E-2</v>
      </c>
      <c r="AH1008" s="451">
        <f t="shared" ref="AH1008" si="2808">IF(ISBLANK(L1008),"",L1008/L1007-1)</f>
        <v>3.4985422740524852E-2</v>
      </c>
      <c r="AJ1008" s="455">
        <f t="shared" ref="AJ1008" si="2809">IF(ISBLANK(N1008),"",N1008/N1007-1)</f>
        <v>3.1578947368421151E-2</v>
      </c>
      <c r="AL1008" s="462">
        <f t="shared" ref="AL1008" si="2810">IF(ISBLANK(P1008),"",P1008/P1007-1)</f>
        <v>2.34375E-2</v>
      </c>
      <c r="AM1008" s="462">
        <f t="shared" ref="AM1008" si="2811">IF(ISBLANK(Q1008),"",Q1008/Q1007-1)</f>
        <v>0.11046511627906974</v>
      </c>
      <c r="AN1008" s="465">
        <f t="shared" ref="AN1008" si="2812">IF(ISBLANK(R1008),"",R1008/R1007-1)</f>
        <v>2.2222222222222365E-2</v>
      </c>
      <c r="AO1008" s="325">
        <f t="shared" ref="AO1008" si="2813">IF(ISBLANK(S1008),"",S1008/S1007-1)</f>
        <v>3.6923076923077058E-2</v>
      </c>
      <c r="AP1008" s="451">
        <f t="shared" ref="AP1008" si="2814">IF(ISBLANK(T1008),"",T1008/T1007-1)</f>
        <v>3.5087719298245501E-2</v>
      </c>
      <c r="AQ1008" s="451">
        <f t="shared" ref="AQ1008" si="2815">IF(ISBLANK(U1008),"",U1008/U1007-1)</f>
        <v>1.9498607242339983E-2</v>
      </c>
      <c r="AR1008" s="451">
        <f t="shared" ref="AR1008" si="2816">IF(ISBLANK(V1008),"",V1008/V1007-1)</f>
        <v>2.1538461538461728E-2</v>
      </c>
      <c r="AS1008" s="451">
        <f t="shared" ref="AS1008" si="2817">IF(ISBLANK(X1008),"",X1008/X1007-1)</f>
        <v>1.849217638691325E-2</v>
      </c>
      <c r="AT1008" s="451">
        <f t="shared" ref="AT1008" si="2818">IF(ISBLANK(Y1008),"",Y1008/Y1007-1)</f>
        <v>2.2968197879858598E-2</v>
      </c>
      <c r="AU1008" s="444">
        <f t="shared" ref="AU1008" si="2819">IF(ISBLANK(Z1008),"",Z1008/Z1007-1)</f>
        <v>2.1885521885522063E-2</v>
      </c>
      <c r="AV1008" s="466">
        <f t="shared" ref="AV1008" si="2820">IF(ISBLANK(AA1008),"",AA1008/AA1007-1)</f>
        <v>-2.5500910746812488E-2</v>
      </c>
      <c r="AW1008" s="466">
        <f t="shared" ref="AW1008" si="2821">IF(ISBLANK(AB1008),"",AB1008/AB1007-1)</f>
        <v>-2.3676880222841201E-2</v>
      </c>
    </row>
    <row r="1009" spans="1:49">
      <c r="A1009" s="352">
        <f t="shared" ref="A1009:A1040" si="2822">A1008+7</f>
        <v>44330</v>
      </c>
      <c r="B1009" s="26">
        <v>12614</v>
      </c>
      <c r="C1009">
        <v>8458</v>
      </c>
      <c r="D1009" s="363">
        <f t="shared" si="2804"/>
        <v>-0.11979949874686713</v>
      </c>
      <c r="E1009" s="349">
        <f t="shared" si="2805"/>
        <v>-9.9450274862568744E-2</v>
      </c>
      <c r="F1009" s="349">
        <f t="shared" ref="F1009" si="2823">IF(ISBLANK(C1009),"",C1009/C1008-1)</f>
        <v>-0.14849491593677644</v>
      </c>
      <c r="G1009" s="470">
        <f t="shared" si="2137"/>
        <v>0.49136911799479782</v>
      </c>
      <c r="I1009" s="339">
        <v>12.15</v>
      </c>
      <c r="J1009" s="365">
        <v>20</v>
      </c>
      <c r="L1009" s="365">
        <v>15.65</v>
      </c>
      <c r="N1009" s="365">
        <v>22</v>
      </c>
      <c r="P1009" s="379">
        <v>3.08</v>
      </c>
      <c r="Q1009" s="368">
        <v>6.05</v>
      </c>
      <c r="R1009" s="366">
        <v>6.45</v>
      </c>
      <c r="S1009" s="73">
        <v>14.75</v>
      </c>
      <c r="T1009" s="365">
        <v>15.6</v>
      </c>
      <c r="U1009" s="365">
        <v>16.649999999999999</v>
      </c>
      <c r="V1009" s="365">
        <v>15</v>
      </c>
      <c r="X1009" s="73">
        <v>32.35</v>
      </c>
      <c r="Y1009" s="365">
        <v>26.5</v>
      </c>
      <c r="Z1009" s="457">
        <v>26.9</v>
      </c>
      <c r="AA1009" s="365">
        <v>9.42</v>
      </c>
      <c r="AB1009" s="365">
        <v>6</v>
      </c>
      <c r="AD1009" s="475">
        <v>13.05</v>
      </c>
      <c r="AE1009" s="325">
        <f t="shared" ref="AE1009" si="2824">IF(ISBLANK(I1009),"",I1009/I1008-1)</f>
        <v>-0.15916955017301027</v>
      </c>
      <c r="AF1009" s="325">
        <f t="shared" ref="AF1009" si="2825">IF(ISBLANK(J1009),"",J1009/J1008-1)</f>
        <v>-0.13419913419913421</v>
      </c>
      <c r="AH1009" s="451">
        <f t="shared" ref="AH1009" si="2826">IF(ISBLANK(L1009),"",L1009/L1008-1)</f>
        <v>-0.11830985915492953</v>
      </c>
      <c r="AJ1009" s="455">
        <f t="shared" ref="AJ1009" si="2827">IF(ISBLANK(N1009),"",N1009/N1008-1)</f>
        <v>-0.10204081632653061</v>
      </c>
      <c r="AL1009" s="462">
        <f t="shared" ref="AL1009" si="2828">IF(ISBLANK(P1009),"",P1009/P1008-1)</f>
        <v>-0.21628498727735368</v>
      </c>
      <c r="AM1009" s="462">
        <f t="shared" ref="AM1009" si="2829">IF(ISBLANK(Q1009),"",Q1009/Q1008-1)</f>
        <v>-0.20811518324607325</v>
      </c>
      <c r="AN1009" s="465">
        <f t="shared" ref="AN1009" si="2830">IF(ISBLANK(R1009),"",R1009/R1008-1)</f>
        <v>-6.5217391304347894E-2</v>
      </c>
      <c r="AO1009" s="325">
        <f t="shared" ref="AO1009" si="2831">IF(ISBLANK(S1009),"",S1009/S1008-1)</f>
        <v>-0.12462908011869445</v>
      </c>
      <c r="AP1009" s="451">
        <f t="shared" ref="AP1009" si="2832">IF(ISBLANK(T1009),"",T1009/T1008-1)</f>
        <v>-0.11864406779661019</v>
      </c>
      <c r="AQ1009" s="451">
        <f t="shared" ref="AQ1009" si="2833">IF(ISBLANK(U1009),"",U1009/U1008-1)</f>
        <v>-9.0163934426229608E-2</v>
      </c>
      <c r="AR1009" s="451">
        <f t="shared" ref="AR1009" si="2834">IF(ISBLANK(V1009),"",V1009/V1008-1)</f>
        <v>-9.6385542168674787E-2</v>
      </c>
      <c r="AS1009" s="451">
        <f t="shared" ref="AS1009" si="2835">IF(ISBLANK(X1009),"",X1009/X1008-1)</f>
        <v>-9.6368715083798739E-2</v>
      </c>
      <c r="AT1009" s="451">
        <f t="shared" ref="AT1009" si="2836">IF(ISBLANK(Y1009),"",Y1009/Y1008-1)</f>
        <v>-8.4628670120898031E-2</v>
      </c>
      <c r="AU1009" s="444">
        <f t="shared" ref="AU1009" si="2837">IF(ISBLANK(Z1009),"",Z1009/Z1008-1)</f>
        <v>-0.11367380560131801</v>
      </c>
      <c r="AV1009" s="466">
        <f t="shared" ref="AV1009" si="2838">IF(ISBLANK(AA1009),"",AA1009/AA1008-1)</f>
        <v>-0.11962616822429906</v>
      </c>
      <c r="AW1009" s="466">
        <f t="shared" ref="AW1009" si="2839">IF(ISBLANK(AB1009),"",AB1009/AB1008-1)</f>
        <v>-0.14407988587731813</v>
      </c>
    </row>
    <row r="1010" spans="1:49">
      <c r="A1010" s="352">
        <f t="shared" si="2822"/>
        <v>44337</v>
      </c>
      <c r="B1010" s="26">
        <v>11823</v>
      </c>
      <c r="C1010">
        <v>8521</v>
      </c>
      <c r="D1010" s="363">
        <f t="shared" ref="D1010:D1011" si="2840">IF(ISBLANK(B1010),"",(B1010+C1010)/(B1009+C1009)-1)</f>
        <v>-3.4548215641609703E-2</v>
      </c>
      <c r="E1010" s="349">
        <f t="shared" ref="E1010:E1011" si="2841">IF(ISBLANK(B1010),"",B1010/B1009-1)</f>
        <v>-6.2708102108767982E-2</v>
      </c>
      <c r="F1010" s="349">
        <f t="shared" ref="F1010:F1011" si="2842">IF(ISBLANK(C1010),"",C1010/C1009-1)</f>
        <v>7.4485694017498716E-3</v>
      </c>
      <c r="G1010" s="470">
        <f t="shared" si="2137"/>
        <v>0.3875132026757423</v>
      </c>
      <c r="I1010" s="339">
        <v>13.4</v>
      </c>
      <c r="J1010" s="365">
        <v>19.2</v>
      </c>
      <c r="L1010" s="365">
        <v>14.9</v>
      </c>
      <c r="N1010" s="365">
        <v>21.25</v>
      </c>
      <c r="P1010" s="379">
        <v>2.7</v>
      </c>
      <c r="Q1010" s="368">
        <v>6.8</v>
      </c>
      <c r="R1010" s="366">
        <v>6.05</v>
      </c>
      <c r="S1010" s="73">
        <v>14</v>
      </c>
      <c r="T1010" s="365">
        <v>14.85</v>
      </c>
      <c r="U1010" s="365">
        <v>15.35</v>
      </c>
      <c r="V1010" s="365">
        <v>13.7</v>
      </c>
      <c r="X1010" s="73">
        <v>31.65</v>
      </c>
      <c r="Y1010" s="365">
        <v>25.8</v>
      </c>
      <c r="Z1010" s="457">
        <v>26.2</v>
      </c>
      <c r="AA1010" s="365">
        <v>7.85</v>
      </c>
      <c r="AB1010" s="365">
        <v>5.0199999999999996</v>
      </c>
      <c r="AD1010" s="475">
        <v>12.3</v>
      </c>
      <c r="AE1010" s="325">
        <f t="shared" ref="AE1010" si="2843">IF(ISBLANK(I1010),"",I1010/I1009-1)</f>
        <v>0.10288065843621408</v>
      </c>
      <c r="AF1010" s="325">
        <f t="shared" ref="AF1010" si="2844">IF(ISBLANK(J1010),"",J1010/J1009-1)</f>
        <v>-4.0000000000000036E-2</v>
      </c>
      <c r="AH1010" s="451">
        <f t="shared" ref="AH1010" si="2845">IF(ISBLANK(L1010),"",L1010/L1009-1)</f>
        <v>-4.7923322683706027E-2</v>
      </c>
      <c r="AJ1010" s="455">
        <f t="shared" ref="AJ1010" si="2846">IF(ISBLANK(N1010),"",N1010/N1009-1)</f>
        <v>-3.4090909090909061E-2</v>
      </c>
      <c r="AL1010" s="462">
        <f t="shared" ref="AL1010" si="2847">IF(ISBLANK(P1010),"",P1010/P1009-1)</f>
        <v>-0.12337662337662336</v>
      </c>
      <c r="AM1010" s="462">
        <f t="shared" ref="AM1010" si="2848">IF(ISBLANK(Q1010),"",Q1010/Q1009-1)</f>
        <v>0.12396694214876036</v>
      </c>
      <c r="AN1010" s="465">
        <f t="shared" ref="AN1010" si="2849">IF(ISBLANK(R1010),"",R1010/R1009-1)</f>
        <v>-6.2015503875968991E-2</v>
      </c>
      <c r="AO1010" s="325">
        <f t="shared" ref="AO1010" si="2850">IF(ISBLANK(S1010),"",S1010/S1009-1)</f>
        <v>-5.084745762711862E-2</v>
      </c>
      <c r="AP1010" s="451">
        <f t="shared" ref="AP1010" si="2851">IF(ISBLANK(T1010),"",T1010/T1009-1)</f>
        <v>-4.8076923076923128E-2</v>
      </c>
      <c r="AQ1010" s="451">
        <f t="shared" ref="AQ1010" si="2852">IF(ISBLANK(U1010),"",U1010/U1009-1)</f>
        <v>-7.8078078078077984E-2</v>
      </c>
      <c r="AR1010" s="451">
        <f t="shared" ref="AR1010" si="2853">IF(ISBLANK(V1010),"",V1010/V1009-1)</f>
        <v>-8.666666666666667E-2</v>
      </c>
      <c r="AS1010" s="451">
        <f t="shared" ref="AS1010" si="2854">IF(ISBLANK(X1010),"",X1010/X1009-1)</f>
        <v>-2.1638330757341673E-2</v>
      </c>
      <c r="AT1010" s="451">
        <f t="shared" ref="AT1010" si="2855">IF(ISBLANK(Y1010),"",Y1010/Y1009-1)</f>
        <v>-2.6415094339622636E-2</v>
      </c>
      <c r="AU1010" s="444">
        <f t="shared" ref="AU1010" si="2856">IF(ISBLANK(Z1010),"",Z1010/Z1009-1)</f>
        <v>-2.6022304832713727E-2</v>
      </c>
      <c r="AV1010" s="466">
        <f t="shared" ref="AV1010" si="2857">IF(ISBLANK(AA1010),"",AA1010/AA1009-1)</f>
        <v>-0.16666666666666674</v>
      </c>
      <c r="AW1010" s="466">
        <f t="shared" ref="AW1010" si="2858">IF(ISBLANK(AB1010),"",AB1010/AB1009-1)</f>
        <v>-0.16333333333333344</v>
      </c>
    </row>
    <row r="1011" spans="1:49">
      <c r="A1011" s="352">
        <f t="shared" si="2822"/>
        <v>44344</v>
      </c>
      <c r="B1011" s="26">
        <v>10430</v>
      </c>
      <c r="C1011">
        <v>7562</v>
      </c>
      <c r="D1011" s="363">
        <f t="shared" si="2840"/>
        <v>-0.11561148250098308</v>
      </c>
      <c r="E1011" s="349">
        <f t="shared" si="2841"/>
        <v>-0.11782119597394913</v>
      </c>
      <c r="F1011" s="349">
        <f t="shared" si="2842"/>
        <v>-0.11254547588311226</v>
      </c>
      <c r="G1011" s="470">
        <f t="shared" si="2137"/>
        <v>0.37926474477651417</v>
      </c>
      <c r="I1011" s="339">
        <v>11.15</v>
      </c>
      <c r="J1011" s="365">
        <v>18.25</v>
      </c>
      <c r="L1011" s="365">
        <v>13.5</v>
      </c>
      <c r="N1011" s="365">
        <v>20.45</v>
      </c>
      <c r="P1011" s="379">
        <v>2.0299999999999998</v>
      </c>
      <c r="Q1011" s="368">
        <v>5.24</v>
      </c>
      <c r="R1011" s="366">
        <v>4.75</v>
      </c>
      <c r="S1011" s="73">
        <v>12.6</v>
      </c>
      <c r="T1011" s="365">
        <v>13.45</v>
      </c>
      <c r="U1011" s="365">
        <v>13.1</v>
      </c>
      <c r="V1011" s="365">
        <v>11.45</v>
      </c>
      <c r="X1011" s="73">
        <v>29.7</v>
      </c>
      <c r="Y1011" s="365">
        <v>23.85</v>
      </c>
      <c r="Z1011" s="457">
        <v>24.25</v>
      </c>
      <c r="AA1011" s="365">
        <v>6.76</v>
      </c>
      <c r="AB1011" s="365">
        <v>3.46</v>
      </c>
      <c r="AD1011" s="475">
        <v>10.9</v>
      </c>
      <c r="AE1011" s="325">
        <f t="shared" ref="AE1011:AE1012" si="2859">IF(ISBLANK(I1011),"",I1011/I1010-1)</f>
        <v>-0.16791044776119401</v>
      </c>
      <c r="AF1011" s="325">
        <f t="shared" ref="AF1011:AF1012" si="2860">IF(ISBLANK(J1011),"",J1011/J1010-1)</f>
        <v>-4.947916666666663E-2</v>
      </c>
      <c r="AH1011" s="451">
        <f t="shared" ref="AH1011:AH1012" si="2861">IF(ISBLANK(L1011),"",L1011/L1010-1)</f>
        <v>-9.3959731543624136E-2</v>
      </c>
      <c r="AJ1011" s="455">
        <f t="shared" ref="AJ1011:AJ1012" si="2862">IF(ISBLANK(N1011),"",N1011/N1010-1)</f>
        <v>-3.7647058823529478E-2</v>
      </c>
      <c r="AL1011" s="462">
        <f t="shared" ref="AL1011:AL1012" si="2863">IF(ISBLANK(P1011),"",P1011/P1010-1)</f>
        <v>-0.24814814814814823</v>
      </c>
      <c r="AM1011" s="462">
        <f t="shared" ref="AM1011:AM1012" si="2864">IF(ISBLANK(Q1011),"",Q1011/Q1010-1)</f>
        <v>-0.22941176470588232</v>
      </c>
      <c r="AN1011" s="465">
        <f t="shared" ref="AN1011:AN1012" si="2865">IF(ISBLANK(R1011),"",R1011/R1010-1)</f>
        <v>-0.21487603305785119</v>
      </c>
      <c r="AO1011" s="325">
        <f t="shared" ref="AO1011:AO1012" si="2866">IF(ISBLANK(S1011),"",S1011/S1010-1)</f>
        <v>-9.9999999999999978E-2</v>
      </c>
      <c r="AP1011" s="451">
        <f t="shared" ref="AP1011:AP1012" si="2867">IF(ISBLANK(T1011),"",T1011/T1010-1)</f>
        <v>-9.4276094276094291E-2</v>
      </c>
      <c r="AQ1011" s="451">
        <f t="shared" ref="AQ1011:AQ1012" si="2868">IF(ISBLANK(U1011),"",U1011/U1010-1)</f>
        <v>-0.14657980456026054</v>
      </c>
      <c r="AR1011" s="451">
        <f t="shared" ref="AR1011:AR1012" si="2869">IF(ISBLANK(V1011),"",V1011/V1010-1)</f>
        <v>-0.16423357664233573</v>
      </c>
      <c r="AS1011" s="451">
        <f t="shared" ref="AS1011:AS1012" si="2870">IF(ISBLANK(X1011),"",X1011/X1010-1)</f>
        <v>-6.1611374407582908E-2</v>
      </c>
      <c r="AT1011" s="451">
        <f t="shared" ref="AT1011:AT1012" si="2871">IF(ISBLANK(Y1011),"",Y1011/Y1010-1)</f>
        <v>-7.5581395348837233E-2</v>
      </c>
      <c r="AU1011" s="444">
        <f t="shared" ref="AU1011:AU1012" si="2872">IF(ISBLANK(Z1011),"",Z1011/Z1010-1)</f>
        <v>-7.4427480916030464E-2</v>
      </c>
      <c r="AV1011" s="466">
        <f t="shared" ref="AV1011:AV1012" si="2873">IF(ISBLANK(AA1011),"",AA1011/AA1010-1)</f>
        <v>-0.13885350318471334</v>
      </c>
      <c r="AW1011" s="466">
        <f t="shared" ref="AW1011:AW1012" si="2874">IF(ISBLANK(AB1011),"",AB1011/AB1010-1)</f>
        <v>-0.31075697211155373</v>
      </c>
    </row>
    <row r="1012" spans="1:49">
      <c r="A1012" s="352">
        <f t="shared" si="2822"/>
        <v>44351</v>
      </c>
      <c r="B1012" s="26">
        <v>9547</v>
      </c>
      <c r="C1012">
        <v>6558</v>
      </c>
      <c r="D1012" s="363">
        <f t="shared" ref="D1012:D1013" si="2875">IF(ISBLANK(B1012),"",(B1012+C1012)/(B1011+C1011)-1)</f>
        <v>-0.10487994664295242</v>
      </c>
      <c r="E1012" s="349">
        <f t="shared" ref="E1012:E1013" si="2876">IF(ISBLANK(B1012),"",B1012/B1011-1)</f>
        <v>-8.4659635666347044E-2</v>
      </c>
      <c r="F1012" s="349">
        <f t="shared" ref="F1012:F1013" si="2877">IF(ISBLANK(C1012),"",C1012/C1011-1)</f>
        <v>-0.13276910870140179</v>
      </c>
      <c r="G1012" s="470">
        <f t="shared" si="2137"/>
        <v>0.45577920097590729</v>
      </c>
      <c r="I1012" s="339">
        <v>9.65</v>
      </c>
      <c r="J1012" s="365">
        <v>17.3</v>
      </c>
      <c r="L1012" s="365">
        <v>11.7</v>
      </c>
      <c r="N1012" s="365">
        <v>18.25</v>
      </c>
      <c r="P1012" s="379">
        <v>0.84</v>
      </c>
      <c r="Q1012" s="368">
        <v>3.7</v>
      </c>
      <c r="R1012" s="366">
        <v>4.2</v>
      </c>
      <c r="S1012" s="73">
        <v>11.25</v>
      </c>
      <c r="T1012" s="365">
        <v>12.45</v>
      </c>
      <c r="U1012" s="365">
        <v>12</v>
      </c>
      <c r="V1012" s="365">
        <v>10.050000000000001</v>
      </c>
      <c r="X1012" s="73">
        <v>28.5</v>
      </c>
      <c r="Y1012" s="365">
        <v>22.15</v>
      </c>
      <c r="Z1012" s="457">
        <v>22.55</v>
      </c>
      <c r="AA1012" s="365">
        <v>5.91</v>
      </c>
      <c r="AB1012" s="365">
        <v>2.7</v>
      </c>
      <c r="AD1012" s="475">
        <v>10.1</v>
      </c>
      <c r="AE1012" s="325">
        <f t="shared" si="2859"/>
        <v>-0.13452914798206272</v>
      </c>
      <c r="AF1012" s="325">
        <f t="shared" si="2860"/>
        <v>-5.2054794520547953E-2</v>
      </c>
      <c r="AH1012" s="451">
        <f t="shared" si="2861"/>
        <v>-0.13333333333333341</v>
      </c>
      <c r="AJ1012" s="455">
        <f t="shared" si="2862"/>
        <v>-0.10757946210268943</v>
      </c>
      <c r="AL1012" s="462">
        <f t="shared" si="2863"/>
        <v>-0.58620689655172409</v>
      </c>
      <c r="AM1012" s="462">
        <f t="shared" si="2864"/>
        <v>-0.29389312977099236</v>
      </c>
      <c r="AN1012" s="465">
        <f t="shared" si="2865"/>
        <v>-0.11578947368421044</v>
      </c>
      <c r="AO1012" s="325">
        <f t="shared" si="2866"/>
        <v>-0.1071428571428571</v>
      </c>
      <c r="AP1012" s="451">
        <f t="shared" si="2867"/>
        <v>-7.4349442379182173E-2</v>
      </c>
      <c r="AQ1012" s="451">
        <f t="shared" si="2868"/>
        <v>-8.3969465648854991E-2</v>
      </c>
      <c r="AR1012" s="451">
        <f t="shared" si="2869"/>
        <v>-0.12227074235807844</v>
      </c>
      <c r="AS1012" s="451">
        <f t="shared" si="2870"/>
        <v>-4.0404040404040331E-2</v>
      </c>
      <c r="AT1012" s="451">
        <f t="shared" si="2871"/>
        <v>-7.127882599580726E-2</v>
      </c>
      <c r="AU1012" s="444">
        <f t="shared" si="2872"/>
        <v>-7.0103092783505128E-2</v>
      </c>
      <c r="AV1012" s="466">
        <f t="shared" si="2873"/>
        <v>-0.12573964497041412</v>
      </c>
      <c r="AW1012" s="466">
        <f t="shared" si="2874"/>
        <v>-0.21965317919075134</v>
      </c>
    </row>
    <row r="1013" spans="1:49">
      <c r="A1013" s="352">
        <f t="shared" si="2822"/>
        <v>44358</v>
      </c>
      <c r="B1013" s="26">
        <v>11193</v>
      </c>
      <c r="C1013">
        <v>7628</v>
      </c>
      <c r="D1013" s="363">
        <f t="shared" si="2875"/>
        <v>0.16864327848494254</v>
      </c>
      <c r="E1013" s="349">
        <f t="shared" si="2876"/>
        <v>0.17241018120875662</v>
      </c>
      <c r="F1013" s="349">
        <f t="shared" si="2877"/>
        <v>0.16315949984751454</v>
      </c>
      <c r="G1013" s="470">
        <f t="shared" si="2137"/>
        <v>0.46735710540115366</v>
      </c>
      <c r="I1013" s="339">
        <v>11.45</v>
      </c>
      <c r="J1013" s="365">
        <v>19.5</v>
      </c>
      <c r="L1013" s="365">
        <v>13.2</v>
      </c>
      <c r="N1013" s="365">
        <v>19.350000000000001</v>
      </c>
      <c r="P1013" s="379">
        <v>1.44</v>
      </c>
      <c r="Q1013" s="368">
        <v>5.07</v>
      </c>
      <c r="R1013" s="366">
        <v>5.25</v>
      </c>
      <c r="S1013" s="73">
        <v>11.35</v>
      </c>
      <c r="T1013" s="365">
        <v>12.95</v>
      </c>
      <c r="U1013" s="365">
        <v>14.25</v>
      </c>
      <c r="V1013" s="365">
        <v>12.55</v>
      </c>
      <c r="X1013" s="73">
        <v>32</v>
      </c>
      <c r="Y1013" s="365">
        <v>25.1</v>
      </c>
      <c r="Z1013" s="457">
        <v>25.55</v>
      </c>
      <c r="AA1013" s="365">
        <v>8.23</v>
      </c>
      <c r="AB1013" s="365">
        <v>4.43</v>
      </c>
      <c r="AD1013" s="475">
        <v>9.65</v>
      </c>
      <c r="AE1013" s="325">
        <f t="shared" ref="AE1013" si="2878">IF(ISBLANK(I1013),"",I1013/I1012-1)</f>
        <v>0.1865284974093262</v>
      </c>
      <c r="AF1013" s="325">
        <f t="shared" ref="AF1013" si="2879">IF(ISBLANK(J1013),"",J1013/J1012-1)</f>
        <v>0.12716763005780352</v>
      </c>
      <c r="AH1013" s="451">
        <f t="shared" ref="AH1013" si="2880">IF(ISBLANK(L1013),"",L1013/L1012-1)</f>
        <v>0.12820512820512819</v>
      </c>
      <c r="AJ1013" s="455">
        <f t="shared" ref="AJ1013" si="2881">IF(ISBLANK(N1013),"",N1013/N1012-1)</f>
        <v>6.02739726027397E-2</v>
      </c>
      <c r="AL1013" s="462">
        <f t="shared" ref="AL1013" si="2882">IF(ISBLANK(P1013),"",P1013/P1012-1)</f>
        <v>0.71428571428571419</v>
      </c>
      <c r="AM1013" s="462">
        <f t="shared" ref="AM1013" si="2883">IF(ISBLANK(Q1013),"",Q1013/Q1012-1)</f>
        <v>0.37027027027027026</v>
      </c>
      <c r="AN1013" s="465">
        <f t="shared" ref="AN1013" si="2884">IF(ISBLANK(R1013),"",R1013/R1012-1)</f>
        <v>0.25</v>
      </c>
      <c r="AO1013" s="325">
        <f t="shared" ref="AO1013" si="2885">IF(ISBLANK(S1013),"",S1013/S1012-1)</f>
        <v>8.8888888888889461E-3</v>
      </c>
      <c r="AP1013" s="451">
        <f t="shared" ref="AP1013" si="2886">IF(ISBLANK(T1013),"",T1013/T1012-1)</f>
        <v>4.016064257028118E-2</v>
      </c>
      <c r="AQ1013" s="451">
        <f t="shared" ref="AQ1013" si="2887">IF(ISBLANK(U1013),"",U1013/U1012-1)</f>
        <v>0.1875</v>
      </c>
      <c r="AR1013" s="451">
        <f t="shared" ref="AR1013" si="2888">IF(ISBLANK(V1013),"",V1013/V1012-1)</f>
        <v>0.24875621890547261</v>
      </c>
      <c r="AS1013" s="451">
        <f t="shared" ref="AS1013" si="2889">IF(ISBLANK(X1013),"",X1013/X1012-1)</f>
        <v>0.12280701754385959</v>
      </c>
      <c r="AT1013" s="451">
        <f t="shared" ref="AT1013" si="2890">IF(ISBLANK(Y1013),"",Y1013/Y1012-1)</f>
        <v>0.13318284424379256</v>
      </c>
      <c r="AU1013" s="444">
        <f t="shared" ref="AU1013" si="2891">IF(ISBLANK(Z1013),"",Z1013/Z1012-1)</f>
        <v>0.13303769401330379</v>
      </c>
      <c r="AV1013" s="466">
        <f t="shared" ref="AV1013" si="2892">IF(ISBLANK(AA1013),"",AA1013/AA1012-1)</f>
        <v>0.39255499153976325</v>
      </c>
      <c r="AW1013" s="466">
        <f t="shared" ref="AW1013" si="2893">IF(ISBLANK(AB1013),"",AB1013/AB1012-1)</f>
        <v>0.64074074074074061</v>
      </c>
    </row>
    <row r="1014" spans="1:49">
      <c r="A1014" s="352">
        <f t="shared" si="2822"/>
        <v>44365</v>
      </c>
      <c r="B1014" s="26">
        <v>12732</v>
      </c>
      <c r="C1014">
        <v>8378</v>
      </c>
      <c r="D1014" s="363">
        <f t="shared" ref="D1014:D1016" si="2894">IF(ISBLANK(B1014),"",(B1014+C1014)/(B1013+C1013)-1)</f>
        <v>0.12161946761596099</v>
      </c>
      <c r="E1014" s="349">
        <f t="shared" ref="E1014:E1016" si="2895">IF(ISBLANK(B1014),"",B1014/B1013-1)</f>
        <v>0.13749664969177156</v>
      </c>
      <c r="F1014" s="349">
        <f t="shared" ref="F1014:F1016" si="2896">IF(ISBLANK(C1014),"",C1014/C1013-1)</f>
        <v>9.8321971683272169E-2</v>
      </c>
      <c r="G1014" s="470">
        <f t="shared" si="2137"/>
        <v>0.51969443781332059</v>
      </c>
      <c r="I1014" s="339">
        <v>11.45</v>
      </c>
      <c r="J1014" s="365">
        <v>21.75</v>
      </c>
      <c r="L1014" s="365">
        <v>15.15</v>
      </c>
      <c r="N1014" s="365">
        <v>21.15</v>
      </c>
      <c r="P1014" s="379">
        <v>2.36</v>
      </c>
      <c r="Q1014" s="368">
        <v>5.36</v>
      </c>
      <c r="R1014" s="366">
        <v>6.65</v>
      </c>
      <c r="S1014" s="73">
        <v>13</v>
      </c>
      <c r="T1014" s="365">
        <v>14.75</v>
      </c>
      <c r="U1014" s="365">
        <v>16.3</v>
      </c>
      <c r="V1014" s="365">
        <v>14.6</v>
      </c>
      <c r="X1014" s="73">
        <v>34.6</v>
      </c>
      <c r="Y1014" s="365">
        <v>27.7</v>
      </c>
      <c r="Z1014" s="457">
        <v>28.15</v>
      </c>
      <c r="AA1014" s="365">
        <v>9.2899999999999991</v>
      </c>
      <c r="AB1014" s="365">
        <v>6</v>
      </c>
      <c r="AD1014" s="475">
        <v>11.3</v>
      </c>
      <c r="AE1014" s="325">
        <f t="shared" ref="AE1014:AE1016" si="2897">IF(ISBLANK(I1014),"",I1014/I1013-1)</f>
        <v>0</v>
      </c>
      <c r="AF1014" s="325">
        <f t="shared" ref="AF1014:AF1016" si="2898">IF(ISBLANK(J1014),"",J1014/J1013-1)</f>
        <v>0.11538461538461542</v>
      </c>
      <c r="AH1014" s="451">
        <f t="shared" ref="AH1014:AH1016" si="2899">IF(ISBLANK(L1014),"",L1014/L1013-1)</f>
        <v>0.14772727272727271</v>
      </c>
      <c r="AJ1014" s="455">
        <f t="shared" ref="AJ1014:AJ1016" si="2900">IF(ISBLANK(N1014),"",N1014/N1013-1)</f>
        <v>9.3023255813953432E-2</v>
      </c>
      <c r="AL1014" s="462">
        <f t="shared" ref="AL1014:AL1016" si="2901">IF(ISBLANK(P1014),"",P1014/P1013-1)</f>
        <v>0.63888888888888884</v>
      </c>
      <c r="AM1014" s="462">
        <f t="shared" ref="AM1014:AM1016" si="2902">IF(ISBLANK(Q1014),"",Q1014/Q1013-1)</f>
        <v>5.7199211045364962E-2</v>
      </c>
      <c r="AN1014" s="465">
        <f t="shared" ref="AN1014:AN1016" si="2903">IF(ISBLANK(R1014),"",R1014/R1013-1)</f>
        <v>0.26666666666666683</v>
      </c>
      <c r="AO1014" s="325">
        <f t="shared" ref="AO1014:AO1016" si="2904">IF(ISBLANK(S1014),"",S1014/S1013-1)</f>
        <v>0.14537444933920707</v>
      </c>
      <c r="AP1014" s="451">
        <f t="shared" ref="AP1014:AP1016" si="2905">IF(ISBLANK(T1014),"",T1014/T1013-1)</f>
        <v>0.13899613899613916</v>
      </c>
      <c r="AQ1014" s="451">
        <f t="shared" ref="AQ1014:AQ1016" si="2906">IF(ISBLANK(U1014),"",U1014/U1013-1)</f>
        <v>0.14385964912280702</v>
      </c>
      <c r="AR1014" s="451">
        <f t="shared" ref="AR1014:AR1016" si="2907">IF(ISBLANK(V1014),"",V1014/V1013-1)</f>
        <v>0.16334661354581659</v>
      </c>
      <c r="AS1014" s="451">
        <f t="shared" ref="AS1014:AS1016" si="2908">IF(ISBLANK(X1014),"",X1014/X1013-1)</f>
        <v>8.1250000000000044E-2</v>
      </c>
      <c r="AT1014" s="451">
        <f t="shared" ref="AT1014:AT1016" si="2909">IF(ISBLANK(Y1014),"",Y1014/Y1013-1)</f>
        <v>0.10358565737051784</v>
      </c>
      <c r="AU1014" s="444">
        <f t="shared" ref="AU1014:AU1016" si="2910">IF(ISBLANK(Z1014),"",Z1014/Z1013-1)</f>
        <v>0.10176125244618395</v>
      </c>
      <c r="AV1014" s="466">
        <f t="shared" ref="AV1014:AV1016" si="2911">IF(ISBLANK(AA1014),"",AA1014/AA1013-1)</f>
        <v>0.12879708383961108</v>
      </c>
      <c r="AW1014" s="466">
        <f t="shared" ref="AW1014:AW1016" si="2912">IF(ISBLANK(AB1014),"",AB1014/AB1013-1)</f>
        <v>0.35440180586907455</v>
      </c>
    </row>
    <row r="1015" spans="1:49">
      <c r="A1015" s="352">
        <f t="shared" si="2822"/>
        <v>44372</v>
      </c>
      <c r="B1015" s="26">
        <v>12887</v>
      </c>
      <c r="C1015">
        <v>8146</v>
      </c>
      <c r="D1015" s="363">
        <f t="shared" si="2894"/>
        <v>-3.6475603979156945E-3</v>
      </c>
      <c r="E1015" s="349">
        <f t="shared" si="2895"/>
        <v>1.217404963870572E-2</v>
      </c>
      <c r="F1015" s="349">
        <f t="shared" si="2896"/>
        <v>-2.7691573167820449E-2</v>
      </c>
      <c r="G1015" s="470">
        <f t="shared" si="2137"/>
        <v>0.58200343726982573</v>
      </c>
      <c r="I1015" s="339">
        <v>12</v>
      </c>
      <c r="J1015" s="365">
        <v>21</v>
      </c>
      <c r="L1015" s="365">
        <v>14.35</v>
      </c>
      <c r="N1015" s="365">
        <v>20.25</v>
      </c>
      <c r="P1015" s="379">
        <v>1.52</v>
      </c>
      <c r="Q1015" s="368">
        <v>5.49</v>
      </c>
      <c r="R1015" s="366">
        <v>7.45</v>
      </c>
      <c r="S1015" s="73">
        <v>12.2</v>
      </c>
      <c r="T1015" s="365">
        <v>13.95</v>
      </c>
      <c r="U1015" s="365">
        <v>17.350000000000001</v>
      </c>
      <c r="V1015" s="365">
        <v>15.6</v>
      </c>
      <c r="X1015" s="73">
        <v>34.15</v>
      </c>
      <c r="Y1015" s="365">
        <v>27.25</v>
      </c>
      <c r="Z1015" s="457">
        <v>27.7</v>
      </c>
      <c r="AA1015" s="365">
        <v>9.6300000000000008</v>
      </c>
      <c r="AB1015" s="365">
        <v>6.29</v>
      </c>
      <c r="AD1015" s="475">
        <v>10.5</v>
      </c>
      <c r="AE1015" s="325">
        <f t="shared" si="2897"/>
        <v>4.8034934497816595E-2</v>
      </c>
      <c r="AF1015" s="325">
        <f t="shared" si="2898"/>
        <v>-3.4482758620689613E-2</v>
      </c>
      <c r="AH1015" s="451">
        <f t="shared" si="2899"/>
        <v>-5.2805280528052889E-2</v>
      </c>
      <c r="AJ1015" s="455">
        <f t="shared" si="2900"/>
        <v>-4.2553191489361653E-2</v>
      </c>
      <c r="AL1015" s="462">
        <f t="shared" si="2901"/>
        <v>-0.35593220338983045</v>
      </c>
      <c r="AM1015" s="462">
        <f t="shared" si="2902"/>
        <v>2.4253731343283569E-2</v>
      </c>
      <c r="AN1015" s="465">
        <f t="shared" si="2903"/>
        <v>0.12030075187969924</v>
      </c>
      <c r="AO1015" s="325">
        <f t="shared" si="2904"/>
        <v>-6.1538461538461542E-2</v>
      </c>
      <c r="AP1015" s="451">
        <f t="shared" si="2905"/>
        <v>-5.4237288135593253E-2</v>
      </c>
      <c r="AQ1015" s="451">
        <f t="shared" si="2906"/>
        <v>6.4417177914110502E-2</v>
      </c>
      <c r="AR1015" s="451">
        <f t="shared" si="2907"/>
        <v>6.8493150684931559E-2</v>
      </c>
      <c r="AS1015" s="451">
        <f t="shared" si="2908"/>
        <v>-1.3005780346820872E-2</v>
      </c>
      <c r="AT1015" s="451">
        <f t="shared" si="2909"/>
        <v>-1.6245487364620947E-2</v>
      </c>
      <c r="AU1015" s="444">
        <f t="shared" si="2910"/>
        <v>-1.5985790408525768E-2</v>
      </c>
      <c r="AV1015" s="466">
        <f t="shared" si="2911"/>
        <v>3.6598493003229482E-2</v>
      </c>
      <c r="AW1015" s="466">
        <f t="shared" si="2912"/>
        <v>4.8333333333333339E-2</v>
      </c>
    </row>
    <row r="1016" spans="1:49">
      <c r="A1016" s="352">
        <f t="shared" si="2822"/>
        <v>44379</v>
      </c>
      <c r="B1016" s="26">
        <v>12008</v>
      </c>
      <c r="C1016">
        <v>7567</v>
      </c>
      <c r="D1016" s="363">
        <f t="shared" si="2894"/>
        <v>-6.9319640564826646E-2</v>
      </c>
      <c r="E1016" s="349">
        <f t="shared" si="2895"/>
        <v>-6.8208271901916695E-2</v>
      </c>
      <c r="F1016" s="349">
        <f t="shared" si="2896"/>
        <v>-7.1077829609624388E-2</v>
      </c>
      <c r="G1016" s="470">
        <f t="shared" si="2137"/>
        <v>0.58689044535483015</v>
      </c>
      <c r="I1016" s="339">
        <v>11.05</v>
      </c>
      <c r="J1016" s="365">
        <v>19.75</v>
      </c>
      <c r="L1016" s="365">
        <v>13.65</v>
      </c>
      <c r="N1016" s="365">
        <v>19.399999999999999</v>
      </c>
      <c r="P1016" s="379">
        <v>1.1000000000000001</v>
      </c>
      <c r="Q1016" s="368">
        <v>4.8600000000000003</v>
      </c>
      <c r="R1016" s="366">
        <v>7.1</v>
      </c>
      <c r="S1016" s="73">
        <v>11.5</v>
      </c>
      <c r="T1016" s="365">
        <v>13.2</v>
      </c>
      <c r="U1016" s="365">
        <v>16.25</v>
      </c>
      <c r="V1016" s="365">
        <v>14.5</v>
      </c>
      <c r="X1016" s="73">
        <v>32.25</v>
      </c>
      <c r="Y1016" s="365">
        <v>25.35</v>
      </c>
      <c r="Z1016" s="457">
        <v>25.8</v>
      </c>
      <c r="AA1016" s="365">
        <v>8.82</v>
      </c>
      <c r="AB1016" s="365">
        <v>5.45</v>
      </c>
      <c r="AD1016" s="475">
        <v>9.8000000000000007</v>
      </c>
      <c r="AE1016" s="325">
        <f t="shared" si="2897"/>
        <v>-7.9166666666666607E-2</v>
      </c>
      <c r="AF1016" s="325">
        <f t="shared" si="2898"/>
        <v>-5.9523809523809534E-2</v>
      </c>
      <c r="AH1016" s="451">
        <f t="shared" si="2899"/>
        <v>-4.8780487804877981E-2</v>
      </c>
      <c r="AJ1016" s="455">
        <f t="shared" si="2900"/>
        <v>-4.1975308641975406E-2</v>
      </c>
      <c r="AL1016" s="462">
        <f t="shared" si="2901"/>
        <v>-0.27631578947368418</v>
      </c>
      <c r="AM1016" s="462">
        <f t="shared" si="2902"/>
        <v>-0.11475409836065575</v>
      </c>
      <c r="AN1016" s="465">
        <f t="shared" si="2903"/>
        <v>-4.6979865771812124E-2</v>
      </c>
      <c r="AO1016" s="325">
        <f t="shared" si="2904"/>
        <v>-5.7377049180327822E-2</v>
      </c>
      <c r="AP1016" s="451">
        <f t="shared" si="2905"/>
        <v>-5.3763440860215006E-2</v>
      </c>
      <c r="AQ1016" s="451">
        <f t="shared" si="2906"/>
        <v>-6.3400576368876194E-2</v>
      </c>
      <c r="AR1016" s="451">
        <f t="shared" si="2907"/>
        <v>-7.0512820512820484E-2</v>
      </c>
      <c r="AS1016" s="451">
        <f t="shared" si="2908"/>
        <v>-5.5636896046852069E-2</v>
      </c>
      <c r="AT1016" s="451">
        <f t="shared" si="2909"/>
        <v>-6.9724770642201728E-2</v>
      </c>
      <c r="AU1016" s="444">
        <f t="shared" si="2910"/>
        <v>-6.8592057761732828E-2</v>
      </c>
      <c r="AV1016" s="466">
        <f t="shared" si="2911"/>
        <v>-8.411214953271029E-2</v>
      </c>
      <c r="AW1016" s="466">
        <f t="shared" si="2912"/>
        <v>-0.1335453100158982</v>
      </c>
    </row>
    <row r="1017" spans="1:49">
      <c r="A1017" s="352">
        <f t="shared" si="2822"/>
        <v>44386</v>
      </c>
      <c r="B1017" s="26">
        <v>12400</v>
      </c>
      <c r="C1017">
        <v>7794</v>
      </c>
      <c r="D1017" s="363">
        <f t="shared" ref="D1017" si="2913">IF(ISBLANK(B1017),"",(B1017+C1017)/(B1016+C1016)-1)</f>
        <v>3.1621966794380674E-2</v>
      </c>
      <c r="E1017" s="349">
        <f t="shared" ref="E1017" si="2914">IF(ISBLANK(B1017),"",B1017/B1016-1)</f>
        <v>3.2644903397734737E-2</v>
      </c>
      <c r="F1017" s="349">
        <f t="shared" ref="F1017" si="2915">IF(ISBLANK(C1017),"",C1017/C1016-1)</f>
        <v>2.9998678472314078E-2</v>
      </c>
      <c r="G1017" s="470">
        <f t="shared" si="2137"/>
        <v>0.59096741082884274</v>
      </c>
      <c r="I1017" s="339">
        <v>11.35</v>
      </c>
      <c r="J1017" s="365">
        <v>20.6</v>
      </c>
      <c r="L1017" s="365">
        <v>13.75</v>
      </c>
      <c r="N1017" s="365">
        <v>19.5</v>
      </c>
      <c r="P1017" s="379">
        <v>1.01</v>
      </c>
      <c r="Q1017" s="368">
        <v>5.13</v>
      </c>
      <c r="R1017" s="366">
        <v>6.95</v>
      </c>
      <c r="S1017" s="73">
        <v>11.6</v>
      </c>
      <c r="T1017" s="365">
        <v>13.3</v>
      </c>
      <c r="U1017" s="365">
        <v>16.7</v>
      </c>
      <c r="V1017" s="365">
        <v>14.95</v>
      </c>
      <c r="X1017" s="73">
        <v>33.35</v>
      </c>
      <c r="Y1017" s="365">
        <v>26.45</v>
      </c>
      <c r="Z1017" s="457">
        <v>26.9</v>
      </c>
      <c r="AA1017" s="365">
        <v>9.52</v>
      </c>
      <c r="AB1017" s="365">
        <v>5.78</v>
      </c>
      <c r="AD1017" s="475">
        <v>9.9</v>
      </c>
      <c r="AE1017" s="325">
        <f t="shared" ref="AE1017:AE1018" si="2916">IF(ISBLANK(I1017),"",I1017/I1016-1)</f>
        <v>2.7149321266968229E-2</v>
      </c>
      <c r="AF1017" s="325">
        <f t="shared" ref="AF1017:AF1018" si="2917">IF(ISBLANK(J1017),"",J1017/J1016-1)</f>
        <v>4.3037974683544311E-2</v>
      </c>
      <c r="AH1017" s="451">
        <f t="shared" ref="AH1017:AH1018" si="2918">IF(ISBLANK(L1017),"",L1017/L1016-1)</f>
        <v>7.3260073260073E-3</v>
      </c>
      <c r="AJ1017" s="455">
        <f t="shared" ref="AJ1017:AJ1018" si="2919">IF(ISBLANK(N1017),"",N1017/N1016-1)</f>
        <v>5.1546391752577136E-3</v>
      </c>
      <c r="AL1017" s="462">
        <f t="shared" ref="AL1017:AL1018" si="2920">IF(ISBLANK(P1017),"",P1017/P1016-1)</f>
        <v>-8.1818181818181901E-2</v>
      </c>
      <c r="AM1017" s="462">
        <f t="shared" ref="AM1017:AM1018" si="2921">IF(ISBLANK(Q1017),"",Q1017/Q1016-1)</f>
        <v>5.5555555555555358E-2</v>
      </c>
      <c r="AN1017" s="465">
        <f t="shared" ref="AN1017:AN1018" si="2922">IF(ISBLANK(R1017),"",R1017/R1016-1)</f>
        <v>-2.1126760563380254E-2</v>
      </c>
      <c r="AO1017" s="325">
        <f t="shared" ref="AO1017:AO1018" si="2923">IF(ISBLANK(S1017),"",S1017/S1016-1)</f>
        <v>8.6956521739129933E-3</v>
      </c>
      <c r="AP1017" s="451">
        <f t="shared" ref="AP1017:AP1018" si="2924">IF(ISBLANK(T1017),"",T1017/T1016-1)</f>
        <v>7.5757575757577911E-3</v>
      </c>
      <c r="AQ1017" s="451">
        <f t="shared" ref="AQ1017:AQ1018" si="2925">IF(ISBLANK(U1017),"",U1017/U1016-1)</f>
        <v>2.7692307692307683E-2</v>
      </c>
      <c r="AR1017" s="451">
        <f t="shared" ref="AR1017:AR1018" si="2926">IF(ISBLANK(V1017),"",V1017/V1016-1)</f>
        <v>3.1034482758620641E-2</v>
      </c>
      <c r="AS1017" s="451">
        <f t="shared" ref="AS1017:AS1018" si="2927">IF(ISBLANK(X1017),"",X1017/X1016-1)</f>
        <v>3.4108527131782918E-2</v>
      </c>
      <c r="AT1017" s="451">
        <f t="shared" ref="AT1017:AT1018" si="2928">IF(ISBLANK(Y1017),"",Y1017/Y1016-1)</f>
        <v>4.3392504930966469E-2</v>
      </c>
      <c r="AU1017" s="444">
        <f t="shared" ref="AU1017:AU1018" si="2929">IF(ISBLANK(Z1017),"",Z1017/Z1016-1)</f>
        <v>4.2635658914728536E-2</v>
      </c>
      <c r="AV1017" s="466">
        <f t="shared" ref="AV1017:AV1018" si="2930">IF(ISBLANK(AA1017),"",AA1017/AA1016-1)</f>
        <v>7.9365079365079305E-2</v>
      </c>
      <c r="AW1017" s="466">
        <f t="shared" ref="AW1017:AW1018" si="2931">IF(ISBLANK(AB1017),"",AB1017/AB1016-1)</f>
        <v>6.0550458715596278E-2</v>
      </c>
    </row>
    <row r="1018" spans="1:49">
      <c r="A1018" s="352">
        <f t="shared" si="2822"/>
        <v>44393</v>
      </c>
      <c r="B1018" s="26">
        <v>11842</v>
      </c>
      <c r="C1018">
        <v>7417</v>
      </c>
      <c r="D1018" s="363">
        <f t="shared" ref="D1018" si="2932">IF(ISBLANK(B1018),"",(B1018+C1018)/(B1017+C1017)-1)</f>
        <v>-4.6300881449935605E-2</v>
      </c>
      <c r="E1018" s="349">
        <f t="shared" ref="E1018" si="2933">IF(ISBLANK(B1018),"",B1018/B1017-1)</f>
        <v>-4.500000000000004E-2</v>
      </c>
      <c r="F1018" s="349">
        <f t="shared" ref="F1018" si="2934">IF(ISBLANK(C1018),"",C1018/C1017-1)</f>
        <v>-4.8370541442134929E-2</v>
      </c>
      <c r="G1018" s="470">
        <f t="shared" si="2137"/>
        <v>0.5966023998921397</v>
      </c>
      <c r="I1018" s="339">
        <v>10.85</v>
      </c>
      <c r="J1018" s="365">
        <v>19.399999999999999</v>
      </c>
      <c r="L1018" s="365">
        <v>13.5</v>
      </c>
      <c r="N1018" s="365">
        <v>19.25</v>
      </c>
      <c r="P1018" s="379">
        <v>1.04</v>
      </c>
      <c r="Q1018" s="368">
        <v>4.6399999999999997</v>
      </c>
      <c r="R1018" s="366">
        <v>6.85</v>
      </c>
      <c r="S1018" s="73">
        <v>11.35</v>
      </c>
      <c r="T1018" s="365">
        <v>13.05</v>
      </c>
      <c r="U1018" s="365">
        <v>16.3</v>
      </c>
      <c r="V1018" s="365">
        <v>14.55</v>
      </c>
      <c r="X1018" s="73">
        <v>31.45</v>
      </c>
      <c r="Y1018" s="365">
        <v>24.55</v>
      </c>
      <c r="Z1018" s="457">
        <v>25</v>
      </c>
      <c r="AA1018" s="365">
        <v>9.08</v>
      </c>
      <c r="AB1018" s="365">
        <v>5.45</v>
      </c>
      <c r="AD1018" s="475">
        <v>9.65</v>
      </c>
      <c r="AE1018" s="325">
        <f t="shared" si="2916"/>
        <v>-4.4052863436123357E-2</v>
      </c>
      <c r="AF1018" s="325">
        <f t="shared" si="2917"/>
        <v>-5.8252427184466105E-2</v>
      </c>
      <c r="AH1018" s="451">
        <f t="shared" si="2918"/>
        <v>-1.8181818181818188E-2</v>
      </c>
      <c r="AJ1018" s="455">
        <f t="shared" si="2919"/>
        <v>-1.2820512820512775E-2</v>
      </c>
      <c r="AL1018" s="462">
        <f t="shared" si="2920"/>
        <v>2.9702970297029729E-2</v>
      </c>
      <c r="AM1018" s="462">
        <f t="shared" si="2921"/>
        <v>-9.5516569200779777E-2</v>
      </c>
      <c r="AN1018" s="465">
        <f t="shared" si="2922"/>
        <v>-1.4388489208633115E-2</v>
      </c>
      <c r="AO1018" s="325">
        <f t="shared" si="2923"/>
        <v>-2.155172413793105E-2</v>
      </c>
      <c r="AP1018" s="451">
        <f t="shared" si="2924"/>
        <v>-1.8796992481203034E-2</v>
      </c>
      <c r="AQ1018" s="451">
        <f t="shared" si="2925"/>
        <v>-2.39520958083832E-2</v>
      </c>
      <c r="AR1018" s="451">
        <f t="shared" si="2926"/>
        <v>-2.6755852842809236E-2</v>
      </c>
      <c r="AS1018" s="451">
        <f t="shared" si="2927"/>
        <v>-5.6971514242878607E-2</v>
      </c>
      <c r="AT1018" s="451">
        <f t="shared" si="2928"/>
        <v>-7.1833648393194616E-2</v>
      </c>
      <c r="AU1018" s="444">
        <f t="shared" si="2929"/>
        <v>-7.0631970260223054E-2</v>
      </c>
      <c r="AV1018" s="466">
        <f t="shared" si="2930"/>
        <v>-4.621848739495793E-2</v>
      </c>
      <c r="AW1018" s="466">
        <f t="shared" si="2931"/>
        <v>-5.7093425605536319E-2</v>
      </c>
    </row>
    <row r="1019" spans="1:49">
      <c r="A1019" s="352">
        <f t="shared" si="2822"/>
        <v>44400</v>
      </c>
      <c r="B1019" s="26">
        <v>12281</v>
      </c>
      <c r="C1019">
        <v>7987</v>
      </c>
      <c r="D1019" s="363">
        <f t="shared" ref="D1019:D1020" si="2935">IF(ISBLANK(B1019),"",(B1019+C1019)/(B1018+C1018)-1)</f>
        <v>5.2391089880056141E-2</v>
      </c>
      <c r="E1019" s="349">
        <f t="shared" ref="E1019:E1020" si="2936">IF(ISBLANK(B1019),"",B1019/B1018-1)</f>
        <v>3.7071440635027875E-2</v>
      </c>
      <c r="F1019" s="349">
        <f t="shared" ref="F1019:F1020" si="2937">IF(ISBLANK(C1019),"",C1019/C1018-1)</f>
        <v>7.6850478630174024E-2</v>
      </c>
      <c r="G1019" s="470">
        <f t="shared" si="2137"/>
        <v>0.53762363841242022</v>
      </c>
      <c r="I1019" s="339">
        <v>13.4</v>
      </c>
      <c r="J1019" s="365">
        <v>20.75</v>
      </c>
      <c r="L1019" s="365">
        <v>13.75</v>
      </c>
      <c r="N1019" s="365">
        <v>19.600000000000001</v>
      </c>
      <c r="P1019" s="379">
        <v>1.1000000000000001</v>
      </c>
      <c r="Q1019" s="368">
        <v>5.01</v>
      </c>
      <c r="R1019" s="366">
        <v>6.7</v>
      </c>
      <c r="S1019" s="73">
        <v>11.6</v>
      </c>
      <c r="T1019" s="365">
        <v>13.3</v>
      </c>
      <c r="U1019" s="365">
        <v>15.9</v>
      </c>
      <c r="V1019" s="365">
        <v>14.15</v>
      </c>
      <c r="X1019" s="73">
        <v>34.1</v>
      </c>
      <c r="Y1019" s="365">
        <v>27.2</v>
      </c>
      <c r="Z1019" s="457">
        <v>27.65</v>
      </c>
      <c r="AA1019" s="365">
        <v>9.25</v>
      </c>
      <c r="AB1019" s="365">
        <v>5.21</v>
      </c>
      <c r="AD1019" s="475">
        <v>9.9</v>
      </c>
      <c r="AE1019" s="325">
        <f t="shared" ref="AE1019:AE1021" si="2938">IF(ISBLANK(I1019),"",I1019/I1018-1)</f>
        <v>0.23502304147465436</v>
      </c>
      <c r="AF1019" s="325">
        <f t="shared" ref="AF1019:AF1021" si="2939">IF(ISBLANK(J1019),"",J1019/J1018-1)</f>
        <v>6.9587628865979356E-2</v>
      </c>
      <c r="AH1019" s="451">
        <f t="shared" ref="AH1019:AH1021" si="2940">IF(ISBLANK(L1019),"",L1019/L1018-1)</f>
        <v>1.8518518518518601E-2</v>
      </c>
      <c r="AJ1019" s="455">
        <f t="shared" ref="AJ1019:AJ1021" si="2941">IF(ISBLANK(N1019),"",N1019/N1018-1)</f>
        <v>1.8181818181818299E-2</v>
      </c>
      <c r="AL1019" s="462">
        <f t="shared" ref="AL1019:AL1021" si="2942">IF(ISBLANK(P1019),"",P1019/P1018-1)</f>
        <v>5.7692307692307709E-2</v>
      </c>
      <c r="AM1019" s="462">
        <f t="shared" ref="AM1019:AM1021" si="2943">IF(ISBLANK(Q1019),"",Q1019/Q1018-1)</f>
        <v>7.9741379310344751E-2</v>
      </c>
      <c r="AN1019" s="465">
        <f t="shared" ref="AN1019:AN1021" si="2944">IF(ISBLANK(R1019),"",R1019/R1018-1)</f>
        <v>-2.1897810218978075E-2</v>
      </c>
      <c r="AO1019" s="325">
        <f t="shared" ref="AO1019:AO1021" si="2945">IF(ISBLANK(S1019),"",S1019/S1018-1)</f>
        <v>2.2026431718061623E-2</v>
      </c>
      <c r="AP1019" s="451">
        <f t="shared" ref="AP1019:AP1021" si="2946">IF(ISBLANK(T1019),"",T1019/T1018-1)</f>
        <v>1.9157088122605304E-2</v>
      </c>
      <c r="AQ1019" s="451">
        <f t="shared" ref="AQ1019:AQ1021" si="2947">IF(ISBLANK(U1019),"",U1019/U1018-1)</f>
        <v>-2.4539877300613466E-2</v>
      </c>
      <c r="AR1019" s="451">
        <f t="shared" ref="AR1019:AR1021" si="2948">IF(ISBLANK(V1019),"",V1019/V1018-1)</f>
        <v>-2.7491408934707917E-2</v>
      </c>
      <c r="AS1019" s="451">
        <f t="shared" ref="AS1019:AS1021" si="2949">IF(ISBLANK(X1019),"",X1019/X1018-1)</f>
        <v>8.4260731319554916E-2</v>
      </c>
      <c r="AT1019" s="451">
        <f t="shared" ref="AT1019:AT1021" si="2950">IF(ISBLANK(Y1019),"",Y1019/Y1018-1)</f>
        <v>0.10794297352342164</v>
      </c>
      <c r="AU1019" s="444">
        <f t="shared" ref="AU1019:AU1021" si="2951">IF(ISBLANK(Z1019),"",Z1019/Z1018-1)</f>
        <v>0.10599999999999987</v>
      </c>
      <c r="AV1019" s="466">
        <f t="shared" ref="AV1019:AV1021" si="2952">IF(ISBLANK(AA1019),"",AA1019/AA1018-1)</f>
        <v>1.8722466960352513E-2</v>
      </c>
      <c r="AW1019" s="466">
        <f t="shared" ref="AW1019:AW1021" si="2953">IF(ISBLANK(AB1019),"",AB1019/AB1018-1)</f>
        <v>-4.4036697247706424E-2</v>
      </c>
    </row>
    <row r="1020" spans="1:49">
      <c r="A1020" s="352">
        <f t="shared" si="2822"/>
        <v>44407</v>
      </c>
      <c r="B1020" s="26">
        <v>12807</v>
      </c>
      <c r="C1020">
        <v>9177</v>
      </c>
      <c r="D1020" s="363">
        <f t="shared" si="2935"/>
        <v>8.4665482534043823E-2</v>
      </c>
      <c r="E1020" s="349">
        <f t="shared" si="2936"/>
        <v>4.2830388404853093E-2</v>
      </c>
      <c r="F1020" s="349">
        <f t="shared" si="2937"/>
        <v>0.14899211218229613</v>
      </c>
      <c r="G1020" s="470">
        <f t="shared" si="2137"/>
        <v>0.39555410264792418</v>
      </c>
      <c r="I1020" s="339">
        <v>15.1</v>
      </c>
      <c r="J1020" s="365">
        <v>21.9</v>
      </c>
      <c r="L1020" s="365">
        <v>15.45</v>
      </c>
      <c r="N1020" s="365">
        <v>21.5</v>
      </c>
      <c r="P1020" s="379">
        <v>2.0299999999999998</v>
      </c>
      <c r="Q1020" s="368">
        <v>7.68</v>
      </c>
      <c r="R1020" s="366">
        <v>6.75</v>
      </c>
      <c r="S1020" s="73">
        <v>13.1</v>
      </c>
      <c r="T1020" s="365">
        <v>15.5</v>
      </c>
      <c r="U1020" s="365">
        <v>16.05</v>
      </c>
      <c r="V1020" s="365">
        <v>14.43</v>
      </c>
      <c r="X1020" s="73">
        <v>35.35</v>
      </c>
      <c r="Y1020" s="365">
        <v>28.45</v>
      </c>
      <c r="Z1020" s="457">
        <v>28.9</v>
      </c>
      <c r="AA1020" s="365">
        <v>9.2899999999999991</v>
      </c>
      <c r="AB1020" s="365">
        <v>5.36</v>
      </c>
      <c r="AD1020" s="475">
        <v>13.9</v>
      </c>
      <c r="AE1020" s="325">
        <f t="shared" si="2938"/>
        <v>0.12686567164179108</v>
      </c>
      <c r="AF1020" s="325">
        <f t="shared" si="2939"/>
        <v>5.5421686746987886E-2</v>
      </c>
      <c r="AH1020" s="451">
        <f t="shared" si="2940"/>
        <v>0.12363636363636354</v>
      </c>
      <c r="AJ1020" s="455">
        <f t="shared" si="2941"/>
        <v>9.6938775510204023E-2</v>
      </c>
      <c r="AL1020" s="462">
        <f t="shared" si="2942"/>
        <v>0.84545454545454524</v>
      </c>
      <c r="AM1020" s="462">
        <f t="shared" si="2943"/>
        <v>0.53293413173652704</v>
      </c>
      <c r="AN1020" s="465">
        <f t="shared" si="2944"/>
        <v>7.4626865671640896E-3</v>
      </c>
      <c r="AO1020" s="325">
        <f t="shared" si="2945"/>
        <v>0.1293103448275863</v>
      </c>
      <c r="AP1020" s="451">
        <f t="shared" si="2946"/>
        <v>0.16541353383458635</v>
      </c>
      <c r="AQ1020" s="451">
        <f t="shared" si="2947"/>
        <v>9.4339622641510523E-3</v>
      </c>
      <c r="AR1020" s="451">
        <f t="shared" si="2948"/>
        <v>1.9787985865724389E-2</v>
      </c>
      <c r="AS1020" s="451">
        <f t="shared" si="2949"/>
        <v>3.665689149560114E-2</v>
      </c>
      <c r="AT1020" s="451">
        <f t="shared" si="2950"/>
        <v>4.5955882352941124E-2</v>
      </c>
      <c r="AU1020" s="444">
        <f t="shared" si="2951"/>
        <v>4.5207956600361587E-2</v>
      </c>
      <c r="AV1020" s="466">
        <f t="shared" si="2952"/>
        <v>4.3243243243242802E-3</v>
      </c>
      <c r="AW1020" s="466">
        <f t="shared" si="2953"/>
        <v>2.8790786948176716E-2</v>
      </c>
    </row>
    <row r="1021" spans="1:49">
      <c r="A1021" s="352">
        <f t="shared" si="2822"/>
        <v>44414</v>
      </c>
      <c r="B1021" s="26">
        <v>13110</v>
      </c>
      <c r="C1021">
        <v>9379</v>
      </c>
      <c r="D1021" s="363">
        <f t="shared" ref="D1021" si="2954">IF(ISBLANK(B1021),"",(B1021+C1021)/(B1020+C1020)-1)</f>
        <v>2.2971251819505101E-2</v>
      </c>
      <c r="E1021" s="349">
        <f t="shared" ref="E1021" si="2955">IF(ISBLANK(B1021),"",B1021/B1020-1)</f>
        <v>2.3658936519091123E-2</v>
      </c>
      <c r="F1021" s="349">
        <f t="shared" ref="F1021" si="2956">IF(ISBLANK(C1021),"",C1021/C1020-1)</f>
        <v>2.2011550615669506E-2</v>
      </c>
      <c r="G1021" s="470">
        <f t="shared" ref="G1021:G1026" si="2957">(B1021-C1021)/C1021</f>
        <v>0.39780360379571383</v>
      </c>
      <c r="I1021" s="339">
        <v>14.55</v>
      </c>
      <c r="J1021" s="365">
        <v>22.8</v>
      </c>
      <c r="L1021" s="365">
        <v>16.100000000000001</v>
      </c>
      <c r="N1021" s="365">
        <v>22.35</v>
      </c>
      <c r="P1021" s="379">
        <v>2.41</v>
      </c>
      <c r="Q1021" s="368">
        <v>7.6</v>
      </c>
      <c r="R1021" s="366">
        <v>6.8</v>
      </c>
      <c r="S1021" s="73">
        <v>13.75</v>
      </c>
      <c r="T1021" s="365">
        <v>16.25</v>
      </c>
      <c r="U1021" s="365">
        <v>16.100000000000001</v>
      </c>
      <c r="V1021" s="365">
        <v>14.3</v>
      </c>
      <c r="X1021" s="73">
        <v>36.700000000000003</v>
      </c>
      <c r="Y1021" s="365">
        <v>29.8</v>
      </c>
      <c r="Z1021" s="457">
        <v>30.25</v>
      </c>
      <c r="AA1021" s="365">
        <v>8.99</v>
      </c>
      <c r="AB1021" s="365">
        <v>5.24</v>
      </c>
      <c r="AD1021" s="475">
        <v>14.55</v>
      </c>
      <c r="AE1021" s="325">
        <f t="shared" si="2938"/>
        <v>-3.6423841059602613E-2</v>
      </c>
      <c r="AF1021" s="325">
        <f t="shared" si="2939"/>
        <v>4.1095890410959068E-2</v>
      </c>
      <c r="AH1021" s="451">
        <f t="shared" si="2940"/>
        <v>4.2071197411003292E-2</v>
      </c>
      <c r="AJ1021" s="455">
        <f t="shared" si="2941"/>
        <v>3.9534883720930392E-2</v>
      </c>
      <c r="AL1021" s="462">
        <f t="shared" si="2942"/>
        <v>0.1871921182266012</v>
      </c>
      <c r="AM1021" s="462">
        <f t="shared" si="2943"/>
        <v>-1.041666666666663E-2</v>
      </c>
      <c r="AN1021" s="465">
        <f t="shared" si="2944"/>
        <v>7.4074074074073071E-3</v>
      </c>
      <c r="AO1021" s="325">
        <f t="shared" si="2945"/>
        <v>4.961832061068705E-2</v>
      </c>
      <c r="AP1021" s="451">
        <f t="shared" si="2946"/>
        <v>4.8387096774193505E-2</v>
      </c>
      <c r="AQ1021" s="451">
        <f t="shared" si="2947"/>
        <v>3.1152647975078995E-3</v>
      </c>
      <c r="AR1021" s="451">
        <f t="shared" si="2948"/>
        <v>-9.009009009008917E-3</v>
      </c>
      <c r="AS1021" s="451">
        <f t="shared" si="2949"/>
        <v>3.8189533239038287E-2</v>
      </c>
      <c r="AT1021" s="451">
        <f t="shared" si="2950"/>
        <v>4.7451669595782064E-2</v>
      </c>
      <c r="AU1021" s="444">
        <f t="shared" si="2951"/>
        <v>4.6712802768166251E-2</v>
      </c>
      <c r="AV1021" s="466">
        <f t="shared" si="2952"/>
        <v>-3.229278794402568E-2</v>
      </c>
      <c r="AW1021" s="466">
        <f t="shared" si="2953"/>
        <v>-2.2388059701492602E-2</v>
      </c>
    </row>
    <row r="1022" spans="1:49">
      <c r="A1022" s="352">
        <f t="shared" si="2822"/>
        <v>44421</v>
      </c>
      <c r="B1022" s="26">
        <v>14430</v>
      </c>
      <c r="C1022">
        <v>10085</v>
      </c>
      <c r="D1022" s="363">
        <f t="shared" ref="D1022:D1024" si="2958">IF(ISBLANK(B1022),"",(B1022+C1022)/(B1021+C1021)-1)</f>
        <v>9.0088487705100251E-2</v>
      </c>
      <c r="E1022" s="349">
        <f t="shared" ref="E1022:E1024" si="2959">IF(ISBLANK(B1022),"",B1022/B1021-1)</f>
        <v>0.10068649885583514</v>
      </c>
      <c r="F1022" s="349">
        <f t="shared" ref="F1022:F1024" si="2960">IF(ISBLANK(C1022),"",C1022/C1021-1)</f>
        <v>7.5274549525535805E-2</v>
      </c>
      <c r="G1022" s="470">
        <f t="shared" si="2957"/>
        <v>0.43083787803668816</v>
      </c>
      <c r="I1022" s="339">
        <v>14.7</v>
      </c>
      <c r="J1022" s="365">
        <v>24</v>
      </c>
      <c r="L1022" s="365">
        <v>17.7</v>
      </c>
      <c r="N1022" s="365">
        <v>23.55</v>
      </c>
      <c r="P1022" s="379">
        <v>3.66</v>
      </c>
      <c r="Q1022" s="368">
        <v>7.6</v>
      </c>
      <c r="R1022" s="366">
        <v>6.8</v>
      </c>
      <c r="S1022" s="73">
        <v>15.5</v>
      </c>
      <c r="T1022" s="365">
        <v>17.45</v>
      </c>
      <c r="U1022" s="365">
        <v>17.75</v>
      </c>
      <c r="V1022" s="365">
        <v>15.75</v>
      </c>
      <c r="X1022" s="73">
        <v>40.4</v>
      </c>
      <c r="Y1022" s="365">
        <v>31.7</v>
      </c>
      <c r="Z1022" s="457">
        <v>32</v>
      </c>
      <c r="AA1022" s="365">
        <v>10.78</v>
      </c>
      <c r="AB1022" s="365">
        <v>6.42</v>
      </c>
      <c r="AD1022" s="475">
        <v>15.2</v>
      </c>
      <c r="AE1022" s="325">
        <f t="shared" ref="AE1022" si="2961">IF(ISBLANK(I1022),"",I1022/I1021-1)</f>
        <v>1.0309278350515427E-2</v>
      </c>
      <c r="AF1022" s="325">
        <f t="shared" ref="AF1022" si="2962">IF(ISBLANK(J1022),"",J1022/J1021-1)</f>
        <v>5.2631578947368363E-2</v>
      </c>
      <c r="AH1022" s="451">
        <f t="shared" ref="AH1022" si="2963">IF(ISBLANK(L1022),"",L1022/L1021-1)</f>
        <v>9.9378881987577605E-2</v>
      </c>
      <c r="AJ1022" s="455">
        <f t="shared" ref="AJ1022" si="2964">IF(ISBLANK(N1022),"",N1022/N1021-1)</f>
        <v>5.3691275167785157E-2</v>
      </c>
      <c r="AL1022" s="462">
        <f t="shared" ref="AL1022" si="2965">IF(ISBLANK(P1022),"",P1022/P1021-1)</f>
        <v>0.51867219917012441</v>
      </c>
      <c r="AM1022" s="462">
        <f t="shared" ref="AM1022" si="2966">IF(ISBLANK(Q1022),"",Q1022/Q1021-1)</f>
        <v>0</v>
      </c>
      <c r="AN1022" s="465">
        <f t="shared" ref="AN1022" si="2967">IF(ISBLANK(R1022),"",R1022/R1021-1)</f>
        <v>0</v>
      </c>
      <c r="AO1022" s="325">
        <f t="shared" ref="AO1022" si="2968">IF(ISBLANK(S1022),"",S1022/S1021-1)</f>
        <v>0.1272727272727272</v>
      </c>
      <c r="AP1022" s="451">
        <f t="shared" ref="AP1022" si="2969">IF(ISBLANK(T1022),"",T1022/T1021-1)</f>
        <v>7.3846153846153895E-2</v>
      </c>
      <c r="AQ1022" s="451">
        <f t="shared" ref="AQ1022" si="2970">IF(ISBLANK(U1022),"",U1022/U1021-1)</f>
        <v>0.10248447204968936</v>
      </c>
      <c r="AR1022" s="451">
        <f t="shared" ref="AR1022" si="2971">IF(ISBLANK(V1022),"",V1022/V1021-1)</f>
        <v>0.10139860139860124</v>
      </c>
      <c r="AS1022" s="451">
        <f t="shared" ref="AS1022" si="2972">IF(ISBLANK(X1022),"",X1022/X1021-1)</f>
        <v>0.10081743869209792</v>
      </c>
      <c r="AT1022" s="451">
        <f t="shared" ref="AT1022" si="2973">IF(ISBLANK(Y1022),"",Y1022/Y1021-1)</f>
        <v>6.3758389261744819E-2</v>
      </c>
      <c r="AU1022" s="444">
        <f t="shared" ref="AU1022" si="2974">IF(ISBLANK(Z1022),"",Z1022/Z1021-1)</f>
        <v>5.7851239669421517E-2</v>
      </c>
      <c r="AV1022" s="466">
        <f t="shared" ref="AV1022" si="2975">IF(ISBLANK(AA1022),"",AA1022/AA1021-1)</f>
        <v>0.19911012235817571</v>
      </c>
      <c r="AW1022" s="466">
        <f t="shared" ref="AW1022" si="2976">IF(ISBLANK(AB1022),"",AB1022/AB1021-1)</f>
        <v>0.22519083969465647</v>
      </c>
    </row>
    <row r="1023" spans="1:49">
      <c r="A1023" s="352">
        <f t="shared" si="2822"/>
        <v>44428</v>
      </c>
      <c r="B1023" s="26">
        <v>16688</v>
      </c>
      <c r="C1023">
        <v>11937</v>
      </c>
      <c r="D1023" s="363">
        <f t="shared" si="2958"/>
        <v>0.16765245767897197</v>
      </c>
      <c r="E1023" s="349">
        <f t="shared" si="2959"/>
        <v>0.15647955647955647</v>
      </c>
      <c r="F1023" s="349">
        <f t="shared" si="2960"/>
        <v>0.18363906792265738</v>
      </c>
      <c r="G1023" s="470">
        <f t="shared" si="2957"/>
        <v>0.39800619921253244</v>
      </c>
      <c r="I1023" s="339">
        <v>16</v>
      </c>
      <c r="J1023" s="365">
        <v>28.1</v>
      </c>
      <c r="L1023" s="365">
        <v>20.7</v>
      </c>
      <c r="N1023" s="365">
        <v>28.3</v>
      </c>
      <c r="P1023" s="379">
        <v>4.9000000000000004</v>
      </c>
      <c r="Q1023" s="368">
        <v>8.9499999999999993</v>
      </c>
      <c r="R1023" s="366">
        <v>7.1</v>
      </c>
      <c r="S1023" s="73">
        <v>18.100000000000001</v>
      </c>
      <c r="T1023" s="365">
        <v>20.05</v>
      </c>
      <c r="U1023" s="365">
        <v>21.8</v>
      </c>
      <c r="V1023" s="365">
        <v>18</v>
      </c>
      <c r="X1023" s="73">
        <v>45.65</v>
      </c>
      <c r="Y1023" s="365">
        <v>36.25</v>
      </c>
      <c r="Z1023" s="457">
        <v>36.5</v>
      </c>
      <c r="AA1023" s="365">
        <v>12.67</v>
      </c>
      <c r="AB1023" s="365">
        <v>8.44</v>
      </c>
      <c r="AD1023" s="475">
        <v>17.75</v>
      </c>
      <c r="AE1023" s="325">
        <f t="shared" ref="AE1023" si="2977">IF(ISBLANK(I1023),"",I1023/I1022-1)</f>
        <v>8.8435374149659962E-2</v>
      </c>
      <c r="AF1023" s="325">
        <f t="shared" ref="AF1023" si="2978">IF(ISBLANK(J1023),"",J1023/J1022-1)</f>
        <v>0.17083333333333339</v>
      </c>
      <c r="AH1023" s="451">
        <f t="shared" ref="AH1023" si="2979">IF(ISBLANK(L1023),"",L1023/L1022-1)</f>
        <v>0.16949152542372881</v>
      </c>
      <c r="AJ1023" s="455">
        <f t="shared" ref="AJ1023" si="2980">IF(ISBLANK(N1023),"",N1023/N1022-1)</f>
        <v>0.20169851380042458</v>
      </c>
      <c r="AL1023" s="462">
        <f t="shared" ref="AL1023" si="2981">IF(ISBLANK(P1023),"",P1023/P1022-1)</f>
        <v>0.33879781420765043</v>
      </c>
      <c r="AM1023" s="462">
        <f t="shared" ref="AM1023" si="2982">IF(ISBLANK(Q1023),"",Q1023/Q1022-1)</f>
        <v>0.17763157894736836</v>
      </c>
      <c r="AN1023" s="465">
        <f t="shared" ref="AN1023" si="2983">IF(ISBLANK(R1023),"",R1023/R1022-1)</f>
        <v>4.4117647058823595E-2</v>
      </c>
      <c r="AO1023" s="325">
        <f t="shared" ref="AO1023" si="2984">IF(ISBLANK(S1023),"",S1023/S1022-1)</f>
        <v>0.16774193548387095</v>
      </c>
      <c r="AP1023" s="451">
        <f t="shared" ref="AP1023" si="2985">IF(ISBLANK(T1023),"",T1023/T1022-1)</f>
        <v>0.14899713467048725</v>
      </c>
      <c r="AQ1023" s="451">
        <f t="shared" ref="AQ1023" si="2986">IF(ISBLANK(U1023),"",U1023/U1022-1)</f>
        <v>0.22816901408450718</v>
      </c>
      <c r="AR1023" s="451">
        <f t="shared" ref="AR1023" si="2987">IF(ISBLANK(V1023),"",V1023/V1022-1)</f>
        <v>0.14285714285714279</v>
      </c>
      <c r="AS1023" s="451">
        <f t="shared" ref="AS1023" si="2988">IF(ISBLANK(X1023),"",X1023/X1022-1)</f>
        <v>0.12995049504950495</v>
      </c>
      <c r="AT1023" s="451">
        <f t="shared" ref="AT1023" si="2989">IF(ISBLANK(Y1023),"",Y1023/Y1022-1)</f>
        <v>0.14353312302839116</v>
      </c>
      <c r="AU1023" s="444">
        <f t="shared" ref="AU1023" si="2990">IF(ISBLANK(Z1023),"",Z1023/Z1022-1)</f>
        <v>0.140625</v>
      </c>
      <c r="AV1023" s="466">
        <f t="shared" ref="AV1023" si="2991">IF(ISBLANK(AA1023),"",AA1023/AA1022-1)</f>
        <v>0.17532467532467533</v>
      </c>
      <c r="AW1023" s="466">
        <f t="shared" ref="AW1023" si="2992">IF(ISBLANK(AB1023),"",AB1023/AB1022-1)</f>
        <v>0.31464174454828653</v>
      </c>
    </row>
    <row r="1024" spans="1:49">
      <c r="A1024" s="352">
        <f t="shared" si="2822"/>
        <v>44435</v>
      </c>
      <c r="B1024" s="26">
        <v>17221</v>
      </c>
      <c r="C1024">
        <v>11503</v>
      </c>
      <c r="D1024" s="363">
        <f t="shared" si="2958"/>
        <v>3.458515283842889E-3</v>
      </c>
      <c r="E1024" s="349">
        <f t="shared" si="2959"/>
        <v>3.1939117929050909E-2</v>
      </c>
      <c r="F1024" s="349">
        <f t="shared" si="2960"/>
        <v>-3.6357543771466827E-2</v>
      </c>
      <c r="G1024" s="470">
        <f t="shared" si="2957"/>
        <v>0.4970877162479353</v>
      </c>
      <c r="I1024" s="339">
        <v>15</v>
      </c>
      <c r="J1024" s="365">
        <v>27.5</v>
      </c>
      <c r="L1024" s="365">
        <v>20.25</v>
      </c>
      <c r="N1024" s="365">
        <v>26.85</v>
      </c>
      <c r="P1024" s="379">
        <v>5.07</v>
      </c>
      <c r="Q1024" s="368">
        <v>8.11</v>
      </c>
      <c r="R1024" s="366">
        <v>7.6</v>
      </c>
      <c r="S1024" s="73">
        <v>19.75</v>
      </c>
      <c r="T1024" s="365">
        <v>20.100000000000001</v>
      </c>
      <c r="U1024" s="365">
        <v>22.85</v>
      </c>
      <c r="V1024" s="365">
        <v>19.75</v>
      </c>
      <c r="X1024" s="73">
        <v>45</v>
      </c>
      <c r="Y1024" s="365">
        <v>35.75</v>
      </c>
      <c r="Z1024" s="457">
        <v>36</v>
      </c>
      <c r="AA1024" s="365">
        <v>13.85</v>
      </c>
      <c r="AB1024" s="365">
        <v>9.2899999999999991</v>
      </c>
      <c r="AD1024" s="475">
        <v>18.649999999999999</v>
      </c>
      <c r="AE1024" s="325">
        <f t="shared" ref="AE1024:AE1025" si="2993">IF(ISBLANK(I1024),"",I1024/I1023-1)</f>
        <v>-6.25E-2</v>
      </c>
      <c r="AF1024" s="325">
        <f t="shared" ref="AF1024:AF1025" si="2994">IF(ISBLANK(J1024),"",J1024/J1023-1)</f>
        <v>-2.1352313167259829E-2</v>
      </c>
      <c r="AH1024" s="451">
        <f t="shared" ref="AH1024:AH1025" si="2995">IF(ISBLANK(L1024),"",L1024/L1023-1)</f>
        <v>-2.1739130434782594E-2</v>
      </c>
      <c r="AJ1024" s="455">
        <f t="shared" ref="AJ1024:AJ1025" si="2996">IF(ISBLANK(N1024),"",N1024/N1023-1)</f>
        <v>-5.1236749116607694E-2</v>
      </c>
      <c r="AL1024" s="462">
        <f t="shared" ref="AL1024:AL1025" si="2997">IF(ISBLANK(P1024),"",P1024/P1023-1)</f>
        <v>3.469387755102038E-2</v>
      </c>
      <c r="AM1024" s="462">
        <f t="shared" ref="AM1024:AM1025" si="2998">IF(ISBLANK(Q1024),"",Q1024/Q1023-1)</f>
        <v>-9.3854748603351967E-2</v>
      </c>
      <c r="AN1024" s="465">
        <f t="shared" ref="AN1024:AN1025" si="2999">IF(ISBLANK(R1024),"",R1024/R1023-1)</f>
        <v>7.0422535211267512E-2</v>
      </c>
      <c r="AO1024" s="325">
        <f t="shared" ref="AO1024:AO1025" si="3000">IF(ISBLANK(S1024),"",S1024/S1023-1)</f>
        <v>9.1160220994475072E-2</v>
      </c>
      <c r="AP1024" s="451">
        <f t="shared" ref="AP1024:AP1025" si="3001">IF(ISBLANK(T1024),"",T1024/T1023-1)</f>
        <v>2.4937655860348684E-3</v>
      </c>
      <c r="AQ1024" s="451">
        <f t="shared" ref="AQ1024:AQ1025" si="3002">IF(ISBLANK(U1024),"",U1024/U1023-1)</f>
        <v>4.8165137614678999E-2</v>
      </c>
      <c r="AR1024" s="451">
        <f t="shared" ref="AR1024:AR1025" si="3003">IF(ISBLANK(V1024),"",V1024/V1023-1)</f>
        <v>9.7222222222222321E-2</v>
      </c>
      <c r="AS1024" s="451">
        <f t="shared" ref="AS1024:AS1025" si="3004">IF(ISBLANK(X1024),"",X1024/X1023-1)</f>
        <v>-1.4238773274917849E-2</v>
      </c>
      <c r="AT1024" s="451">
        <f t="shared" ref="AT1024:AT1025" si="3005">IF(ISBLANK(Y1024),"",Y1024/Y1023-1)</f>
        <v>-1.379310344827589E-2</v>
      </c>
      <c r="AU1024" s="444">
        <f t="shared" ref="AU1024:AU1025" si="3006">IF(ISBLANK(Z1024),"",Z1024/Z1023-1)</f>
        <v>-1.3698630136986356E-2</v>
      </c>
      <c r="AV1024" s="466">
        <f t="shared" ref="AV1024:AV1025" si="3007">IF(ISBLANK(AA1024),"",AA1024/AA1023-1)</f>
        <v>9.3133385951065462E-2</v>
      </c>
      <c r="AW1024" s="466">
        <f t="shared" ref="AW1024:AW1025" si="3008">IF(ISBLANK(AB1024),"",AB1024/AB1023-1)</f>
        <v>0.10071090047393372</v>
      </c>
    </row>
    <row r="1025" spans="1:49">
      <c r="A1025" s="352">
        <f t="shared" si="2822"/>
        <v>44442</v>
      </c>
      <c r="B1025" s="26">
        <v>16063</v>
      </c>
      <c r="C1025">
        <v>10661</v>
      </c>
      <c r="D1025" s="363">
        <f t="shared" ref="D1025" si="3009">IF(ISBLANK(B1025),"",(B1025+C1025)/(B1024+C1024)-1)</f>
        <v>-6.9628185489486127E-2</v>
      </c>
      <c r="E1025" s="349">
        <f t="shared" ref="E1025" si="3010">IF(ISBLANK(B1025),"",B1025/B1024-1)</f>
        <v>-6.7243481795482229E-2</v>
      </c>
      <c r="F1025" s="349">
        <f t="shared" ref="F1025" si="3011">IF(ISBLANK(C1025),"",C1025/C1024-1)</f>
        <v>-7.319829609667039E-2</v>
      </c>
      <c r="G1025" s="470">
        <f t="shared" si="2957"/>
        <v>0.5067066879279617</v>
      </c>
      <c r="I1025" s="339">
        <v>13.85</v>
      </c>
      <c r="J1025" s="365">
        <v>25.85</v>
      </c>
      <c r="L1025" s="365">
        <v>19.149999999999999</v>
      </c>
      <c r="N1025" s="365">
        <v>26.25</v>
      </c>
      <c r="P1025" s="379">
        <v>4.0999999999999996</v>
      </c>
      <c r="Q1025" s="368">
        <v>7.14</v>
      </c>
      <c r="R1025" s="366">
        <v>7.55</v>
      </c>
      <c r="S1025" s="73">
        <v>17.7</v>
      </c>
      <c r="T1025" s="365">
        <v>18.25</v>
      </c>
      <c r="U1025" s="365">
        <v>22.45</v>
      </c>
      <c r="V1025" s="365">
        <v>19.2</v>
      </c>
      <c r="X1025" s="73">
        <v>39.85</v>
      </c>
      <c r="Y1025" s="365">
        <v>33.15</v>
      </c>
      <c r="Z1025" s="457">
        <v>33.65</v>
      </c>
      <c r="AA1025" s="365">
        <v>13.51</v>
      </c>
      <c r="AB1025" s="365">
        <v>8.8699999999999992</v>
      </c>
      <c r="AD1025" s="475">
        <v>16.600000000000001</v>
      </c>
      <c r="AE1025" s="325">
        <f t="shared" si="2993"/>
        <v>-7.6666666666666661E-2</v>
      </c>
      <c r="AF1025" s="325">
        <f t="shared" si="2994"/>
        <v>-5.9999999999999942E-2</v>
      </c>
      <c r="AH1025" s="451">
        <f t="shared" si="2995"/>
        <v>-5.4320987654321029E-2</v>
      </c>
      <c r="AJ1025" s="455">
        <f t="shared" si="2996"/>
        <v>-2.2346368715083886E-2</v>
      </c>
      <c r="AL1025" s="462">
        <f t="shared" si="2997"/>
        <v>-0.1913214990138068</v>
      </c>
      <c r="AM1025" s="462">
        <f t="shared" si="2998"/>
        <v>-0.11960542540073982</v>
      </c>
      <c r="AN1025" s="465">
        <f t="shared" si="2999"/>
        <v>-6.5789473684210176E-3</v>
      </c>
      <c r="AO1025" s="325">
        <f t="shared" si="3000"/>
        <v>-0.10379746835443038</v>
      </c>
      <c r="AP1025" s="451">
        <f t="shared" si="3001"/>
        <v>-9.2039800995024956E-2</v>
      </c>
      <c r="AQ1025" s="451">
        <f t="shared" si="3002"/>
        <v>-1.7505470459518668E-2</v>
      </c>
      <c r="AR1025" s="451">
        <f t="shared" si="3003"/>
        <v>-2.7848101265822822E-2</v>
      </c>
      <c r="AS1025" s="451">
        <f t="shared" si="3004"/>
        <v>-0.11444444444444446</v>
      </c>
      <c r="AT1025" s="451">
        <f t="shared" si="3005"/>
        <v>-7.2727272727272751E-2</v>
      </c>
      <c r="AU1025" s="444">
        <f t="shared" si="3006"/>
        <v>-6.5277777777777768E-2</v>
      </c>
      <c r="AV1025" s="466">
        <f t="shared" si="3007"/>
        <v>-2.4548736462093879E-2</v>
      </c>
      <c r="AW1025" s="466">
        <f t="shared" si="3008"/>
        <v>-4.5209903121636197E-2</v>
      </c>
    </row>
    <row r="1026" spans="1:49">
      <c r="A1026" s="352">
        <f t="shared" si="2822"/>
        <v>44449</v>
      </c>
      <c r="B1026" s="26">
        <v>15621</v>
      </c>
      <c r="C1026">
        <v>10168</v>
      </c>
      <c r="D1026" s="363">
        <f t="shared" ref="D1026" si="3012">IF(ISBLANK(B1026),"",(B1026+C1026)/(B1025+C1025)-1)</f>
        <v>-3.4987277353689561E-2</v>
      </c>
      <c r="E1026" s="349">
        <f t="shared" ref="E1026" si="3013">IF(ISBLANK(B1026),"",B1026/B1025-1)</f>
        <v>-2.7516653178111139E-2</v>
      </c>
      <c r="F1026" s="349">
        <f t="shared" ref="F1026" si="3014">IF(ISBLANK(C1026),"",C1026/C1025-1)</f>
        <v>-4.6243316762029862E-2</v>
      </c>
      <c r="G1026" s="470">
        <f t="shared" si="2957"/>
        <v>0.53629032258064513</v>
      </c>
      <c r="I1026" s="339">
        <v>14.15</v>
      </c>
      <c r="J1026" s="365">
        <v>23.75</v>
      </c>
      <c r="L1026" s="365">
        <v>18.25</v>
      </c>
      <c r="N1026" s="365">
        <v>25.6</v>
      </c>
      <c r="P1026" s="379">
        <v>3.46</v>
      </c>
      <c r="Q1026" s="368">
        <v>7.09</v>
      </c>
      <c r="R1026" s="366">
        <v>7.65</v>
      </c>
      <c r="S1026" s="73">
        <v>16.8</v>
      </c>
      <c r="T1026" s="365">
        <v>16.100000000000001</v>
      </c>
      <c r="U1026" s="365">
        <v>22.95</v>
      </c>
      <c r="V1026" s="365">
        <v>19.649999999999999</v>
      </c>
      <c r="X1026" s="73">
        <v>38.049999999999997</v>
      </c>
      <c r="Y1026" s="365">
        <v>31.45</v>
      </c>
      <c r="Z1026" s="457">
        <v>31.85</v>
      </c>
      <c r="AA1026" s="365">
        <v>12.5</v>
      </c>
      <c r="AB1026" s="365">
        <v>9.7100000000000009</v>
      </c>
      <c r="AD1026" s="475">
        <v>15.75</v>
      </c>
      <c r="AE1026" s="325">
        <f t="shared" ref="AE1026" si="3015">IF(ISBLANK(I1026),"",I1026/I1025-1)</f>
        <v>2.1660649819494671E-2</v>
      </c>
      <c r="AF1026" s="325">
        <f t="shared" ref="AF1026" si="3016">IF(ISBLANK(J1026),"",J1026/J1025-1)</f>
        <v>-8.1237911025145104E-2</v>
      </c>
      <c r="AH1026" s="451">
        <f t="shared" ref="AH1026" si="3017">IF(ISBLANK(L1026),"",L1026/L1025-1)</f>
        <v>-4.699738903394246E-2</v>
      </c>
      <c r="AJ1026" s="455">
        <f t="shared" ref="AJ1026" si="3018">IF(ISBLANK(N1026),"",N1026/N1025-1)</f>
        <v>-2.4761904761904763E-2</v>
      </c>
      <c r="AL1026" s="462">
        <f t="shared" ref="AL1026" si="3019">IF(ISBLANK(P1026),"",P1026/P1025-1)</f>
        <v>-0.15609756097560967</v>
      </c>
      <c r="AM1026" s="462">
        <f t="shared" ref="AM1026" si="3020">IF(ISBLANK(Q1026),"",Q1026/Q1025-1)</f>
        <v>-7.0028011204481544E-3</v>
      </c>
      <c r="AN1026" s="465">
        <f t="shared" ref="AN1026" si="3021">IF(ISBLANK(R1026),"",R1026/R1025-1)</f>
        <v>1.3245033112582849E-2</v>
      </c>
      <c r="AO1026" s="325">
        <f t="shared" ref="AO1026" si="3022">IF(ISBLANK(S1026),"",S1026/S1025-1)</f>
        <v>-5.084745762711862E-2</v>
      </c>
      <c r="AP1026" s="451">
        <f t="shared" ref="AP1026" si="3023">IF(ISBLANK(T1026),"",T1026/T1025-1)</f>
        <v>-0.11780821917808215</v>
      </c>
      <c r="AQ1026" s="451">
        <f t="shared" ref="AQ1026" si="3024">IF(ISBLANK(U1026),"",U1026/U1025-1)</f>
        <v>2.2271714922049046E-2</v>
      </c>
      <c r="AR1026" s="451">
        <f t="shared" ref="AR1026" si="3025">IF(ISBLANK(V1026),"",V1026/V1025-1)</f>
        <v>2.34375E-2</v>
      </c>
      <c r="AS1026" s="451">
        <f t="shared" ref="AS1026" si="3026">IF(ISBLANK(X1026),"",X1026/X1025-1)</f>
        <v>-4.5169385194479439E-2</v>
      </c>
      <c r="AT1026" s="451">
        <f t="shared" ref="AT1026" si="3027">IF(ISBLANK(Y1026),"",Y1026/Y1025-1)</f>
        <v>-5.1282051282051211E-2</v>
      </c>
      <c r="AU1026" s="444">
        <f t="shared" ref="AU1026" si="3028">IF(ISBLANK(Z1026),"",Z1026/Z1025-1)</f>
        <v>-5.34918276374442E-2</v>
      </c>
      <c r="AV1026" s="466">
        <f t="shared" ref="AV1026" si="3029">IF(ISBLANK(AA1026),"",AA1026/AA1025-1)</f>
        <v>-7.475943745373792E-2</v>
      </c>
      <c r="AW1026" s="466">
        <f t="shared" ref="AW1026" si="3030">IF(ISBLANK(AB1026),"",AB1026/AB1025-1)</f>
        <v>9.4701240135287579E-2</v>
      </c>
    </row>
    <row r="1027" spans="1:49">
      <c r="A1027" s="352">
        <f t="shared" si="2822"/>
        <v>44456</v>
      </c>
      <c r="B1027" s="26">
        <v>17150</v>
      </c>
      <c r="C1027">
        <v>11624</v>
      </c>
      <c r="D1027" s="363">
        <f t="shared" ref="D1027:D1028" si="3031">IF(ISBLANK(B1027),"",(B1027+C1027)/(B1026+C1026)-1)</f>
        <v>0.11574702392492919</v>
      </c>
      <c r="E1027" s="349">
        <f t="shared" ref="E1027:E1028" si="3032">IF(ISBLANK(B1027),"",B1027/B1026-1)</f>
        <v>9.7881057550732953E-2</v>
      </c>
      <c r="F1027" s="349">
        <f t="shared" ref="F1027:F1028" si="3033">IF(ISBLANK(C1027),"",C1027/C1026-1)</f>
        <v>0.14319433516915825</v>
      </c>
      <c r="G1027" s="470">
        <f t="shared" ref="G1027:G1028" si="3034">(B1027-C1027)/C1027</f>
        <v>0.47539573296627669</v>
      </c>
      <c r="I1027" s="339">
        <v>16.399999999999999</v>
      </c>
      <c r="J1027" s="365">
        <v>26.75</v>
      </c>
      <c r="L1027" s="365">
        <v>20.05</v>
      </c>
      <c r="N1027" s="365">
        <v>27.9</v>
      </c>
      <c r="P1027" s="379">
        <v>4.18</v>
      </c>
      <c r="Q1027" s="368">
        <v>8.9499999999999993</v>
      </c>
      <c r="R1027" s="366">
        <v>8.3000000000000007</v>
      </c>
      <c r="S1027" s="73">
        <v>18.600000000000001</v>
      </c>
      <c r="T1027" s="365">
        <v>17.899999999999999</v>
      </c>
      <c r="U1027" s="365">
        <v>25.2</v>
      </c>
      <c r="V1027" s="365">
        <v>21.85</v>
      </c>
      <c r="X1027" s="153">
        <v>41.4</v>
      </c>
      <c r="Y1027" s="365">
        <v>34.799999999999997</v>
      </c>
      <c r="Z1027" s="457">
        <v>35.200000000000003</v>
      </c>
      <c r="AA1027" s="365">
        <v>13.3</v>
      </c>
      <c r="AB1027" s="365">
        <v>10.89</v>
      </c>
      <c r="AD1027" s="475">
        <v>17.55</v>
      </c>
      <c r="AE1027" s="325">
        <f t="shared" ref="AE1027:AE1031" si="3035">IF(ISBLANK(I1027),"",I1027/I1026-1)</f>
        <v>0.15901060070671358</v>
      </c>
      <c r="AF1027" s="325">
        <f t="shared" ref="AF1027:AF1031" si="3036">IF(ISBLANK(J1027),"",J1027/J1026-1)</f>
        <v>0.12631578947368416</v>
      </c>
      <c r="AH1027" s="451">
        <f t="shared" ref="AH1027:AH1031" si="3037">IF(ISBLANK(L1027),"",L1027/L1026-1)</f>
        <v>9.8630136986301409E-2</v>
      </c>
      <c r="AJ1027" s="455">
        <f t="shared" ref="AJ1027:AJ1031" si="3038">IF(ISBLANK(N1027),"",N1027/N1026-1)</f>
        <v>8.9843749999999778E-2</v>
      </c>
      <c r="AL1027" s="462">
        <f t="shared" ref="AL1027:AL1031" si="3039">IF(ISBLANK(P1027),"",P1027/P1026-1)</f>
        <v>0.20809248554913284</v>
      </c>
      <c r="AM1027" s="462">
        <f t="shared" ref="AM1027:AM1031" si="3040">IF(ISBLANK(Q1027),"",Q1027/Q1026-1)</f>
        <v>0.26234132581100122</v>
      </c>
      <c r="AN1027" s="465">
        <f t="shared" ref="AN1027:AN1031" si="3041">IF(ISBLANK(R1027),"",R1027/R1026-1)</f>
        <v>8.4967320261438051E-2</v>
      </c>
      <c r="AO1027" s="325">
        <f t="shared" ref="AO1027:AO1031" si="3042">IF(ISBLANK(S1027),"",S1027/S1026-1)</f>
        <v>0.10714285714285721</v>
      </c>
      <c r="AP1027" s="451">
        <f t="shared" ref="AP1027:AP1031" si="3043">IF(ISBLANK(T1027),"",T1027/T1026-1)</f>
        <v>0.11180124223602461</v>
      </c>
      <c r="AQ1027" s="451">
        <f t="shared" ref="AQ1027:AQ1031" si="3044">IF(ISBLANK(U1027),"",U1027/U1026-1)</f>
        <v>9.8039215686274606E-2</v>
      </c>
      <c r="AR1027" s="451">
        <f t="shared" ref="AR1027:AR1031" si="3045">IF(ISBLANK(V1027),"",V1027/V1026-1)</f>
        <v>0.11195928753180673</v>
      </c>
      <c r="AS1027" s="451">
        <f t="shared" ref="AS1027:AS1031" si="3046">IF(ISBLANK(X1027),"",X1027/X1026-1)</f>
        <v>8.8042049934297095E-2</v>
      </c>
      <c r="AT1027" s="451">
        <f t="shared" ref="AT1027:AT1031" si="3047">IF(ISBLANK(Y1027),"",Y1027/Y1026-1)</f>
        <v>0.10651828298887112</v>
      </c>
      <c r="AU1027" s="444">
        <f t="shared" ref="AU1027:AU1031" si="3048">IF(ISBLANK(Z1027),"",Z1027/Z1026-1)</f>
        <v>0.10518053375196246</v>
      </c>
      <c r="AV1027" s="466">
        <f t="shared" ref="AV1027:AV1031" si="3049">IF(ISBLANK(AA1027),"",AA1027/AA1026-1)</f>
        <v>6.4000000000000057E-2</v>
      </c>
      <c r="AW1027" s="466">
        <f t="shared" ref="AW1027:AW1031" si="3050">IF(ISBLANK(AB1027),"",AB1027/AB1026-1)</f>
        <v>0.12152420185375901</v>
      </c>
    </row>
    <row r="1028" spans="1:49">
      <c r="A1028" s="352">
        <f t="shared" si="2822"/>
        <v>44463</v>
      </c>
      <c r="B1028" s="26">
        <v>18758</v>
      </c>
      <c r="C1028">
        <v>13288</v>
      </c>
      <c r="D1028" s="363">
        <f t="shared" si="3031"/>
        <v>0.11371376937513022</v>
      </c>
      <c r="E1028" s="349">
        <f t="shared" si="3032"/>
        <v>9.3760932944606523E-2</v>
      </c>
      <c r="F1028" s="349">
        <f t="shared" si="3033"/>
        <v>0.14315209910529947</v>
      </c>
      <c r="G1028" s="470">
        <f t="shared" si="3034"/>
        <v>0.4116496086694762</v>
      </c>
      <c r="I1028" s="339">
        <v>19.100000000000001</v>
      </c>
      <c r="J1028" s="365">
        <v>29</v>
      </c>
      <c r="L1028" s="365">
        <v>23.05</v>
      </c>
      <c r="N1028" s="365">
        <v>29.5</v>
      </c>
      <c r="P1028" s="379">
        <v>5.74</v>
      </c>
      <c r="Q1028" s="368">
        <v>11.32</v>
      </c>
      <c r="R1028" s="366">
        <v>8.9</v>
      </c>
      <c r="S1028" s="73">
        <v>21.6</v>
      </c>
      <c r="T1028" s="365">
        <v>20.9</v>
      </c>
      <c r="U1028" s="365">
        <v>27.15</v>
      </c>
      <c r="V1028" s="365">
        <v>23.75</v>
      </c>
      <c r="X1028" s="73">
        <v>44.7</v>
      </c>
      <c r="Y1028" s="365">
        <v>38.1</v>
      </c>
      <c r="Z1028" s="457">
        <v>38.5</v>
      </c>
      <c r="AA1028" s="365">
        <v>14.4</v>
      </c>
      <c r="AB1028" s="365">
        <v>11.7</v>
      </c>
      <c r="AD1028" s="475">
        <v>20.55</v>
      </c>
      <c r="AE1028" s="325">
        <f t="shared" si="3035"/>
        <v>0.16463414634146356</v>
      </c>
      <c r="AF1028" s="325">
        <f t="shared" si="3036"/>
        <v>8.4112149532710179E-2</v>
      </c>
      <c r="AH1028" s="451">
        <f t="shared" si="3037"/>
        <v>0.14962593516209477</v>
      </c>
      <c r="AJ1028" s="455">
        <f t="shared" si="3038"/>
        <v>5.7347670250896154E-2</v>
      </c>
      <c r="AL1028" s="462">
        <f t="shared" si="3039"/>
        <v>0.37320574162679443</v>
      </c>
      <c r="AM1028" s="462">
        <f t="shared" si="3040"/>
        <v>0.26480446927374324</v>
      </c>
      <c r="AN1028" s="465">
        <f t="shared" si="3041"/>
        <v>7.2289156626506035E-2</v>
      </c>
      <c r="AO1028" s="325">
        <f t="shared" si="3042"/>
        <v>0.16129032258064524</v>
      </c>
      <c r="AP1028" s="451">
        <f t="shared" si="3043"/>
        <v>0.16759776536312843</v>
      </c>
      <c r="AQ1028" s="451">
        <f t="shared" si="3044"/>
        <v>7.7380952380952328E-2</v>
      </c>
      <c r="AR1028" s="451">
        <f t="shared" si="3045"/>
        <v>8.6956521739130377E-2</v>
      </c>
      <c r="AS1028" s="451">
        <f t="shared" si="3046"/>
        <v>7.9710144927536364E-2</v>
      </c>
      <c r="AT1028" s="451">
        <f t="shared" si="3047"/>
        <v>9.4827586206896575E-2</v>
      </c>
      <c r="AU1028" s="444">
        <f t="shared" si="3048"/>
        <v>9.375E-2</v>
      </c>
      <c r="AV1028" s="466">
        <f t="shared" si="3049"/>
        <v>8.2706766917293173E-2</v>
      </c>
      <c r="AW1028" s="466">
        <f t="shared" si="3050"/>
        <v>7.4380165289256173E-2</v>
      </c>
    </row>
    <row r="1029" spans="1:49">
      <c r="A1029" s="352">
        <f>A1028+10</f>
        <v>44473</v>
      </c>
      <c r="B1029" s="26">
        <v>22198</v>
      </c>
      <c r="C1029">
        <v>15841</v>
      </c>
      <c r="D1029" s="363">
        <f t="shared" ref="D1029:D1030" si="3051">IF(ISBLANK(B1029),"",(B1029+C1029)/(B1028+C1028)-1)</f>
        <v>0.18701241964675774</v>
      </c>
      <c r="E1029" s="349">
        <f t="shared" ref="E1029:E1030" si="3052">IF(ISBLANK(B1029),"",B1029/B1028-1)</f>
        <v>0.18338842094039887</v>
      </c>
      <c r="F1029" s="349">
        <f t="shared" ref="F1029:F1030" si="3053">IF(ISBLANK(C1029),"",C1029/C1028-1)</f>
        <v>0.19212823600240814</v>
      </c>
      <c r="G1029" s="470">
        <f t="shared" ref="G1029:G1033" si="3054">(B1029-C1029)/C1029</f>
        <v>0.40130042295309637</v>
      </c>
      <c r="I1029" s="339">
        <v>21.2</v>
      </c>
      <c r="J1029" s="365">
        <v>36</v>
      </c>
      <c r="L1029" s="365">
        <v>27.75</v>
      </c>
      <c r="N1029" s="365">
        <v>35.5</v>
      </c>
      <c r="P1029" s="379">
        <v>7.85</v>
      </c>
      <c r="Q1029" s="368">
        <v>12.89</v>
      </c>
      <c r="R1029" s="366">
        <v>11.15</v>
      </c>
      <c r="S1029" s="73">
        <v>26.3</v>
      </c>
      <c r="T1029" s="365">
        <v>25.6</v>
      </c>
      <c r="U1029" s="365">
        <v>30.65</v>
      </c>
      <c r="V1029" s="365">
        <v>27.05</v>
      </c>
      <c r="X1029" s="73">
        <v>51.45</v>
      </c>
      <c r="Y1029" s="365">
        <v>44.85</v>
      </c>
      <c r="Z1029" s="457">
        <v>45.25</v>
      </c>
      <c r="AA1029" s="365">
        <v>17.86</v>
      </c>
      <c r="AB1029" s="365">
        <v>14.31</v>
      </c>
      <c r="AD1029" s="475">
        <v>25.25</v>
      </c>
      <c r="AE1029" s="325">
        <f t="shared" si="3035"/>
        <v>0.10994764397905743</v>
      </c>
      <c r="AF1029" s="325">
        <f t="shared" si="3036"/>
        <v>0.24137931034482762</v>
      </c>
      <c r="AH1029" s="451">
        <f t="shared" si="3037"/>
        <v>0.20390455531453355</v>
      </c>
      <c r="AJ1029" s="455">
        <f t="shared" si="3038"/>
        <v>0.20338983050847448</v>
      </c>
      <c r="AL1029" s="462">
        <f t="shared" si="3039"/>
        <v>0.36759581881533099</v>
      </c>
      <c r="AM1029" s="462">
        <f t="shared" si="3040"/>
        <v>0.13869257950530045</v>
      </c>
      <c r="AN1029" s="465">
        <f t="shared" si="3041"/>
        <v>0.25280898876404501</v>
      </c>
      <c r="AO1029" s="325">
        <f t="shared" si="3042"/>
        <v>0.21759259259259256</v>
      </c>
      <c r="AP1029" s="451">
        <f t="shared" si="3043"/>
        <v>0.22488038277511979</v>
      </c>
      <c r="AQ1029" s="451">
        <f t="shared" si="3044"/>
        <v>0.12891344383057102</v>
      </c>
      <c r="AR1029" s="451">
        <f t="shared" si="3045"/>
        <v>0.13894736842105271</v>
      </c>
      <c r="AS1029" s="451">
        <f t="shared" si="3046"/>
        <v>0.15100671140939603</v>
      </c>
      <c r="AT1029" s="451">
        <f t="shared" si="3047"/>
        <v>0.17716535433070857</v>
      </c>
      <c r="AU1029" s="444">
        <f t="shared" si="3048"/>
        <v>0.17532467532467533</v>
      </c>
      <c r="AV1029" s="466">
        <f t="shared" si="3049"/>
        <v>0.24027777777777781</v>
      </c>
      <c r="AW1029" s="466">
        <f t="shared" si="3050"/>
        <v>0.22307692307692317</v>
      </c>
    </row>
    <row r="1030" spans="1:49">
      <c r="A1030" s="352">
        <f t="shared" si="2822"/>
        <v>44480</v>
      </c>
      <c r="B1030" s="26">
        <v>24328</v>
      </c>
      <c r="C1030">
        <v>17037</v>
      </c>
      <c r="D1030" s="363">
        <f t="shared" si="3051"/>
        <v>8.7436578248639485E-2</v>
      </c>
      <c r="E1030" s="349">
        <f t="shared" si="3052"/>
        <v>9.5954590503648962E-2</v>
      </c>
      <c r="F1030" s="349">
        <f t="shared" si="3053"/>
        <v>7.5500284072975266E-2</v>
      </c>
      <c r="G1030" s="470">
        <f t="shared" si="3054"/>
        <v>0.42795093032810944</v>
      </c>
      <c r="I1030" s="339">
        <v>21.35</v>
      </c>
      <c r="J1030" s="365">
        <v>37.9</v>
      </c>
      <c r="L1030" s="365">
        <v>31.75</v>
      </c>
      <c r="N1030" s="365">
        <v>40.25</v>
      </c>
      <c r="P1030" s="379">
        <v>10.6</v>
      </c>
      <c r="Q1030" s="368">
        <v>13.13</v>
      </c>
      <c r="R1030" s="366">
        <v>11.4</v>
      </c>
      <c r="S1030" s="73">
        <v>30.3</v>
      </c>
      <c r="T1030" s="365">
        <v>29.6</v>
      </c>
      <c r="U1030" s="365">
        <v>33.25</v>
      </c>
      <c r="V1030" s="365">
        <v>29.65</v>
      </c>
      <c r="X1030" s="73">
        <v>55.1</v>
      </c>
      <c r="Y1030" s="365">
        <v>48.5</v>
      </c>
      <c r="Z1030" s="457">
        <v>48.9</v>
      </c>
      <c r="AA1030" s="365">
        <v>20.100000000000001</v>
      </c>
      <c r="AB1030" s="365">
        <v>16.13</v>
      </c>
      <c r="AD1030" s="475">
        <v>29.25</v>
      </c>
      <c r="AE1030" s="325">
        <f t="shared" si="3035"/>
        <v>7.0754716981134003E-3</v>
      </c>
      <c r="AF1030" s="325">
        <f t="shared" si="3036"/>
        <v>5.2777777777777812E-2</v>
      </c>
      <c r="AH1030" s="451">
        <f t="shared" si="3037"/>
        <v>0.14414414414414423</v>
      </c>
      <c r="AJ1030" s="455">
        <f t="shared" si="3038"/>
        <v>0.13380281690140849</v>
      </c>
      <c r="AL1030" s="462">
        <f t="shared" si="3039"/>
        <v>0.35031847133757954</v>
      </c>
      <c r="AM1030" s="462">
        <f t="shared" si="3040"/>
        <v>1.8619084561675825E-2</v>
      </c>
      <c r="AN1030" s="465">
        <f t="shared" si="3041"/>
        <v>2.2421524663677195E-2</v>
      </c>
      <c r="AO1030" s="325">
        <f t="shared" si="3042"/>
        <v>0.15209125475285168</v>
      </c>
      <c r="AP1030" s="451">
        <f t="shared" si="3043"/>
        <v>0.15625</v>
      </c>
      <c r="AQ1030" s="451">
        <f t="shared" si="3044"/>
        <v>8.4828711256117462E-2</v>
      </c>
      <c r="AR1030" s="451">
        <f t="shared" si="3045"/>
        <v>9.6118299445471234E-2</v>
      </c>
      <c r="AS1030" s="451">
        <f t="shared" si="3046"/>
        <v>7.0942662779397425E-2</v>
      </c>
      <c r="AT1030" s="451">
        <f t="shared" si="3047"/>
        <v>8.1382385730211837E-2</v>
      </c>
      <c r="AU1030" s="444">
        <f t="shared" si="3048"/>
        <v>8.0662983425414225E-2</v>
      </c>
      <c r="AV1030" s="466">
        <f t="shared" si="3049"/>
        <v>0.12541993281075037</v>
      </c>
      <c r="AW1030" s="466">
        <f t="shared" si="3050"/>
        <v>0.1271837875611459</v>
      </c>
    </row>
    <row r="1031" spans="1:49">
      <c r="A1031" s="352">
        <f t="shared" si="2822"/>
        <v>44487</v>
      </c>
      <c r="B1031" s="26">
        <v>20679</v>
      </c>
      <c r="C1031">
        <v>13716</v>
      </c>
      <c r="D1031" s="363">
        <f t="shared" ref="D1031:D1032" si="3055">IF(ISBLANK(B1031),"",(B1031+C1031)/(B1030+C1030)-1)</f>
        <v>-0.16849993956243203</v>
      </c>
      <c r="E1031" s="349">
        <f t="shared" ref="E1031:E1032" si="3056">IF(ISBLANK(B1031),"",B1031/B1030-1)</f>
        <v>-0.14999177902005922</v>
      </c>
      <c r="F1031" s="349">
        <f t="shared" ref="F1031:F1032" si="3057">IF(ISBLANK(C1031),"",C1031/C1030-1)</f>
        <v>-0.19492868462757529</v>
      </c>
      <c r="G1031" s="470">
        <f t="shared" si="3054"/>
        <v>0.50765529308836399</v>
      </c>
      <c r="I1031" s="339">
        <v>16.75</v>
      </c>
      <c r="J1031" s="365">
        <v>31.4</v>
      </c>
      <c r="L1031" s="365">
        <v>27.75</v>
      </c>
      <c r="N1031" s="365">
        <v>33.75</v>
      </c>
      <c r="P1031" s="379">
        <v>7.9</v>
      </c>
      <c r="Q1031" s="368">
        <v>9.26</v>
      </c>
      <c r="R1031" s="366">
        <v>10.75</v>
      </c>
      <c r="S1031" s="73">
        <v>26.3</v>
      </c>
      <c r="T1031" s="365">
        <v>25.6</v>
      </c>
      <c r="U1031" s="365">
        <v>29.75</v>
      </c>
      <c r="V1031" s="365">
        <v>26.2</v>
      </c>
      <c r="X1031" s="73">
        <v>46.2</v>
      </c>
      <c r="Y1031" s="365">
        <v>39.6</v>
      </c>
      <c r="Z1031" s="457">
        <v>40</v>
      </c>
      <c r="AA1031" s="365">
        <v>16.02</v>
      </c>
      <c r="AB1031" s="365">
        <v>13.34</v>
      </c>
      <c r="AD1031" s="475">
        <v>25.25</v>
      </c>
      <c r="AE1031" s="325">
        <f t="shared" si="3035"/>
        <v>-0.21545667447306793</v>
      </c>
      <c r="AF1031" s="325">
        <f t="shared" si="3036"/>
        <v>-0.17150395778364114</v>
      </c>
      <c r="AH1031" s="451">
        <f t="shared" si="3037"/>
        <v>-0.12598425196850394</v>
      </c>
      <c r="AJ1031" s="455">
        <f t="shared" si="3038"/>
        <v>-0.16149068322981364</v>
      </c>
      <c r="AL1031" s="462">
        <f t="shared" si="3039"/>
        <v>-0.25471698113207542</v>
      </c>
      <c r="AM1031" s="462">
        <f t="shared" si="3040"/>
        <v>-0.29474485910129478</v>
      </c>
      <c r="AN1031" s="465">
        <f t="shared" si="3041"/>
        <v>-5.7017543859649189E-2</v>
      </c>
      <c r="AO1031" s="325">
        <f t="shared" si="3042"/>
        <v>-0.13201320132013206</v>
      </c>
      <c r="AP1031" s="451">
        <f t="shared" si="3043"/>
        <v>-0.13513513513513509</v>
      </c>
      <c r="AQ1031" s="451">
        <f t="shared" si="3044"/>
        <v>-0.10526315789473684</v>
      </c>
      <c r="AR1031" s="451">
        <f t="shared" si="3045"/>
        <v>-0.11635750421585156</v>
      </c>
      <c r="AS1031" s="451">
        <f t="shared" si="3046"/>
        <v>-0.16152450090744097</v>
      </c>
      <c r="AT1031" s="451">
        <f t="shared" si="3047"/>
        <v>-0.18350515463917527</v>
      </c>
      <c r="AU1031" s="444">
        <f t="shared" si="3048"/>
        <v>-0.18200408997955009</v>
      </c>
      <c r="AV1031" s="466">
        <f t="shared" si="3049"/>
        <v>-0.20298507462686577</v>
      </c>
      <c r="AW1031" s="466">
        <f t="shared" si="3050"/>
        <v>-0.1729696218226906</v>
      </c>
    </row>
    <row r="1032" spans="1:49">
      <c r="A1032" s="352">
        <f t="shared" si="2822"/>
        <v>44494</v>
      </c>
      <c r="B1032" s="26">
        <v>18210</v>
      </c>
      <c r="C1032">
        <v>11341</v>
      </c>
      <c r="D1032" s="363">
        <f t="shared" si="3055"/>
        <v>-0.14083442360808252</v>
      </c>
      <c r="E1032" s="349">
        <f t="shared" si="3056"/>
        <v>-0.1193964891919338</v>
      </c>
      <c r="F1032" s="349">
        <f t="shared" si="3057"/>
        <v>-0.1731554389034704</v>
      </c>
      <c r="G1032" s="470">
        <f t="shared" si="3054"/>
        <v>0.60567851159509745</v>
      </c>
      <c r="I1032" s="339">
        <v>14.25</v>
      </c>
      <c r="J1032" s="365">
        <v>27.05</v>
      </c>
      <c r="L1032" s="365">
        <v>23.2</v>
      </c>
      <c r="N1032" s="365">
        <v>29.2</v>
      </c>
      <c r="P1032" s="379">
        <v>4.9000000000000004</v>
      </c>
      <c r="Q1032" s="368">
        <v>7.01</v>
      </c>
      <c r="R1032" s="366">
        <v>9.65</v>
      </c>
      <c r="S1032" s="73">
        <v>21.75</v>
      </c>
      <c r="T1032" s="365">
        <v>21.05</v>
      </c>
      <c r="U1032" s="365">
        <v>26.65</v>
      </c>
      <c r="V1032" s="365">
        <v>23.4</v>
      </c>
      <c r="X1032" s="73">
        <v>42.2</v>
      </c>
      <c r="Y1032" s="365">
        <v>35.6</v>
      </c>
      <c r="Z1032" s="457">
        <v>36</v>
      </c>
      <c r="AA1032" s="365">
        <v>14.02</v>
      </c>
      <c r="AB1032" s="365">
        <v>11.06</v>
      </c>
      <c r="AD1032" s="475">
        <v>19.45</v>
      </c>
      <c r="AE1032" s="325">
        <f t="shared" ref="AE1032:AE1033" si="3058">IF(ISBLANK(I1032),"",I1032/I1031-1)</f>
        <v>-0.14925373134328357</v>
      </c>
      <c r="AF1032" s="325">
        <f t="shared" ref="AF1032:AF1033" si="3059">IF(ISBLANK(J1032),"",J1032/J1031-1)</f>
        <v>-0.13853503184713367</v>
      </c>
      <c r="AH1032" s="451">
        <f t="shared" ref="AH1032:AH1033" si="3060">IF(ISBLANK(L1032),"",L1032/L1031-1)</f>
        <v>-0.16396396396396395</v>
      </c>
      <c r="AJ1032" s="455">
        <f t="shared" ref="AJ1032:AJ1033" si="3061">IF(ISBLANK(N1032),"",N1032/N1031-1)</f>
        <v>-0.13481481481481483</v>
      </c>
      <c r="AL1032" s="462">
        <f t="shared" ref="AL1032:AL1033" si="3062">IF(ISBLANK(P1032),"",P1032/P1031-1)</f>
        <v>-0.379746835443038</v>
      </c>
      <c r="AM1032" s="462">
        <f t="shared" ref="AM1032:AM1033" si="3063">IF(ISBLANK(Q1032),"",Q1032/Q1031-1)</f>
        <v>-0.24298056155507564</v>
      </c>
      <c r="AN1032" s="465">
        <f t="shared" ref="AN1032:AN1033" si="3064">IF(ISBLANK(R1032),"",R1032/R1031-1)</f>
        <v>-0.10232558139534875</v>
      </c>
      <c r="AO1032" s="325">
        <f t="shared" ref="AO1032:AO1033" si="3065">IF(ISBLANK(S1032),"",S1032/S1031-1)</f>
        <v>-0.1730038022813688</v>
      </c>
      <c r="AP1032" s="451">
        <f t="shared" ref="AP1032:AP1033" si="3066">IF(ISBLANK(T1032),"",T1032/T1031-1)</f>
        <v>-0.177734375</v>
      </c>
      <c r="AQ1032" s="451">
        <f t="shared" ref="AQ1032:AQ1033" si="3067">IF(ISBLANK(U1032),"",U1032/U1031-1)</f>
        <v>-0.10420168067226898</v>
      </c>
      <c r="AR1032" s="451">
        <f t="shared" ref="AR1032:AR1033" si="3068">IF(ISBLANK(V1032),"",V1032/V1031-1)</f>
        <v>-0.10687022900763365</v>
      </c>
      <c r="AS1032" s="451">
        <f t="shared" ref="AS1032:AS1033" si="3069">IF(ISBLANK(X1032),"",X1032/X1031-1)</f>
        <v>-8.6580086580086535E-2</v>
      </c>
      <c r="AT1032" s="451">
        <f t="shared" ref="AT1032:AT1033" si="3070">IF(ISBLANK(Y1032),"",Y1032/Y1031-1)</f>
        <v>-0.10101010101010099</v>
      </c>
      <c r="AU1032" s="444">
        <f t="shared" ref="AU1032:AU1033" si="3071">IF(ISBLANK(Z1032),"",Z1032/Z1031-1)</f>
        <v>-9.9999999999999978E-2</v>
      </c>
      <c r="AV1032" s="466">
        <f t="shared" ref="AV1032:AV1033" si="3072">IF(ISBLANK(AA1032),"",AA1032/AA1031-1)</f>
        <v>-0.12484394506866414</v>
      </c>
      <c r="AW1032" s="466">
        <f t="shared" ref="AW1032:AW1033" si="3073">IF(ISBLANK(AB1032),"",AB1032/AB1031-1)</f>
        <v>-0.1709145427286356</v>
      </c>
    </row>
    <row r="1033" spans="1:49">
      <c r="A1033" s="352">
        <f t="shared" si="2822"/>
        <v>44501</v>
      </c>
      <c r="B1033" s="26">
        <v>14267</v>
      </c>
      <c r="C1033">
        <v>9365</v>
      </c>
      <c r="D1033" s="363">
        <f t="shared" ref="D1033:D1034" si="3074">IF(ISBLANK(B1033),"",(B1033+C1033)/(B1032+C1032)-1)</f>
        <v>-0.20029779026090488</v>
      </c>
      <c r="E1033" s="349">
        <f t="shared" ref="E1033:E1034" si="3075">IF(ISBLANK(B1033),"",B1033/B1032-1)</f>
        <v>-0.21652937946183415</v>
      </c>
      <c r="F1033" s="349">
        <f t="shared" ref="F1033:F1034" si="3076">IF(ISBLANK(C1033),"",C1033/C1032-1)</f>
        <v>-0.17423507627193369</v>
      </c>
      <c r="G1033" s="470">
        <f t="shared" si="3054"/>
        <v>0.52343833422317143</v>
      </c>
      <c r="I1033" s="339">
        <v>12.5</v>
      </c>
      <c r="J1033" s="365">
        <v>21.85</v>
      </c>
      <c r="L1033" s="365">
        <v>19.7</v>
      </c>
      <c r="N1033" s="365">
        <v>24.5</v>
      </c>
      <c r="P1033" s="379">
        <v>3.34</v>
      </c>
      <c r="Q1033" s="368">
        <v>5.57</v>
      </c>
      <c r="R1033" s="366">
        <v>7.5</v>
      </c>
      <c r="S1033" s="73">
        <v>18.3</v>
      </c>
      <c r="T1033" s="365">
        <v>17.600000000000001</v>
      </c>
      <c r="U1033" s="365">
        <v>21.4</v>
      </c>
      <c r="V1033" s="365">
        <v>18.149999999999999</v>
      </c>
      <c r="X1033" s="73">
        <v>34.299999999999997</v>
      </c>
      <c r="Y1033" s="365">
        <v>27.7</v>
      </c>
      <c r="Z1033" s="457">
        <v>28.1</v>
      </c>
      <c r="AA1033" s="365">
        <v>10.64</v>
      </c>
      <c r="AB1033" s="365">
        <v>7.01</v>
      </c>
      <c r="AD1033" s="475">
        <v>16</v>
      </c>
      <c r="AE1033" s="325">
        <f t="shared" si="3058"/>
        <v>-0.1228070175438597</v>
      </c>
      <c r="AF1033" s="325">
        <f t="shared" si="3059"/>
        <v>-0.19223659889094269</v>
      </c>
      <c r="AH1033" s="451">
        <f t="shared" si="3060"/>
        <v>-0.15086206896551724</v>
      </c>
      <c r="AJ1033" s="455">
        <f t="shared" si="3061"/>
        <v>-0.16095890410958902</v>
      </c>
      <c r="AL1033" s="462">
        <f t="shared" si="3062"/>
        <v>-0.31836734693877555</v>
      </c>
      <c r="AM1033" s="462">
        <f t="shared" si="3063"/>
        <v>-0.20542082738944356</v>
      </c>
      <c r="AN1033" s="465">
        <f t="shared" si="3064"/>
        <v>-0.22279792746113991</v>
      </c>
      <c r="AO1033" s="325">
        <f t="shared" si="3065"/>
        <v>-0.1586206896551724</v>
      </c>
      <c r="AP1033" s="451">
        <f t="shared" si="3066"/>
        <v>-0.16389548693586697</v>
      </c>
      <c r="AQ1033" s="451">
        <f t="shared" si="3067"/>
        <v>-0.19699812382739212</v>
      </c>
      <c r="AR1033" s="451">
        <f t="shared" si="3068"/>
        <v>-0.22435897435897434</v>
      </c>
      <c r="AS1033" s="451">
        <f t="shared" si="3069"/>
        <v>-0.18720379146919441</v>
      </c>
      <c r="AT1033" s="451">
        <f t="shared" si="3070"/>
        <v>-0.2219101123595506</v>
      </c>
      <c r="AU1033" s="444">
        <f t="shared" si="3071"/>
        <v>-0.21944444444444444</v>
      </c>
      <c r="AV1033" s="466">
        <f t="shared" si="3072"/>
        <v>-0.24108416547788869</v>
      </c>
      <c r="AW1033" s="466">
        <f t="shared" si="3073"/>
        <v>-0.36618444846292952</v>
      </c>
    </row>
    <row r="1034" spans="1:49">
      <c r="A1034" s="352">
        <f t="shared" si="2822"/>
        <v>44508</v>
      </c>
      <c r="B1034" s="26">
        <v>12467</v>
      </c>
      <c r="C1034">
        <v>7975</v>
      </c>
      <c r="D1034" s="363">
        <f t="shared" si="3074"/>
        <v>-0.13498645903859174</v>
      </c>
      <c r="E1034" s="349">
        <f t="shared" si="3075"/>
        <v>-0.12616527651223097</v>
      </c>
      <c r="F1034" s="349">
        <f t="shared" si="3076"/>
        <v>-0.1484249866524292</v>
      </c>
      <c r="G1034" s="470">
        <f t="shared" ref="G1034:G1039" si="3077">(B1034-C1034)/C1034</f>
        <v>0.56326018808777434</v>
      </c>
      <c r="I1034" s="339">
        <v>10.85</v>
      </c>
      <c r="J1034" s="365">
        <v>19.3</v>
      </c>
      <c r="L1034" s="365">
        <v>17</v>
      </c>
      <c r="N1034" s="365">
        <v>21.6</v>
      </c>
      <c r="P1034" s="379">
        <v>2.11</v>
      </c>
      <c r="Q1034" s="368">
        <v>4.05</v>
      </c>
      <c r="R1034" s="366">
        <v>8.5</v>
      </c>
      <c r="S1034" s="73">
        <v>15.6</v>
      </c>
      <c r="T1034" s="365">
        <v>15</v>
      </c>
      <c r="U1034" s="365">
        <v>18.45</v>
      </c>
      <c r="V1034" s="365">
        <v>15.3</v>
      </c>
      <c r="X1034" s="73">
        <v>30.85</v>
      </c>
      <c r="Y1034" s="365">
        <v>24.25</v>
      </c>
      <c r="Z1034" s="457">
        <v>24.65</v>
      </c>
      <c r="AA1034" s="365">
        <v>8.25</v>
      </c>
      <c r="AB1034" s="365">
        <v>5.51</v>
      </c>
      <c r="AD1034" s="475">
        <v>13.3</v>
      </c>
      <c r="AE1034" s="325">
        <f t="shared" ref="AE1034:AE1036" si="3078">IF(ISBLANK(I1034),"",I1034/I1033-1)</f>
        <v>-0.13200000000000001</v>
      </c>
      <c r="AF1034" s="325">
        <f t="shared" ref="AF1034:AF1036" si="3079">IF(ISBLANK(J1034),"",J1034/J1033-1)</f>
        <v>-0.11670480549199092</v>
      </c>
      <c r="AH1034" s="451">
        <f t="shared" ref="AH1034:AH1036" si="3080">IF(ISBLANK(L1034),"",L1034/L1033-1)</f>
        <v>-0.13705583756345174</v>
      </c>
      <c r="AJ1034" s="455">
        <f t="shared" ref="AJ1034:AJ1036" si="3081">IF(ISBLANK(N1034),"",N1034/N1033-1)</f>
        <v>-0.11836734693877549</v>
      </c>
      <c r="AL1034" s="462">
        <f t="shared" ref="AL1034:AL1036" si="3082">IF(ISBLANK(P1034),"",P1034/P1033-1)</f>
        <v>-0.36826347305389218</v>
      </c>
      <c r="AM1034" s="462">
        <f t="shared" ref="AM1034:AM1036" si="3083">IF(ISBLANK(Q1034),"",Q1034/Q1033-1)</f>
        <v>-0.27289048473967692</v>
      </c>
      <c r="AN1034" s="465">
        <f t="shared" ref="AN1034" si="3084">IF(ISBLANK(R1034),"",R1034/R1033-1)</f>
        <v>0.1333333333333333</v>
      </c>
      <c r="AO1034" s="325">
        <f t="shared" ref="AO1034" si="3085">IF(ISBLANK(S1034),"",S1034/S1033-1)</f>
        <v>-0.14754098360655743</v>
      </c>
      <c r="AP1034" s="451">
        <f t="shared" ref="AP1034" si="3086">IF(ISBLANK(T1034),"",T1034/T1033-1)</f>
        <v>-0.14772727272727282</v>
      </c>
      <c r="AQ1034" s="451">
        <f t="shared" ref="AQ1034" si="3087">IF(ISBLANK(U1034),"",U1034/U1033-1)</f>
        <v>-0.13785046728971961</v>
      </c>
      <c r="AR1034" s="451">
        <f t="shared" ref="AR1034" si="3088">IF(ISBLANK(V1034),"",V1034/V1033-1)</f>
        <v>-0.15702479338842967</v>
      </c>
      <c r="AS1034" s="451">
        <f t="shared" ref="AS1034" si="3089">IF(ISBLANK(X1034),"",X1034/X1033-1)</f>
        <v>-0.10058309037900859</v>
      </c>
      <c r="AT1034" s="451">
        <f t="shared" ref="AT1034" si="3090">IF(ISBLANK(Y1034),"",Y1034/Y1033-1)</f>
        <v>-0.12454873646209386</v>
      </c>
      <c r="AU1034" s="444">
        <f t="shared" ref="AU1034" si="3091">IF(ISBLANK(Z1034),"",Z1034/Z1033-1)</f>
        <v>-0.12277580071174388</v>
      </c>
      <c r="AV1034" s="466">
        <f t="shared" ref="AV1034" si="3092">IF(ISBLANK(AA1034),"",AA1034/AA1033-1)</f>
        <v>-0.22462406015037595</v>
      </c>
      <c r="AW1034" s="466">
        <f t="shared" ref="AW1034" si="3093">IF(ISBLANK(AB1034),"",AB1034/AB1033-1)</f>
        <v>-0.21398002853067044</v>
      </c>
    </row>
    <row r="1035" spans="1:49">
      <c r="A1035" s="352">
        <f t="shared" si="2822"/>
        <v>44515</v>
      </c>
      <c r="B1035" s="26">
        <v>13182</v>
      </c>
      <c r="C1035">
        <v>8761</v>
      </c>
      <c r="D1035" s="363">
        <f t="shared" ref="D1035:D1038" si="3094">IF(ISBLANK(B1035),"",(B1035+C1035)/(B1034+C1034)-1)</f>
        <v>7.342725760688773E-2</v>
      </c>
      <c r="E1035" s="349">
        <f t="shared" ref="E1035:E1038" si="3095">IF(ISBLANK(B1035),"",B1035/B1034-1)</f>
        <v>5.7351407716371261E-2</v>
      </c>
      <c r="F1035" s="349">
        <f t="shared" ref="F1035:F1038" si="3096">IF(ISBLANK(C1035),"",C1035/C1034-1)</f>
        <v>9.8557993730407523E-2</v>
      </c>
      <c r="G1035" s="470">
        <f t="shared" si="3077"/>
        <v>0.50462275995890882</v>
      </c>
      <c r="I1035" s="339">
        <v>12.95</v>
      </c>
      <c r="J1035" s="365">
        <v>20.05</v>
      </c>
      <c r="L1035" s="365">
        <v>17.149999999999999</v>
      </c>
      <c r="N1035" s="365">
        <v>21.9</v>
      </c>
      <c r="P1035" s="379">
        <v>2.2400000000000002</v>
      </c>
      <c r="Q1035" s="368">
        <v>5.66</v>
      </c>
      <c r="R1035" s="366">
        <v>8.8000000000000007</v>
      </c>
      <c r="S1035" s="73">
        <v>15.7</v>
      </c>
      <c r="T1035" s="365">
        <v>15.25</v>
      </c>
      <c r="U1035" s="365">
        <v>19.45</v>
      </c>
      <c r="V1035" s="365">
        <v>16.3</v>
      </c>
      <c r="X1035" s="73">
        <v>32.75</v>
      </c>
      <c r="Y1035" s="365">
        <v>26.15</v>
      </c>
      <c r="Z1035" s="457">
        <v>26.55</v>
      </c>
      <c r="AA1035" s="365">
        <v>8.36</v>
      </c>
      <c r="AB1035" s="365">
        <v>6.25</v>
      </c>
      <c r="AD1035" s="475">
        <v>13.4</v>
      </c>
      <c r="AE1035" s="325">
        <f t="shared" si="3078"/>
        <v>0.19354838709677424</v>
      </c>
      <c r="AF1035" s="325">
        <f t="shared" si="3079"/>
        <v>3.8860103626942921E-2</v>
      </c>
      <c r="AH1035" s="451">
        <f t="shared" si="3080"/>
        <v>8.8235294117646745E-3</v>
      </c>
      <c r="AJ1035" s="455">
        <f t="shared" si="3081"/>
        <v>1.388888888888884E-2</v>
      </c>
      <c r="AL1035" s="462">
        <f t="shared" si="3082"/>
        <v>6.1611374407583019E-2</v>
      </c>
      <c r="AM1035" s="462">
        <f t="shared" si="3083"/>
        <v>0.39753086419753103</v>
      </c>
      <c r="AN1035" s="465">
        <f t="shared" ref="AN1035:AN1036" si="3097">IF(ISBLANK(R1035),"",R1035/R1034-1)</f>
        <v>3.529411764705892E-2</v>
      </c>
      <c r="AO1035" s="325">
        <f t="shared" ref="AO1035:AO1036" si="3098">IF(ISBLANK(S1035),"",S1035/S1034-1)</f>
        <v>6.4102564102563875E-3</v>
      </c>
      <c r="AP1035" s="451">
        <f t="shared" ref="AP1035:AP1036" si="3099">IF(ISBLANK(T1035),"",T1035/T1034-1)</f>
        <v>1.6666666666666607E-2</v>
      </c>
      <c r="AQ1035" s="451">
        <f t="shared" ref="AQ1035:AQ1036" si="3100">IF(ISBLANK(U1035),"",U1035/U1034-1)</f>
        <v>5.4200542005420127E-2</v>
      </c>
      <c r="AR1035" s="451">
        <f t="shared" ref="AR1035:AR1036" si="3101">IF(ISBLANK(V1035),"",V1035/V1034-1)</f>
        <v>6.5359477124182996E-2</v>
      </c>
      <c r="AS1035" s="451">
        <f t="shared" ref="AS1035:AS1036" si="3102">IF(ISBLANK(X1035),"",X1035/X1034-1)</f>
        <v>6.1588330632090793E-2</v>
      </c>
      <c r="AT1035" s="451">
        <f t="shared" ref="AT1035:AT1036" si="3103">IF(ISBLANK(Y1035),"",Y1035/Y1034-1)</f>
        <v>7.8350515463917469E-2</v>
      </c>
      <c r="AU1035" s="444">
        <f t="shared" ref="AU1035:AU1036" si="3104">IF(ISBLANK(Z1035),"",Z1035/Z1034-1)</f>
        <v>7.7079107505071187E-2</v>
      </c>
      <c r="AV1035" s="466">
        <f t="shared" ref="AV1035:AV1036" si="3105">IF(ISBLANK(AA1035),"",AA1035/AA1034-1)</f>
        <v>1.3333333333333197E-2</v>
      </c>
      <c r="AW1035" s="466">
        <f t="shared" ref="AW1035:AW1036" si="3106">IF(ISBLANK(AB1035),"",AB1035/AB1034-1)</f>
        <v>0.1343012704174229</v>
      </c>
    </row>
    <row r="1036" spans="1:49">
      <c r="A1036" s="352">
        <f t="shared" si="2822"/>
        <v>44522</v>
      </c>
      <c r="B1036" s="26">
        <v>12713</v>
      </c>
      <c r="C1036">
        <v>8477</v>
      </c>
      <c r="D1036" s="363">
        <f t="shared" si="3094"/>
        <v>-3.4316182837351272E-2</v>
      </c>
      <c r="E1036" s="349">
        <f t="shared" si="3095"/>
        <v>-3.557881960248821E-2</v>
      </c>
      <c r="F1036" s="349">
        <f t="shared" si="3096"/>
        <v>-3.2416390822965435E-2</v>
      </c>
      <c r="G1036" s="470">
        <f t="shared" si="3077"/>
        <v>0.49970508434587707</v>
      </c>
      <c r="I1036" s="339">
        <v>12.55</v>
      </c>
      <c r="J1036" s="365">
        <v>19.8</v>
      </c>
      <c r="L1036" s="365">
        <v>16.55</v>
      </c>
      <c r="N1036" s="365">
        <v>20.8</v>
      </c>
      <c r="P1036" s="379">
        <v>1.97</v>
      </c>
      <c r="Q1036" s="368">
        <v>5.32</v>
      </c>
      <c r="R1036" s="366">
        <v>8.3000000000000007</v>
      </c>
      <c r="S1036" s="73">
        <v>15.1</v>
      </c>
      <c r="T1036" s="365">
        <v>14.65</v>
      </c>
      <c r="U1036" s="365">
        <v>18.5</v>
      </c>
      <c r="V1036" s="365">
        <v>15.35</v>
      </c>
      <c r="X1036" s="73">
        <v>32.299999999999997</v>
      </c>
      <c r="Y1036" s="365">
        <v>25.7</v>
      </c>
      <c r="Z1036" s="457">
        <v>26.1</v>
      </c>
      <c r="AA1036" s="365">
        <v>8.19</v>
      </c>
      <c r="AB1036" s="365">
        <v>5.66</v>
      </c>
      <c r="AD1036" s="475">
        <v>12.8</v>
      </c>
      <c r="AE1036" s="325">
        <f t="shared" si="3078"/>
        <v>-3.0888030888030826E-2</v>
      </c>
      <c r="AF1036" s="325">
        <f t="shared" si="3079"/>
        <v>-1.2468827930174564E-2</v>
      </c>
      <c r="AH1036" s="451">
        <f t="shared" si="3080"/>
        <v>-3.498542274052463E-2</v>
      </c>
      <c r="AJ1036" s="455">
        <f t="shared" si="3081"/>
        <v>-5.0228310502283047E-2</v>
      </c>
      <c r="AL1036" s="462">
        <f t="shared" si="3082"/>
        <v>-0.12053571428571441</v>
      </c>
      <c r="AM1036" s="462">
        <f t="shared" si="3083"/>
        <v>-6.0070671378091856E-2</v>
      </c>
      <c r="AN1036" s="465">
        <f t="shared" si="3097"/>
        <v>-5.6818181818181768E-2</v>
      </c>
      <c r="AO1036" s="325">
        <f t="shared" si="3098"/>
        <v>-3.8216560509554132E-2</v>
      </c>
      <c r="AP1036" s="451">
        <f t="shared" si="3099"/>
        <v>-3.9344262295081922E-2</v>
      </c>
      <c r="AQ1036" s="451">
        <f t="shared" si="3100"/>
        <v>-4.8843187660668308E-2</v>
      </c>
      <c r="AR1036" s="451">
        <f t="shared" si="3101"/>
        <v>-5.8282208588957163E-2</v>
      </c>
      <c r="AS1036" s="451">
        <f t="shared" si="3102"/>
        <v>-1.3740458015267243E-2</v>
      </c>
      <c r="AT1036" s="451">
        <f t="shared" si="3103"/>
        <v>-1.7208413001912004E-2</v>
      </c>
      <c r="AU1036" s="444">
        <f t="shared" si="3104"/>
        <v>-1.6949152542372836E-2</v>
      </c>
      <c r="AV1036" s="466">
        <f t="shared" si="3105"/>
        <v>-2.0334928229665095E-2</v>
      </c>
      <c r="AW1036" s="466">
        <f t="shared" si="3106"/>
        <v>-9.4399999999999928E-2</v>
      </c>
    </row>
    <row r="1037" spans="1:49">
      <c r="A1037" s="352">
        <f t="shared" si="2822"/>
        <v>44529</v>
      </c>
      <c r="B1037" s="26">
        <v>13582</v>
      </c>
      <c r="C1037">
        <v>8738</v>
      </c>
      <c r="D1037" s="363">
        <f t="shared" si="3094"/>
        <v>5.3327041057102509E-2</v>
      </c>
      <c r="E1037" s="349">
        <f t="shared" si="3095"/>
        <v>6.8355226933060731E-2</v>
      </c>
      <c r="F1037" s="349">
        <f t="shared" si="3096"/>
        <v>3.0789194290433031E-2</v>
      </c>
      <c r="G1037" s="470">
        <f t="shared" si="3077"/>
        <v>0.55436026550698103</v>
      </c>
      <c r="I1037" s="339">
        <v>12.15</v>
      </c>
      <c r="J1037" s="365">
        <v>20.8</v>
      </c>
      <c r="L1037" s="365">
        <v>17.45</v>
      </c>
      <c r="N1037" s="365">
        <v>21.75</v>
      </c>
      <c r="P1037" s="379">
        <v>2.2400000000000002</v>
      </c>
      <c r="Q1037" s="368">
        <v>5.35</v>
      </c>
      <c r="R1037" s="366">
        <v>8.9</v>
      </c>
      <c r="S1037" s="73">
        <v>16</v>
      </c>
      <c r="T1037" s="365">
        <v>15.55</v>
      </c>
      <c r="U1037" s="365">
        <v>19.649999999999999</v>
      </c>
      <c r="V1037" s="365">
        <v>16.45</v>
      </c>
      <c r="X1037" s="73">
        <v>34</v>
      </c>
      <c r="Y1037" s="365">
        <v>27.4</v>
      </c>
      <c r="Z1037" s="457">
        <v>27.8</v>
      </c>
      <c r="AA1037" s="365">
        <v>8.91</v>
      </c>
      <c r="AB1037" s="365">
        <v>6.42</v>
      </c>
      <c r="AD1037" s="475">
        <v>13.7</v>
      </c>
      <c r="AE1037" s="325">
        <f t="shared" ref="AE1037:AE1039" si="3107">IF(ISBLANK(I1037),"",I1037/I1036-1)</f>
        <v>-3.1872509960159334E-2</v>
      </c>
      <c r="AF1037" s="325">
        <f t="shared" ref="AF1037:AF1039" si="3108">IF(ISBLANK(J1037),"",J1037/J1036-1)</f>
        <v>5.0505050505050608E-2</v>
      </c>
      <c r="AH1037" s="451">
        <f t="shared" ref="AH1037:AH1039" si="3109">IF(ISBLANK(L1037),"",L1037/L1036-1)</f>
        <v>5.4380664652567967E-2</v>
      </c>
      <c r="AJ1037" s="455">
        <f t="shared" ref="AJ1037:AJ1039" si="3110">IF(ISBLANK(N1037),"",N1037/N1036-1)</f>
        <v>4.5673076923076872E-2</v>
      </c>
      <c r="AL1037" s="462">
        <f t="shared" ref="AL1037:AL1039" si="3111">IF(ISBLANK(P1037),"",P1037/P1036-1)</f>
        <v>0.13705583756345185</v>
      </c>
      <c r="AM1037" s="462">
        <f t="shared" ref="AM1037:AM1039" si="3112">IF(ISBLANK(Q1037),"",Q1037/Q1036-1)</f>
        <v>5.639097744360777E-3</v>
      </c>
      <c r="AN1037" s="465">
        <f t="shared" ref="AN1037:AN1039" si="3113">IF(ISBLANK(R1037),"",R1037/R1036-1)</f>
        <v>7.2289156626506035E-2</v>
      </c>
      <c r="AO1037" s="325">
        <f t="shared" ref="AO1037:AO1039" si="3114">IF(ISBLANK(S1037),"",S1037/S1036-1)</f>
        <v>5.9602649006622599E-2</v>
      </c>
      <c r="AP1037" s="451">
        <f t="shared" ref="AP1037:AP1039" si="3115">IF(ISBLANK(T1037),"",T1037/T1036-1)</f>
        <v>6.1433447098976135E-2</v>
      </c>
      <c r="AQ1037" s="451">
        <f t="shared" ref="AQ1037:AQ1039" si="3116">IF(ISBLANK(U1037),"",U1037/U1036-1)</f>
        <v>6.2162162162162193E-2</v>
      </c>
      <c r="AR1037" s="451">
        <f t="shared" ref="AR1037:AR1039" si="3117">IF(ISBLANK(V1037),"",V1037/V1036-1)</f>
        <v>7.1661237785016318E-2</v>
      </c>
      <c r="AS1037" s="451">
        <f t="shared" ref="AS1037:AS1039" si="3118">IF(ISBLANK(X1037),"",X1037/X1036-1)</f>
        <v>5.2631578947368585E-2</v>
      </c>
      <c r="AT1037" s="451">
        <f t="shared" ref="AT1037:AT1039" si="3119">IF(ISBLANK(Y1037),"",Y1037/Y1036-1)</f>
        <v>6.6147859922178975E-2</v>
      </c>
      <c r="AU1037" s="444">
        <f t="shared" ref="AU1037:AU1039" si="3120">IF(ISBLANK(Z1037),"",Z1037/Z1036-1)</f>
        <v>6.5134099616858121E-2</v>
      </c>
      <c r="AV1037" s="466">
        <f t="shared" ref="AV1037:AV1039" si="3121">IF(ISBLANK(AA1037),"",AA1037/AA1036-1)</f>
        <v>8.7912087912088044E-2</v>
      </c>
      <c r="AW1037" s="466">
        <f t="shared" ref="AW1037:AW1039" si="3122">IF(ISBLANK(AB1037),"",AB1037/AB1036-1)</f>
        <v>0.13427561837455837</v>
      </c>
    </row>
    <row r="1038" spans="1:49">
      <c r="A1038" s="352">
        <f t="shared" si="2822"/>
        <v>44536</v>
      </c>
      <c r="B1038" s="26">
        <v>14680</v>
      </c>
      <c r="C1038">
        <v>9336</v>
      </c>
      <c r="D1038" s="363">
        <f t="shared" si="3094"/>
        <v>7.5985663082437371E-2</v>
      </c>
      <c r="E1038" s="349">
        <f t="shared" si="3095"/>
        <v>8.0842291267854582E-2</v>
      </c>
      <c r="F1038" s="349">
        <f t="shared" si="3096"/>
        <v>6.843671320668343E-2</v>
      </c>
      <c r="G1038" s="470">
        <f t="shared" si="3077"/>
        <v>0.57240788346186799</v>
      </c>
      <c r="I1038" s="339">
        <v>13.05</v>
      </c>
      <c r="J1038" s="365">
        <v>21.75</v>
      </c>
      <c r="L1038" s="365">
        <v>18.25</v>
      </c>
      <c r="N1038" s="365">
        <v>22.9</v>
      </c>
      <c r="P1038" s="379">
        <v>2.66</v>
      </c>
      <c r="Q1038" s="368">
        <v>6.12</v>
      </c>
      <c r="R1038" s="366">
        <v>9.6</v>
      </c>
      <c r="S1038" s="73">
        <v>16.8</v>
      </c>
      <c r="T1038" s="365">
        <v>16.399999999999999</v>
      </c>
      <c r="U1038" s="365">
        <v>21.25</v>
      </c>
      <c r="V1038" s="365">
        <v>18.05</v>
      </c>
      <c r="X1038" s="73">
        <v>35.35</v>
      </c>
      <c r="Y1038" s="365">
        <v>28.75</v>
      </c>
      <c r="Z1038" s="457">
        <v>29.15</v>
      </c>
      <c r="AA1038" s="365">
        <v>10.68</v>
      </c>
      <c r="AB1038" s="365">
        <v>7.88</v>
      </c>
      <c r="AD1038" s="475">
        <v>14.5</v>
      </c>
      <c r="AE1038" s="325">
        <f t="shared" si="3107"/>
        <v>7.4074074074074181E-2</v>
      </c>
      <c r="AF1038" s="325">
        <f t="shared" si="3108"/>
        <v>4.5673076923076872E-2</v>
      </c>
      <c r="AH1038" s="451">
        <f t="shared" si="3109"/>
        <v>4.5845272206303855E-2</v>
      </c>
      <c r="AJ1038" s="455">
        <f t="shared" si="3110"/>
        <v>5.2873563218390762E-2</v>
      </c>
      <c r="AL1038" s="462">
        <f t="shared" si="3111"/>
        <v>0.1875</v>
      </c>
      <c r="AM1038" s="462">
        <f t="shared" si="3112"/>
        <v>0.14392523364485998</v>
      </c>
      <c r="AN1038" s="465">
        <f t="shared" si="3113"/>
        <v>7.8651685393258397E-2</v>
      </c>
      <c r="AO1038" s="325">
        <f t="shared" si="3114"/>
        <v>5.0000000000000044E-2</v>
      </c>
      <c r="AP1038" s="451">
        <f t="shared" si="3115"/>
        <v>5.4662379421221763E-2</v>
      </c>
      <c r="AQ1038" s="451">
        <f t="shared" si="3116"/>
        <v>8.1424936386768509E-2</v>
      </c>
      <c r="AR1038" s="451">
        <f t="shared" si="3117"/>
        <v>9.7264437689969618E-2</v>
      </c>
      <c r="AS1038" s="451">
        <f t="shared" si="3118"/>
        <v>3.9705882352941257E-2</v>
      </c>
      <c r="AT1038" s="451">
        <f t="shared" si="3119"/>
        <v>4.9270072992700698E-2</v>
      </c>
      <c r="AU1038" s="444">
        <f t="shared" si="3120"/>
        <v>4.8561151079136611E-2</v>
      </c>
      <c r="AV1038" s="466">
        <f t="shared" si="3121"/>
        <v>0.19865319865319853</v>
      </c>
      <c r="AW1038" s="466">
        <f t="shared" si="3122"/>
        <v>0.22741433021806845</v>
      </c>
    </row>
    <row r="1039" spans="1:49">
      <c r="A1039" s="352">
        <f t="shared" si="2822"/>
        <v>44543</v>
      </c>
      <c r="B1039" s="26">
        <v>14984</v>
      </c>
      <c r="C1039">
        <v>9311</v>
      </c>
      <c r="D1039" s="363">
        <f t="shared" ref="D1039:D1041" si="3123">IF(ISBLANK(B1039),"",(B1039+C1039)/(B1038+C1038)-1)</f>
        <v>1.1617255163224538E-2</v>
      </c>
      <c r="E1039" s="349">
        <f t="shared" ref="E1039" si="3124">IF(ISBLANK(B1039),"",B1039/B1038-1)</f>
        <v>2.0708446866485097E-2</v>
      </c>
      <c r="F1039" s="349">
        <f t="shared" ref="F1039" si="3125">IF(ISBLANK(C1039),"",C1039/C1038-1)</f>
        <v>-2.6778063410454189E-3</v>
      </c>
      <c r="G1039" s="470">
        <f t="shared" si="3077"/>
        <v>0.60927934700891417</v>
      </c>
      <c r="I1039" s="339">
        <v>13.75</v>
      </c>
      <c r="J1039" s="365">
        <v>21.1</v>
      </c>
      <c r="L1039" s="365">
        <v>17.25</v>
      </c>
      <c r="N1039" s="365">
        <v>21.45</v>
      </c>
      <c r="P1039" s="379">
        <v>2.5299999999999998</v>
      </c>
      <c r="Q1039" s="368">
        <v>6.65</v>
      </c>
      <c r="R1039" s="366">
        <v>9.9</v>
      </c>
      <c r="S1039" s="73">
        <v>15.8</v>
      </c>
      <c r="T1039" s="365">
        <v>15.4</v>
      </c>
      <c r="U1039" s="365">
        <v>22.7</v>
      </c>
      <c r="V1039" s="365">
        <v>19.5</v>
      </c>
      <c r="X1039" s="73">
        <v>36.799999999999997</v>
      </c>
      <c r="Y1039" s="365">
        <v>26.85</v>
      </c>
      <c r="Z1039" s="457">
        <v>27.25</v>
      </c>
      <c r="AA1039" s="365">
        <v>11.23</v>
      </c>
      <c r="AB1039" s="365">
        <v>8.91</v>
      </c>
      <c r="AD1039" s="475">
        <v>13.5</v>
      </c>
      <c r="AE1039" s="325">
        <f t="shared" si="3107"/>
        <v>5.3639846743295028E-2</v>
      </c>
      <c r="AF1039" s="325">
        <f t="shared" si="3108"/>
        <v>-2.9885057471264354E-2</v>
      </c>
      <c r="AH1039" s="451">
        <f t="shared" si="3109"/>
        <v>-5.4794520547945202E-2</v>
      </c>
      <c r="AJ1039" s="455">
        <f t="shared" si="3110"/>
        <v>-6.33187772925764E-2</v>
      </c>
      <c r="AL1039" s="462">
        <f t="shared" si="3111"/>
        <v>-4.8872180451127956E-2</v>
      </c>
      <c r="AM1039" s="462">
        <f t="shared" si="3112"/>
        <v>8.660130718954262E-2</v>
      </c>
      <c r="AN1039" s="465">
        <f t="shared" si="3113"/>
        <v>3.125E-2</v>
      </c>
      <c r="AO1039" s="325">
        <f t="shared" si="3114"/>
        <v>-5.9523809523809534E-2</v>
      </c>
      <c r="AP1039" s="451">
        <f t="shared" si="3115"/>
        <v>-6.0975609756097504E-2</v>
      </c>
      <c r="AQ1039" s="451">
        <f t="shared" si="3116"/>
        <v>6.823529411764695E-2</v>
      </c>
      <c r="AR1039" s="451">
        <f t="shared" si="3117"/>
        <v>8.0332409972299068E-2</v>
      </c>
      <c r="AS1039" s="451">
        <f t="shared" si="3118"/>
        <v>4.1018387553040991E-2</v>
      </c>
      <c r="AT1039" s="451">
        <f t="shared" si="3119"/>
        <v>-6.6086956521739126E-2</v>
      </c>
      <c r="AU1039" s="444">
        <f t="shared" si="3120"/>
        <v>-6.5180102915951887E-2</v>
      </c>
      <c r="AV1039" s="466">
        <f t="shared" si="3121"/>
        <v>5.1498127340823929E-2</v>
      </c>
      <c r="AW1039" s="466">
        <f t="shared" si="3122"/>
        <v>0.1307106598984773</v>
      </c>
    </row>
    <row r="1040" spans="1:49">
      <c r="A1040" s="352">
        <f t="shared" si="2822"/>
        <v>44550</v>
      </c>
      <c r="B1040" s="26">
        <v>11174</v>
      </c>
      <c r="C1040">
        <v>6691</v>
      </c>
      <c r="D1040" s="363">
        <f t="shared" si="3123"/>
        <v>-0.26466351101049601</v>
      </c>
      <c r="E1040" s="349">
        <f t="shared" ref="E1040:E1042" si="3126">IF(ISBLANK(B1040),"",B1040/B1039-1)</f>
        <v>-0.25427122263748003</v>
      </c>
      <c r="F1040" s="349">
        <f t="shared" ref="F1040:F1042" si="3127">IF(ISBLANK(C1040),"",C1040/C1039-1)</f>
        <v>-0.28138760605735147</v>
      </c>
      <c r="G1040" s="470">
        <f t="shared" ref="G1040:G1047" si="3128">(B1040-C1040)/C1040</f>
        <v>0.67000448363473319</v>
      </c>
      <c r="I1040" s="339">
        <v>9</v>
      </c>
      <c r="J1040" s="365">
        <v>16.75</v>
      </c>
      <c r="L1040" s="365">
        <v>13.95</v>
      </c>
      <c r="N1040" s="365">
        <v>17.95</v>
      </c>
      <c r="P1040" s="379">
        <v>1.18</v>
      </c>
      <c r="Q1040" s="368">
        <v>2.83</v>
      </c>
      <c r="R1040" s="366">
        <v>7.55</v>
      </c>
      <c r="S1040" s="73">
        <v>12.5</v>
      </c>
      <c r="T1040" s="365">
        <v>11.1</v>
      </c>
      <c r="U1040" s="365">
        <v>17.55</v>
      </c>
      <c r="V1040" s="365">
        <v>15.35</v>
      </c>
      <c r="X1040" s="73">
        <v>28.15</v>
      </c>
      <c r="Y1040" s="365">
        <v>21.6</v>
      </c>
      <c r="Z1040" s="457">
        <v>22</v>
      </c>
      <c r="AA1040" s="365">
        <v>7.82</v>
      </c>
      <c r="AB1040" s="365">
        <v>5.07</v>
      </c>
      <c r="AD1040" s="475">
        <v>10.199999999999999</v>
      </c>
      <c r="AE1040" s="325">
        <f t="shared" ref="AE1040:AE1042" si="3129">IF(ISBLANK(I1040),"",I1040/I1039-1)</f>
        <v>-0.34545454545454546</v>
      </c>
      <c r="AF1040" s="325">
        <f t="shared" ref="AF1040:AF1042" si="3130">IF(ISBLANK(J1040),"",J1040/J1039-1)</f>
        <v>-0.20616113744075837</v>
      </c>
      <c r="AH1040" s="451">
        <f t="shared" ref="AH1040:AH1042" si="3131">IF(ISBLANK(L1040),"",L1040/L1039-1)</f>
        <v>-0.19130434782608696</v>
      </c>
      <c r="AJ1040" s="455">
        <f t="shared" ref="AJ1040:AJ1042" si="3132">IF(ISBLANK(N1040),"",N1040/N1039-1)</f>
        <v>-0.1631701631701632</v>
      </c>
      <c r="AL1040" s="462">
        <f t="shared" ref="AL1040:AL1042" si="3133">IF(ISBLANK(P1040),"",P1040/P1039-1)</f>
        <v>-0.53359683794466406</v>
      </c>
      <c r="AM1040" s="462">
        <f t="shared" ref="AM1040:AM1042" si="3134">IF(ISBLANK(Q1040),"",Q1040/Q1039-1)</f>
        <v>-0.57443609022556386</v>
      </c>
      <c r="AN1040" s="465">
        <f t="shared" ref="AN1040:AN1042" si="3135">IF(ISBLANK(R1040),"",R1040/R1039-1)</f>
        <v>-0.23737373737373746</v>
      </c>
      <c r="AO1040" s="325">
        <f t="shared" ref="AO1040:AO1042" si="3136">IF(ISBLANK(S1040),"",S1040/S1039-1)</f>
        <v>-0.20886075949367089</v>
      </c>
      <c r="AP1040" s="451">
        <f t="shared" ref="AP1040:AP1042" si="3137">IF(ISBLANK(T1040),"",T1040/T1039-1)</f>
        <v>-0.27922077922077926</v>
      </c>
      <c r="AQ1040" s="451">
        <f t="shared" ref="AQ1040:AQ1042" si="3138">IF(ISBLANK(U1040),"",U1040/U1039-1)</f>
        <v>-0.22687224669603523</v>
      </c>
      <c r="AR1040" s="451">
        <f t="shared" ref="AR1040:AR1042" si="3139">IF(ISBLANK(V1040),"",V1040/V1039-1)</f>
        <v>-0.21282051282051284</v>
      </c>
      <c r="AS1040" s="451">
        <f t="shared" ref="AS1040:AS1042" si="3140">IF(ISBLANK(X1040),"",X1040/X1039-1)</f>
        <v>-0.23505434782608692</v>
      </c>
      <c r="AT1040" s="451">
        <f t="shared" ref="AT1040:AT1042" si="3141">IF(ISBLANK(Y1040),"",Y1040/Y1039-1)</f>
        <v>-0.1955307262569832</v>
      </c>
      <c r="AU1040" s="444">
        <f t="shared" ref="AU1040:AU1042" si="3142">IF(ISBLANK(Z1040),"",Z1040/Z1039-1)</f>
        <v>-0.19266055045871555</v>
      </c>
      <c r="AV1040" s="466">
        <f t="shared" ref="AV1040:AV1042" si="3143">IF(ISBLANK(AA1040),"",AA1040/AA1039-1)</f>
        <v>-0.30365093499554763</v>
      </c>
      <c r="AW1040" s="466">
        <f t="shared" ref="AW1040:AW1042" si="3144">IF(ISBLANK(AB1040),"",AB1040/AB1039-1)</f>
        <v>-0.4309764309764309</v>
      </c>
    </row>
    <row r="1041" spans="1:49">
      <c r="A1041" s="352">
        <v>44571</v>
      </c>
      <c r="B1041" s="26">
        <v>10487</v>
      </c>
      <c r="C1041">
        <v>6638</v>
      </c>
      <c r="D1041" s="363">
        <f t="shared" si="3123"/>
        <v>-4.1421774419255541E-2</v>
      </c>
      <c r="E1041" s="349">
        <f t="shared" si="3126"/>
        <v>-6.1482011813137616E-2</v>
      </c>
      <c r="F1041" s="349">
        <f t="shared" si="3127"/>
        <v>-7.9210880286952889E-3</v>
      </c>
      <c r="G1041" s="470">
        <f t="shared" si="3128"/>
        <v>0.57984332630310331</v>
      </c>
      <c r="I1041" s="339">
        <v>9.65</v>
      </c>
      <c r="J1041" s="365">
        <v>16.45</v>
      </c>
      <c r="L1041" s="365">
        <v>13.35</v>
      </c>
      <c r="N1041" s="365">
        <v>17.350000000000001</v>
      </c>
      <c r="P1041" s="379">
        <v>0.8</v>
      </c>
      <c r="Q1041" s="368">
        <v>3.07</v>
      </c>
      <c r="R1041" s="366">
        <v>6.6</v>
      </c>
      <c r="S1041" s="73">
        <v>11.9</v>
      </c>
      <c r="T1041" s="365">
        <v>10.55</v>
      </c>
      <c r="U1041" s="365">
        <v>16.05</v>
      </c>
      <c r="V1041" s="365">
        <v>12.85</v>
      </c>
      <c r="X1041" s="73">
        <v>28.15</v>
      </c>
      <c r="Y1041" s="365">
        <v>21.6</v>
      </c>
      <c r="Z1041" s="457">
        <v>22</v>
      </c>
      <c r="AA1041" s="365">
        <v>6.73</v>
      </c>
      <c r="AB1041" s="365">
        <v>4.05</v>
      </c>
      <c r="AD1041" s="475">
        <v>9.6</v>
      </c>
      <c r="AE1041" s="325">
        <f t="shared" si="3129"/>
        <v>7.2222222222222188E-2</v>
      </c>
      <c r="AF1041" s="325">
        <f t="shared" si="3130"/>
        <v>-1.7910447761194104E-2</v>
      </c>
      <c r="AH1041" s="451">
        <f t="shared" si="3131"/>
        <v>-4.3010752688172005E-2</v>
      </c>
      <c r="AJ1041" s="455">
        <f t="shared" si="3132"/>
        <v>-3.342618384401097E-2</v>
      </c>
      <c r="AL1041" s="462">
        <f t="shared" si="3133"/>
        <v>-0.32203389830508466</v>
      </c>
      <c r="AM1041" s="462">
        <f t="shared" si="3134"/>
        <v>8.4805653710247286E-2</v>
      </c>
      <c r="AN1041" s="465">
        <f t="shared" si="3135"/>
        <v>-0.1258278145695364</v>
      </c>
      <c r="AO1041" s="325">
        <f t="shared" si="3136"/>
        <v>-4.7999999999999932E-2</v>
      </c>
      <c r="AP1041" s="451">
        <f t="shared" si="3137"/>
        <v>-4.9549549549549488E-2</v>
      </c>
      <c r="AQ1041" s="451">
        <f t="shared" si="3138"/>
        <v>-8.54700854700855E-2</v>
      </c>
      <c r="AR1041" s="451">
        <f t="shared" si="3139"/>
        <v>-0.16286644951140061</v>
      </c>
      <c r="AS1041" s="451">
        <f t="shared" si="3140"/>
        <v>0</v>
      </c>
      <c r="AT1041" s="451">
        <f t="shared" si="3141"/>
        <v>0</v>
      </c>
      <c r="AU1041" s="444">
        <f t="shared" si="3142"/>
        <v>0</v>
      </c>
      <c r="AV1041" s="466">
        <f t="shared" si="3143"/>
        <v>-0.13938618925831203</v>
      </c>
      <c r="AW1041" s="466">
        <f t="shared" si="3144"/>
        <v>-0.20118343195266275</v>
      </c>
    </row>
    <row r="1042" spans="1:49">
      <c r="A1042" s="40">
        <f t="shared" ref="A1042:A1054" si="3145">A1041+7</f>
        <v>44578</v>
      </c>
      <c r="B1042" s="26">
        <v>9129</v>
      </c>
      <c r="C1042">
        <v>4635</v>
      </c>
      <c r="D1042" s="363">
        <f t="shared" ref="D1042:D1045" si="3146">IF(ISBLANK(B1042),"",(B1042+C1042)/(B1041+C1041)-1)</f>
        <v>-0.19626277372262779</v>
      </c>
      <c r="E1042" s="349">
        <f t="shared" si="3126"/>
        <v>-0.12949365881567654</v>
      </c>
      <c r="F1042" s="349">
        <f t="shared" si="3127"/>
        <v>-0.30174751431153957</v>
      </c>
      <c r="G1042" s="470">
        <f t="shared" si="3128"/>
        <v>0.96957928802589</v>
      </c>
      <c r="I1042" s="339">
        <v>7</v>
      </c>
      <c r="J1042" s="365">
        <v>14.25</v>
      </c>
      <c r="L1042" s="365">
        <v>10.050000000000001</v>
      </c>
      <c r="N1042" s="365">
        <v>12.35</v>
      </c>
      <c r="P1042" s="379">
        <v>-0.89</v>
      </c>
      <c r="Q1042" s="368">
        <v>1.06</v>
      </c>
      <c r="R1042" s="366">
        <v>5.95</v>
      </c>
      <c r="S1042" s="73">
        <v>9.0500000000000007</v>
      </c>
      <c r="T1042" s="365">
        <v>7.7</v>
      </c>
      <c r="U1042" s="365">
        <v>14.8</v>
      </c>
      <c r="V1042" s="365">
        <v>11.7</v>
      </c>
      <c r="X1042" s="73">
        <v>25.3</v>
      </c>
      <c r="Y1042" s="365">
        <v>18.75</v>
      </c>
      <c r="Z1042" s="457">
        <v>19.149999999999999</v>
      </c>
      <c r="AA1042" s="365">
        <v>6.04</v>
      </c>
      <c r="AB1042" s="365">
        <v>3.25</v>
      </c>
      <c r="AD1042" s="475">
        <v>6.25</v>
      </c>
      <c r="AE1042" s="325">
        <f t="shared" si="3129"/>
        <v>-0.27461139896373055</v>
      </c>
      <c r="AF1042" s="325">
        <f t="shared" si="3130"/>
        <v>-0.13373860182370811</v>
      </c>
      <c r="AH1042" s="451">
        <f t="shared" si="3131"/>
        <v>-0.24719101123595499</v>
      </c>
      <c r="AJ1042" s="455">
        <f t="shared" si="3132"/>
        <v>-0.28818443804034588</v>
      </c>
      <c r="AL1042" s="462">
        <f t="shared" si="3133"/>
        <v>-2.1124999999999998</v>
      </c>
      <c r="AM1042" s="462">
        <f t="shared" si="3134"/>
        <v>-0.65472312703583058</v>
      </c>
      <c r="AN1042" s="465">
        <f t="shared" si="3135"/>
        <v>-9.8484848484848397E-2</v>
      </c>
      <c r="AO1042" s="325">
        <f t="shared" si="3136"/>
        <v>-0.23949579831932766</v>
      </c>
      <c r="AP1042" s="451">
        <f t="shared" si="3137"/>
        <v>-0.27014218009478674</v>
      </c>
      <c r="AQ1042" s="451">
        <f t="shared" si="3138"/>
        <v>-7.7881619937694713E-2</v>
      </c>
      <c r="AR1042" s="451">
        <f t="shared" si="3139"/>
        <v>-8.9494163424124529E-2</v>
      </c>
      <c r="AS1042" s="451">
        <f t="shared" si="3140"/>
        <v>-0.10124333925399642</v>
      </c>
      <c r="AT1042" s="451">
        <f t="shared" si="3141"/>
        <v>-0.13194444444444453</v>
      </c>
      <c r="AU1042" s="444">
        <f t="shared" si="3142"/>
        <v>-0.12954545454545463</v>
      </c>
      <c r="AV1042" s="466">
        <f t="shared" si="3143"/>
        <v>-0.10252600297176828</v>
      </c>
      <c r="AW1042" s="466">
        <f t="shared" si="3144"/>
        <v>-0.19753086419753085</v>
      </c>
    </row>
    <row r="1043" spans="1:49">
      <c r="A1043" s="40">
        <f t="shared" si="3145"/>
        <v>44585</v>
      </c>
      <c r="B1043" s="26">
        <v>7404</v>
      </c>
      <c r="C1043">
        <v>4117</v>
      </c>
      <c r="D1043" s="363">
        <f t="shared" si="3146"/>
        <v>-0.16296134844521937</v>
      </c>
      <c r="E1043" s="349">
        <f t="shared" ref="E1043:E1045" si="3147">IF(ISBLANK(B1043),"",B1043/B1042-1)</f>
        <v>-0.18895826487019385</v>
      </c>
      <c r="F1043" s="349">
        <f t="shared" ref="F1043:F1045" si="3148">IF(ISBLANK(C1043),"",C1043/C1042-1)</f>
        <v>-0.11175836030204966</v>
      </c>
      <c r="G1043" s="470">
        <f t="shared" si="3128"/>
        <v>0.79839689094000488</v>
      </c>
      <c r="I1043" s="339">
        <v>6.8</v>
      </c>
      <c r="J1043" s="365">
        <v>12.85</v>
      </c>
      <c r="L1043" s="365">
        <v>9.5</v>
      </c>
      <c r="N1043" s="365">
        <v>11.25</v>
      </c>
      <c r="P1043" s="379">
        <v>-1.52</v>
      </c>
      <c r="Q1043" s="368">
        <v>0.72</v>
      </c>
      <c r="R1043" s="366">
        <v>4.75</v>
      </c>
      <c r="S1043" s="73">
        <v>8.0500000000000007</v>
      </c>
      <c r="T1043" s="365">
        <v>6.7</v>
      </c>
      <c r="U1043" s="365">
        <v>13.25</v>
      </c>
      <c r="V1043" s="365">
        <v>10.15</v>
      </c>
      <c r="X1043" s="73">
        <v>18.2</v>
      </c>
      <c r="Y1043" s="365">
        <v>16.899999999999999</v>
      </c>
      <c r="Z1043" s="457">
        <v>17.3</v>
      </c>
      <c r="AA1043" s="365">
        <v>4.7300000000000004</v>
      </c>
      <c r="AB1043" s="365">
        <v>1.9</v>
      </c>
      <c r="AD1043" s="475">
        <v>5.25</v>
      </c>
      <c r="AE1043" s="325">
        <f t="shared" ref="AE1043:AE1045" si="3149">IF(ISBLANK(I1043),"",I1043/I1042-1)</f>
        <v>-2.8571428571428581E-2</v>
      </c>
      <c r="AF1043" s="325">
        <f t="shared" ref="AF1043:AF1045" si="3150">IF(ISBLANK(J1043),"",J1043/J1042-1)</f>
        <v>-9.8245614035087692E-2</v>
      </c>
      <c r="AH1043" s="451">
        <f t="shared" ref="AH1043:AH1045" si="3151">IF(ISBLANK(L1043),"",L1043/L1042-1)</f>
        <v>-5.4726368159204064E-2</v>
      </c>
      <c r="AJ1043" s="455">
        <f t="shared" ref="AJ1043:AJ1045" si="3152">IF(ISBLANK(N1043),"",N1043/N1042-1)</f>
        <v>-8.9068825910931126E-2</v>
      </c>
      <c r="AL1043" s="462">
        <f t="shared" ref="AL1043:AL1045" si="3153">IF(ISBLANK(P1043),"",P1043/P1042-1)</f>
        <v>0.7078651685393258</v>
      </c>
      <c r="AM1043" s="462">
        <f t="shared" ref="AM1043:AM1045" si="3154">IF(ISBLANK(Q1043),"",Q1043/Q1042-1)</f>
        <v>-0.32075471698113212</v>
      </c>
      <c r="AN1043" s="465">
        <f t="shared" ref="AN1043:AN1045" si="3155">IF(ISBLANK(R1043),"",R1043/R1042-1)</f>
        <v>-0.20168067226890762</v>
      </c>
      <c r="AO1043" s="325">
        <f t="shared" ref="AO1043:AO1045" si="3156">IF(ISBLANK(S1043),"",S1043/S1042-1)</f>
        <v>-0.11049723756906071</v>
      </c>
      <c r="AP1043" s="451">
        <f t="shared" ref="AP1043:AP1045" si="3157">IF(ISBLANK(T1043),"",T1043/T1042-1)</f>
        <v>-0.12987012987012991</v>
      </c>
      <c r="AQ1043" s="451">
        <f t="shared" ref="AQ1043:AQ1045" si="3158">IF(ISBLANK(U1043),"",U1043/U1042-1)</f>
        <v>-0.10472972972972983</v>
      </c>
      <c r="AR1043" s="451">
        <f t="shared" ref="AR1043:AR1045" si="3159">IF(ISBLANK(V1043),"",V1043/V1042-1)</f>
        <v>-0.13247863247863234</v>
      </c>
      <c r="AS1043" s="451">
        <f t="shared" ref="AS1043:AS1045" si="3160">IF(ISBLANK(X1043),"",X1043/X1042-1)</f>
        <v>-0.28063241106719372</v>
      </c>
      <c r="AT1043" s="451">
        <f t="shared" ref="AT1043:AT1045" si="3161">IF(ISBLANK(Y1043),"",Y1043/Y1042-1)</f>
        <v>-9.8666666666666791E-2</v>
      </c>
      <c r="AU1043" s="444">
        <f t="shared" ref="AU1043:AU1045" si="3162">IF(ISBLANK(Z1043),"",Z1043/Z1042-1)</f>
        <v>-9.6605744125326298E-2</v>
      </c>
      <c r="AV1043" s="466">
        <f t="shared" ref="AV1043:AV1045" si="3163">IF(ISBLANK(AA1043),"",AA1043/AA1042-1)</f>
        <v>-0.21688741721854299</v>
      </c>
      <c r="AW1043" s="466">
        <f t="shared" ref="AW1043:AW1045" si="3164">IF(ISBLANK(AB1043),"",AB1043/AB1042-1)</f>
        <v>-0.41538461538461546</v>
      </c>
    </row>
    <row r="1044" spans="1:49">
      <c r="A1044" s="40">
        <f t="shared" si="3145"/>
        <v>44592</v>
      </c>
      <c r="B1044" s="26">
        <v>7854</v>
      </c>
      <c r="C1044">
        <v>4522</v>
      </c>
      <c r="D1044" s="363">
        <f t="shared" si="3146"/>
        <v>7.4212307959378609E-2</v>
      </c>
      <c r="E1044" s="349">
        <f t="shared" si="3147"/>
        <v>6.0777957860615794E-2</v>
      </c>
      <c r="F1044" s="349">
        <f t="shared" si="3148"/>
        <v>9.8372601408792892E-2</v>
      </c>
      <c r="G1044" s="470">
        <f t="shared" si="3128"/>
        <v>0.73684210526315785</v>
      </c>
      <c r="I1044" s="339">
        <v>7.55</v>
      </c>
      <c r="J1044" s="365">
        <v>13.65</v>
      </c>
      <c r="L1044" s="365">
        <v>10</v>
      </c>
      <c r="N1044" s="365">
        <v>12.05</v>
      </c>
      <c r="P1044" s="379">
        <v>-1.33</v>
      </c>
      <c r="Q1044" s="368">
        <v>1.18</v>
      </c>
      <c r="R1044" s="366">
        <v>4.8</v>
      </c>
      <c r="S1044" s="73">
        <v>8.5500000000000007</v>
      </c>
      <c r="T1044" s="365">
        <v>7.2</v>
      </c>
      <c r="U1044" s="365">
        <v>13.3</v>
      </c>
      <c r="V1044" s="365">
        <v>10.199999999999999</v>
      </c>
      <c r="X1044" s="73">
        <v>20.3</v>
      </c>
      <c r="Y1044" s="365">
        <v>19</v>
      </c>
      <c r="Z1044" s="457">
        <v>19.399999999999999</v>
      </c>
      <c r="AA1044" s="365">
        <v>4.5</v>
      </c>
      <c r="AB1044" s="365">
        <v>1.92</v>
      </c>
      <c r="AD1044" s="475">
        <v>5.75</v>
      </c>
      <c r="AE1044" s="325">
        <f t="shared" si="3149"/>
        <v>0.11029411764705888</v>
      </c>
      <c r="AF1044" s="325">
        <f t="shared" si="3150"/>
        <v>6.2256809338521402E-2</v>
      </c>
      <c r="AH1044" s="451">
        <f t="shared" si="3151"/>
        <v>5.2631578947368363E-2</v>
      </c>
      <c r="AJ1044" s="455">
        <f t="shared" si="3152"/>
        <v>7.1111111111111125E-2</v>
      </c>
      <c r="AL1044" s="462">
        <f t="shared" si="3153"/>
        <v>-0.125</v>
      </c>
      <c r="AM1044" s="462">
        <f t="shared" si="3154"/>
        <v>0.63888888888888884</v>
      </c>
      <c r="AN1044" s="465">
        <f t="shared" si="3155"/>
        <v>1.0526315789473717E-2</v>
      </c>
      <c r="AO1044" s="325">
        <f t="shared" si="3156"/>
        <v>6.211180124223592E-2</v>
      </c>
      <c r="AP1044" s="451">
        <f t="shared" si="3157"/>
        <v>7.4626865671641784E-2</v>
      </c>
      <c r="AQ1044" s="451">
        <f t="shared" si="3158"/>
        <v>3.7735849056603765E-3</v>
      </c>
      <c r="AR1044" s="451">
        <f t="shared" si="3159"/>
        <v>4.9261083743841194E-3</v>
      </c>
      <c r="AS1044" s="451">
        <f t="shared" si="3160"/>
        <v>0.11538461538461542</v>
      </c>
      <c r="AT1044" s="451">
        <f t="shared" si="3161"/>
        <v>0.12426035502958599</v>
      </c>
      <c r="AU1044" s="444">
        <f t="shared" si="3162"/>
        <v>0.12138728323699399</v>
      </c>
      <c r="AV1044" s="466">
        <f t="shared" si="3163"/>
        <v>-4.862579281183943E-2</v>
      </c>
      <c r="AW1044" s="466">
        <f t="shared" si="3164"/>
        <v>1.0526315789473717E-2</v>
      </c>
    </row>
    <row r="1045" spans="1:49">
      <c r="A1045" s="40">
        <f t="shared" si="3145"/>
        <v>44599</v>
      </c>
      <c r="B1045" s="26">
        <v>8240</v>
      </c>
      <c r="C1045">
        <v>4742</v>
      </c>
      <c r="D1045" s="363">
        <f t="shared" si="3146"/>
        <v>4.8965740142210779E-2</v>
      </c>
      <c r="E1045" s="349">
        <f t="shared" si="3147"/>
        <v>4.9146931499872704E-2</v>
      </c>
      <c r="F1045" s="349">
        <f t="shared" si="3148"/>
        <v>4.8651039363113657E-2</v>
      </c>
      <c r="G1045" s="470">
        <f t="shared" si="3128"/>
        <v>0.73766343315056937</v>
      </c>
      <c r="I1045" s="339">
        <v>7.15</v>
      </c>
      <c r="J1045" s="365">
        <v>14.5</v>
      </c>
      <c r="L1045" s="365">
        <v>10.85</v>
      </c>
      <c r="N1045" s="365">
        <v>13</v>
      </c>
      <c r="P1045" s="379">
        <v>-0.97</v>
      </c>
      <c r="Q1045" s="368">
        <v>1.1599999999999999</v>
      </c>
      <c r="R1045" s="366">
        <v>4.6500000000000004</v>
      </c>
      <c r="S1045" s="73">
        <v>9.4</v>
      </c>
      <c r="T1045" s="365">
        <v>8.15</v>
      </c>
      <c r="U1045" s="365">
        <v>13.9</v>
      </c>
      <c r="V1045" s="365">
        <v>10.8</v>
      </c>
      <c r="X1045" s="73">
        <v>21.15</v>
      </c>
      <c r="Y1045" s="365">
        <v>18.850000000000001</v>
      </c>
      <c r="Z1045" s="457">
        <v>20.25</v>
      </c>
      <c r="AA1045" s="365">
        <v>4.9400000000000004</v>
      </c>
      <c r="AB1045" s="365">
        <v>2.17</v>
      </c>
      <c r="AD1045" s="475">
        <v>6.6</v>
      </c>
      <c r="AE1045" s="325">
        <f t="shared" si="3149"/>
        <v>-5.2980132450331063E-2</v>
      </c>
      <c r="AF1045" s="325">
        <f t="shared" si="3150"/>
        <v>6.2271062271062272E-2</v>
      </c>
      <c r="AH1045" s="451">
        <f t="shared" si="3151"/>
        <v>8.4999999999999964E-2</v>
      </c>
      <c r="AJ1045" s="455">
        <f t="shared" si="3152"/>
        <v>7.8838174273858863E-2</v>
      </c>
      <c r="AL1045" s="462">
        <f t="shared" si="3153"/>
        <v>-0.2706766917293234</v>
      </c>
      <c r="AM1045" s="462">
        <f t="shared" si="3154"/>
        <v>-1.6949152542372947E-2</v>
      </c>
      <c r="AN1045" s="465">
        <f t="shared" si="3155"/>
        <v>-3.1249999999999889E-2</v>
      </c>
      <c r="AO1045" s="325">
        <f t="shared" si="3156"/>
        <v>9.9415204678362512E-2</v>
      </c>
      <c r="AP1045" s="451">
        <f t="shared" si="3157"/>
        <v>0.13194444444444442</v>
      </c>
      <c r="AQ1045" s="451">
        <f t="shared" si="3158"/>
        <v>4.5112781954887105E-2</v>
      </c>
      <c r="AR1045" s="451">
        <f t="shared" si="3159"/>
        <v>5.8823529411764941E-2</v>
      </c>
      <c r="AS1045" s="451">
        <f t="shared" si="3160"/>
        <v>4.1871921182266014E-2</v>
      </c>
      <c r="AT1045" s="451">
        <f t="shared" si="3161"/>
        <v>-7.8947368421051767E-3</v>
      </c>
      <c r="AU1045" s="444">
        <f t="shared" si="3162"/>
        <v>4.3814432989690788E-2</v>
      </c>
      <c r="AV1045" s="466">
        <f t="shared" si="3163"/>
        <v>9.7777777777777963E-2</v>
      </c>
      <c r="AW1045" s="466">
        <f t="shared" si="3164"/>
        <v>0.13020833333333326</v>
      </c>
    </row>
    <row r="1046" spans="1:49">
      <c r="A1046" s="40">
        <f t="shared" si="3145"/>
        <v>44606</v>
      </c>
      <c r="B1046" s="26">
        <v>9709</v>
      </c>
      <c r="C1046">
        <v>5719</v>
      </c>
      <c r="D1046" s="363">
        <f t="shared" ref="D1046:D1047" si="3165">IF(ISBLANK(B1046),"",(B1046+C1046)/(B1045+C1045)-1)</f>
        <v>0.18841472808504078</v>
      </c>
      <c r="E1046" s="349">
        <f t="shared" ref="E1046:E1047" si="3166">IF(ISBLANK(B1046),"",B1046/B1045-1)</f>
        <v>0.17827669902912624</v>
      </c>
      <c r="F1046" s="349">
        <f t="shared" ref="F1046:F1047" si="3167">IF(ISBLANK(C1046),"",C1046/C1045-1)</f>
        <v>0.20603121045972173</v>
      </c>
      <c r="G1046" s="470">
        <f t="shared" si="3128"/>
        <v>0.69767441860465118</v>
      </c>
      <c r="I1046" s="339">
        <v>8.5500000000000007</v>
      </c>
      <c r="J1046" s="365">
        <v>16.2</v>
      </c>
      <c r="L1046" s="365">
        <v>12.95</v>
      </c>
      <c r="N1046" s="365">
        <v>16.149999999999999</v>
      </c>
      <c r="P1046" s="379">
        <v>-0.17</v>
      </c>
      <c r="Q1046" s="368">
        <v>1.88</v>
      </c>
      <c r="R1046" s="366">
        <v>5.45</v>
      </c>
      <c r="S1046" s="73">
        <v>11.5</v>
      </c>
      <c r="T1046" s="365">
        <v>10.25</v>
      </c>
      <c r="U1046" s="365">
        <v>15.55</v>
      </c>
      <c r="V1046" s="365">
        <v>12.45</v>
      </c>
      <c r="X1046" s="73">
        <v>24.4</v>
      </c>
      <c r="Y1046" s="365">
        <v>22.1</v>
      </c>
      <c r="Z1046" s="457">
        <v>23.5</v>
      </c>
      <c r="AA1046" s="365">
        <v>5.78</v>
      </c>
      <c r="AB1046" s="365">
        <v>3.19</v>
      </c>
      <c r="AD1046" s="475">
        <v>8.6999999999999993</v>
      </c>
      <c r="AE1046" s="325">
        <f t="shared" ref="AE1046:AE1047" si="3168">IF(ISBLANK(I1046),"",I1046/I1045-1)</f>
        <v>0.19580419580419584</v>
      </c>
      <c r="AF1046" s="325">
        <f t="shared" ref="AF1046:AF1047" si="3169">IF(ISBLANK(J1046),"",J1046/J1045-1)</f>
        <v>0.11724137931034484</v>
      </c>
      <c r="AH1046" s="451">
        <f t="shared" ref="AH1046:AH1047" si="3170">IF(ISBLANK(L1046),"",L1046/L1045-1)</f>
        <v>0.19354838709677424</v>
      </c>
      <c r="AJ1046" s="455">
        <f t="shared" ref="AJ1046:AJ1047" si="3171">IF(ISBLANK(N1046),"",N1046/N1045-1)</f>
        <v>0.24230769230769211</v>
      </c>
      <c r="AL1046" s="462">
        <f t="shared" ref="AL1046:AL1047" si="3172">IF(ISBLANK(P1046),"",P1046/P1045-1)</f>
        <v>-0.82474226804123707</v>
      </c>
      <c r="AM1046" s="462">
        <f t="shared" ref="AM1046:AM1047" si="3173">IF(ISBLANK(Q1046),"",Q1046/Q1045-1)</f>
        <v>0.62068965517241392</v>
      </c>
      <c r="AN1046" s="465">
        <f t="shared" ref="AN1046:AN1047" si="3174">IF(ISBLANK(R1046),"",R1046/R1045-1)</f>
        <v>0.17204301075268802</v>
      </c>
      <c r="AO1046" s="325">
        <f t="shared" ref="AO1046:AO1047" si="3175">IF(ISBLANK(S1046),"",S1046/S1045-1)</f>
        <v>0.22340425531914887</v>
      </c>
      <c r="AP1046" s="451">
        <f t="shared" ref="AP1046:AP1047" si="3176">IF(ISBLANK(T1046),"",T1046/T1045-1)</f>
        <v>0.25766871165644156</v>
      </c>
      <c r="AQ1046" s="451">
        <f t="shared" ref="AQ1046:AQ1047" si="3177">IF(ISBLANK(U1046),"",U1046/U1045-1)</f>
        <v>0.11870503597122295</v>
      </c>
      <c r="AR1046" s="451">
        <f t="shared" ref="AR1046:AR1047" si="3178">IF(ISBLANK(V1046),"",V1046/V1045-1)</f>
        <v>0.15277777777777768</v>
      </c>
      <c r="AS1046" s="451">
        <f t="shared" ref="AS1046:AS1047" si="3179">IF(ISBLANK(X1046),"",X1046/X1045-1)</f>
        <v>0.15366430260047292</v>
      </c>
      <c r="AT1046" s="451">
        <f t="shared" ref="AT1046:AT1047" si="3180">IF(ISBLANK(Y1046),"",Y1046/Y1045-1)</f>
        <v>0.17241379310344818</v>
      </c>
      <c r="AU1046" s="444">
        <f t="shared" ref="AU1046:AU1047" si="3181">IF(ISBLANK(Z1046),"",Z1046/Z1045-1)</f>
        <v>0.16049382716049387</v>
      </c>
      <c r="AV1046" s="466">
        <f t="shared" ref="AV1046:AV1047" si="3182">IF(ISBLANK(AA1046),"",AA1046/AA1045-1)</f>
        <v>0.17004048582995956</v>
      </c>
      <c r="AW1046" s="466">
        <f t="shared" ref="AW1046:AW1047" si="3183">IF(ISBLANK(AB1046),"",AB1046/AB1045-1)</f>
        <v>0.47004608294930872</v>
      </c>
    </row>
    <row r="1047" spans="1:49">
      <c r="A1047" s="40">
        <f t="shared" si="3145"/>
        <v>44613</v>
      </c>
      <c r="B1047" s="26">
        <v>9479</v>
      </c>
      <c r="C1047">
        <v>5683</v>
      </c>
      <c r="D1047" s="363">
        <f t="shared" si="3165"/>
        <v>-1.7241379310344862E-2</v>
      </c>
      <c r="E1047" s="349">
        <f t="shared" si="3166"/>
        <v>-2.3689360387269542E-2</v>
      </c>
      <c r="F1047" s="349">
        <f t="shared" si="3167"/>
        <v>-6.2948067844028621E-3</v>
      </c>
      <c r="G1047" s="470">
        <f t="shared" si="3128"/>
        <v>0.66795706493049445</v>
      </c>
      <c r="I1047" s="339">
        <v>8.15</v>
      </c>
      <c r="J1047" s="365">
        <v>16.45</v>
      </c>
      <c r="L1047" s="365">
        <v>13.3</v>
      </c>
      <c r="N1047" s="365">
        <v>16.75</v>
      </c>
      <c r="P1047" s="379">
        <v>-0.01</v>
      </c>
      <c r="Q1047" s="368">
        <v>1.55</v>
      </c>
      <c r="R1047" s="366">
        <v>6.25</v>
      </c>
      <c r="S1047" s="73">
        <v>11.8</v>
      </c>
      <c r="T1047" s="365">
        <v>10.55</v>
      </c>
      <c r="U1047" s="365">
        <v>15.05</v>
      </c>
      <c r="V1047" s="365">
        <v>11.95</v>
      </c>
      <c r="X1047" s="73">
        <v>22.5</v>
      </c>
      <c r="Y1047" s="365">
        <v>21.2</v>
      </c>
      <c r="Z1047" s="457">
        <v>21.6</v>
      </c>
      <c r="AA1047" s="365">
        <v>6.29</v>
      </c>
      <c r="AB1047" s="365">
        <v>2.85</v>
      </c>
      <c r="AD1047" s="475">
        <v>9</v>
      </c>
      <c r="AE1047" s="325">
        <f t="shared" si="3168"/>
        <v>-4.6783625730994149E-2</v>
      </c>
      <c r="AF1047" s="325">
        <f t="shared" si="3169"/>
        <v>1.5432098765432167E-2</v>
      </c>
      <c r="AH1047" s="451">
        <f t="shared" si="3170"/>
        <v>2.7027027027027195E-2</v>
      </c>
      <c r="AJ1047" s="455">
        <f t="shared" si="3171"/>
        <v>3.7151702786377694E-2</v>
      </c>
      <c r="AL1047" s="462">
        <f t="shared" si="3172"/>
        <v>-0.94117647058823528</v>
      </c>
      <c r="AM1047" s="462">
        <f t="shared" si="3173"/>
        <v>-0.17553191489361697</v>
      </c>
      <c r="AN1047" s="465">
        <f t="shared" si="3174"/>
        <v>0.14678899082568808</v>
      </c>
      <c r="AO1047" s="325">
        <f t="shared" si="3175"/>
        <v>2.6086956521739202E-2</v>
      </c>
      <c r="AP1047" s="451">
        <f t="shared" si="3176"/>
        <v>2.9268292682926855E-2</v>
      </c>
      <c r="AQ1047" s="451">
        <f t="shared" si="3177"/>
        <v>-3.2154340836012874E-2</v>
      </c>
      <c r="AR1047" s="451">
        <f t="shared" si="3178"/>
        <v>-4.016064257028118E-2</v>
      </c>
      <c r="AS1047" s="451">
        <f t="shared" si="3179"/>
        <v>-7.7868852459016313E-2</v>
      </c>
      <c r="AT1047" s="451">
        <f t="shared" si="3180"/>
        <v>-4.0723981900452566E-2</v>
      </c>
      <c r="AU1047" s="444">
        <f t="shared" si="3181"/>
        <v>-8.0851063829787129E-2</v>
      </c>
      <c r="AV1047" s="466">
        <f t="shared" si="3182"/>
        <v>8.8235294117646967E-2</v>
      </c>
      <c r="AW1047" s="466">
        <f t="shared" si="3183"/>
        <v>-0.10658307210031348</v>
      </c>
    </row>
    <row r="1048" spans="1:49">
      <c r="A1048" s="40">
        <f t="shared" si="3145"/>
        <v>44620</v>
      </c>
      <c r="B1048" s="26">
        <v>9556</v>
      </c>
      <c r="C1048">
        <v>5856</v>
      </c>
      <c r="D1048" s="363">
        <f t="shared" ref="D1048:D1050" si="3184">IF(ISBLANK(B1048),"",(B1048+C1048)/(B1047+C1047)-1)</f>
        <v>1.648858989579205E-2</v>
      </c>
      <c r="E1048" s="349">
        <f t="shared" ref="E1048:E1050" si="3185">IF(ISBLANK(B1048),"",B1048/B1047-1)</f>
        <v>8.1232197489187197E-3</v>
      </c>
      <c r="F1048" s="349">
        <f t="shared" ref="F1048:F1050" si="3186">IF(ISBLANK(C1048),"",C1048/C1047-1)</f>
        <v>3.0441668133028399E-2</v>
      </c>
      <c r="G1048" s="470">
        <f t="shared" ref="G1048:G1051" si="3187">(B1048-C1048)/C1048</f>
        <v>0.63183060109289613</v>
      </c>
      <c r="I1048" s="339">
        <v>8.8000000000000007</v>
      </c>
      <c r="J1048" s="365">
        <v>16.55</v>
      </c>
      <c r="L1048" s="365">
        <v>13.45</v>
      </c>
      <c r="N1048" s="365">
        <v>16.95</v>
      </c>
      <c r="P1048" s="379">
        <v>-0.01</v>
      </c>
      <c r="Q1048" s="368">
        <v>1.88</v>
      </c>
      <c r="R1048" s="366">
        <v>6.35</v>
      </c>
      <c r="S1048" s="73">
        <v>11.95</v>
      </c>
      <c r="T1048" s="365">
        <v>10.7</v>
      </c>
      <c r="U1048" s="365">
        <v>15.25</v>
      </c>
      <c r="V1048" s="365">
        <v>12.15</v>
      </c>
      <c r="X1048" s="73">
        <v>22.6</v>
      </c>
      <c r="Y1048" s="365">
        <v>21.3</v>
      </c>
      <c r="Z1048" s="457">
        <v>21.7</v>
      </c>
      <c r="AA1048" s="365">
        <v>6.38</v>
      </c>
      <c r="AB1048" s="365">
        <v>2.76</v>
      </c>
      <c r="AD1048" s="475">
        <v>9.15</v>
      </c>
      <c r="AE1048" s="325">
        <f t="shared" ref="AE1048" si="3188">IF(ISBLANK(I1048),"",I1048/I1047-1)</f>
        <v>7.9754601226993849E-2</v>
      </c>
      <c r="AF1048" s="325">
        <f t="shared" ref="AF1048" si="3189">IF(ISBLANK(J1048),"",J1048/J1047-1)</f>
        <v>6.0790273556232677E-3</v>
      </c>
      <c r="AH1048" s="451">
        <f t="shared" ref="AH1048" si="3190">IF(ISBLANK(L1048),"",L1048/L1047-1)</f>
        <v>1.1278195488721776E-2</v>
      </c>
      <c r="AJ1048" s="455">
        <f t="shared" ref="AJ1048" si="3191">IF(ISBLANK(N1048),"",N1048/N1047-1)</f>
        <v>1.1940298507462588E-2</v>
      </c>
      <c r="AL1048" s="462">
        <f t="shared" ref="AL1048" si="3192">IF(ISBLANK(P1048),"",P1048/P1047-1)</f>
        <v>0</v>
      </c>
      <c r="AM1048" s="462">
        <f t="shared" ref="AM1048" si="3193">IF(ISBLANK(Q1048),"",Q1048/Q1047-1)</f>
        <v>0.2129032258064516</v>
      </c>
      <c r="AN1048" s="465">
        <f t="shared" ref="AN1048" si="3194">IF(ISBLANK(R1048),"",R1048/R1047-1)</f>
        <v>1.6000000000000014E-2</v>
      </c>
      <c r="AO1048" s="325">
        <f t="shared" ref="AO1048" si="3195">IF(ISBLANK(S1048),"",S1048/S1047-1)</f>
        <v>1.2711864406779627E-2</v>
      </c>
      <c r="AP1048" s="451">
        <f t="shared" ref="AP1048" si="3196">IF(ISBLANK(T1048),"",T1048/T1047-1)</f>
        <v>1.42180094786728E-2</v>
      </c>
      <c r="AQ1048" s="451">
        <f t="shared" ref="AQ1048" si="3197">IF(ISBLANK(U1048),"",U1048/U1047-1)</f>
        <v>1.3289036544850363E-2</v>
      </c>
      <c r="AR1048" s="451">
        <f t="shared" ref="AR1048" si="3198">IF(ISBLANK(V1048),"",V1048/V1047-1)</f>
        <v>1.6736401673640211E-2</v>
      </c>
      <c r="AS1048" s="451">
        <f t="shared" ref="AS1048" si="3199">IF(ISBLANK(X1048),"",X1048/X1047-1)</f>
        <v>4.4444444444444731E-3</v>
      </c>
      <c r="AT1048" s="451">
        <f t="shared" ref="AT1048" si="3200">IF(ISBLANK(Y1048),"",Y1048/Y1047-1)</f>
        <v>4.7169811320755262E-3</v>
      </c>
      <c r="AU1048" s="444">
        <f t="shared" ref="AU1048" si="3201">IF(ISBLANK(Z1048),"",Z1048/Z1047-1)</f>
        <v>4.6296296296295392E-3</v>
      </c>
      <c r="AV1048" s="466">
        <f t="shared" ref="AV1048" si="3202">IF(ISBLANK(AA1048),"",AA1048/AA1047-1)</f>
        <v>1.4308426073131875E-2</v>
      </c>
      <c r="AW1048" s="466">
        <f t="shared" ref="AW1048" si="3203">IF(ISBLANK(AB1048),"",AB1048/AB1047-1)</f>
        <v>-3.1578947368421151E-2</v>
      </c>
    </row>
    <row r="1049" spans="1:49">
      <c r="A1049" s="40">
        <f t="shared" si="3145"/>
        <v>44627</v>
      </c>
      <c r="B1049" s="26">
        <v>10059</v>
      </c>
      <c r="C1049">
        <v>6455</v>
      </c>
      <c r="D1049" s="363">
        <f t="shared" si="3184"/>
        <v>7.1502725149234392E-2</v>
      </c>
      <c r="E1049" s="349">
        <f t="shared" si="3185"/>
        <v>5.2637086647132625E-2</v>
      </c>
      <c r="F1049" s="349">
        <f t="shared" si="3186"/>
        <v>0.1022882513661203</v>
      </c>
      <c r="G1049" s="470">
        <f t="shared" si="3187"/>
        <v>0.55832687838884587</v>
      </c>
      <c r="I1049" s="339">
        <v>10.15</v>
      </c>
      <c r="J1049" s="365">
        <v>17.5</v>
      </c>
      <c r="L1049" s="365">
        <v>14.45</v>
      </c>
      <c r="N1049" s="365">
        <v>18.45</v>
      </c>
      <c r="P1049" s="379">
        <v>7.0000000000000007E-2</v>
      </c>
      <c r="Q1049" s="368">
        <v>2.2000000000000002</v>
      </c>
      <c r="R1049" s="366">
        <v>6.6</v>
      </c>
      <c r="S1049" s="73">
        <v>12.95</v>
      </c>
      <c r="T1049" s="365">
        <v>12.25</v>
      </c>
      <c r="U1049" s="365">
        <v>15.45</v>
      </c>
      <c r="V1049" s="365">
        <v>12.35</v>
      </c>
      <c r="X1049" s="73">
        <v>24.55</v>
      </c>
      <c r="Y1049" s="365">
        <v>23.25</v>
      </c>
      <c r="Z1049" s="457">
        <v>23.65</v>
      </c>
      <c r="AA1049" s="365">
        <v>6</v>
      </c>
      <c r="AB1049" s="365">
        <v>2.4500000000000002</v>
      </c>
      <c r="AD1049" s="475">
        <v>10.15</v>
      </c>
      <c r="AE1049" s="325">
        <f t="shared" ref="AE1049:AE1050" si="3204">IF(ISBLANK(I1049),"",I1049/I1048-1)</f>
        <v>0.15340909090909083</v>
      </c>
      <c r="AF1049" s="325">
        <f t="shared" ref="AF1049:AF1050" si="3205">IF(ISBLANK(J1049),"",J1049/J1048-1)</f>
        <v>5.7401812688821607E-2</v>
      </c>
      <c r="AH1049" s="451">
        <f t="shared" ref="AH1049:AH1050" si="3206">IF(ISBLANK(L1049),"",L1049/L1048-1)</f>
        <v>7.4349442379182173E-2</v>
      </c>
      <c r="AJ1049" s="455">
        <f t="shared" ref="AJ1049:AJ1050" si="3207">IF(ISBLANK(N1049),"",N1049/N1048-1)</f>
        <v>8.8495575221238854E-2</v>
      </c>
      <c r="AL1049" s="462">
        <f t="shared" ref="AL1049:AL1050" si="3208">IF(ISBLANK(P1049),"",P1049/P1048-1)</f>
        <v>-8</v>
      </c>
      <c r="AM1049" s="462">
        <f t="shared" ref="AM1049:AM1050" si="3209">IF(ISBLANK(Q1049),"",Q1049/Q1048-1)</f>
        <v>0.17021276595744705</v>
      </c>
      <c r="AN1049" s="465">
        <f t="shared" ref="AN1049:AN1050" si="3210">IF(ISBLANK(R1049),"",R1049/R1048-1)</f>
        <v>3.937007874015741E-2</v>
      </c>
      <c r="AO1049" s="325">
        <f t="shared" ref="AO1049:AO1050" si="3211">IF(ISBLANK(S1049),"",S1049/S1048-1)</f>
        <v>8.3682008368200833E-2</v>
      </c>
      <c r="AP1049" s="451">
        <f t="shared" ref="AP1049:AP1050" si="3212">IF(ISBLANK(T1049),"",T1049/T1048-1)</f>
        <v>0.14485981308411233</v>
      </c>
      <c r="AQ1049" s="451">
        <f t="shared" ref="AQ1049:AQ1050" si="3213">IF(ISBLANK(U1049),"",U1049/U1048-1)</f>
        <v>1.3114754098360715E-2</v>
      </c>
      <c r="AR1049" s="451">
        <f t="shared" ref="AR1049:AR1050" si="3214">IF(ISBLANK(V1049),"",V1049/V1048-1)</f>
        <v>1.6460905349794164E-2</v>
      </c>
      <c r="AS1049" s="451">
        <f t="shared" ref="AS1049:AS1050" si="3215">IF(ISBLANK(X1049),"",X1049/X1048-1)</f>
        <v>8.6283185840707821E-2</v>
      </c>
      <c r="AT1049" s="451">
        <f t="shared" ref="AT1049:AT1050" si="3216">IF(ISBLANK(Y1049),"",Y1049/Y1048-1)</f>
        <v>9.1549295774647765E-2</v>
      </c>
      <c r="AU1049" s="444">
        <f t="shared" ref="AU1049:AU1050" si="3217">IF(ISBLANK(Z1049),"",Z1049/Z1048-1)</f>
        <v>8.9861751152073621E-2</v>
      </c>
      <c r="AV1049" s="466">
        <f t="shared" ref="AV1049:AV1050" si="3218">IF(ISBLANK(AA1049),"",AA1049/AA1048-1)</f>
        <v>-5.9561128526645746E-2</v>
      </c>
      <c r="AW1049" s="466">
        <f t="shared" ref="AW1049:AW1050" si="3219">IF(ISBLANK(AB1049),"",AB1049/AB1048-1)</f>
        <v>-0.11231884057970998</v>
      </c>
    </row>
    <row r="1050" spans="1:49">
      <c r="A1050" s="40">
        <f t="shared" si="3145"/>
        <v>44634</v>
      </c>
      <c r="B1050" s="26">
        <v>13031</v>
      </c>
      <c r="C1050">
        <v>8823</v>
      </c>
      <c r="D1050" s="363">
        <f t="shared" si="3184"/>
        <v>0.32336199588228176</v>
      </c>
      <c r="E1050" s="349">
        <f t="shared" si="3185"/>
        <v>0.29545680485137682</v>
      </c>
      <c r="F1050" s="349">
        <f t="shared" si="3186"/>
        <v>0.36684740511231606</v>
      </c>
      <c r="G1050" s="470">
        <f t="shared" si="3187"/>
        <v>0.47693528278363367</v>
      </c>
      <c r="I1050" s="339">
        <v>11.9</v>
      </c>
      <c r="J1050" s="365">
        <v>22.85</v>
      </c>
      <c r="L1050" s="365">
        <v>20.25</v>
      </c>
      <c r="N1050" s="365">
        <v>26.5</v>
      </c>
      <c r="P1050" s="379">
        <v>2.4500000000000002</v>
      </c>
      <c r="Q1050" s="368">
        <v>3.32</v>
      </c>
      <c r="R1050" s="366">
        <v>7.8</v>
      </c>
      <c r="S1050" s="73">
        <v>18.75</v>
      </c>
      <c r="T1050" s="365">
        <v>15.9</v>
      </c>
      <c r="U1050" s="365">
        <v>19.2</v>
      </c>
      <c r="V1050" s="365">
        <v>16.100000000000001</v>
      </c>
      <c r="X1050" s="73">
        <v>31.7</v>
      </c>
      <c r="Y1050" s="365">
        <v>30.4</v>
      </c>
      <c r="Z1050" s="457">
        <v>30.8</v>
      </c>
      <c r="AA1050" s="365">
        <v>6.92</v>
      </c>
      <c r="AB1050" s="365">
        <v>3.88</v>
      </c>
      <c r="AD1050" s="475">
        <v>15.95</v>
      </c>
      <c r="AE1050" s="325">
        <f t="shared" si="3204"/>
        <v>0.17241379310344818</v>
      </c>
      <c r="AF1050" s="325">
        <f t="shared" si="3205"/>
        <v>0.30571428571428583</v>
      </c>
      <c r="AH1050" s="451">
        <f t="shared" si="3206"/>
        <v>0.40138408304498285</v>
      </c>
      <c r="AJ1050" s="455">
        <f t="shared" si="3207"/>
        <v>0.43631436314363148</v>
      </c>
      <c r="AL1050" s="462">
        <f t="shared" si="3208"/>
        <v>34</v>
      </c>
      <c r="AM1050" s="462">
        <f t="shared" si="3209"/>
        <v>0.50909090909090882</v>
      </c>
      <c r="AN1050" s="465">
        <f t="shared" si="3210"/>
        <v>0.18181818181818188</v>
      </c>
      <c r="AO1050" s="325">
        <f t="shared" si="3211"/>
        <v>0.44787644787644787</v>
      </c>
      <c r="AP1050" s="451">
        <f t="shared" si="3212"/>
        <v>0.29795918367346941</v>
      </c>
      <c r="AQ1050" s="451">
        <f t="shared" si="3213"/>
        <v>0.24271844660194186</v>
      </c>
      <c r="AR1050" s="451">
        <f t="shared" si="3214"/>
        <v>0.30364372469635637</v>
      </c>
      <c r="AS1050" s="451">
        <f t="shared" si="3215"/>
        <v>0.2912423625254581</v>
      </c>
      <c r="AT1050" s="451">
        <f t="shared" si="3216"/>
        <v>0.30752688172042997</v>
      </c>
      <c r="AU1050" s="444">
        <f t="shared" si="3217"/>
        <v>0.30232558139534893</v>
      </c>
      <c r="AV1050" s="466">
        <f t="shared" si="3218"/>
        <v>0.15333333333333332</v>
      </c>
      <c r="AW1050" s="466">
        <f t="shared" si="3219"/>
        <v>0.583673469387755</v>
      </c>
    </row>
    <row r="1051" spans="1:49">
      <c r="A1051" s="40">
        <f t="shared" si="3145"/>
        <v>44641</v>
      </c>
      <c r="B1051" s="26">
        <v>11738</v>
      </c>
      <c r="C1051">
        <v>8352</v>
      </c>
      <c r="D1051" s="363">
        <f t="shared" ref="D1051:D1052" si="3220">IF(ISBLANK(B1051),"",(B1051+C1051)/(B1050+C1050)-1)</f>
        <v>-8.0717488789237679E-2</v>
      </c>
      <c r="E1051" s="349">
        <f t="shared" ref="E1051:E1052" si="3221">IF(ISBLANK(B1051),"",B1051/B1050-1)</f>
        <v>-9.9224925178420742E-2</v>
      </c>
      <c r="F1051" s="349">
        <f t="shared" ref="F1051:F1052" si="3222">IF(ISBLANK(C1051),"",C1051/C1050-1)</f>
        <v>-5.3383202992179579E-2</v>
      </c>
      <c r="G1051" s="470">
        <f t="shared" si="3187"/>
        <v>0.40541187739463602</v>
      </c>
      <c r="I1051" s="339">
        <v>12.25</v>
      </c>
      <c r="J1051" s="365">
        <v>20.3</v>
      </c>
      <c r="L1051" s="365">
        <v>17.899999999999999</v>
      </c>
      <c r="N1051" s="365">
        <v>25.95</v>
      </c>
      <c r="P1051" s="379">
        <v>1.73</v>
      </c>
      <c r="Q1051" s="368">
        <v>4.08</v>
      </c>
      <c r="R1051" s="366">
        <v>7.2</v>
      </c>
      <c r="S1051" s="73">
        <v>16.399999999999999</v>
      </c>
      <c r="T1051" s="365">
        <v>13.55</v>
      </c>
      <c r="U1051" s="365">
        <v>17.45</v>
      </c>
      <c r="V1051" s="365">
        <v>14.35</v>
      </c>
      <c r="X1051" s="73">
        <v>29.05</v>
      </c>
      <c r="Y1051" s="365">
        <v>27.75</v>
      </c>
      <c r="Z1051" s="457">
        <v>28.15</v>
      </c>
      <c r="AA1051" s="365">
        <v>6.12</v>
      </c>
      <c r="AB1051" s="365">
        <v>3.41</v>
      </c>
      <c r="AD1051" s="475">
        <v>13.6</v>
      </c>
      <c r="AE1051" s="325">
        <f t="shared" ref="AE1051:AE1052" si="3223">IF(ISBLANK(I1051),"",I1051/I1050-1)</f>
        <v>2.9411764705882248E-2</v>
      </c>
      <c r="AF1051" s="325">
        <f t="shared" ref="AF1051:AF1052" si="3224">IF(ISBLANK(J1051),"",J1051/J1050-1)</f>
        <v>-0.11159737417943105</v>
      </c>
      <c r="AH1051" s="451">
        <f t="shared" ref="AH1051:AH1052" si="3225">IF(ISBLANK(L1051),"",L1051/L1050-1)</f>
        <v>-0.11604938271604948</v>
      </c>
      <c r="AJ1051" s="455">
        <f t="shared" ref="AJ1051:AJ1052" si="3226">IF(ISBLANK(N1051),"",N1051/N1050-1)</f>
        <v>-2.0754716981132071E-2</v>
      </c>
      <c r="AL1051" s="462">
        <f t="shared" ref="AL1051:AL1052" si="3227">IF(ISBLANK(P1051),"",P1051/P1050-1)</f>
        <v>-0.29387755102040825</v>
      </c>
      <c r="AM1051" s="462">
        <f t="shared" ref="AM1051:AM1052" si="3228">IF(ISBLANK(Q1051),"",Q1051/Q1050-1)</f>
        <v>0.22891566265060259</v>
      </c>
      <c r="AN1051" s="465">
        <f t="shared" ref="AN1051:AN1052" si="3229">IF(ISBLANK(R1051),"",R1051/R1050-1)</f>
        <v>-7.6923076923076872E-2</v>
      </c>
      <c r="AO1051" s="325">
        <f t="shared" ref="AO1051:AO1052" si="3230">IF(ISBLANK(S1051),"",S1051/S1050-1)</f>
        <v>-0.12533333333333341</v>
      </c>
      <c r="AP1051" s="451">
        <f t="shared" ref="AP1051:AP1052" si="3231">IF(ISBLANK(T1051),"",T1051/T1050-1)</f>
        <v>-0.14779874213836475</v>
      </c>
      <c r="AQ1051" s="451">
        <f t="shared" ref="AQ1051:AQ1052" si="3232">IF(ISBLANK(U1051),"",U1051/U1050-1)</f>
        <v>-9.114583333333337E-2</v>
      </c>
      <c r="AR1051" s="451">
        <f t="shared" ref="AR1051:AR1052" si="3233">IF(ISBLANK(V1051),"",V1051/V1050-1)</f>
        <v>-0.10869565217391319</v>
      </c>
      <c r="AS1051" s="451">
        <f t="shared" ref="AS1051:AS1052" si="3234">IF(ISBLANK(X1051),"",X1051/X1050-1)</f>
        <v>-8.3596214511040934E-2</v>
      </c>
      <c r="AT1051" s="451">
        <f t="shared" ref="AT1051:AT1052" si="3235">IF(ISBLANK(Y1051),"",Y1051/Y1050-1)</f>
        <v>-8.7171052631578871E-2</v>
      </c>
      <c r="AU1051" s="444">
        <f t="shared" ref="AU1051:AU1052" si="3236">IF(ISBLANK(Z1051),"",Z1051/Z1050-1)</f>
        <v>-8.6038961038961137E-2</v>
      </c>
      <c r="AV1051" s="466">
        <f t="shared" ref="AV1051:AV1052" si="3237">IF(ISBLANK(AA1051),"",AA1051/AA1050-1)</f>
        <v>-0.11560693641618491</v>
      </c>
      <c r="AW1051" s="466">
        <f t="shared" ref="AW1051:AW1052" si="3238">IF(ISBLANK(AB1051),"",AB1051/AB1050-1)</f>
        <v>-0.1211340206185566</v>
      </c>
    </row>
    <row r="1052" spans="1:49">
      <c r="A1052" s="40">
        <f t="shared" si="3145"/>
        <v>44648</v>
      </c>
      <c r="B1052" s="26">
        <v>10652</v>
      </c>
      <c r="C1052">
        <v>7770</v>
      </c>
      <c r="D1052" s="363">
        <f t="shared" si="3220"/>
        <v>-8.3026381284221018E-2</v>
      </c>
      <c r="E1052" s="349">
        <f t="shared" si="3221"/>
        <v>-9.2520020446413387E-2</v>
      </c>
      <c r="F1052" s="349">
        <f t="shared" si="3222"/>
        <v>-6.9683908045977017E-2</v>
      </c>
      <c r="G1052" s="470">
        <f t="shared" ref="G1052:G1057" si="3239">(B1052-C1052)/C1052</f>
        <v>0.37091377091377092</v>
      </c>
      <c r="I1052" s="339">
        <v>11.65</v>
      </c>
      <c r="J1052" s="365">
        <v>19.649999999999999</v>
      </c>
      <c r="L1052" s="365">
        <v>16.2</v>
      </c>
      <c r="N1052" s="365">
        <v>25.2</v>
      </c>
      <c r="P1052" s="379">
        <v>1.04</v>
      </c>
      <c r="Q1052" s="368">
        <v>3.29</v>
      </c>
      <c r="R1052" s="366">
        <v>6.7</v>
      </c>
      <c r="S1052" s="73">
        <v>14.7</v>
      </c>
      <c r="T1052" s="365">
        <v>12.6</v>
      </c>
      <c r="U1052" s="365">
        <v>16.05</v>
      </c>
      <c r="V1052" s="365">
        <v>12.9</v>
      </c>
      <c r="X1052" s="73">
        <v>27.25</v>
      </c>
      <c r="Y1052" s="365">
        <v>25.95</v>
      </c>
      <c r="Z1052" s="457">
        <v>26.35</v>
      </c>
      <c r="AA1052" s="365">
        <v>5.25</v>
      </c>
      <c r="AB1052" s="365">
        <v>2.0099999999999998</v>
      </c>
      <c r="AD1052" s="475">
        <v>13.8</v>
      </c>
      <c r="AE1052" s="325">
        <f t="shared" si="3223"/>
        <v>-4.8979591836734615E-2</v>
      </c>
      <c r="AF1052" s="325">
        <f t="shared" si="3224"/>
        <v>-3.2019704433497664E-2</v>
      </c>
      <c r="AH1052" s="451">
        <f t="shared" si="3225"/>
        <v>-9.4972067039106101E-2</v>
      </c>
      <c r="AJ1052" s="455">
        <f t="shared" si="3226"/>
        <v>-2.8901734104046284E-2</v>
      </c>
      <c r="AL1052" s="462">
        <f t="shared" si="3227"/>
        <v>-0.39884393063583812</v>
      </c>
      <c r="AM1052" s="462">
        <f t="shared" si="3228"/>
        <v>-0.19362745098039214</v>
      </c>
      <c r="AN1052" s="465">
        <f t="shared" si="3229"/>
        <v>-6.944444444444442E-2</v>
      </c>
      <c r="AO1052" s="325">
        <f t="shared" si="3230"/>
        <v>-0.10365853658536583</v>
      </c>
      <c r="AP1052" s="451">
        <f t="shared" si="3231"/>
        <v>-7.011070110701112E-2</v>
      </c>
      <c r="AQ1052" s="451">
        <f t="shared" si="3232"/>
        <v>-8.0229226361031469E-2</v>
      </c>
      <c r="AR1052" s="451">
        <f t="shared" si="3233"/>
        <v>-0.10104529616724733</v>
      </c>
      <c r="AS1052" s="451">
        <f t="shared" si="3234"/>
        <v>-6.1962134251290935E-2</v>
      </c>
      <c r="AT1052" s="451">
        <f t="shared" si="3235"/>
        <v>-6.4864864864864868E-2</v>
      </c>
      <c r="AU1052" s="444">
        <f t="shared" si="3236"/>
        <v>-6.3943161634102963E-2</v>
      </c>
      <c r="AV1052" s="466">
        <f t="shared" si="3237"/>
        <v>-0.14215686274509809</v>
      </c>
      <c r="AW1052" s="466">
        <f t="shared" si="3238"/>
        <v>-0.41055718475073322</v>
      </c>
    </row>
    <row r="1053" spans="1:49">
      <c r="A1053" s="40">
        <f t="shared" si="3145"/>
        <v>44655</v>
      </c>
      <c r="B1053" s="26">
        <v>10580</v>
      </c>
      <c r="C1053">
        <v>7444</v>
      </c>
      <c r="D1053" s="363">
        <f t="shared" ref="D1053:D1054" si="3240">IF(ISBLANK(B1053),"",(B1053+C1053)/(B1052+C1052)-1)</f>
        <v>-2.1604603191835881E-2</v>
      </c>
      <c r="E1053" s="349">
        <f t="shared" ref="E1053:E1054" si="3241">IF(ISBLANK(B1053),"",B1053/B1052-1)</f>
        <v>-6.7592940292903192E-3</v>
      </c>
      <c r="F1053" s="349">
        <f t="shared" ref="F1053:F1054" si="3242">IF(ISBLANK(C1053),"",C1053/C1052-1)</f>
        <v>-4.1956241956241924E-2</v>
      </c>
      <c r="G1053" s="470">
        <f t="shared" si="3239"/>
        <v>0.42127888232133259</v>
      </c>
      <c r="I1053" s="339">
        <v>10.65</v>
      </c>
      <c r="J1053" s="365">
        <v>19.2</v>
      </c>
      <c r="L1053" s="365">
        <v>15.75</v>
      </c>
      <c r="N1053" s="365">
        <v>24.75</v>
      </c>
      <c r="P1053" s="379">
        <v>1.1399999999999999</v>
      </c>
      <c r="Q1053" s="368">
        <v>2.74</v>
      </c>
      <c r="R1053" s="366">
        <v>6.65</v>
      </c>
      <c r="S1053" s="73">
        <v>14.25</v>
      </c>
      <c r="T1053" s="365">
        <v>12.15</v>
      </c>
      <c r="U1053" s="365">
        <v>15.8</v>
      </c>
      <c r="V1053" s="365">
        <v>12.65</v>
      </c>
      <c r="X1053" s="73">
        <v>27.1</v>
      </c>
      <c r="Y1053" s="365">
        <v>25.8</v>
      </c>
      <c r="Z1053" s="457">
        <v>26.2</v>
      </c>
      <c r="AA1053" s="365">
        <v>5.66</v>
      </c>
      <c r="AB1053" s="365">
        <v>2.0699999999999998</v>
      </c>
      <c r="AD1053" s="475">
        <v>13.6</v>
      </c>
      <c r="AE1053" s="325">
        <f t="shared" ref="AE1053:AE1054" si="3243">IF(ISBLANK(I1053),"",I1053/I1052-1)</f>
        <v>-8.5836909871244593E-2</v>
      </c>
      <c r="AF1053" s="325">
        <f t="shared" ref="AF1053:AF1054" si="3244">IF(ISBLANK(J1053),"",J1053/J1052-1)</f>
        <v>-2.2900763358778553E-2</v>
      </c>
      <c r="AH1053" s="451">
        <f t="shared" ref="AH1053:AH1054" si="3245">IF(ISBLANK(L1053),"",L1053/L1052-1)</f>
        <v>-2.777777777777779E-2</v>
      </c>
      <c r="AJ1053" s="455">
        <f t="shared" ref="AJ1053:AJ1054" si="3246">IF(ISBLANK(N1053),"",N1053/N1052-1)</f>
        <v>-1.7857142857142794E-2</v>
      </c>
      <c r="AL1053" s="462">
        <f t="shared" ref="AL1053:AL1054" si="3247">IF(ISBLANK(P1053),"",P1053/P1052-1)</f>
        <v>9.6153846153846034E-2</v>
      </c>
      <c r="AM1053" s="462">
        <f t="shared" ref="AM1053:AM1054" si="3248">IF(ISBLANK(Q1053),"",Q1053/Q1052-1)</f>
        <v>-0.1671732522796352</v>
      </c>
      <c r="AN1053" s="465">
        <f t="shared" ref="AN1053:AN1054" si="3249">IF(ISBLANK(R1053),"",R1053/R1052-1)</f>
        <v>-7.4626865671642006E-3</v>
      </c>
      <c r="AO1053" s="325">
        <f t="shared" ref="AO1053:AO1054" si="3250">IF(ISBLANK(S1053),"",S1053/S1052-1)</f>
        <v>-3.0612244897959107E-2</v>
      </c>
      <c r="AP1053" s="451">
        <f t="shared" ref="AP1053:AP1054" si="3251">IF(ISBLANK(T1053),"",T1053/T1052-1)</f>
        <v>-3.5714285714285698E-2</v>
      </c>
      <c r="AQ1053" s="451">
        <f t="shared" ref="AQ1053:AQ1054" si="3252">IF(ISBLANK(U1053),"",U1053/U1052-1)</f>
        <v>-1.5576323987538943E-2</v>
      </c>
      <c r="AR1053" s="451">
        <f t="shared" ref="AR1053:AR1054" si="3253">IF(ISBLANK(V1053),"",V1053/V1052-1)</f>
        <v>-1.9379844961240345E-2</v>
      </c>
      <c r="AS1053" s="451">
        <f t="shared" ref="AS1053:AS1054" si="3254">IF(ISBLANK(X1053),"",X1053/X1052-1)</f>
        <v>-5.5045871559632475E-3</v>
      </c>
      <c r="AT1053" s="451">
        <f t="shared" ref="AT1053:AT1054" si="3255">IF(ISBLANK(Y1053),"",Y1053/Y1052-1)</f>
        <v>-5.7803468208091902E-3</v>
      </c>
      <c r="AU1053" s="444">
        <f t="shared" ref="AU1053:AU1054" si="3256">IF(ISBLANK(Z1053),"",Z1053/Z1052-1)</f>
        <v>-5.6925996204933993E-3</v>
      </c>
      <c r="AV1053" s="466">
        <f t="shared" ref="AV1053:AV1054" si="3257">IF(ISBLANK(AA1053),"",AA1053/AA1052-1)</f>
        <v>7.8095238095238217E-2</v>
      </c>
      <c r="AW1053" s="466">
        <f t="shared" ref="AW1053:AW1054" si="3258">IF(ISBLANK(AB1053),"",AB1053/AB1052-1)</f>
        <v>2.9850746268656803E-2</v>
      </c>
    </row>
    <row r="1054" spans="1:49">
      <c r="A1054" s="40">
        <f t="shared" si="3145"/>
        <v>44662</v>
      </c>
      <c r="B1054" s="26">
        <v>9878</v>
      </c>
      <c r="C1054">
        <v>6703</v>
      </c>
      <c r="D1054" s="363">
        <f t="shared" si="3240"/>
        <v>-8.0059920106524629E-2</v>
      </c>
      <c r="E1054" s="349">
        <f t="shared" si="3241"/>
        <v>-6.6351606805292951E-2</v>
      </c>
      <c r="F1054" s="349">
        <f t="shared" si="3242"/>
        <v>-9.954325631380978E-2</v>
      </c>
      <c r="G1054" s="470">
        <f t="shared" si="3239"/>
        <v>0.47366850663881843</v>
      </c>
      <c r="I1054" s="339">
        <v>9.25</v>
      </c>
      <c r="J1054" s="365">
        <v>18.45</v>
      </c>
      <c r="L1054" s="365">
        <v>14.25</v>
      </c>
      <c r="N1054" s="365">
        <v>23.65</v>
      </c>
      <c r="P1054" s="379">
        <v>0.42</v>
      </c>
      <c r="Q1054" s="368">
        <v>1.73</v>
      </c>
      <c r="R1054" s="366">
        <v>6.3</v>
      </c>
      <c r="S1054" s="73">
        <v>12.75</v>
      </c>
      <c r="T1054" s="365">
        <v>11.8</v>
      </c>
      <c r="U1054" s="365">
        <v>14.95</v>
      </c>
      <c r="V1054" s="365">
        <v>11.8</v>
      </c>
      <c r="X1054" s="73">
        <v>25.65</v>
      </c>
      <c r="Y1054" s="365">
        <v>24.35</v>
      </c>
      <c r="Z1054" s="457">
        <v>24.75</v>
      </c>
      <c r="AA1054" s="365">
        <v>5.1100000000000003</v>
      </c>
      <c r="AB1054" s="365">
        <v>1.56</v>
      </c>
      <c r="AD1054" s="475">
        <v>12.1</v>
      </c>
      <c r="AE1054" s="325">
        <f t="shared" si="3243"/>
        <v>-0.13145539906103287</v>
      </c>
      <c r="AF1054" s="325">
        <f t="shared" si="3244"/>
        <v>-3.90625E-2</v>
      </c>
      <c r="AH1054" s="451">
        <f t="shared" si="3245"/>
        <v>-9.5238095238095233E-2</v>
      </c>
      <c r="AJ1054" s="455">
        <f t="shared" si="3246"/>
        <v>-4.4444444444444509E-2</v>
      </c>
      <c r="AL1054" s="462">
        <f t="shared" si="3247"/>
        <v>-0.63157894736842102</v>
      </c>
      <c r="AM1054" s="462">
        <f t="shared" si="3248"/>
        <v>-0.36861313868613144</v>
      </c>
      <c r="AN1054" s="465">
        <f t="shared" si="3249"/>
        <v>-5.2631578947368474E-2</v>
      </c>
      <c r="AO1054" s="325">
        <f t="shared" si="3250"/>
        <v>-0.10526315789473684</v>
      </c>
      <c r="AP1054" s="451">
        <f t="shared" si="3251"/>
        <v>-2.8806584362139898E-2</v>
      </c>
      <c r="AQ1054" s="451">
        <f t="shared" si="3252"/>
        <v>-5.3797468354430444E-2</v>
      </c>
      <c r="AR1054" s="451">
        <f t="shared" si="3253"/>
        <v>-6.7193675889328008E-2</v>
      </c>
      <c r="AS1054" s="451">
        <f t="shared" si="3254"/>
        <v>-5.3505535055350606E-2</v>
      </c>
      <c r="AT1054" s="451">
        <f t="shared" si="3255"/>
        <v>-5.6201550387596888E-2</v>
      </c>
      <c r="AU1054" s="444">
        <f t="shared" si="3256"/>
        <v>-5.5343511450381633E-2</v>
      </c>
      <c r="AV1054" s="466">
        <f t="shared" si="3257"/>
        <v>-9.7173144876325002E-2</v>
      </c>
      <c r="AW1054" s="466">
        <f t="shared" si="3258"/>
        <v>-0.24637681159420277</v>
      </c>
    </row>
    <row r="1055" spans="1:49">
      <c r="A1055" s="40">
        <f>A1054+8</f>
        <v>44670</v>
      </c>
      <c r="B1055" s="26">
        <v>10005</v>
      </c>
      <c r="C1055">
        <v>7017</v>
      </c>
      <c r="D1055" s="363">
        <f t="shared" ref="D1055" si="3259">IF(ISBLANK(B1055),"",(B1055+C1055)/(B1054+C1054)-1)</f>
        <v>2.6596707074362236E-2</v>
      </c>
      <c r="E1055" s="349">
        <f t="shared" ref="E1055" si="3260">IF(ISBLANK(B1055),"",B1055/B1054-1)</f>
        <v>1.2856853614091834E-2</v>
      </c>
      <c r="F1055" s="349">
        <f t="shared" ref="F1055" si="3261">IF(ISBLANK(C1055),"",C1055/C1054-1)</f>
        <v>4.6844696404594988E-2</v>
      </c>
      <c r="G1055" s="470">
        <f t="shared" si="3239"/>
        <v>0.42582300128259942</v>
      </c>
      <c r="I1055" s="339">
        <v>9.75</v>
      </c>
      <c r="J1055" s="365">
        <v>18.149999999999999</v>
      </c>
      <c r="L1055" s="365">
        <v>15.5</v>
      </c>
      <c r="N1055" s="365">
        <v>24.25</v>
      </c>
      <c r="P1055" s="379">
        <v>0.51</v>
      </c>
      <c r="Q1055" s="368">
        <v>2.5299999999999998</v>
      </c>
      <c r="R1055" s="366">
        <v>5.95</v>
      </c>
      <c r="S1055" s="73">
        <v>12.4</v>
      </c>
      <c r="T1055" s="365">
        <v>12.25</v>
      </c>
      <c r="U1055" s="365">
        <v>14.8</v>
      </c>
      <c r="V1055" s="365">
        <v>12</v>
      </c>
      <c r="X1055" s="73">
        <v>26</v>
      </c>
      <c r="Y1055" s="365">
        <v>24.35</v>
      </c>
      <c r="Z1055" s="457">
        <v>24.75</v>
      </c>
      <c r="AA1055" s="365">
        <v>5.24</v>
      </c>
      <c r="AB1055" s="365">
        <v>2.36</v>
      </c>
      <c r="AD1055" s="475">
        <v>13</v>
      </c>
      <c r="AE1055" s="325">
        <f t="shared" ref="AE1055" si="3262">IF(ISBLANK(I1055),"",I1055/I1054-1)</f>
        <v>5.4054054054053946E-2</v>
      </c>
      <c r="AF1055" s="325">
        <f t="shared" ref="AF1055" si="3263">IF(ISBLANK(J1055),"",J1055/J1054-1)</f>
        <v>-1.6260162601626105E-2</v>
      </c>
      <c r="AH1055" s="451">
        <f t="shared" ref="AH1055" si="3264">IF(ISBLANK(L1055),"",L1055/L1054-1)</f>
        <v>8.7719298245614086E-2</v>
      </c>
      <c r="AJ1055" s="455">
        <f t="shared" ref="AJ1055" si="3265">IF(ISBLANK(N1055),"",N1055/N1054-1)</f>
        <v>2.5369978858351017E-2</v>
      </c>
      <c r="AL1055" s="462">
        <f t="shared" ref="AL1055" si="3266">IF(ISBLANK(P1055),"",P1055/P1054-1)</f>
        <v>0.21428571428571441</v>
      </c>
      <c r="AM1055" s="462">
        <f t="shared" ref="AM1055" si="3267">IF(ISBLANK(Q1055),"",Q1055/Q1054-1)</f>
        <v>0.46242774566473988</v>
      </c>
      <c r="AN1055" s="465">
        <f t="shared" ref="AN1055" si="3268">IF(ISBLANK(R1055),"",R1055/R1054-1)</f>
        <v>-5.5555555555555469E-2</v>
      </c>
      <c r="AO1055" s="325">
        <f t="shared" ref="AO1055" si="3269">IF(ISBLANK(S1055),"",S1055/S1054-1)</f>
        <v>-2.7450980392156876E-2</v>
      </c>
      <c r="AP1055" s="451">
        <f t="shared" ref="AP1055" si="3270">IF(ISBLANK(T1055),"",T1055/T1054-1)</f>
        <v>3.8135593220338881E-2</v>
      </c>
      <c r="AQ1055" s="451">
        <f t="shared" ref="AQ1055" si="3271">IF(ISBLANK(U1055),"",U1055/U1054-1)</f>
        <v>-1.0033444816053394E-2</v>
      </c>
      <c r="AR1055" s="451">
        <f t="shared" ref="AR1055" si="3272">IF(ISBLANK(V1055),"",V1055/V1054-1)</f>
        <v>1.6949152542372836E-2</v>
      </c>
      <c r="AS1055" s="451">
        <f t="shared" ref="AS1055" si="3273">IF(ISBLANK(X1055),"",X1055/X1054-1)</f>
        <v>1.3645224171540127E-2</v>
      </c>
      <c r="AT1055" s="451">
        <f t="shared" ref="AT1055" si="3274">IF(ISBLANK(Y1055),"",Y1055/Y1054-1)</f>
        <v>0</v>
      </c>
      <c r="AU1055" s="444">
        <f t="shared" ref="AU1055" si="3275">IF(ISBLANK(Z1055),"",Z1055/Z1054-1)</f>
        <v>0</v>
      </c>
      <c r="AV1055" s="466">
        <f t="shared" ref="AV1055" si="3276">IF(ISBLANK(AA1055),"",AA1055/AA1054-1)</f>
        <v>2.5440313111545931E-2</v>
      </c>
      <c r="AW1055" s="466">
        <f t="shared" ref="AW1055" si="3277">IF(ISBLANK(AB1055),"",AB1055/AB1054-1)</f>
        <v>0.51282051282051277</v>
      </c>
    </row>
    <row r="1056" spans="1:49">
      <c r="A1056" s="40">
        <f>A1055+6</f>
        <v>44676</v>
      </c>
      <c r="B1056" s="26">
        <v>10466</v>
      </c>
      <c r="C1056">
        <v>7545</v>
      </c>
      <c r="D1056" s="363">
        <f t="shared" ref="D1056:D1057" si="3278">IF(ISBLANK(B1056),"",(B1056+C1056)/(B1055+C1055)-1)</f>
        <v>5.8101280695570523E-2</v>
      </c>
      <c r="E1056" s="349">
        <f t="shared" ref="E1056:E1057" si="3279">IF(ISBLANK(B1056),"",B1056/B1055-1)</f>
        <v>4.6076961519240456E-2</v>
      </c>
      <c r="F1056" s="349">
        <f t="shared" ref="F1056:F1057" si="3280">IF(ISBLANK(C1056),"",C1056/C1055-1)</f>
        <v>7.5245831551945308E-2</v>
      </c>
      <c r="G1056" s="470">
        <f t="shared" si="3239"/>
        <v>0.38714380384360503</v>
      </c>
      <c r="I1056" s="339">
        <v>10.75</v>
      </c>
      <c r="J1056" s="365">
        <v>19.149999999999999</v>
      </c>
      <c r="L1056" s="365">
        <v>16.45</v>
      </c>
      <c r="N1056" s="365">
        <v>24.8</v>
      </c>
      <c r="P1056" s="379">
        <v>0.89</v>
      </c>
      <c r="Q1056" s="368">
        <v>2.83</v>
      </c>
      <c r="R1056" s="366">
        <v>6.25</v>
      </c>
      <c r="S1056" s="73">
        <v>13.35</v>
      </c>
      <c r="T1056" s="365">
        <v>13.2</v>
      </c>
      <c r="U1056" s="365">
        <v>15.35</v>
      </c>
      <c r="V1056" s="365">
        <v>12.45</v>
      </c>
      <c r="X1056" s="73">
        <v>27.25</v>
      </c>
      <c r="Y1056" s="365">
        <v>25.65</v>
      </c>
      <c r="Z1056" s="457">
        <v>26.05</v>
      </c>
      <c r="AB1056" s="365">
        <v>1.97</v>
      </c>
      <c r="AD1056" s="475">
        <v>13.95</v>
      </c>
      <c r="AE1056" s="325">
        <f t="shared" ref="AE1056" si="3281">IF(ISBLANK(I1056),"",I1056/I1055-1)</f>
        <v>0.10256410256410264</v>
      </c>
      <c r="AF1056" s="325">
        <f t="shared" ref="AF1056" si="3282">IF(ISBLANK(J1056),"",J1056/J1055-1)</f>
        <v>5.5096418732782482E-2</v>
      </c>
      <c r="AH1056" s="451">
        <f t="shared" ref="AH1056" si="3283">IF(ISBLANK(L1056),"",L1056/L1055-1)</f>
        <v>6.1290322580645151E-2</v>
      </c>
      <c r="AJ1056" s="455">
        <f t="shared" ref="AJ1056" si="3284">IF(ISBLANK(N1056),"",N1056/N1055-1)</f>
        <v>2.268041237113394E-2</v>
      </c>
      <c r="AL1056" s="462">
        <f t="shared" ref="AL1056" si="3285">IF(ISBLANK(P1056),"",P1056/P1055-1)</f>
        <v>0.74509803921568629</v>
      </c>
      <c r="AM1056" s="462">
        <f t="shared" ref="AM1056" si="3286">IF(ISBLANK(Q1056),"",Q1056/Q1055-1)</f>
        <v>0.11857707509881443</v>
      </c>
      <c r="AN1056" s="465">
        <f t="shared" ref="AN1056" si="3287">IF(ISBLANK(R1056),"",R1056/R1055-1)</f>
        <v>5.0420168067226934E-2</v>
      </c>
      <c r="AO1056" s="325">
        <f t="shared" ref="AO1056" si="3288">IF(ISBLANK(S1056),"",S1056/S1055-1)</f>
        <v>7.6612903225806495E-2</v>
      </c>
      <c r="AP1056" s="451">
        <f t="shared" ref="AP1056" si="3289">IF(ISBLANK(T1056),"",T1056/T1055-1)</f>
        <v>7.7551020408163307E-2</v>
      </c>
      <c r="AQ1056" s="451">
        <f t="shared" ref="AQ1056" si="3290">IF(ISBLANK(U1056),"",U1056/U1055-1)</f>
        <v>3.716216216216206E-2</v>
      </c>
      <c r="AR1056" s="451">
        <f t="shared" ref="AR1056" si="3291">IF(ISBLANK(V1056),"",V1056/V1055-1)</f>
        <v>3.7499999999999867E-2</v>
      </c>
      <c r="AS1056" s="451">
        <f t="shared" ref="AS1056" si="3292">IF(ISBLANK(X1056),"",X1056/X1055-1)</f>
        <v>4.8076923076923128E-2</v>
      </c>
      <c r="AT1056" s="451">
        <f t="shared" ref="AT1056" si="3293">IF(ISBLANK(Y1056),"",Y1056/Y1055-1)</f>
        <v>5.3388090349075767E-2</v>
      </c>
      <c r="AU1056" s="444">
        <f t="shared" ref="AU1056" si="3294">IF(ISBLANK(Z1056),"",Z1056/Z1055-1)</f>
        <v>5.2525252525252641E-2</v>
      </c>
      <c r="AV1056" s="466" t="str">
        <f t="shared" ref="AV1056" si="3295">IF(ISBLANK(AA1056),"",AA1056/AA1055-1)</f>
        <v/>
      </c>
      <c r="AW1056" s="466">
        <f t="shared" ref="AW1056" si="3296">IF(ISBLANK(AB1056),"",AB1056/AB1055-1)</f>
        <v>-0.1652542372881356</v>
      </c>
    </row>
    <row r="1057" spans="1:49">
      <c r="A1057" s="40">
        <f>A1056+8</f>
        <v>44684</v>
      </c>
      <c r="B1057" s="26">
        <v>10540</v>
      </c>
      <c r="C1057">
        <v>8073</v>
      </c>
      <c r="D1057" s="363">
        <f t="shared" si="3278"/>
        <v>3.3424018655266119E-2</v>
      </c>
      <c r="E1057" s="349">
        <f t="shared" si="3279"/>
        <v>7.070514045480536E-3</v>
      </c>
      <c r="F1057" s="349">
        <f t="shared" si="3280"/>
        <v>6.9980119284294151E-2</v>
      </c>
      <c r="G1057" s="470">
        <f t="shared" si="3239"/>
        <v>0.30558652297782735</v>
      </c>
      <c r="I1057" s="339">
        <v>11.95</v>
      </c>
      <c r="J1057" s="365">
        <v>19.100000000000001</v>
      </c>
      <c r="L1057" s="365">
        <v>16.850000000000001</v>
      </c>
      <c r="N1057" s="365">
        <v>25.95</v>
      </c>
      <c r="P1057" s="379">
        <v>1.6</v>
      </c>
      <c r="Q1057" s="368">
        <v>3.8</v>
      </c>
      <c r="R1057" s="366">
        <v>6.35</v>
      </c>
      <c r="S1057" s="73">
        <v>13.75</v>
      </c>
      <c r="T1057" s="365">
        <v>13.75</v>
      </c>
      <c r="U1057" s="365">
        <v>15.6</v>
      </c>
      <c r="V1057" s="365">
        <v>12.7</v>
      </c>
      <c r="X1057" s="73">
        <v>26.8</v>
      </c>
      <c r="Y1057" s="365">
        <v>25.1</v>
      </c>
      <c r="Z1057" s="457">
        <v>25.5</v>
      </c>
      <c r="AA1057" s="365">
        <v>5.83</v>
      </c>
      <c r="AB1057" s="365">
        <v>2.2000000000000002</v>
      </c>
      <c r="AD1057" s="475">
        <v>14.35</v>
      </c>
      <c r="AE1057" s="325">
        <f t="shared" ref="AE1057" si="3297">IF(ISBLANK(I1057),"",I1057/I1056-1)</f>
        <v>0.11162790697674407</v>
      </c>
      <c r="AF1057" s="325">
        <f t="shared" ref="AF1057" si="3298">IF(ISBLANK(J1057),"",J1057/J1056-1)</f>
        <v>-2.6109660574411553E-3</v>
      </c>
      <c r="AH1057" s="451">
        <f t="shared" ref="AH1057" si="3299">IF(ISBLANK(L1057),"",L1057/L1056-1)</f>
        <v>2.4316109422492627E-2</v>
      </c>
      <c r="AJ1057" s="455">
        <f t="shared" ref="AJ1057" si="3300">IF(ISBLANK(N1057),"",N1057/N1056-1)</f>
        <v>4.6370967741935498E-2</v>
      </c>
      <c r="AL1057" s="462">
        <f t="shared" ref="AL1057" si="3301">IF(ISBLANK(P1057),"",P1057/P1056-1)</f>
        <v>0.79775280898876422</v>
      </c>
      <c r="AM1057" s="462">
        <f t="shared" ref="AM1057" si="3302">IF(ISBLANK(Q1057),"",Q1057/Q1056-1)</f>
        <v>0.34275618374558303</v>
      </c>
      <c r="AN1057" s="465">
        <f t="shared" ref="AN1057" si="3303">IF(ISBLANK(R1057),"",R1057/R1056-1)</f>
        <v>1.6000000000000014E-2</v>
      </c>
      <c r="AO1057" s="325">
        <f t="shared" ref="AO1057" si="3304">IF(ISBLANK(S1057),"",S1057/S1056-1)</f>
        <v>2.9962546816479474E-2</v>
      </c>
      <c r="AP1057" s="451">
        <f t="shared" ref="AP1057" si="3305">IF(ISBLANK(T1057),"",T1057/T1056-1)</f>
        <v>4.1666666666666741E-2</v>
      </c>
      <c r="AQ1057" s="451">
        <f t="shared" ref="AQ1057" si="3306">IF(ISBLANK(U1057),"",U1057/U1056-1)</f>
        <v>1.6286644951140072E-2</v>
      </c>
      <c r="AR1057" s="451">
        <f t="shared" ref="AR1057" si="3307">IF(ISBLANK(V1057),"",V1057/V1056-1)</f>
        <v>2.008032128514059E-2</v>
      </c>
      <c r="AS1057" s="451">
        <f t="shared" ref="AS1057" si="3308">IF(ISBLANK(X1057),"",X1057/X1056-1)</f>
        <v>-1.6513761467889854E-2</v>
      </c>
      <c r="AT1057" s="451">
        <f t="shared" ref="AT1057" si="3309">IF(ISBLANK(Y1057),"",Y1057/Y1056-1)</f>
        <v>-2.1442495126705596E-2</v>
      </c>
      <c r="AU1057" s="444">
        <f t="shared" ref="AU1057" si="3310">IF(ISBLANK(Z1057),"",Z1057/Z1056-1)</f>
        <v>-2.1113243761996192E-2</v>
      </c>
      <c r="AV1057" s="466" t="e">
        <f t="shared" ref="AV1057" si="3311">IF(ISBLANK(AA1057),"",AA1057/AA1056-1)</f>
        <v>#DIV/0!</v>
      </c>
      <c r="AW1057" s="466">
        <f t="shared" ref="AW1057" si="3312">IF(ISBLANK(AB1057),"",AB1057/AB1056-1)</f>
        <v>0.11675126903553301</v>
      </c>
    </row>
    <row r="1058" spans="1:49">
      <c r="A1058" s="40">
        <f>A1057+6</f>
        <v>44690</v>
      </c>
      <c r="B1058" s="26">
        <v>11920</v>
      </c>
      <c r="C1058">
        <v>9337</v>
      </c>
      <c r="D1058" s="363">
        <f t="shared" ref="D1058:D1059" si="3313">IF(ISBLANK(B1058),"",(B1058+C1058)/(B1057+C1057)-1)</f>
        <v>0.14205125449954337</v>
      </c>
      <c r="E1058" s="349">
        <f t="shared" ref="E1058:E1059" si="3314">IF(ISBLANK(B1058),"",B1058/B1057-1)</f>
        <v>0.13092979127134718</v>
      </c>
      <c r="F1058" s="349">
        <f t="shared" ref="F1058:F1059" si="3315">IF(ISBLANK(C1058),"",C1058/C1057-1)</f>
        <v>0.15657128700606959</v>
      </c>
      <c r="G1058" s="470">
        <f t="shared" ref="G1058:G1076" si="3316">(B1058-C1058)/C1058</f>
        <v>0.27664131948163223</v>
      </c>
      <c r="I1058" s="339">
        <v>13.2</v>
      </c>
      <c r="J1058" s="365">
        <v>21.75</v>
      </c>
      <c r="L1058" s="365">
        <v>19.05</v>
      </c>
      <c r="N1058" s="365">
        <v>29.25</v>
      </c>
      <c r="P1058" s="379">
        <v>3.12</v>
      </c>
      <c r="Q1058" s="368">
        <v>4.6900000000000004</v>
      </c>
      <c r="R1058" s="366">
        <v>6.65</v>
      </c>
      <c r="S1058" s="73">
        <v>16</v>
      </c>
      <c r="T1058" s="365">
        <v>16</v>
      </c>
      <c r="U1058" s="365">
        <v>16.899999999999999</v>
      </c>
      <c r="V1058" s="365">
        <v>14</v>
      </c>
      <c r="X1058" s="73">
        <v>29.05</v>
      </c>
      <c r="Y1058" s="365">
        <v>30.05</v>
      </c>
      <c r="Z1058" s="457">
        <v>30.45</v>
      </c>
      <c r="AA1058" s="383">
        <v>6.67</v>
      </c>
      <c r="AB1058" s="383">
        <v>2.91</v>
      </c>
      <c r="AD1058" s="475">
        <v>16.600000000000001</v>
      </c>
      <c r="AE1058" s="325">
        <f t="shared" ref="AE1058" si="3317">IF(ISBLANK(I1058),"",I1058/I1057-1)</f>
        <v>0.10460251046025104</v>
      </c>
      <c r="AF1058" s="325">
        <f t="shared" ref="AF1058" si="3318">IF(ISBLANK(J1058),"",J1058/J1057-1)</f>
        <v>0.1387434554973821</v>
      </c>
      <c r="AH1058" s="451">
        <f t="shared" ref="AH1058" si="3319">IF(ISBLANK(L1058),"",L1058/L1057-1)</f>
        <v>0.13056379821958441</v>
      </c>
      <c r="AJ1058" s="455">
        <f t="shared" ref="AJ1058" si="3320">IF(ISBLANK(N1058),"",N1058/N1057-1)</f>
        <v>0.12716763005780352</v>
      </c>
      <c r="AL1058" s="462">
        <f t="shared" ref="AL1058" si="3321">IF(ISBLANK(P1058),"",P1058/P1057-1)</f>
        <v>0.95</v>
      </c>
      <c r="AM1058" s="462">
        <f t="shared" ref="AM1058" si="3322">IF(ISBLANK(Q1058),"",Q1058/Q1057-1)</f>
        <v>0.23421052631578965</v>
      </c>
      <c r="AN1058" s="465">
        <f t="shared" ref="AN1058" si="3323">IF(ISBLANK(R1058),"",R1058/R1057-1)</f>
        <v>4.7244094488189115E-2</v>
      </c>
      <c r="AO1058" s="325">
        <f t="shared" ref="AO1058" si="3324">IF(ISBLANK(S1058),"",S1058/S1057-1)</f>
        <v>0.16363636363636358</v>
      </c>
      <c r="AP1058" s="451">
        <f t="shared" ref="AP1058" si="3325">IF(ISBLANK(T1058),"",T1058/T1057-1)</f>
        <v>0.16363636363636358</v>
      </c>
      <c r="AQ1058" s="451">
        <f t="shared" ref="AQ1058" si="3326">IF(ISBLANK(U1058),"",U1058/U1057-1)</f>
        <v>8.3333333333333259E-2</v>
      </c>
      <c r="AR1058" s="451">
        <f t="shared" ref="AR1058" si="3327">IF(ISBLANK(V1058),"",V1058/V1057-1)</f>
        <v>0.10236220472440949</v>
      </c>
      <c r="AS1058" s="451">
        <f t="shared" ref="AS1058" si="3328">IF(ISBLANK(X1058),"",X1058/X1057-1)</f>
        <v>8.3955223880596952E-2</v>
      </c>
      <c r="AT1058" s="451">
        <f t="shared" ref="AT1058" si="3329">IF(ISBLANK(Y1058),"",Y1058/Y1057-1)</f>
        <v>0.1972111553784861</v>
      </c>
      <c r="AU1058" s="444">
        <f t="shared" ref="AU1058" si="3330">IF(ISBLANK(Z1058),"",Z1058/Z1057-1)</f>
        <v>0.19411764705882351</v>
      </c>
      <c r="AV1058" s="466">
        <f t="shared" ref="AV1058" si="3331">IF(ISBLANK(AA1058),"",AA1058/AA1057-1)</f>
        <v>0.14408233276157811</v>
      </c>
      <c r="AW1058" s="466">
        <f t="shared" ref="AW1058" si="3332">IF(ISBLANK(AB1058),"",AB1058/AB1057-1)</f>
        <v>0.32272727272727275</v>
      </c>
    </row>
    <row r="1059" spans="1:49">
      <c r="A1059" s="40">
        <f t="shared" ref="A1059:A1090" si="3333">A1058+7</f>
        <v>44697</v>
      </c>
      <c r="B1059" s="26">
        <v>13710</v>
      </c>
      <c r="C1059">
        <v>11136</v>
      </c>
      <c r="D1059" s="363">
        <f t="shared" si="3313"/>
        <v>0.16883850025873826</v>
      </c>
      <c r="E1059" s="349">
        <f t="shared" si="3314"/>
        <v>0.15016778523489926</v>
      </c>
      <c r="F1059" s="349">
        <f t="shared" si="3315"/>
        <v>0.19267430652243767</v>
      </c>
      <c r="G1059" s="470">
        <f t="shared" si="3316"/>
        <v>0.23114224137931033</v>
      </c>
      <c r="I1059" s="339">
        <v>15.1</v>
      </c>
      <c r="J1059" s="365">
        <v>25.75</v>
      </c>
      <c r="L1059" s="365">
        <v>21.15</v>
      </c>
      <c r="N1059" s="365">
        <v>32.65</v>
      </c>
      <c r="P1059" s="379">
        <v>4.8099999999999996</v>
      </c>
      <c r="Q1059" s="368">
        <v>6.38</v>
      </c>
      <c r="R1059" s="366">
        <v>8.25</v>
      </c>
      <c r="S1059" s="73">
        <v>18.05</v>
      </c>
      <c r="T1059" s="365">
        <v>18.149999999999999</v>
      </c>
      <c r="U1059" s="365">
        <v>18.3</v>
      </c>
      <c r="V1059" s="365">
        <v>15.1</v>
      </c>
      <c r="X1059" s="73">
        <v>33.25</v>
      </c>
      <c r="Y1059" s="365">
        <v>34.25</v>
      </c>
      <c r="Z1059" s="457">
        <v>34.65</v>
      </c>
      <c r="AA1059" s="365">
        <v>8.32</v>
      </c>
      <c r="AB1059" s="365">
        <v>3.93</v>
      </c>
      <c r="AD1059" s="475">
        <v>18.649999999999999</v>
      </c>
      <c r="AE1059" s="325">
        <f t="shared" ref="AE1059" si="3334">IF(ISBLANK(I1059),"",I1059/I1058-1)</f>
        <v>0.14393939393939403</v>
      </c>
      <c r="AF1059" s="325">
        <f t="shared" ref="AF1059" si="3335">IF(ISBLANK(J1059),"",J1059/J1058-1)</f>
        <v>0.18390804597701149</v>
      </c>
      <c r="AH1059" s="451">
        <f t="shared" ref="AH1059" si="3336">IF(ISBLANK(L1059),"",L1059/L1058-1)</f>
        <v>0.11023622047244075</v>
      </c>
      <c r="AJ1059" s="455">
        <f t="shared" ref="AJ1059" si="3337">IF(ISBLANK(N1059),"",N1059/N1058-1)</f>
        <v>0.11623931623931627</v>
      </c>
      <c r="AL1059" s="462">
        <f t="shared" ref="AL1059" si="3338">IF(ISBLANK(P1059),"",P1059/P1058-1)</f>
        <v>0.54166666666666652</v>
      </c>
      <c r="AM1059" s="462">
        <f t="shared" ref="AM1059" si="3339">IF(ISBLANK(Q1059),"",Q1059/Q1058-1)</f>
        <v>0.36034115138592737</v>
      </c>
      <c r="AN1059" s="465">
        <f t="shared" ref="AN1059" si="3340">IF(ISBLANK(R1059),"",R1059/R1058-1)</f>
        <v>0.24060150375939848</v>
      </c>
      <c r="AO1059" s="325">
        <f t="shared" ref="AO1059" si="3341">IF(ISBLANK(S1059),"",S1059/S1058-1)</f>
        <v>0.12812500000000004</v>
      </c>
      <c r="AP1059" s="451">
        <f t="shared" ref="AP1059" si="3342">IF(ISBLANK(T1059),"",T1059/T1058-1)</f>
        <v>0.13437499999999991</v>
      </c>
      <c r="AQ1059" s="451">
        <f t="shared" ref="AQ1059" si="3343">IF(ISBLANK(U1059),"",U1059/U1058-1)</f>
        <v>8.2840236686390734E-2</v>
      </c>
      <c r="AR1059" s="451">
        <f t="shared" ref="AR1059" si="3344">IF(ISBLANK(V1059),"",V1059/V1058-1)</f>
        <v>7.8571428571428514E-2</v>
      </c>
      <c r="AS1059" s="451">
        <f t="shared" ref="AS1059" si="3345">IF(ISBLANK(X1059),"",X1059/X1058-1)</f>
        <v>0.14457831325301207</v>
      </c>
      <c r="AT1059" s="451">
        <f t="shared" ref="AT1059" si="3346">IF(ISBLANK(Y1059),"",Y1059/Y1058-1)</f>
        <v>0.13976705490848573</v>
      </c>
      <c r="AU1059" s="444">
        <f t="shared" ref="AU1059" si="3347">IF(ISBLANK(Z1059),"",Z1059/Z1058-1)</f>
        <v>0.13793103448275867</v>
      </c>
      <c r="AV1059" s="466">
        <f t="shared" ref="AV1059" si="3348">IF(ISBLANK(AA1059),"",AA1059/AA1058-1)</f>
        <v>0.24737631184407793</v>
      </c>
      <c r="AW1059" s="466">
        <f t="shared" ref="AW1059" si="3349">IF(ISBLANK(AB1059),"",AB1059/AB1058-1)</f>
        <v>0.35051546391752586</v>
      </c>
    </row>
    <row r="1060" spans="1:49">
      <c r="A1060" s="40">
        <f t="shared" si="3333"/>
        <v>44704</v>
      </c>
      <c r="B1060" s="26">
        <v>15376</v>
      </c>
      <c r="C1060">
        <v>11768</v>
      </c>
      <c r="D1060" s="363">
        <f t="shared" ref="D1060:D1062" si="3350">IF(ISBLANK(B1060),"",(B1060+C1060)/(B1059+C1059)-1)</f>
        <v>9.2489736778555987E-2</v>
      </c>
      <c r="E1060" s="349">
        <f t="shared" ref="E1060:E1062" si="3351">IF(ISBLANK(B1060),"",B1060/B1059-1)</f>
        <v>0.12151714077315834</v>
      </c>
      <c r="F1060" s="349">
        <f t="shared" ref="F1060:F1062" si="3352">IF(ISBLANK(C1060),"",C1060/C1059-1)</f>
        <v>5.6752873563218342E-2</v>
      </c>
      <c r="G1060" s="470">
        <f t="shared" si="3316"/>
        <v>0.30659415363698167</v>
      </c>
      <c r="I1060" s="339">
        <v>15</v>
      </c>
      <c r="J1060" s="365">
        <v>29.15</v>
      </c>
      <c r="L1060" s="365">
        <v>22.1</v>
      </c>
      <c r="N1060" s="365">
        <v>33.75</v>
      </c>
      <c r="P1060" s="379">
        <v>5.21</v>
      </c>
      <c r="Q1060" s="368">
        <v>6.21</v>
      </c>
      <c r="R1060" s="366">
        <v>9.1999999999999993</v>
      </c>
      <c r="S1060" s="73">
        <v>19</v>
      </c>
      <c r="T1060" s="365">
        <v>19.149999999999999</v>
      </c>
      <c r="U1060" s="365">
        <v>20.350000000000001</v>
      </c>
      <c r="V1060" s="365">
        <v>17</v>
      </c>
      <c r="X1060" s="73">
        <v>36.799999999999997</v>
      </c>
      <c r="Y1060" s="365">
        <v>37.799999999999997</v>
      </c>
      <c r="Z1060" s="457">
        <v>38.200000000000003</v>
      </c>
      <c r="AA1060" s="365">
        <v>10.43</v>
      </c>
      <c r="AB1060" s="365">
        <v>5.45</v>
      </c>
      <c r="AD1060" s="475">
        <v>19.600000000000001</v>
      </c>
      <c r="AE1060" s="325">
        <f t="shared" ref="AE1060" si="3353">IF(ISBLANK(I1060),"",I1060/I1059-1)</f>
        <v>-6.6225165562913135E-3</v>
      </c>
      <c r="AF1060" s="325">
        <f t="shared" ref="AF1060" si="3354">IF(ISBLANK(J1060),"",J1060/J1059-1)</f>
        <v>0.1320388349514563</v>
      </c>
      <c r="AH1060" s="451">
        <f t="shared" ref="AH1060" si="3355">IF(ISBLANK(L1060),"",L1060/L1059-1)</f>
        <v>4.4917257683215306E-2</v>
      </c>
      <c r="AJ1060" s="455">
        <f t="shared" ref="AJ1060" si="3356">IF(ISBLANK(N1060),"",N1060/N1059-1)</f>
        <v>3.3690658499234249E-2</v>
      </c>
      <c r="AL1060" s="462">
        <f t="shared" ref="AL1060" si="3357">IF(ISBLANK(P1060),"",P1060/P1059-1)</f>
        <v>8.3160083160083165E-2</v>
      </c>
      <c r="AM1060" s="462">
        <f t="shared" ref="AM1060" si="3358">IF(ISBLANK(Q1060),"",Q1060/Q1059-1)</f>
        <v>-2.6645768025078342E-2</v>
      </c>
      <c r="AN1060" s="465">
        <f t="shared" ref="AN1060" si="3359">IF(ISBLANK(R1060),"",R1060/R1059-1)</f>
        <v>0.115151515151515</v>
      </c>
      <c r="AO1060" s="325">
        <f t="shared" ref="AO1060" si="3360">IF(ISBLANK(S1060),"",S1060/S1059-1)</f>
        <v>5.2631578947368363E-2</v>
      </c>
      <c r="AP1060" s="451">
        <f t="shared" ref="AP1060" si="3361">IF(ISBLANK(T1060),"",T1060/T1059-1)</f>
        <v>5.5096418732782482E-2</v>
      </c>
      <c r="AQ1060" s="451">
        <f t="shared" ref="AQ1060" si="3362">IF(ISBLANK(U1060),"",U1060/U1059-1)</f>
        <v>0.11202185792349728</v>
      </c>
      <c r="AR1060" s="451">
        <f t="shared" ref="AR1060" si="3363">IF(ISBLANK(V1060),"",V1060/V1059-1)</f>
        <v>0.1258278145695364</v>
      </c>
      <c r="AS1060" s="451">
        <f t="shared" ref="AS1060" si="3364">IF(ISBLANK(X1060),"",X1060/X1059-1)</f>
        <v>0.10676691729323307</v>
      </c>
      <c r="AT1060" s="451">
        <f t="shared" ref="AT1060" si="3365">IF(ISBLANK(Y1060),"",Y1060/Y1059-1)</f>
        <v>0.10364963503649616</v>
      </c>
      <c r="AU1060" s="444">
        <f t="shared" ref="AU1060" si="3366">IF(ISBLANK(Z1060),"",Z1060/Z1059-1)</f>
        <v>0.10245310245310257</v>
      </c>
      <c r="AV1060" s="466">
        <f t="shared" ref="AV1060" si="3367">IF(ISBLANK(AA1060),"",AA1060/AA1059-1)</f>
        <v>0.25360576923076916</v>
      </c>
      <c r="AW1060" s="466">
        <f t="shared" ref="AW1060" si="3368">IF(ISBLANK(AB1060),"",AB1060/AB1059-1)</f>
        <v>0.38676844783715003</v>
      </c>
    </row>
    <row r="1061" spans="1:49">
      <c r="A1061" s="40">
        <f t="shared" si="3333"/>
        <v>44711</v>
      </c>
      <c r="B1061" s="26">
        <v>12633</v>
      </c>
      <c r="C1061">
        <v>9414</v>
      </c>
      <c r="D1061" s="363">
        <f t="shared" si="3350"/>
        <v>-0.18777630415561453</v>
      </c>
      <c r="E1061" s="349">
        <f t="shared" si="3351"/>
        <v>-0.17839490114464096</v>
      </c>
      <c r="F1061" s="349">
        <f t="shared" si="3352"/>
        <v>-0.2000339904826649</v>
      </c>
      <c r="G1061" s="470">
        <f t="shared" si="3316"/>
        <v>0.34193753983428937</v>
      </c>
      <c r="I1061" s="339">
        <v>11.75</v>
      </c>
      <c r="J1061" s="365">
        <v>25.15</v>
      </c>
      <c r="L1061" s="365">
        <v>18.8</v>
      </c>
      <c r="N1061" s="365">
        <v>29.75</v>
      </c>
      <c r="P1061" s="379">
        <v>2.93</v>
      </c>
      <c r="Q1061" s="368">
        <v>3.25</v>
      </c>
      <c r="R1061" s="366">
        <v>7.7</v>
      </c>
      <c r="S1061" s="73">
        <v>15.7</v>
      </c>
      <c r="T1061" s="365">
        <v>15.85</v>
      </c>
      <c r="U1061" s="365">
        <v>18.2</v>
      </c>
      <c r="V1061" s="365">
        <v>14.85</v>
      </c>
      <c r="X1061" s="73">
        <v>30.25</v>
      </c>
      <c r="Y1061" s="365">
        <v>31.25</v>
      </c>
      <c r="Z1061" s="457">
        <v>31.65</v>
      </c>
      <c r="AA1061" s="365">
        <v>7.6</v>
      </c>
      <c r="AB1061" s="365">
        <v>3.72</v>
      </c>
      <c r="AD1061" s="475">
        <v>16.3</v>
      </c>
      <c r="AE1061" s="325">
        <f t="shared" ref="AE1061" si="3369">IF(ISBLANK(I1061),"",I1061/I1060-1)</f>
        <v>-0.21666666666666667</v>
      </c>
      <c r="AF1061" s="325">
        <f t="shared" ref="AF1061" si="3370">IF(ISBLANK(J1061),"",J1061/J1060-1)</f>
        <v>-0.13722126929674106</v>
      </c>
      <c r="AH1061" s="451">
        <f t="shared" ref="AH1061" si="3371">IF(ISBLANK(L1061),"",L1061/L1060-1)</f>
        <v>-0.14932126696832582</v>
      </c>
      <c r="AJ1061" s="455">
        <f t="shared" ref="AJ1061" si="3372">IF(ISBLANK(N1061),"",N1061/N1060-1)</f>
        <v>-0.11851851851851847</v>
      </c>
      <c r="AL1061" s="462">
        <f t="shared" ref="AL1061" si="3373">IF(ISBLANK(P1061),"",P1061/P1060-1)</f>
        <v>-0.437619961612284</v>
      </c>
      <c r="AM1061" s="462">
        <f t="shared" ref="AM1061" si="3374">IF(ISBLANK(Q1061),"",Q1061/Q1060-1)</f>
        <v>-0.47665056360708535</v>
      </c>
      <c r="AN1061" s="465">
        <f t="shared" ref="AN1061" si="3375">IF(ISBLANK(R1061),"",R1061/R1060-1)</f>
        <v>-0.16304347826086951</v>
      </c>
      <c r="AO1061" s="325">
        <f t="shared" ref="AO1061" si="3376">IF(ISBLANK(S1061),"",S1061/S1060-1)</f>
        <v>-0.17368421052631577</v>
      </c>
      <c r="AP1061" s="451">
        <f t="shared" ref="AP1061" si="3377">IF(ISBLANK(T1061),"",T1061/T1060-1)</f>
        <v>-0.17232375979112269</v>
      </c>
      <c r="AQ1061" s="451">
        <f t="shared" ref="AQ1061" si="3378">IF(ISBLANK(U1061),"",U1061/U1060-1)</f>
        <v>-0.1056511056511058</v>
      </c>
      <c r="AR1061" s="451">
        <f t="shared" ref="AR1061" si="3379">IF(ISBLANK(V1061),"",V1061/V1060-1)</f>
        <v>-0.12647058823529411</v>
      </c>
      <c r="AS1061" s="451">
        <f t="shared" ref="AS1061" si="3380">IF(ISBLANK(X1061),"",X1061/X1060-1)</f>
        <v>-0.17798913043478259</v>
      </c>
      <c r="AT1061" s="451">
        <f t="shared" ref="AT1061" si="3381">IF(ISBLANK(Y1061),"",Y1061/Y1060-1)</f>
        <v>-0.17328042328042326</v>
      </c>
      <c r="AU1061" s="444">
        <f t="shared" ref="AU1061" si="3382">IF(ISBLANK(Z1061),"",Z1061/Z1060-1)</f>
        <v>-0.17146596858638752</v>
      </c>
      <c r="AV1061" s="466">
        <f t="shared" ref="AV1061" si="3383">IF(ISBLANK(AA1061),"",AA1061/AA1060-1)</f>
        <v>-0.27133269415148609</v>
      </c>
      <c r="AW1061" s="466">
        <f t="shared" ref="AW1061" si="3384">IF(ISBLANK(AB1061),"",AB1061/AB1060-1)</f>
        <v>-0.31743119266055042</v>
      </c>
    </row>
    <row r="1062" spans="1:49">
      <c r="A1062" s="40">
        <f t="shared" si="3333"/>
        <v>44718</v>
      </c>
      <c r="B1062" s="26">
        <v>12978</v>
      </c>
      <c r="C1062">
        <v>9857</v>
      </c>
      <c r="D1062" s="363">
        <f t="shared" si="3350"/>
        <v>3.5741824284483137E-2</v>
      </c>
      <c r="E1062" s="349">
        <f t="shared" si="3351"/>
        <v>2.7309427689385046E-2</v>
      </c>
      <c r="F1062" s="349">
        <f t="shared" si="3352"/>
        <v>4.7057573826216226E-2</v>
      </c>
      <c r="G1062" s="470">
        <f t="shared" si="3316"/>
        <v>0.31662777721416252</v>
      </c>
      <c r="I1062" s="339">
        <v>13.65</v>
      </c>
      <c r="J1062" s="365">
        <v>25.5</v>
      </c>
      <c r="L1062" s="365">
        <v>18.600000000000001</v>
      </c>
      <c r="N1062" s="365">
        <v>29.5</v>
      </c>
      <c r="P1062" s="379">
        <v>2.83</v>
      </c>
      <c r="Q1062" s="368">
        <v>4.1399999999999997</v>
      </c>
      <c r="R1062" s="366">
        <v>8.25</v>
      </c>
      <c r="S1062" s="73">
        <v>15.5</v>
      </c>
      <c r="T1062" s="365">
        <v>15.65</v>
      </c>
      <c r="U1062" s="365">
        <v>18.8</v>
      </c>
      <c r="V1062" s="365">
        <v>15.4</v>
      </c>
      <c r="X1062" s="73">
        <v>31.25</v>
      </c>
      <c r="Y1062" s="365">
        <v>32.65</v>
      </c>
      <c r="Z1062" s="457">
        <v>32.65</v>
      </c>
      <c r="AA1062" s="365">
        <v>7.52</v>
      </c>
      <c r="AB1062" s="365">
        <v>3.86</v>
      </c>
      <c r="AD1062" s="475">
        <v>16.100000000000001</v>
      </c>
      <c r="AE1062" s="325">
        <f t="shared" ref="AE1062" si="3385">IF(ISBLANK(I1062),"",I1062/I1061-1)</f>
        <v>0.16170212765957448</v>
      </c>
      <c r="AF1062" s="325">
        <f t="shared" ref="AF1062" si="3386">IF(ISBLANK(J1062),"",J1062/J1061-1)</f>
        <v>1.3916500994035852E-2</v>
      </c>
      <c r="AH1062" s="451">
        <f t="shared" ref="AH1062" si="3387">IF(ISBLANK(L1062),"",L1062/L1061-1)</f>
        <v>-1.0638297872340385E-2</v>
      </c>
      <c r="AJ1062" s="455">
        <f t="shared" ref="AJ1062" si="3388">IF(ISBLANK(N1062),"",N1062/N1061-1)</f>
        <v>-8.4033613445377853E-3</v>
      </c>
      <c r="AL1062" s="462">
        <f t="shared" ref="AL1062" si="3389">IF(ISBLANK(P1062),"",P1062/P1061-1)</f>
        <v>-3.4129692832764569E-2</v>
      </c>
      <c r="AM1062" s="462">
        <f t="shared" ref="AM1062" si="3390">IF(ISBLANK(Q1062),"",Q1062/Q1061-1)</f>
        <v>0.27384615384615385</v>
      </c>
      <c r="AN1062" s="465">
        <f t="shared" ref="AN1062" si="3391">IF(ISBLANK(R1062),"",R1062/R1061-1)</f>
        <v>7.1428571428571397E-2</v>
      </c>
      <c r="AO1062" s="325">
        <f t="shared" ref="AO1062" si="3392">IF(ISBLANK(S1062),"",S1062/S1061-1)</f>
        <v>-1.2738853503184711E-2</v>
      </c>
      <c r="AP1062" s="451">
        <f t="shared" ref="AP1062" si="3393">IF(ISBLANK(T1062),"",T1062/T1061-1)</f>
        <v>-1.2618296529968376E-2</v>
      </c>
      <c r="AQ1062" s="451">
        <f t="shared" ref="AQ1062" si="3394">IF(ISBLANK(U1062),"",U1062/U1061-1)</f>
        <v>3.2967032967033072E-2</v>
      </c>
      <c r="AR1062" s="451">
        <f t="shared" ref="AR1062" si="3395">IF(ISBLANK(V1062),"",V1062/V1061-1)</f>
        <v>3.7037037037036979E-2</v>
      </c>
      <c r="AS1062" s="451">
        <f t="shared" ref="AS1062" si="3396">IF(ISBLANK(X1062),"",X1062/X1061-1)</f>
        <v>3.3057851239669311E-2</v>
      </c>
      <c r="AT1062" s="451">
        <f t="shared" ref="AT1062" si="3397">IF(ISBLANK(Y1062),"",Y1062/Y1061-1)</f>
        <v>4.4799999999999951E-2</v>
      </c>
      <c r="AU1062" s="444">
        <f t="shared" ref="AU1062" si="3398">IF(ISBLANK(Z1062),"",Z1062/Z1061-1)</f>
        <v>3.1595576619273258E-2</v>
      </c>
      <c r="AV1062" s="466">
        <f t="shared" ref="AV1062" si="3399">IF(ISBLANK(AA1062),"",AA1062/AA1061-1)</f>
        <v>-1.0526315789473717E-2</v>
      </c>
      <c r="AW1062" s="466">
        <f t="shared" ref="AW1062" si="3400">IF(ISBLANK(AB1062),"",AB1062/AB1061-1)</f>
        <v>3.7634408602150504E-2</v>
      </c>
    </row>
    <row r="1063" spans="1:49">
      <c r="A1063" s="40">
        <f t="shared" si="3333"/>
        <v>44725</v>
      </c>
      <c r="B1063" s="26">
        <v>12434</v>
      </c>
      <c r="C1063">
        <v>8998</v>
      </c>
      <c r="D1063" s="363">
        <f t="shared" ref="D1063:D1064" si="3401">IF(ISBLANK(B1063),"",(B1063+C1063)/(B1062+C1062)-1)</f>
        <v>-6.1440770746660878E-2</v>
      </c>
      <c r="E1063" s="349">
        <f t="shared" ref="E1063:E1064" si="3402">IF(ISBLANK(B1063),"",B1063/B1062-1)</f>
        <v>-4.1917090460779738E-2</v>
      </c>
      <c r="F1063" s="349">
        <f t="shared" ref="F1063:F1064" si="3403">IF(ISBLANK(C1063),"",C1063/C1062-1)</f>
        <v>-8.7146190524500344E-2</v>
      </c>
      <c r="G1063" s="470">
        <f t="shared" si="3316"/>
        <v>0.38186263614136473</v>
      </c>
      <c r="I1063" s="339">
        <v>12.5</v>
      </c>
      <c r="J1063" s="365">
        <v>23.65</v>
      </c>
      <c r="L1063" s="365">
        <v>18.100000000000001</v>
      </c>
      <c r="N1063" s="365">
        <v>28.75</v>
      </c>
      <c r="P1063" s="379">
        <v>2.2000000000000002</v>
      </c>
      <c r="Q1063" s="368">
        <v>2.96</v>
      </c>
      <c r="R1063" s="366">
        <v>8.1</v>
      </c>
      <c r="S1063" s="73">
        <v>15</v>
      </c>
      <c r="T1063" s="365">
        <v>15.15</v>
      </c>
      <c r="U1063" s="365">
        <v>18.2</v>
      </c>
      <c r="V1063" s="365">
        <v>14.9</v>
      </c>
      <c r="X1063" s="73">
        <v>30</v>
      </c>
      <c r="Y1063" s="365">
        <v>31</v>
      </c>
      <c r="Z1063" s="457">
        <v>31.4</v>
      </c>
      <c r="AA1063" s="365">
        <v>7.22</v>
      </c>
      <c r="AB1063" s="365">
        <v>3.21</v>
      </c>
      <c r="AD1063" s="475">
        <v>15.6</v>
      </c>
      <c r="AE1063" s="325">
        <f t="shared" ref="AE1063:AE1064" si="3404">IF(ISBLANK(I1063),"",I1063/I1062-1)</f>
        <v>-8.4249084249084283E-2</v>
      </c>
      <c r="AF1063" s="325">
        <f t="shared" ref="AF1063:AF1064" si="3405">IF(ISBLANK(J1063),"",J1063/J1062-1)</f>
        <v>-7.2549019607843213E-2</v>
      </c>
      <c r="AH1063" s="451">
        <f t="shared" ref="AH1063:AH1064" si="3406">IF(ISBLANK(L1063),"",L1063/L1062-1)</f>
        <v>-2.6881720430107503E-2</v>
      </c>
      <c r="AJ1063" s="455">
        <f t="shared" ref="AJ1063:AJ1064" si="3407">IF(ISBLANK(N1063),"",N1063/N1062-1)</f>
        <v>-2.5423728813559365E-2</v>
      </c>
      <c r="AL1063" s="462">
        <f t="shared" ref="AL1063:AL1064" si="3408">IF(ISBLANK(P1063),"",P1063/P1062-1)</f>
        <v>-0.22261484098939921</v>
      </c>
      <c r="AM1063" s="462">
        <f t="shared" ref="AM1063:AM1064" si="3409">IF(ISBLANK(Q1063),"",Q1063/Q1062-1)</f>
        <v>-0.28502415458937191</v>
      </c>
      <c r="AN1063" s="465">
        <f t="shared" ref="AN1063:AN1064" si="3410">IF(ISBLANK(R1063),"",R1063/R1062-1)</f>
        <v>-1.8181818181818188E-2</v>
      </c>
      <c r="AO1063" s="325">
        <f t="shared" ref="AO1063:AO1064" si="3411">IF(ISBLANK(S1063),"",S1063/S1062-1)</f>
        <v>-3.2258064516129004E-2</v>
      </c>
      <c r="AP1063" s="451">
        <f t="shared" ref="AP1063:AP1064" si="3412">IF(ISBLANK(T1063),"",T1063/T1062-1)</f>
        <v>-3.1948881789137351E-2</v>
      </c>
      <c r="AQ1063" s="451">
        <f t="shared" ref="AQ1063:AQ1064" si="3413">IF(ISBLANK(U1063),"",U1063/U1062-1)</f>
        <v>-3.1914893617021378E-2</v>
      </c>
      <c r="AR1063" s="451">
        <f t="shared" ref="AR1063:AR1064" si="3414">IF(ISBLANK(V1063),"",V1063/V1062-1)</f>
        <v>-3.2467532467532423E-2</v>
      </c>
      <c r="AS1063" s="451">
        <f t="shared" ref="AS1063:AS1064" si="3415">IF(ISBLANK(X1063),"",X1063/X1062-1)</f>
        <v>-4.0000000000000036E-2</v>
      </c>
      <c r="AT1063" s="451">
        <f t="shared" ref="AT1063:AT1064" si="3416">IF(ISBLANK(Y1063),"",Y1063/Y1062-1)</f>
        <v>-5.0535987748851374E-2</v>
      </c>
      <c r="AU1063" s="444">
        <f t="shared" ref="AU1063:AU1064" si="3417">IF(ISBLANK(Z1063),"",Z1063/Z1062-1)</f>
        <v>-3.8284839203675314E-2</v>
      </c>
      <c r="AV1063" s="466">
        <f t="shared" ref="AV1063:AV1064" si="3418">IF(ISBLANK(AA1063),"",AA1063/AA1062-1)</f>
        <v>-3.9893617021276584E-2</v>
      </c>
      <c r="AW1063" s="466">
        <f t="shared" ref="AW1063:AW1064" si="3419">IF(ISBLANK(AB1063),"",AB1063/AB1062-1)</f>
        <v>-0.16839378238341962</v>
      </c>
    </row>
    <row r="1064" spans="1:49">
      <c r="A1064" s="40">
        <f t="shared" si="3333"/>
        <v>44732</v>
      </c>
      <c r="B1064" s="26">
        <v>13847</v>
      </c>
      <c r="C1064">
        <v>9492</v>
      </c>
      <c r="D1064" s="363">
        <f t="shared" si="3401"/>
        <v>8.8979096677864966E-2</v>
      </c>
      <c r="E1064" s="349">
        <f t="shared" si="3402"/>
        <v>0.11364001930191403</v>
      </c>
      <c r="F1064" s="349">
        <f t="shared" si="3403"/>
        <v>5.4901089130918068E-2</v>
      </c>
      <c r="G1064" s="470">
        <f t="shared" si="3316"/>
        <v>0.45880741677201853</v>
      </c>
      <c r="I1064" s="339">
        <v>13.5</v>
      </c>
      <c r="J1064" s="365">
        <v>24.45</v>
      </c>
      <c r="L1064" s="365">
        <v>19.350000000000001</v>
      </c>
      <c r="N1064" s="365">
        <v>29.95</v>
      </c>
      <c r="P1064" s="379">
        <v>1.83</v>
      </c>
      <c r="Q1064" s="368">
        <v>3.8</v>
      </c>
      <c r="R1064" s="366">
        <v>9.5500000000000007</v>
      </c>
      <c r="S1064" s="73">
        <v>16.3</v>
      </c>
      <c r="T1064" s="365">
        <v>16.25</v>
      </c>
      <c r="U1064" s="365">
        <v>20.8</v>
      </c>
      <c r="V1064" s="365">
        <v>17.5</v>
      </c>
      <c r="X1064" s="73">
        <v>31.75</v>
      </c>
      <c r="Y1064" s="365">
        <v>32.75</v>
      </c>
      <c r="Z1064" s="457">
        <v>33.15</v>
      </c>
      <c r="AA1064" s="365">
        <v>8.0500000000000007</v>
      </c>
      <c r="AB1064" s="365">
        <v>5.07</v>
      </c>
      <c r="AD1064" s="475">
        <v>16.100000000000001</v>
      </c>
      <c r="AE1064" s="325">
        <f t="shared" si="3404"/>
        <v>8.0000000000000071E-2</v>
      </c>
      <c r="AF1064" s="325">
        <f t="shared" si="3405"/>
        <v>3.3826638477801207E-2</v>
      </c>
      <c r="AH1064" s="451">
        <f t="shared" si="3406"/>
        <v>6.9060773480662974E-2</v>
      </c>
      <c r="AJ1064" s="455">
        <f t="shared" si="3407"/>
        <v>4.1739130434782501E-2</v>
      </c>
      <c r="AL1064" s="462">
        <f t="shared" si="3408"/>
        <v>-0.16818181818181821</v>
      </c>
      <c r="AM1064" s="462">
        <f t="shared" si="3409"/>
        <v>0.28378378378378377</v>
      </c>
      <c r="AN1064" s="465">
        <f t="shared" si="3410"/>
        <v>0.17901234567901247</v>
      </c>
      <c r="AO1064" s="325">
        <f t="shared" si="3411"/>
        <v>8.666666666666667E-2</v>
      </c>
      <c r="AP1064" s="451">
        <f t="shared" si="3412"/>
        <v>7.2607260726072598E-2</v>
      </c>
      <c r="AQ1064" s="451">
        <f t="shared" si="3413"/>
        <v>0.14285714285714302</v>
      </c>
      <c r="AR1064" s="451">
        <f t="shared" si="3414"/>
        <v>0.17449664429530198</v>
      </c>
      <c r="AS1064" s="451">
        <f t="shared" si="3415"/>
        <v>5.8333333333333348E-2</v>
      </c>
      <c r="AT1064" s="451">
        <f t="shared" si="3416"/>
        <v>5.6451612903225756E-2</v>
      </c>
      <c r="AU1064" s="444">
        <f t="shared" si="3417"/>
        <v>5.5732484076433053E-2</v>
      </c>
      <c r="AV1064" s="466">
        <f t="shared" si="3418"/>
        <v>0.11495844875346273</v>
      </c>
      <c r="AW1064" s="466">
        <f t="shared" si="3419"/>
        <v>0.57943925233644866</v>
      </c>
    </row>
    <row r="1065" spans="1:49">
      <c r="A1065" s="40">
        <f t="shared" si="3333"/>
        <v>44739</v>
      </c>
      <c r="B1065" s="26">
        <v>12674</v>
      </c>
      <c r="C1065">
        <v>8410</v>
      </c>
      <c r="D1065" s="363">
        <f t="shared" ref="D1065:D1066" si="3420">IF(ISBLANK(B1065),"",(B1065+C1065)/(B1064+C1064)-1)</f>
        <v>-9.6619392433266227E-2</v>
      </c>
      <c r="E1065" s="349">
        <f t="shared" ref="E1065:E1066" si="3421">IF(ISBLANK(B1065),"",B1065/B1064-1)</f>
        <v>-8.4711489853397826E-2</v>
      </c>
      <c r="F1065" s="349">
        <f t="shared" ref="F1065:F1066" si="3422">IF(ISBLANK(C1065),"",C1065/C1064-1)</f>
        <v>-0.11399072903497687</v>
      </c>
      <c r="G1065" s="470">
        <f t="shared" si="3316"/>
        <v>0.50701545778834722</v>
      </c>
      <c r="I1065" s="339">
        <v>11.8</v>
      </c>
      <c r="J1065" s="365">
        <v>21.95</v>
      </c>
      <c r="L1065" s="365">
        <v>18.649999999999999</v>
      </c>
      <c r="N1065" s="365">
        <v>29.1</v>
      </c>
      <c r="P1065" s="379">
        <v>1.18</v>
      </c>
      <c r="Q1065" s="368">
        <v>2.7</v>
      </c>
      <c r="R1065" s="366">
        <v>8.9</v>
      </c>
      <c r="S1065" s="73">
        <v>15.6</v>
      </c>
      <c r="T1065" s="365">
        <v>15.75</v>
      </c>
      <c r="U1065" s="365">
        <v>19.25</v>
      </c>
      <c r="V1065" s="365">
        <v>15.95</v>
      </c>
      <c r="X1065" s="73">
        <v>28.8</v>
      </c>
      <c r="Y1065" s="365">
        <v>29.5</v>
      </c>
      <c r="Z1065" s="457">
        <v>29.9</v>
      </c>
      <c r="AA1065" s="365">
        <v>7.43</v>
      </c>
      <c r="AB1065" s="365">
        <v>4.1399999999999997</v>
      </c>
      <c r="AD1065" s="475">
        <v>15.4</v>
      </c>
      <c r="AE1065" s="325">
        <f t="shared" ref="AE1065" si="3423">IF(ISBLANK(I1065),"",I1065/I1064-1)</f>
        <v>-0.12592592592592589</v>
      </c>
      <c r="AF1065" s="325">
        <f t="shared" ref="AF1065" si="3424">IF(ISBLANK(J1065),"",J1065/J1064-1)</f>
        <v>-0.10224948875255624</v>
      </c>
      <c r="AH1065" s="451">
        <f t="shared" ref="AH1065" si="3425">IF(ISBLANK(L1065),"",L1065/L1064-1)</f>
        <v>-3.6175710594315347E-2</v>
      </c>
      <c r="AJ1065" s="455">
        <f t="shared" ref="AJ1065" si="3426">IF(ISBLANK(N1065),"",N1065/N1064-1)</f>
        <v>-2.8380634390650972E-2</v>
      </c>
      <c r="AL1065" s="462">
        <f t="shared" ref="AL1065" si="3427">IF(ISBLANK(P1065),"",P1065/P1064-1)</f>
        <v>-0.35519125683060115</v>
      </c>
      <c r="AM1065" s="462">
        <f t="shared" ref="AM1065" si="3428">IF(ISBLANK(Q1065),"",Q1065/Q1064-1)</f>
        <v>-0.28947368421052622</v>
      </c>
      <c r="AN1065" s="465">
        <f t="shared" ref="AN1065" si="3429">IF(ISBLANK(R1065),"",R1065/R1064-1)</f>
        <v>-6.8062827225130906E-2</v>
      </c>
      <c r="AO1065" s="325">
        <f t="shared" ref="AO1065" si="3430">IF(ISBLANK(S1065),"",S1065/S1064-1)</f>
        <v>-4.2944785276073705E-2</v>
      </c>
      <c r="AP1065" s="451">
        <f t="shared" ref="AP1065" si="3431">IF(ISBLANK(T1065),"",T1065/T1064-1)</f>
        <v>-3.0769230769230771E-2</v>
      </c>
      <c r="AQ1065" s="451">
        <f t="shared" ref="AQ1065" si="3432">IF(ISBLANK(U1065),"",U1065/U1064-1)</f>
        <v>-7.4519230769230838E-2</v>
      </c>
      <c r="AR1065" s="451">
        <f t="shared" ref="AR1065" si="3433">IF(ISBLANK(V1065),"",V1065/V1064-1)</f>
        <v>-8.8571428571428634E-2</v>
      </c>
      <c r="AS1065" s="451">
        <f t="shared" ref="AS1065" si="3434">IF(ISBLANK(X1065),"",X1065/X1064-1)</f>
        <v>-9.2913385826771666E-2</v>
      </c>
      <c r="AT1065" s="451">
        <f t="shared" ref="AT1065" si="3435">IF(ISBLANK(Y1065),"",Y1065/Y1064-1)</f>
        <v>-9.92366412213741E-2</v>
      </c>
      <c r="AU1065" s="444">
        <f t="shared" ref="AU1065" si="3436">IF(ISBLANK(Z1065),"",Z1065/Z1064-1)</f>
        <v>-9.8039215686274495E-2</v>
      </c>
      <c r="AV1065" s="466">
        <f t="shared" ref="AV1065" si="3437">IF(ISBLANK(AA1065),"",AA1065/AA1064-1)</f>
        <v>-7.701863354037275E-2</v>
      </c>
      <c r="AW1065" s="466">
        <f t="shared" ref="AW1065" si="3438">IF(ISBLANK(AB1065),"",AB1065/AB1064-1)</f>
        <v>-0.18343195266272205</v>
      </c>
    </row>
    <row r="1066" spans="1:49">
      <c r="A1066" s="40">
        <f t="shared" si="3333"/>
        <v>44746</v>
      </c>
      <c r="B1066" s="26">
        <v>12889</v>
      </c>
      <c r="C1066">
        <v>8226</v>
      </c>
      <c r="D1066" s="363">
        <f t="shared" si="3420"/>
        <v>1.4703092392336359E-3</v>
      </c>
      <c r="E1066" s="349">
        <f t="shared" si="3421"/>
        <v>1.6963863026668857E-2</v>
      </c>
      <c r="F1066" s="349">
        <f t="shared" si="3422"/>
        <v>-2.1878715814506511E-2</v>
      </c>
      <c r="G1066" s="470">
        <f t="shared" si="3316"/>
        <v>0.56686117189399465</v>
      </c>
      <c r="I1066" s="339">
        <v>11.55</v>
      </c>
      <c r="J1066" s="365">
        <v>21.7</v>
      </c>
      <c r="L1066" s="365">
        <v>18.55</v>
      </c>
      <c r="N1066" s="365">
        <v>28.9</v>
      </c>
      <c r="P1066" s="379">
        <v>0.8</v>
      </c>
      <c r="Q1066" s="368">
        <v>2.5099999999999998</v>
      </c>
      <c r="R1066" s="366">
        <v>9.1</v>
      </c>
      <c r="S1066" s="73">
        <v>15.5</v>
      </c>
      <c r="T1066" s="365">
        <v>15.65</v>
      </c>
      <c r="U1066" s="365">
        <v>19.5</v>
      </c>
      <c r="V1066" s="365">
        <v>16.350000000000001</v>
      </c>
      <c r="X1066" s="73">
        <v>29.3</v>
      </c>
      <c r="Y1066" s="365">
        <v>30</v>
      </c>
      <c r="Z1066" s="457">
        <v>30.4</v>
      </c>
      <c r="AA1066" s="365">
        <v>7.52</v>
      </c>
      <c r="AB1066" s="365">
        <v>4.42</v>
      </c>
      <c r="AD1066" s="475">
        <v>15.3</v>
      </c>
      <c r="AE1066" s="325">
        <f t="shared" ref="AE1066" si="3439">IF(ISBLANK(I1066),"",I1066/I1065-1)</f>
        <v>-2.1186440677966045E-2</v>
      </c>
      <c r="AF1066" s="325">
        <f t="shared" ref="AF1066" si="3440">IF(ISBLANK(J1066),"",J1066/J1065-1)</f>
        <v>-1.1389521640091105E-2</v>
      </c>
      <c r="AH1066" s="451">
        <f t="shared" ref="AH1066" si="3441">IF(ISBLANK(L1066),"",L1066/L1065-1)</f>
        <v>-5.3619302949060588E-3</v>
      </c>
      <c r="AJ1066" s="455">
        <f t="shared" ref="AJ1066" si="3442">IF(ISBLANK(N1066),"",N1066/N1065-1)</f>
        <v>-6.8728522336770626E-3</v>
      </c>
      <c r="AL1066" s="462">
        <f t="shared" ref="AL1066" si="3443">IF(ISBLANK(P1066),"",P1066/P1065-1)</f>
        <v>-0.32203389830508466</v>
      </c>
      <c r="AM1066" s="462">
        <f t="shared" ref="AM1066" si="3444">IF(ISBLANK(Q1066),"",Q1066/Q1065-1)</f>
        <v>-7.0370370370370527E-2</v>
      </c>
      <c r="AN1066" s="465">
        <f t="shared" ref="AN1066" si="3445">IF(ISBLANK(R1066),"",R1066/R1065-1)</f>
        <v>2.2471910112359383E-2</v>
      </c>
      <c r="AO1066" s="325">
        <f t="shared" ref="AO1066" si="3446">IF(ISBLANK(S1066),"",S1066/S1065-1)</f>
        <v>-6.4102564102563875E-3</v>
      </c>
      <c r="AP1066" s="451">
        <f t="shared" ref="AP1066" si="3447">IF(ISBLANK(T1066),"",T1066/T1065-1)</f>
        <v>-6.3492063492063266E-3</v>
      </c>
      <c r="AQ1066" s="451">
        <f t="shared" ref="AQ1066" si="3448">IF(ISBLANK(U1066),"",U1066/U1065-1)</f>
        <v>1.298701298701288E-2</v>
      </c>
      <c r="AR1066" s="451">
        <f t="shared" ref="AR1066" si="3449">IF(ISBLANK(V1066),"",V1066/V1065-1)</f>
        <v>2.5078369905956244E-2</v>
      </c>
      <c r="AS1066" s="451">
        <f t="shared" ref="AS1066" si="3450">IF(ISBLANK(X1066),"",X1066/X1065-1)</f>
        <v>1.736111111111116E-2</v>
      </c>
      <c r="AT1066" s="451">
        <f t="shared" ref="AT1066" si="3451">IF(ISBLANK(Y1066),"",Y1066/Y1065-1)</f>
        <v>1.6949152542372836E-2</v>
      </c>
      <c r="AU1066" s="444">
        <f t="shared" ref="AU1066" si="3452">IF(ISBLANK(Z1066),"",Z1066/Z1065-1)</f>
        <v>1.6722408026755842E-2</v>
      </c>
      <c r="AV1066" s="466">
        <f t="shared" ref="AV1066" si="3453">IF(ISBLANK(AA1066),"",AA1066/AA1065-1)</f>
        <v>1.211305518169592E-2</v>
      </c>
      <c r="AW1066" s="466">
        <f t="shared" ref="AW1066" si="3454">IF(ISBLANK(AB1066),"",AB1066/AB1065-1)</f>
        <v>6.7632850241545972E-2</v>
      </c>
    </row>
    <row r="1067" spans="1:49">
      <c r="A1067" s="40">
        <f t="shared" si="3333"/>
        <v>44753</v>
      </c>
      <c r="B1067" s="26">
        <v>12580</v>
      </c>
      <c r="C1067">
        <v>7912</v>
      </c>
      <c r="D1067" s="363">
        <f t="shared" ref="D1067:D1068" si="3455">IF(ISBLANK(B1067),"",(B1067+C1067)/(B1066+C1066)-1)</f>
        <v>-2.9505091167416508E-2</v>
      </c>
      <c r="E1067" s="349">
        <f t="shared" ref="E1067:E1068" si="3456">IF(ISBLANK(B1067),"",B1067/B1066-1)</f>
        <v>-2.3973931259213321E-2</v>
      </c>
      <c r="F1067" s="349">
        <f t="shared" ref="F1067:F1068" si="3457">IF(ISBLANK(C1067),"",C1067/C1066-1)</f>
        <v>-3.8171650863116913E-2</v>
      </c>
      <c r="G1067" s="470">
        <f t="shared" si="3316"/>
        <v>0.58998988877654202</v>
      </c>
      <c r="I1067" s="339">
        <v>11.4</v>
      </c>
      <c r="J1067" s="365">
        <v>22.1</v>
      </c>
      <c r="L1067" s="365">
        <v>17.899999999999999</v>
      </c>
      <c r="N1067" s="365">
        <v>22.25</v>
      </c>
      <c r="P1067" s="379">
        <v>0.62</v>
      </c>
      <c r="Q1067" s="368">
        <v>2.41</v>
      </c>
      <c r="R1067" s="366">
        <v>8.75</v>
      </c>
      <c r="S1067" s="73">
        <v>15.3</v>
      </c>
      <c r="T1067" s="365">
        <v>15.45</v>
      </c>
      <c r="U1067" s="365">
        <v>18.8</v>
      </c>
      <c r="V1067" s="365">
        <v>15.5</v>
      </c>
      <c r="X1067" s="73">
        <v>29.05</v>
      </c>
      <c r="Y1067" s="365">
        <v>29.75</v>
      </c>
      <c r="Z1067" s="457">
        <v>30.15</v>
      </c>
      <c r="AA1067" s="365">
        <v>7.39</v>
      </c>
      <c r="AB1067" s="365">
        <v>4.05</v>
      </c>
      <c r="AD1067" s="475">
        <v>14.25</v>
      </c>
      <c r="AE1067" s="325">
        <f t="shared" ref="AE1067" si="3458">IF(ISBLANK(I1067),"",I1067/I1066-1)</f>
        <v>-1.2987012987012991E-2</v>
      </c>
      <c r="AF1067" s="325">
        <f t="shared" ref="AF1067" si="3459">IF(ISBLANK(J1067),"",J1067/J1066-1)</f>
        <v>1.8433179723502446E-2</v>
      </c>
      <c r="AH1067" s="451">
        <f t="shared" ref="AH1067" si="3460">IF(ISBLANK(L1067),"",L1067/L1066-1)</f>
        <v>-3.5040431266846528E-2</v>
      </c>
      <c r="AJ1067" s="455">
        <f t="shared" ref="AJ1067" si="3461">IF(ISBLANK(N1067),"",N1067/N1066-1)</f>
        <v>-0.23010380622837368</v>
      </c>
      <c r="AL1067" s="462">
        <f t="shared" ref="AL1067" si="3462">IF(ISBLANK(P1067),"",P1067/P1066-1)</f>
        <v>-0.22500000000000009</v>
      </c>
      <c r="AM1067" s="462">
        <f t="shared" ref="AM1067" si="3463">IF(ISBLANK(Q1067),"",Q1067/Q1066-1)</f>
        <v>-3.9840637450199057E-2</v>
      </c>
      <c r="AN1067" s="465">
        <f t="shared" ref="AN1067" si="3464">IF(ISBLANK(R1067),"",R1067/R1066-1)</f>
        <v>-3.8461538461538436E-2</v>
      </c>
      <c r="AO1067" s="325">
        <f t="shared" ref="AO1067" si="3465">IF(ISBLANK(S1067),"",S1067/S1066-1)</f>
        <v>-1.2903225806451535E-2</v>
      </c>
      <c r="AP1067" s="451">
        <f t="shared" ref="AP1067" si="3466">IF(ISBLANK(T1067),"",T1067/T1066-1)</f>
        <v>-1.2779552715655007E-2</v>
      </c>
      <c r="AQ1067" s="451">
        <f t="shared" ref="AQ1067" si="3467">IF(ISBLANK(U1067),"",U1067/U1066-1)</f>
        <v>-3.5897435897435881E-2</v>
      </c>
      <c r="AR1067" s="451">
        <f t="shared" ref="AR1067" si="3468">IF(ISBLANK(V1067),"",V1067/V1066-1)</f>
        <v>-5.1987767584097955E-2</v>
      </c>
      <c r="AS1067" s="451">
        <f t="shared" ref="AS1067" si="3469">IF(ISBLANK(X1067),"",X1067/X1066-1)</f>
        <v>-8.5324232081911422E-3</v>
      </c>
      <c r="AT1067" s="451">
        <f t="shared" ref="AT1067" si="3470">IF(ISBLANK(Y1067),"",Y1067/Y1066-1)</f>
        <v>-8.3333333333333037E-3</v>
      </c>
      <c r="AU1067" s="444">
        <f t="shared" ref="AU1067" si="3471">IF(ISBLANK(Z1067),"",Z1067/Z1066-1)</f>
        <v>-8.2236842105263275E-3</v>
      </c>
      <c r="AV1067" s="466">
        <f t="shared" ref="AV1067" si="3472">IF(ISBLANK(AA1067),"",AA1067/AA1066-1)</f>
        <v>-1.7287234042553168E-2</v>
      </c>
      <c r="AW1067" s="466">
        <f t="shared" ref="AW1067" si="3473">IF(ISBLANK(AB1067),"",AB1067/AB1066-1)</f>
        <v>-8.371040723981904E-2</v>
      </c>
    </row>
    <row r="1068" spans="1:49">
      <c r="A1068" s="40">
        <f t="shared" si="3333"/>
        <v>44760</v>
      </c>
      <c r="B1068" s="26">
        <v>13797</v>
      </c>
      <c r="C1068">
        <v>8039</v>
      </c>
      <c r="D1068" s="363">
        <f t="shared" si="3455"/>
        <v>6.5586570368924457E-2</v>
      </c>
      <c r="E1068" s="349">
        <f t="shared" si="3456"/>
        <v>9.6740858505564464E-2</v>
      </c>
      <c r="F1068" s="349">
        <f t="shared" si="3457"/>
        <v>1.6051567239635967E-2</v>
      </c>
      <c r="G1068" s="470">
        <f t="shared" si="3316"/>
        <v>0.71625824107476055</v>
      </c>
      <c r="I1068" s="339">
        <v>10.9</v>
      </c>
      <c r="J1068" s="365">
        <v>22.7</v>
      </c>
      <c r="L1068" s="365">
        <v>18.7</v>
      </c>
      <c r="N1068" s="365">
        <v>23.15</v>
      </c>
      <c r="P1068" s="379">
        <v>0.7</v>
      </c>
      <c r="Q1068" s="368">
        <v>2.36</v>
      </c>
      <c r="R1068" s="366">
        <v>9.35</v>
      </c>
      <c r="S1068" s="73">
        <v>16.100000000000001</v>
      </c>
      <c r="T1068" s="365">
        <v>16.25</v>
      </c>
      <c r="U1068" s="365">
        <v>20.350000000000001</v>
      </c>
      <c r="V1068" s="365">
        <v>17.05</v>
      </c>
      <c r="X1068" s="73">
        <v>31</v>
      </c>
      <c r="Y1068" s="365">
        <v>31.7</v>
      </c>
      <c r="Z1068" s="457">
        <v>32.1</v>
      </c>
      <c r="AA1068" s="365">
        <v>9.06</v>
      </c>
      <c r="AB1068" s="365">
        <v>5.8</v>
      </c>
      <c r="AD1068" s="475">
        <v>15.05</v>
      </c>
      <c r="AE1068" s="325">
        <f t="shared" ref="AE1068" si="3474">IF(ISBLANK(I1068),"",I1068/I1067-1)</f>
        <v>-4.3859649122807043E-2</v>
      </c>
      <c r="AF1068" s="325">
        <f t="shared" ref="AF1068" si="3475">IF(ISBLANK(J1068),"",J1068/J1067-1)</f>
        <v>2.7149321266968229E-2</v>
      </c>
      <c r="AH1068" s="451">
        <f t="shared" ref="AH1068" si="3476">IF(ISBLANK(L1068),"",L1068/L1067-1)</f>
        <v>4.4692737430167551E-2</v>
      </c>
      <c r="AJ1068" s="455">
        <f t="shared" ref="AJ1068" si="3477">IF(ISBLANK(N1068),"",N1068/N1067-1)</f>
        <v>4.0449438202247112E-2</v>
      </c>
      <c r="AL1068" s="462">
        <f t="shared" ref="AL1068" si="3478">IF(ISBLANK(P1068),"",P1068/P1067-1)</f>
        <v>0.12903225806451601</v>
      </c>
      <c r="AM1068" s="462">
        <f t="shared" ref="AM1068" si="3479">IF(ISBLANK(Q1068),"",Q1068/Q1067-1)</f>
        <v>-2.0746887966805128E-2</v>
      </c>
      <c r="AN1068" s="465">
        <f t="shared" ref="AN1068" si="3480">IF(ISBLANK(R1068),"",R1068/R1067-1)</f>
        <v>6.8571428571428505E-2</v>
      </c>
      <c r="AO1068" s="325">
        <f t="shared" ref="AO1068" si="3481">IF(ISBLANK(S1068),"",S1068/S1067-1)</f>
        <v>5.2287581699346442E-2</v>
      </c>
      <c r="AP1068" s="451">
        <f t="shared" ref="AP1068" si="3482">IF(ISBLANK(T1068),"",T1068/T1067-1)</f>
        <v>5.1779935275080957E-2</v>
      </c>
      <c r="AQ1068" s="451">
        <f t="shared" ref="AQ1068" si="3483">IF(ISBLANK(U1068),"",U1068/U1067-1)</f>
        <v>8.2446808510638236E-2</v>
      </c>
      <c r="AR1068" s="451">
        <f t="shared" ref="AR1068" si="3484">IF(ISBLANK(V1068),"",V1068/V1067-1)</f>
        <v>0.10000000000000009</v>
      </c>
      <c r="AS1068" s="451">
        <f t="shared" ref="AS1068" si="3485">IF(ISBLANK(X1068),"",X1068/X1067-1)</f>
        <v>6.7125645438898429E-2</v>
      </c>
      <c r="AT1068" s="451">
        <f t="shared" ref="AT1068" si="3486">IF(ISBLANK(Y1068),"",Y1068/Y1067-1)</f>
        <v>6.5546218487394947E-2</v>
      </c>
      <c r="AU1068" s="444">
        <f t="shared" ref="AU1068" si="3487">IF(ISBLANK(Z1068),"",Z1068/Z1067-1)</f>
        <v>6.4676616915422924E-2</v>
      </c>
      <c r="AV1068" s="466">
        <f t="shared" ref="AV1068" si="3488">IF(ISBLANK(AA1068),"",AA1068/AA1067-1)</f>
        <v>0.22598105548037895</v>
      </c>
      <c r="AW1068" s="466">
        <f t="shared" ref="AW1068" si="3489">IF(ISBLANK(AB1068),"",AB1068/AB1067-1)</f>
        <v>0.43209876543209869</v>
      </c>
    </row>
    <row r="1069" spans="1:49">
      <c r="A1069" s="40">
        <f t="shared" si="3333"/>
        <v>44767</v>
      </c>
      <c r="B1069" s="26">
        <v>13050</v>
      </c>
      <c r="C1069" s="64">
        <v>7806</v>
      </c>
      <c r="D1069" s="363">
        <f t="shared" ref="D1069:D1070" si="3490">IF(ISBLANK(B1069),"",(B1069+C1069)/(B1068+C1068)-1)</f>
        <v>-4.4880014654698708E-2</v>
      </c>
      <c r="E1069" s="349">
        <f t="shared" ref="E1069:E1070" si="3491">IF(ISBLANK(B1069),"",B1069/B1068-1)</f>
        <v>-5.4142204827136386E-2</v>
      </c>
      <c r="F1069" s="349">
        <f t="shared" ref="F1069:F1070" si="3492">IF(ISBLANK(C1069),"",C1069/C1068-1)</f>
        <v>-2.8983704440850855E-2</v>
      </c>
      <c r="G1069" s="470">
        <f t="shared" si="3316"/>
        <v>0.67179093005380475</v>
      </c>
      <c r="I1069" s="339">
        <v>11.15</v>
      </c>
      <c r="J1069" s="365">
        <v>21.25</v>
      </c>
      <c r="L1069" s="365">
        <v>17.899999999999999</v>
      </c>
      <c r="N1069" s="365">
        <v>22.25</v>
      </c>
      <c r="P1069" s="379">
        <v>0.55000000000000004</v>
      </c>
      <c r="Q1069" s="368">
        <v>2.62</v>
      </c>
      <c r="R1069" s="366">
        <v>8.75</v>
      </c>
      <c r="S1069" s="73">
        <v>15.5</v>
      </c>
      <c r="T1069" s="365">
        <v>15.65</v>
      </c>
      <c r="U1069" s="365">
        <v>19.600000000000001</v>
      </c>
      <c r="V1069" s="365">
        <v>16.3</v>
      </c>
      <c r="X1069" s="73">
        <v>29.65</v>
      </c>
      <c r="Y1069" s="365">
        <v>30.35</v>
      </c>
      <c r="Z1069" s="457">
        <v>30.75</v>
      </c>
      <c r="AA1069" s="365">
        <v>7.94</v>
      </c>
      <c r="AB1069" s="365">
        <v>5.1100000000000003</v>
      </c>
      <c r="AD1069" s="475">
        <v>14.45</v>
      </c>
      <c r="AE1069" s="325">
        <f t="shared" ref="AE1069" si="3493">IF(ISBLANK(I1069),"",I1069/I1068-1)</f>
        <v>2.2935779816513735E-2</v>
      </c>
      <c r="AF1069" s="325">
        <f t="shared" ref="AF1069" si="3494">IF(ISBLANK(J1069),"",J1069/J1068-1)</f>
        <v>-6.3876651982378796E-2</v>
      </c>
      <c r="AH1069" s="451">
        <f t="shared" ref="AH1069" si="3495">IF(ISBLANK(L1069),"",L1069/L1068-1)</f>
        <v>-4.2780748663101664E-2</v>
      </c>
      <c r="AJ1069" s="455">
        <f t="shared" ref="AJ1069" si="3496">IF(ISBLANK(N1069),"",N1069/N1068-1)</f>
        <v>-3.8876889848811991E-2</v>
      </c>
      <c r="AL1069" s="462">
        <f t="shared" ref="AL1069" si="3497">IF(ISBLANK(P1069),"",P1069/P1068-1)</f>
        <v>-0.21428571428571419</v>
      </c>
      <c r="AM1069" s="462">
        <f t="shared" ref="AM1069" si="3498">IF(ISBLANK(Q1069),"",Q1069/Q1068-1)</f>
        <v>0.11016949152542388</v>
      </c>
      <c r="AN1069" s="465">
        <f t="shared" ref="AN1069" si="3499">IF(ISBLANK(R1069),"",R1069/R1068-1)</f>
        <v>-6.417112299465233E-2</v>
      </c>
      <c r="AO1069" s="325">
        <f t="shared" ref="AO1069" si="3500">IF(ISBLANK(S1069),"",S1069/S1068-1)</f>
        <v>-3.7267080745341685E-2</v>
      </c>
      <c r="AP1069" s="451">
        <f t="shared" ref="AP1069" si="3501">IF(ISBLANK(T1069),"",T1069/T1068-1)</f>
        <v>-3.6923076923076947E-2</v>
      </c>
      <c r="AQ1069" s="451">
        <f t="shared" ref="AQ1069" si="3502">IF(ISBLANK(U1069),"",U1069/U1068-1)</f>
        <v>-3.6855036855036882E-2</v>
      </c>
      <c r="AR1069" s="451">
        <f t="shared" ref="AR1069" si="3503">IF(ISBLANK(V1069),"",V1069/V1068-1)</f>
        <v>-4.3988269794721369E-2</v>
      </c>
      <c r="AS1069" s="451">
        <f t="shared" ref="AS1069" si="3504">IF(ISBLANK(X1069),"",X1069/X1068-1)</f>
        <v>-4.3548387096774221E-2</v>
      </c>
      <c r="AT1069" s="451">
        <f t="shared" ref="AT1069" si="3505">IF(ISBLANK(Y1069),"",Y1069/Y1068-1)</f>
        <v>-4.258675078864349E-2</v>
      </c>
      <c r="AU1069" s="444">
        <f t="shared" ref="AU1069" si="3506">IF(ISBLANK(Z1069),"",Z1069/Z1068-1)</f>
        <v>-4.20560747663552E-2</v>
      </c>
      <c r="AV1069" s="466">
        <f t="shared" ref="AV1069" si="3507">IF(ISBLANK(AA1069),"",AA1069/AA1068-1)</f>
        <v>-0.12362030905077259</v>
      </c>
      <c r="AW1069" s="466">
        <f t="shared" ref="AW1069" si="3508">IF(ISBLANK(AB1069),"",AB1069/AB1068-1)</f>
        <v>-0.11896551724137927</v>
      </c>
    </row>
    <row r="1070" spans="1:49">
      <c r="A1070" s="40">
        <f t="shared" si="3333"/>
        <v>44774</v>
      </c>
      <c r="B1070" s="26">
        <v>11473</v>
      </c>
      <c r="C1070">
        <v>6356</v>
      </c>
      <c r="D1070" s="363">
        <f t="shared" si="3490"/>
        <v>-0.14513808975834297</v>
      </c>
      <c r="E1070" s="349">
        <f t="shared" si="3491"/>
        <v>-0.1208429118773946</v>
      </c>
      <c r="F1070" s="349">
        <f t="shared" si="3492"/>
        <v>-0.18575454778375611</v>
      </c>
      <c r="G1070" s="470">
        <f t="shared" si="3316"/>
        <v>0.80506607929515417</v>
      </c>
      <c r="I1070" s="339">
        <v>9.75</v>
      </c>
      <c r="J1070" s="365">
        <v>17.25</v>
      </c>
      <c r="L1070" s="365">
        <v>15.15</v>
      </c>
      <c r="N1070" s="365">
        <v>18.899999999999999</v>
      </c>
      <c r="P1070" s="379">
        <v>-0.08</v>
      </c>
      <c r="Q1070" s="368">
        <v>1.97</v>
      </c>
      <c r="R1070" s="366">
        <v>8.4499999999999993</v>
      </c>
      <c r="S1070" s="73">
        <v>13.65</v>
      </c>
      <c r="T1070" s="365">
        <v>12.75</v>
      </c>
      <c r="U1070" s="365">
        <v>18.25</v>
      </c>
      <c r="V1070" s="365">
        <v>14.95</v>
      </c>
      <c r="X1070" s="73">
        <v>26.25</v>
      </c>
      <c r="Y1070" s="365">
        <v>25.55</v>
      </c>
      <c r="Z1070" s="457">
        <v>25.95</v>
      </c>
      <c r="AA1070" s="365">
        <v>6.81</v>
      </c>
      <c r="AB1070" s="365">
        <v>4.0999999999999996</v>
      </c>
      <c r="AD1070" s="475">
        <v>11.25</v>
      </c>
      <c r="AE1070" s="325">
        <f t="shared" ref="AE1070" si="3509">IF(ISBLANK(I1070),"",I1070/I1069-1)</f>
        <v>-0.12556053811659196</v>
      </c>
      <c r="AF1070" s="325">
        <f t="shared" ref="AF1070" si="3510">IF(ISBLANK(J1070),"",J1070/J1069-1)</f>
        <v>-0.18823529411764706</v>
      </c>
      <c r="AH1070" s="451">
        <f t="shared" ref="AH1070" si="3511">IF(ISBLANK(L1070),"",L1070/L1069-1)</f>
        <v>-0.15363128491620104</v>
      </c>
      <c r="AJ1070" s="455">
        <f t="shared" ref="AJ1070" si="3512">IF(ISBLANK(N1070),"",N1070/N1069-1)</f>
        <v>-0.15056179775280909</v>
      </c>
      <c r="AL1070" s="462">
        <f t="shared" ref="AL1070" si="3513">IF(ISBLANK(P1070),"",P1070/P1069-1)</f>
        <v>-1.1454545454545455</v>
      </c>
      <c r="AM1070" s="462">
        <f t="shared" ref="AM1070" si="3514">IF(ISBLANK(Q1070),"",Q1070/Q1069-1)</f>
        <v>-0.24809160305343514</v>
      </c>
      <c r="AN1070" s="465">
        <f t="shared" ref="AN1070" si="3515">IF(ISBLANK(R1070),"",R1070/R1069-1)</f>
        <v>-3.4285714285714364E-2</v>
      </c>
      <c r="AO1070" s="325">
        <f t="shared" ref="AO1070" si="3516">IF(ISBLANK(S1070),"",S1070/S1069-1)</f>
        <v>-0.11935483870967745</v>
      </c>
      <c r="AP1070" s="451">
        <f t="shared" ref="AP1070" si="3517">IF(ISBLANK(T1070),"",T1070/T1069-1)</f>
        <v>-0.18530351437699677</v>
      </c>
      <c r="AQ1070" s="451">
        <f t="shared" ref="AQ1070" si="3518">IF(ISBLANK(U1070),"",U1070/U1069-1)</f>
        <v>-6.8877551020408267E-2</v>
      </c>
      <c r="AR1070" s="451">
        <f t="shared" ref="AR1070" si="3519">IF(ISBLANK(V1070),"",V1070/V1069-1)</f>
        <v>-8.2822085889570629E-2</v>
      </c>
      <c r="AS1070" s="451">
        <f t="shared" ref="AS1070" si="3520">IF(ISBLANK(X1070),"",X1070/X1069-1)</f>
        <v>-0.11467116357504215</v>
      </c>
      <c r="AT1070" s="451">
        <f t="shared" ref="AT1070" si="3521">IF(ISBLANK(Y1070),"",Y1070/Y1069-1)</f>
        <v>-0.15815485996705114</v>
      </c>
      <c r="AU1070" s="444">
        <f t="shared" ref="AU1070" si="3522">IF(ISBLANK(Z1070),"",Z1070/Z1069-1)</f>
        <v>-0.15609756097560978</v>
      </c>
      <c r="AV1070" s="466">
        <f t="shared" ref="AV1070" si="3523">IF(ISBLANK(AA1070),"",AA1070/AA1069-1)</f>
        <v>-0.14231738035264496</v>
      </c>
      <c r="AW1070" s="466">
        <f t="shared" ref="AW1070" si="3524">IF(ISBLANK(AB1070),"",AB1070/AB1069-1)</f>
        <v>-0.19765166340508822</v>
      </c>
    </row>
    <row r="1071" spans="1:49">
      <c r="A1071" s="40">
        <f t="shared" si="3333"/>
        <v>44781</v>
      </c>
      <c r="B1071" s="26">
        <v>9709</v>
      </c>
      <c r="C1071">
        <v>5189</v>
      </c>
      <c r="D1071" s="363">
        <f t="shared" ref="D1071" si="3525">IF(ISBLANK(B1071),"",(B1071+C1071)/(B1070+C1070)-1)</f>
        <v>-0.16439508665657077</v>
      </c>
      <c r="E1071" s="349">
        <f t="shared" ref="E1071" si="3526">IF(ISBLANK(B1071),"",B1071/B1070-1)</f>
        <v>-0.15375228798047591</v>
      </c>
      <c r="F1071" s="349">
        <f t="shared" ref="F1071" si="3527">IF(ISBLANK(C1071),"",C1071/C1070-1)</f>
        <v>-0.18360604153555693</v>
      </c>
      <c r="G1071" s="470">
        <f t="shared" si="3316"/>
        <v>0.87107342455193681</v>
      </c>
      <c r="I1071" s="339">
        <v>7.85</v>
      </c>
      <c r="J1071" s="365">
        <v>15.25</v>
      </c>
      <c r="L1071" s="365">
        <v>12.5</v>
      </c>
      <c r="N1071" s="365">
        <v>15.55</v>
      </c>
      <c r="P1071" s="379">
        <v>-0.23</v>
      </c>
      <c r="Q1071" s="368">
        <v>0.99</v>
      </c>
      <c r="R1071" s="366">
        <v>7.6</v>
      </c>
      <c r="S1071" s="73">
        <v>11</v>
      </c>
      <c r="T1071" s="365">
        <v>7.1</v>
      </c>
      <c r="U1071" s="365">
        <v>16.649999999999999</v>
      </c>
      <c r="V1071" s="365">
        <v>13.35</v>
      </c>
      <c r="X1071" s="73">
        <v>23.4</v>
      </c>
      <c r="Y1071" s="365">
        <v>21.7</v>
      </c>
      <c r="Z1071" s="457">
        <v>22.1</v>
      </c>
      <c r="AA1071" s="365">
        <v>5.74</v>
      </c>
      <c r="AB1071" s="365">
        <v>3.08</v>
      </c>
      <c r="AD1071" s="475">
        <v>7.95</v>
      </c>
      <c r="AE1071" s="325">
        <f t="shared" ref="AE1071" si="3528">IF(ISBLANK(I1071),"",I1071/I1070-1)</f>
        <v>-0.19487179487179496</v>
      </c>
      <c r="AF1071" s="325">
        <f t="shared" ref="AF1071" si="3529">IF(ISBLANK(J1071),"",J1071/J1070-1)</f>
        <v>-0.11594202898550721</v>
      </c>
      <c r="AH1071" s="451">
        <f t="shared" ref="AH1071" si="3530">IF(ISBLANK(L1071),"",L1071/L1070-1)</f>
        <v>-0.17491749174917492</v>
      </c>
      <c r="AJ1071" s="455">
        <f t="shared" ref="AJ1071" si="3531">IF(ISBLANK(N1071),"",N1071/N1070-1)</f>
        <v>-0.1772486772486771</v>
      </c>
      <c r="AL1071" s="462">
        <f t="shared" ref="AL1071" si="3532">IF(ISBLANK(P1071),"",P1071/P1070-1)</f>
        <v>1.875</v>
      </c>
      <c r="AM1071" s="462">
        <f t="shared" ref="AM1071" si="3533">IF(ISBLANK(Q1071),"",Q1071/Q1070-1)</f>
        <v>-0.4974619289340102</v>
      </c>
      <c r="AN1071" s="465">
        <f t="shared" ref="AN1071" si="3534">IF(ISBLANK(R1071),"",R1071/R1070-1)</f>
        <v>-0.10059171597633132</v>
      </c>
      <c r="AO1071" s="325">
        <f t="shared" ref="AO1071" si="3535">IF(ISBLANK(S1071),"",S1071/S1070-1)</f>
        <v>-0.19413919413919412</v>
      </c>
      <c r="AP1071" s="451">
        <f t="shared" ref="AP1071" si="3536">IF(ISBLANK(T1071),"",T1071/T1070-1)</f>
        <v>-0.44313725490196076</v>
      </c>
      <c r="AQ1071" s="451">
        <f t="shared" ref="AQ1071" si="3537">IF(ISBLANK(U1071),"",U1071/U1070-1)</f>
        <v>-8.7671232876712413E-2</v>
      </c>
      <c r="AR1071" s="451">
        <f t="shared" ref="AR1071" si="3538">IF(ISBLANK(V1071),"",V1071/V1070-1)</f>
        <v>-0.10702341137123739</v>
      </c>
      <c r="AS1071" s="451">
        <f t="shared" ref="AS1071" si="3539">IF(ISBLANK(X1071),"",X1071/X1070-1)</f>
        <v>-0.10857142857142865</v>
      </c>
      <c r="AT1071" s="451">
        <f t="shared" ref="AT1071" si="3540">IF(ISBLANK(Y1071),"",Y1071/Y1070-1)</f>
        <v>-0.15068493150684936</v>
      </c>
      <c r="AU1071" s="444">
        <f t="shared" ref="AU1071" si="3541">IF(ISBLANK(Z1071),"",Z1071/Z1070-1)</f>
        <v>-0.14836223506743729</v>
      </c>
      <c r="AV1071" s="466">
        <f t="shared" ref="AV1071" si="3542">IF(ISBLANK(AA1071),"",AA1071/AA1070-1)</f>
        <v>-0.15712187958883983</v>
      </c>
      <c r="AW1071" s="466">
        <f t="shared" ref="AW1071" si="3543">IF(ISBLANK(AB1071),"",AB1071/AB1070-1)</f>
        <v>-0.24878048780487794</v>
      </c>
    </row>
    <row r="1072" spans="1:49">
      <c r="A1072" s="40">
        <f t="shared" si="3333"/>
        <v>44788</v>
      </c>
      <c r="B1072" s="26">
        <v>9183</v>
      </c>
      <c r="C1072">
        <v>4967</v>
      </c>
      <c r="D1072" s="363">
        <f t="shared" ref="D1072:D1074" si="3544">IF(ISBLANK(B1072),"",(B1072+C1072)/(B1071+C1071)-1)</f>
        <v>-5.0208081621694212E-2</v>
      </c>
      <c r="E1072" s="349">
        <f t="shared" ref="E1072:E1073" si="3545">IF(ISBLANK(B1072),"",B1072/B1071-1)</f>
        <v>-5.4176537233494693E-2</v>
      </c>
      <c r="F1072" s="349">
        <f t="shared" ref="F1072:F1073" si="3546">IF(ISBLANK(C1072),"",C1072/C1071-1)</f>
        <v>-4.2782809789940313E-2</v>
      </c>
      <c r="G1072" s="470">
        <f t="shared" si="3316"/>
        <v>0.84880209381920679</v>
      </c>
      <c r="I1072" s="339">
        <v>7.75</v>
      </c>
      <c r="J1072" s="365">
        <v>14.95</v>
      </c>
      <c r="L1072" s="365">
        <v>12.2</v>
      </c>
      <c r="N1072" s="365">
        <v>15.4</v>
      </c>
      <c r="P1072" s="379">
        <v>-1.22</v>
      </c>
      <c r="Q1072" s="368">
        <v>1.22</v>
      </c>
      <c r="R1072" s="366">
        <v>7.25</v>
      </c>
      <c r="S1072" s="73">
        <v>10.7</v>
      </c>
      <c r="T1072" s="365">
        <v>6.9</v>
      </c>
      <c r="U1072" s="365">
        <v>15.9</v>
      </c>
      <c r="V1072" s="365">
        <v>12.65</v>
      </c>
      <c r="X1072" s="73">
        <v>22.05</v>
      </c>
      <c r="Y1072" s="365">
        <v>20.350000000000001</v>
      </c>
      <c r="Z1072" s="457">
        <v>20.75</v>
      </c>
      <c r="AA1072" s="365">
        <v>5.49</v>
      </c>
      <c r="AB1072" s="365">
        <v>2.66</v>
      </c>
      <c r="AD1072" s="475">
        <v>7.65</v>
      </c>
      <c r="AE1072" s="325">
        <f t="shared" ref="AE1072" si="3547">IF(ISBLANK(I1072),"",I1072/I1071-1)</f>
        <v>-1.2738853503184711E-2</v>
      </c>
      <c r="AF1072" s="325">
        <f t="shared" ref="AF1072" si="3548">IF(ISBLANK(J1072),"",J1072/J1071-1)</f>
        <v>-1.9672131147541072E-2</v>
      </c>
      <c r="AH1072" s="451">
        <f t="shared" ref="AH1072" si="3549">IF(ISBLANK(L1072),"",L1072/L1071-1)</f>
        <v>-2.4000000000000021E-2</v>
      </c>
      <c r="AJ1072" s="455">
        <f t="shared" ref="AJ1072" si="3550">IF(ISBLANK(N1072),"",N1072/N1071-1)</f>
        <v>-9.6463022508038732E-3</v>
      </c>
      <c r="AL1072" s="462">
        <f t="shared" ref="AL1072" si="3551">IF(ISBLANK(P1072),"",P1072/P1071-1)</f>
        <v>4.3043478260869561</v>
      </c>
      <c r="AM1072" s="462">
        <f t="shared" ref="AM1072" si="3552">IF(ISBLANK(Q1072),"",Q1072/Q1071-1)</f>
        <v>0.23232323232323226</v>
      </c>
      <c r="AN1072" s="465">
        <f t="shared" ref="AN1072" si="3553">IF(ISBLANK(R1072),"",R1072/R1071-1)</f>
        <v>-4.6052631578947345E-2</v>
      </c>
      <c r="AO1072" s="325">
        <f t="shared" ref="AO1072" si="3554">IF(ISBLANK(S1072),"",S1072/S1071-1)</f>
        <v>-2.7272727272727337E-2</v>
      </c>
      <c r="AP1072" s="451">
        <f t="shared" ref="AP1072" si="3555">IF(ISBLANK(T1072),"",T1072/T1071-1)</f>
        <v>-2.8169014084506894E-2</v>
      </c>
      <c r="AQ1072" s="451">
        <f t="shared" ref="AQ1072" si="3556">IF(ISBLANK(U1072),"",U1072/U1071-1)</f>
        <v>-4.5045045045044918E-2</v>
      </c>
      <c r="AR1072" s="451">
        <f t="shared" ref="AR1072" si="3557">IF(ISBLANK(V1072),"",V1072/V1071-1)</f>
        <v>-5.2434456928838857E-2</v>
      </c>
      <c r="AS1072" s="451">
        <f t="shared" ref="AS1072" si="3558">IF(ISBLANK(X1072),"",X1072/X1071-1)</f>
        <v>-5.7692307692307598E-2</v>
      </c>
      <c r="AT1072" s="451">
        <f t="shared" ref="AT1072" si="3559">IF(ISBLANK(Y1072),"",Y1072/Y1071-1)</f>
        <v>-6.2211981566820174E-2</v>
      </c>
      <c r="AU1072" s="444">
        <f t="shared" ref="AU1072" si="3560">IF(ISBLANK(Z1072),"",Z1072/Z1071-1)</f>
        <v>-6.1085972850678738E-2</v>
      </c>
      <c r="AV1072" s="466">
        <f t="shared" ref="AV1072" si="3561">IF(ISBLANK(AA1072),"",AA1072/AA1071-1)</f>
        <v>-4.355400696864109E-2</v>
      </c>
      <c r="AW1072" s="466">
        <f t="shared" ref="AW1072" si="3562">IF(ISBLANK(AB1072),"",AB1072/AB1071-1)</f>
        <v>-0.13636363636363635</v>
      </c>
    </row>
    <row r="1073" spans="1:49">
      <c r="A1073" s="40">
        <f t="shared" si="3333"/>
        <v>44795</v>
      </c>
      <c r="B1073" s="26">
        <v>7613</v>
      </c>
      <c r="C1073">
        <v>4470</v>
      </c>
      <c r="D1073" s="363">
        <f t="shared" si="3544"/>
        <v>-0.14607773851590111</v>
      </c>
      <c r="E1073" s="349">
        <f t="shared" si="3545"/>
        <v>-0.1709680932157247</v>
      </c>
      <c r="F1073" s="349">
        <f t="shared" si="3546"/>
        <v>-0.10006039863096439</v>
      </c>
      <c r="G1073" s="470">
        <f t="shared" si="3316"/>
        <v>0.70313199105145419</v>
      </c>
      <c r="I1073" s="339">
        <v>7.6</v>
      </c>
      <c r="J1073" s="365">
        <v>13.5</v>
      </c>
      <c r="L1073" s="365">
        <v>11.3</v>
      </c>
      <c r="N1073" s="365">
        <v>14.1</v>
      </c>
      <c r="P1073" s="379">
        <v>-1.98</v>
      </c>
      <c r="Q1073" s="368">
        <v>0.9</v>
      </c>
      <c r="R1073" s="366">
        <v>4.5</v>
      </c>
      <c r="S1073" s="73">
        <v>8.8000000000000007</v>
      </c>
      <c r="T1073" s="365">
        <v>6</v>
      </c>
      <c r="U1073" s="365">
        <v>14.1</v>
      </c>
      <c r="V1073" s="365">
        <v>10.35</v>
      </c>
      <c r="X1073" s="73">
        <v>20</v>
      </c>
      <c r="Y1073" s="365">
        <v>18.399999999999999</v>
      </c>
      <c r="Z1073" s="457">
        <v>18.8</v>
      </c>
      <c r="AA1073" s="365">
        <v>4.1399999999999997</v>
      </c>
      <c r="AB1073" s="365">
        <v>1.31</v>
      </c>
      <c r="AD1073" s="475">
        <v>5.5</v>
      </c>
      <c r="AE1073" s="325">
        <f t="shared" ref="AE1073" si="3563">IF(ISBLANK(I1073),"",I1073/I1072-1)</f>
        <v>-1.9354838709677469E-2</v>
      </c>
      <c r="AF1073" s="325">
        <f t="shared" ref="AF1073" si="3564">IF(ISBLANK(J1073),"",J1073/J1072-1)</f>
        <v>-9.6989966555183882E-2</v>
      </c>
      <c r="AH1073" s="451">
        <f t="shared" ref="AH1073:AH1074" si="3565">IF(ISBLANK(L1073),"",L1073/L1072-1)</f>
        <v>-7.3770491803278548E-2</v>
      </c>
      <c r="AJ1073" s="455">
        <f t="shared" ref="AJ1073:AJ1074" si="3566">IF(ISBLANK(N1073),"",N1073/N1072-1)</f>
        <v>-8.4415584415584499E-2</v>
      </c>
      <c r="AL1073" s="462">
        <f t="shared" ref="AL1073:AL1074" si="3567">IF(ISBLANK(P1073),"",P1073/P1072-1)</f>
        <v>0.62295081967213117</v>
      </c>
      <c r="AM1073" s="462">
        <f t="shared" ref="AM1073:AM1074" si="3568">IF(ISBLANK(Q1073),"",Q1073/Q1072-1)</f>
        <v>-0.26229508196721307</v>
      </c>
      <c r="AN1073" s="465">
        <f t="shared" ref="AN1073:AN1074" si="3569">IF(ISBLANK(R1073),"",R1073/R1072-1)</f>
        <v>-0.37931034482758619</v>
      </c>
      <c r="AO1073" s="325">
        <f t="shared" ref="AO1073:AO1074" si="3570">IF(ISBLANK(S1073),"",S1073/S1072-1)</f>
        <v>-0.17757009345794383</v>
      </c>
      <c r="AP1073" s="451">
        <f t="shared" ref="AP1073" si="3571">IF(ISBLANK(T1073),"",T1073/T1072-1)</f>
        <v>-0.13043478260869568</v>
      </c>
      <c r="AQ1073" s="451">
        <f t="shared" ref="AQ1073" si="3572">IF(ISBLANK(U1073),"",U1073/U1072-1)</f>
        <v>-0.11320754716981141</v>
      </c>
      <c r="AR1073" s="451">
        <f t="shared" ref="AR1073" si="3573">IF(ISBLANK(V1073),"",V1073/V1072-1)</f>
        <v>-0.18181818181818188</v>
      </c>
      <c r="AS1073" s="451">
        <f t="shared" ref="AS1073" si="3574">IF(ISBLANK(X1073),"",X1073/X1072-1)</f>
        <v>-9.297052154195018E-2</v>
      </c>
      <c r="AT1073" s="451">
        <f t="shared" ref="AT1073" si="3575">IF(ISBLANK(Y1073),"",Y1073/Y1072-1)</f>
        <v>-9.5823095823096005E-2</v>
      </c>
      <c r="AU1073" s="444">
        <f t="shared" ref="AU1073" si="3576">IF(ISBLANK(Z1073),"",Z1073/Z1072-1)</f>
        <v>-9.3975903614457845E-2</v>
      </c>
      <c r="AV1073" s="466">
        <f t="shared" ref="AV1073" si="3577">IF(ISBLANK(AA1073),"",AA1073/AA1072-1)</f>
        <v>-0.24590163934426235</v>
      </c>
      <c r="AW1073" s="466">
        <f t="shared" ref="AW1073" si="3578">IF(ISBLANK(AB1073),"",AB1073/AB1072-1)</f>
        <v>-0.50751879699248126</v>
      </c>
    </row>
    <row r="1074" spans="1:49">
      <c r="A1074" s="40">
        <f t="shared" si="3333"/>
        <v>44802</v>
      </c>
      <c r="B1074" s="26">
        <v>7022</v>
      </c>
      <c r="C1074">
        <v>4446</v>
      </c>
      <c r="D1074" s="363">
        <f t="shared" si="3544"/>
        <v>-5.0897955805677353E-2</v>
      </c>
      <c r="E1074" s="349">
        <f t="shared" ref="E1074:E1076" si="3579">IF(ISBLANK(B1074),"",B1074/B1073-1)</f>
        <v>-7.7630369105477492E-2</v>
      </c>
      <c r="F1074" s="349">
        <f t="shared" ref="F1074:F1076" si="3580">IF(ISBLANK(C1074),"",C1074/C1073-1)</f>
        <v>-5.3691275167785379E-3</v>
      </c>
      <c r="G1074" s="470">
        <f t="shared" si="3316"/>
        <v>0.57939721097615837</v>
      </c>
      <c r="I1074" s="339">
        <v>7.6</v>
      </c>
      <c r="J1074" s="365">
        <v>13.3</v>
      </c>
      <c r="L1074" s="365">
        <v>11.3</v>
      </c>
      <c r="N1074" s="365">
        <v>13.55</v>
      </c>
      <c r="P1074" s="379">
        <v>-2.11</v>
      </c>
      <c r="Q1074" s="368">
        <v>0.68</v>
      </c>
      <c r="R1074" s="366">
        <v>4.6500000000000004</v>
      </c>
      <c r="S1074" s="73">
        <v>8.4</v>
      </c>
      <c r="T1074" s="365">
        <v>6.75</v>
      </c>
      <c r="U1074" s="365">
        <v>12.25</v>
      </c>
      <c r="V1074" s="365">
        <v>9.35</v>
      </c>
      <c r="X1074" s="73">
        <v>18.600000000000001</v>
      </c>
      <c r="Y1074" s="365">
        <v>17.350000000000001</v>
      </c>
      <c r="Z1074" s="457">
        <v>17.850000000000001</v>
      </c>
      <c r="AA1074" s="365">
        <v>3.21</v>
      </c>
      <c r="AB1074" s="365">
        <v>0.68</v>
      </c>
      <c r="AD1074" s="475">
        <v>5.75</v>
      </c>
      <c r="AE1074" s="325">
        <f t="shared" ref="AE1074" si="3581">IF(ISBLANK(I1074),"",I1074/I1073-1)</f>
        <v>0</v>
      </c>
      <c r="AF1074" s="325">
        <f t="shared" ref="AF1074" si="3582">IF(ISBLANK(J1074),"",J1074/J1073-1)</f>
        <v>-1.4814814814814725E-2</v>
      </c>
      <c r="AH1074" s="451">
        <f t="shared" si="3565"/>
        <v>0</v>
      </c>
      <c r="AJ1074" s="455">
        <f t="shared" si="3566"/>
        <v>-3.900709219858145E-2</v>
      </c>
      <c r="AL1074" s="462">
        <f t="shared" si="3567"/>
        <v>6.5656565656565524E-2</v>
      </c>
      <c r="AM1074" s="462">
        <f t="shared" si="3568"/>
        <v>-0.24444444444444446</v>
      </c>
      <c r="AN1074" s="465">
        <f t="shared" si="3569"/>
        <v>3.3333333333333437E-2</v>
      </c>
      <c r="AO1074" s="325">
        <f t="shared" si="3570"/>
        <v>-4.5454545454545525E-2</v>
      </c>
      <c r="AP1074" s="451">
        <f t="shared" ref="AP1074" si="3583">IF(ISBLANK(T1074),"",T1074/T1073-1)</f>
        <v>0.125</v>
      </c>
      <c r="AQ1074" s="451">
        <f t="shared" ref="AQ1074" si="3584">IF(ISBLANK(U1074),"",U1074/U1073-1)</f>
        <v>-0.13120567375886527</v>
      </c>
      <c r="AR1074" s="451">
        <f t="shared" ref="AR1074" si="3585">IF(ISBLANK(V1074),"",V1074/V1073-1)</f>
        <v>-9.661835748792269E-2</v>
      </c>
      <c r="AS1074" s="451">
        <f t="shared" ref="AS1074" si="3586">IF(ISBLANK(X1074),"",X1074/X1073-1)</f>
        <v>-6.9999999999999951E-2</v>
      </c>
      <c r="AT1074" s="451">
        <f t="shared" ref="AT1074" si="3587">IF(ISBLANK(Y1074),"",Y1074/Y1073-1)</f>
        <v>-5.7065217391304213E-2</v>
      </c>
      <c r="AU1074" s="444">
        <f t="shared" ref="AU1074" si="3588">IF(ISBLANK(Z1074),"",Z1074/Z1073-1)</f>
        <v>-5.0531914893616969E-2</v>
      </c>
      <c r="AV1074" s="466">
        <f t="shared" ref="AV1074" si="3589">IF(ISBLANK(AA1074),"",AA1074/AA1073-1)</f>
        <v>-0.22463768115942029</v>
      </c>
      <c r="AW1074" s="466">
        <f t="shared" ref="AW1074" si="3590">IF(ISBLANK(AB1074),"",AB1074/AB1073-1)</f>
        <v>-0.48091603053435117</v>
      </c>
    </row>
    <row r="1075" spans="1:49">
      <c r="A1075" s="40">
        <f t="shared" si="3333"/>
        <v>44809</v>
      </c>
      <c r="B1075" s="26">
        <v>7275</v>
      </c>
      <c r="C1075">
        <v>4998</v>
      </c>
      <c r="D1075" s="363">
        <f t="shared" ref="D1075:D1082" si="3591">IF(ISBLANK(B1075),"",(B1075+C1075)/(B1074+C1074)-1)</f>
        <v>7.0195326124869117E-2</v>
      </c>
      <c r="E1075" s="349">
        <f t="shared" si="3579"/>
        <v>3.6029621190543981E-2</v>
      </c>
      <c r="F1075" s="349">
        <f t="shared" si="3580"/>
        <v>0.12415654520917685</v>
      </c>
      <c r="G1075" s="470">
        <f t="shared" si="3316"/>
        <v>0.45558223289315725</v>
      </c>
      <c r="I1075" s="339">
        <v>8.9</v>
      </c>
      <c r="J1075" s="365">
        <v>14</v>
      </c>
      <c r="L1075" s="365">
        <v>11.5</v>
      </c>
      <c r="N1075" s="365">
        <v>13.9</v>
      </c>
      <c r="P1075" s="379">
        <v>-1.94</v>
      </c>
      <c r="Q1075" s="368">
        <v>1.77</v>
      </c>
      <c r="R1075" s="366">
        <v>4.5999999999999996</v>
      </c>
      <c r="S1075" s="73">
        <v>8.5500000000000007</v>
      </c>
      <c r="T1075" s="365">
        <v>6.9</v>
      </c>
      <c r="U1075" s="365">
        <v>11.9</v>
      </c>
      <c r="V1075" s="365">
        <v>8.9</v>
      </c>
      <c r="X1075" s="73">
        <v>20.45</v>
      </c>
      <c r="Y1075" s="365">
        <v>19.25</v>
      </c>
      <c r="Z1075" s="457">
        <v>19.649999999999999</v>
      </c>
      <c r="AA1075" s="365">
        <v>3.1</v>
      </c>
      <c r="AB1075" s="365">
        <v>0.42</v>
      </c>
      <c r="AD1075" s="475">
        <v>6.05</v>
      </c>
      <c r="AE1075" s="325">
        <f t="shared" ref="AE1075" si="3592">IF(ISBLANK(I1075),"",I1075/I1074-1)</f>
        <v>0.17105263157894757</v>
      </c>
      <c r="AF1075" s="325">
        <f t="shared" ref="AF1075" si="3593">IF(ISBLANK(J1075),"",J1075/J1074-1)</f>
        <v>5.2631578947368363E-2</v>
      </c>
      <c r="AH1075" s="451">
        <f t="shared" ref="AH1075:AH1076" si="3594">IF(ISBLANK(L1075),"",L1075/L1074-1)</f>
        <v>1.7699115044247815E-2</v>
      </c>
      <c r="AJ1075" s="455">
        <f t="shared" ref="AJ1075:AJ1076" si="3595">IF(ISBLANK(N1075),"",N1075/N1074-1)</f>
        <v>2.5830258302582898E-2</v>
      </c>
      <c r="AL1075" s="462">
        <f t="shared" ref="AL1075:AL1076" si="3596">IF(ISBLANK(P1075),"",P1075/P1074-1)</f>
        <v>-8.0568720379146863E-2</v>
      </c>
      <c r="AM1075" s="462">
        <f t="shared" ref="AM1075:AM1076" si="3597">IF(ISBLANK(Q1075),"",Q1075/Q1074-1)</f>
        <v>1.6029411764705879</v>
      </c>
      <c r="AN1075" s="465">
        <f t="shared" ref="AN1075:AN1076" si="3598">IF(ISBLANK(R1075),"",R1075/R1074-1)</f>
        <v>-1.0752688172043112E-2</v>
      </c>
      <c r="AO1075" s="325">
        <f t="shared" ref="AO1075:AO1076" si="3599">IF(ISBLANK(S1075),"",S1075/S1074-1)</f>
        <v>1.7857142857142794E-2</v>
      </c>
      <c r="AP1075" s="451">
        <f t="shared" ref="AP1075" si="3600">IF(ISBLANK(T1075),"",T1075/T1074-1)</f>
        <v>2.2222222222222365E-2</v>
      </c>
      <c r="AQ1075" s="451">
        <f t="shared" ref="AQ1075" si="3601">IF(ISBLANK(U1075),"",U1075/U1074-1)</f>
        <v>-2.8571428571428581E-2</v>
      </c>
      <c r="AR1075" s="451">
        <f t="shared" ref="AR1075" si="3602">IF(ISBLANK(V1075),"",V1075/V1074-1)</f>
        <v>-4.8128342245989275E-2</v>
      </c>
      <c r="AS1075" s="451">
        <f t="shared" ref="AS1075" si="3603">IF(ISBLANK(X1075),"",X1075/X1074-1)</f>
        <v>9.9462365591397761E-2</v>
      </c>
      <c r="AT1075" s="451">
        <f t="shared" ref="AT1075" si="3604">IF(ISBLANK(Y1075),"",Y1075/Y1074-1)</f>
        <v>0.10951008645533133</v>
      </c>
      <c r="AU1075" s="444">
        <f t="shared" ref="AU1075" si="3605">IF(ISBLANK(Z1075),"",Z1075/Z1074-1)</f>
        <v>0.10084033613445365</v>
      </c>
      <c r="AV1075" s="466">
        <f t="shared" ref="AV1075" si="3606">IF(ISBLANK(AA1075),"",AA1075/AA1074-1)</f>
        <v>-3.4267912772585674E-2</v>
      </c>
      <c r="AW1075" s="466">
        <f t="shared" ref="AW1075" si="3607">IF(ISBLANK(AB1075),"",AB1075/AB1074-1)</f>
        <v>-0.38235294117647067</v>
      </c>
    </row>
    <row r="1076" spans="1:49">
      <c r="A1076" s="40">
        <f t="shared" si="3333"/>
        <v>44816</v>
      </c>
      <c r="B1076" s="26">
        <v>7220</v>
      </c>
      <c r="C1076">
        <v>4742</v>
      </c>
      <c r="D1076" s="363">
        <f t="shared" si="3591"/>
        <v>-2.5340177625682414E-2</v>
      </c>
      <c r="E1076" s="349">
        <f t="shared" si="3579"/>
        <v>-7.5601374570446467E-3</v>
      </c>
      <c r="F1076" s="349">
        <f t="shared" si="3580"/>
        <v>-5.1220488195278135E-2</v>
      </c>
      <c r="G1076" s="470">
        <f t="shared" si="3316"/>
        <v>0.52256431885280474</v>
      </c>
      <c r="I1076" s="339">
        <v>7.75</v>
      </c>
      <c r="J1076" s="365">
        <v>13.95</v>
      </c>
      <c r="L1076" s="365">
        <v>11.4</v>
      </c>
      <c r="N1076" s="365">
        <v>13.5</v>
      </c>
      <c r="P1076" s="379">
        <v>-1.77</v>
      </c>
      <c r="Q1076" s="368">
        <v>1.22</v>
      </c>
      <c r="R1076" s="366">
        <v>4.55</v>
      </c>
      <c r="S1076" s="73">
        <v>8.4499999999999993</v>
      </c>
      <c r="T1076" s="365">
        <v>8.0500000000000007</v>
      </c>
      <c r="U1076" s="365">
        <v>11.8</v>
      </c>
      <c r="V1076" s="365">
        <v>8.8000000000000007</v>
      </c>
      <c r="X1076" s="73">
        <v>19.649999999999999</v>
      </c>
      <c r="Y1076" s="365">
        <v>18.399999999999999</v>
      </c>
      <c r="Z1076" s="457">
        <v>18.8</v>
      </c>
      <c r="AA1076" s="365">
        <v>3.38</v>
      </c>
      <c r="AB1076" s="365">
        <v>0.59</v>
      </c>
      <c r="AD1076" s="475">
        <v>5.95</v>
      </c>
      <c r="AE1076" s="325">
        <f t="shared" ref="AE1076" si="3608">IF(ISBLANK(I1076),"",I1076/I1075-1)</f>
        <v>-0.1292134831460674</v>
      </c>
      <c r="AF1076" s="325">
        <f t="shared" ref="AF1076" si="3609">IF(ISBLANK(J1076),"",J1076/J1075-1)</f>
        <v>-3.5714285714286698E-3</v>
      </c>
      <c r="AH1076" s="451">
        <f t="shared" si="3594"/>
        <v>-8.6956521739129933E-3</v>
      </c>
      <c r="AJ1076" s="455">
        <f t="shared" si="3595"/>
        <v>-2.877697841726623E-2</v>
      </c>
      <c r="AL1076" s="462">
        <f t="shared" si="3596"/>
        <v>-8.7628865979381354E-2</v>
      </c>
      <c r="AM1076" s="462">
        <f t="shared" si="3597"/>
        <v>-0.31073446327683618</v>
      </c>
      <c r="AN1076" s="465">
        <f t="shared" si="3598"/>
        <v>-1.0869565217391242E-2</v>
      </c>
      <c r="AO1076" s="325">
        <f t="shared" si="3599"/>
        <v>-1.1695906432748648E-2</v>
      </c>
      <c r="AP1076" s="451">
        <f t="shared" ref="AP1076" si="3610">IF(ISBLANK(T1076),"",T1076/T1075-1)</f>
        <v>0.16666666666666674</v>
      </c>
      <c r="AQ1076" s="451">
        <f t="shared" ref="AQ1076" si="3611">IF(ISBLANK(U1076),"",U1076/U1075-1)</f>
        <v>-8.4033613445377853E-3</v>
      </c>
      <c r="AR1076" s="451">
        <f t="shared" ref="AR1076" si="3612">IF(ISBLANK(V1076),"",V1076/V1075-1)</f>
        <v>-1.1235955056179692E-2</v>
      </c>
      <c r="AS1076" s="451">
        <f t="shared" ref="AS1076" si="3613">IF(ISBLANK(X1076),"",X1076/X1075-1)</f>
        <v>-3.9119804400978064E-2</v>
      </c>
      <c r="AT1076" s="451">
        <f t="shared" ref="AT1076" si="3614">IF(ISBLANK(Y1076),"",Y1076/Y1075-1)</f>
        <v>-4.4155844155844282E-2</v>
      </c>
      <c r="AU1076" s="444">
        <f t="shared" ref="AU1076" si="3615">IF(ISBLANK(Z1076),"",Z1076/Z1075-1)</f>
        <v>-4.3256997455470625E-2</v>
      </c>
      <c r="AV1076" s="466">
        <f t="shared" ref="AV1076" si="3616">IF(ISBLANK(AA1076),"",AA1076/AA1075-1)</f>
        <v>9.0322580645161299E-2</v>
      </c>
      <c r="AW1076" s="466">
        <f t="shared" ref="AW1076" si="3617">IF(ISBLANK(AB1076),"",AB1076/AB1075-1)</f>
        <v>0.40476190476190466</v>
      </c>
    </row>
    <row r="1077" spans="1:49">
      <c r="A1077" s="40">
        <f t="shared" si="3333"/>
        <v>44823</v>
      </c>
      <c r="B1077" s="26">
        <v>8976</v>
      </c>
      <c r="C1077">
        <v>5910</v>
      </c>
      <c r="D1077" s="363">
        <f t="shared" si="3591"/>
        <v>0.24444072897508784</v>
      </c>
      <c r="E1077" s="349">
        <f t="shared" ref="E1077" si="3618">IF(ISBLANK(B1077),"",B1077/B1076-1)</f>
        <v>0.243213296398892</v>
      </c>
      <c r="F1077" s="349">
        <f t="shared" ref="F1077" si="3619">IF(ISBLANK(C1077),"",C1077/C1076-1)</f>
        <v>0.24630957401940101</v>
      </c>
      <c r="G1077" s="470">
        <f t="shared" ref="G1077" si="3620">(B1077-C1077)/C1077</f>
        <v>0.51878172588832483</v>
      </c>
      <c r="I1077" s="339">
        <v>8.85</v>
      </c>
      <c r="J1077" s="365">
        <v>16.5</v>
      </c>
      <c r="L1077" s="365">
        <v>13.4</v>
      </c>
      <c r="N1077" s="365">
        <v>16.75</v>
      </c>
      <c r="P1077" s="379">
        <v>-0.65</v>
      </c>
      <c r="Q1077" s="368">
        <v>2.11</v>
      </c>
      <c r="R1077" s="366">
        <v>6.15</v>
      </c>
      <c r="S1077" s="73">
        <v>10.45</v>
      </c>
      <c r="T1077" s="365">
        <v>10.050000000000001</v>
      </c>
      <c r="U1077" s="365">
        <v>13.95</v>
      </c>
      <c r="V1077" s="365">
        <v>10.95</v>
      </c>
      <c r="X1077" s="73">
        <v>22.75</v>
      </c>
      <c r="Y1077" s="365">
        <v>21.5</v>
      </c>
      <c r="Z1077" s="457">
        <v>21.9</v>
      </c>
      <c r="AA1077" s="365">
        <v>4.9000000000000004</v>
      </c>
      <c r="AB1077" s="365">
        <v>2.11</v>
      </c>
      <c r="AD1077" s="475">
        <v>7.95</v>
      </c>
      <c r="AE1077" s="325">
        <f t="shared" ref="AE1077" si="3621">IF(ISBLANK(I1077),"",I1077/I1076-1)</f>
        <v>0.14193548387096766</v>
      </c>
      <c r="AF1077" s="325">
        <f t="shared" ref="AF1077" si="3622">IF(ISBLANK(J1077),"",J1077/J1076-1)</f>
        <v>0.18279569892473124</v>
      </c>
      <c r="AH1077" s="451">
        <f t="shared" ref="AH1077" si="3623">IF(ISBLANK(L1077),"",L1077/L1076-1)</f>
        <v>0.17543859649122817</v>
      </c>
      <c r="AJ1077" s="455">
        <f t="shared" ref="AJ1077" si="3624">IF(ISBLANK(N1077),"",N1077/N1076-1)</f>
        <v>0.2407407407407407</v>
      </c>
      <c r="AL1077" s="462">
        <f t="shared" ref="AL1077" si="3625">IF(ISBLANK(P1077),"",P1077/P1076-1)</f>
        <v>-0.63276836158192085</v>
      </c>
      <c r="AM1077" s="462">
        <f t="shared" ref="AM1077" si="3626">IF(ISBLANK(Q1077),"",Q1077/Q1076-1)</f>
        <v>0.72950819672131151</v>
      </c>
      <c r="AN1077" s="465">
        <f t="shared" ref="AN1077" si="3627">IF(ISBLANK(R1077),"",R1077/R1076-1)</f>
        <v>0.35164835164835173</v>
      </c>
      <c r="AO1077" s="325">
        <f t="shared" ref="AO1077" si="3628">IF(ISBLANK(S1077),"",S1077/S1076-1)</f>
        <v>0.23668639053254448</v>
      </c>
      <c r="AP1077" s="451">
        <f t="shared" ref="AP1077" si="3629">IF(ISBLANK(T1077),"",T1077/T1076-1)</f>
        <v>0.24844720496894412</v>
      </c>
      <c r="AQ1077" s="451">
        <f t="shared" ref="AQ1077" si="3630">IF(ISBLANK(U1077),"",U1077/U1076-1)</f>
        <v>0.18220338983050843</v>
      </c>
      <c r="AR1077" s="451">
        <f t="shared" ref="AR1077" si="3631">IF(ISBLANK(V1077),"",V1077/V1076-1)</f>
        <v>0.24431818181818166</v>
      </c>
      <c r="AS1077" s="451">
        <f t="shared" ref="AS1077" si="3632">IF(ISBLANK(X1077),"",X1077/X1076-1)</f>
        <v>0.15776081424936406</v>
      </c>
      <c r="AT1077" s="451">
        <f t="shared" ref="AT1077" si="3633">IF(ISBLANK(Y1077),"",Y1077/Y1076-1)</f>
        <v>0.16847826086956541</v>
      </c>
      <c r="AU1077" s="444">
        <f t="shared" ref="AU1077" si="3634">IF(ISBLANK(Z1077),"",Z1077/Z1076-1)</f>
        <v>0.16489361702127647</v>
      </c>
      <c r="AV1077" s="466">
        <f t="shared" ref="AV1077" si="3635">IF(ISBLANK(AA1077),"",AA1077/AA1076-1)</f>
        <v>0.4497041420118344</v>
      </c>
      <c r="AW1077" s="466">
        <f t="shared" ref="AW1077" si="3636">IF(ISBLANK(AB1077),"",AB1077/AB1076-1)</f>
        <v>2.5762711864406778</v>
      </c>
    </row>
    <row r="1078" spans="1:49">
      <c r="A1078" s="40">
        <f t="shared" si="3333"/>
        <v>44830</v>
      </c>
      <c r="B1078" s="26">
        <v>10084</v>
      </c>
      <c r="C1078">
        <v>6750</v>
      </c>
      <c r="D1078" s="363">
        <f t="shared" si="3591"/>
        <v>0.13086121187693145</v>
      </c>
      <c r="E1078" s="349">
        <f t="shared" ref="E1078" si="3637">IF(ISBLANK(B1078),"",B1078/B1077-1)</f>
        <v>0.12344028520499117</v>
      </c>
      <c r="F1078" s="349">
        <f t="shared" ref="F1078" si="3638">IF(ISBLANK(C1078),"",C1078/C1077-1)</f>
        <v>0.14213197969543145</v>
      </c>
      <c r="G1078" s="470">
        <f t="shared" ref="G1078" si="3639">(B1078-C1078)/C1078</f>
        <v>0.49392592592592593</v>
      </c>
      <c r="I1078" s="339">
        <v>10.25</v>
      </c>
      <c r="J1078" s="365">
        <v>17.600000000000001</v>
      </c>
      <c r="L1078" s="365">
        <v>14.4</v>
      </c>
      <c r="N1078" s="365">
        <v>18.2</v>
      </c>
      <c r="P1078" s="379">
        <v>0.08</v>
      </c>
      <c r="Q1078" s="368">
        <v>3.27</v>
      </c>
      <c r="R1078" s="366">
        <v>7.05</v>
      </c>
      <c r="S1078" s="73">
        <v>11.45</v>
      </c>
      <c r="T1078" s="365">
        <v>11.15</v>
      </c>
      <c r="U1078" s="365">
        <v>15.35</v>
      </c>
      <c r="V1078" s="365">
        <v>12.35</v>
      </c>
      <c r="X1078" s="73">
        <v>24.6</v>
      </c>
      <c r="Y1078" s="365">
        <v>23.35</v>
      </c>
      <c r="Z1078" s="457">
        <v>23.75</v>
      </c>
      <c r="AA1078" s="365">
        <v>6.16</v>
      </c>
      <c r="AB1078" s="365">
        <v>3.21</v>
      </c>
      <c r="AD1078" s="475">
        <v>8.9499999999999993</v>
      </c>
      <c r="AE1078" s="325">
        <f t="shared" ref="AE1078:AE1079" si="3640">IF(ISBLANK(I1078),"",I1078/I1077-1)</f>
        <v>0.15819209039548032</v>
      </c>
      <c r="AF1078" s="325">
        <f t="shared" ref="AF1078:AF1079" si="3641">IF(ISBLANK(J1078),"",J1078/J1077-1)</f>
        <v>6.6666666666666652E-2</v>
      </c>
      <c r="AH1078" s="451">
        <f t="shared" ref="AH1078" si="3642">IF(ISBLANK(L1078),"",L1078/L1077-1)</f>
        <v>7.4626865671641784E-2</v>
      </c>
      <c r="AJ1078" s="455">
        <f t="shared" ref="AJ1078" si="3643">IF(ISBLANK(N1078),"",N1078/N1077-1)</f>
        <v>8.6567164179104372E-2</v>
      </c>
      <c r="AL1078" s="462">
        <f t="shared" ref="AL1078" si="3644">IF(ISBLANK(P1078),"",P1078/P1077-1)</f>
        <v>-1.1230769230769231</v>
      </c>
      <c r="AM1078" s="462">
        <f t="shared" ref="AM1078" si="3645">IF(ISBLANK(Q1078),"",Q1078/Q1077-1)</f>
        <v>0.54976303317535558</v>
      </c>
      <c r="AN1078" s="465">
        <f t="shared" ref="AN1078" si="3646">IF(ISBLANK(R1078),"",R1078/R1077-1)</f>
        <v>0.14634146341463405</v>
      </c>
      <c r="AO1078" s="325">
        <f t="shared" ref="AO1078" si="3647">IF(ISBLANK(S1078),"",S1078/S1077-1)</f>
        <v>9.5693779904306275E-2</v>
      </c>
      <c r="AP1078" s="451">
        <f t="shared" ref="AP1078" si="3648">IF(ISBLANK(T1078),"",T1078/T1077-1)</f>
        <v>0.10945273631840791</v>
      </c>
      <c r="AQ1078" s="451">
        <f t="shared" ref="AQ1078" si="3649">IF(ISBLANK(U1078),"",U1078/U1077-1)</f>
        <v>0.10035842293906816</v>
      </c>
      <c r="AR1078" s="451">
        <f t="shared" ref="AR1078" si="3650">IF(ISBLANK(V1078),"",V1078/V1077-1)</f>
        <v>0.12785388127853881</v>
      </c>
      <c r="AS1078" s="451">
        <f t="shared" ref="AS1078" si="3651">IF(ISBLANK(X1078),"",X1078/X1077-1)</f>
        <v>8.1318681318681474E-2</v>
      </c>
      <c r="AT1078" s="451">
        <f t="shared" ref="AT1078" si="3652">IF(ISBLANK(Y1078),"",Y1078/Y1077-1)</f>
        <v>8.6046511627906996E-2</v>
      </c>
      <c r="AU1078" s="444">
        <f t="shared" ref="AU1078" si="3653">IF(ISBLANK(Z1078),"",Z1078/Z1077-1)</f>
        <v>8.4474885844748826E-2</v>
      </c>
      <c r="AV1078" s="466">
        <f t="shared" ref="AV1078" si="3654">IF(ISBLANK(AA1078),"",AA1078/AA1077-1)</f>
        <v>0.25714285714285712</v>
      </c>
      <c r="AW1078" s="466">
        <f t="shared" ref="AW1078" si="3655">IF(ISBLANK(AB1078),"",AB1078/AB1077-1)</f>
        <v>0.52132701421800953</v>
      </c>
    </row>
    <row r="1079" spans="1:49">
      <c r="A1079" s="40">
        <f t="shared" si="3333"/>
        <v>44837</v>
      </c>
      <c r="B1079">
        <v>10075</v>
      </c>
      <c r="C1079">
        <v>5998</v>
      </c>
      <c r="D1079" s="363">
        <f t="shared" si="3591"/>
        <v>-4.5206130450279214E-2</v>
      </c>
      <c r="E1079" s="349">
        <f t="shared" ref="E1079" si="3656">IF(ISBLANK(B1079),"",B1079/B1078-1)</f>
        <v>-8.9250297500986786E-4</v>
      </c>
      <c r="F1079" s="349">
        <f t="shared" ref="F1079" si="3657">IF(ISBLANK(C1079),"",C1079/C1078-1)</f>
        <v>-0.1114074074074074</v>
      </c>
      <c r="G1079" s="470">
        <f t="shared" ref="G1079" si="3658">(B1079-C1079)/C1079</f>
        <v>0.67972657552517501</v>
      </c>
      <c r="I1079" s="339">
        <v>8.0500000000000007</v>
      </c>
      <c r="J1079" s="365">
        <v>17.05</v>
      </c>
      <c r="L1079" s="365">
        <v>14.4</v>
      </c>
      <c r="N1079" s="365">
        <v>18.2</v>
      </c>
      <c r="P1079" s="379">
        <v>0.15</v>
      </c>
      <c r="Q1079" s="368">
        <v>1.55</v>
      </c>
      <c r="R1079" s="366">
        <v>7.25</v>
      </c>
      <c r="S1079" s="73">
        <v>11.45</v>
      </c>
      <c r="T1079" s="365">
        <v>11.15</v>
      </c>
      <c r="U1079" s="365">
        <v>15.7</v>
      </c>
      <c r="V1079" s="365">
        <v>12.7</v>
      </c>
      <c r="X1079" s="73">
        <v>23.65</v>
      </c>
      <c r="Y1079" s="365">
        <v>22.4</v>
      </c>
      <c r="Z1079" s="457">
        <v>22.8</v>
      </c>
      <c r="AA1079" s="365">
        <v>6.73</v>
      </c>
      <c r="AB1079" s="365">
        <v>3.4</v>
      </c>
      <c r="AD1079" s="475">
        <v>8.9499999999999993</v>
      </c>
      <c r="AE1079" s="325">
        <f t="shared" si="3640"/>
        <v>-0.21463414634146338</v>
      </c>
      <c r="AF1079" s="325">
        <f t="shared" si="3641"/>
        <v>-3.125E-2</v>
      </c>
      <c r="AH1079" s="451">
        <f t="shared" ref="AH1079" si="3659">IF(ISBLANK(L1079),"",L1079/L1078-1)</f>
        <v>0</v>
      </c>
      <c r="AJ1079" s="455">
        <f t="shared" ref="AJ1079" si="3660">IF(ISBLANK(N1079),"",N1079/N1078-1)</f>
        <v>0</v>
      </c>
      <c r="AL1079" s="462">
        <f t="shared" ref="AL1079" si="3661">IF(ISBLANK(P1079),"",P1079/P1078-1)</f>
        <v>0.875</v>
      </c>
      <c r="AM1079" s="462">
        <f t="shared" ref="AM1079" si="3662">IF(ISBLANK(Q1079),"",Q1079/Q1078-1)</f>
        <v>-0.52599388379204892</v>
      </c>
      <c r="AN1079" s="465">
        <f t="shared" ref="AN1079" si="3663">IF(ISBLANK(R1079),"",R1079/R1078-1)</f>
        <v>2.8368794326241176E-2</v>
      </c>
      <c r="AO1079" s="325">
        <f t="shared" ref="AO1079" si="3664">IF(ISBLANK(S1079),"",S1079/S1078-1)</f>
        <v>0</v>
      </c>
      <c r="AP1079" s="451">
        <f t="shared" ref="AP1079" si="3665">IF(ISBLANK(T1079),"",T1079/T1078-1)</f>
        <v>0</v>
      </c>
      <c r="AQ1079" s="451">
        <f t="shared" ref="AQ1079" si="3666">IF(ISBLANK(U1079),"",U1079/U1078-1)</f>
        <v>2.2801302931596101E-2</v>
      </c>
      <c r="AR1079" s="451">
        <f t="shared" ref="AR1079" si="3667">IF(ISBLANK(V1079),"",V1079/V1078-1)</f>
        <v>2.8340080971659853E-2</v>
      </c>
      <c r="AS1079" s="451">
        <f t="shared" ref="AS1079" si="3668">IF(ISBLANK(X1079),"",X1079/X1078-1)</f>
        <v>-3.861788617886186E-2</v>
      </c>
      <c r="AT1079" s="451">
        <f t="shared" ref="AT1079" si="3669">IF(ISBLANK(Y1079),"",Y1079/Y1078-1)</f>
        <v>-4.0685224839400513E-2</v>
      </c>
      <c r="AU1079" s="444">
        <f t="shared" ref="AU1079" si="3670">IF(ISBLANK(Z1079),"",Z1079/Z1078-1)</f>
        <v>-3.9999999999999925E-2</v>
      </c>
      <c r="AV1079" s="466">
        <f t="shared" ref="AV1079" si="3671">IF(ISBLANK(AA1079),"",AA1079/AA1078-1)</f>
        <v>9.2532467532467466E-2</v>
      </c>
      <c r="AW1079" s="466">
        <f t="shared" ref="AW1079" si="3672">IF(ISBLANK(AB1079),"",AB1079/AB1078-1)</f>
        <v>5.9190031152647871E-2</v>
      </c>
    </row>
    <row r="1080" spans="1:49">
      <c r="A1080" s="40">
        <f t="shared" si="3333"/>
        <v>44844</v>
      </c>
      <c r="B1080">
        <v>11149</v>
      </c>
      <c r="C1080">
        <v>6601</v>
      </c>
      <c r="D1080" s="363">
        <f t="shared" si="3591"/>
        <v>0.10433646487898951</v>
      </c>
      <c r="E1080" s="349">
        <f t="shared" ref="E1080:E1082" si="3673">IF(ISBLANK(B1080),"",B1080/B1079-1)</f>
        <v>0.10660049627791568</v>
      </c>
      <c r="F1080" s="349">
        <f t="shared" ref="F1080:F1081" si="3674">IF(ISBLANK(C1080),"",C1080/C1079-1)</f>
        <v>0.10053351117039022</v>
      </c>
      <c r="G1080" s="470">
        <f t="shared" ref="G1080:G1081" si="3675">(B1080-C1080)/C1080</f>
        <v>0.68898651719436454</v>
      </c>
      <c r="I1080" s="339">
        <v>9.0500000000000007</v>
      </c>
      <c r="J1080" s="365">
        <v>17.75</v>
      </c>
      <c r="L1080" s="365">
        <v>15.75</v>
      </c>
      <c r="N1080" s="365">
        <v>19.8</v>
      </c>
      <c r="P1080" s="379">
        <v>1.1200000000000001</v>
      </c>
      <c r="Q1080" s="368">
        <v>2.14</v>
      </c>
      <c r="R1080" s="366">
        <v>8.25</v>
      </c>
      <c r="S1080" s="73">
        <v>12.8</v>
      </c>
      <c r="T1080" s="365">
        <v>12.55</v>
      </c>
      <c r="U1080" s="365">
        <v>17.5</v>
      </c>
      <c r="V1080" s="365">
        <v>14.5</v>
      </c>
      <c r="X1080" s="153">
        <v>25.5</v>
      </c>
      <c r="Y1080" s="365">
        <v>24.25</v>
      </c>
      <c r="Z1080" s="457">
        <v>24.65</v>
      </c>
      <c r="AA1080" s="365">
        <v>6.73</v>
      </c>
      <c r="AB1080" s="365">
        <v>4.5</v>
      </c>
      <c r="AD1080" s="475">
        <v>10.3</v>
      </c>
      <c r="AE1080" s="325">
        <f t="shared" ref="AE1080" si="3676">IF(ISBLANK(I1080),"",I1080/I1079-1)</f>
        <v>0.12422360248447206</v>
      </c>
      <c r="AF1080" s="325">
        <f t="shared" ref="AF1080" si="3677">IF(ISBLANK(J1080),"",J1080/J1079-1)</f>
        <v>4.1055718475073277E-2</v>
      </c>
      <c r="AH1080" s="451">
        <f t="shared" ref="AH1080" si="3678">IF(ISBLANK(L1080),"",L1080/L1079-1)</f>
        <v>9.375E-2</v>
      </c>
      <c r="AJ1080" s="455">
        <f t="shared" ref="AJ1080" si="3679">IF(ISBLANK(N1080),"",N1080/N1079-1)</f>
        <v>8.7912087912088044E-2</v>
      </c>
      <c r="AL1080" s="462">
        <f t="shared" ref="AL1080" si="3680">IF(ISBLANK(P1080),"",P1080/P1079-1)</f>
        <v>6.4666666666666677</v>
      </c>
      <c r="AM1080" s="462">
        <f t="shared" ref="AM1080" si="3681">IF(ISBLANK(Q1080),"",Q1080/Q1079-1)</f>
        <v>0.38064516129032255</v>
      </c>
      <c r="AN1080" s="465">
        <f t="shared" ref="AN1080" si="3682">IF(ISBLANK(R1080),"",R1080/R1079-1)</f>
        <v>0.13793103448275867</v>
      </c>
      <c r="AO1080" s="325">
        <f t="shared" ref="AO1080" si="3683">IF(ISBLANK(S1080),"",S1080/S1079-1)</f>
        <v>0.11790393013100453</v>
      </c>
      <c r="AP1080" s="451">
        <f t="shared" ref="AP1080" si="3684">IF(ISBLANK(T1080),"",T1080/T1079-1)</f>
        <v>0.12556053811659185</v>
      </c>
      <c r="AQ1080" s="451">
        <f t="shared" ref="AQ1080" si="3685">IF(ISBLANK(U1080),"",U1080/U1079-1)</f>
        <v>0.11464968152866239</v>
      </c>
      <c r="AR1080" s="451">
        <f t="shared" ref="AR1080" si="3686">IF(ISBLANK(V1080),"",V1080/V1079-1)</f>
        <v>0.1417322834645669</v>
      </c>
      <c r="AS1080" s="451">
        <f t="shared" ref="AS1080" si="3687">IF(ISBLANK(X1080),"",X1080/X1079-1)</f>
        <v>7.8224101479915431E-2</v>
      </c>
      <c r="AT1080" s="451">
        <f t="shared" ref="AT1080" si="3688">IF(ISBLANK(Y1080),"",Y1080/Y1079-1)</f>
        <v>8.2589285714285809E-2</v>
      </c>
      <c r="AU1080" s="444">
        <f t="shared" ref="AU1080" si="3689">IF(ISBLANK(Z1080),"",Z1080/Z1079-1)</f>
        <v>8.1140350877192846E-2</v>
      </c>
      <c r="AV1080" s="466">
        <f t="shared" ref="AV1080" si="3690">IF(ISBLANK(AA1080),"",AA1080/AA1079-1)</f>
        <v>0</v>
      </c>
      <c r="AW1080" s="466">
        <f t="shared" ref="AW1080" si="3691">IF(ISBLANK(AB1080),"",AB1080/AB1079-1)</f>
        <v>0.32352941176470584</v>
      </c>
    </row>
    <row r="1081" spans="1:49">
      <c r="A1081" s="40">
        <f t="shared" si="3333"/>
        <v>44851</v>
      </c>
      <c r="B1081" s="26">
        <v>10625</v>
      </c>
      <c r="C1081">
        <v>6354</v>
      </c>
      <c r="D1081" s="363">
        <f t="shared" si="3591"/>
        <v>-4.343661971830981E-2</v>
      </c>
      <c r="E1081" s="349">
        <f t="shared" si="3673"/>
        <v>-4.6999730917571036E-2</v>
      </c>
      <c r="F1081" s="349">
        <f t="shared" si="3674"/>
        <v>-3.7418572943493378E-2</v>
      </c>
      <c r="G1081" s="470">
        <f t="shared" si="3675"/>
        <v>0.67217500786905882</v>
      </c>
      <c r="I1081" s="339">
        <v>9.25</v>
      </c>
      <c r="J1081" s="365">
        <v>16.7</v>
      </c>
      <c r="L1081" s="365">
        <v>15.2</v>
      </c>
      <c r="N1081" s="365">
        <v>19.25</v>
      </c>
      <c r="P1081" s="379">
        <v>0.51</v>
      </c>
      <c r="Q1081" s="368">
        <v>2.2799999999999998</v>
      </c>
      <c r="R1081" s="366">
        <v>7.95</v>
      </c>
      <c r="S1081" s="73">
        <v>12.25</v>
      </c>
      <c r="T1081" s="365">
        <v>12</v>
      </c>
      <c r="U1081" s="365">
        <v>17.05</v>
      </c>
      <c r="V1081" s="365">
        <v>14.5</v>
      </c>
      <c r="X1081" s="73">
        <v>24.1</v>
      </c>
      <c r="Y1081" s="365">
        <v>22.85</v>
      </c>
      <c r="Z1081" s="457">
        <v>23.25</v>
      </c>
      <c r="AA1081" s="365">
        <v>6.29</v>
      </c>
      <c r="AB1081" s="365">
        <v>4.26</v>
      </c>
      <c r="AD1081" s="475">
        <v>9.75</v>
      </c>
      <c r="AE1081" s="325">
        <f t="shared" ref="AE1081" si="3692">IF(ISBLANK(I1081),"",I1081/I1080-1)</f>
        <v>2.2099447513812098E-2</v>
      </c>
      <c r="AF1081" s="325">
        <f t="shared" ref="AF1081" si="3693">IF(ISBLANK(J1081),"",J1081/J1080-1)</f>
        <v>-5.9154929577464821E-2</v>
      </c>
      <c r="AH1081" s="451">
        <f t="shared" ref="AH1081" si="3694">IF(ISBLANK(L1081),"",L1081/L1080-1)</f>
        <v>-3.4920634920635019E-2</v>
      </c>
      <c r="AJ1081" s="455">
        <f t="shared" ref="AJ1081" si="3695">IF(ISBLANK(N1081),"",N1081/N1080-1)</f>
        <v>-2.777777777777779E-2</v>
      </c>
      <c r="AL1081" s="462">
        <f t="shared" ref="AL1081" si="3696">IF(ISBLANK(P1081),"",P1081/P1080-1)</f>
        <v>-0.54464285714285721</v>
      </c>
      <c r="AM1081" s="462">
        <f t="shared" ref="AM1081" si="3697">IF(ISBLANK(Q1081),"",Q1081/Q1080-1)</f>
        <v>6.5420560747663448E-2</v>
      </c>
      <c r="AN1081" s="465">
        <f t="shared" ref="AN1081" si="3698">IF(ISBLANK(R1081),"",R1081/R1080-1)</f>
        <v>-3.6363636363636376E-2</v>
      </c>
      <c r="AO1081" s="325">
        <f t="shared" ref="AO1081" si="3699">IF(ISBLANK(S1081),"",S1081/S1080-1)</f>
        <v>-4.296875E-2</v>
      </c>
      <c r="AP1081" s="451">
        <f t="shared" ref="AP1081" si="3700">IF(ISBLANK(T1081),"",T1081/T1080-1)</f>
        <v>-4.3824701195219196E-2</v>
      </c>
      <c r="AQ1081" s="451">
        <f t="shared" ref="AQ1081" si="3701">IF(ISBLANK(U1081),"",U1081/U1080-1)</f>
        <v>-2.571428571428569E-2</v>
      </c>
      <c r="AR1081" s="451">
        <f t="shared" ref="AR1081" si="3702">IF(ISBLANK(V1081),"",V1081/V1080-1)</f>
        <v>0</v>
      </c>
      <c r="AS1081" s="451">
        <f t="shared" ref="AS1081" si="3703">IF(ISBLANK(X1081),"",X1081/X1080-1)</f>
        <v>-5.4901960784313641E-2</v>
      </c>
      <c r="AT1081" s="451">
        <f t="shared" ref="AT1081" si="3704">IF(ISBLANK(Y1081),"",Y1081/Y1080-1)</f>
        <v>-5.7731958762886504E-2</v>
      </c>
      <c r="AU1081" s="444">
        <f t="shared" ref="AU1081" si="3705">IF(ISBLANK(Z1081),"",Z1081/Z1080-1)</f>
        <v>-5.6795131845841729E-2</v>
      </c>
      <c r="AV1081" s="466">
        <f t="shared" ref="AV1081" si="3706">IF(ISBLANK(AA1081),"",AA1081/AA1080-1)</f>
        <v>-6.5378900445765331E-2</v>
      </c>
      <c r="AW1081" s="466">
        <f t="shared" ref="AW1081" si="3707">IF(ISBLANK(AB1081),"",AB1081/AB1080-1)</f>
        <v>-5.3333333333333344E-2</v>
      </c>
    </row>
    <row r="1082" spans="1:49">
      <c r="A1082" s="40">
        <f t="shared" si="3333"/>
        <v>44858</v>
      </c>
      <c r="B1082" s="26">
        <v>10183</v>
      </c>
      <c r="C1082">
        <v>6335</v>
      </c>
      <c r="D1082" s="363">
        <f t="shared" si="3591"/>
        <v>-2.7151186760115409E-2</v>
      </c>
      <c r="E1082" s="349">
        <f t="shared" si="3673"/>
        <v>-4.159999999999997E-2</v>
      </c>
      <c r="F1082" s="349">
        <f t="shared" ref="F1082" si="3708">IF(ISBLANK(C1082),"",C1082/C1081-1)</f>
        <v>-2.9902423670129519E-3</v>
      </c>
      <c r="G1082" s="470">
        <f t="shared" ref="G1082" si="3709">(B1082-C1082)/C1082</f>
        <v>0.60741910023677981</v>
      </c>
      <c r="I1082" s="339">
        <v>9.4499999999999993</v>
      </c>
      <c r="J1082" s="365">
        <v>16.25</v>
      </c>
      <c r="L1082" s="365">
        <v>15.3</v>
      </c>
      <c r="N1082" s="365">
        <v>19.350000000000001</v>
      </c>
      <c r="P1082" s="379">
        <v>0.42</v>
      </c>
      <c r="Q1082" s="368">
        <v>2.39</v>
      </c>
      <c r="R1082" s="366">
        <v>7.9</v>
      </c>
      <c r="S1082" s="73">
        <v>12.35</v>
      </c>
      <c r="T1082" s="365">
        <v>12.1</v>
      </c>
      <c r="U1082" s="365">
        <v>16.899999999999999</v>
      </c>
      <c r="V1082" s="365">
        <v>13.9</v>
      </c>
      <c r="X1082" s="73">
        <v>22</v>
      </c>
      <c r="Y1082" s="365">
        <v>20.75</v>
      </c>
      <c r="Z1082" s="457">
        <v>21.15</v>
      </c>
      <c r="AA1082" s="365">
        <v>6.22</v>
      </c>
      <c r="AB1082" s="365">
        <v>4.0999999999999996</v>
      </c>
      <c r="AD1082" s="475">
        <v>9.85</v>
      </c>
      <c r="AE1082" s="325">
        <f t="shared" ref="AE1082" si="3710">IF(ISBLANK(I1082),"",I1082/I1081-1)</f>
        <v>2.1621621621621623E-2</v>
      </c>
      <c r="AF1082" s="325">
        <f t="shared" ref="AF1082" si="3711">IF(ISBLANK(J1082),"",J1082/J1081-1)</f>
        <v>-2.6946107784431073E-2</v>
      </c>
      <c r="AH1082" s="451">
        <f t="shared" ref="AH1082" si="3712">IF(ISBLANK(L1082),"",L1082/L1081-1)</f>
        <v>6.5789473684212396E-3</v>
      </c>
      <c r="AJ1082" s="455">
        <f t="shared" ref="AJ1082" si="3713">IF(ISBLANK(N1082),"",N1082/N1081-1)</f>
        <v>5.1948051948051965E-3</v>
      </c>
      <c r="AL1082" s="462">
        <f t="shared" ref="AL1082" si="3714">IF(ISBLANK(P1082),"",P1082/P1081-1)</f>
        <v>-0.17647058823529416</v>
      </c>
      <c r="AM1082" s="462">
        <f t="shared" ref="AM1082" si="3715">IF(ISBLANK(Q1082),"",Q1082/Q1081-1)</f>
        <v>4.8245614035087758E-2</v>
      </c>
      <c r="AN1082" s="465">
        <f t="shared" ref="AN1082" si="3716">IF(ISBLANK(R1082),"",R1082/R1081-1)</f>
        <v>-6.2893081761006275E-3</v>
      </c>
      <c r="AO1082" s="325">
        <f t="shared" ref="AO1082" si="3717">IF(ISBLANK(S1082),"",S1082/S1081-1)</f>
        <v>8.1632653061223248E-3</v>
      </c>
      <c r="AP1082" s="451">
        <f t="shared" ref="AP1082" si="3718">IF(ISBLANK(T1082),"",T1082/T1081-1)</f>
        <v>8.3333333333333037E-3</v>
      </c>
      <c r="AQ1082" s="451">
        <f t="shared" ref="AQ1082" si="3719">IF(ISBLANK(U1082),"",U1082/U1081-1)</f>
        <v>-8.7976539589443847E-3</v>
      </c>
      <c r="AR1082" s="451">
        <f t="shared" ref="AR1082" si="3720">IF(ISBLANK(V1082),"",V1082/V1081-1)</f>
        <v>-4.1379310344827558E-2</v>
      </c>
      <c r="AS1082" s="451">
        <f t="shared" ref="AS1082" si="3721">IF(ISBLANK(X1082),"",X1082/X1081-1)</f>
        <v>-8.7136929460580936E-2</v>
      </c>
      <c r="AT1082" s="451">
        <f t="shared" ref="AT1082" si="3722">IF(ISBLANK(Y1082),"",Y1082/Y1081-1)</f>
        <v>-9.1903719912472703E-2</v>
      </c>
      <c r="AU1082" s="444">
        <f t="shared" ref="AU1082" si="3723">IF(ISBLANK(Z1082),"",Z1082/Z1081-1)</f>
        <v>-9.0322580645161299E-2</v>
      </c>
      <c r="AV1082" s="466">
        <f t="shared" ref="AV1082" si="3724">IF(ISBLANK(AA1082),"",AA1082/AA1081-1)</f>
        <v>-1.1128775834658211E-2</v>
      </c>
      <c r="AW1082" s="466">
        <f t="shared" ref="AW1082" si="3725">IF(ISBLANK(AB1082),"",AB1082/AB1081-1)</f>
        <v>-3.7558685446009377E-2</v>
      </c>
    </row>
    <row r="1083" spans="1:49">
      <c r="A1083" s="40">
        <f t="shared" si="3333"/>
        <v>44865</v>
      </c>
      <c r="B1083" s="26">
        <v>9114</v>
      </c>
      <c r="C1083">
        <v>5663</v>
      </c>
      <c r="D1083" s="363">
        <f t="shared" ref="D1083:D1086" si="3726">IF(ISBLANK(B1083),"",(B1083+C1083)/(B1082+C1082)-1)</f>
        <v>-0.10540016951204745</v>
      </c>
      <c r="E1083" s="349">
        <f t="shared" ref="E1083" si="3727">IF(ISBLANK(B1083),"",B1083/B1082-1)</f>
        <v>-0.10497888637925956</v>
      </c>
      <c r="F1083" s="349">
        <f t="shared" ref="F1083" si="3728">IF(ISBLANK(C1083),"",C1083/C1082-1)</f>
        <v>-0.10607734806629832</v>
      </c>
      <c r="G1083" s="470">
        <f t="shared" ref="G1083:G1084" si="3729">(B1083-C1083)/C1083</f>
        <v>0.60939431396786159</v>
      </c>
      <c r="I1083" s="339">
        <v>8.5</v>
      </c>
      <c r="J1083" s="365">
        <v>14.7</v>
      </c>
      <c r="L1083" s="365">
        <v>14.25</v>
      </c>
      <c r="N1083" s="365">
        <v>16.649999999999999</v>
      </c>
      <c r="P1083" s="379">
        <v>0.34</v>
      </c>
      <c r="Q1083" s="368">
        <v>1.86</v>
      </c>
      <c r="R1083" s="366">
        <v>5.8</v>
      </c>
      <c r="S1083" s="73">
        <v>11.25</v>
      </c>
      <c r="T1083" s="365">
        <v>11.85</v>
      </c>
      <c r="U1083" s="365">
        <v>15.25</v>
      </c>
      <c r="V1083" s="365">
        <v>12.55</v>
      </c>
      <c r="X1083" s="73">
        <v>21.5</v>
      </c>
      <c r="Y1083" s="365">
        <v>19.5</v>
      </c>
      <c r="Z1083" s="457">
        <v>19.899999999999999</v>
      </c>
      <c r="AA1083" s="365">
        <v>4.7300000000000004</v>
      </c>
      <c r="AB1083" s="365">
        <v>3.04</v>
      </c>
      <c r="AD1083" s="475">
        <v>9.6999999999999993</v>
      </c>
      <c r="AE1083" s="325">
        <f t="shared" ref="AE1083" si="3730">IF(ISBLANK(I1083),"",I1083/I1082-1)</f>
        <v>-0.10052910052910047</v>
      </c>
      <c r="AF1083" s="325">
        <f t="shared" ref="AF1083" si="3731">IF(ISBLANK(J1083),"",J1083/J1082-1)</f>
        <v>-9.5384615384615401E-2</v>
      </c>
      <c r="AH1083" s="451">
        <f t="shared" ref="AH1083:AH1084" si="3732">IF(ISBLANK(L1083),"",L1083/L1082-1)</f>
        <v>-6.8627450980392246E-2</v>
      </c>
      <c r="AJ1083" s="455">
        <f t="shared" ref="AJ1083" si="3733">IF(ISBLANK(N1083),"",N1083/N1082-1)</f>
        <v>-0.13953488372093037</v>
      </c>
      <c r="AL1083" s="462">
        <f t="shared" ref="AL1083" si="3734">IF(ISBLANK(P1083),"",P1083/P1082-1)</f>
        <v>-0.19047619047619035</v>
      </c>
      <c r="AM1083" s="462">
        <f t="shared" ref="AM1083" si="3735">IF(ISBLANK(Q1083),"",Q1083/Q1082-1)</f>
        <v>-0.22175732217573219</v>
      </c>
      <c r="AN1083" s="465">
        <f t="shared" ref="AN1083" si="3736">IF(ISBLANK(R1083),"",R1083/R1082-1)</f>
        <v>-0.26582278481012667</v>
      </c>
      <c r="AO1083" s="325">
        <f t="shared" ref="AO1083" si="3737">IF(ISBLANK(S1083),"",S1083/S1082-1)</f>
        <v>-8.9068825910931126E-2</v>
      </c>
      <c r="AP1083" s="451">
        <f t="shared" ref="AP1083" si="3738">IF(ISBLANK(T1083),"",T1083/T1082-1)</f>
        <v>-2.0661157024793431E-2</v>
      </c>
      <c r="AQ1083" s="451">
        <f t="shared" ref="AQ1083" si="3739">IF(ISBLANK(U1083),"",U1083/U1082-1)</f>
        <v>-9.76331360946745E-2</v>
      </c>
      <c r="AR1083" s="451">
        <f t="shared" ref="AR1083" si="3740">IF(ISBLANK(V1083),"",V1083/V1082-1)</f>
        <v>-9.7122302158273333E-2</v>
      </c>
      <c r="AS1083" s="451">
        <f t="shared" ref="AS1083" si="3741">IF(ISBLANK(X1083),"",X1083/X1082-1)</f>
        <v>-2.2727272727272707E-2</v>
      </c>
      <c r="AT1083" s="451">
        <f t="shared" ref="AT1083" si="3742">IF(ISBLANK(Y1083),"",Y1083/Y1082-1)</f>
        <v>-6.0240963855421659E-2</v>
      </c>
      <c r="AU1083" s="444">
        <f t="shared" ref="AU1083" si="3743">IF(ISBLANK(Z1083),"",Z1083/Z1082-1)</f>
        <v>-5.9101654846335672E-2</v>
      </c>
      <c r="AV1083" s="466">
        <f t="shared" ref="AV1083" si="3744">IF(ISBLANK(AA1083),"",AA1083/AA1082-1)</f>
        <v>-0.23954983922829576</v>
      </c>
      <c r="AW1083" s="466">
        <f t="shared" ref="AW1083" si="3745">IF(ISBLANK(AB1083),"",AB1083/AB1082-1)</f>
        <v>-0.25853658536585356</v>
      </c>
    </row>
    <row r="1084" spans="1:49">
      <c r="A1084" s="40">
        <f t="shared" si="3333"/>
        <v>44872</v>
      </c>
      <c r="B1084" s="26">
        <v>8657</v>
      </c>
      <c r="C1084">
        <v>5021</v>
      </c>
      <c r="D1084" s="363">
        <f t="shared" si="3726"/>
        <v>-7.4372335386072908E-2</v>
      </c>
      <c r="E1084" s="349">
        <f t="shared" ref="E1084" si="3746">IF(ISBLANK(B1084),"",B1084/B1083-1)</f>
        <v>-5.014263770024141E-2</v>
      </c>
      <c r="F1084" s="349">
        <f t="shared" ref="F1084" si="3747">IF(ISBLANK(C1084),"",C1084/C1083-1)</f>
        <v>-0.11336747307081052</v>
      </c>
      <c r="G1084" s="470">
        <f t="shared" si="3729"/>
        <v>0.72415853415654252</v>
      </c>
      <c r="I1084" s="339">
        <v>8.0500000000000007</v>
      </c>
      <c r="J1084" s="365">
        <v>14.3</v>
      </c>
      <c r="L1084" s="365">
        <v>13.5</v>
      </c>
      <c r="N1084" s="365">
        <v>13.95</v>
      </c>
      <c r="P1084" s="379">
        <v>-0.8</v>
      </c>
      <c r="Q1084" s="368">
        <v>1.4</v>
      </c>
      <c r="R1084" s="366">
        <v>5.6</v>
      </c>
      <c r="S1084" s="73">
        <v>10.55</v>
      </c>
      <c r="T1084" s="365">
        <v>11.15</v>
      </c>
      <c r="U1084" s="365">
        <v>13.1</v>
      </c>
      <c r="V1084" s="365">
        <v>12.1</v>
      </c>
      <c r="X1084" s="73">
        <v>20.45</v>
      </c>
      <c r="Y1084" s="365">
        <v>19.2</v>
      </c>
      <c r="Z1084" s="457">
        <v>19.600000000000001</v>
      </c>
      <c r="AA1084" s="365">
        <v>4.7699999999999996</v>
      </c>
      <c r="AB1084" s="365">
        <v>2.83</v>
      </c>
      <c r="AD1084" s="475">
        <v>7.1</v>
      </c>
      <c r="AE1084" s="325">
        <f t="shared" ref="AE1084" si="3748">IF(ISBLANK(I1084),"",I1084/I1083-1)</f>
        <v>-5.2941176470588158E-2</v>
      </c>
      <c r="AF1084" s="325">
        <f t="shared" ref="AF1084" si="3749">IF(ISBLANK(J1084),"",J1084/J1083-1)</f>
        <v>-2.7210884353741416E-2</v>
      </c>
      <c r="AH1084" s="451">
        <f t="shared" si="3732"/>
        <v>-5.2631578947368474E-2</v>
      </c>
      <c r="AJ1084" s="455">
        <f t="shared" ref="AJ1084" si="3750">IF(ISBLANK(N1084),"",N1084/N1083-1)</f>
        <v>-0.16216216216216217</v>
      </c>
      <c r="AL1084" s="462">
        <f t="shared" ref="AL1084" si="3751">IF(ISBLANK(P1084),"",P1084/P1083-1)</f>
        <v>-3.3529411764705883</v>
      </c>
      <c r="AM1084" s="462">
        <f t="shared" ref="AM1084" si="3752">IF(ISBLANK(Q1084),"",Q1084/Q1083-1)</f>
        <v>-0.24731182795698936</v>
      </c>
      <c r="AN1084" s="465">
        <f t="shared" ref="AN1084" si="3753">IF(ISBLANK(R1084),"",R1084/R1083-1)</f>
        <v>-3.4482758620689724E-2</v>
      </c>
      <c r="AO1084" s="325">
        <f t="shared" ref="AO1084" si="3754">IF(ISBLANK(S1084),"",S1084/S1083-1)</f>
        <v>-6.2222222222222179E-2</v>
      </c>
      <c r="AP1084" s="451">
        <f t="shared" ref="AP1084" si="3755">IF(ISBLANK(T1084),"",T1084/T1083-1)</f>
        <v>-5.9071729957805852E-2</v>
      </c>
      <c r="AQ1084" s="451">
        <f t="shared" ref="AQ1084" si="3756">IF(ISBLANK(U1084),"",U1084/U1083-1)</f>
        <v>-0.14098360655737707</v>
      </c>
      <c r="AR1084" s="451">
        <f t="shared" ref="AR1084" si="3757">IF(ISBLANK(V1084),"",V1084/V1083-1)</f>
        <v>-3.5856573705179362E-2</v>
      </c>
      <c r="AS1084" s="451">
        <f t="shared" ref="AS1084" si="3758">IF(ISBLANK(X1084),"",X1084/X1083-1)</f>
        <v>-4.8837209302325602E-2</v>
      </c>
      <c r="AT1084" s="451">
        <f t="shared" ref="AT1084" si="3759">IF(ISBLANK(Y1084),"",Y1084/Y1083-1)</f>
        <v>-1.5384615384615441E-2</v>
      </c>
      <c r="AU1084" s="444">
        <f t="shared" ref="AU1084" si="3760">IF(ISBLANK(Z1084),"",Z1084/Z1083-1)</f>
        <v>-1.5075376884421954E-2</v>
      </c>
      <c r="AV1084" s="466">
        <f t="shared" ref="AV1084" si="3761">IF(ISBLANK(AA1084),"",AA1084/AA1083-1)</f>
        <v>8.4566596194501908E-3</v>
      </c>
      <c r="AW1084" s="466">
        <f t="shared" ref="AW1084" si="3762">IF(ISBLANK(AB1084),"",AB1084/AB1083-1)</f>
        <v>-6.9078947368421018E-2</v>
      </c>
    </row>
    <row r="1085" spans="1:49">
      <c r="A1085" s="40">
        <f t="shared" si="3333"/>
        <v>44879</v>
      </c>
      <c r="B1085" s="26">
        <v>8671</v>
      </c>
      <c r="C1085" s="26">
        <v>5385</v>
      </c>
      <c r="D1085" s="363">
        <f t="shared" si="3726"/>
        <v>2.763561924257929E-2</v>
      </c>
      <c r="E1085" s="349">
        <f t="shared" ref="E1085" si="3763">IF(ISBLANK(B1085),"",B1085/B1084-1)</f>
        <v>1.6171884024489547E-3</v>
      </c>
      <c r="F1085" s="349">
        <f t="shared" ref="F1085" si="3764">IF(ISBLANK(C1085),"",C1085/C1084-1)</f>
        <v>7.2495518820951954E-2</v>
      </c>
      <c r="G1085" s="470">
        <f t="shared" ref="G1085" si="3765">(B1085-C1085)/C1085</f>
        <v>0.61021355617455897</v>
      </c>
      <c r="I1085" s="339">
        <v>8.85</v>
      </c>
      <c r="J1085" s="365">
        <v>14.55</v>
      </c>
      <c r="L1085" s="365">
        <v>13.7</v>
      </c>
      <c r="N1085" s="365">
        <v>14.4</v>
      </c>
      <c r="P1085" s="379">
        <v>-0.51</v>
      </c>
      <c r="Q1085" s="368">
        <v>2.14</v>
      </c>
      <c r="R1085" s="366">
        <v>5.55</v>
      </c>
      <c r="S1085" s="73">
        <v>10.75</v>
      </c>
      <c r="T1085" s="365">
        <v>11.35</v>
      </c>
      <c r="U1085" s="365">
        <v>13.05</v>
      </c>
      <c r="V1085" s="365">
        <v>12.05</v>
      </c>
      <c r="X1085" s="73">
        <v>20.55</v>
      </c>
      <c r="Y1085" s="365">
        <v>19.350000000000001</v>
      </c>
      <c r="Z1085" s="457">
        <v>19.75</v>
      </c>
      <c r="AA1085" s="365">
        <v>4.5599999999999996</v>
      </c>
      <c r="AB1085" s="365">
        <v>2.85</v>
      </c>
      <c r="AD1085" s="475">
        <v>7.3</v>
      </c>
      <c r="AE1085" s="325">
        <f t="shared" ref="AE1085:AE1086" si="3766">IF(ISBLANK(I1085),"",I1085/I1084-1)</f>
        <v>9.9378881987577605E-2</v>
      </c>
      <c r="AF1085" s="325">
        <f t="shared" ref="AF1085:AF1086" si="3767">IF(ISBLANK(J1085),"",J1085/J1084-1)</f>
        <v>1.7482517482517501E-2</v>
      </c>
      <c r="AH1085" s="451">
        <f t="shared" ref="AH1085" si="3768">IF(ISBLANK(L1085),"",L1085/L1084-1)</f>
        <v>1.4814814814814836E-2</v>
      </c>
      <c r="AJ1085" s="455">
        <f t="shared" ref="AJ1085" si="3769">IF(ISBLANK(N1085),"",N1085/N1084-1)</f>
        <v>3.2258064516129004E-2</v>
      </c>
      <c r="AL1085" s="462">
        <f t="shared" ref="AL1085" si="3770">IF(ISBLANK(P1085),"",P1085/P1084-1)</f>
        <v>-0.36250000000000004</v>
      </c>
      <c r="AM1085" s="462">
        <f t="shared" ref="AM1085" si="3771">IF(ISBLANK(Q1085),"",Q1085/Q1084-1)</f>
        <v>0.52857142857142869</v>
      </c>
      <c r="AN1085" s="465">
        <f t="shared" ref="AN1085" si="3772">IF(ISBLANK(R1085),"",R1085/R1084-1)</f>
        <v>-8.9285714285713969E-3</v>
      </c>
      <c r="AO1085" s="325">
        <f t="shared" ref="AO1085" si="3773">IF(ISBLANK(S1085),"",S1085/S1084-1)</f>
        <v>1.8957345971563955E-2</v>
      </c>
      <c r="AP1085" s="451">
        <f t="shared" ref="AP1085" si="3774">IF(ISBLANK(T1085),"",T1085/T1084-1)</f>
        <v>1.7937219730941534E-2</v>
      </c>
      <c r="AQ1085" s="451">
        <f t="shared" ref="AQ1085" si="3775">IF(ISBLANK(U1085),"",U1085/U1084-1)</f>
        <v>-3.8167938931297218E-3</v>
      </c>
      <c r="AR1085" s="451">
        <f t="shared" ref="AR1085" si="3776">IF(ISBLANK(V1085),"",V1085/V1084-1)</f>
        <v>-4.1322314049585529E-3</v>
      </c>
      <c r="AS1085" s="451">
        <f t="shared" ref="AS1085" si="3777">IF(ISBLANK(X1085),"",X1085/X1084-1)</f>
        <v>4.8899755501223829E-3</v>
      </c>
      <c r="AT1085" s="451">
        <f t="shared" ref="AT1085" si="3778">IF(ISBLANK(Y1085),"",Y1085/Y1084-1)</f>
        <v>7.812500000000222E-3</v>
      </c>
      <c r="AU1085" s="444">
        <f t="shared" ref="AU1085" si="3779">IF(ISBLANK(Z1085),"",Z1085/Z1084-1)</f>
        <v>7.6530612244898322E-3</v>
      </c>
      <c r="AV1085" s="466">
        <f t="shared" ref="AV1085" si="3780">IF(ISBLANK(AA1085),"",AA1085/AA1084-1)</f>
        <v>-4.4025157232704393E-2</v>
      </c>
      <c r="AW1085" s="466">
        <f t="shared" ref="AW1085" si="3781">IF(ISBLANK(AB1085),"",AB1085/AB1084-1)</f>
        <v>7.0671378091873294E-3</v>
      </c>
    </row>
    <row r="1086" spans="1:49">
      <c r="A1086" s="40">
        <f t="shared" si="3333"/>
        <v>44886</v>
      </c>
      <c r="B1086" s="26">
        <v>7825</v>
      </c>
      <c r="C1086" s="26">
        <v>4845</v>
      </c>
      <c r="D1086" s="363">
        <f t="shared" si="3726"/>
        <v>-9.8605577689243051E-2</v>
      </c>
      <c r="E1086" s="349">
        <f t="shared" ref="E1086" si="3782">IF(ISBLANK(B1086),"",B1086/B1085-1)</f>
        <v>-9.7566601314727275E-2</v>
      </c>
      <c r="F1086" s="349">
        <f t="shared" ref="F1086" si="3783">IF(ISBLANK(C1086),"",C1086/C1085-1)</f>
        <v>-0.10027855153203347</v>
      </c>
      <c r="G1086" s="470">
        <f t="shared" ref="G1086" si="3784">(B1086-C1086)/C1086</f>
        <v>0.61506707946336425</v>
      </c>
      <c r="I1086" s="339">
        <v>7.85</v>
      </c>
      <c r="J1086" s="365">
        <v>13.6</v>
      </c>
      <c r="L1086" s="365">
        <v>13.15</v>
      </c>
      <c r="N1086" s="365">
        <v>13.75</v>
      </c>
      <c r="P1086" s="379">
        <v>-0.7</v>
      </c>
      <c r="Q1086" s="368">
        <v>1.35</v>
      </c>
      <c r="R1086" s="366">
        <v>4.95</v>
      </c>
      <c r="S1086" s="73">
        <v>10.199999999999999</v>
      </c>
      <c r="T1086" s="365">
        <v>10.8</v>
      </c>
      <c r="U1086" s="365">
        <v>11.75</v>
      </c>
      <c r="V1086" s="365">
        <v>10.75</v>
      </c>
      <c r="X1086" s="153">
        <v>18.600000000000001</v>
      </c>
      <c r="Y1086" s="365">
        <v>17.399999999999999</v>
      </c>
      <c r="Z1086" s="457">
        <v>17.8</v>
      </c>
      <c r="AA1086" s="365">
        <v>4.1399999999999997</v>
      </c>
      <c r="AB1086" s="365">
        <v>2.2000000000000002</v>
      </c>
      <c r="AD1086" s="475">
        <v>6.75</v>
      </c>
      <c r="AE1086" s="325">
        <f t="shared" si="3766"/>
        <v>-0.11299435028248583</v>
      </c>
      <c r="AF1086" s="325">
        <f t="shared" si="3767"/>
        <v>-6.5292096219931373E-2</v>
      </c>
      <c r="AH1086" s="451">
        <f t="shared" ref="AH1086" si="3785">IF(ISBLANK(L1086),"",L1086/L1085-1)</f>
        <v>-4.0145985401459749E-2</v>
      </c>
      <c r="AJ1086" s="455">
        <f t="shared" ref="AJ1086" si="3786">IF(ISBLANK(N1086),"",N1086/N1085-1)</f>
        <v>-4.5138888888888951E-2</v>
      </c>
      <c r="AL1086" s="462">
        <f t="shared" ref="AL1086" si="3787">IF(ISBLANK(P1086),"",P1086/P1085-1)</f>
        <v>0.37254901960784292</v>
      </c>
      <c r="AM1086" s="462">
        <f t="shared" ref="AM1086" si="3788">IF(ISBLANK(Q1086),"",Q1086/Q1085-1)</f>
        <v>-0.36915887850467288</v>
      </c>
      <c r="AN1086" s="465">
        <f t="shared" ref="AN1086" si="3789">IF(ISBLANK(R1086),"",R1086/R1085-1)</f>
        <v>-0.108108108108108</v>
      </c>
      <c r="AO1086" s="325">
        <f t="shared" ref="AO1086" si="3790">IF(ISBLANK(S1086),"",S1086/S1085-1)</f>
        <v>-5.1162790697674487E-2</v>
      </c>
      <c r="AP1086" s="451">
        <f t="shared" ref="AP1086" si="3791">IF(ISBLANK(T1086),"",T1086/T1085-1)</f>
        <v>-4.8458149779735615E-2</v>
      </c>
      <c r="AQ1086" s="451">
        <f t="shared" ref="AQ1086" si="3792">IF(ISBLANK(U1086),"",U1086/U1085-1)</f>
        <v>-9.9616858237547956E-2</v>
      </c>
      <c r="AR1086" s="451">
        <f t="shared" ref="AR1086" si="3793">IF(ISBLANK(V1086),"",V1086/V1085-1)</f>
        <v>-0.10788381742738595</v>
      </c>
      <c r="AS1086" s="451">
        <f t="shared" ref="AS1086" si="3794">IF(ISBLANK(X1086),"",X1086/X1085-1)</f>
        <v>-9.4890510948905105E-2</v>
      </c>
      <c r="AT1086" s="451">
        <f t="shared" ref="AT1086" si="3795">IF(ISBLANK(Y1086),"",Y1086/Y1085-1)</f>
        <v>-0.10077519379844979</v>
      </c>
      <c r="AU1086" s="444">
        <f t="shared" ref="AU1086" si="3796">IF(ISBLANK(Z1086),"",Z1086/Z1085-1)</f>
        <v>-9.8734177215189844E-2</v>
      </c>
      <c r="AV1086" s="466">
        <f t="shared" ref="AV1086" si="3797">IF(ISBLANK(AA1086),"",AA1086/AA1085-1)</f>
        <v>-9.210526315789469E-2</v>
      </c>
      <c r="AW1086" s="466">
        <f t="shared" ref="AW1086" si="3798">IF(ISBLANK(AB1086),"",AB1086/AB1085-1)</f>
        <v>-0.22807017543859642</v>
      </c>
    </row>
    <row r="1087" spans="1:49">
      <c r="A1087" s="40">
        <f t="shared" si="3333"/>
        <v>44893</v>
      </c>
      <c r="B1087" s="26">
        <v>8493</v>
      </c>
      <c r="C1087" s="26">
        <v>5316</v>
      </c>
      <c r="D1087" s="363">
        <f t="shared" ref="D1087" si="3799">IF(ISBLANK(B1087),"",(B1087+C1087)/(B1086+C1086)-1)</f>
        <v>8.9897395422257276E-2</v>
      </c>
      <c r="E1087" s="349">
        <f t="shared" ref="E1087" si="3800">IF(ISBLANK(B1087),"",B1087/B1086-1)</f>
        <v>8.5367412140574972E-2</v>
      </c>
      <c r="F1087" s="349">
        <f t="shared" ref="F1087" si="3801">IF(ISBLANK(C1087),"",C1087/C1086-1)</f>
        <v>9.7213622291021595E-2</v>
      </c>
      <c r="G1087" s="470">
        <f t="shared" ref="G1087:G1088" si="3802">(B1087-C1087)/C1087</f>
        <v>0.59762979683972917</v>
      </c>
      <c r="I1087" s="339">
        <v>9</v>
      </c>
      <c r="J1087" s="365">
        <v>14.1</v>
      </c>
      <c r="L1087" s="365">
        <v>13.45</v>
      </c>
      <c r="N1087" s="365">
        <v>14</v>
      </c>
      <c r="P1087" s="379">
        <v>-0.51</v>
      </c>
      <c r="Q1087" s="368">
        <v>2.2799999999999998</v>
      </c>
      <c r="R1087" s="366">
        <v>5.45</v>
      </c>
      <c r="S1087" s="73">
        <v>10.45</v>
      </c>
      <c r="T1087" s="365">
        <v>10.9</v>
      </c>
      <c r="U1087" s="383">
        <v>12.8</v>
      </c>
      <c r="V1087" s="365">
        <v>11.8</v>
      </c>
      <c r="X1087" s="73">
        <v>19.8</v>
      </c>
      <c r="Y1087" s="365">
        <v>18.600000000000001</v>
      </c>
      <c r="Z1087" s="457">
        <v>19</v>
      </c>
      <c r="AA1087" s="365">
        <v>4.8099999999999996</v>
      </c>
      <c r="AB1087" s="365">
        <v>3.07</v>
      </c>
      <c r="AD1087" s="475">
        <v>7</v>
      </c>
      <c r="AE1087" s="325">
        <f t="shared" ref="AE1087" si="3803">IF(ISBLANK(I1087),"",I1087/I1086-1)</f>
        <v>0.14649681528662417</v>
      </c>
      <c r="AF1087" s="325">
        <f t="shared" ref="AF1087" si="3804">IF(ISBLANK(J1087),"",J1087/J1086-1)</f>
        <v>3.6764705882353033E-2</v>
      </c>
      <c r="AH1087" s="451">
        <f t="shared" ref="AH1087" si="3805">IF(ISBLANK(L1087),"",L1087/L1086-1)</f>
        <v>2.281368821292773E-2</v>
      </c>
      <c r="AJ1087" s="455">
        <f t="shared" ref="AJ1087" si="3806">IF(ISBLANK(N1087),"",N1087/N1086-1)</f>
        <v>1.8181818181818077E-2</v>
      </c>
      <c r="AL1087" s="462">
        <f t="shared" ref="AL1087" si="3807">IF(ISBLANK(P1087),"",P1087/P1086-1)</f>
        <v>-0.27142857142857135</v>
      </c>
      <c r="AM1087" s="462">
        <f t="shared" ref="AM1087" si="3808">IF(ISBLANK(Q1087),"",Q1087/Q1086-1)</f>
        <v>0.68888888888888866</v>
      </c>
      <c r="AN1087" s="465">
        <f t="shared" ref="AN1087" si="3809">IF(ISBLANK(R1087),"",R1087/R1086-1)</f>
        <v>0.10101010101010099</v>
      </c>
      <c r="AO1087" s="325">
        <f t="shared" ref="AO1087" si="3810">IF(ISBLANK(S1087),"",S1087/S1086-1)</f>
        <v>2.450980392156854E-2</v>
      </c>
      <c r="AP1087" s="451">
        <f t="shared" ref="AP1087" si="3811">IF(ISBLANK(T1087),"",T1087/T1086-1)</f>
        <v>9.2592592592593004E-3</v>
      </c>
      <c r="AQ1087" s="451">
        <f t="shared" ref="AQ1087" si="3812">IF(ISBLANK(U1087),"",U1087/U1086-1)</f>
        <v>8.9361702127659592E-2</v>
      </c>
      <c r="AR1087" s="451">
        <f t="shared" ref="AR1087" si="3813">IF(ISBLANK(V1087),"",V1087/V1086-1)</f>
        <v>9.7674418604651203E-2</v>
      </c>
      <c r="AS1087" s="451">
        <f t="shared" ref="AS1087" si="3814">IF(ISBLANK(X1087),"",X1087/X1086-1)</f>
        <v>6.4516129032258007E-2</v>
      </c>
      <c r="AT1087" s="451">
        <f t="shared" ref="AT1087" si="3815">IF(ISBLANK(Y1087),"",Y1087/Y1086-1)</f>
        <v>6.8965517241379448E-2</v>
      </c>
      <c r="AU1087" s="444">
        <f t="shared" ref="AU1087" si="3816">IF(ISBLANK(Z1087),"",Z1087/Z1086-1)</f>
        <v>6.7415730337078594E-2</v>
      </c>
      <c r="AV1087" s="466">
        <f t="shared" ref="AV1087" si="3817">IF(ISBLANK(AA1087),"",AA1087/AA1086-1)</f>
        <v>0.16183574879227058</v>
      </c>
      <c r="AW1087" s="466">
        <f t="shared" ref="AW1087" si="3818">IF(ISBLANK(AB1087),"",AB1087/AB1086-1)</f>
        <v>0.39545454545454528</v>
      </c>
    </row>
    <row r="1088" spans="1:49">
      <c r="A1088" s="40">
        <f t="shared" si="3333"/>
        <v>44900</v>
      </c>
      <c r="B1088" s="26">
        <v>8534</v>
      </c>
      <c r="C1088" s="26">
        <v>5118</v>
      </c>
      <c r="D1088" s="363">
        <f t="shared" ref="D1088:D1089" si="3819">IF(ISBLANK(B1088),"",(B1088+C1088)/(B1087+C1087)-1)</f>
        <v>-1.1369396770222306E-2</v>
      </c>
      <c r="E1088" s="349">
        <f t="shared" ref="E1088" si="3820">IF(ISBLANK(B1088),"",B1088/B1087-1)</f>
        <v>4.8275050041211021E-3</v>
      </c>
      <c r="F1088" s="349">
        <f t="shared" ref="F1088" si="3821">IF(ISBLANK(C1088),"",C1088/C1087-1)</f>
        <v>-3.724604966139955E-2</v>
      </c>
      <c r="G1088" s="470">
        <f t="shared" si="3802"/>
        <v>0.66744822196170384</v>
      </c>
      <c r="I1088" s="339">
        <v>8.15</v>
      </c>
      <c r="J1088" s="365">
        <v>14.35</v>
      </c>
      <c r="L1088" s="365">
        <v>13.4</v>
      </c>
      <c r="N1088" s="365">
        <v>13.8</v>
      </c>
      <c r="P1088" s="379">
        <v>-0.59</v>
      </c>
      <c r="Q1088" s="368">
        <v>1.77</v>
      </c>
      <c r="R1088" s="366">
        <v>5.4</v>
      </c>
      <c r="S1088" s="73">
        <v>10.4</v>
      </c>
      <c r="T1088" s="365">
        <v>10.45</v>
      </c>
      <c r="U1088" s="365">
        <v>12.7</v>
      </c>
      <c r="V1088" s="365">
        <v>11.7</v>
      </c>
      <c r="X1088" s="73">
        <v>20.350000000000001</v>
      </c>
      <c r="Y1088" s="365">
        <v>19.149999999999999</v>
      </c>
      <c r="Z1088" s="457">
        <v>19.55</v>
      </c>
      <c r="AA1088" s="365">
        <v>4.79</v>
      </c>
      <c r="AB1088" s="365">
        <v>3.01</v>
      </c>
      <c r="AD1088" s="475">
        <v>6.95</v>
      </c>
      <c r="AE1088" s="325">
        <f t="shared" ref="AE1088" si="3822">IF(ISBLANK(I1088),"",I1088/I1087-1)</f>
        <v>-9.4444444444444442E-2</v>
      </c>
      <c r="AF1088" s="325">
        <f t="shared" ref="AF1088" si="3823">IF(ISBLANK(J1088),"",J1088/J1087-1)</f>
        <v>1.7730496453900679E-2</v>
      </c>
      <c r="AH1088" s="451">
        <f t="shared" ref="AH1088" si="3824">IF(ISBLANK(L1088),"",L1088/L1087-1)</f>
        <v>-3.7174721189590088E-3</v>
      </c>
      <c r="AJ1088" s="455">
        <f t="shared" ref="AJ1088" si="3825">IF(ISBLANK(N1088),"",N1088/N1087-1)</f>
        <v>-1.4285714285714235E-2</v>
      </c>
      <c r="AL1088" s="462">
        <f t="shared" ref="AL1088" si="3826">IF(ISBLANK(P1088),"",P1088/P1087-1)</f>
        <v>0.1568627450980391</v>
      </c>
      <c r="AM1088" s="462">
        <f t="shared" ref="AM1088" si="3827">IF(ISBLANK(Q1088),"",Q1088/Q1087-1)</f>
        <v>-0.22368421052631571</v>
      </c>
      <c r="AN1088" s="465">
        <f t="shared" ref="AN1088" si="3828">IF(ISBLANK(R1088),"",R1088/R1087-1)</f>
        <v>-9.1743119266054496E-3</v>
      </c>
      <c r="AO1088" s="325">
        <f t="shared" ref="AO1088" si="3829">IF(ISBLANK(S1088),"",S1088/S1087-1)</f>
        <v>-4.7846889952152249E-3</v>
      </c>
      <c r="AP1088" s="451">
        <f t="shared" ref="AP1088" si="3830">IF(ISBLANK(T1088),"",T1088/T1087-1)</f>
        <v>-4.1284403669724856E-2</v>
      </c>
      <c r="AQ1088" s="451">
        <f t="shared" ref="AQ1088" si="3831">IF(ISBLANK(U1088),"",U1088/U1087-1)</f>
        <v>-7.812500000000111E-3</v>
      </c>
      <c r="AR1088" s="451">
        <f t="shared" ref="AR1088" si="3832">IF(ISBLANK(V1088),"",V1088/V1087-1)</f>
        <v>-8.4745762711865291E-3</v>
      </c>
      <c r="AS1088" s="451">
        <f t="shared" ref="AS1088" si="3833">IF(ISBLANK(X1088),"",X1088/X1087-1)</f>
        <v>2.7777777777777901E-2</v>
      </c>
      <c r="AT1088" s="451">
        <f t="shared" ref="AT1088" si="3834">IF(ISBLANK(Y1088),"",Y1088/Y1087-1)</f>
        <v>2.9569892473118031E-2</v>
      </c>
      <c r="AU1088" s="444">
        <f t="shared" ref="AU1088" si="3835">IF(ISBLANK(Z1088),"",Z1088/Z1087-1)</f>
        <v>2.8947368421052611E-2</v>
      </c>
      <c r="AV1088" s="466">
        <f t="shared" ref="AV1088" si="3836">IF(ISBLANK(AA1088),"",AA1088/AA1087-1)</f>
        <v>-4.1580041580040472E-3</v>
      </c>
      <c r="AW1088" s="466">
        <f t="shared" ref="AW1088" si="3837">IF(ISBLANK(AB1088),"",AB1088/AB1087-1)</f>
        <v>-1.9543973941368087E-2</v>
      </c>
    </row>
    <row r="1089" spans="1:49">
      <c r="A1089" s="40">
        <f t="shared" si="3333"/>
        <v>44907</v>
      </c>
      <c r="B1089" s="26">
        <v>8436</v>
      </c>
      <c r="C1089" s="26">
        <v>5392</v>
      </c>
      <c r="D1089" s="363">
        <f t="shared" si="3819"/>
        <v>1.2891883973044305E-2</v>
      </c>
      <c r="E1089" s="349">
        <f t="shared" ref="E1089" si="3838">IF(ISBLANK(B1089),"",B1089/B1088-1)</f>
        <v>-1.1483477853292734E-2</v>
      </c>
      <c r="F1089" s="349">
        <f t="shared" ref="F1089" si="3839">IF(ISBLANK(C1089),"",C1089/C1088-1)</f>
        <v>5.3536537710042964E-2</v>
      </c>
      <c r="G1089" s="470">
        <f t="shared" ref="G1089:G1093" si="3840">(B1089-C1089)/C1089</f>
        <v>0.56454005934718099</v>
      </c>
      <c r="I1089" s="339">
        <v>8.85</v>
      </c>
      <c r="J1089" s="365">
        <v>14.55</v>
      </c>
      <c r="L1089" s="365">
        <v>13.4</v>
      </c>
      <c r="N1089" s="365">
        <v>13.75</v>
      </c>
      <c r="P1089" s="379">
        <v>-0.51</v>
      </c>
      <c r="Q1089" s="368">
        <v>2.4700000000000002</v>
      </c>
      <c r="R1089" s="366">
        <v>5.35</v>
      </c>
      <c r="S1089" s="73">
        <v>10.4</v>
      </c>
      <c r="T1089" s="365">
        <v>10.35</v>
      </c>
      <c r="U1089" s="365">
        <v>12.55</v>
      </c>
      <c r="V1089" s="365">
        <v>11.55</v>
      </c>
      <c r="X1089" s="73">
        <v>19.899999999999999</v>
      </c>
      <c r="Y1089" s="365">
        <v>18.8</v>
      </c>
      <c r="Z1089" s="457">
        <v>19.100000000000001</v>
      </c>
      <c r="AA1089" s="365">
        <v>4.79</v>
      </c>
      <c r="AB1089" s="365">
        <v>3.12</v>
      </c>
      <c r="AD1089" s="475">
        <v>6.95</v>
      </c>
      <c r="AE1089" s="325">
        <f t="shared" ref="AE1089" si="3841">IF(ISBLANK(I1089),"",I1089/I1088-1)</f>
        <v>8.5889570552147187E-2</v>
      </c>
      <c r="AF1089" s="325">
        <f t="shared" ref="AF1089" si="3842">IF(ISBLANK(J1089),"",J1089/J1088-1)</f>
        <v>1.3937282229965264E-2</v>
      </c>
      <c r="AH1089" s="451">
        <f t="shared" ref="AH1089" si="3843">IF(ISBLANK(L1089),"",L1089/L1088-1)</f>
        <v>0</v>
      </c>
      <c r="AJ1089" s="455">
        <f t="shared" ref="AJ1089" si="3844">IF(ISBLANK(N1089),"",N1089/N1088-1)</f>
        <v>-3.6231884057971175E-3</v>
      </c>
      <c r="AL1089" s="462">
        <f t="shared" ref="AL1089" si="3845">IF(ISBLANK(P1089),"",P1089/P1088-1)</f>
        <v>-0.13559322033898302</v>
      </c>
      <c r="AM1089" s="462">
        <f t="shared" ref="AM1089" si="3846">IF(ISBLANK(Q1089),"",Q1089/Q1088-1)</f>
        <v>0.3954802259887007</v>
      </c>
      <c r="AN1089" s="465">
        <f t="shared" ref="AN1089" si="3847">IF(ISBLANK(R1089),"",R1089/R1088-1)</f>
        <v>-9.2592592592594114E-3</v>
      </c>
      <c r="AO1089" s="325">
        <f t="shared" ref="AO1089" si="3848">IF(ISBLANK(S1089),"",S1089/S1088-1)</f>
        <v>0</v>
      </c>
      <c r="AP1089" s="451">
        <f t="shared" ref="AP1089" si="3849">IF(ISBLANK(T1089),"",T1089/T1088-1)</f>
        <v>-9.5693779904305609E-3</v>
      </c>
      <c r="AQ1089" s="451">
        <f t="shared" ref="AQ1089" si="3850">IF(ISBLANK(U1089),"",U1089/U1088-1)</f>
        <v>-1.1811023622047112E-2</v>
      </c>
      <c r="AR1089" s="451">
        <f t="shared" ref="AR1089" si="3851">IF(ISBLANK(V1089),"",V1089/V1088-1)</f>
        <v>-1.2820512820512664E-2</v>
      </c>
      <c r="AS1089" s="451">
        <f t="shared" ref="AS1089" si="3852">IF(ISBLANK(X1089),"",X1089/X1088-1)</f>
        <v>-2.211302211302224E-2</v>
      </c>
      <c r="AT1089" s="451">
        <f t="shared" ref="AT1089" si="3853">IF(ISBLANK(Y1089),"",Y1089/Y1088-1)</f>
        <v>-1.8276762402088642E-2</v>
      </c>
      <c r="AU1089" s="444">
        <f t="shared" ref="AU1089" si="3854">IF(ISBLANK(Z1089),"",Z1089/Z1088-1)</f>
        <v>-2.3017902813299185E-2</v>
      </c>
      <c r="AV1089" s="466">
        <f t="shared" ref="AV1089" si="3855">IF(ISBLANK(AA1089),"",AA1089/AA1088-1)</f>
        <v>0</v>
      </c>
      <c r="AW1089" s="466">
        <f t="shared" ref="AW1089" si="3856">IF(ISBLANK(AB1089),"",AB1089/AB1088-1)</f>
        <v>3.6544850498338999E-2</v>
      </c>
    </row>
    <row r="1090" spans="1:49">
      <c r="A1090" s="40">
        <f t="shared" si="3333"/>
        <v>44914</v>
      </c>
      <c r="B1090" s="26">
        <v>10411</v>
      </c>
      <c r="C1090" s="26">
        <v>5748</v>
      </c>
      <c r="D1090" s="363">
        <f t="shared" ref="D1090:D1091" si="3857">IF(ISBLANK(B1090),"",(B1090+C1090)/(B1089+C1089)-1)</f>
        <v>0.1685710153312121</v>
      </c>
      <c r="E1090" s="349">
        <f t="shared" ref="E1090:E1091" si="3858">IF(ISBLANK(B1090),"",B1090/B1089-1)</f>
        <v>0.23411569464201043</v>
      </c>
      <c r="F1090" s="349">
        <f t="shared" ref="F1090:F1091" si="3859">IF(ISBLANK(C1090),"",C1090/C1089-1)</f>
        <v>6.6023738872403648E-2</v>
      </c>
      <c r="G1090" s="470">
        <f t="shared" si="3840"/>
        <v>0.81123869171885876</v>
      </c>
      <c r="I1090" s="339">
        <v>8.4</v>
      </c>
      <c r="J1090" s="365">
        <v>15.25</v>
      </c>
      <c r="L1090" s="365">
        <v>14</v>
      </c>
      <c r="N1090" s="365">
        <v>13.75</v>
      </c>
      <c r="P1090" s="379">
        <v>0</v>
      </c>
      <c r="Q1090" s="368">
        <v>2.5299999999999998</v>
      </c>
      <c r="R1090" s="366">
        <v>7.2</v>
      </c>
      <c r="S1090" s="73">
        <v>11.45</v>
      </c>
      <c r="T1090" s="365">
        <v>10.9</v>
      </c>
      <c r="U1090" s="365">
        <v>17.55</v>
      </c>
      <c r="V1090" s="365">
        <v>13.6</v>
      </c>
      <c r="X1090" s="73">
        <v>23.5</v>
      </c>
      <c r="Y1090" s="365">
        <v>21.7</v>
      </c>
      <c r="Z1090" s="457">
        <v>22</v>
      </c>
      <c r="AA1090" s="365">
        <v>6.76</v>
      </c>
      <c r="AB1090" s="365">
        <v>5.07</v>
      </c>
      <c r="AD1090" s="475">
        <v>9.0500000000000007</v>
      </c>
      <c r="AE1090" s="325">
        <f t="shared" ref="AE1090:AE1091" si="3860">IF(ISBLANK(I1090),"",I1090/I1089-1)</f>
        <v>-5.084745762711862E-2</v>
      </c>
      <c r="AF1090" s="325">
        <f t="shared" ref="AF1090" si="3861">IF(ISBLANK(J1090),"",J1090/J1089-1)</f>
        <v>4.8109965635738883E-2</v>
      </c>
      <c r="AH1090" s="451">
        <f t="shared" ref="AH1090" si="3862">IF(ISBLANK(L1090),"",L1090/L1089-1)</f>
        <v>4.4776119402984982E-2</v>
      </c>
      <c r="AJ1090" s="455">
        <f t="shared" ref="AJ1090" si="3863">IF(ISBLANK(N1090),"",N1090/N1089-1)</f>
        <v>0</v>
      </c>
      <c r="AL1090" s="462">
        <f t="shared" ref="AL1090:AL1091" si="3864">IF(ISBLANK(P1090),"",P1090/P1089-1)</f>
        <v>-1</v>
      </c>
      <c r="AM1090" s="462">
        <f t="shared" ref="AM1090" si="3865">IF(ISBLANK(Q1090),"",Q1090/Q1089-1)</f>
        <v>2.4291497975708287E-2</v>
      </c>
      <c r="AN1090" s="465">
        <f t="shared" ref="AN1090" si="3866">IF(ISBLANK(R1090),"",R1090/R1089-1)</f>
        <v>0.34579439252336464</v>
      </c>
      <c r="AO1090" s="325">
        <f t="shared" ref="AO1090" si="3867">IF(ISBLANK(S1090),"",S1090/S1089-1)</f>
        <v>0.10096153846153832</v>
      </c>
      <c r="AP1090" s="451">
        <f t="shared" ref="AP1090" si="3868">IF(ISBLANK(T1090),"",T1090/T1089-1)</f>
        <v>5.3140096618357502E-2</v>
      </c>
      <c r="AQ1090" s="451">
        <f t="shared" ref="AQ1090" si="3869">IF(ISBLANK(U1090),"",U1090/U1089-1)</f>
        <v>0.3984063745019919</v>
      </c>
      <c r="AR1090" s="451">
        <f t="shared" ref="AR1090" si="3870">IF(ISBLANK(V1090),"",V1090/V1089-1)</f>
        <v>0.17748917748917736</v>
      </c>
      <c r="AS1090" s="451">
        <f t="shared" ref="AS1090" si="3871">IF(ISBLANK(X1090),"",X1090/X1089-1)</f>
        <v>0.18090452261306544</v>
      </c>
      <c r="AT1090" s="451">
        <f t="shared" ref="AT1090" si="3872">IF(ISBLANK(Y1090),"",Y1090/Y1089-1)</f>
        <v>0.1542553191489362</v>
      </c>
      <c r="AU1090" s="444">
        <f t="shared" ref="AU1090" si="3873">IF(ISBLANK(Z1090),"",Z1090/Z1089-1)</f>
        <v>0.15183246073298418</v>
      </c>
      <c r="AV1090" s="466">
        <f t="shared" ref="AV1090" si="3874">IF(ISBLANK(AA1090),"",AA1090/AA1089-1)</f>
        <v>0.41127348643006267</v>
      </c>
      <c r="AW1090" s="466">
        <f t="shared" ref="AW1090" si="3875">IF(ISBLANK(AB1090),"",AB1090/AB1089-1)</f>
        <v>0.625</v>
      </c>
    </row>
    <row r="1091" spans="1:49">
      <c r="A1091" s="40">
        <v>44935</v>
      </c>
      <c r="B1091" s="26">
        <v>8644</v>
      </c>
      <c r="C1091" s="26">
        <v>4814</v>
      </c>
      <c r="D1091" s="363">
        <f t="shared" si="3857"/>
        <v>-0.16715143263815835</v>
      </c>
      <c r="E1091" s="349">
        <f t="shared" si="3858"/>
        <v>-0.16972433003553933</v>
      </c>
      <c r="F1091" s="349">
        <f t="shared" si="3859"/>
        <v>-0.16249130132219902</v>
      </c>
      <c r="G1091" s="470">
        <f t="shared" si="3840"/>
        <v>0.79559617781470715</v>
      </c>
      <c r="I1091" s="339">
        <v>7.15</v>
      </c>
      <c r="J1091" s="365">
        <v>13.8</v>
      </c>
      <c r="L1091" s="365">
        <v>11.5</v>
      </c>
      <c r="N1091" s="365">
        <v>11.8</v>
      </c>
      <c r="P1091" s="379">
        <v>-0.25</v>
      </c>
      <c r="Q1091" s="368">
        <v>1.27</v>
      </c>
      <c r="R1091" s="366">
        <v>5.4</v>
      </c>
      <c r="S1091" s="73">
        <v>10.050000000000001</v>
      </c>
      <c r="T1091" s="365">
        <v>9.15</v>
      </c>
      <c r="U1091" s="365">
        <v>14.75</v>
      </c>
      <c r="V1091" s="365">
        <v>11.5</v>
      </c>
      <c r="X1091" s="73">
        <v>21.6</v>
      </c>
      <c r="Y1091" s="365">
        <v>18.05</v>
      </c>
      <c r="Z1091" s="457">
        <v>18.350000000000001</v>
      </c>
      <c r="AA1091" s="365">
        <v>5.29</v>
      </c>
      <c r="AB1091" s="365">
        <v>3.04</v>
      </c>
      <c r="AD1091" s="475">
        <v>7.8</v>
      </c>
      <c r="AE1091" s="325">
        <f t="shared" si="3860"/>
        <v>-0.14880952380952384</v>
      </c>
      <c r="AF1091" s="325">
        <f t="shared" ref="AF1091" si="3876">IF(ISBLANK(J1091),"",J1091/J1090-1)</f>
        <v>-9.5081967213114682E-2</v>
      </c>
      <c r="AH1091" s="451">
        <f t="shared" ref="AH1091" si="3877">IF(ISBLANK(L1091),"",L1091/L1090-1)</f>
        <v>-0.1785714285714286</v>
      </c>
      <c r="AJ1091" s="455">
        <f t="shared" ref="AJ1091" si="3878">IF(ISBLANK(N1091),"",N1091/N1090-1)</f>
        <v>-0.14181818181818173</v>
      </c>
      <c r="AL1091" s="462" t="e">
        <f t="shared" si="3864"/>
        <v>#DIV/0!</v>
      </c>
      <c r="AM1091" s="462">
        <f t="shared" ref="AM1091" si="3879">IF(ISBLANK(Q1091),"",Q1091/Q1090-1)</f>
        <v>-0.49802371541501966</v>
      </c>
      <c r="AN1091" s="465">
        <f t="shared" ref="AN1091" si="3880">IF(ISBLANK(R1091),"",R1091/R1090-1)</f>
        <v>-0.25</v>
      </c>
      <c r="AO1091" s="325">
        <f t="shared" ref="AO1091" si="3881">IF(ISBLANK(S1091),"",S1091/S1090-1)</f>
        <v>-0.12227074235807844</v>
      </c>
      <c r="AP1091" s="451">
        <f t="shared" ref="AP1091" si="3882">IF(ISBLANK(T1091),"",T1091/T1090-1)</f>
        <v>-0.16055045871559637</v>
      </c>
      <c r="AQ1091" s="451">
        <f t="shared" ref="AQ1091" si="3883">IF(ISBLANK(U1091),"",U1091/U1090-1)</f>
        <v>-0.15954415954415957</v>
      </c>
      <c r="AR1091" s="451">
        <f t="shared" ref="AR1091" si="3884">IF(ISBLANK(V1091),"",V1091/V1090-1)</f>
        <v>-0.15441176470588236</v>
      </c>
      <c r="AS1091" s="451">
        <f t="shared" ref="AS1091" si="3885">IF(ISBLANK(X1091),"",X1091/X1090-1)</f>
        <v>-8.0851063829787129E-2</v>
      </c>
      <c r="AT1091" s="451">
        <f t="shared" ref="AT1091" si="3886">IF(ISBLANK(Y1091),"",Y1091/Y1090-1)</f>
        <v>-0.16820276497695852</v>
      </c>
      <c r="AU1091" s="444">
        <f t="shared" ref="AU1091" si="3887">IF(ISBLANK(Z1091),"",Z1091/Z1090-1)</f>
        <v>-0.16590909090909089</v>
      </c>
      <c r="AV1091" s="466">
        <f t="shared" ref="AV1091" si="3888">IF(ISBLANK(AA1091),"",AA1091/AA1090-1)</f>
        <v>-0.21745562130177509</v>
      </c>
      <c r="AW1091" s="466">
        <f t="shared" ref="AW1091" si="3889">IF(ISBLANK(AB1091),"",AB1091/AB1090-1)</f>
        <v>-0.40039447731755429</v>
      </c>
    </row>
    <row r="1092" spans="1:49">
      <c r="A1092" s="40">
        <f t="shared" ref="A1092:A1097" si="3890">A1091+7</f>
        <v>44942</v>
      </c>
      <c r="B1092" s="26">
        <v>8036</v>
      </c>
      <c r="C1092" s="26">
        <v>4409</v>
      </c>
      <c r="D1092" s="363">
        <f t="shared" ref="D1092" si="3891">IF(ISBLANK(B1092),"",(B1092+C1092)/(B1091+C1091)-1)</f>
        <v>-7.5271214147718868E-2</v>
      </c>
      <c r="E1092" s="349">
        <f t="shared" ref="E1092" si="3892">IF(ISBLANK(B1092),"",B1092/B1091-1)</f>
        <v>-7.0337806571031947E-2</v>
      </c>
      <c r="F1092" s="349">
        <f t="shared" ref="F1092" si="3893">IF(ISBLANK(C1092),"",C1092/C1091-1)</f>
        <v>-8.4129621936019916E-2</v>
      </c>
      <c r="G1092" s="470">
        <f t="shared" si="3840"/>
        <v>0.82263551825810843</v>
      </c>
      <c r="I1092" s="339">
        <v>7.95</v>
      </c>
      <c r="J1092" s="365">
        <v>12.65</v>
      </c>
      <c r="L1092" s="365">
        <v>10.4</v>
      </c>
      <c r="N1092" s="365">
        <v>10.9</v>
      </c>
      <c r="P1092" s="379">
        <v>-0.84</v>
      </c>
      <c r="Q1092" s="368">
        <v>1.27</v>
      </c>
      <c r="R1092" s="366">
        <v>5.05</v>
      </c>
      <c r="S1092" s="73">
        <v>8.9499999999999993</v>
      </c>
      <c r="T1092" s="365">
        <v>8.1</v>
      </c>
      <c r="U1092" s="365">
        <v>14.05</v>
      </c>
      <c r="V1092" s="365">
        <v>10.75</v>
      </c>
      <c r="X1092" s="73">
        <v>19.95</v>
      </c>
      <c r="Y1092" s="365">
        <v>17.399999999999999</v>
      </c>
      <c r="Z1092" s="457">
        <v>17.7</v>
      </c>
      <c r="AA1092" s="365">
        <v>5.1100000000000003</v>
      </c>
      <c r="AB1092" s="365">
        <v>2.5099999999999998</v>
      </c>
      <c r="AD1092" s="475">
        <v>6.6</v>
      </c>
      <c r="AE1092" s="325">
        <f t="shared" ref="AE1092" si="3894">IF(ISBLANK(I1092),"",I1092/I1091-1)</f>
        <v>0.11188811188811187</v>
      </c>
      <c r="AF1092" s="325">
        <f t="shared" ref="AF1092" si="3895">IF(ISBLANK(J1092),"",J1092/J1091-1)</f>
        <v>-8.333333333333337E-2</v>
      </c>
      <c r="AH1092" s="451">
        <f t="shared" ref="AH1092" si="3896">IF(ISBLANK(L1092),"",L1092/L1091-1)</f>
        <v>-9.5652173913043481E-2</v>
      </c>
      <c r="AJ1092" s="455">
        <f t="shared" ref="AJ1092" si="3897">IF(ISBLANK(N1092),"",N1092/N1091-1)</f>
        <v>-7.6271186440677985E-2</v>
      </c>
      <c r="AL1092" s="462">
        <f t="shared" ref="AL1092" si="3898">IF(ISBLANK(P1092),"",P1092/P1091-1)</f>
        <v>2.36</v>
      </c>
      <c r="AM1092" s="462">
        <f t="shared" ref="AM1092" si="3899">IF(ISBLANK(Q1092),"",Q1092/Q1091-1)</f>
        <v>0</v>
      </c>
      <c r="AN1092" s="465">
        <f t="shared" ref="AN1092" si="3900">IF(ISBLANK(R1092),"",R1092/R1091-1)</f>
        <v>-6.4814814814814881E-2</v>
      </c>
      <c r="AO1092" s="325">
        <f t="shared" ref="AO1092" si="3901">IF(ISBLANK(S1092),"",S1092/S1091-1)</f>
        <v>-0.10945273631840813</v>
      </c>
      <c r="AP1092" s="451">
        <f t="shared" ref="AP1092" si="3902">IF(ISBLANK(T1092),"",T1092/T1091-1)</f>
        <v>-0.11475409836065587</v>
      </c>
      <c r="AQ1092" s="451">
        <f t="shared" ref="AQ1092" si="3903">IF(ISBLANK(U1092),"",U1092/U1091-1)</f>
        <v>-4.7457627118643986E-2</v>
      </c>
      <c r="AR1092" s="451">
        <f t="shared" ref="AR1092" si="3904">IF(ISBLANK(V1092),"",V1092/V1091-1)</f>
        <v>-6.5217391304347783E-2</v>
      </c>
      <c r="AS1092" s="451">
        <f t="shared" ref="AS1092" si="3905">IF(ISBLANK(X1092),"",X1092/X1091-1)</f>
        <v>-7.6388888888888951E-2</v>
      </c>
      <c r="AT1092" s="451">
        <f t="shared" ref="AT1092" si="3906">IF(ISBLANK(Y1092),"",Y1092/Y1091-1)</f>
        <v>-3.6011080332410073E-2</v>
      </c>
      <c r="AU1092" s="444">
        <f t="shared" ref="AU1092" si="3907">IF(ISBLANK(Z1092),"",Z1092/Z1091-1)</f>
        <v>-3.542234332425076E-2</v>
      </c>
      <c r="AV1092" s="466">
        <f t="shared" ref="AV1092" si="3908">IF(ISBLANK(AA1092),"",AA1092/AA1091-1)</f>
        <v>-3.4026465028355379E-2</v>
      </c>
      <c r="AW1092" s="466">
        <f t="shared" ref="AW1092" si="3909">IF(ISBLANK(AB1092),"",AB1092/AB1091-1)</f>
        <v>-0.17434210526315796</v>
      </c>
    </row>
    <row r="1093" spans="1:49">
      <c r="A1093" s="40">
        <f t="shared" si="3890"/>
        <v>44949</v>
      </c>
      <c r="B1093" s="26">
        <v>7127</v>
      </c>
      <c r="C1093" s="26">
        <v>4028</v>
      </c>
      <c r="D1093" s="363">
        <f t="shared" ref="D1093:D1094" si="3910">IF(ISBLANK(B1093),"",(B1093+C1093)/(B1092+C1092)-1)</f>
        <v>-0.10365608678184013</v>
      </c>
      <c r="E1093" s="349">
        <f t="shared" ref="E1093" si="3911">IF(ISBLANK(B1093),"",B1093/B1092-1)</f>
        <v>-0.11311597809855645</v>
      </c>
      <c r="F1093" s="349">
        <f t="shared" ref="F1093" si="3912">IF(ISBLANK(C1093),"",C1093/C1092-1)</f>
        <v>-8.6414152869131344E-2</v>
      </c>
      <c r="G1093" s="470">
        <f t="shared" si="3840"/>
        <v>0.76936444885799404</v>
      </c>
      <c r="I1093" s="339">
        <v>6.65</v>
      </c>
      <c r="J1093" s="365">
        <v>12.25</v>
      </c>
      <c r="L1093" s="365">
        <v>9.65</v>
      </c>
      <c r="N1093" s="365">
        <v>10.15</v>
      </c>
      <c r="P1093" s="379">
        <v>-1.24</v>
      </c>
      <c r="Q1093" s="368">
        <v>0.73</v>
      </c>
      <c r="R1093" s="366">
        <v>4.45</v>
      </c>
      <c r="S1093" s="73">
        <v>8.1999999999999993</v>
      </c>
      <c r="T1093" s="365">
        <v>7.35</v>
      </c>
      <c r="U1093" s="365">
        <v>12.85</v>
      </c>
      <c r="V1093" s="365">
        <v>9.5500000000000007</v>
      </c>
      <c r="X1093" s="73">
        <v>18.25</v>
      </c>
      <c r="Y1093" s="365">
        <v>16.7</v>
      </c>
      <c r="Z1093" s="457">
        <v>17</v>
      </c>
      <c r="AA1093" s="365">
        <v>3.88</v>
      </c>
      <c r="AB1093" s="365">
        <v>1.52</v>
      </c>
      <c r="AD1093" s="475">
        <v>5.95</v>
      </c>
      <c r="AE1093" s="325">
        <f t="shared" ref="AE1093" si="3913">IF(ISBLANK(I1093),"",I1093/I1092-1)</f>
        <v>-0.16352201257861632</v>
      </c>
      <c r="AF1093" s="325">
        <f t="shared" ref="AF1093" si="3914">IF(ISBLANK(J1093),"",J1093/J1092-1)</f>
        <v>-3.1620553359683834E-2</v>
      </c>
      <c r="AH1093" s="451">
        <f t="shared" ref="AH1093:AH1094" si="3915">IF(ISBLANK(L1093),"",L1093/L1092-1)</f>
        <v>-7.2115384615384581E-2</v>
      </c>
      <c r="AJ1093" s="455">
        <f t="shared" ref="AJ1093:AJ1094" si="3916">IF(ISBLANK(N1093),"",N1093/N1092-1)</f>
        <v>-6.8807339449541316E-2</v>
      </c>
      <c r="AL1093" s="462">
        <f t="shared" ref="AL1093" si="3917">IF(ISBLANK(P1093),"",P1093/P1092-1)</f>
        <v>0.47619047619047628</v>
      </c>
      <c r="AM1093" s="462">
        <f t="shared" ref="AM1093" si="3918">IF(ISBLANK(Q1093),"",Q1093/Q1092-1)</f>
        <v>-0.42519685039370081</v>
      </c>
      <c r="AN1093" s="465">
        <f t="shared" ref="AN1093" si="3919">IF(ISBLANK(R1093),"",R1093/R1092-1)</f>
        <v>-0.1188118811881187</v>
      </c>
      <c r="AO1093" s="325">
        <f t="shared" ref="AO1093" si="3920">IF(ISBLANK(S1093),"",S1093/S1092-1)</f>
        <v>-8.3798882681564213E-2</v>
      </c>
      <c r="AP1093" s="451">
        <f t="shared" ref="AP1093" si="3921">IF(ISBLANK(T1093),"",T1093/T1092-1)</f>
        <v>-9.259259259259256E-2</v>
      </c>
      <c r="AQ1093" s="451">
        <f t="shared" ref="AQ1093" si="3922">IF(ISBLANK(U1093),"",U1093/U1092-1)</f>
        <v>-8.5409252669039204E-2</v>
      </c>
      <c r="AR1093" s="451">
        <f t="shared" ref="AR1093" si="3923">IF(ISBLANK(V1093),"",V1093/V1092-1)</f>
        <v>-0.11162790697674407</v>
      </c>
      <c r="AS1093" s="451">
        <f t="shared" ref="AS1093" si="3924">IF(ISBLANK(X1093),"",X1093/X1092-1)</f>
        <v>-8.5213032581453629E-2</v>
      </c>
      <c r="AT1093" s="451">
        <f t="shared" ref="AT1093" si="3925">IF(ISBLANK(Y1093),"",Y1093/Y1092-1)</f>
        <v>-4.0229885057471271E-2</v>
      </c>
      <c r="AU1093" s="444">
        <f t="shared" ref="AU1093" si="3926">IF(ISBLANK(Z1093),"",Z1093/Z1092-1)</f>
        <v>-3.9548022598870025E-2</v>
      </c>
      <c r="AV1093" s="466">
        <f t="shared" ref="AV1093" si="3927">IF(ISBLANK(AA1093),"",AA1093/AA1092-1)</f>
        <v>-0.24070450097847362</v>
      </c>
      <c r="AW1093" s="466">
        <f t="shared" ref="AW1093" si="3928">IF(ISBLANK(AB1093),"",AB1093/AB1092-1)</f>
        <v>-0.39442231075697209</v>
      </c>
    </row>
    <row r="1094" spans="1:49">
      <c r="A1094" s="40">
        <f t="shared" si="3890"/>
        <v>44956</v>
      </c>
      <c r="B1094" s="26">
        <v>6739</v>
      </c>
      <c r="C1094" s="26">
        <v>3818</v>
      </c>
      <c r="D1094" s="363">
        <f t="shared" si="3910"/>
        <v>-5.3608247422680444E-2</v>
      </c>
      <c r="E1094" s="349">
        <f t="shared" ref="E1094" si="3929">IF(ISBLANK(B1094),"",B1094/B1093-1)</f>
        <v>-5.4440858706328088E-2</v>
      </c>
      <c r="F1094" s="349">
        <f t="shared" ref="F1094" si="3930">IF(ISBLANK(C1094),"",C1094/C1093-1)</f>
        <v>-5.2135054617676313E-2</v>
      </c>
      <c r="G1094" s="470">
        <f t="shared" ref="G1094:G1096" si="3931">(B1094-C1094)/C1094</f>
        <v>0.76506024096385539</v>
      </c>
      <c r="I1094" s="339">
        <v>6.3</v>
      </c>
      <c r="J1094" s="365">
        <v>11.95</v>
      </c>
      <c r="L1094" s="365">
        <v>9.3000000000000007</v>
      </c>
      <c r="N1094" s="365">
        <v>9.85</v>
      </c>
      <c r="P1094" s="379">
        <v>-1.46</v>
      </c>
      <c r="Q1094" s="368">
        <v>0.45</v>
      </c>
      <c r="R1094" s="366">
        <v>3.95</v>
      </c>
      <c r="S1094" s="73">
        <v>7.85</v>
      </c>
      <c r="T1094" s="365">
        <v>7</v>
      </c>
      <c r="U1094" s="365">
        <v>11.85</v>
      </c>
      <c r="V1094" s="365">
        <v>8.5500000000000007</v>
      </c>
      <c r="X1094" s="153">
        <v>17.95</v>
      </c>
      <c r="Y1094" s="365">
        <v>16.600000000000001</v>
      </c>
      <c r="Z1094" s="457">
        <v>16.899999999999999</v>
      </c>
      <c r="AA1094" s="365">
        <v>3.35</v>
      </c>
      <c r="AB1094" s="365">
        <v>0.97</v>
      </c>
      <c r="AD1094" s="475">
        <v>5.6</v>
      </c>
      <c r="AE1094" s="325">
        <f t="shared" ref="AE1094" si="3932">IF(ISBLANK(I1094),"",I1094/I1093-1)</f>
        <v>-5.2631578947368474E-2</v>
      </c>
      <c r="AF1094" s="325">
        <f t="shared" ref="AF1094" si="3933">IF(ISBLANK(J1094),"",J1094/J1093-1)</f>
        <v>-2.4489795918367419E-2</v>
      </c>
      <c r="AH1094" s="451">
        <f t="shared" si="3915"/>
        <v>-3.6269430051813378E-2</v>
      </c>
      <c r="AJ1094" s="455">
        <f t="shared" si="3916"/>
        <v>-2.9556650246305494E-2</v>
      </c>
      <c r="AL1094" s="462">
        <f t="shared" ref="AL1094" si="3934">IF(ISBLANK(P1094),"",P1094/P1093-1)</f>
        <v>0.17741935483870974</v>
      </c>
      <c r="AM1094" s="462">
        <f t="shared" ref="AM1094" si="3935">IF(ISBLANK(Q1094),"",Q1094/Q1093-1)</f>
        <v>-0.38356164383561642</v>
      </c>
      <c r="AN1094" s="465">
        <f t="shared" ref="AN1094" si="3936">IF(ISBLANK(R1094),"",R1094/R1093-1)</f>
        <v>-0.11235955056179769</v>
      </c>
      <c r="AO1094" s="325">
        <f t="shared" ref="AO1094" si="3937">IF(ISBLANK(S1094),"",S1094/S1093-1)</f>
        <v>-4.268292682926822E-2</v>
      </c>
      <c r="AP1094" s="451">
        <f t="shared" ref="AP1094" si="3938">IF(ISBLANK(T1094),"",T1094/T1093-1)</f>
        <v>-4.7619047619047561E-2</v>
      </c>
      <c r="AQ1094" s="451">
        <f t="shared" ref="AQ1094" si="3939">IF(ISBLANK(U1094),"",U1094/U1093-1)</f>
        <v>-7.7821011673151808E-2</v>
      </c>
      <c r="AR1094" s="451">
        <f t="shared" ref="AR1094" si="3940">IF(ISBLANK(V1094),"",V1094/V1093-1)</f>
        <v>-0.10471204188481675</v>
      </c>
      <c r="AS1094" s="451">
        <f t="shared" ref="AS1094" si="3941">IF(ISBLANK(X1094),"",X1094/X1093-1)</f>
        <v>-1.6438356164383605E-2</v>
      </c>
      <c r="AT1094" s="451">
        <f t="shared" ref="AT1094" si="3942">IF(ISBLANK(Y1094),"",Y1094/Y1093-1)</f>
        <v>-5.9880239520956335E-3</v>
      </c>
      <c r="AU1094" s="444">
        <f t="shared" ref="AU1094" si="3943">IF(ISBLANK(Z1094),"",Z1094/Z1093-1)</f>
        <v>-5.8823529411765607E-3</v>
      </c>
      <c r="AV1094" s="466">
        <f t="shared" ref="AV1094" si="3944">IF(ISBLANK(AA1094),"",AA1094/AA1093-1)</f>
        <v>-0.13659793814432986</v>
      </c>
      <c r="AW1094" s="466">
        <f t="shared" ref="AW1094" si="3945">IF(ISBLANK(AB1094),"",AB1094/AB1093-1)</f>
        <v>-0.36184210526315796</v>
      </c>
    </row>
    <row r="1095" spans="1:49">
      <c r="A1095" s="40">
        <f t="shared" si="3890"/>
        <v>44963</v>
      </c>
      <c r="B1095" s="26">
        <v>6361</v>
      </c>
      <c r="C1095" s="26">
        <v>3649</v>
      </c>
      <c r="D1095" s="363">
        <f t="shared" ref="D1095" si="3946">IF(ISBLANK(B1095),"",(B1095+C1095)/(B1094+C1094)-1)</f>
        <v>-5.1813962299895766E-2</v>
      </c>
      <c r="E1095" s="349">
        <f t="shared" ref="E1095" si="3947">IF(ISBLANK(B1095),"",B1095/B1094-1)</f>
        <v>-5.6091408220804273E-2</v>
      </c>
      <c r="F1095" s="349">
        <f t="shared" ref="F1095" si="3948">IF(ISBLANK(C1095),"",C1095/C1094-1)</f>
        <v>-4.4264012572027278E-2</v>
      </c>
      <c r="G1095" s="470">
        <f t="shared" si="3931"/>
        <v>0.74321731981364758</v>
      </c>
      <c r="I1095" s="339">
        <v>6.4</v>
      </c>
      <c r="J1095" s="365">
        <v>11.6</v>
      </c>
      <c r="L1095" s="365">
        <v>8.4</v>
      </c>
      <c r="N1095" s="365">
        <v>9.65</v>
      </c>
      <c r="P1095" s="379">
        <v>-1.94</v>
      </c>
      <c r="Q1095" s="368">
        <v>0.45</v>
      </c>
      <c r="R1095" s="366">
        <v>3.75</v>
      </c>
      <c r="S1095" s="73">
        <v>6.95</v>
      </c>
      <c r="T1095" s="365">
        <v>6.1</v>
      </c>
      <c r="U1095" s="365">
        <v>11.55</v>
      </c>
      <c r="V1095" s="365">
        <v>8.3000000000000007</v>
      </c>
      <c r="X1095" s="73">
        <v>17.100000000000001</v>
      </c>
      <c r="Y1095" s="365">
        <v>15.75</v>
      </c>
      <c r="Z1095" s="457">
        <v>16.05</v>
      </c>
      <c r="AA1095" s="365">
        <v>3.21</v>
      </c>
      <c r="AB1095" s="365">
        <v>0.84</v>
      </c>
      <c r="AD1095" s="475">
        <v>4.7</v>
      </c>
      <c r="AE1095" s="325">
        <f t="shared" ref="AE1095" si="3949">IF(ISBLANK(I1095),"",I1095/I1094-1)</f>
        <v>1.5873015873016039E-2</v>
      </c>
      <c r="AF1095" s="325">
        <f t="shared" ref="AF1095" si="3950">IF(ISBLANK(J1095),"",J1095/J1094-1)</f>
        <v>-2.9288702928870314E-2</v>
      </c>
      <c r="AH1095" s="451">
        <f t="shared" ref="AH1095" si="3951">IF(ISBLANK(L1095),"",L1095/L1094-1)</f>
        <v>-9.6774193548387122E-2</v>
      </c>
      <c r="AJ1095" s="455">
        <f t="shared" ref="AJ1095" si="3952">IF(ISBLANK(N1095),"",N1095/N1094-1)</f>
        <v>-2.0304568527918732E-2</v>
      </c>
      <c r="AL1095" s="462">
        <f t="shared" ref="AL1095" si="3953">IF(ISBLANK(P1095),"",P1095/P1094-1)</f>
        <v>0.32876712328767121</v>
      </c>
      <c r="AM1095" s="462">
        <f t="shared" ref="AM1095" si="3954">IF(ISBLANK(Q1095),"",Q1095/Q1094-1)</f>
        <v>0</v>
      </c>
      <c r="AN1095" s="465">
        <f t="shared" ref="AN1095" si="3955">IF(ISBLANK(R1095),"",R1095/R1094-1)</f>
        <v>-5.0632911392405111E-2</v>
      </c>
      <c r="AO1095" s="325">
        <f t="shared" ref="AO1095" si="3956">IF(ISBLANK(S1095),"",S1095/S1094-1)</f>
        <v>-0.11464968152866239</v>
      </c>
      <c r="AP1095" s="451">
        <f t="shared" ref="AP1095" si="3957">IF(ISBLANK(T1095),"",T1095/T1094-1)</f>
        <v>-0.12857142857142867</v>
      </c>
      <c r="AQ1095" s="451">
        <f t="shared" ref="AQ1095" si="3958">IF(ISBLANK(U1095),"",U1095/U1094-1)</f>
        <v>-2.5316455696202445E-2</v>
      </c>
      <c r="AR1095" s="451">
        <f t="shared" ref="AR1095" si="3959">IF(ISBLANK(V1095),"",V1095/V1094-1)</f>
        <v>-2.9239766081871288E-2</v>
      </c>
      <c r="AS1095" s="451">
        <f t="shared" ref="AS1095" si="3960">IF(ISBLANK(X1095),"",X1095/X1094-1)</f>
        <v>-4.7353760445682291E-2</v>
      </c>
      <c r="AT1095" s="451">
        <f t="shared" ref="AT1095" si="3961">IF(ISBLANK(Y1095),"",Y1095/Y1094-1)</f>
        <v>-5.1204819277108515E-2</v>
      </c>
      <c r="AU1095" s="444">
        <f t="shared" ref="AU1095" si="3962">IF(ISBLANK(Z1095),"",Z1095/Z1094-1)</f>
        <v>-5.0295857988165604E-2</v>
      </c>
      <c r="AV1095" s="466">
        <f t="shared" ref="AV1095" si="3963">IF(ISBLANK(AA1095),"",AA1095/AA1094-1)</f>
        <v>-4.179104477611939E-2</v>
      </c>
      <c r="AW1095" s="466">
        <f t="shared" ref="AW1095" si="3964">IF(ISBLANK(AB1095),"",AB1095/AB1094-1)</f>
        <v>-0.134020618556701</v>
      </c>
    </row>
    <row r="1096" spans="1:49">
      <c r="A1096" s="40">
        <f t="shared" si="3890"/>
        <v>44970</v>
      </c>
      <c r="B1096" s="26">
        <v>6481</v>
      </c>
      <c r="C1096" s="26">
        <v>3663</v>
      </c>
      <c r="D1096" s="363">
        <f t="shared" ref="D1096:D1097" si="3965">IF(ISBLANK(B1096),"",(B1096+C1096)/(B1095+C1095)-1)</f>
        <v>1.33866133866134E-2</v>
      </c>
      <c r="E1096" s="349">
        <f t="shared" ref="E1096" si="3966">IF(ISBLANK(B1096),"",B1096/B1095-1)</f>
        <v>1.8864958339883664E-2</v>
      </c>
      <c r="F1096" s="349">
        <f t="shared" ref="F1096" si="3967">IF(ISBLANK(C1096),"",C1096/C1095-1)</f>
        <v>3.8366675801588812E-3</v>
      </c>
      <c r="G1096" s="470">
        <f t="shared" si="3931"/>
        <v>0.76931476931476928</v>
      </c>
      <c r="I1096" s="339">
        <v>6.2</v>
      </c>
      <c r="J1096" s="365">
        <v>11.9</v>
      </c>
      <c r="L1096" s="365">
        <v>8.25</v>
      </c>
      <c r="N1096" s="365">
        <v>9.5</v>
      </c>
      <c r="P1096" s="379">
        <v>-1.1627906976744186E-2</v>
      </c>
      <c r="Q1096" s="368">
        <v>0.42</v>
      </c>
      <c r="R1096" s="366">
        <v>3.75</v>
      </c>
      <c r="S1096" s="73">
        <v>6.8</v>
      </c>
      <c r="T1096" s="365">
        <v>5.95</v>
      </c>
      <c r="U1096" s="365">
        <v>11.55</v>
      </c>
      <c r="V1096" s="365">
        <v>8.3000000000000007</v>
      </c>
      <c r="X1096" s="73">
        <v>17.75</v>
      </c>
      <c r="Y1096" s="365">
        <v>16.399999999999999</v>
      </c>
      <c r="Z1096" s="457">
        <v>16.7</v>
      </c>
      <c r="AA1096" s="365">
        <v>3.32</v>
      </c>
      <c r="AB1096" s="365">
        <v>0.87</v>
      </c>
      <c r="AD1096" s="475">
        <v>4.55</v>
      </c>
      <c r="AE1096" s="325">
        <f t="shared" ref="AE1096" si="3968">IF(ISBLANK(I1096),"",I1096/I1095-1)</f>
        <v>-3.125E-2</v>
      </c>
      <c r="AF1096" s="325">
        <f t="shared" ref="AF1096" si="3969">IF(ISBLANK(J1096),"",J1096/J1095-1)</f>
        <v>2.5862068965517349E-2</v>
      </c>
      <c r="AH1096" s="451">
        <f t="shared" ref="AH1096:AH1097" si="3970">IF(ISBLANK(L1096),"",L1096/L1095-1)</f>
        <v>-1.7857142857142905E-2</v>
      </c>
      <c r="AJ1096" s="455">
        <f t="shared" ref="AJ1096:AJ1097" si="3971">IF(ISBLANK(N1096),"",N1096/N1095-1)</f>
        <v>-1.5544041450777257E-2</v>
      </c>
      <c r="AL1096" s="462">
        <f t="shared" ref="AL1096" si="3972">IF(ISBLANK(P1096),"",P1096/P1095-1)</f>
        <v>-0.99400623351714212</v>
      </c>
      <c r="AM1096" s="462">
        <f t="shared" ref="AM1096" si="3973">IF(ISBLANK(Q1096),"",Q1096/Q1095-1)</f>
        <v>-6.6666666666666763E-2</v>
      </c>
      <c r="AN1096" s="465">
        <f t="shared" ref="AN1096" si="3974">IF(ISBLANK(R1096),"",R1096/R1095-1)</f>
        <v>0</v>
      </c>
      <c r="AO1096" s="325">
        <f t="shared" ref="AO1096" si="3975">IF(ISBLANK(S1096),"",S1096/S1095-1)</f>
        <v>-2.1582733812949728E-2</v>
      </c>
      <c r="AP1096" s="451">
        <f t="shared" ref="AP1096" si="3976">IF(ISBLANK(T1096),"",T1096/T1095-1)</f>
        <v>-2.4590163934426146E-2</v>
      </c>
      <c r="AQ1096" s="451">
        <f t="shared" ref="AQ1096" si="3977">IF(ISBLANK(U1096),"",U1096/U1095-1)</f>
        <v>0</v>
      </c>
      <c r="AR1096" s="451">
        <f t="shared" ref="AR1096" si="3978">IF(ISBLANK(V1096),"",V1096/V1095-1)</f>
        <v>0</v>
      </c>
      <c r="AS1096" s="451">
        <f t="shared" ref="AS1096" si="3979">IF(ISBLANK(X1096),"",X1096/X1095-1)</f>
        <v>3.8011695906432719E-2</v>
      </c>
      <c r="AT1096" s="451">
        <f t="shared" ref="AT1096" si="3980">IF(ISBLANK(Y1096),"",Y1096/Y1095-1)</f>
        <v>4.1269841269841123E-2</v>
      </c>
      <c r="AU1096" s="444">
        <f t="shared" ref="AU1096" si="3981">IF(ISBLANK(Z1096),"",Z1096/Z1095-1)</f>
        <v>4.049844236760114E-2</v>
      </c>
      <c r="AV1096" s="466">
        <f t="shared" ref="AV1096" si="3982">IF(ISBLANK(AA1096),"",AA1096/AA1095-1)</f>
        <v>3.4267912772585563E-2</v>
      </c>
      <c r="AW1096" s="466">
        <f t="shared" ref="AW1096" si="3983">IF(ISBLANK(AB1096),"",AB1096/AB1095-1)</f>
        <v>3.5714285714285809E-2</v>
      </c>
    </row>
    <row r="1097" spans="1:49">
      <c r="A1097" s="40">
        <f t="shared" si="3890"/>
        <v>44977</v>
      </c>
      <c r="B1097" s="26">
        <v>5938</v>
      </c>
      <c r="C1097" s="26">
        <v>3636</v>
      </c>
      <c r="D1097" s="363">
        <f t="shared" si="3965"/>
        <v>-5.6190851735015812E-2</v>
      </c>
      <c r="E1097" s="349">
        <f t="shared" ref="E1097" si="3984">IF(ISBLANK(B1097),"",B1097/B1096-1)</f>
        <v>-8.3783366764388245E-2</v>
      </c>
      <c r="F1097" s="349">
        <f t="shared" ref="F1097" si="3985">IF(ISBLANK(C1097),"",C1097/C1096-1)</f>
        <v>-7.3710073710073765E-3</v>
      </c>
      <c r="G1097" s="470">
        <f t="shared" ref="G1097" si="3986">(B1097-C1097)/C1097</f>
        <v>0.63311331133113313</v>
      </c>
      <c r="I1097" s="339">
        <v>6.05</v>
      </c>
      <c r="J1097" s="365">
        <v>11.65</v>
      </c>
      <c r="L1097" s="365">
        <v>7.95</v>
      </c>
      <c r="N1097" s="365">
        <v>11.35</v>
      </c>
      <c r="P1097" s="379">
        <v>-1.94</v>
      </c>
      <c r="Q1097" s="368">
        <v>0.36</v>
      </c>
      <c r="R1097" s="366">
        <v>3.15</v>
      </c>
      <c r="S1097" s="73">
        <v>6.5</v>
      </c>
      <c r="T1097" s="365">
        <v>5.65</v>
      </c>
      <c r="U1097" s="365">
        <v>10.6</v>
      </c>
      <c r="V1097" s="365">
        <v>7.35</v>
      </c>
      <c r="X1097" s="73">
        <v>17.149999999999999</v>
      </c>
      <c r="Y1097" s="365">
        <v>15.8</v>
      </c>
      <c r="Z1097" s="457">
        <v>16.100000000000001</v>
      </c>
      <c r="AA1097" s="365">
        <v>2.4900000000000002</v>
      </c>
      <c r="AB1097" s="365">
        <v>0.31</v>
      </c>
      <c r="AD1097" s="475">
        <v>4.25</v>
      </c>
      <c r="AE1097" s="325">
        <f t="shared" ref="AE1097" si="3987">IF(ISBLANK(I1097),"",I1097/I1096-1)</f>
        <v>-2.4193548387096864E-2</v>
      </c>
      <c r="AF1097" s="325">
        <f t="shared" ref="AF1097" si="3988">IF(ISBLANK(J1097),"",J1097/J1096-1)</f>
        <v>-2.1008403361344574E-2</v>
      </c>
      <c r="AH1097" s="451">
        <f t="shared" si="3970"/>
        <v>-3.6363636363636376E-2</v>
      </c>
      <c r="AJ1097" s="455">
        <f t="shared" si="3971"/>
        <v>0.1947368421052631</v>
      </c>
      <c r="AL1097" s="462">
        <f t="shared" ref="AL1097" si="3989">IF(ISBLANK(P1097),"",P1097/P1096-1)</f>
        <v>165.84</v>
      </c>
      <c r="AM1097" s="462">
        <f t="shared" ref="AM1097" si="3990">IF(ISBLANK(Q1097),"",Q1097/Q1096-1)</f>
        <v>-0.1428571428571429</v>
      </c>
      <c r="AN1097" s="465">
        <f t="shared" ref="AN1097" si="3991">IF(ISBLANK(R1097),"",R1097/R1096-1)</f>
        <v>-0.16000000000000003</v>
      </c>
      <c r="AO1097" s="325">
        <f t="shared" ref="AO1097" si="3992">IF(ISBLANK(S1097),"",S1097/S1096-1)</f>
        <v>-4.4117647058823484E-2</v>
      </c>
      <c r="AP1097" s="451">
        <f t="shared" ref="AP1097" si="3993">IF(ISBLANK(T1097),"",T1097/T1096-1)</f>
        <v>-5.0420168067226823E-2</v>
      </c>
      <c r="AQ1097" s="451">
        <f t="shared" ref="AQ1097" si="3994">IF(ISBLANK(U1097),"",U1097/U1096-1)</f>
        <v>-8.2251082251082352E-2</v>
      </c>
      <c r="AR1097" s="451">
        <f t="shared" ref="AR1097" si="3995">IF(ISBLANK(V1097),"",V1097/V1096-1)</f>
        <v>-0.1144578313253013</v>
      </c>
      <c r="AS1097" s="451">
        <f t="shared" ref="AS1097" si="3996">IF(ISBLANK(X1097),"",X1097/X1096-1)</f>
        <v>-3.3802816901408517E-2</v>
      </c>
      <c r="AT1097" s="451">
        <f t="shared" ref="AT1097" si="3997">IF(ISBLANK(Y1097),"",Y1097/Y1096-1)</f>
        <v>-3.6585365853658458E-2</v>
      </c>
      <c r="AU1097" s="444">
        <f t="shared" ref="AU1097" si="3998">IF(ISBLANK(Z1097),"",Z1097/Z1096-1)</f>
        <v>-3.5928143712574689E-2</v>
      </c>
      <c r="AV1097" s="466">
        <f t="shared" ref="AV1097" si="3999">IF(ISBLANK(AA1097),"",AA1097/AA1096-1)</f>
        <v>-0.24999999999999989</v>
      </c>
      <c r="AW1097" s="466">
        <f t="shared" ref="AW1097" si="4000">IF(ISBLANK(AB1097),"",AB1097/AB1096-1)</f>
        <v>-0.64367816091954022</v>
      </c>
    </row>
    <row r="1098" spans="1:49">
      <c r="A1098" s="40">
        <f t="shared" ref="A1098:A1103" si="4001">A1097+7</f>
        <v>44984</v>
      </c>
      <c r="B1098" s="26">
        <v>6424</v>
      </c>
      <c r="C1098" s="26">
        <v>4031</v>
      </c>
      <c r="D1098" s="363">
        <f t="shared" ref="D1098" si="4002">IF(ISBLANK(B1098),"",(B1098+C1098)/(B1097+C1097)-1)</f>
        <v>9.2020054313766364E-2</v>
      </c>
      <c r="E1098" s="349">
        <f t="shared" ref="E1098" si="4003">IF(ISBLANK(B1098),"",B1098/B1097-1)</f>
        <v>8.1845739306163789E-2</v>
      </c>
      <c r="F1098" s="349">
        <f t="shared" ref="F1098" si="4004">IF(ISBLANK(C1098),"",C1098/C1097-1)</f>
        <v>0.10863586358635868</v>
      </c>
      <c r="G1098" s="470">
        <f t="shared" ref="G1098" si="4005">(B1098-C1098)/C1098</f>
        <v>0.59364921855618957</v>
      </c>
      <c r="I1098" s="339">
        <v>6.85</v>
      </c>
      <c r="J1098" s="365">
        <v>12.05</v>
      </c>
      <c r="L1098" s="365">
        <v>8.25</v>
      </c>
      <c r="N1098" s="365">
        <v>11.8</v>
      </c>
      <c r="P1098" s="379">
        <v>-1.69</v>
      </c>
      <c r="Q1098" s="368">
        <v>1.06</v>
      </c>
      <c r="R1098" s="366">
        <v>3.55</v>
      </c>
      <c r="S1098" s="73">
        <v>6.8</v>
      </c>
      <c r="T1098" s="365">
        <v>5.95</v>
      </c>
      <c r="U1098" s="365">
        <v>11.4</v>
      </c>
      <c r="V1098" s="365">
        <v>8.15</v>
      </c>
      <c r="X1098" s="73">
        <v>18.100000000000001</v>
      </c>
      <c r="Y1098" s="365">
        <v>16.75</v>
      </c>
      <c r="Z1098" s="457">
        <v>17.05</v>
      </c>
      <c r="AA1098" s="365">
        <v>2.81</v>
      </c>
      <c r="AB1098" s="365">
        <v>0.76</v>
      </c>
      <c r="AD1098" s="475">
        <v>4.55</v>
      </c>
      <c r="AE1098" s="325">
        <f t="shared" ref="AE1098" si="4006">IF(ISBLANK(I1098),"",I1098/I1097-1)</f>
        <v>0.13223140495867769</v>
      </c>
      <c r="AF1098" s="325">
        <f t="shared" ref="AF1098" si="4007">IF(ISBLANK(J1098),"",J1098/J1097-1)</f>
        <v>3.4334763948497882E-2</v>
      </c>
      <c r="AH1098" s="451">
        <f t="shared" ref="AH1098" si="4008">IF(ISBLANK(L1098),"",L1098/L1097-1)</f>
        <v>3.7735849056603765E-2</v>
      </c>
      <c r="AJ1098" s="455">
        <f t="shared" ref="AJ1098" si="4009">IF(ISBLANK(N1098),"",N1098/N1097-1)</f>
        <v>3.9647577092511099E-2</v>
      </c>
      <c r="AL1098" s="462">
        <f t="shared" ref="AL1098" si="4010">IF(ISBLANK(P1098),"",P1098/P1097-1)</f>
        <v>-0.12886597938144329</v>
      </c>
      <c r="AM1098" s="462">
        <f t="shared" ref="AM1098" si="4011">IF(ISBLANK(Q1098),"",Q1098/Q1097-1)</f>
        <v>1.9444444444444446</v>
      </c>
      <c r="AN1098" s="465">
        <f t="shared" ref="AN1098" si="4012">IF(ISBLANK(R1098),"",R1098/R1097-1)</f>
        <v>0.12698412698412698</v>
      </c>
      <c r="AO1098" s="325">
        <f t="shared" ref="AO1098" si="4013">IF(ISBLANK(S1098),"",S1098/S1097-1)</f>
        <v>4.6153846153846212E-2</v>
      </c>
      <c r="AP1098" s="451">
        <f t="shared" ref="AP1098" si="4014">IF(ISBLANK(T1098),"",T1098/T1097-1)</f>
        <v>5.3097345132743223E-2</v>
      </c>
      <c r="AQ1098" s="451">
        <f t="shared" ref="AQ1098" si="4015">IF(ISBLANK(U1098),"",U1098/U1097-1)</f>
        <v>7.547169811320753E-2</v>
      </c>
      <c r="AR1098" s="451">
        <f t="shared" ref="AR1098" si="4016">IF(ISBLANK(V1098),"",V1098/V1097-1)</f>
        <v>0.10884353741496611</v>
      </c>
      <c r="AS1098" s="451">
        <f t="shared" ref="AS1098" si="4017">IF(ISBLANK(X1098),"",X1098/X1097-1)</f>
        <v>5.5393586005830997E-2</v>
      </c>
      <c r="AT1098" s="451">
        <f t="shared" ref="AT1098" si="4018">IF(ISBLANK(Y1098),"",Y1098/Y1097-1)</f>
        <v>6.0126582278480889E-2</v>
      </c>
      <c r="AU1098" s="444">
        <f t="shared" ref="AU1098" si="4019">IF(ISBLANK(Z1098),"",Z1098/Z1097-1)</f>
        <v>5.9006211180124168E-2</v>
      </c>
      <c r="AV1098" s="466">
        <f t="shared" ref="AV1098" si="4020">IF(ISBLANK(AA1098),"",AA1098/AA1097-1)</f>
        <v>0.12851405622489942</v>
      </c>
      <c r="AW1098" s="466">
        <f t="shared" ref="AW1098" si="4021">IF(ISBLANK(AB1098),"",AB1098/AB1097-1)</f>
        <v>1.4516129032258065</v>
      </c>
    </row>
    <row r="1099" spans="1:49">
      <c r="A1099" s="40">
        <f t="shared" si="4001"/>
        <v>44991</v>
      </c>
      <c r="B1099" s="26">
        <v>7469</v>
      </c>
      <c r="C1099" s="26">
        <v>4792</v>
      </c>
      <c r="D1099" s="363">
        <f t="shared" ref="D1099:D1100" si="4022">IF(ISBLANK(B1099),"",(B1099+C1099)/(B1098+C1098)-1)</f>
        <v>0.1727403156384506</v>
      </c>
      <c r="E1099" s="349">
        <f t="shared" ref="E1099" si="4023">IF(ISBLANK(B1099),"",B1099/B1098-1)</f>
        <v>0.16267123287671237</v>
      </c>
      <c r="F1099" s="349">
        <f t="shared" ref="F1099" si="4024">IF(ISBLANK(C1099),"",C1099/C1098-1)</f>
        <v>0.18878690151327215</v>
      </c>
      <c r="G1099" s="470">
        <f t="shared" ref="G1099:G1100" si="4025">(B1099-C1099)/C1099</f>
        <v>0.55863939899833059</v>
      </c>
      <c r="I1099" s="339">
        <v>7.75</v>
      </c>
      <c r="J1099" s="365">
        <v>13.15</v>
      </c>
      <c r="L1099" s="365">
        <v>9.9499999999999993</v>
      </c>
      <c r="N1099" s="365">
        <v>13.5</v>
      </c>
      <c r="P1099" s="379">
        <v>-0.75</v>
      </c>
      <c r="Q1099" s="368">
        <v>1.77</v>
      </c>
      <c r="R1099" s="366">
        <v>4.1500000000000004</v>
      </c>
      <c r="S1099" s="73">
        <v>8.5</v>
      </c>
      <c r="T1099" s="365">
        <v>7.65</v>
      </c>
      <c r="U1099" s="365">
        <v>12.65</v>
      </c>
      <c r="V1099" s="365">
        <v>9.4</v>
      </c>
      <c r="X1099" s="73">
        <v>19.8</v>
      </c>
      <c r="Y1099" s="365">
        <v>18.45</v>
      </c>
      <c r="Z1099" s="457">
        <v>18.75</v>
      </c>
      <c r="AA1099" s="365">
        <v>3.94</v>
      </c>
      <c r="AB1099" s="365">
        <v>1.56</v>
      </c>
      <c r="AD1099" s="475">
        <v>6.25</v>
      </c>
      <c r="AE1099" s="325">
        <f t="shared" ref="AE1099" si="4026">IF(ISBLANK(I1099),"",I1099/I1098-1)</f>
        <v>0.13138686131386867</v>
      </c>
      <c r="AF1099" s="325">
        <f t="shared" ref="AF1099" si="4027">IF(ISBLANK(J1099),"",J1099/J1098-1)</f>
        <v>9.1286307053941806E-2</v>
      </c>
      <c r="AH1099" s="451">
        <f t="shared" ref="AH1099" si="4028">IF(ISBLANK(L1099),"",L1099/L1098-1)</f>
        <v>0.20606060606060606</v>
      </c>
      <c r="AJ1099" s="455">
        <f t="shared" ref="AJ1099" si="4029">IF(ISBLANK(N1099),"",N1099/N1098-1)</f>
        <v>0.14406779661016933</v>
      </c>
      <c r="AL1099" s="462">
        <f t="shared" ref="AL1099" si="4030">IF(ISBLANK(P1099),"",P1099/P1098-1)</f>
        <v>-0.55621301775147924</v>
      </c>
      <c r="AM1099" s="462">
        <f t="shared" ref="AM1099" si="4031">IF(ISBLANK(Q1099),"",Q1099/Q1098-1)</f>
        <v>0.66981132075471694</v>
      </c>
      <c r="AN1099" s="465">
        <f t="shared" ref="AN1099" si="4032">IF(ISBLANK(R1099),"",R1099/R1098-1)</f>
        <v>0.16901408450704247</v>
      </c>
      <c r="AO1099" s="325">
        <f t="shared" ref="AO1099" si="4033">IF(ISBLANK(S1099),"",S1099/S1098-1)</f>
        <v>0.25</v>
      </c>
      <c r="AP1099" s="451">
        <f t="shared" ref="AP1099" si="4034">IF(ISBLANK(T1099),"",T1099/T1098-1)</f>
        <v>0.28571428571428581</v>
      </c>
      <c r="AQ1099" s="451">
        <f t="shared" ref="AQ1099" si="4035">IF(ISBLANK(U1099),"",U1099/U1098-1)</f>
        <v>0.10964912280701755</v>
      </c>
      <c r="AR1099" s="451">
        <f t="shared" ref="AR1099" si="4036">IF(ISBLANK(V1099),"",V1099/V1098-1)</f>
        <v>0.15337423312883436</v>
      </c>
      <c r="AS1099" s="451">
        <f t="shared" ref="AS1099" si="4037">IF(ISBLANK(X1099),"",X1099/X1098-1)</f>
        <v>9.3922651933701529E-2</v>
      </c>
      <c r="AT1099" s="451">
        <f t="shared" ref="AT1099" si="4038">IF(ISBLANK(Y1099),"",Y1099/Y1098-1)</f>
        <v>0.10149253731343277</v>
      </c>
      <c r="AU1099" s="444">
        <f t="shared" ref="AU1099" si="4039">IF(ISBLANK(Z1099),"",Z1099/Z1098-1)</f>
        <v>9.9706744868035102E-2</v>
      </c>
      <c r="AV1099" s="466">
        <f t="shared" ref="AV1099" si="4040">IF(ISBLANK(AA1099),"",AA1099/AA1098-1)</f>
        <v>0.40213523131672591</v>
      </c>
      <c r="AW1099" s="466">
        <f t="shared" ref="AW1099" si="4041">IF(ISBLANK(AB1099),"",AB1099/AB1098-1)</f>
        <v>1.0526315789473686</v>
      </c>
    </row>
    <row r="1100" spans="1:49">
      <c r="A1100" s="40">
        <f t="shared" si="4001"/>
        <v>44998</v>
      </c>
      <c r="B1100" s="26">
        <v>8552</v>
      </c>
      <c r="C1100" s="26">
        <v>5450</v>
      </c>
      <c r="D1100" s="363">
        <f t="shared" si="4022"/>
        <v>0.14199494331620577</v>
      </c>
      <c r="E1100" s="349">
        <f t="shared" ref="E1100" si="4042">IF(ISBLANK(B1100),"",B1100/B1099-1)</f>
        <v>0.14499933056634084</v>
      </c>
      <c r="F1100" s="349">
        <f t="shared" ref="F1100" si="4043">IF(ISBLANK(C1100),"",C1100/C1099-1)</f>
        <v>0.13731218697829717</v>
      </c>
      <c r="G1100" s="470">
        <f t="shared" si="4025"/>
        <v>0.5691743119266055</v>
      </c>
      <c r="I1100" s="339">
        <v>8.4</v>
      </c>
      <c r="J1100" s="365">
        <v>14.65</v>
      </c>
      <c r="L1100" s="365">
        <v>10.95</v>
      </c>
      <c r="N1100" s="365">
        <v>14.75</v>
      </c>
      <c r="P1100" s="379">
        <v>-0.25</v>
      </c>
      <c r="Q1100" s="368">
        <v>2.41</v>
      </c>
      <c r="R1100" s="366">
        <v>5.35</v>
      </c>
      <c r="S1100" s="73">
        <v>9.5</v>
      </c>
      <c r="T1100" s="365">
        <v>8.75</v>
      </c>
      <c r="U1100" s="365">
        <v>14.55</v>
      </c>
      <c r="V1100" s="365">
        <v>11.3</v>
      </c>
      <c r="X1100" s="73">
        <v>20.95</v>
      </c>
      <c r="Y1100" s="365">
        <v>19.600000000000001</v>
      </c>
      <c r="Z1100" s="457">
        <v>19.899999999999999</v>
      </c>
      <c r="AA1100" s="365">
        <v>4.95</v>
      </c>
      <c r="AB1100" s="365">
        <v>2.83</v>
      </c>
      <c r="AD1100" s="475">
        <v>7.25</v>
      </c>
      <c r="AE1100" s="325">
        <f t="shared" ref="AE1100" si="4044">IF(ISBLANK(I1100),"",I1100/I1099-1)</f>
        <v>8.3870967741935587E-2</v>
      </c>
      <c r="AF1100" s="325">
        <f t="shared" ref="AF1100" si="4045">IF(ISBLANK(J1100),"",J1100/J1099-1)</f>
        <v>0.11406844106463887</v>
      </c>
      <c r="AH1100" s="451">
        <f t="shared" ref="AH1100" si="4046">IF(ISBLANK(L1100),"",L1100/L1099-1)</f>
        <v>0.10050251256281406</v>
      </c>
      <c r="AJ1100" s="455">
        <f t="shared" ref="AJ1100" si="4047">IF(ISBLANK(N1100),"",N1100/N1099-1)</f>
        <v>9.259259259259256E-2</v>
      </c>
      <c r="AL1100" s="462">
        <f t="shared" ref="AL1100" si="4048">IF(ISBLANK(P1100),"",P1100/P1099-1)</f>
        <v>-0.66666666666666674</v>
      </c>
      <c r="AM1100" s="462">
        <f t="shared" ref="AM1100" si="4049">IF(ISBLANK(Q1100),"",Q1100/Q1099-1)</f>
        <v>0.3615819209039548</v>
      </c>
      <c r="AN1100" s="465">
        <f t="shared" ref="AN1100" si="4050">IF(ISBLANK(R1100),"",R1100/R1099-1)</f>
        <v>0.28915662650602392</v>
      </c>
      <c r="AO1100" s="325">
        <f t="shared" ref="AO1100" si="4051">IF(ISBLANK(S1100),"",S1100/S1099-1)</f>
        <v>0.11764705882352944</v>
      </c>
      <c r="AP1100" s="451">
        <f t="shared" ref="AP1100" si="4052">IF(ISBLANK(T1100),"",T1100/T1099-1)</f>
        <v>0.14379084967320255</v>
      </c>
      <c r="AQ1100" s="451">
        <f t="shared" ref="AQ1100" si="4053">IF(ISBLANK(U1100),"",U1100/U1099-1)</f>
        <v>0.15019762845849804</v>
      </c>
      <c r="AR1100" s="451">
        <f t="shared" ref="AR1100" si="4054">IF(ISBLANK(V1100),"",V1100/V1099-1)</f>
        <v>0.2021276595744681</v>
      </c>
      <c r="AS1100" s="451">
        <f t="shared" ref="AS1100" si="4055">IF(ISBLANK(X1100),"",X1100/X1099-1)</f>
        <v>5.8080808080807955E-2</v>
      </c>
      <c r="AT1100" s="451">
        <f t="shared" ref="AT1100" si="4056">IF(ISBLANK(Y1100),"",Y1100/Y1099-1)</f>
        <v>6.233062330623329E-2</v>
      </c>
      <c r="AU1100" s="444">
        <f t="shared" ref="AU1100" si="4057">IF(ISBLANK(Z1100),"",Z1100/Z1099-1)</f>
        <v>6.133333333333324E-2</v>
      </c>
      <c r="AV1100" s="466">
        <f t="shared" ref="AV1100" si="4058">IF(ISBLANK(AA1100),"",AA1100/AA1099-1)</f>
        <v>0.25634517766497478</v>
      </c>
      <c r="AW1100" s="466">
        <f t="shared" ref="AW1100" si="4059">IF(ISBLANK(AB1100),"",AB1100/AB1099-1)</f>
        <v>0.8141025641025641</v>
      </c>
    </row>
    <row r="1101" spans="1:49">
      <c r="A1101" s="40">
        <f t="shared" si="4001"/>
        <v>45005</v>
      </c>
      <c r="B1101" s="26">
        <v>8671</v>
      </c>
      <c r="C1101" s="26">
        <v>5819</v>
      </c>
      <c r="D1101" s="363">
        <f t="shared" ref="D1101" si="4060">IF(ISBLANK(B1101),"",(B1101+C1101)/(B1100+C1100)-1)</f>
        <v>3.4852163976574868E-2</v>
      </c>
      <c r="E1101" s="349">
        <f t="shared" ref="E1101" si="4061">IF(ISBLANK(B1101),"",B1101/B1100-1)</f>
        <v>1.3914873713751108E-2</v>
      </c>
      <c r="F1101" s="349">
        <f t="shared" ref="F1101" si="4062">IF(ISBLANK(C1101),"",C1101/C1100-1)</f>
        <v>6.7706422018348533E-2</v>
      </c>
      <c r="G1101" s="470">
        <f t="shared" ref="G1101" si="4063">(B1101-C1101)/C1101</f>
        <v>0.49011857707509882</v>
      </c>
      <c r="I1101" s="339">
        <v>8.75</v>
      </c>
      <c r="J1101" s="365">
        <v>15.95</v>
      </c>
      <c r="L1101" s="365">
        <v>11.35</v>
      </c>
      <c r="N1101" s="365">
        <v>14.5</v>
      </c>
      <c r="P1101" s="379">
        <v>-0.06</v>
      </c>
      <c r="Q1101" s="368">
        <v>2.9</v>
      </c>
      <c r="R1101" s="366">
        <v>5.25</v>
      </c>
      <c r="S1101" s="73">
        <v>9.9</v>
      </c>
      <c r="T1101" s="365">
        <v>9.25</v>
      </c>
      <c r="U1101" s="365">
        <v>14.25</v>
      </c>
      <c r="V1101" s="365">
        <v>11.05</v>
      </c>
      <c r="X1101" s="73">
        <v>21.45</v>
      </c>
      <c r="Y1101" s="365">
        <v>20.3</v>
      </c>
      <c r="Z1101" s="457">
        <v>20.6</v>
      </c>
      <c r="AA1101" s="365">
        <v>5.0199999999999996</v>
      </c>
      <c r="AB1101" s="365">
        <v>2.79</v>
      </c>
      <c r="AD1101" s="475">
        <v>7.65</v>
      </c>
      <c r="AE1101" s="325">
        <f t="shared" ref="AE1101" si="4064">IF(ISBLANK(I1101),"",I1101/I1100-1)</f>
        <v>4.1666666666666519E-2</v>
      </c>
      <c r="AF1101" s="325">
        <f t="shared" ref="AF1101" si="4065">IF(ISBLANK(J1101),"",J1101/J1100-1)</f>
        <v>8.8737201365187701E-2</v>
      </c>
      <c r="AH1101" s="451">
        <f t="shared" ref="AH1101" si="4066">IF(ISBLANK(L1101),"",L1101/L1100-1)</f>
        <v>3.6529680365296802E-2</v>
      </c>
      <c r="AJ1101" s="455">
        <f t="shared" ref="AJ1101" si="4067">IF(ISBLANK(N1101),"",N1101/N1100-1)</f>
        <v>-1.6949152542372836E-2</v>
      </c>
      <c r="AL1101" s="462">
        <f t="shared" ref="AL1101" si="4068">IF(ISBLANK(P1101),"",P1101/P1100-1)</f>
        <v>-0.76</v>
      </c>
      <c r="AM1101" s="462">
        <f t="shared" ref="AM1101" si="4069">IF(ISBLANK(Q1101),"",Q1101/Q1100-1)</f>
        <v>0.20331950207468874</v>
      </c>
      <c r="AN1101" s="465">
        <f t="shared" ref="AN1101" si="4070">IF(ISBLANK(R1101),"",R1101/R1100-1)</f>
        <v>-1.869158878504662E-2</v>
      </c>
      <c r="AO1101" s="325">
        <f t="shared" ref="AO1101" si="4071">IF(ISBLANK(S1101),"",S1101/S1100-1)</f>
        <v>4.2105263157894868E-2</v>
      </c>
      <c r="AP1101" s="451">
        <f t="shared" ref="AP1101" si="4072">IF(ISBLANK(T1101),"",T1101/T1100-1)</f>
        <v>5.7142857142857162E-2</v>
      </c>
      <c r="AQ1101" s="451">
        <f t="shared" ref="AQ1101" si="4073">IF(ISBLANK(U1101),"",U1101/U1100-1)</f>
        <v>-2.0618556701030966E-2</v>
      </c>
      <c r="AR1101" s="451">
        <f t="shared" ref="AR1101" si="4074">IF(ISBLANK(V1101),"",V1101/V1100-1)</f>
        <v>-2.2123893805309769E-2</v>
      </c>
      <c r="AS1101" s="451">
        <f t="shared" ref="AS1101" si="4075">IF(ISBLANK(X1101),"",X1101/X1100-1)</f>
        <v>2.3866348448687402E-2</v>
      </c>
      <c r="AT1101" s="451">
        <f t="shared" ref="AT1101" si="4076">IF(ISBLANK(Y1101),"",Y1101/Y1100-1)</f>
        <v>3.5714285714285587E-2</v>
      </c>
      <c r="AU1101" s="444">
        <f t="shared" ref="AU1101" si="4077">IF(ISBLANK(Z1101),"",Z1101/Z1100-1)</f>
        <v>3.5175879396984966E-2</v>
      </c>
      <c r="AV1101" s="466">
        <f t="shared" ref="AV1101" si="4078">IF(ISBLANK(AA1101),"",AA1101/AA1100-1)</f>
        <v>1.414141414141401E-2</v>
      </c>
      <c r="AW1101" s="466">
        <f t="shared" ref="AW1101" si="4079">IF(ISBLANK(AB1101),"",AB1101/AB1100-1)</f>
        <v>-1.4134275618374548E-2</v>
      </c>
    </row>
    <row r="1102" spans="1:49">
      <c r="A1102" s="40">
        <f t="shared" si="4001"/>
        <v>45012</v>
      </c>
      <c r="B1102" s="26">
        <v>8472</v>
      </c>
      <c r="C1102" s="26">
        <v>5733</v>
      </c>
      <c r="D1102" s="363">
        <f t="shared" ref="D1102" si="4080">IF(ISBLANK(B1102),"",(B1102+C1102)/(B1101+C1101)-1)</f>
        <v>-1.9668737060041352E-2</v>
      </c>
      <c r="E1102" s="349">
        <f t="shared" ref="E1102" si="4081">IF(ISBLANK(B1102),"",B1102/B1101-1)</f>
        <v>-2.2950063429823531E-2</v>
      </c>
      <c r="F1102" s="349">
        <f t="shared" ref="F1102" si="4082">IF(ISBLANK(C1102),"",C1102/C1101-1)</f>
        <v>-1.4779171678982683E-2</v>
      </c>
      <c r="G1102" s="470">
        <f t="shared" ref="G1102:G1105" si="4083">(B1102-C1102)/C1102</f>
        <v>0.47776033490319203</v>
      </c>
      <c r="I1102" s="339">
        <v>8.85</v>
      </c>
      <c r="J1102" s="365">
        <v>15.35</v>
      </c>
      <c r="L1102" s="365">
        <v>11.15</v>
      </c>
      <c r="N1102" s="365">
        <v>14.25</v>
      </c>
      <c r="P1102" s="379">
        <v>-0.03</v>
      </c>
      <c r="Q1102" s="368">
        <v>2.93</v>
      </c>
      <c r="R1102" s="366">
        <v>5.05</v>
      </c>
      <c r="S1102" s="73">
        <v>9.6999999999999993</v>
      </c>
      <c r="T1102" s="365">
        <v>9.15</v>
      </c>
      <c r="U1102" s="365">
        <v>13.6</v>
      </c>
      <c r="V1102" s="365">
        <v>10.4</v>
      </c>
      <c r="X1102" s="73">
        <v>21.3</v>
      </c>
      <c r="Y1102" s="365">
        <v>20.149999999999999</v>
      </c>
      <c r="Z1102" s="457">
        <v>20.45</v>
      </c>
      <c r="AA1102" s="365">
        <v>5.07</v>
      </c>
      <c r="AB1102" s="365">
        <v>2.5299999999999998</v>
      </c>
      <c r="AD1102" s="475">
        <v>6.95</v>
      </c>
      <c r="AE1102" s="325">
        <f t="shared" ref="AE1102" si="4084">IF(ISBLANK(I1102),"",I1102/I1101-1)</f>
        <v>1.1428571428571344E-2</v>
      </c>
      <c r="AF1102" s="325">
        <f t="shared" ref="AF1102" si="4085">IF(ISBLANK(J1102),"",J1102/J1101-1)</f>
        <v>-3.7617554858934144E-2</v>
      </c>
      <c r="AH1102" s="451">
        <f t="shared" ref="AH1102" si="4086">IF(ISBLANK(L1102),"",L1102/L1101-1)</f>
        <v>-1.7621145374449254E-2</v>
      </c>
      <c r="AJ1102" s="455">
        <f t="shared" ref="AJ1102" si="4087">IF(ISBLANK(N1102),"",N1102/N1101-1)</f>
        <v>-1.7241379310344862E-2</v>
      </c>
      <c r="AL1102" s="462">
        <f t="shared" ref="AL1102" si="4088">IF(ISBLANK(P1102),"",P1102/P1101-1)</f>
        <v>-0.5</v>
      </c>
      <c r="AM1102" s="462">
        <f t="shared" ref="AM1102" si="4089">IF(ISBLANK(Q1102),"",Q1102/Q1101-1)</f>
        <v>1.0344827586207028E-2</v>
      </c>
      <c r="AN1102" s="465">
        <f t="shared" ref="AN1102" si="4090">IF(ISBLANK(R1102),"",R1102/R1101-1)</f>
        <v>-3.8095238095238182E-2</v>
      </c>
      <c r="AO1102" s="325">
        <f t="shared" ref="AO1102" si="4091">IF(ISBLANK(S1102),"",S1102/S1101-1)</f>
        <v>-2.0202020202020332E-2</v>
      </c>
      <c r="AP1102" s="451">
        <f t="shared" ref="AP1102" si="4092">IF(ISBLANK(T1102),"",T1102/T1101-1)</f>
        <v>-1.0810810810810811E-2</v>
      </c>
      <c r="AQ1102" s="451">
        <f t="shared" ref="AQ1102" si="4093">IF(ISBLANK(U1102),"",U1102/U1101-1)</f>
        <v>-4.5614035087719329E-2</v>
      </c>
      <c r="AR1102" s="451">
        <f t="shared" ref="AR1102" si="4094">IF(ISBLANK(V1102),"",V1102/V1101-1)</f>
        <v>-5.8823529411764719E-2</v>
      </c>
      <c r="AS1102" s="451">
        <f t="shared" ref="AS1102" si="4095">IF(ISBLANK(X1102),"",X1102/X1101-1)</f>
        <v>-6.9930069930069783E-3</v>
      </c>
      <c r="AT1102" s="451">
        <f t="shared" ref="AT1102" si="4096">IF(ISBLANK(Y1102),"",Y1102/Y1101-1)</f>
        <v>-7.3891625615765122E-3</v>
      </c>
      <c r="AU1102" s="444">
        <f t="shared" ref="AU1102" si="4097">IF(ISBLANK(Z1102),"",Z1102/Z1101-1)</f>
        <v>-7.2815533980583602E-3</v>
      </c>
      <c r="AV1102" s="466">
        <f t="shared" ref="AV1102" si="4098">IF(ISBLANK(AA1102),"",AA1102/AA1101-1)</f>
        <v>9.960159362550014E-3</v>
      </c>
      <c r="AW1102" s="466">
        <f t="shared" ref="AW1102" si="4099">IF(ISBLANK(AB1102),"",AB1102/AB1101-1)</f>
        <v>-9.3189964157706195E-2</v>
      </c>
    </row>
    <row r="1103" spans="1:49">
      <c r="A1103" s="40">
        <f t="shared" si="4001"/>
        <v>45019</v>
      </c>
      <c r="B1103" s="26">
        <v>8331</v>
      </c>
      <c r="C1103" s="26">
        <v>5512</v>
      </c>
      <c r="D1103" s="363">
        <f t="shared" ref="D1103:D1104" si="4100">IF(ISBLANK(B1103),"",(B1103+C1103)/(B1102+C1102)-1)</f>
        <v>-2.5483984512495561E-2</v>
      </c>
      <c r="E1103" s="349">
        <f t="shared" ref="E1103:E1104" si="4101">IF(ISBLANK(B1103),"",B1103/B1102-1)</f>
        <v>-1.6643059490084933E-2</v>
      </c>
      <c r="F1103" s="349">
        <f t="shared" ref="F1103:F1104" si="4102">IF(ISBLANK(C1103),"",C1103/C1102-1)</f>
        <v>-3.8548752834467126E-2</v>
      </c>
      <c r="G1103" s="470">
        <f t="shared" si="4083"/>
        <v>0.51142960812772131</v>
      </c>
      <c r="I1103" s="339">
        <v>7.9</v>
      </c>
      <c r="J1103" s="365">
        <v>15.45</v>
      </c>
      <c r="L1103" s="365">
        <v>10.75</v>
      </c>
      <c r="N1103" s="365">
        <v>13.8</v>
      </c>
      <c r="P1103" s="379">
        <v>-0.13</v>
      </c>
      <c r="Q1103" s="368">
        <v>2.58</v>
      </c>
      <c r="R1103" s="366">
        <v>4.8</v>
      </c>
      <c r="S1103" s="73">
        <v>9.3000000000000007</v>
      </c>
      <c r="T1103" s="365">
        <v>8.75</v>
      </c>
      <c r="U1103" s="365">
        <v>12.95</v>
      </c>
      <c r="V1103" s="365">
        <v>9.75</v>
      </c>
      <c r="X1103" s="73">
        <v>21.85</v>
      </c>
      <c r="Y1103" s="365">
        <v>20.7</v>
      </c>
      <c r="Z1103" s="457">
        <v>21</v>
      </c>
      <c r="AA1103" s="365">
        <v>5.07</v>
      </c>
      <c r="AB1103" s="365">
        <v>2.0699999999999998</v>
      </c>
      <c r="AD1103" s="475">
        <v>6.55</v>
      </c>
      <c r="AE1103" s="325">
        <f t="shared" ref="AE1103" si="4103">IF(ISBLANK(I1103),"",I1103/I1102-1)</f>
        <v>-0.10734463276836148</v>
      </c>
      <c r="AF1103" s="325">
        <f t="shared" ref="AF1103" si="4104">IF(ISBLANK(J1103),"",J1103/J1102-1)</f>
        <v>6.514657980456029E-3</v>
      </c>
      <c r="AH1103" s="451">
        <f t="shared" ref="AH1103" si="4105">IF(ISBLANK(L1103),"",L1103/L1102-1)</f>
        <v>-3.5874439461883401E-2</v>
      </c>
      <c r="AJ1103" s="455">
        <f t="shared" ref="AJ1103" si="4106">IF(ISBLANK(N1103),"",N1103/N1102-1)</f>
        <v>-3.157894736842104E-2</v>
      </c>
      <c r="AL1103" s="462">
        <f t="shared" ref="AL1103" si="4107">IF(ISBLANK(P1103),"",P1103/P1102-1)</f>
        <v>3.3333333333333339</v>
      </c>
      <c r="AM1103" s="462">
        <f t="shared" ref="AM1103" si="4108">IF(ISBLANK(Q1103),"",Q1103/Q1102-1)</f>
        <v>-0.11945392491467577</v>
      </c>
      <c r="AN1103" s="465">
        <f t="shared" ref="AN1103" si="4109">IF(ISBLANK(R1103),"",R1103/R1102-1)</f>
        <v>-4.9504950495049549E-2</v>
      </c>
      <c r="AO1103" s="325">
        <f t="shared" ref="AO1103" si="4110">IF(ISBLANK(S1103),"",S1103/S1102-1)</f>
        <v>-4.1237113402061709E-2</v>
      </c>
      <c r="AP1103" s="451">
        <f t="shared" ref="AP1103" si="4111">IF(ISBLANK(T1103),"",T1103/T1102-1)</f>
        <v>-4.3715846994535568E-2</v>
      </c>
      <c r="AQ1103" s="451">
        <f t="shared" ref="AQ1103" si="4112">IF(ISBLANK(U1103),"",U1103/U1102-1)</f>
        <v>-4.7794117647058876E-2</v>
      </c>
      <c r="AR1103" s="451">
        <f t="shared" ref="AR1103" si="4113">IF(ISBLANK(V1103),"",V1103/V1102-1)</f>
        <v>-6.25E-2</v>
      </c>
      <c r="AS1103" s="451">
        <f t="shared" ref="AS1103" si="4114">IF(ISBLANK(X1103),"",X1103/X1102-1)</f>
        <v>2.5821596244131495E-2</v>
      </c>
      <c r="AT1103" s="451">
        <f t="shared" ref="AT1103" si="4115">IF(ISBLANK(Y1103),"",Y1103/Y1102-1)</f>
        <v>2.7295285359801635E-2</v>
      </c>
      <c r="AU1103" s="444">
        <f t="shared" ref="AU1103" si="4116">IF(ISBLANK(Z1103),"",Z1103/Z1102-1)</f>
        <v>2.689486552567244E-2</v>
      </c>
      <c r="AV1103" s="466">
        <f t="shared" ref="AV1103" si="4117">IF(ISBLANK(AA1103),"",AA1103/AA1102-1)</f>
        <v>0</v>
      </c>
      <c r="AW1103" s="466">
        <f t="shared" ref="AW1103" si="4118">IF(ISBLANK(AB1103),"",AB1103/AB1102-1)</f>
        <v>-0.18181818181818177</v>
      </c>
    </row>
    <row r="1104" spans="1:49">
      <c r="A1104" s="40">
        <f>A1103+8</f>
        <v>45027</v>
      </c>
      <c r="B1104" s="26">
        <v>9342</v>
      </c>
      <c r="C1104" s="26">
        <v>5946</v>
      </c>
      <c r="D1104" s="363">
        <f t="shared" si="4100"/>
        <v>0.10438488766885801</v>
      </c>
      <c r="E1104" s="349">
        <f t="shared" si="4101"/>
        <v>0.12135397911415202</v>
      </c>
      <c r="F1104" s="349">
        <f t="shared" si="4102"/>
        <v>7.8737300435413715E-2</v>
      </c>
      <c r="G1104" s="470">
        <f t="shared" si="4083"/>
        <v>0.57114026236125126</v>
      </c>
      <c r="I1104" s="339">
        <v>8.5500000000000007</v>
      </c>
      <c r="J1104" s="365">
        <v>16.350000000000001</v>
      </c>
      <c r="L1104" s="365">
        <v>12.05</v>
      </c>
      <c r="N1104" s="365">
        <v>15.25</v>
      </c>
      <c r="P1104" s="379">
        <v>0.19</v>
      </c>
      <c r="Q1104" s="368">
        <v>2.58</v>
      </c>
      <c r="R1104" s="366">
        <v>5.35</v>
      </c>
      <c r="S1104" s="73">
        <v>10.6</v>
      </c>
      <c r="T1104" s="365">
        <v>10.1</v>
      </c>
      <c r="U1104" s="365">
        <v>14.45</v>
      </c>
      <c r="V1104" s="365">
        <v>11.2</v>
      </c>
      <c r="X1104" s="73">
        <v>23.7</v>
      </c>
      <c r="Y1104" s="365">
        <v>22.55</v>
      </c>
      <c r="Z1104" s="457">
        <v>22.85</v>
      </c>
      <c r="AA1104" s="365">
        <v>6</v>
      </c>
      <c r="AB1104" s="365">
        <v>2.76</v>
      </c>
      <c r="AD1104" s="475">
        <v>7.85</v>
      </c>
      <c r="AE1104" s="325">
        <f t="shared" ref="AE1104" si="4119">IF(ISBLANK(I1104),"",I1104/I1103-1)</f>
        <v>8.2278481012658222E-2</v>
      </c>
      <c r="AF1104" s="325">
        <f t="shared" ref="AF1104" si="4120">IF(ISBLANK(J1104),"",J1104/J1103-1)</f>
        <v>5.8252427184466216E-2</v>
      </c>
      <c r="AH1104" s="451">
        <f t="shared" ref="AH1104" si="4121">IF(ISBLANK(L1104),"",L1104/L1103-1)</f>
        <v>0.12093023255813962</v>
      </c>
      <c r="AJ1104" s="455">
        <f t="shared" ref="AJ1104" si="4122">IF(ISBLANK(N1104),"",N1104/N1103-1)</f>
        <v>0.10507246376811596</v>
      </c>
      <c r="AL1104" s="462">
        <f t="shared" ref="AL1104" si="4123">IF(ISBLANK(P1104),"",P1104/P1103-1)</f>
        <v>-2.4615384615384617</v>
      </c>
      <c r="AM1104" s="462">
        <f t="shared" ref="AM1104" si="4124">IF(ISBLANK(Q1104),"",Q1104/Q1103-1)</f>
        <v>0</v>
      </c>
      <c r="AN1104" s="465">
        <f t="shared" ref="AN1104" si="4125">IF(ISBLANK(R1104),"",R1104/R1103-1)</f>
        <v>0.11458333333333326</v>
      </c>
      <c r="AO1104" s="325">
        <f t="shared" ref="AO1104" si="4126">IF(ISBLANK(S1104),"",S1104/S1103-1)</f>
        <v>0.13978494623655902</v>
      </c>
      <c r="AP1104" s="451">
        <f t="shared" ref="AP1104" si="4127">IF(ISBLANK(T1104),"",T1104/T1103-1)</f>
        <v>0.15428571428571414</v>
      </c>
      <c r="AQ1104" s="451">
        <f t="shared" ref="AQ1104" si="4128">IF(ISBLANK(U1104),"",U1104/U1103-1)</f>
        <v>0.11583011583011582</v>
      </c>
      <c r="AR1104" s="451">
        <f t="shared" ref="AR1104" si="4129">IF(ISBLANK(V1104),"",V1104/V1103-1)</f>
        <v>0.14871794871794863</v>
      </c>
      <c r="AS1104" s="451">
        <f t="shared" ref="AS1104" si="4130">IF(ISBLANK(X1104),"",X1104/X1103-1)</f>
        <v>8.4668192219679472E-2</v>
      </c>
      <c r="AT1104" s="451">
        <f t="shared" ref="AT1104" si="4131">IF(ISBLANK(Y1104),"",Y1104/Y1103-1)</f>
        <v>8.9371980676328677E-2</v>
      </c>
      <c r="AU1104" s="444">
        <f t="shared" ref="AU1104" si="4132">IF(ISBLANK(Z1104),"",Z1104/Z1103-1)</f>
        <v>8.8095238095238226E-2</v>
      </c>
      <c r="AV1104" s="466">
        <f t="shared" ref="AV1104" si="4133">IF(ISBLANK(AA1104),"",AA1104/AA1103-1)</f>
        <v>0.18343195266272172</v>
      </c>
      <c r="AW1104" s="466">
        <f t="shared" ref="AW1104" si="4134">IF(ISBLANK(AB1104),"",AB1104/AB1103-1)</f>
        <v>0.33333333333333326</v>
      </c>
    </row>
    <row r="1105" spans="1:49">
      <c r="A1105" s="40">
        <f>A1104+5</f>
        <v>45032</v>
      </c>
      <c r="B1105" s="26">
        <v>9434</v>
      </c>
      <c r="C1105" s="26">
        <v>6036</v>
      </c>
      <c r="D1105" s="363">
        <f t="shared" ref="D1105" si="4135">IF(ISBLANK(B1105),"",(B1105+C1105)/(B1104+C1104)-1)</f>
        <v>1.1904761904761862E-2</v>
      </c>
      <c r="E1105" s="349">
        <f t="shared" ref="E1105" si="4136">IF(ISBLANK(B1105),"",B1105/B1104-1)</f>
        <v>9.847998287304538E-3</v>
      </c>
      <c r="F1105" s="349">
        <f t="shared" ref="F1105" si="4137">IF(ISBLANK(C1105),"",C1105/C1104-1)</f>
        <v>1.5136226034308864E-2</v>
      </c>
      <c r="G1105" s="470">
        <f t="shared" si="4083"/>
        <v>0.56295559973492382</v>
      </c>
      <c r="I1105" s="339">
        <v>8.25</v>
      </c>
      <c r="J1105" s="365">
        <v>16</v>
      </c>
      <c r="L1105" s="365">
        <v>13.25</v>
      </c>
      <c r="N1105" s="365">
        <v>14.5</v>
      </c>
      <c r="P1105" s="379">
        <v>0.76</v>
      </c>
      <c r="Q1105" s="368">
        <v>2.7</v>
      </c>
      <c r="R1105" s="366">
        <v>5.25</v>
      </c>
      <c r="S1105" s="73">
        <v>10.4</v>
      </c>
      <c r="T1105" s="365">
        <v>11.25</v>
      </c>
      <c r="U1105" s="365">
        <v>14.25</v>
      </c>
      <c r="V1105" s="365">
        <v>11.2</v>
      </c>
      <c r="X1105" s="73">
        <v>24.5</v>
      </c>
      <c r="Y1105" s="365">
        <v>21.95</v>
      </c>
      <c r="Z1105" s="457">
        <v>22.25</v>
      </c>
      <c r="AA1105" s="365">
        <v>6.08</v>
      </c>
      <c r="AB1105" s="365">
        <v>2.96</v>
      </c>
      <c r="AD1105" s="475">
        <v>8.35</v>
      </c>
      <c r="AE1105" s="325">
        <f t="shared" ref="AE1105" si="4138">IF(ISBLANK(I1105),"",I1105/I1104-1)</f>
        <v>-3.5087719298245723E-2</v>
      </c>
      <c r="AF1105" s="325">
        <f t="shared" ref="AF1105" si="4139">IF(ISBLANK(J1105),"",J1105/J1104-1)</f>
        <v>-2.1406727828746308E-2</v>
      </c>
      <c r="AH1105" s="451">
        <f t="shared" ref="AH1105" si="4140">IF(ISBLANK(L1105),"",L1105/L1104-1)</f>
        <v>9.9585062240663769E-2</v>
      </c>
      <c r="AJ1105" s="455">
        <f t="shared" ref="AJ1105" si="4141">IF(ISBLANK(N1105),"",N1105/N1104-1)</f>
        <v>-4.9180327868852514E-2</v>
      </c>
      <c r="AL1105" s="462">
        <f t="shared" ref="AL1105" si="4142">IF(ISBLANK(P1105),"",P1105/P1104-1)</f>
        <v>3</v>
      </c>
      <c r="AM1105" s="462">
        <f t="shared" ref="AM1105" si="4143">IF(ISBLANK(Q1105),"",Q1105/Q1104-1)</f>
        <v>4.6511627906976827E-2</v>
      </c>
      <c r="AN1105" s="465">
        <f t="shared" ref="AN1105" si="4144">IF(ISBLANK(R1105),"",R1105/R1104-1)</f>
        <v>-1.869158878504662E-2</v>
      </c>
      <c r="AO1105" s="325">
        <f t="shared" ref="AO1105" si="4145">IF(ISBLANK(S1105),"",S1105/S1104-1)</f>
        <v>-1.8867924528301772E-2</v>
      </c>
      <c r="AP1105" s="451">
        <f t="shared" ref="AP1105" si="4146">IF(ISBLANK(T1105),"",T1105/T1104-1)</f>
        <v>0.11386138613861396</v>
      </c>
      <c r="AQ1105" s="451">
        <f t="shared" ref="AQ1105" si="4147">IF(ISBLANK(U1105),"",U1105/U1104-1)</f>
        <v>-1.384083044982698E-2</v>
      </c>
      <c r="AR1105" s="451">
        <f t="shared" ref="AR1105" si="4148">IF(ISBLANK(V1105),"",V1105/V1104-1)</f>
        <v>0</v>
      </c>
      <c r="AS1105" s="451">
        <f t="shared" ref="AS1105" si="4149">IF(ISBLANK(X1105),"",X1105/X1104-1)</f>
        <v>3.3755274261603407E-2</v>
      </c>
      <c r="AT1105" s="451">
        <f t="shared" ref="AT1105" si="4150">IF(ISBLANK(Y1105),"",Y1105/Y1104-1)</f>
        <v>-2.6607538802660868E-2</v>
      </c>
      <c r="AU1105" s="444">
        <f t="shared" ref="AU1105" si="4151">IF(ISBLANK(Z1105),"",Z1105/Z1104-1)</f>
        <v>-2.6258205689277947E-2</v>
      </c>
      <c r="AV1105" s="466">
        <f t="shared" ref="AV1105" si="4152">IF(ISBLANK(AA1105),"",AA1105/AA1104-1)</f>
        <v>1.3333333333333419E-2</v>
      </c>
      <c r="AW1105" s="466">
        <f t="shared" ref="AW1105" si="4153">IF(ISBLANK(AB1105),"",AB1105/AB1104-1)</f>
        <v>7.2463768115942129E-2</v>
      </c>
    </row>
  </sheetData>
  <customSheetViews>
    <customSheetView guid="{F2CF5A4C-4733-4279-B0AE-DB8C45BC9F44}" showRuler="0">
      <pane xSplit="1" ySplit="2" topLeftCell="K392" activePane="bottomRight" state="frozen"/>
      <selection pane="bottomRight" activeCell="AB399" sqref="AB399"/>
      <pageMargins left="0.75" right="0.75" top="1" bottom="1" header="0.5" footer="0.5"/>
      <pageSetup paperSize="9" orientation="portrait" r:id="rId1"/>
      <headerFooter alignWithMargins="0"/>
    </customSheetView>
    <customSheetView guid="{A69C958D-5876-448E-9B43-BDD2039213B0}" showRuler="0">
      <pane xSplit="1" ySplit="2" topLeftCell="B105" activePane="bottomRight" state="frozen"/>
      <selection pane="bottomRight" activeCell="A6" sqref="A6:A65536"/>
      <pageMargins left="0.75" right="0.75" top="1" bottom="1" header="0.5" footer="0.5"/>
      <pageSetup paperSize="9" orientation="portrait" r:id="rId2"/>
      <headerFooter alignWithMargins="0"/>
    </customSheetView>
    <customSheetView guid="{5D616459-8229-4D08-89E6-3A8D7F42B939}" showRuler="0">
      <pane xSplit="1" ySplit="2" topLeftCell="O368" activePane="bottomRight" state="frozen"/>
      <selection pane="bottomRight" activeCell="AB400" sqref="AB400"/>
      <pageMargins left="0.75" right="0.75" top="1" bottom="1" header="0.5" footer="0.5"/>
      <pageSetup paperSize="9" orientation="portrait" r:id="rId3"/>
      <headerFooter alignWithMargins="0"/>
    </customSheetView>
    <customSheetView guid="{BE9E50F0-D5ED-48BD-A9C6-4169A4DF2408}" showRuler="0">
      <pane xSplit="1" ySplit="2" topLeftCell="P368" activePane="bottomRight" state="frozen"/>
      <selection pane="bottomRight" activeCell="AB398" sqref="AB398"/>
      <pageMargins left="0.75" right="0.75" top="1" bottom="1" header="0.5" footer="0.5"/>
      <pageSetup paperSize="9" orientation="portrait" r:id="rId4"/>
      <headerFooter alignWithMargins="0"/>
    </customSheetView>
    <customSheetView guid="{C093550B-56C6-4D17-85DE-FEFB9E7ABAF5}" showRuler="0">
      <pane xSplit="1" ySplit="2" topLeftCell="K392" activePane="bottomRight" state="frozen"/>
      <selection pane="bottomRight" activeCell="AB399" sqref="AB399"/>
      <pageMargins left="0.75" right="0.75" top="1" bottom="1" header="0.5" footer="0.5"/>
      <pageSetup paperSize="9" orientation="portrait" r:id="rId5"/>
      <headerFooter alignWithMargins="0"/>
    </customSheetView>
    <customSheetView guid="{09FB2B2F-C2DC-4B03-94D0-1D6B0DBDE722}" showRuler="0">
      <pane xSplit="1" ySplit="2" topLeftCell="B167" activePane="bottomRight" state="frozen"/>
      <selection pane="bottomRight" activeCell="A397" sqref="A397"/>
      <pageMargins left="0.75" right="0.75" top="1" bottom="1" header="0.5" footer="0.5"/>
      <pageSetup paperSize="9" orientation="portrait" r:id="rId6"/>
      <headerFooter alignWithMargins="0"/>
    </customSheetView>
  </customSheetViews>
  <mergeCells count="4">
    <mergeCell ref="H1:Q1"/>
    <mergeCell ref="AN1:AW1"/>
    <mergeCell ref="R1:AC1"/>
    <mergeCell ref="AE1:AM1"/>
  </mergeCells>
  <phoneticPr fontId="21" type="noConversion"/>
  <pageMargins left="0.75" right="0.75" top="1" bottom="1" header="0.5" footer="0.5"/>
  <pageSetup paperSize="9" orientation="portrait" r:id="rId7"/>
  <headerFooter alignWithMargins="0"/>
  <drawing r:id="rId8"/>
  <legacy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D89B0-A9B4-492C-A289-F48E66858506}">
  <sheetPr codeName="Sheet21">
    <tabColor rgb="FFFFFF00"/>
  </sheetPr>
  <dimension ref="A1:AF636"/>
  <sheetViews>
    <sheetView topLeftCell="E134" workbookViewId="0">
      <selection activeCell="S151" sqref="S151:V154"/>
    </sheetView>
  </sheetViews>
  <sheetFormatPr defaultRowHeight="12.5"/>
  <cols>
    <col min="9" max="9" width="13" bestFit="1" customWidth="1"/>
    <col min="10" max="11" width="8.81640625" customWidth="1"/>
    <col min="12" max="12" width="9.81640625" customWidth="1"/>
    <col min="20" max="20" width="13" bestFit="1" customWidth="1"/>
    <col min="21" max="23" width="8.54296875" bestFit="1" customWidth="1"/>
  </cols>
  <sheetData>
    <row r="1" spans="1:32" ht="50">
      <c r="A1" s="78" t="s">
        <v>312</v>
      </c>
      <c r="B1" s="78" t="s">
        <v>311</v>
      </c>
      <c r="C1" s="78" t="s">
        <v>216</v>
      </c>
      <c r="D1" t="s">
        <v>308</v>
      </c>
      <c r="E1" t="s">
        <v>309</v>
      </c>
      <c r="F1" t="s">
        <v>310</v>
      </c>
      <c r="G1" s="78" t="s">
        <v>326</v>
      </c>
      <c r="I1" s="501" t="s">
        <v>313</v>
      </c>
      <c r="J1" s="504" t="s">
        <v>315</v>
      </c>
      <c r="K1" s="504" t="s">
        <v>316</v>
      </c>
      <c r="L1" s="504" t="s">
        <v>317</v>
      </c>
      <c r="O1" s="506" t="s">
        <v>318</v>
      </c>
      <c r="P1" s="78" t="s">
        <v>308</v>
      </c>
      <c r="Q1" s="78" t="s">
        <v>319</v>
      </c>
      <c r="R1" s="78" t="s">
        <v>320</v>
      </c>
      <c r="T1" s="501" t="s">
        <v>313</v>
      </c>
      <c r="U1" s="504" t="s">
        <v>315</v>
      </c>
      <c r="V1" s="504" t="s">
        <v>316</v>
      </c>
      <c r="W1" s="504" t="s">
        <v>317</v>
      </c>
    </row>
    <row r="2" spans="1:32">
      <c r="A2" s="78">
        <f>YEAR(C2)</f>
        <v>2010</v>
      </c>
      <c r="B2" s="78">
        <f>MONTH(C2)</f>
        <v>1</v>
      </c>
      <c r="C2" s="29">
        <f>'Weekly capesize'!A421</f>
        <v>40182</v>
      </c>
      <c r="D2" s="38">
        <f>'Weekly capesize'!I421</f>
        <v>11.5</v>
      </c>
      <c r="E2" s="38">
        <f>'Weekly capesize'!S421</f>
        <v>17</v>
      </c>
      <c r="F2" s="38">
        <f>'Weekly capesize'!Z421</f>
        <v>28</v>
      </c>
      <c r="G2" s="38">
        <f>'Weekly capesize'!T421</f>
        <v>15.25</v>
      </c>
      <c r="I2" s="502">
        <v>2010</v>
      </c>
      <c r="J2" s="505">
        <v>10.465384615384616</v>
      </c>
      <c r="K2" s="505">
        <v>25.95134615384616</v>
      </c>
      <c r="L2" s="505">
        <v>14.131730769230767</v>
      </c>
      <c r="O2" s="29">
        <v>40179</v>
      </c>
      <c r="P2" s="458">
        <v>11.95</v>
      </c>
      <c r="Q2" s="458">
        <v>29.5625</v>
      </c>
      <c r="R2" s="458">
        <v>15.875</v>
      </c>
      <c r="T2" s="502">
        <v>2010</v>
      </c>
      <c r="U2" s="505">
        <v>10.465384615384616</v>
      </c>
      <c r="V2" s="505">
        <v>25.95134615384616</v>
      </c>
      <c r="W2" s="505">
        <v>14.131730769230767</v>
      </c>
    </row>
    <row r="3" spans="1:32">
      <c r="A3" s="78">
        <f t="shared" ref="A3:A66" si="0">YEAR(C3)</f>
        <v>2010</v>
      </c>
      <c r="B3" s="78">
        <f t="shared" ref="B3:B66" si="1">MONTH(C3)</f>
        <v>1</v>
      </c>
      <c r="C3" s="29">
        <f>'Weekly capesize'!A422</f>
        <v>40189</v>
      </c>
      <c r="D3" s="38">
        <f>'Weekly capesize'!I422</f>
        <v>11.5</v>
      </c>
      <c r="E3" s="38">
        <f>'Weekly capesize'!S422</f>
        <v>15.05</v>
      </c>
      <c r="F3" s="38">
        <f>'Weekly capesize'!Z422</f>
        <v>26.75</v>
      </c>
      <c r="G3" s="38">
        <f>'Weekly capesize'!T422</f>
        <v>14</v>
      </c>
      <c r="I3" s="503">
        <v>1</v>
      </c>
      <c r="J3" s="505">
        <v>11.95</v>
      </c>
      <c r="K3" s="505">
        <v>29.5625</v>
      </c>
      <c r="L3" s="505">
        <v>15.875</v>
      </c>
      <c r="O3" s="29">
        <v>40210</v>
      </c>
      <c r="P3" s="458">
        <v>9.8374999999999986</v>
      </c>
      <c r="Q3" s="458">
        <v>26.612500000000001</v>
      </c>
      <c r="R3" s="458">
        <v>14.362499999999999</v>
      </c>
      <c r="T3" s="502">
        <v>2011</v>
      </c>
      <c r="U3" s="505">
        <v>8.8826923076923077</v>
      </c>
      <c r="V3" s="505">
        <v>22.217307692307696</v>
      </c>
      <c r="W3" s="505">
        <v>10.909615384615385</v>
      </c>
    </row>
    <row r="4" spans="1:32">
      <c r="A4" s="78">
        <f t="shared" si="0"/>
        <v>2010</v>
      </c>
      <c r="B4" s="78">
        <f t="shared" si="1"/>
        <v>1</v>
      </c>
      <c r="C4" s="29">
        <f>'Weekly capesize'!A423</f>
        <v>40196</v>
      </c>
      <c r="D4" s="38">
        <f>'Weekly capesize'!I423</f>
        <v>13</v>
      </c>
      <c r="E4" s="38">
        <f>'Weekly capesize'!S423</f>
        <v>15.65</v>
      </c>
      <c r="F4" s="38">
        <f>'Weekly capesize'!Z423</f>
        <v>31.5</v>
      </c>
      <c r="G4" s="38">
        <f>'Weekly capesize'!T423</f>
        <v>15</v>
      </c>
      <c r="I4" s="503">
        <v>2</v>
      </c>
      <c r="J4" s="505">
        <v>9.8374999999999986</v>
      </c>
      <c r="K4" s="505">
        <v>26.612500000000001</v>
      </c>
      <c r="L4" s="505">
        <v>14.362499999999999</v>
      </c>
      <c r="O4" s="29">
        <v>40238</v>
      </c>
      <c r="P4" s="458">
        <v>10.79</v>
      </c>
      <c r="Q4" s="458">
        <v>27.1</v>
      </c>
      <c r="R4" s="458">
        <v>15.190000000000001</v>
      </c>
      <c r="T4" s="502">
        <v>2012</v>
      </c>
      <c r="U4" s="505">
        <v>7.7872549019607842</v>
      </c>
      <c r="V4" s="505">
        <v>19.683333333333337</v>
      </c>
      <c r="W4" s="505">
        <v>8.5686274509803919</v>
      </c>
    </row>
    <row r="5" spans="1:32">
      <c r="A5" s="78">
        <f t="shared" si="0"/>
        <v>2010</v>
      </c>
      <c r="B5" s="78">
        <f t="shared" si="1"/>
        <v>1</v>
      </c>
      <c r="C5" s="29">
        <f>'Weekly capesize'!A424</f>
        <v>40203</v>
      </c>
      <c r="D5" s="38">
        <f>'Weekly capesize'!I424</f>
        <v>11.8</v>
      </c>
      <c r="E5" s="38">
        <f>'Weekly capesize'!S424</f>
        <v>15.8</v>
      </c>
      <c r="F5" s="38">
        <f>'Weekly capesize'!Z424</f>
        <v>32</v>
      </c>
      <c r="G5" s="38">
        <f>'Weekly capesize'!T424</f>
        <v>14.75</v>
      </c>
      <c r="I5" s="503">
        <v>3</v>
      </c>
      <c r="J5" s="505">
        <v>10.79</v>
      </c>
      <c r="K5" s="505">
        <v>27.1</v>
      </c>
      <c r="L5" s="505">
        <v>15.190000000000001</v>
      </c>
      <c r="O5" s="29">
        <v>40269</v>
      </c>
      <c r="P5" s="458">
        <v>10.125</v>
      </c>
      <c r="Q5" s="458">
        <v>21.302500000000002</v>
      </c>
      <c r="R5" s="458">
        <v>12.637499999999999</v>
      </c>
      <c r="T5" s="502">
        <v>2013</v>
      </c>
      <c r="U5" s="505">
        <v>8.8134615384615369</v>
      </c>
      <c r="V5" s="505">
        <v>20.883653846153848</v>
      </c>
      <c r="W5" s="505">
        <v>10.512500000000001</v>
      </c>
    </row>
    <row r="6" spans="1:32">
      <c r="A6" s="78">
        <f t="shared" si="0"/>
        <v>2010</v>
      </c>
      <c r="B6" s="78">
        <f t="shared" si="1"/>
        <v>2</v>
      </c>
      <c r="C6" s="29">
        <f>'Weekly capesize'!A425</f>
        <v>40210</v>
      </c>
      <c r="D6" s="38">
        <f>'Weekly capesize'!I425</f>
        <v>10.5</v>
      </c>
      <c r="E6" s="38">
        <f>'Weekly capesize'!S425</f>
        <v>13.7</v>
      </c>
      <c r="F6" s="38">
        <f>'Weekly capesize'!Z425</f>
        <v>26.25</v>
      </c>
      <c r="G6" s="38">
        <f>'Weekly capesize'!T425</f>
        <v>12.5</v>
      </c>
      <c r="I6" s="503">
        <v>4</v>
      </c>
      <c r="J6" s="505">
        <v>10.125</v>
      </c>
      <c r="K6" s="505">
        <v>21.302500000000002</v>
      </c>
      <c r="L6" s="505">
        <v>12.637499999999999</v>
      </c>
      <c r="O6" s="29">
        <v>40299</v>
      </c>
      <c r="P6" s="458">
        <v>12.6</v>
      </c>
      <c r="Q6" s="458">
        <v>31.79</v>
      </c>
      <c r="R6" s="458">
        <v>17.62</v>
      </c>
      <c r="T6" s="502">
        <v>2014</v>
      </c>
      <c r="U6" s="505">
        <v>8.0961538461538467</v>
      </c>
      <c r="V6" s="505">
        <v>20.445192307692309</v>
      </c>
      <c r="W6" s="505">
        <v>9.2692307692307718</v>
      </c>
    </row>
    <row r="7" spans="1:32">
      <c r="A7" s="78">
        <f t="shared" si="0"/>
        <v>2010</v>
      </c>
      <c r="B7" s="78">
        <f t="shared" si="1"/>
        <v>2</v>
      </c>
      <c r="C7" s="29">
        <f>'Weekly capesize'!A426</f>
        <v>40217</v>
      </c>
      <c r="D7" s="38">
        <f>'Weekly capesize'!I426</f>
        <v>9.9</v>
      </c>
      <c r="E7" s="38">
        <f>'Weekly capesize'!S426</f>
        <v>14.6</v>
      </c>
      <c r="F7" s="38">
        <f>'Weekly capesize'!Z426</f>
        <v>27.2</v>
      </c>
      <c r="G7" s="38">
        <f>'Weekly capesize'!T426</f>
        <v>13</v>
      </c>
      <c r="I7" s="503">
        <v>5</v>
      </c>
      <c r="J7" s="505">
        <v>12.6</v>
      </c>
      <c r="K7" s="505">
        <v>31.79</v>
      </c>
      <c r="L7" s="505">
        <v>17.62</v>
      </c>
      <c r="O7" s="29">
        <v>40330</v>
      </c>
      <c r="P7" s="458">
        <v>10.987500000000001</v>
      </c>
      <c r="Q7" s="458">
        <v>26.5625</v>
      </c>
      <c r="R7" s="458">
        <v>15.399999999999999</v>
      </c>
      <c r="T7" s="502">
        <v>2015</v>
      </c>
      <c r="U7" s="505">
        <v>4.8855769230769246</v>
      </c>
      <c r="V7" s="505">
        <v>11.137500000000001</v>
      </c>
      <c r="W7" s="505">
        <v>5.476923076923077</v>
      </c>
    </row>
    <row r="8" spans="1:32">
      <c r="A8" s="78">
        <f t="shared" si="0"/>
        <v>2010</v>
      </c>
      <c r="B8" s="78">
        <f t="shared" si="1"/>
        <v>2</v>
      </c>
      <c r="C8" s="29">
        <f>'Weekly capesize'!A427</f>
        <v>40224</v>
      </c>
      <c r="D8" s="38">
        <f>'Weekly capesize'!I427</f>
        <v>9.1999999999999993</v>
      </c>
      <c r="E8" s="38">
        <f>'Weekly capesize'!S427</f>
        <v>14.3</v>
      </c>
      <c r="F8" s="38">
        <f>'Weekly capesize'!Z427</f>
        <v>25.75</v>
      </c>
      <c r="G8" s="38">
        <f>'Weekly capesize'!T427</f>
        <v>12.25</v>
      </c>
      <c r="I8" s="503">
        <v>6</v>
      </c>
      <c r="J8" s="505">
        <v>10.987500000000001</v>
      </c>
      <c r="K8" s="505">
        <v>26.5625</v>
      </c>
      <c r="L8" s="505">
        <v>15.399999999999999</v>
      </c>
      <c r="O8" s="29">
        <v>40360</v>
      </c>
      <c r="P8" s="458">
        <v>6.9249999999999998</v>
      </c>
      <c r="Q8" s="458">
        <v>17.952500000000001</v>
      </c>
      <c r="R8" s="458">
        <v>9.9499999999999993</v>
      </c>
      <c r="T8" s="502">
        <v>2016</v>
      </c>
      <c r="U8" s="505">
        <v>4.4430769230769238</v>
      </c>
      <c r="V8" s="505">
        <v>9.0219230769230769</v>
      </c>
      <c r="W8" s="505">
        <v>4.841153846153845</v>
      </c>
    </row>
    <row r="9" spans="1:32">
      <c r="A9" s="78">
        <f t="shared" si="0"/>
        <v>2010</v>
      </c>
      <c r="B9" s="78">
        <f t="shared" si="1"/>
        <v>2</v>
      </c>
      <c r="C9" s="29">
        <f>'Weekly capesize'!A428</f>
        <v>40231</v>
      </c>
      <c r="D9" s="38">
        <f>'Weekly capesize'!I428</f>
        <v>9.75</v>
      </c>
      <c r="E9" s="38">
        <f>'Weekly capesize'!S428</f>
        <v>14.85</v>
      </c>
      <c r="F9" s="38">
        <f>'Weekly capesize'!Z428</f>
        <v>27.25</v>
      </c>
      <c r="G9" s="38">
        <f>'Weekly capesize'!T428</f>
        <v>12.5</v>
      </c>
      <c r="I9" s="503">
        <v>7</v>
      </c>
      <c r="J9" s="505">
        <v>6.9249999999999998</v>
      </c>
      <c r="K9" s="505">
        <v>17.952500000000001</v>
      </c>
      <c r="L9" s="505">
        <v>9.9499999999999993</v>
      </c>
      <c r="O9" s="29">
        <v>40391</v>
      </c>
      <c r="P9" s="458">
        <v>9.4</v>
      </c>
      <c r="Q9" s="458">
        <v>24.46</v>
      </c>
      <c r="R9" s="458">
        <v>11.7</v>
      </c>
      <c r="T9" s="502">
        <v>2017</v>
      </c>
      <c r="U9" s="505">
        <v>6.6769230769230763</v>
      </c>
      <c r="V9" s="505">
        <v>15.110576923076922</v>
      </c>
      <c r="W9" s="505">
        <v>7.7442307692307688</v>
      </c>
    </row>
    <row r="10" spans="1:32">
      <c r="A10" s="78">
        <f t="shared" si="0"/>
        <v>2010</v>
      </c>
      <c r="B10" s="78">
        <f t="shared" si="1"/>
        <v>3</v>
      </c>
      <c r="C10" s="29">
        <f>'Weekly capesize'!A429</f>
        <v>40238</v>
      </c>
      <c r="D10" s="38">
        <f>'Weekly capesize'!I429</f>
        <v>9.15</v>
      </c>
      <c r="E10" s="38">
        <f>'Weekly capesize'!S429</f>
        <v>14.05</v>
      </c>
      <c r="F10" s="38">
        <f>'Weekly capesize'!Z429</f>
        <v>25.25</v>
      </c>
      <c r="G10" s="38">
        <f>'Weekly capesize'!T429</f>
        <v>11.2</v>
      </c>
      <c r="I10" s="503">
        <v>8</v>
      </c>
      <c r="J10" s="505">
        <v>9.4</v>
      </c>
      <c r="K10" s="505">
        <v>24.46</v>
      </c>
      <c r="L10" s="505">
        <v>11.7</v>
      </c>
      <c r="O10" s="29">
        <v>40422</v>
      </c>
      <c r="P10" s="458">
        <v>11.087499999999999</v>
      </c>
      <c r="Q10" s="458">
        <v>25.049999999999997</v>
      </c>
      <c r="R10" s="458">
        <v>14</v>
      </c>
      <c r="T10" s="502">
        <v>2018</v>
      </c>
      <c r="U10" s="505">
        <v>7.5673076923076916</v>
      </c>
      <c r="V10" s="505">
        <v>18.365384615384617</v>
      </c>
      <c r="W10" s="505">
        <v>8.5173076923076927</v>
      </c>
    </row>
    <row r="11" spans="1:32">
      <c r="A11" s="78">
        <f t="shared" si="0"/>
        <v>2010</v>
      </c>
      <c r="B11" s="78">
        <f t="shared" si="1"/>
        <v>3</v>
      </c>
      <c r="C11" s="29">
        <f>'Weekly capesize'!A430</f>
        <v>40245</v>
      </c>
      <c r="D11" s="38">
        <f>'Weekly capesize'!I430</f>
        <v>11</v>
      </c>
      <c r="E11" s="38">
        <f>'Weekly capesize'!S430</f>
        <v>16.649999999999999</v>
      </c>
      <c r="F11" s="38">
        <f>'Weekly capesize'!Z430</f>
        <v>30.5</v>
      </c>
      <c r="G11" s="38">
        <f>'Weekly capesize'!T430</f>
        <v>13</v>
      </c>
      <c r="I11" s="503">
        <v>9</v>
      </c>
      <c r="J11" s="505">
        <v>11.087499999999999</v>
      </c>
      <c r="K11" s="505">
        <v>25.049999999999997</v>
      </c>
      <c r="L11" s="505">
        <v>14</v>
      </c>
      <c r="O11" s="29">
        <v>40452</v>
      </c>
      <c r="P11" s="458">
        <v>11.8125</v>
      </c>
      <c r="Q11" s="458">
        <v>30.162500000000001</v>
      </c>
      <c r="R11" s="458">
        <v>15.512499999999999</v>
      </c>
      <c r="T11" s="502">
        <v>2019</v>
      </c>
      <c r="U11" s="505">
        <v>7.7205882352941169</v>
      </c>
      <c r="V11" s="505">
        <v>18.553921568627448</v>
      </c>
      <c r="W11" s="505">
        <v>8.1078431372549016</v>
      </c>
    </row>
    <row r="12" spans="1:32">
      <c r="A12" s="78">
        <f t="shared" si="0"/>
        <v>2010</v>
      </c>
      <c r="B12" s="78">
        <f t="shared" si="1"/>
        <v>3</v>
      </c>
      <c r="C12" s="29">
        <f>'Weekly capesize'!A431</f>
        <v>40252</v>
      </c>
      <c r="D12" s="38">
        <f>'Weekly capesize'!I431</f>
        <v>13.25</v>
      </c>
      <c r="E12" s="38">
        <f>'Weekly capesize'!S431</f>
        <v>17.100000000000001</v>
      </c>
      <c r="F12" s="38">
        <f>'Weekly capesize'!Z431</f>
        <v>30</v>
      </c>
      <c r="G12" s="38">
        <f>'Weekly capesize'!T431</f>
        <v>13.7</v>
      </c>
      <c r="I12" s="503">
        <v>10</v>
      </c>
      <c r="J12" s="505">
        <v>11.8125</v>
      </c>
      <c r="K12" s="505">
        <v>30.162500000000001</v>
      </c>
      <c r="L12" s="505">
        <v>15.512499999999999</v>
      </c>
      <c r="O12" s="29">
        <v>40483</v>
      </c>
      <c r="P12" s="458">
        <v>11.05</v>
      </c>
      <c r="Q12" s="458">
        <v>27.520000000000003</v>
      </c>
      <c r="R12" s="458">
        <v>14.59</v>
      </c>
      <c r="T12" s="502">
        <v>2020</v>
      </c>
      <c r="U12" s="505">
        <v>6.6742307692307694</v>
      </c>
      <c r="V12" s="505">
        <v>14.770192307692307</v>
      </c>
      <c r="W12" s="505">
        <v>6.6240384615384604</v>
      </c>
    </row>
    <row r="13" spans="1:32">
      <c r="A13" s="78">
        <f t="shared" si="0"/>
        <v>2010</v>
      </c>
      <c r="B13" s="78">
        <f t="shared" si="1"/>
        <v>3</v>
      </c>
      <c r="C13" s="29">
        <f>'Weekly capesize'!A432</f>
        <v>40259</v>
      </c>
      <c r="D13" s="38">
        <f>'Weekly capesize'!I432</f>
        <v>10.45</v>
      </c>
      <c r="E13" s="38">
        <f>'Weekly capesize'!S432</f>
        <v>14.6</v>
      </c>
      <c r="F13" s="38">
        <f>'Weekly capesize'!Z432</f>
        <v>25.5</v>
      </c>
      <c r="G13" s="38">
        <f>'Weekly capesize'!T432</f>
        <v>12.5</v>
      </c>
      <c r="I13" s="503">
        <v>11</v>
      </c>
      <c r="J13" s="505">
        <v>11.05</v>
      </c>
      <c r="K13" s="505">
        <v>27.520000000000003</v>
      </c>
      <c r="L13" s="505">
        <v>14.59</v>
      </c>
      <c r="O13" s="29">
        <v>40513</v>
      </c>
      <c r="P13" s="458">
        <v>8.5250000000000004</v>
      </c>
      <c r="Q13" s="458">
        <v>21.574999999999999</v>
      </c>
      <c r="R13" s="458">
        <v>12.100000000000001</v>
      </c>
      <c r="T13" s="502">
        <v>2021</v>
      </c>
      <c r="U13" s="505">
        <v>12.048809523809526</v>
      </c>
      <c r="V13" s="505">
        <v>26.950000000000003</v>
      </c>
      <c r="W13" s="505">
        <v>13.90952380952381</v>
      </c>
    </row>
    <row r="14" spans="1:32">
      <c r="A14" s="78">
        <f t="shared" si="0"/>
        <v>2010</v>
      </c>
      <c r="B14" s="78">
        <f t="shared" si="1"/>
        <v>3</v>
      </c>
      <c r="C14" s="29">
        <f>'Weekly capesize'!A433</f>
        <v>40266</v>
      </c>
      <c r="D14" s="38">
        <f>'Weekly capesize'!I433</f>
        <v>10.1</v>
      </c>
      <c r="E14" s="38">
        <f>'Weekly capesize'!S433</f>
        <v>13.55</v>
      </c>
      <c r="F14" s="38">
        <f>'Weekly capesize'!Z433</f>
        <v>24.25</v>
      </c>
      <c r="G14" s="38">
        <f>'Weekly capesize'!T433</f>
        <v>11.95</v>
      </c>
      <c r="I14" s="503">
        <v>12</v>
      </c>
      <c r="J14" s="505">
        <v>8.5250000000000004</v>
      </c>
      <c r="K14" s="505">
        <v>21.574999999999999</v>
      </c>
      <c r="L14" s="505">
        <v>12.100000000000001</v>
      </c>
      <c r="O14" s="29">
        <v>40544</v>
      </c>
      <c r="P14" s="458">
        <v>7.05</v>
      </c>
      <c r="Q14" s="458">
        <v>18.520000000000003</v>
      </c>
      <c r="R14" s="458">
        <v>8.6699999999999982</v>
      </c>
      <c r="T14" s="502" t="s">
        <v>314</v>
      </c>
      <c r="U14" s="505">
        <v>7.7699346405228722</v>
      </c>
      <c r="V14" s="505">
        <v>18.452549019607837</v>
      </c>
      <c r="W14" s="505">
        <v>8.9740032679738562</v>
      </c>
    </row>
    <row r="15" spans="1:32">
      <c r="A15" s="78">
        <f t="shared" si="0"/>
        <v>2010</v>
      </c>
      <c r="B15" s="78">
        <f t="shared" si="1"/>
        <v>4</v>
      </c>
      <c r="C15" s="29">
        <f>'Weekly capesize'!A434</f>
        <v>40273</v>
      </c>
      <c r="D15" s="38">
        <f>'Weekly capesize'!I434</f>
        <v>10.65</v>
      </c>
      <c r="E15" s="38">
        <f>'Weekly capesize'!S434</f>
        <v>12.8</v>
      </c>
      <c r="F15" s="38">
        <f>'Weekly capesize'!Z434</f>
        <v>27.25</v>
      </c>
      <c r="G15" s="38">
        <f>'Weekly capesize'!T434</f>
        <v>12.2</v>
      </c>
      <c r="I15" s="502">
        <v>2011</v>
      </c>
      <c r="J15" s="505">
        <v>8.8826923076923077</v>
      </c>
      <c r="K15" s="505">
        <v>22.217307692307696</v>
      </c>
      <c r="L15" s="505">
        <v>10.909615384615385</v>
      </c>
      <c r="O15" s="29">
        <v>40575</v>
      </c>
      <c r="P15" s="458">
        <v>6.5750000000000002</v>
      </c>
      <c r="Q15" s="458">
        <v>17.774999999999999</v>
      </c>
      <c r="R15" s="458">
        <v>7.6</v>
      </c>
    </row>
    <row r="16" spans="1:32">
      <c r="A16" s="78">
        <f t="shared" si="0"/>
        <v>2010</v>
      </c>
      <c r="B16" s="78">
        <f t="shared" si="1"/>
        <v>4</v>
      </c>
      <c r="C16" s="29">
        <f>'Weekly capesize'!A435</f>
        <v>40280</v>
      </c>
      <c r="D16" s="38">
        <f>'Weekly capesize'!I435</f>
        <v>9.9</v>
      </c>
      <c r="E16" s="38">
        <f>'Weekly capesize'!S435</f>
        <v>12.05</v>
      </c>
      <c r="F16" s="38">
        <f>'Weekly capesize'!Z435</f>
        <v>7.11</v>
      </c>
      <c r="G16" s="38">
        <f>'Weekly capesize'!T435</f>
        <v>11.2</v>
      </c>
      <c r="I16" s="503">
        <v>1</v>
      </c>
      <c r="J16" s="505">
        <v>7.05</v>
      </c>
      <c r="K16" s="505">
        <v>18.520000000000003</v>
      </c>
      <c r="L16" s="505">
        <v>8.6699999999999982</v>
      </c>
      <c r="O16" s="29">
        <v>40603</v>
      </c>
      <c r="P16" s="458">
        <v>7.5250000000000004</v>
      </c>
      <c r="Q16" s="458">
        <v>19.212499999999999</v>
      </c>
      <c r="R16" s="458">
        <v>9.0500000000000007</v>
      </c>
      <c r="U16" s="505">
        <v>10.465384615384616</v>
      </c>
      <c r="V16" s="505">
        <v>8.8826923076923077</v>
      </c>
      <c r="W16" s="505">
        <v>7.7872549019607842</v>
      </c>
      <c r="X16" s="505">
        <v>8.8134615384615369</v>
      </c>
      <c r="Y16" s="505">
        <v>8.0961538461538467</v>
      </c>
      <c r="Z16" s="505">
        <v>4.8855769230769246</v>
      </c>
      <c r="AA16" s="505">
        <v>4.4430769230769238</v>
      </c>
      <c r="AB16" s="505">
        <v>6.6769230769230763</v>
      </c>
      <c r="AC16" s="505">
        <v>7.5673076923076916</v>
      </c>
      <c r="AD16" s="505">
        <v>7.7205882352941169</v>
      </c>
      <c r="AE16" s="505">
        <v>6.6742307692307694</v>
      </c>
      <c r="AF16" s="505">
        <v>12.048809523809526</v>
      </c>
    </row>
    <row r="17" spans="1:32">
      <c r="A17" s="78">
        <f t="shared" si="0"/>
        <v>2010</v>
      </c>
      <c r="B17" s="78">
        <f t="shared" si="1"/>
        <v>4</v>
      </c>
      <c r="C17" s="29">
        <f>'Weekly capesize'!A436</f>
        <v>40287</v>
      </c>
      <c r="D17" s="38">
        <f>'Weekly capesize'!I436</f>
        <v>9.85</v>
      </c>
      <c r="E17" s="38">
        <f>'Weekly capesize'!S436</f>
        <v>12.45</v>
      </c>
      <c r="F17" s="38">
        <f>'Weekly capesize'!Z436</f>
        <v>24.7</v>
      </c>
      <c r="G17" s="38">
        <f>'Weekly capesize'!T436</f>
        <v>11.5</v>
      </c>
      <c r="I17" s="503">
        <v>2</v>
      </c>
      <c r="J17" s="505">
        <v>6.5750000000000002</v>
      </c>
      <c r="K17" s="505">
        <v>17.774999999999999</v>
      </c>
      <c r="L17" s="505">
        <v>7.6</v>
      </c>
      <c r="O17" s="29">
        <v>40634</v>
      </c>
      <c r="P17" s="458">
        <v>7.6624999999999996</v>
      </c>
      <c r="Q17" s="458">
        <v>19.149999999999999</v>
      </c>
      <c r="R17" s="458">
        <v>8.5124999999999993</v>
      </c>
      <c r="U17" s="505">
        <v>25.95134615384616</v>
      </c>
      <c r="V17" s="505">
        <v>22.217307692307696</v>
      </c>
      <c r="W17" s="505">
        <v>19.683333333333337</v>
      </c>
      <c r="X17" s="505">
        <v>20.883653846153848</v>
      </c>
      <c r="Y17" s="505">
        <v>20.445192307692309</v>
      </c>
      <c r="Z17" s="505">
        <v>11.137500000000001</v>
      </c>
      <c r="AA17" s="505">
        <v>9.0219230769230769</v>
      </c>
      <c r="AB17" s="505">
        <v>15.110576923076922</v>
      </c>
      <c r="AC17" s="505">
        <v>18.365384615384617</v>
      </c>
      <c r="AD17" s="505">
        <v>18.553921568627448</v>
      </c>
      <c r="AE17" s="505">
        <v>14.770192307692307</v>
      </c>
      <c r="AF17" s="505">
        <v>26.950000000000003</v>
      </c>
    </row>
    <row r="18" spans="1:32">
      <c r="A18" s="78">
        <f t="shared" si="0"/>
        <v>2010</v>
      </c>
      <c r="B18" s="78">
        <f t="shared" si="1"/>
        <v>4</v>
      </c>
      <c r="C18" s="29">
        <f>'Weekly capesize'!A437</f>
        <v>40294</v>
      </c>
      <c r="D18" s="38">
        <f>'Weekly capesize'!I437</f>
        <v>10.1</v>
      </c>
      <c r="E18" s="38">
        <f>'Weekly capesize'!S437</f>
        <v>13.25</v>
      </c>
      <c r="F18" s="38">
        <f>'Weekly capesize'!Z437</f>
        <v>26.15</v>
      </c>
      <c r="G18" s="38">
        <f>'Weekly capesize'!T437</f>
        <v>12.1</v>
      </c>
      <c r="I18" s="503">
        <v>3</v>
      </c>
      <c r="J18" s="505">
        <v>7.5250000000000004</v>
      </c>
      <c r="K18" s="505">
        <v>19.212499999999999</v>
      </c>
      <c r="L18" s="505">
        <v>9.0500000000000007</v>
      </c>
      <c r="O18" s="29">
        <v>40664</v>
      </c>
      <c r="P18" s="458">
        <v>7.5299999999999994</v>
      </c>
      <c r="Q18" s="458">
        <v>19.25</v>
      </c>
      <c r="R18" s="458">
        <v>8.5800000000000018</v>
      </c>
    </row>
    <row r="19" spans="1:32">
      <c r="A19" s="78">
        <f t="shared" si="0"/>
        <v>2010</v>
      </c>
      <c r="B19" s="78">
        <f t="shared" si="1"/>
        <v>5</v>
      </c>
      <c r="C19" s="29">
        <f>'Weekly capesize'!A438</f>
        <v>40301</v>
      </c>
      <c r="D19" s="38">
        <f>'Weekly capesize'!I438</f>
        <v>10.75</v>
      </c>
      <c r="E19" s="38">
        <f>'Weekly capesize'!S438</f>
        <v>16.7</v>
      </c>
      <c r="F19" s="38">
        <f>'Weekly capesize'!Z438</f>
        <v>31</v>
      </c>
      <c r="G19" s="38">
        <f>'Weekly capesize'!T438</f>
        <v>15</v>
      </c>
      <c r="I19" s="503">
        <v>4</v>
      </c>
      <c r="J19" s="505">
        <v>7.6624999999999996</v>
      </c>
      <c r="K19" s="505">
        <v>19.149999999999999</v>
      </c>
      <c r="L19" s="505">
        <v>8.5124999999999993</v>
      </c>
      <c r="O19" s="29">
        <v>40695</v>
      </c>
      <c r="P19" s="458">
        <v>7.7249999999999996</v>
      </c>
      <c r="Q19" s="458">
        <v>20.1875</v>
      </c>
      <c r="R19" s="458">
        <v>9.8999999999999986</v>
      </c>
      <c r="U19" s="505">
        <v>14.131730769230767</v>
      </c>
      <c r="V19" s="505">
        <v>10.909615384615385</v>
      </c>
      <c r="W19" s="505">
        <v>8.5686274509803919</v>
      </c>
      <c r="X19" s="505">
        <v>10.512500000000001</v>
      </c>
      <c r="Y19" s="505">
        <v>9.2692307692307718</v>
      </c>
      <c r="Z19" s="505">
        <v>5.476923076923077</v>
      </c>
      <c r="AA19" s="505">
        <v>4.841153846153845</v>
      </c>
      <c r="AB19" s="505">
        <v>7.7442307692307688</v>
      </c>
      <c r="AC19" s="505">
        <v>8.5173076923076927</v>
      </c>
      <c r="AD19" s="505">
        <v>8.1078431372549016</v>
      </c>
      <c r="AE19" s="505">
        <v>6.6240384615384604</v>
      </c>
      <c r="AF19" s="505">
        <v>13.90952380952381</v>
      </c>
    </row>
    <row r="20" spans="1:32">
      <c r="A20" s="78">
        <f t="shared" si="0"/>
        <v>2010</v>
      </c>
      <c r="B20" s="78">
        <f t="shared" si="1"/>
        <v>5</v>
      </c>
      <c r="C20" s="29">
        <f>'Weekly capesize'!A439</f>
        <v>40308</v>
      </c>
      <c r="D20" s="38">
        <f>'Weekly capesize'!I439</f>
        <v>12.5</v>
      </c>
      <c r="E20" s="38">
        <f>'Weekly capesize'!S439</f>
        <v>16.95</v>
      </c>
      <c r="F20" s="38">
        <f>'Weekly capesize'!Z439</f>
        <v>31.25</v>
      </c>
      <c r="G20" s="38">
        <f>'Weekly capesize'!T439</f>
        <v>15.35</v>
      </c>
      <c r="I20" s="503">
        <v>5</v>
      </c>
      <c r="J20" s="505">
        <v>7.5299999999999994</v>
      </c>
      <c r="K20" s="505">
        <v>19.25</v>
      </c>
      <c r="L20" s="505">
        <v>8.5800000000000018</v>
      </c>
      <c r="O20" s="29">
        <v>40725</v>
      </c>
      <c r="P20" s="458">
        <v>8.1</v>
      </c>
      <c r="Q20" s="458">
        <v>20.237499999999997</v>
      </c>
      <c r="R20" s="458">
        <v>10.5375</v>
      </c>
    </row>
    <row r="21" spans="1:32">
      <c r="A21" s="78">
        <f t="shared" si="0"/>
        <v>2010</v>
      </c>
      <c r="B21" s="78">
        <f t="shared" si="1"/>
        <v>5</v>
      </c>
      <c r="C21" s="29">
        <f>'Weekly capesize'!A440</f>
        <v>40315</v>
      </c>
      <c r="D21" s="38">
        <f>'Weekly capesize'!I440</f>
        <v>13.8</v>
      </c>
      <c r="E21" s="38">
        <f>'Weekly capesize'!S440</f>
        <v>17.5</v>
      </c>
      <c r="F21" s="38">
        <f>'Weekly capesize'!Z440</f>
        <v>32.700000000000003</v>
      </c>
      <c r="G21" s="38">
        <f>'Weekly capesize'!T440</f>
        <v>17.5</v>
      </c>
      <c r="I21" s="503">
        <v>6</v>
      </c>
      <c r="J21" s="505">
        <v>7.7249999999999996</v>
      </c>
      <c r="K21" s="505">
        <v>20.1875</v>
      </c>
      <c r="L21" s="505">
        <v>9.8999999999999986</v>
      </c>
      <c r="O21" s="29">
        <v>40756</v>
      </c>
      <c r="P21" s="458">
        <v>8.43</v>
      </c>
      <c r="Q21" s="458">
        <v>21.080000000000002</v>
      </c>
      <c r="R21" s="458">
        <v>10.309999999999999</v>
      </c>
    </row>
    <row r="22" spans="1:32">
      <c r="A22" s="78">
        <f t="shared" si="0"/>
        <v>2010</v>
      </c>
      <c r="B22" s="78">
        <f t="shared" si="1"/>
        <v>5</v>
      </c>
      <c r="C22" s="29">
        <f>'Weekly capesize'!A441</f>
        <v>40322</v>
      </c>
      <c r="D22" s="38">
        <f>'Weekly capesize'!I441</f>
        <v>12.25</v>
      </c>
      <c r="E22" s="38">
        <f>'Weekly capesize'!S441</f>
        <v>17</v>
      </c>
      <c r="F22" s="38">
        <f>'Weekly capesize'!Z441</f>
        <v>30.5</v>
      </c>
      <c r="G22" s="38">
        <f>'Weekly capesize'!T441</f>
        <v>13.75</v>
      </c>
      <c r="I22" s="503">
        <v>7</v>
      </c>
      <c r="J22" s="505">
        <v>8.1</v>
      </c>
      <c r="K22" s="505">
        <v>20.237499999999997</v>
      </c>
      <c r="L22" s="505">
        <v>10.5375</v>
      </c>
      <c r="O22" s="29">
        <v>40787</v>
      </c>
      <c r="P22" s="458">
        <v>11.324999999999999</v>
      </c>
      <c r="Q22" s="458">
        <v>27.0625</v>
      </c>
      <c r="R22" s="458">
        <v>13.6</v>
      </c>
    </row>
    <row r="23" spans="1:32">
      <c r="A23" s="78">
        <f t="shared" si="0"/>
        <v>2010</v>
      </c>
      <c r="B23" s="78">
        <f t="shared" si="1"/>
        <v>5</v>
      </c>
      <c r="C23" s="29">
        <f>'Weekly capesize'!A442</f>
        <v>40329</v>
      </c>
      <c r="D23" s="38">
        <f>'Weekly capesize'!I442</f>
        <v>13.7</v>
      </c>
      <c r="E23" s="38">
        <f>'Weekly capesize'!S442</f>
        <v>19.95</v>
      </c>
      <c r="F23" s="38">
        <f>'Weekly capesize'!Z442</f>
        <v>33.5</v>
      </c>
      <c r="G23" s="38">
        <f>'Weekly capesize'!T442</f>
        <v>14.5</v>
      </c>
      <c r="I23" s="503">
        <v>8</v>
      </c>
      <c r="J23" s="505">
        <v>8.43</v>
      </c>
      <c r="K23" s="505">
        <v>21.080000000000002</v>
      </c>
      <c r="L23" s="505">
        <v>10.309999999999999</v>
      </c>
      <c r="O23" s="29">
        <v>40817</v>
      </c>
      <c r="P23" s="458">
        <v>11.64</v>
      </c>
      <c r="Q23" s="458">
        <v>28.35</v>
      </c>
      <c r="R23" s="458">
        <v>15.09</v>
      </c>
    </row>
    <row r="24" spans="1:32">
      <c r="A24" s="78">
        <f t="shared" si="0"/>
        <v>2010</v>
      </c>
      <c r="B24" s="78">
        <f t="shared" si="1"/>
        <v>6</v>
      </c>
      <c r="C24" s="29">
        <f>'Weekly capesize'!A443</f>
        <v>40336</v>
      </c>
      <c r="D24" s="38">
        <f>'Weekly capesize'!I443</f>
        <v>13.7</v>
      </c>
      <c r="E24" s="38">
        <f>'Weekly capesize'!S443</f>
        <v>19.3</v>
      </c>
      <c r="F24" s="38">
        <f>'Weekly capesize'!Z443</f>
        <v>32.5</v>
      </c>
      <c r="G24" s="38">
        <f>'Weekly capesize'!T443</f>
        <v>14.75</v>
      </c>
      <c r="I24" s="503">
        <v>9</v>
      </c>
      <c r="J24" s="505">
        <v>11.324999999999999</v>
      </c>
      <c r="K24" s="505">
        <v>27.0625</v>
      </c>
      <c r="L24" s="505">
        <v>13.6</v>
      </c>
      <c r="O24" s="29">
        <v>40848</v>
      </c>
      <c r="P24" s="458">
        <v>10.625</v>
      </c>
      <c r="Q24" s="458">
        <v>26.537500000000001</v>
      </c>
      <c r="R24" s="458">
        <v>14.375</v>
      </c>
    </row>
    <row r="25" spans="1:32">
      <c r="A25" s="78">
        <f t="shared" si="0"/>
        <v>2010</v>
      </c>
      <c r="B25" s="78">
        <f t="shared" si="1"/>
        <v>6</v>
      </c>
      <c r="C25" s="29">
        <f>'Weekly capesize'!A444</f>
        <v>40343</v>
      </c>
      <c r="D25" s="38">
        <f>'Weekly capesize'!I444</f>
        <v>12</v>
      </c>
      <c r="E25" s="38">
        <f>'Weekly capesize'!S444</f>
        <v>17</v>
      </c>
      <c r="F25" s="38">
        <f>'Weekly capesize'!Z444</f>
        <v>28.5</v>
      </c>
      <c r="G25" s="38">
        <f>'Weekly capesize'!T444</f>
        <v>13.75</v>
      </c>
      <c r="I25" s="503">
        <v>10</v>
      </c>
      <c r="J25" s="505">
        <v>11.64</v>
      </c>
      <c r="K25" s="505">
        <v>28.35</v>
      </c>
      <c r="L25" s="505">
        <v>15.09</v>
      </c>
      <c r="O25" s="29">
        <v>40878</v>
      </c>
      <c r="P25" s="458">
        <v>12.625</v>
      </c>
      <c r="Q25" s="458">
        <v>29.662500000000001</v>
      </c>
      <c r="R25" s="458">
        <v>14.9375</v>
      </c>
    </row>
    <row r="26" spans="1:32">
      <c r="A26" s="78">
        <f t="shared" si="0"/>
        <v>2010</v>
      </c>
      <c r="B26" s="78">
        <f t="shared" si="1"/>
        <v>6</v>
      </c>
      <c r="C26" s="29">
        <f>'Weekly capesize'!A445</f>
        <v>40350</v>
      </c>
      <c r="D26" s="38">
        <f>'Weekly capesize'!I445</f>
        <v>9.5</v>
      </c>
      <c r="E26" s="38">
        <f>'Weekly capesize'!S445</f>
        <v>13.15</v>
      </c>
      <c r="F26" s="38">
        <f>'Weekly capesize'!Z445</f>
        <v>23.25</v>
      </c>
      <c r="G26" s="38">
        <f>'Weekly capesize'!T445</f>
        <v>11.75</v>
      </c>
      <c r="I26" s="503">
        <v>11</v>
      </c>
      <c r="J26" s="505">
        <v>10.625</v>
      </c>
      <c r="K26" s="505">
        <v>26.537500000000001</v>
      </c>
      <c r="L26" s="505">
        <v>14.375</v>
      </c>
      <c r="O26" s="29">
        <v>40909</v>
      </c>
      <c r="P26" s="458">
        <v>8.1374999999999993</v>
      </c>
      <c r="Q26" s="458">
        <v>20.625</v>
      </c>
      <c r="R26" s="458">
        <v>9.7624999999999993</v>
      </c>
    </row>
    <row r="27" spans="1:32">
      <c r="A27" s="78">
        <f t="shared" si="0"/>
        <v>2010</v>
      </c>
      <c r="B27" s="78">
        <f t="shared" si="1"/>
        <v>6</v>
      </c>
      <c r="C27" s="29">
        <f>'Weekly capesize'!A446</f>
        <v>40357</v>
      </c>
      <c r="D27" s="38">
        <f>'Weekly capesize'!I446</f>
        <v>8.75</v>
      </c>
      <c r="E27" s="38">
        <f>'Weekly capesize'!S446</f>
        <v>12.15</v>
      </c>
      <c r="F27" s="38">
        <f>'Weekly capesize'!Z446</f>
        <v>22</v>
      </c>
      <c r="G27" s="38">
        <f>'Weekly capesize'!T446</f>
        <v>10.4</v>
      </c>
      <c r="I27" s="503">
        <v>12</v>
      </c>
      <c r="J27" s="505">
        <v>12.625</v>
      </c>
      <c r="K27" s="505">
        <v>29.662500000000001</v>
      </c>
      <c r="L27" s="505">
        <v>14.9375</v>
      </c>
      <c r="O27" s="29">
        <v>40940</v>
      </c>
      <c r="P27" s="458">
        <v>7.6125000000000007</v>
      </c>
      <c r="Q27" s="458">
        <v>19.75</v>
      </c>
      <c r="R27" s="458">
        <v>8.6374999999999993</v>
      </c>
    </row>
    <row r="28" spans="1:32">
      <c r="A28" s="78">
        <f t="shared" si="0"/>
        <v>2010</v>
      </c>
      <c r="B28" s="78">
        <f t="shared" si="1"/>
        <v>7</v>
      </c>
      <c r="C28" s="29">
        <f>'Weekly capesize'!A447</f>
        <v>40364</v>
      </c>
      <c r="D28" s="38">
        <f>'Weekly capesize'!I447</f>
        <v>8.25</v>
      </c>
      <c r="E28" s="38">
        <f>'Weekly capesize'!S447</f>
        <v>11.75</v>
      </c>
      <c r="F28" s="38">
        <f>'Weekly capesize'!Z447</f>
        <v>21.5</v>
      </c>
      <c r="G28" s="38">
        <f>'Weekly capesize'!T447</f>
        <v>10.050000000000001</v>
      </c>
      <c r="I28" s="502">
        <v>2012</v>
      </c>
      <c r="J28" s="505">
        <v>7.7872549019607842</v>
      </c>
      <c r="K28" s="505">
        <v>19.683333333333337</v>
      </c>
      <c r="L28" s="505">
        <v>8.5686274509803919</v>
      </c>
      <c r="O28" s="29">
        <v>40969</v>
      </c>
      <c r="P28" s="458">
        <v>7.75</v>
      </c>
      <c r="Q28" s="458">
        <v>20.100000000000001</v>
      </c>
      <c r="R28" s="458">
        <v>8.2625000000000011</v>
      </c>
    </row>
    <row r="29" spans="1:32">
      <c r="A29" s="78">
        <f t="shared" si="0"/>
        <v>2010</v>
      </c>
      <c r="B29" s="78">
        <f t="shared" si="1"/>
        <v>7</v>
      </c>
      <c r="C29" s="29">
        <f>'Weekly capesize'!A448</f>
        <v>40371</v>
      </c>
      <c r="D29" s="38">
        <f>'Weekly capesize'!I448</f>
        <v>7.3</v>
      </c>
      <c r="E29" s="38">
        <f>'Weekly capesize'!S448</f>
        <v>10.25</v>
      </c>
      <c r="F29" s="38">
        <f>'Weekly capesize'!Z448</f>
        <v>16.86</v>
      </c>
      <c r="G29" s="38">
        <f>'Weekly capesize'!T448</f>
        <v>8.9</v>
      </c>
      <c r="I29" s="503">
        <v>1</v>
      </c>
      <c r="J29" s="505">
        <v>8.1374999999999993</v>
      </c>
      <c r="K29" s="505">
        <v>20.625</v>
      </c>
      <c r="L29" s="505">
        <v>9.7624999999999993</v>
      </c>
      <c r="O29" s="29">
        <v>41000</v>
      </c>
      <c r="P29" s="458">
        <v>7.7799999999999994</v>
      </c>
      <c r="Q29" s="458">
        <v>20.880000000000003</v>
      </c>
      <c r="R29" s="458">
        <v>8.31</v>
      </c>
    </row>
    <row r="30" spans="1:32">
      <c r="A30" s="78">
        <f t="shared" si="0"/>
        <v>2010</v>
      </c>
      <c r="B30" s="78">
        <f t="shared" si="1"/>
        <v>7</v>
      </c>
      <c r="C30" s="29">
        <f>'Weekly capesize'!A449</f>
        <v>40378</v>
      </c>
      <c r="D30" s="38">
        <f>'Weekly capesize'!I449</f>
        <v>6.1</v>
      </c>
      <c r="E30" s="38">
        <f>'Weekly capesize'!S449</f>
        <v>9</v>
      </c>
      <c r="F30" s="38">
        <f>'Weekly capesize'!Z449</f>
        <v>16</v>
      </c>
      <c r="G30" s="38">
        <f>'Weekly capesize'!T449</f>
        <v>8.25</v>
      </c>
      <c r="I30" s="503">
        <v>2</v>
      </c>
      <c r="J30" s="505">
        <v>7.6125000000000007</v>
      </c>
      <c r="K30" s="505">
        <v>19.75</v>
      </c>
      <c r="L30" s="505">
        <v>8.6374999999999993</v>
      </c>
      <c r="O30" s="29">
        <v>41030</v>
      </c>
      <c r="P30" s="458">
        <v>7.6374999999999993</v>
      </c>
      <c r="Q30" s="458">
        <v>20.1875</v>
      </c>
      <c r="R30" s="458">
        <v>8.75</v>
      </c>
    </row>
    <row r="31" spans="1:32">
      <c r="A31" s="78">
        <f t="shared" si="0"/>
        <v>2010</v>
      </c>
      <c r="B31" s="78">
        <f t="shared" si="1"/>
        <v>7</v>
      </c>
      <c r="C31" s="29">
        <f>'Weekly capesize'!A450</f>
        <v>40385</v>
      </c>
      <c r="D31" s="38">
        <f>'Weekly capesize'!I450</f>
        <v>6.05</v>
      </c>
      <c r="E31" s="38">
        <f>'Weekly capesize'!S450</f>
        <v>8.8000000000000007</v>
      </c>
      <c r="F31" s="38">
        <f>'Weekly capesize'!Z450</f>
        <v>17.45</v>
      </c>
      <c r="G31" s="38">
        <f>'Weekly capesize'!T450</f>
        <v>8.1</v>
      </c>
      <c r="I31" s="503">
        <v>3</v>
      </c>
      <c r="J31" s="505">
        <v>7.75</v>
      </c>
      <c r="K31" s="505">
        <v>20.100000000000001</v>
      </c>
      <c r="L31" s="505">
        <v>8.2625000000000011</v>
      </c>
      <c r="O31" s="29">
        <v>41061</v>
      </c>
      <c r="P31" s="458">
        <v>6.8374999999999995</v>
      </c>
      <c r="Q31" s="458">
        <v>17.600000000000001</v>
      </c>
      <c r="R31" s="458">
        <v>7.3</v>
      </c>
    </row>
    <row r="32" spans="1:32">
      <c r="A32" s="78">
        <f t="shared" si="0"/>
        <v>2010</v>
      </c>
      <c r="B32" s="78">
        <f t="shared" si="1"/>
        <v>8</v>
      </c>
      <c r="C32" s="29">
        <f>'Weekly capesize'!A451</f>
        <v>40392</v>
      </c>
      <c r="D32" s="38">
        <f>'Weekly capesize'!I451</f>
        <v>7</v>
      </c>
      <c r="E32" s="38">
        <f>'Weekly capesize'!S451</f>
        <v>9.4</v>
      </c>
      <c r="F32" s="38">
        <f>'Weekly capesize'!Z451</f>
        <v>19</v>
      </c>
      <c r="G32" s="38">
        <f>'Weekly capesize'!T451</f>
        <v>8.4499999999999993</v>
      </c>
      <c r="I32" s="503">
        <v>4</v>
      </c>
      <c r="J32" s="505">
        <v>7.7799999999999994</v>
      </c>
      <c r="K32" s="505">
        <v>20.880000000000003</v>
      </c>
      <c r="L32" s="505">
        <v>8.31</v>
      </c>
      <c r="O32" s="29">
        <v>41091</v>
      </c>
      <c r="P32" s="458">
        <v>7.0400000000000009</v>
      </c>
      <c r="Q32" s="458">
        <v>17.909999999999997</v>
      </c>
      <c r="R32" s="458">
        <v>7.63</v>
      </c>
    </row>
    <row r="33" spans="1:18">
      <c r="A33" s="78">
        <f t="shared" si="0"/>
        <v>2010</v>
      </c>
      <c r="B33" s="78">
        <f t="shared" si="1"/>
        <v>8</v>
      </c>
      <c r="C33" s="29">
        <f>'Weekly capesize'!A452</f>
        <v>40399</v>
      </c>
      <c r="D33" s="38">
        <f>'Weekly capesize'!I452</f>
        <v>7.65</v>
      </c>
      <c r="E33" s="38">
        <f>'Weekly capesize'!S452</f>
        <v>9.9</v>
      </c>
      <c r="F33" s="38">
        <f>'Weekly capesize'!Z452</f>
        <v>21.5</v>
      </c>
      <c r="G33" s="38">
        <f>'Weekly capesize'!T452</f>
        <v>8.85</v>
      </c>
      <c r="I33" s="503">
        <v>5</v>
      </c>
      <c r="J33" s="505">
        <v>7.6374999999999993</v>
      </c>
      <c r="K33" s="505">
        <v>20.1875</v>
      </c>
      <c r="L33" s="505">
        <v>8.75</v>
      </c>
      <c r="O33" s="29">
        <v>41122</v>
      </c>
      <c r="P33" s="458">
        <v>6.7124999999999995</v>
      </c>
      <c r="Q33" s="458">
        <v>17.512499999999999</v>
      </c>
      <c r="R33" s="458">
        <v>7.1875</v>
      </c>
    </row>
    <row r="34" spans="1:18">
      <c r="A34" s="78">
        <f t="shared" si="0"/>
        <v>2010</v>
      </c>
      <c r="B34" s="78">
        <f t="shared" si="1"/>
        <v>8</v>
      </c>
      <c r="C34" s="29">
        <f>'Weekly capesize'!A453</f>
        <v>40406</v>
      </c>
      <c r="D34" s="38">
        <f>'Weekly capesize'!I453</f>
        <v>10.45</v>
      </c>
      <c r="E34" s="38">
        <f>'Weekly capesize'!S453</f>
        <v>12.3</v>
      </c>
      <c r="F34" s="38">
        <f>'Weekly capesize'!Z453</f>
        <v>26.5</v>
      </c>
      <c r="G34" s="38">
        <f>'Weekly capesize'!T453</f>
        <v>10.4</v>
      </c>
      <c r="I34" s="503">
        <v>6</v>
      </c>
      <c r="J34" s="505">
        <v>6.8374999999999995</v>
      </c>
      <c r="K34" s="505">
        <v>17.600000000000001</v>
      </c>
      <c r="L34" s="505">
        <v>7.3</v>
      </c>
      <c r="O34" s="29">
        <v>41153</v>
      </c>
      <c r="P34" s="458">
        <v>7.3375000000000004</v>
      </c>
      <c r="Q34" s="458">
        <v>18.675000000000001</v>
      </c>
      <c r="R34" s="458">
        <v>7.6499999999999995</v>
      </c>
    </row>
    <row r="35" spans="1:18">
      <c r="A35" s="78">
        <f t="shared" si="0"/>
        <v>2010</v>
      </c>
      <c r="B35" s="78">
        <f t="shared" si="1"/>
        <v>8</v>
      </c>
      <c r="C35" s="29">
        <f>'Weekly capesize'!A454</f>
        <v>40413</v>
      </c>
      <c r="D35" s="38">
        <f>'Weekly capesize'!I454</f>
        <v>11.1</v>
      </c>
      <c r="E35" s="38">
        <f>'Weekly capesize'!S454</f>
        <v>13.75</v>
      </c>
      <c r="F35" s="38">
        <f>'Weekly capesize'!Z454</f>
        <v>28.55</v>
      </c>
      <c r="G35" s="38">
        <f>'Weekly capesize'!T454</f>
        <v>13.79</v>
      </c>
      <c r="I35" s="503">
        <v>7</v>
      </c>
      <c r="J35" s="505">
        <v>7.0400000000000009</v>
      </c>
      <c r="K35" s="505">
        <v>17.909999999999997</v>
      </c>
      <c r="L35" s="505">
        <v>7.63</v>
      </c>
      <c r="O35" s="29">
        <v>41183</v>
      </c>
      <c r="P35" s="458">
        <v>9.2199999999999989</v>
      </c>
      <c r="Q35" s="458">
        <v>22.45</v>
      </c>
      <c r="R35" s="458">
        <v>9.870000000000001</v>
      </c>
    </row>
    <row r="36" spans="1:18">
      <c r="A36" s="78">
        <f t="shared" si="0"/>
        <v>2010</v>
      </c>
      <c r="B36" s="78">
        <f t="shared" si="1"/>
        <v>8</v>
      </c>
      <c r="C36" s="29">
        <f>'Weekly capesize'!A455</f>
        <v>40420</v>
      </c>
      <c r="D36" s="38">
        <f>'Weekly capesize'!I455</f>
        <v>10.8</v>
      </c>
      <c r="E36" s="38">
        <f>'Weekly capesize'!S455</f>
        <v>13.15</v>
      </c>
      <c r="F36" s="38">
        <f>'Weekly capesize'!Z455</f>
        <v>26.75</v>
      </c>
      <c r="G36" s="38">
        <f>'Weekly capesize'!T455</f>
        <v>11.25</v>
      </c>
      <c r="I36" s="503">
        <v>8</v>
      </c>
      <c r="J36" s="505">
        <v>6.7124999999999995</v>
      </c>
      <c r="K36" s="505">
        <v>17.512499999999999</v>
      </c>
      <c r="L36" s="505">
        <v>7.1875</v>
      </c>
      <c r="O36" s="29">
        <v>41214</v>
      </c>
      <c r="P36" s="458">
        <v>9.3375000000000004</v>
      </c>
      <c r="Q36" s="458">
        <v>21.9</v>
      </c>
      <c r="R36" s="458">
        <v>10.625</v>
      </c>
    </row>
    <row r="37" spans="1:18">
      <c r="A37" s="78">
        <f t="shared" si="0"/>
        <v>2010</v>
      </c>
      <c r="B37" s="78">
        <f t="shared" si="1"/>
        <v>9</v>
      </c>
      <c r="C37" s="29">
        <f>'Weekly capesize'!A456</f>
        <v>40427</v>
      </c>
      <c r="D37" s="38">
        <f>'Weekly capesize'!I456</f>
        <v>11.85</v>
      </c>
      <c r="E37" s="38">
        <f>'Weekly capesize'!S456</f>
        <v>14.85</v>
      </c>
      <c r="F37" s="38">
        <f>'Weekly capesize'!Z456</f>
        <v>18.8</v>
      </c>
      <c r="G37" s="38">
        <f>'Weekly capesize'!T456</f>
        <v>14.8</v>
      </c>
      <c r="I37" s="503">
        <v>9</v>
      </c>
      <c r="J37" s="505">
        <v>7.3375000000000004</v>
      </c>
      <c r="K37" s="505">
        <v>18.675000000000001</v>
      </c>
      <c r="L37" s="505">
        <v>7.6499999999999995</v>
      </c>
      <c r="O37" s="29">
        <v>41244</v>
      </c>
      <c r="P37" s="458">
        <v>7.875</v>
      </c>
      <c r="Q37" s="458">
        <v>18.0625</v>
      </c>
      <c r="R37" s="458">
        <v>8.8125</v>
      </c>
    </row>
    <row r="38" spans="1:18">
      <c r="A38" s="78">
        <f t="shared" si="0"/>
        <v>2010</v>
      </c>
      <c r="B38" s="78">
        <f t="shared" si="1"/>
        <v>9</v>
      </c>
      <c r="C38" s="29">
        <f>'Weekly capesize'!A457</f>
        <v>40434</v>
      </c>
      <c r="D38" s="38">
        <f>'Weekly capesize'!I457</f>
        <v>11.8</v>
      </c>
      <c r="E38" s="38">
        <f>'Weekly capesize'!S457</f>
        <v>15.3</v>
      </c>
      <c r="F38" s="38">
        <f>'Weekly capesize'!Z457</f>
        <v>29.55</v>
      </c>
      <c r="G38" s="38">
        <f>'Weekly capesize'!T457</f>
        <v>12.5</v>
      </c>
      <c r="I38" s="503">
        <v>10</v>
      </c>
      <c r="J38" s="505">
        <v>9.2199999999999989</v>
      </c>
      <c r="K38" s="505">
        <v>22.45</v>
      </c>
      <c r="L38" s="505">
        <v>9.870000000000001</v>
      </c>
      <c r="O38" s="29">
        <v>41275</v>
      </c>
      <c r="P38" s="458">
        <v>7.2125000000000004</v>
      </c>
      <c r="Q38" s="458">
        <v>18.024999999999999</v>
      </c>
      <c r="R38" s="458">
        <v>8.4499999999999993</v>
      </c>
    </row>
    <row r="39" spans="1:18">
      <c r="A39" s="78">
        <f t="shared" si="0"/>
        <v>2010</v>
      </c>
      <c r="B39" s="78">
        <f t="shared" si="1"/>
        <v>9</v>
      </c>
      <c r="C39" s="29">
        <f>'Weekly capesize'!A458</f>
        <v>40441</v>
      </c>
      <c r="D39" s="38">
        <f>'Weekly capesize'!I458</f>
        <v>10.7</v>
      </c>
      <c r="E39" s="38">
        <f>'Weekly capesize'!S458</f>
        <v>13.6</v>
      </c>
      <c r="F39" s="38">
        <f>'Weekly capesize'!Z458</f>
        <v>27</v>
      </c>
      <c r="G39" s="38">
        <f>'Weekly capesize'!T458</f>
        <v>11.25</v>
      </c>
      <c r="I39" s="503">
        <v>11</v>
      </c>
      <c r="J39" s="505">
        <v>9.3375000000000004</v>
      </c>
      <c r="K39" s="505">
        <v>21.9</v>
      </c>
      <c r="L39" s="505">
        <v>10.625</v>
      </c>
      <c r="O39" s="29">
        <v>41306</v>
      </c>
      <c r="P39" s="458">
        <v>7.35</v>
      </c>
      <c r="Q39" s="458">
        <v>18.087499999999999</v>
      </c>
      <c r="R39" s="458">
        <v>8.3249999999999993</v>
      </c>
    </row>
    <row r="40" spans="1:18">
      <c r="A40" s="78">
        <f t="shared" si="0"/>
        <v>2010</v>
      </c>
      <c r="B40" s="78">
        <f t="shared" si="1"/>
        <v>9</v>
      </c>
      <c r="C40" s="29">
        <f>'Weekly capesize'!A459</f>
        <v>40448</v>
      </c>
      <c r="D40" s="38">
        <f>'Weekly capesize'!I459</f>
        <v>10</v>
      </c>
      <c r="E40" s="38">
        <f>'Weekly capesize'!S459</f>
        <v>12.25</v>
      </c>
      <c r="F40" s="38">
        <f>'Weekly capesize'!Z459</f>
        <v>24.85</v>
      </c>
      <c r="G40" s="38">
        <f>'Weekly capesize'!T459</f>
        <v>10.85</v>
      </c>
      <c r="I40" s="503">
        <v>12</v>
      </c>
      <c r="J40" s="505">
        <v>7.875</v>
      </c>
      <c r="K40" s="505">
        <v>18.0625</v>
      </c>
      <c r="L40" s="505">
        <v>8.8125</v>
      </c>
      <c r="O40" s="29">
        <v>41334</v>
      </c>
      <c r="P40" s="458">
        <v>7.2625000000000002</v>
      </c>
      <c r="Q40" s="458">
        <v>17.575000000000003</v>
      </c>
      <c r="R40" s="458">
        <v>7.4249999999999998</v>
      </c>
    </row>
    <row r="41" spans="1:18">
      <c r="A41" s="78">
        <f t="shared" si="0"/>
        <v>2010</v>
      </c>
      <c r="B41" s="78">
        <f t="shared" si="1"/>
        <v>10</v>
      </c>
      <c r="C41" s="29">
        <f>'Weekly capesize'!A460</f>
        <v>40455</v>
      </c>
      <c r="D41" s="38">
        <f>'Weekly capesize'!I460</f>
        <v>10.5</v>
      </c>
      <c r="E41" s="38">
        <f>'Weekly capesize'!S460</f>
        <v>13.3</v>
      </c>
      <c r="F41" s="38">
        <f>'Weekly capesize'!Z460</f>
        <v>28.15</v>
      </c>
      <c r="G41" s="38">
        <f>'Weekly capesize'!T460</f>
        <v>12</v>
      </c>
      <c r="I41" s="502">
        <v>2013</v>
      </c>
      <c r="J41" s="505">
        <v>8.8134615384615369</v>
      </c>
      <c r="K41" s="505">
        <v>20.883653846153848</v>
      </c>
      <c r="L41" s="505">
        <v>10.512500000000001</v>
      </c>
      <c r="O41" s="29">
        <v>41365</v>
      </c>
      <c r="P41" s="458">
        <v>7.1</v>
      </c>
      <c r="Q41" s="458">
        <v>17.419999999999998</v>
      </c>
      <c r="R41" s="458">
        <v>7.1300000000000008</v>
      </c>
    </row>
    <row r="42" spans="1:18">
      <c r="A42" s="78">
        <f t="shared" si="0"/>
        <v>2010</v>
      </c>
      <c r="B42" s="78">
        <f t="shared" si="1"/>
        <v>10</v>
      </c>
      <c r="C42" s="29">
        <f>'Weekly capesize'!A461</f>
        <v>40462</v>
      </c>
      <c r="D42" s="38">
        <f>'Weekly capesize'!I461</f>
        <v>12</v>
      </c>
      <c r="E42" s="38">
        <f>'Weekly capesize'!S461</f>
        <v>15.5</v>
      </c>
      <c r="F42" s="38">
        <f>'Weekly capesize'!Z461</f>
        <v>30</v>
      </c>
      <c r="G42" s="38">
        <f>'Weekly capesize'!T461</f>
        <v>13.75</v>
      </c>
      <c r="I42" s="503">
        <v>1</v>
      </c>
      <c r="J42" s="505">
        <v>7.2125000000000004</v>
      </c>
      <c r="K42" s="505">
        <v>18.024999999999999</v>
      </c>
      <c r="L42" s="505">
        <v>8.4499999999999993</v>
      </c>
      <c r="O42" s="29">
        <v>41395</v>
      </c>
      <c r="P42" s="458">
        <v>7.2750000000000004</v>
      </c>
      <c r="Q42" s="458">
        <v>17.675000000000001</v>
      </c>
      <c r="R42" s="458">
        <v>7.7</v>
      </c>
    </row>
    <row r="43" spans="1:18">
      <c r="A43" s="78">
        <f t="shared" si="0"/>
        <v>2010</v>
      </c>
      <c r="B43" s="78">
        <f t="shared" si="1"/>
        <v>10</v>
      </c>
      <c r="C43" s="29">
        <f>'Weekly capesize'!A462</f>
        <v>40469</v>
      </c>
      <c r="D43" s="38">
        <f>'Weekly capesize'!I462</f>
        <v>12.4</v>
      </c>
      <c r="E43" s="38">
        <f>'Weekly capesize'!S462</f>
        <v>16.55</v>
      </c>
      <c r="F43" s="38">
        <f>'Weekly capesize'!Z462</f>
        <v>31</v>
      </c>
      <c r="G43" s="38">
        <f>'Weekly capesize'!T462</f>
        <v>14.7</v>
      </c>
      <c r="I43" s="503">
        <v>2</v>
      </c>
      <c r="J43" s="505">
        <v>7.35</v>
      </c>
      <c r="K43" s="505">
        <v>18.087499999999999</v>
      </c>
      <c r="L43" s="505">
        <v>8.3249999999999993</v>
      </c>
      <c r="O43" s="29">
        <v>41426</v>
      </c>
      <c r="P43" s="458">
        <v>7.5500000000000007</v>
      </c>
      <c r="Q43" s="458">
        <v>17.462500000000002</v>
      </c>
      <c r="R43" s="458">
        <v>8.3000000000000007</v>
      </c>
    </row>
    <row r="44" spans="1:18">
      <c r="A44" s="78">
        <f t="shared" si="0"/>
        <v>2010</v>
      </c>
      <c r="B44" s="78">
        <f t="shared" si="1"/>
        <v>10</v>
      </c>
      <c r="C44" s="29">
        <f>'Weekly capesize'!A463</f>
        <v>40476</v>
      </c>
      <c r="D44" s="38">
        <f>'Weekly capesize'!I463</f>
        <v>12.35</v>
      </c>
      <c r="E44" s="38">
        <f>'Weekly capesize'!S463</f>
        <v>16.7</v>
      </c>
      <c r="F44" s="38">
        <f>'Weekly capesize'!Z463</f>
        <v>31.5</v>
      </c>
      <c r="G44" s="38">
        <f>'Weekly capesize'!T463</f>
        <v>14.5</v>
      </c>
      <c r="I44" s="503">
        <v>3</v>
      </c>
      <c r="J44" s="505">
        <v>7.2625000000000002</v>
      </c>
      <c r="K44" s="505">
        <v>17.575000000000003</v>
      </c>
      <c r="L44" s="505">
        <v>7.4249999999999998</v>
      </c>
      <c r="O44" s="29">
        <v>41456</v>
      </c>
      <c r="P44" s="458">
        <v>7.7800000000000011</v>
      </c>
      <c r="Q44" s="458">
        <v>20.660000000000004</v>
      </c>
      <c r="R44" s="458">
        <v>10.219999999999999</v>
      </c>
    </row>
    <row r="45" spans="1:18">
      <c r="A45" s="78">
        <f t="shared" si="0"/>
        <v>2010</v>
      </c>
      <c r="B45" s="78">
        <f t="shared" si="1"/>
        <v>11</v>
      </c>
      <c r="C45" s="29">
        <f>'Weekly capesize'!A464</f>
        <v>40483</v>
      </c>
      <c r="D45" s="38">
        <f>'Weekly capesize'!I464</f>
        <v>12.25</v>
      </c>
      <c r="E45" s="38">
        <f>'Weekly capesize'!S464</f>
        <v>16.05</v>
      </c>
      <c r="F45" s="38">
        <f>'Weekly capesize'!Z464</f>
        <v>30</v>
      </c>
      <c r="G45" s="38">
        <f>'Weekly capesize'!T464</f>
        <v>14.45</v>
      </c>
      <c r="I45" s="503">
        <v>4</v>
      </c>
      <c r="J45" s="505">
        <v>7.1</v>
      </c>
      <c r="K45" s="505">
        <v>17.419999999999998</v>
      </c>
      <c r="L45" s="505">
        <v>7.1300000000000008</v>
      </c>
      <c r="O45" s="29">
        <v>41487</v>
      </c>
      <c r="P45" s="458">
        <v>8.8000000000000007</v>
      </c>
      <c r="Q45" s="458">
        <v>20.625</v>
      </c>
      <c r="R45" s="458">
        <v>9.5</v>
      </c>
    </row>
    <row r="46" spans="1:18">
      <c r="A46" s="78">
        <f t="shared" si="0"/>
        <v>2010</v>
      </c>
      <c r="B46" s="78">
        <f t="shared" si="1"/>
        <v>11</v>
      </c>
      <c r="C46" s="29">
        <f>'Weekly capesize'!A465</f>
        <v>40490</v>
      </c>
      <c r="D46" s="38">
        <f>'Weekly capesize'!I465</f>
        <v>11.75</v>
      </c>
      <c r="E46" s="38">
        <f>'Weekly capesize'!S465</f>
        <v>15.2</v>
      </c>
      <c r="F46" s="38">
        <f>'Weekly capesize'!Z465</f>
        <v>28.65</v>
      </c>
      <c r="G46" s="38">
        <f>'Weekly capesize'!T465</f>
        <v>14.15</v>
      </c>
      <c r="I46" s="503">
        <v>5</v>
      </c>
      <c r="J46" s="505">
        <v>7.2750000000000004</v>
      </c>
      <c r="K46" s="505">
        <v>17.675000000000001</v>
      </c>
      <c r="L46" s="505">
        <v>7.7</v>
      </c>
      <c r="O46" s="29">
        <v>41518</v>
      </c>
      <c r="P46" s="458">
        <v>11.510000000000002</v>
      </c>
      <c r="Q46" s="458">
        <v>26.139999999999997</v>
      </c>
      <c r="R46" s="458">
        <v>14.24</v>
      </c>
    </row>
    <row r="47" spans="1:18">
      <c r="A47" s="78">
        <f t="shared" si="0"/>
        <v>2010</v>
      </c>
      <c r="B47" s="78">
        <f t="shared" si="1"/>
        <v>11</v>
      </c>
      <c r="C47" s="29">
        <f>'Weekly capesize'!A466</f>
        <v>40497</v>
      </c>
      <c r="D47" s="38">
        <f>'Weekly capesize'!I466</f>
        <v>11</v>
      </c>
      <c r="E47" s="38">
        <f>'Weekly capesize'!S466</f>
        <v>14</v>
      </c>
      <c r="F47" s="38">
        <f>'Weekly capesize'!Z466</f>
        <v>27.5</v>
      </c>
      <c r="G47" s="38">
        <f>'Weekly capesize'!T466</f>
        <v>13</v>
      </c>
      <c r="I47" s="503">
        <v>6</v>
      </c>
      <c r="J47" s="505">
        <v>7.5500000000000007</v>
      </c>
      <c r="K47" s="505">
        <v>17.462500000000002</v>
      </c>
      <c r="L47" s="505">
        <v>8.3000000000000007</v>
      </c>
      <c r="O47" s="29">
        <v>41548</v>
      </c>
      <c r="P47" s="458">
        <v>10.862499999999999</v>
      </c>
      <c r="Q47" s="458">
        <v>26.287499999999998</v>
      </c>
      <c r="R47" s="458">
        <v>15.1</v>
      </c>
    </row>
    <row r="48" spans="1:18">
      <c r="A48" s="78">
        <f t="shared" si="0"/>
        <v>2010</v>
      </c>
      <c r="B48" s="78">
        <f t="shared" si="1"/>
        <v>11</v>
      </c>
      <c r="C48" s="29">
        <f>'Weekly capesize'!A467</f>
        <v>40504</v>
      </c>
      <c r="D48" s="38">
        <f>'Weekly capesize'!I467</f>
        <v>10.55</v>
      </c>
      <c r="E48" s="38">
        <f>'Weekly capesize'!S467</f>
        <v>13.95</v>
      </c>
      <c r="F48" s="38">
        <f>'Weekly capesize'!Z467</f>
        <v>27.45</v>
      </c>
      <c r="G48" s="38">
        <f>'Weekly capesize'!T467</f>
        <v>12.95</v>
      </c>
      <c r="I48" s="503">
        <v>7</v>
      </c>
      <c r="J48" s="505">
        <v>7.7800000000000011</v>
      </c>
      <c r="K48" s="505">
        <v>20.660000000000004</v>
      </c>
      <c r="L48" s="505">
        <v>10.219999999999999</v>
      </c>
      <c r="O48" s="29">
        <v>41579</v>
      </c>
      <c r="P48" s="458">
        <v>8.9499999999999993</v>
      </c>
      <c r="Q48" s="458">
        <v>20.837499999999999</v>
      </c>
      <c r="R48" s="458">
        <v>12.125</v>
      </c>
    </row>
    <row r="49" spans="1:18">
      <c r="A49" s="78">
        <f t="shared" si="0"/>
        <v>2010</v>
      </c>
      <c r="B49" s="78">
        <f t="shared" si="1"/>
        <v>11</v>
      </c>
      <c r="C49" s="29">
        <f>'Weekly capesize'!A468</f>
        <v>40511</v>
      </c>
      <c r="D49" s="38">
        <f>'Weekly capesize'!I468</f>
        <v>9.6999999999999993</v>
      </c>
      <c r="E49" s="38">
        <f>'Weekly capesize'!S468</f>
        <v>13.75</v>
      </c>
      <c r="F49" s="38">
        <f>'Weekly capesize'!Z468</f>
        <v>24</v>
      </c>
      <c r="G49" s="38">
        <f>'Weekly capesize'!T468</f>
        <v>12.35</v>
      </c>
      <c r="I49" s="503">
        <v>8</v>
      </c>
      <c r="J49" s="505">
        <v>8.8000000000000007</v>
      </c>
      <c r="K49" s="505">
        <v>20.625</v>
      </c>
      <c r="L49" s="505">
        <v>9.5</v>
      </c>
      <c r="O49" s="29">
        <v>41609</v>
      </c>
      <c r="P49" s="458">
        <v>13.059999999999999</v>
      </c>
      <c r="Q49" s="458">
        <v>27.71</v>
      </c>
      <c r="R49" s="458">
        <v>16.2</v>
      </c>
    </row>
    <row r="50" spans="1:18">
      <c r="A50" s="78">
        <f t="shared" si="0"/>
        <v>2010</v>
      </c>
      <c r="B50" s="78">
        <f t="shared" si="1"/>
        <v>12</v>
      </c>
      <c r="C50" s="29">
        <f>'Weekly capesize'!A469</f>
        <v>40518</v>
      </c>
      <c r="D50" s="38">
        <f>'Weekly capesize'!I469</f>
        <v>8.8000000000000007</v>
      </c>
      <c r="E50" s="38">
        <f>'Weekly capesize'!S469</f>
        <v>13.3</v>
      </c>
      <c r="F50" s="38">
        <f>'Weekly capesize'!Z469</f>
        <v>22.75</v>
      </c>
      <c r="G50" s="38">
        <f>'Weekly capesize'!T469</f>
        <v>12.2</v>
      </c>
      <c r="I50" s="503">
        <v>9</v>
      </c>
      <c r="J50" s="505">
        <v>11.510000000000002</v>
      </c>
      <c r="K50" s="505">
        <v>26.139999999999997</v>
      </c>
      <c r="L50" s="505">
        <v>14.24</v>
      </c>
      <c r="O50" s="29">
        <v>41640</v>
      </c>
      <c r="P50" s="458">
        <v>8.3250000000000011</v>
      </c>
      <c r="Q50" s="458">
        <v>22.225000000000001</v>
      </c>
      <c r="R50" s="458">
        <v>12.3</v>
      </c>
    </row>
    <row r="51" spans="1:18">
      <c r="A51" s="78">
        <f t="shared" si="0"/>
        <v>2010</v>
      </c>
      <c r="B51" s="78">
        <f t="shared" si="1"/>
        <v>12</v>
      </c>
      <c r="C51" s="29">
        <f>'Weekly capesize'!A470</f>
        <v>40525</v>
      </c>
      <c r="D51" s="38">
        <f>'Weekly capesize'!I470</f>
        <v>8.4</v>
      </c>
      <c r="E51" s="38">
        <f>'Weekly capesize'!S470</f>
        <v>12.4</v>
      </c>
      <c r="F51" s="38">
        <f>'Weekly capesize'!Z470</f>
        <v>20.9</v>
      </c>
      <c r="G51" s="38">
        <f>'Weekly capesize'!T470</f>
        <v>11.6</v>
      </c>
      <c r="I51" s="503">
        <v>10</v>
      </c>
      <c r="J51" s="505">
        <v>10.862499999999999</v>
      </c>
      <c r="K51" s="505">
        <v>26.287499999999998</v>
      </c>
      <c r="L51" s="505">
        <v>15.1</v>
      </c>
      <c r="O51" s="29">
        <v>41671</v>
      </c>
      <c r="P51" s="458">
        <v>7.6750000000000007</v>
      </c>
      <c r="Q51" s="458">
        <v>19.362499999999997</v>
      </c>
      <c r="R51" s="458">
        <v>8.0500000000000007</v>
      </c>
    </row>
    <row r="52" spans="1:18">
      <c r="A52" s="78">
        <f t="shared" si="0"/>
        <v>2010</v>
      </c>
      <c r="B52" s="78">
        <f t="shared" si="1"/>
        <v>12</v>
      </c>
      <c r="C52" s="29">
        <f>'Weekly capesize'!A471</f>
        <v>40532</v>
      </c>
      <c r="D52" s="38">
        <f>'Weekly capesize'!I471</f>
        <v>8.75</v>
      </c>
      <c r="E52" s="38">
        <f>'Weekly capesize'!S471</f>
        <v>12</v>
      </c>
      <c r="F52" s="38">
        <f>'Weekly capesize'!Z471</f>
        <v>21.9</v>
      </c>
      <c r="G52" s="38">
        <f>'Weekly capesize'!T471</f>
        <v>11.6</v>
      </c>
      <c r="I52" s="503">
        <v>11</v>
      </c>
      <c r="J52" s="505">
        <v>8.9499999999999993</v>
      </c>
      <c r="K52" s="505">
        <v>20.837499999999999</v>
      </c>
      <c r="L52" s="505">
        <v>12.125</v>
      </c>
      <c r="O52" s="29">
        <v>41699</v>
      </c>
      <c r="P52" s="458">
        <v>10.26</v>
      </c>
      <c r="Q52" s="458">
        <v>25.03</v>
      </c>
      <c r="R52" s="458">
        <v>11.77</v>
      </c>
    </row>
    <row r="53" spans="1:18">
      <c r="A53" s="78">
        <f t="shared" si="0"/>
        <v>2010</v>
      </c>
      <c r="B53" s="78">
        <f t="shared" si="1"/>
        <v>12</v>
      </c>
      <c r="C53" s="29">
        <f>'Weekly capesize'!A472</f>
        <v>40539</v>
      </c>
      <c r="D53" s="38">
        <f>'Weekly capesize'!I472</f>
        <v>8.15</v>
      </c>
      <c r="E53" s="38">
        <f>'Weekly capesize'!S472</f>
        <v>10.7</v>
      </c>
      <c r="F53" s="38">
        <f>'Weekly capesize'!Z472</f>
        <v>20.75</v>
      </c>
      <c r="G53" s="38">
        <f>'Weekly capesize'!T472</f>
        <v>10.4</v>
      </c>
      <c r="I53" s="503">
        <v>12</v>
      </c>
      <c r="J53" s="505">
        <v>13.059999999999999</v>
      </c>
      <c r="K53" s="505">
        <v>27.71</v>
      </c>
      <c r="L53" s="505">
        <v>16.2</v>
      </c>
      <c r="O53" s="29">
        <v>41730</v>
      </c>
      <c r="P53" s="458">
        <v>8.1125000000000007</v>
      </c>
      <c r="Q53" s="458">
        <v>19.5</v>
      </c>
      <c r="R53" s="458">
        <v>8.7249999999999996</v>
      </c>
    </row>
    <row r="54" spans="1:18">
      <c r="A54" s="78">
        <f t="shared" si="0"/>
        <v>2011</v>
      </c>
      <c r="B54" s="78">
        <f t="shared" si="1"/>
        <v>1</v>
      </c>
      <c r="C54" s="29">
        <f>'Weekly capesize'!A473</f>
        <v>40546</v>
      </c>
      <c r="D54" s="38">
        <f>'Weekly capesize'!I473</f>
        <v>8.15</v>
      </c>
      <c r="E54" s="38">
        <f>'Weekly capesize'!S473</f>
        <v>10.7</v>
      </c>
      <c r="F54" s="38">
        <f>'Weekly capesize'!Z473</f>
        <v>20.75</v>
      </c>
      <c r="G54" s="38">
        <f>'Weekly capesize'!T473</f>
        <v>10.4</v>
      </c>
      <c r="I54" s="502">
        <v>2014</v>
      </c>
      <c r="J54" s="505">
        <v>8.0961538461538467</v>
      </c>
      <c r="K54" s="505">
        <v>20.445192307692309</v>
      </c>
      <c r="L54" s="505">
        <v>9.2692307692307718</v>
      </c>
      <c r="O54" s="29">
        <v>41760</v>
      </c>
      <c r="P54" s="458">
        <v>7.6875</v>
      </c>
      <c r="Q54" s="458">
        <v>19.4375</v>
      </c>
      <c r="R54" s="458">
        <v>8.0749999999999993</v>
      </c>
    </row>
    <row r="55" spans="1:18">
      <c r="A55" s="78">
        <f t="shared" si="0"/>
        <v>2011</v>
      </c>
      <c r="B55" s="78">
        <f t="shared" si="1"/>
        <v>1</v>
      </c>
      <c r="C55" s="29">
        <f>'Weekly capesize'!A474</f>
        <v>40553</v>
      </c>
      <c r="D55" s="38">
        <f>'Weekly capesize'!I474</f>
        <v>7.35</v>
      </c>
      <c r="E55" s="38">
        <f>'Weekly capesize'!S474</f>
        <v>9</v>
      </c>
      <c r="F55" s="38">
        <f>'Weekly capesize'!Z474</f>
        <v>18.600000000000001</v>
      </c>
      <c r="G55" s="38">
        <f>'Weekly capesize'!T474</f>
        <v>9.75</v>
      </c>
      <c r="I55" s="503">
        <v>1</v>
      </c>
      <c r="J55" s="505">
        <v>8.3250000000000011</v>
      </c>
      <c r="K55" s="505">
        <v>22.225000000000001</v>
      </c>
      <c r="L55" s="505">
        <v>12.3</v>
      </c>
      <c r="O55" s="29">
        <v>41791</v>
      </c>
      <c r="P55" s="458">
        <v>7.87</v>
      </c>
      <c r="Q55" s="458">
        <v>21.15</v>
      </c>
      <c r="R55" s="458">
        <v>8.5800000000000018</v>
      </c>
    </row>
    <row r="56" spans="1:18">
      <c r="A56" s="78">
        <f t="shared" si="0"/>
        <v>2011</v>
      </c>
      <c r="B56" s="78">
        <f t="shared" si="1"/>
        <v>1</v>
      </c>
      <c r="C56" s="29">
        <f>'Weekly capesize'!A475</f>
        <v>40560</v>
      </c>
      <c r="D56" s="38">
        <f>'Weekly capesize'!I475</f>
        <v>6.55</v>
      </c>
      <c r="E56" s="38">
        <f>'Weekly capesize'!S475</f>
        <v>8.35</v>
      </c>
      <c r="F56" s="38">
        <f>'Weekly capesize'!Z475</f>
        <v>18.350000000000001</v>
      </c>
      <c r="G56" s="38">
        <f>'Weekly capesize'!T475</f>
        <v>9.5</v>
      </c>
      <c r="I56" s="503">
        <v>2</v>
      </c>
      <c r="J56" s="505">
        <v>7.6750000000000007</v>
      </c>
      <c r="K56" s="505">
        <v>19.362499999999997</v>
      </c>
      <c r="L56" s="505">
        <v>8.0500000000000007</v>
      </c>
      <c r="O56" s="29">
        <v>41821</v>
      </c>
      <c r="P56" s="458">
        <v>7.7125000000000004</v>
      </c>
      <c r="Q56" s="458">
        <v>19.75</v>
      </c>
      <c r="R56" s="458">
        <v>8.7249999999999996</v>
      </c>
    </row>
    <row r="57" spans="1:18">
      <c r="A57" s="78">
        <f t="shared" si="0"/>
        <v>2011</v>
      </c>
      <c r="B57" s="78">
        <f t="shared" si="1"/>
        <v>1</v>
      </c>
      <c r="C57" s="29">
        <f>'Weekly capesize'!A476</f>
        <v>40567</v>
      </c>
      <c r="D57" s="38">
        <f>'Weekly capesize'!I476</f>
        <v>6.7</v>
      </c>
      <c r="E57" s="38">
        <f>'Weekly capesize'!S476</f>
        <v>8.15</v>
      </c>
      <c r="F57" s="38">
        <f>'Weekly capesize'!Z476</f>
        <v>18.100000000000001</v>
      </c>
      <c r="G57" s="38">
        <f>'Weekly capesize'!T476</f>
        <v>9.1</v>
      </c>
      <c r="I57" s="503">
        <v>3</v>
      </c>
      <c r="J57" s="505">
        <v>10.26</v>
      </c>
      <c r="K57" s="505">
        <v>25.03</v>
      </c>
      <c r="L57" s="505">
        <v>11.77</v>
      </c>
      <c r="O57" s="29">
        <v>41852</v>
      </c>
      <c r="P57" s="458">
        <v>8.375</v>
      </c>
      <c r="Q57" s="458">
        <v>21.175000000000001</v>
      </c>
      <c r="R57" s="458">
        <v>8.85</v>
      </c>
    </row>
    <row r="58" spans="1:18">
      <c r="A58" s="78">
        <f t="shared" si="0"/>
        <v>2011</v>
      </c>
      <c r="B58" s="78">
        <f t="shared" si="1"/>
        <v>1</v>
      </c>
      <c r="C58" s="29">
        <f>'Weekly capesize'!A477</f>
        <v>40574</v>
      </c>
      <c r="D58" s="38">
        <f>'Weekly capesize'!I477</f>
        <v>6.5</v>
      </c>
      <c r="E58" s="38">
        <f>'Weekly capesize'!S477</f>
        <v>7.15</v>
      </c>
      <c r="F58" s="38">
        <f>'Weekly capesize'!Z477</f>
        <v>16.8</v>
      </c>
      <c r="G58" s="38">
        <f>'Weekly capesize'!T477</f>
        <v>8.75</v>
      </c>
      <c r="I58" s="503">
        <v>4</v>
      </c>
      <c r="J58" s="505">
        <v>8.1125000000000007</v>
      </c>
      <c r="K58" s="505">
        <v>19.5</v>
      </c>
      <c r="L58" s="505">
        <v>8.7249999999999996</v>
      </c>
      <c r="O58" s="29">
        <v>41883</v>
      </c>
      <c r="P58" s="458">
        <v>8.33</v>
      </c>
      <c r="Q58" s="458">
        <v>22.509999999999998</v>
      </c>
      <c r="R58" s="458">
        <v>9.51</v>
      </c>
    </row>
    <row r="59" spans="1:18">
      <c r="A59" s="78">
        <f t="shared" si="0"/>
        <v>2011</v>
      </c>
      <c r="B59" s="78">
        <f t="shared" si="1"/>
        <v>2</v>
      </c>
      <c r="C59" s="29">
        <f>'Weekly capesize'!A478</f>
        <v>40581</v>
      </c>
      <c r="D59" s="38">
        <f>'Weekly capesize'!I478</f>
        <v>6.35</v>
      </c>
      <c r="E59" s="38">
        <f>'Weekly capesize'!S478</f>
        <v>7.25</v>
      </c>
      <c r="F59" s="38">
        <f>'Weekly capesize'!Z478</f>
        <v>16.5</v>
      </c>
      <c r="G59" s="38">
        <f>'Weekly capesize'!T478</f>
        <v>8.5500000000000007</v>
      </c>
      <c r="I59" s="503">
        <v>5</v>
      </c>
      <c r="J59" s="505">
        <v>7.6875</v>
      </c>
      <c r="K59" s="505">
        <v>19.4375</v>
      </c>
      <c r="L59" s="505">
        <v>8.0749999999999993</v>
      </c>
      <c r="O59" s="29">
        <v>41913</v>
      </c>
      <c r="P59" s="458">
        <v>7.95</v>
      </c>
      <c r="Q59" s="458">
        <v>18.5625</v>
      </c>
      <c r="R59" s="458">
        <v>7.8625000000000007</v>
      </c>
    </row>
    <row r="60" spans="1:18">
      <c r="A60" s="78">
        <f t="shared" si="0"/>
        <v>2011</v>
      </c>
      <c r="B60" s="78">
        <f t="shared" si="1"/>
        <v>2</v>
      </c>
      <c r="C60" s="29">
        <f>'Weekly capesize'!A479</f>
        <v>40588</v>
      </c>
      <c r="D60" s="38">
        <f>'Weekly capesize'!I479</f>
        <v>6.7</v>
      </c>
      <c r="E60" s="38">
        <f>'Weekly capesize'!S479</f>
        <v>7.75</v>
      </c>
      <c r="F60" s="38">
        <f>'Weekly capesize'!Z479</f>
        <v>18</v>
      </c>
      <c r="G60" s="38">
        <f>'Weekly capesize'!T479</f>
        <v>9.1</v>
      </c>
      <c r="I60" s="503">
        <v>6</v>
      </c>
      <c r="J60" s="505">
        <v>7.87</v>
      </c>
      <c r="K60" s="505">
        <v>21.15</v>
      </c>
      <c r="L60" s="505">
        <v>8.5800000000000018</v>
      </c>
      <c r="O60" s="29">
        <v>41944</v>
      </c>
      <c r="P60" s="458">
        <v>9.0749999999999993</v>
      </c>
      <c r="Q60" s="458">
        <v>22.25</v>
      </c>
      <c r="R60" s="458">
        <v>12.412500000000001</v>
      </c>
    </row>
    <row r="61" spans="1:18">
      <c r="A61" s="78">
        <f t="shared" si="0"/>
        <v>2011</v>
      </c>
      <c r="B61" s="78">
        <f t="shared" si="1"/>
        <v>2</v>
      </c>
      <c r="C61" s="29">
        <f>'Weekly capesize'!A480</f>
        <v>40595</v>
      </c>
      <c r="D61" s="38">
        <f>'Weekly capesize'!I480</f>
        <v>6.75</v>
      </c>
      <c r="E61" s="38">
        <f>'Weekly capesize'!S480</f>
        <v>8</v>
      </c>
      <c r="F61" s="38">
        <f>'Weekly capesize'!Z480</f>
        <v>18.75</v>
      </c>
      <c r="G61" s="38">
        <f>'Weekly capesize'!T480</f>
        <v>9.1</v>
      </c>
      <c r="I61" s="503">
        <v>7</v>
      </c>
      <c r="J61" s="505">
        <v>7.7125000000000004</v>
      </c>
      <c r="K61" s="505">
        <v>19.75</v>
      </c>
      <c r="L61" s="505">
        <v>8.7249999999999996</v>
      </c>
      <c r="O61" s="29">
        <v>41974</v>
      </c>
      <c r="P61" s="458">
        <v>5.8100000000000005</v>
      </c>
      <c r="Q61" s="458">
        <v>14.13</v>
      </c>
      <c r="R61" s="458">
        <v>6.5400000000000009</v>
      </c>
    </row>
    <row r="62" spans="1:18">
      <c r="A62" s="78">
        <f t="shared" si="0"/>
        <v>2011</v>
      </c>
      <c r="B62" s="78">
        <f t="shared" si="1"/>
        <v>2</v>
      </c>
      <c r="C62" s="29">
        <f>'Weekly capesize'!A481</f>
        <v>40602</v>
      </c>
      <c r="D62" s="38">
        <f>'Weekly capesize'!I481</f>
        <v>6.5</v>
      </c>
      <c r="E62" s="38">
        <f>'Weekly capesize'!S481</f>
        <v>7.4</v>
      </c>
      <c r="F62" s="38">
        <f>'Weekly capesize'!Z481</f>
        <v>17.850000000000001</v>
      </c>
      <c r="G62" s="38">
        <f>'Weekly capesize'!T481</f>
        <v>8.85</v>
      </c>
      <c r="I62" s="503">
        <v>8</v>
      </c>
      <c r="J62" s="505">
        <v>8.375</v>
      </c>
      <c r="K62" s="505">
        <v>21.175000000000001</v>
      </c>
      <c r="L62" s="505">
        <v>8.85</v>
      </c>
      <c r="O62" s="29">
        <v>42005</v>
      </c>
      <c r="P62" s="458">
        <v>4.5</v>
      </c>
      <c r="Q62" s="458">
        <v>10.9375</v>
      </c>
      <c r="R62" s="458">
        <v>5.0999999999999996</v>
      </c>
    </row>
    <row r="63" spans="1:18">
      <c r="A63" s="78">
        <f t="shared" si="0"/>
        <v>2011</v>
      </c>
      <c r="B63" s="78">
        <f t="shared" si="1"/>
        <v>3</v>
      </c>
      <c r="C63" s="29">
        <f>'Weekly capesize'!A482</f>
        <v>40609</v>
      </c>
      <c r="D63" s="38">
        <f>'Weekly capesize'!I482</f>
        <v>7</v>
      </c>
      <c r="E63" s="38">
        <f>'Weekly capesize'!S482</f>
        <v>8.15</v>
      </c>
      <c r="F63" s="38">
        <f>'Weekly capesize'!Z482</f>
        <v>19</v>
      </c>
      <c r="G63" s="38">
        <f>'Weekly capesize'!T482</f>
        <v>8.85</v>
      </c>
      <c r="I63" s="503">
        <v>9</v>
      </c>
      <c r="J63" s="505">
        <v>8.33</v>
      </c>
      <c r="K63" s="505">
        <v>22.509999999999998</v>
      </c>
      <c r="L63" s="505">
        <v>9.51</v>
      </c>
      <c r="O63" s="29">
        <v>42036</v>
      </c>
      <c r="P63" s="458">
        <v>4.2874999999999996</v>
      </c>
      <c r="Q63" s="458">
        <v>10.462499999999999</v>
      </c>
      <c r="R63" s="458">
        <v>5.1875</v>
      </c>
    </row>
    <row r="64" spans="1:18">
      <c r="A64" s="78">
        <f t="shared" si="0"/>
        <v>2011</v>
      </c>
      <c r="B64" s="78">
        <f t="shared" si="1"/>
        <v>3</v>
      </c>
      <c r="C64" s="29">
        <f>'Weekly capesize'!A483</f>
        <v>40616</v>
      </c>
      <c r="D64" s="38">
        <f>'Weekly capesize'!I483</f>
        <v>8.3000000000000007</v>
      </c>
      <c r="E64" s="38">
        <f>'Weekly capesize'!S483</f>
        <v>8.15</v>
      </c>
      <c r="F64" s="38">
        <f>'Weekly capesize'!Z483</f>
        <v>19</v>
      </c>
      <c r="G64" s="38">
        <f>'Weekly capesize'!T483</f>
        <v>8.85</v>
      </c>
      <c r="I64" s="503">
        <v>10</v>
      </c>
      <c r="J64" s="505">
        <v>7.95</v>
      </c>
      <c r="K64" s="505">
        <v>18.5625</v>
      </c>
      <c r="L64" s="505">
        <v>7.8625000000000007</v>
      </c>
      <c r="O64" s="29">
        <v>42064</v>
      </c>
      <c r="P64" s="458">
        <v>4.4799999999999995</v>
      </c>
      <c r="Q64" s="458">
        <v>10.32</v>
      </c>
      <c r="R64" s="458">
        <v>3.9800000000000004</v>
      </c>
    </row>
    <row r="65" spans="1:18">
      <c r="A65" s="78">
        <f t="shared" si="0"/>
        <v>2011</v>
      </c>
      <c r="B65" s="78">
        <f t="shared" si="1"/>
        <v>3</v>
      </c>
      <c r="C65" s="29">
        <f>'Weekly capesize'!A484</f>
        <v>40623</v>
      </c>
      <c r="D65" s="38">
        <f>'Weekly capesize'!I484</f>
        <v>7.25</v>
      </c>
      <c r="E65" s="38">
        <f>'Weekly capesize'!S484</f>
        <v>10</v>
      </c>
      <c r="F65" s="38">
        <f>'Weekly capesize'!Z484</f>
        <v>19</v>
      </c>
      <c r="G65" s="38">
        <f>'Weekly capesize'!T484</f>
        <v>10.5</v>
      </c>
      <c r="I65" s="503">
        <v>11</v>
      </c>
      <c r="J65" s="505">
        <v>9.0749999999999993</v>
      </c>
      <c r="K65" s="505">
        <v>22.25</v>
      </c>
      <c r="L65" s="505">
        <v>12.412500000000001</v>
      </c>
      <c r="O65" s="29">
        <v>42095</v>
      </c>
      <c r="P65" s="458">
        <v>4.4124999999999996</v>
      </c>
      <c r="Q65" s="458">
        <v>9.875</v>
      </c>
      <c r="R65" s="458">
        <v>4.3</v>
      </c>
    </row>
    <row r="66" spans="1:18">
      <c r="A66" s="78">
        <f t="shared" si="0"/>
        <v>2011</v>
      </c>
      <c r="B66" s="78">
        <f t="shared" si="1"/>
        <v>3</v>
      </c>
      <c r="C66" s="29">
        <f>'Weekly capesize'!A485</f>
        <v>40630</v>
      </c>
      <c r="D66" s="38">
        <f>'Weekly capesize'!I485</f>
        <v>7.55</v>
      </c>
      <c r="E66" s="38">
        <f>'Weekly capesize'!S485</f>
        <v>9.9</v>
      </c>
      <c r="F66" s="38">
        <f>'Weekly capesize'!Z485</f>
        <v>19.850000000000001</v>
      </c>
      <c r="G66" s="38">
        <f>'Weekly capesize'!T485</f>
        <v>9.4499999999999993</v>
      </c>
      <c r="I66" s="503">
        <v>12</v>
      </c>
      <c r="J66" s="505">
        <v>5.8100000000000005</v>
      </c>
      <c r="K66" s="505">
        <v>14.13</v>
      </c>
      <c r="L66" s="505">
        <v>6.5400000000000009</v>
      </c>
      <c r="O66" s="29">
        <v>42125</v>
      </c>
      <c r="P66" s="458">
        <v>4.7750000000000004</v>
      </c>
      <c r="Q66" s="458">
        <v>11.0875</v>
      </c>
      <c r="R66" s="458">
        <v>5.6624999999999996</v>
      </c>
    </row>
    <row r="67" spans="1:18">
      <c r="A67" s="78">
        <f t="shared" ref="A67:A130" si="2">YEAR(C67)</f>
        <v>2011</v>
      </c>
      <c r="B67" s="78">
        <f t="shared" ref="B67:B130" si="3">MONTH(C67)</f>
        <v>4</v>
      </c>
      <c r="C67" s="29">
        <f>'Weekly capesize'!A486</f>
        <v>40637</v>
      </c>
      <c r="D67" s="38">
        <f>'Weekly capesize'!I486</f>
        <v>7.75</v>
      </c>
      <c r="E67" s="38">
        <f>'Weekly capesize'!S486</f>
        <v>9.25</v>
      </c>
      <c r="F67" s="38">
        <f>'Weekly capesize'!Z486</f>
        <v>19.75</v>
      </c>
      <c r="G67" s="38">
        <f>'Weekly capesize'!T486</f>
        <v>9.5500000000000007</v>
      </c>
      <c r="I67" s="502">
        <v>2015</v>
      </c>
      <c r="J67" s="505">
        <v>4.8855769230769246</v>
      </c>
      <c r="K67" s="505">
        <v>11.137500000000001</v>
      </c>
      <c r="L67" s="505">
        <v>5.476923076923077</v>
      </c>
      <c r="O67" s="29">
        <v>42156</v>
      </c>
      <c r="P67" s="458">
        <v>5.3199999999999994</v>
      </c>
      <c r="Q67" s="458">
        <v>11.51</v>
      </c>
      <c r="R67" s="458">
        <v>5.82</v>
      </c>
    </row>
    <row r="68" spans="1:18">
      <c r="A68" s="78">
        <f t="shared" si="2"/>
        <v>2011</v>
      </c>
      <c r="B68" s="78">
        <f t="shared" si="3"/>
        <v>4</v>
      </c>
      <c r="C68" s="29">
        <f>'Weekly capesize'!A487</f>
        <v>40644</v>
      </c>
      <c r="D68" s="38">
        <f>'Weekly capesize'!I487</f>
        <v>7.5</v>
      </c>
      <c r="E68" s="38">
        <f>'Weekly capesize'!S487</f>
        <v>8.5</v>
      </c>
      <c r="F68" s="38">
        <f>'Weekly capesize'!Z487</f>
        <v>19.25</v>
      </c>
      <c r="G68" s="38">
        <f>'Weekly capesize'!T487</f>
        <v>9.5</v>
      </c>
      <c r="I68" s="503">
        <v>1</v>
      </c>
      <c r="J68" s="505">
        <v>4.5</v>
      </c>
      <c r="K68" s="505">
        <v>10.9375</v>
      </c>
      <c r="L68" s="505">
        <v>5.0999999999999996</v>
      </c>
      <c r="O68" s="29">
        <v>42186</v>
      </c>
      <c r="P68" s="458">
        <v>5.6375000000000002</v>
      </c>
      <c r="Q68" s="458">
        <v>13.425000000000001</v>
      </c>
      <c r="R68" s="458">
        <v>7.3375000000000004</v>
      </c>
    </row>
    <row r="69" spans="1:18">
      <c r="A69" s="78">
        <f t="shared" si="2"/>
        <v>2011</v>
      </c>
      <c r="B69" s="78">
        <f t="shared" si="3"/>
        <v>4</v>
      </c>
      <c r="C69" s="29">
        <f>'Weekly capesize'!A488</f>
        <v>40651</v>
      </c>
      <c r="D69" s="38">
        <f>'Weekly capesize'!I488</f>
        <v>7.8</v>
      </c>
      <c r="E69" s="38">
        <f>'Weekly capesize'!S488</f>
        <v>8.1999999999999993</v>
      </c>
      <c r="F69" s="38">
        <f>'Weekly capesize'!Z488</f>
        <v>18.8</v>
      </c>
      <c r="G69" s="38">
        <f>'Weekly capesize'!T488</f>
        <v>9.5</v>
      </c>
      <c r="I69" s="503">
        <v>2</v>
      </c>
      <c r="J69" s="505">
        <v>4.2874999999999996</v>
      </c>
      <c r="K69" s="505">
        <v>10.462499999999999</v>
      </c>
      <c r="L69" s="505">
        <v>5.1875</v>
      </c>
      <c r="O69" s="29">
        <v>42217</v>
      </c>
      <c r="P69" s="458">
        <v>6.2375000000000007</v>
      </c>
      <c r="Q69" s="458">
        <v>14.824999999999999</v>
      </c>
      <c r="R69" s="458">
        <v>7.8125</v>
      </c>
    </row>
    <row r="70" spans="1:18">
      <c r="A70" s="78">
        <f t="shared" si="2"/>
        <v>2011</v>
      </c>
      <c r="B70" s="78">
        <f t="shared" si="3"/>
        <v>4</v>
      </c>
      <c r="C70" s="29">
        <f>'Weekly capesize'!A489</f>
        <v>40658</v>
      </c>
      <c r="D70" s="38">
        <f>'Weekly capesize'!I489</f>
        <v>7.6</v>
      </c>
      <c r="E70" s="38">
        <f>'Weekly capesize'!S489</f>
        <v>8.1</v>
      </c>
      <c r="F70" s="38">
        <f>'Weekly capesize'!Z489</f>
        <v>18.8</v>
      </c>
      <c r="G70" s="38">
        <f>'Weekly capesize'!T489</f>
        <v>9.5</v>
      </c>
      <c r="I70" s="503">
        <v>3</v>
      </c>
      <c r="J70" s="505">
        <v>4.4799999999999995</v>
      </c>
      <c r="K70" s="505">
        <v>10.32</v>
      </c>
      <c r="L70" s="505">
        <v>3.9800000000000004</v>
      </c>
      <c r="O70" s="29">
        <v>42248</v>
      </c>
      <c r="P70" s="458">
        <v>5.3000000000000007</v>
      </c>
      <c r="Q70" s="458">
        <v>12.15</v>
      </c>
      <c r="R70" s="458">
        <v>5.5299999999999994</v>
      </c>
    </row>
    <row r="71" spans="1:18">
      <c r="A71" s="78">
        <f t="shared" si="2"/>
        <v>2011</v>
      </c>
      <c r="B71" s="78">
        <f t="shared" si="3"/>
        <v>5</v>
      </c>
      <c r="C71" s="29">
        <f>'Weekly capesize'!A490</f>
        <v>40665</v>
      </c>
      <c r="D71" s="38">
        <f>'Weekly capesize'!I490</f>
        <v>7.8</v>
      </c>
      <c r="E71" s="38">
        <f>'Weekly capesize'!S490</f>
        <v>8</v>
      </c>
      <c r="F71" s="38">
        <f>'Weekly capesize'!Z490</f>
        <v>19.149999999999999</v>
      </c>
      <c r="G71" s="38">
        <f>'Weekly capesize'!T490</f>
        <v>9.5</v>
      </c>
      <c r="I71" s="503">
        <v>4</v>
      </c>
      <c r="J71" s="505">
        <v>4.4124999999999996</v>
      </c>
      <c r="K71" s="505">
        <v>9.875</v>
      </c>
      <c r="L71" s="505">
        <v>4.3</v>
      </c>
      <c r="O71" s="29">
        <v>42278</v>
      </c>
      <c r="P71" s="458">
        <v>5.3375000000000004</v>
      </c>
      <c r="Q71" s="458">
        <v>11.9125</v>
      </c>
      <c r="R71" s="458">
        <v>5.8624999999999998</v>
      </c>
    </row>
    <row r="72" spans="1:18">
      <c r="A72" s="78">
        <f t="shared" si="2"/>
        <v>2011</v>
      </c>
      <c r="B72" s="78">
        <f t="shared" si="3"/>
        <v>5</v>
      </c>
      <c r="C72" s="29">
        <f>'Weekly capesize'!A491</f>
        <v>40672</v>
      </c>
      <c r="D72" s="38">
        <f>'Weekly capesize'!I491</f>
        <v>7.7</v>
      </c>
      <c r="E72" s="38">
        <f>'Weekly capesize'!S491</f>
        <v>8.1</v>
      </c>
      <c r="F72" s="38">
        <f>'Weekly capesize'!Z491</f>
        <v>19.100000000000001</v>
      </c>
      <c r="G72" s="38">
        <f>'Weekly capesize'!T491</f>
        <v>9.5</v>
      </c>
      <c r="I72" s="503">
        <v>5</v>
      </c>
      <c r="J72" s="505">
        <v>4.7750000000000004</v>
      </c>
      <c r="K72" s="505">
        <v>11.0875</v>
      </c>
      <c r="L72" s="505">
        <v>5.6624999999999996</v>
      </c>
      <c r="O72" s="29">
        <v>42309</v>
      </c>
      <c r="P72" s="458">
        <v>4.5999999999999996</v>
      </c>
      <c r="Q72" s="458">
        <v>9.5624999999999982</v>
      </c>
      <c r="R72" s="458">
        <v>4.8499999999999996</v>
      </c>
    </row>
    <row r="73" spans="1:18">
      <c r="A73" s="78">
        <f t="shared" si="2"/>
        <v>2011</v>
      </c>
      <c r="B73" s="78">
        <f t="shared" si="3"/>
        <v>5</v>
      </c>
      <c r="C73" s="29">
        <f>'Weekly capesize'!A492</f>
        <v>40679</v>
      </c>
      <c r="D73" s="38">
        <f>'Weekly capesize'!I492</f>
        <v>7.3</v>
      </c>
      <c r="E73" s="38">
        <f>'Weekly capesize'!S492</f>
        <v>8</v>
      </c>
      <c r="F73" s="38">
        <f>'Weekly capesize'!Z492</f>
        <v>18.75</v>
      </c>
      <c r="G73" s="38">
        <f>'Weekly capesize'!T492</f>
        <v>9.5</v>
      </c>
      <c r="I73" s="503">
        <v>6</v>
      </c>
      <c r="J73" s="505">
        <v>5.3199999999999994</v>
      </c>
      <c r="K73" s="505">
        <v>11.51</v>
      </c>
      <c r="L73" s="505">
        <v>5.82</v>
      </c>
      <c r="O73" s="29">
        <v>42339</v>
      </c>
      <c r="P73" s="458">
        <v>3.88</v>
      </c>
      <c r="Q73" s="458">
        <v>8.1800000000000015</v>
      </c>
      <c r="R73" s="458">
        <v>4.74</v>
      </c>
    </row>
    <row r="74" spans="1:18">
      <c r="A74" s="78">
        <f t="shared" si="2"/>
        <v>2011</v>
      </c>
      <c r="B74" s="78">
        <f t="shared" si="3"/>
        <v>5</v>
      </c>
      <c r="C74" s="29">
        <f>'Weekly capesize'!A493</f>
        <v>40686</v>
      </c>
      <c r="D74" s="38">
        <f>'Weekly capesize'!I493</f>
        <v>7.35</v>
      </c>
      <c r="E74" s="38">
        <f>'Weekly capesize'!S493</f>
        <v>9</v>
      </c>
      <c r="F74" s="38">
        <f>'Weekly capesize'!Z493</f>
        <v>19.149999999999999</v>
      </c>
      <c r="G74" s="38">
        <f>'Weekly capesize'!T493</f>
        <v>10</v>
      </c>
      <c r="I74" s="503">
        <v>7</v>
      </c>
      <c r="J74" s="505">
        <v>5.6375000000000002</v>
      </c>
      <c r="K74" s="505">
        <v>13.425000000000001</v>
      </c>
      <c r="L74" s="505">
        <v>7.3375000000000004</v>
      </c>
      <c r="O74" s="29">
        <v>42370</v>
      </c>
      <c r="P74" s="458">
        <v>2.9975000000000001</v>
      </c>
      <c r="Q74" s="458">
        <v>5.9350000000000005</v>
      </c>
      <c r="R74" s="458">
        <v>3.01</v>
      </c>
    </row>
    <row r="75" spans="1:18">
      <c r="A75" s="78">
        <f t="shared" si="2"/>
        <v>2011</v>
      </c>
      <c r="B75" s="78">
        <f t="shared" si="3"/>
        <v>5</v>
      </c>
      <c r="C75" s="29">
        <f>'Weekly capesize'!A494</f>
        <v>40693</v>
      </c>
      <c r="D75" s="38">
        <f>'Weekly capesize'!I494</f>
        <v>7.5</v>
      </c>
      <c r="E75" s="38">
        <f>'Weekly capesize'!S494</f>
        <v>9.8000000000000007</v>
      </c>
      <c r="F75" s="38">
        <f>'Weekly capesize'!Z494</f>
        <v>20.100000000000001</v>
      </c>
      <c r="G75" s="38">
        <f>'Weekly capesize'!T494</f>
        <v>10.25</v>
      </c>
      <c r="I75" s="503">
        <v>8</v>
      </c>
      <c r="J75" s="505">
        <v>6.2375000000000007</v>
      </c>
      <c r="K75" s="505">
        <v>14.824999999999999</v>
      </c>
      <c r="L75" s="505">
        <v>7.8125</v>
      </c>
      <c r="O75" s="29">
        <v>42401</v>
      </c>
      <c r="P75" s="458">
        <v>2.95</v>
      </c>
      <c r="Q75" s="458">
        <v>5.6</v>
      </c>
      <c r="R75" s="458">
        <v>2.8</v>
      </c>
    </row>
    <row r="76" spans="1:18">
      <c r="A76" s="78">
        <f t="shared" si="2"/>
        <v>2011</v>
      </c>
      <c r="B76" s="78">
        <f t="shared" si="3"/>
        <v>6</v>
      </c>
      <c r="C76" s="29">
        <f>'Weekly capesize'!A495</f>
        <v>40700</v>
      </c>
      <c r="D76" s="38">
        <f>'Weekly capesize'!I495</f>
        <v>7.65</v>
      </c>
      <c r="E76" s="38">
        <f>'Weekly capesize'!S495</f>
        <v>10.199999999999999</v>
      </c>
      <c r="F76" s="38">
        <f>'Weekly capesize'!Z495</f>
        <v>20.75</v>
      </c>
      <c r="G76" s="38">
        <f>'Weekly capesize'!T495</f>
        <v>10.55</v>
      </c>
      <c r="I76" s="503">
        <v>9</v>
      </c>
      <c r="J76" s="505">
        <v>5.3000000000000007</v>
      </c>
      <c r="K76" s="505">
        <v>12.15</v>
      </c>
      <c r="L76" s="505">
        <v>5.5299999999999994</v>
      </c>
      <c r="O76" s="29">
        <v>42430</v>
      </c>
      <c r="P76" s="458">
        <v>3.0500000000000003</v>
      </c>
      <c r="Q76" s="458">
        <v>5.5900000000000007</v>
      </c>
      <c r="R76" s="458">
        <v>2.9</v>
      </c>
    </row>
    <row r="77" spans="1:18">
      <c r="A77" s="78">
        <f t="shared" si="2"/>
        <v>2011</v>
      </c>
      <c r="B77" s="78">
        <f t="shared" si="3"/>
        <v>6</v>
      </c>
      <c r="C77" s="29">
        <f>'Weekly capesize'!A496</f>
        <v>40707</v>
      </c>
      <c r="D77" s="38">
        <f>'Weekly capesize'!I496</f>
        <v>7.5</v>
      </c>
      <c r="E77" s="38">
        <f>'Weekly capesize'!S496</f>
        <v>9</v>
      </c>
      <c r="F77" s="38">
        <f>'Weekly capesize'!Z496</f>
        <v>20</v>
      </c>
      <c r="G77" s="38">
        <f>'Weekly capesize'!T496</f>
        <v>10</v>
      </c>
      <c r="I77" s="503">
        <v>10</v>
      </c>
      <c r="J77" s="505">
        <v>5.3375000000000004</v>
      </c>
      <c r="K77" s="505">
        <v>11.9125</v>
      </c>
      <c r="L77" s="505">
        <v>5.8624999999999998</v>
      </c>
      <c r="O77" s="29">
        <v>42461</v>
      </c>
      <c r="P77" s="458">
        <v>4.0250000000000004</v>
      </c>
      <c r="Q77" s="458">
        <v>7.8250000000000002</v>
      </c>
      <c r="R77" s="458">
        <v>4.2750000000000004</v>
      </c>
    </row>
    <row r="78" spans="1:18">
      <c r="A78" s="78">
        <f t="shared" si="2"/>
        <v>2011</v>
      </c>
      <c r="B78" s="78">
        <f t="shared" si="3"/>
        <v>6</v>
      </c>
      <c r="C78" s="29">
        <f>'Weekly capesize'!A497</f>
        <v>40714</v>
      </c>
      <c r="D78" s="38">
        <f>'Weekly capesize'!I497</f>
        <v>7.75</v>
      </c>
      <c r="E78" s="38">
        <f>'Weekly capesize'!S497</f>
        <v>9.85</v>
      </c>
      <c r="F78" s="38">
        <f>'Weekly capesize'!Z497</f>
        <v>19.75</v>
      </c>
      <c r="G78" s="38">
        <f>'Weekly capesize'!T497</f>
        <v>9.85</v>
      </c>
      <c r="I78" s="503">
        <v>11</v>
      </c>
      <c r="J78" s="505">
        <v>4.5999999999999996</v>
      </c>
      <c r="K78" s="505">
        <v>9.5624999999999982</v>
      </c>
      <c r="L78" s="505">
        <v>4.8499999999999996</v>
      </c>
      <c r="O78" s="29">
        <v>42491</v>
      </c>
      <c r="P78" s="458">
        <v>4.0200000000000005</v>
      </c>
      <c r="Q78" s="458">
        <v>8.2099999999999991</v>
      </c>
      <c r="R78" s="458">
        <v>4.5500000000000007</v>
      </c>
    </row>
    <row r="79" spans="1:18">
      <c r="A79" s="78">
        <f t="shared" si="2"/>
        <v>2011</v>
      </c>
      <c r="B79" s="78">
        <f t="shared" si="3"/>
        <v>6</v>
      </c>
      <c r="C79" s="29">
        <f>'Weekly capesize'!A498</f>
        <v>40721</v>
      </c>
      <c r="D79" s="38">
        <f>'Weekly capesize'!I498</f>
        <v>8</v>
      </c>
      <c r="E79" s="38">
        <f>'Weekly capesize'!S498</f>
        <v>10.55</v>
      </c>
      <c r="F79" s="38">
        <f>'Weekly capesize'!Z498</f>
        <v>20.25</v>
      </c>
      <c r="G79" s="38">
        <f>'Weekly capesize'!T498</f>
        <v>10.6</v>
      </c>
      <c r="I79" s="503">
        <v>12</v>
      </c>
      <c r="J79" s="505">
        <v>3.88</v>
      </c>
      <c r="K79" s="505">
        <v>8.1800000000000015</v>
      </c>
      <c r="L79" s="505">
        <v>4.74</v>
      </c>
      <c r="O79" s="29">
        <v>42522</v>
      </c>
      <c r="P79" s="458">
        <v>4.5750000000000002</v>
      </c>
      <c r="Q79" s="458">
        <v>9.0875000000000004</v>
      </c>
      <c r="R79" s="458">
        <v>4.3375000000000004</v>
      </c>
    </row>
    <row r="80" spans="1:18">
      <c r="A80" s="78">
        <f t="shared" si="2"/>
        <v>2011</v>
      </c>
      <c r="B80" s="78">
        <f t="shared" si="3"/>
        <v>7</v>
      </c>
      <c r="C80" s="29">
        <f>'Weekly capesize'!A499</f>
        <v>40728</v>
      </c>
      <c r="D80" s="38">
        <f>'Weekly capesize'!I499</f>
        <v>7.95</v>
      </c>
      <c r="E80" s="38">
        <f>'Weekly capesize'!S499</f>
        <v>10.95</v>
      </c>
      <c r="F80" s="38">
        <f>'Weekly capesize'!Z499</f>
        <v>20.75</v>
      </c>
      <c r="G80" s="38">
        <f>'Weekly capesize'!T499</f>
        <v>10.65</v>
      </c>
      <c r="I80" s="502">
        <v>2016</v>
      </c>
      <c r="J80" s="505">
        <v>4.4430769230769238</v>
      </c>
      <c r="K80" s="505">
        <v>9.0219230769230769</v>
      </c>
      <c r="L80" s="505">
        <v>4.841153846153845</v>
      </c>
      <c r="O80" s="29">
        <v>42552</v>
      </c>
      <c r="P80" s="458">
        <v>4.4875000000000007</v>
      </c>
      <c r="Q80" s="458">
        <v>9.2750000000000004</v>
      </c>
      <c r="R80" s="458">
        <v>4.6374999999999993</v>
      </c>
    </row>
    <row r="81" spans="1:18">
      <c r="A81" s="78">
        <f t="shared" si="2"/>
        <v>2011</v>
      </c>
      <c r="B81" s="78">
        <f t="shared" si="3"/>
        <v>7</v>
      </c>
      <c r="C81" s="29">
        <f>'Weekly capesize'!A500</f>
        <v>40735</v>
      </c>
      <c r="D81" s="38">
        <f>'Weekly capesize'!I500</f>
        <v>8.75</v>
      </c>
      <c r="E81" s="38">
        <f>'Weekly capesize'!S500</f>
        <v>11.2</v>
      </c>
      <c r="F81" s="38">
        <f>'Weekly capesize'!Z500</f>
        <v>20.8</v>
      </c>
      <c r="G81" s="38">
        <f>'Weekly capesize'!T500</f>
        <v>10.65</v>
      </c>
      <c r="I81" s="503">
        <v>1</v>
      </c>
      <c r="J81" s="505">
        <v>2.9975000000000001</v>
      </c>
      <c r="K81" s="505">
        <v>5.9350000000000005</v>
      </c>
      <c r="L81" s="505">
        <v>3.01</v>
      </c>
      <c r="O81" s="29">
        <v>42583</v>
      </c>
      <c r="P81" s="458">
        <v>4.3</v>
      </c>
      <c r="Q81" s="458">
        <v>9.1300000000000008</v>
      </c>
      <c r="R81" s="458">
        <v>4.17</v>
      </c>
    </row>
    <row r="82" spans="1:18">
      <c r="A82" s="78">
        <f t="shared" si="2"/>
        <v>2011</v>
      </c>
      <c r="B82" s="78">
        <f t="shared" si="3"/>
        <v>7</v>
      </c>
      <c r="C82" s="29">
        <f>'Weekly capesize'!A501</f>
        <v>40742</v>
      </c>
      <c r="D82" s="38">
        <f>'Weekly capesize'!I501</f>
        <v>7.95</v>
      </c>
      <c r="E82" s="38">
        <f>'Weekly capesize'!S501</f>
        <v>10</v>
      </c>
      <c r="F82" s="38">
        <f>'Weekly capesize'!Z501</f>
        <v>20</v>
      </c>
      <c r="G82" s="38">
        <f>'Weekly capesize'!T501</f>
        <v>10.25</v>
      </c>
      <c r="I82" s="503">
        <v>2</v>
      </c>
      <c r="J82" s="505">
        <v>2.95</v>
      </c>
      <c r="K82" s="505">
        <v>5.6</v>
      </c>
      <c r="L82" s="505">
        <v>2.8</v>
      </c>
      <c r="O82" s="29">
        <v>42614</v>
      </c>
      <c r="P82" s="458">
        <v>5.7249999999999996</v>
      </c>
      <c r="Q82" s="458">
        <v>11.65</v>
      </c>
      <c r="R82" s="458">
        <v>5.875</v>
      </c>
    </row>
    <row r="83" spans="1:18">
      <c r="A83" s="78">
        <f t="shared" si="2"/>
        <v>2011</v>
      </c>
      <c r="B83" s="78">
        <f t="shared" si="3"/>
        <v>7</v>
      </c>
      <c r="C83" s="29">
        <f>'Weekly capesize'!A502</f>
        <v>40749</v>
      </c>
      <c r="D83" s="38">
        <f>'Weekly capesize'!I502</f>
        <v>7.75</v>
      </c>
      <c r="E83" s="38">
        <f>'Weekly capesize'!S502</f>
        <v>10</v>
      </c>
      <c r="F83" s="38">
        <f>'Weekly capesize'!Z502</f>
        <v>19.399999999999999</v>
      </c>
      <c r="G83" s="38">
        <f>'Weekly capesize'!T502</f>
        <v>10.15</v>
      </c>
      <c r="I83" s="503">
        <v>3</v>
      </c>
      <c r="J83" s="505">
        <v>3.0500000000000003</v>
      </c>
      <c r="K83" s="505">
        <v>5.5900000000000007</v>
      </c>
      <c r="L83" s="505">
        <v>2.9</v>
      </c>
      <c r="O83" s="29">
        <v>42644</v>
      </c>
      <c r="P83" s="458">
        <v>5.7374999999999998</v>
      </c>
      <c r="Q83" s="458">
        <v>11.9125</v>
      </c>
      <c r="R83" s="458">
        <v>6.875</v>
      </c>
    </row>
    <row r="84" spans="1:18">
      <c r="A84" s="78">
        <f t="shared" si="2"/>
        <v>2011</v>
      </c>
      <c r="B84" s="78">
        <f t="shared" si="3"/>
        <v>8</v>
      </c>
      <c r="C84" s="29">
        <f>'Weekly capesize'!A503</f>
        <v>40756</v>
      </c>
      <c r="D84" s="38">
        <f>'Weekly capesize'!I503</f>
        <v>7.65</v>
      </c>
      <c r="E84" s="38">
        <f>'Weekly capesize'!S503</f>
        <v>9.6</v>
      </c>
      <c r="F84" s="38">
        <f>'Weekly capesize'!Z503</f>
        <v>19.5</v>
      </c>
      <c r="G84" s="38">
        <f>'Weekly capesize'!T503</f>
        <v>9.4</v>
      </c>
      <c r="I84" s="503">
        <v>4</v>
      </c>
      <c r="J84" s="505">
        <v>4.0250000000000004</v>
      </c>
      <c r="K84" s="505">
        <v>7.8250000000000002</v>
      </c>
      <c r="L84" s="505">
        <v>4.2750000000000004</v>
      </c>
      <c r="O84" s="29">
        <v>42675</v>
      </c>
      <c r="P84" s="458">
        <v>6.089999999999999</v>
      </c>
      <c r="Q84" s="458">
        <v>12.35</v>
      </c>
      <c r="R84" s="458">
        <v>7.62</v>
      </c>
    </row>
    <row r="85" spans="1:18">
      <c r="A85" s="78">
        <f t="shared" si="2"/>
        <v>2011</v>
      </c>
      <c r="B85" s="78">
        <f t="shared" si="3"/>
        <v>8</v>
      </c>
      <c r="C85" s="29">
        <f>'Weekly capesize'!A504</f>
        <v>40763</v>
      </c>
      <c r="D85" s="38">
        <f>'Weekly capesize'!I504</f>
        <v>8.25</v>
      </c>
      <c r="E85" s="38">
        <f>'Weekly capesize'!S504</f>
        <v>9.5</v>
      </c>
      <c r="F85" s="38">
        <f>'Weekly capesize'!Z504</f>
        <v>19.25</v>
      </c>
      <c r="G85" s="38">
        <f>'Weekly capesize'!T504</f>
        <v>9</v>
      </c>
      <c r="I85" s="503">
        <v>5</v>
      </c>
      <c r="J85" s="505">
        <v>4.0200000000000005</v>
      </c>
      <c r="K85" s="505">
        <v>8.2099999999999991</v>
      </c>
      <c r="L85" s="505">
        <v>4.5500000000000007</v>
      </c>
      <c r="O85" s="29">
        <v>42705</v>
      </c>
      <c r="P85" s="458">
        <v>5.4375</v>
      </c>
      <c r="Q85" s="458">
        <v>11.9</v>
      </c>
      <c r="R85" s="458">
        <v>7.0750000000000002</v>
      </c>
    </row>
    <row r="86" spans="1:18">
      <c r="A86" s="78">
        <f t="shared" si="2"/>
        <v>2011</v>
      </c>
      <c r="B86" s="78">
        <f t="shared" si="3"/>
        <v>8</v>
      </c>
      <c r="C86" s="29">
        <f>'Weekly capesize'!A505</f>
        <v>40770</v>
      </c>
      <c r="D86" s="38">
        <f>'Weekly capesize'!I505</f>
        <v>8.1</v>
      </c>
      <c r="E86" s="38">
        <f>'Weekly capesize'!S505</f>
        <v>9.75</v>
      </c>
      <c r="F86" s="38">
        <f>'Weekly capesize'!Z505</f>
        <v>19.8</v>
      </c>
      <c r="G86" s="38">
        <f>'Weekly capesize'!T505</f>
        <v>9.1</v>
      </c>
      <c r="I86" s="503">
        <v>6</v>
      </c>
      <c r="J86" s="505">
        <v>4.5750000000000002</v>
      </c>
      <c r="K86" s="505">
        <v>9.0875000000000004</v>
      </c>
      <c r="L86" s="505">
        <v>4.3375000000000004</v>
      </c>
      <c r="O86" s="29">
        <v>42736</v>
      </c>
      <c r="P86" s="458">
        <v>5.6899999999999995</v>
      </c>
      <c r="Q86" s="458">
        <v>12.99</v>
      </c>
      <c r="R86" s="458">
        <v>7.4700000000000006</v>
      </c>
    </row>
    <row r="87" spans="1:18">
      <c r="A87" s="78">
        <f t="shared" si="2"/>
        <v>2011</v>
      </c>
      <c r="B87" s="78">
        <f t="shared" si="3"/>
        <v>8</v>
      </c>
      <c r="C87" s="29">
        <f>'Weekly capesize'!A506</f>
        <v>40777</v>
      </c>
      <c r="D87" s="38">
        <f>'Weekly capesize'!I506</f>
        <v>8.9</v>
      </c>
      <c r="E87" s="38">
        <f>'Weekly capesize'!S506</f>
        <v>11.45</v>
      </c>
      <c r="F87" s="38">
        <f>'Weekly capesize'!Z506</f>
        <v>23</v>
      </c>
      <c r="G87" s="38">
        <f>'Weekly capesize'!T506</f>
        <v>10.5</v>
      </c>
      <c r="I87" s="503">
        <v>7</v>
      </c>
      <c r="J87" s="505">
        <v>4.4875000000000007</v>
      </c>
      <c r="K87" s="505">
        <v>9.2750000000000004</v>
      </c>
      <c r="L87" s="505">
        <v>4.6374999999999993</v>
      </c>
      <c r="O87" s="29">
        <v>42767</v>
      </c>
      <c r="P87" s="458">
        <v>5</v>
      </c>
      <c r="Q87" s="458">
        <v>11.2</v>
      </c>
      <c r="R87" s="458">
        <v>5.6624999999999996</v>
      </c>
    </row>
    <row r="88" spans="1:18">
      <c r="A88" s="78">
        <f t="shared" si="2"/>
        <v>2011</v>
      </c>
      <c r="B88" s="78">
        <f t="shared" si="3"/>
        <v>8</v>
      </c>
      <c r="C88" s="29">
        <f>'Weekly capesize'!A507</f>
        <v>40784</v>
      </c>
      <c r="D88" s="38">
        <f>'Weekly capesize'!I507</f>
        <v>9.25</v>
      </c>
      <c r="E88" s="38">
        <f>'Weekly capesize'!S507</f>
        <v>11.25</v>
      </c>
      <c r="F88" s="38">
        <f>'Weekly capesize'!Z507</f>
        <v>23.85</v>
      </c>
      <c r="G88" s="38">
        <f>'Weekly capesize'!T507</f>
        <v>11</v>
      </c>
      <c r="I88" s="503">
        <v>8</v>
      </c>
      <c r="J88" s="505">
        <v>4.3</v>
      </c>
      <c r="K88" s="505">
        <v>9.1300000000000008</v>
      </c>
      <c r="L88" s="505">
        <v>4.17</v>
      </c>
      <c r="O88" s="29">
        <v>42795</v>
      </c>
      <c r="P88" s="458">
        <v>6.7374999999999998</v>
      </c>
      <c r="Q88" s="458">
        <v>15.074999999999999</v>
      </c>
      <c r="R88" s="458">
        <v>7.3624999999999998</v>
      </c>
    </row>
    <row r="89" spans="1:18">
      <c r="A89" s="78">
        <f t="shared" si="2"/>
        <v>2011</v>
      </c>
      <c r="B89" s="78">
        <f t="shared" si="3"/>
        <v>9</v>
      </c>
      <c r="C89" s="29">
        <f>'Weekly capesize'!A508</f>
        <v>40791</v>
      </c>
      <c r="D89" s="38">
        <f>'Weekly capesize'!I508</f>
        <v>11</v>
      </c>
      <c r="E89" s="38">
        <f>'Weekly capesize'!S508</f>
        <v>12.95</v>
      </c>
      <c r="F89" s="38">
        <f>'Weekly capesize'!Z508</f>
        <v>27</v>
      </c>
      <c r="G89" s="38">
        <f>'Weekly capesize'!T508</f>
        <v>11.8</v>
      </c>
      <c r="I89" s="503">
        <v>9</v>
      </c>
      <c r="J89" s="505">
        <v>5.7249999999999996</v>
      </c>
      <c r="K89" s="505">
        <v>11.65</v>
      </c>
      <c r="L89" s="505">
        <v>5.875</v>
      </c>
      <c r="O89" s="29">
        <v>42826</v>
      </c>
      <c r="P89" s="458">
        <v>6.2249999999999996</v>
      </c>
      <c r="Q89" s="458">
        <v>14.6875</v>
      </c>
      <c r="R89" s="458">
        <v>7.5625</v>
      </c>
    </row>
    <row r="90" spans="1:18">
      <c r="A90" s="78">
        <f t="shared" si="2"/>
        <v>2011</v>
      </c>
      <c r="B90" s="78">
        <f t="shared" si="3"/>
        <v>9</v>
      </c>
      <c r="C90" s="29">
        <f>'Weekly capesize'!A509</f>
        <v>40798</v>
      </c>
      <c r="D90" s="38">
        <f>'Weekly capesize'!I509</f>
        <v>11.55</v>
      </c>
      <c r="E90" s="38">
        <f>'Weekly capesize'!S509</f>
        <v>13.6</v>
      </c>
      <c r="F90" s="38">
        <f>'Weekly capesize'!Z509</f>
        <v>27.5</v>
      </c>
      <c r="G90" s="38">
        <f>'Weekly capesize'!T509</f>
        <v>12.7</v>
      </c>
      <c r="I90" s="503">
        <v>10</v>
      </c>
      <c r="J90" s="505">
        <v>5.7374999999999998</v>
      </c>
      <c r="K90" s="505">
        <v>11.9125</v>
      </c>
      <c r="L90" s="505">
        <v>6.875</v>
      </c>
      <c r="O90" s="29">
        <v>42856</v>
      </c>
      <c r="P90" s="458">
        <v>5.99</v>
      </c>
      <c r="Q90" s="458">
        <v>14.05</v>
      </c>
      <c r="R90" s="458">
        <v>6.1599999999999993</v>
      </c>
    </row>
    <row r="91" spans="1:18">
      <c r="A91" s="78">
        <f t="shared" si="2"/>
        <v>2011</v>
      </c>
      <c r="B91" s="78">
        <f t="shared" si="3"/>
        <v>9</v>
      </c>
      <c r="C91" s="29">
        <f>'Weekly capesize'!A510</f>
        <v>40805</v>
      </c>
      <c r="D91" s="38">
        <f>'Weekly capesize'!I510</f>
        <v>11</v>
      </c>
      <c r="E91" s="38">
        <f>'Weekly capesize'!S510</f>
        <v>13.35</v>
      </c>
      <c r="F91" s="38">
        <f>'Weekly capesize'!Z510</f>
        <v>26</v>
      </c>
      <c r="G91" s="38">
        <f>'Weekly capesize'!T510</f>
        <v>12.5</v>
      </c>
      <c r="I91" s="503">
        <v>11</v>
      </c>
      <c r="J91" s="505">
        <v>6.089999999999999</v>
      </c>
      <c r="K91" s="505">
        <v>12.35</v>
      </c>
      <c r="L91" s="505">
        <v>7.62</v>
      </c>
      <c r="O91" s="29">
        <v>42887</v>
      </c>
      <c r="P91" s="458">
        <v>5.3625000000000007</v>
      </c>
      <c r="Q91" s="458">
        <v>12.637499999999999</v>
      </c>
      <c r="R91" s="458">
        <v>5.4875000000000007</v>
      </c>
    </row>
    <row r="92" spans="1:18">
      <c r="A92" s="78">
        <f t="shared" si="2"/>
        <v>2011</v>
      </c>
      <c r="B92" s="78">
        <f t="shared" si="3"/>
        <v>9</v>
      </c>
      <c r="C92" s="29">
        <f>'Weekly capesize'!A511</f>
        <v>40812</v>
      </c>
      <c r="D92" s="38">
        <f>'Weekly capesize'!I511</f>
        <v>11.75</v>
      </c>
      <c r="E92" s="38">
        <f>'Weekly capesize'!S511</f>
        <v>14.5</v>
      </c>
      <c r="F92" s="38">
        <f>'Weekly capesize'!Z511</f>
        <v>27.75</v>
      </c>
      <c r="G92" s="38">
        <f>'Weekly capesize'!T511</f>
        <v>12.95</v>
      </c>
      <c r="I92" s="503">
        <v>12</v>
      </c>
      <c r="J92" s="505">
        <v>5.4375</v>
      </c>
      <c r="K92" s="505">
        <v>11.9</v>
      </c>
      <c r="L92" s="505">
        <v>7.0750000000000002</v>
      </c>
      <c r="O92" s="29">
        <v>42917</v>
      </c>
      <c r="P92" s="458">
        <v>5.07</v>
      </c>
      <c r="Q92" s="458">
        <v>12.04</v>
      </c>
      <c r="R92" s="458">
        <v>4.9799999999999995</v>
      </c>
    </row>
    <row r="93" spans="1:18">
      <c r="A93" s="78">
        <f t="shared" si="2"/>
        <v>2011</v>
      </c>
      <c r="B93" s="78">
        <f t="shared" si="3"/>
        <v>10</v>
      </c>
      <c r="C93" s="29">
        <f>'Weekly capesize'!A512</f>
        <v>40819</v>
      </c>
      <c r="D93" s="38">
        <f>'Weekly capesize'!I512</f>
        <v>11.3</v>
      </c>
      <c r="E93" s="38">
        <f>'Weekly capesize'!S512</f>
        <v>14.25</v>
      </c>
      <c r="F93" s="38">
        <f>'Weekly capesize'!Z512</f>
        <v>27.25</v>
      </c>
      <c r="G93" s="38">
        <f>'Weekly capesize'!T512</f>
        <v>12.65</v>
      </c>
      <c r="I93" s="502">
        <v>2017</v>
      </c>
      <c r="J93" s="505">
        <v>6.6769230769230763</v>
      </c>
      <c r="K93" s="505">
        <v>15.110576923076922</v>
      </c>
      <c r="L93" s="505">
        <v>7.7442307692307688</v>
      </c>
      <c r="O93" s="29">
        <v>42948</v>
      </c>
      <c r="P93" s="458">
        <v>6.9749999999999996</v>
      </c>
      <c r="Q93" s="458">
        <v>15.875</v>
      </c>
      <c r="R93" s="458">
        <v>7.3999999999999995</v>
      </c>
    </row>
    <row r="94" spans="1:18">
      <c r="A94" s="78">
        <f t="shared" si="2"/>
        <v>2011</v>
      </c>
      <c r="B94" s="78">
        <f t="shared" si="3"/>
        <v>10</v>
      </c>
      <c r="C94" s="29">
        <f>'Weekly capesize'!A513</f>
        <v>40826</v>
      </c>
      <c r="D94" s="38">
        <f>'Weekly capesize'!I513</f>
        <v>11.1</v>
      </c>
      <c r="E94" s="38">
        <f>'Weekly capesize'!S513</f>
        <v>15.25</v>
      </c>
      <c r="F94" s="38">
        <f>'Weekly capesize'!Z513</f>
        <v>27.25</v>
      </c>
      <c r="G94" s="38">
        <f>'Weekly capesize'!T513</f>
        <v>12.3</v>
      </c>
      <c r="I94" s="503">
        <v>1</v>
      </c>
      <c r="J94" s="505">
        <v>5.6899999999999995</v>
      </c>
      <c r="K94" s="505">
        <v>12.99</v>
      </c>
      <c r="L94" s="505">
        <v>7.4700000000000006</v>
      </c>
      <c r="O94" s="29">
        <v>42979</v>
      </c>
      <c r="P94" s="458">
        <v>7.8875000000000002</v>
      </c>
      <c r="Q94" s="458">
        <v>17.462499999999999</v>
      </c>
      <c r="R94" s="458">
        <v>8.5</v>
      </c>
    </row>
    <row r="95" spans="1:18">
      <c r="A95" s="78">
        <f t="shared" si="2"/>
        <v>2011</v>
      </c>
      <c r="B95" s="78">
        <f t="shared" si="3"/>
        <v>10</v>
      </c>
      <c r="C95" s="29">
        <f>'Weekly capesize'!A514</f>
        <v>40833</v>
      </c>
      <c r="D95" s="38">
        <f>'Weekly capesize'!I514</f>
        <v>12.5</v>
      </c>
      <c r="E95" s="38">
        <f>'Weekly capesize'!S514</f>
        <v>15.5</v>
      </c>
      <c r="F95" s="38">
        <f>'Weekly capesize'!Z514</f>
        <v>28.75</v>
      </c>
      <c r="G95" s="38">
        <f>'Weekly capesize'!T514</f>
        <v>12.85</v>
      </c>
      <c r="I95" s="503">
        <v>2</v>
      </c>
      <c r="J95" s="505">
        <v>5</v>
      </c>
      <c r="K95" s="505">
        <v>11.2</v>
      </c>
      <c r="L95" s="505">
        <v>5.6624999999999996</v>
      </c>
      <c r="O95" s="29">
        <v>43009</v>
      </c>
      <c r="P95" s="458">
        <v>8</v>
      </c>
      <c r="Q95" s="458">
        <v>18.02</v>
      </c>
      <c r="R95" s="458">
        <v>9.61</v>
      </c>
    </row>
    <row r="96" spans="1:18">
      <c r="A96" s="78">
        <f t="shared" si="2"/>
        <v>2011</v>
      </c>
      <c r="B96" s="78">
        <f t="shared" si="3"/>
        <v>10</v>
      </c>
      <c r="C96" s="29">
        <f>'Weekly capesize'!A515</f>
        <v>40840</v>
      </c>
      <c r="D96" s="38">
        <f>'Weekly capesize'!I515</f>
        <v>12.3</v>
      </c>
      <c r="E96" s="38">
        <f>'Weekly capesize'!S515</f>
        <v>15.45</v>
      </c>
      <c r="F96" s="38">
        <f>'Weekly capesize'!Z515</f>
        <v>29.75</v>
      </c>
      <c r="G96" s="38">
        <f>'Weekly capesize'!T515</f>
        <v>13.25</v>
      </c>
      <c r="I96" s="503">
        <v>3</v>
      </c>
      <c r="J96" s="505">
        <v>6.7374999999999998</v>
      </c>
      <c r="K96" s="505">
        <v>15.074999999999999</v>
      </c>
      <c r="L96" s="505">
        <v>7.3624999999999998</v>
      </c>
      <c r="O96" s="29">
        <v>43040</v>
      </c>
      <c r="P96" s="458">
        <v>8.2375000000000007</v>
      </c>
      <c r="Q96" s="458">
        <v>18.475000000000001</v>
      </c>
      <c r="R96" s="458">
        <v>11.125</v>
      </c>
    </row>
    <row r="97" spans="1:18">
      <c r="A97" s="78">
        <f t="shared" si="2"/>
        <v>2011</v>
      </c>
      <c r="B97" s="78">
        <f t="shared" si="3"/>
        <v>10</v>
      </c>
      <c r="C97" s="29">
        <f>'Weekly capesize'!A516</f>
        <v>40847</v>
      </c>
      <c r="D97" s="38">
        <f>'Weekly capesize'!I516</f>
        <v>11</v>
      </c>
      <c r="E97" s="38">
        <f>'Weekly capesize'!S516</f>
        <v>15</v>
      </c>
      <c r="F97" s="38">
        <f>'Weekly capesize'!Z516</f>
        <v>28.75</v>
      </c>
      <c r="G97" s="38">
        <f>'Weekly capesize'!T516</f>
        <v>12.95</v>
      </c>
      <c r="I97" s="503">
        <v>4</v>
      </c>
      <c r="J97" s="505">
        <v>6.2249999999999996</v>
      </c>
      <c r="K97" s="505">
        <v>14.6875</v>
      </c>
      <c r="L97" s="505">
        <v>7.5625</v>
      </c>
      <c r="O97" s="29">
        <v>43070</v>
      </c>
      <c r="P97" s="458">
        <v>9.4375</v>
      </c>
      <c r="Q97" s="458">
        <v>19.649999999999999</v>
      </c>
      <c r="R97" s="458">
        <v>12.3</v>
      </c>
    </row>
    <row r="98" spans="1:18">
      <c r="A98" s="78">
        <f t="shared" si="2"/>
        <v>2011</v>
      </c>
      <c r="B98" s="78">
        <f t="shared" si="3"/>
        <v>11</v>
      </c>
      <c r="C98" s="29">
        <f>'Weekly capesize'!A517</f>
        <v>40854</v>
      </c>
      <c r="D98" s="38">
        <f>'Weekly capesize'!I517</f>
        <v>9.5</v>
      </c>
      <c r="E98" s="38">
        <f>'Weekly capesize'!S517</f>
        <v>13.75</v>
      </c>
      <c r="F98" s="38">
        <f>'Weekly capesize'!Z517</f>
        <v>24.5</v>
      </c>
      <c r="G98" s="38">
        <f>'Weekly capesize'!T517</f>
        <v>12</v>
      </c>
      <c r="I98" s="503">
        <v>5</v>
      </c>
      <c r="J98" s="505">
        <v>5.99</v>
      </c>
      <c r="K98" s="505">
        <v>14.05</v>
      </c>
      <c r="L98" s="505">
        <v>6.1599999999999993</v>
      </c>
      <c r="O98" s="29">
        <v>43101</v>
      </c>
      <c r="P98" s="458">
        <v>6.3875000000000002</v>
      </c>
      <c r="Q98" s="458">
        <v>15.574999999999999</v>
      </c>
      <c r="R98" s="458">
        <v>9.1749999999999989</v>
      </c>
    </row>
    <row r="99" spans="1:18">
      <c r="A99" s="78">
        <f t="shared" si="2"/>
        <v>2011</v>
      </c>
      <c r="B99" s="78">
        <f t="shared" si="3"/>
        <v>11</v>
      </c>
      <c r="C99" s="29">
        <f>'Weekly capesize'!A518</f>
        <v>40861</v>
      </c>
      <c r="D99" s="38">
        <f>'Weekly capesize'!I518</f>
        <v>11.25</v>
      </c>
      <c r="E99" s="38">
        <f>'Weekly capesize'!S518</f>
        <v>15</v>
      </c>
      <c r="F99" s="38">
        <f>'Weekly capesize'!Z518</f>
        <v>26</v>
      </c>
      <c r="G99" s="38">
        <f>'Weekly capesize'!T518</f>
        <v>12.5</v>
      </c>
      <c r="I99" s="503">
        <v>6</v>
      </c>
      <c r="J99" s="505">
        <v>5.3625000000000007</v>
      </c>
      <c r="K99" s="505">
        <v>12.637499999999999</v>
      </c>
      <c r="L99" s="505">
        <v>5.4875000000000007</v>
      </c>
      <c r="O99" s="29">
        <v>43132</v>
      </c>
      <c r="P99" s="458">
        <v>6.65</v>
      </c>
      <c r="Q99" s="458">
        <v>16.137499999999999</v>
      </c>
      <c r="R99" s="458">
        <v>7.6499999999999995</v>
      </c>
    </row>
    <row r="100" spans="1:18">
      <c r="A100" s="78">
        <f t="shared" si="2"/>
        <v>2011</v>
      </c>
      <c r="B100" s="78">
        <f t="shared" si="3"/>
        <v>11</v>
      </c>
      <c r="C100" s="29">
        <f>'Weekly capesize'!A519</f>
        <v>40868</v>
      </c>
      <c r="D100" s="38">
        <f>'Weekly capesize'!I519</f>
        <v>11</v>
      </c>
      <c r="E100" s="38">
        <f>'Weekly capesize'!S519</f>
        <v>14.65</v>
      </c>
      <c r="F100" s="38">
        <f>'Weekly capesize'!Z519</f>
        <v>28.65</v>
      </c>
      <c r="G100" s="38">
        <f>'Weekly capesize'!T519</f>
        <v>12.5</v>
      </c>
      <c r="I100" s="503">
        <v>7</v>
      </c>
      <c r="J100" s="505">
        <v>5.07</v>
      </c>
      <c r="K100" s="505">
        <v>12.04</v>
      </c>
      <c r="L100" s="505">
        <v>4.9799999999999995</v>
      </c>
      <c r="O100" s="29">
        <v>43160</v>
      </c>
      <c r="P100" s="458">
        <v>6.2999999999999989</v>
      </c>
      <c r="Q100" s="458">
        <v>15.324999999999999</v>
      </c>
      <c r="R100" s="458">
        <v>6.4375000000000009</v>
      </c>
    </row>
    <row r="101" spans="1:18">
      <c r="A101" s="78">
        <f t="shared" si="2"/>
        <v>2011</v>
      </c>
      <c r="B101" s="78">
        <f t="shared" si="3"/>
        <v>11</v>
      </c>
      <c r="C101" s="29">
        <f>'Weekly capesize'!A520</f>
        <v>40875</v>
      </c>
      <c r="D101" s="38">
        <f>'Weekly capesize'!I520</f>
        <v>10.75</v>
      </c>
      <c r="E101" s="38">
        <f>'Weekly capesize'!S520</f>
        <v>14.1</v>
      </c>
      <c r="F101" s="38">
        <f>'Weekly capesize'!Z520</f>
        <v>27</v>
      </c>
      <c r="G101" s="38">
        <f>'Weekly capesize'!T520</f>
        <v>12.15</v>
      </c>
      <c r="I101" s="503">
        <v>8</v>
      </c>
      <c r="J101" s="505">
        <v>6.9749999999999996</v>
      </c>
      <c r="K101" s="505">
        <v>15.875</v>
      </c>
      <c r="L101" s="505">
        <v>7.3999999999999995</v>
      </c>
      <c r="O101" s="29">
        <v>43191</v>
      </c>
      <c r="P101" s="458">
        <v>6.35</v>
      </c>
      <c r="Q101" s="458">
        <v>15.27</v>
      </c>
      <c r="R101" s="458">
        <v>6.58</v>
      </c>
    </row>
    <row r="102" spans="1:18">
      <c r="A102" s="78">
        <f t="shared" si="2"/>
        <v>2011</v>
      </c>
      <c r="B102" s="78">
        <f t="shared" si="3"/>
        <v>12</v>
      </c>
      <c r="C102" s="29">
        <f>'Weekly capesize'!A521</f>
        <v>40882</v>
      </c>
      <c r="D102" s="38">
        <f>'Weekly capesize'!I521</f>
        <v>12.75</v>
      </c>
      <c r="E102" s="38">
        <f>'Weekly capesize'!S521</f>
        <v>14.65</v>
      </c>
      <c r="F102" s="38">
        <f>'Weekly capesize'!Z521</f>
        <v>28.5</v>
      </c>
      <c r="G102" s="38">
        <f>'Weekly capesize'!T521</f>
        <v>12.75</v>
      </c>
      <c r="I102" s="503">
        <v>9</v>
      </c>
      <c r="J102" s="505">
        <v>7.8875000000000002</v>
      </c>
      <c r="K102" s="505">
        <v>17.462499999999999</v>
      </c>
      <c r="L102" s="505">
        <v>8.5</v>
      </c>
      <c r="O102" s="29">
        <v>43221</v>
      </c>
      <c r="P102" s="458">
        <v>7.7</v>
      </c>
      <c r="Q102" s="458">
        <v>17.675000000000001</v>
      </c>
      <c r="R102" s="458">
        <v>8.6499999999999986</v>
      </c>
    </row>
    <row r="103" spans="1:18">
      <c r="A103" s="78">
        <f t="shared" si="2"/>
        <v>2011</v>
      </c>
      <c r="B103" s="78">
        <f t="shared" si="3"/>
        <v>12</v>
      </c>
      <c r="C103" s="29">
        <f>'Weekly capesize'!A522</f>
        <v>40889</v>
      </c>
      <c r="D103" s="38">
        <f>'Weekly capesize'!I522</f>
        <v>13.35</v>
      </c>
      <c r="E103" s="38">
        <f>'Weekly capesize'!S522</f>
        <v>15.55</v>
      </c>
      <c r="F103" s="38">
        <f>'Weekly capesize'!Z522</f>
        <v>30.5</v>
      </c>
      <c r="G103" s="38">
        <f>'Weekly capesize'!T522</f>
        <v>13</v>
      </c>
      <c r="I103" s="503">
        <v>10</v>
      </c>
      <c r="J103" s="505">
        <v>8</v>
      </c>
      <c r="K103" s="505">
        <v>18.02</v>
      </c>
      <c r="L103" s="505">
        <v>9.61</v>
      </c>
      <c r="O103" s="29">
        <v>43252</v>
      </c>
      <c r="P103" s="458">
        <v>7.6749999999999998</v>
      </c>
      <c r="Q103" s="458">
        <v>18.987500000000001</v>
      </c>
      <c r="R103" s="458">
        <v>8.2750000000000004</v>
      </c>
    </row>
    <row r="104" spans="1:18">
      <c r="A104" s="78">
        <f t="shared" si="2"/>
        <v>2011</v>
      </c>
      <c r="B104" s="78">
        <f t="shared" si="3"/>
        <v>12</v>
      </c>
      <c r="C104" s="29">
        <f>'Weekly capesize'!A523</f>
        <v>40896</v>
      </c>
      <c r="D104" s="38">
        <f>'Weekly capesize'!I523</f>
        <v>12.75</v>
      </c>
      <c r="E104" s="38">
        <f>'Weekly capesize'!S523</f>
        <v>15.1</v>
      </c>
      <c r="F104" s="38">
        <f>'Weekly capesize'!Z523</f>
        <v>30</v>
      </c>
      <c r="G104" s="38">
        <f>'Weekly capesize'!T523</f>
        <v>13</v>
      </c>
      <c r="I104" s="503">
        <v>11</v>
      </c>
      <c r="J104" s="505">
        <v>8.2375000000000007</v>
      </c>
      <c r="K104" s="505">
        <v>18.475000000000001</v>
      </c>
      <c r="L104" s="505">
        <v>11.125</v>
      </c>
      <c r="O104" s="29">
        <v>43282</v>
      </c>
      <c r="P104" s="458">
        <v>8.68</v>
      </c>
      <c r="Q104" s="458">
        <v>22.080000000000002</v>
      </c>
      <c r="R104" s="458">
        <v>10.709999999999999</v>
      </c>
    </row>
    <row r="105" spans="1:18">
      <c r="A105" s="78">
        <f t="shared" si="2"/>
        <v>2011</v>
      </c>
      <c r="B105" s="78">
        <f t="shared" si="3"/>
        <v>12</v>
      </c>
      <c r="C105" s="29">
        <f>'Weekly capesize'!A524</f>
        <v>40905</v>
      </c>
      <c r="D105" s="38">
        <f>'Weekly capesize'!I524</f>
        <v>11.65</v>
      </c>
      <c r="E105" s="38">
        <f>'Weekly capesize'!S524</f>
        <v>14.45</v>
      </c>
      <c r="F105" s="38">
        <f>'Weekly capesize'!Z524</f>
        <v>29.65</v>
      </c>
      <c r="G105" s="38">
        <f>'Weekly capesize'!T524</f>
        <v>12.85</v>
      </c>
      <c r="I105" s="503">
        <v>12</v>
      </c>
      <c r="J105" s="505">
        <v>9.4375</v>
      </c>
      <c r="K105" s="505">
        <v>19.649999999999999</v>
      </c>
      <c r="L105" s="505">
        <v>12.3</v>
      </c>
      <c r="O105" s="29">
        <v>43313</v>
      </c>
      <c r="P105" s="458">
        <v>9.6125000000000007</v>
      </c>
      <c r="Q105" s="458">
        <v>24.012500000000003</v>
      </c>
      <c r="R105" s="458">
        <v>11.2125</v>
      </c>
    </row>
    <row r="106" spans="1:18">
      <c r="A106" s="78">
        <f t="shared" si="2"/>
        <v>2012</v>
      </c>
      <c r="B106" s="78">
        <f t="shared" si="3"/>
        <v>1</v>
      </c>
      <c r="C106" s="29">
        <f>'Weekly capesize'!A525</f>
        <v>40917</v>
      </c>
      <c r="D106" s="38">
        <f>'Weekly capesize'!I525</f>
        <v>9.5</v>
      </c>
      <c r="E106" s="38">
        <f>'Weekly capesize'!S525</f>
        <v>11.6</v>
      </c>
      <c r="F106" s="38">
        <f>'Weekly capesize'!Z525</f>
        <v>23.3</v>
      </c>
      <c r="G106" s="38">
        <f>'Weekly capesize'!T525</f>
        <v>11.15</v>
      </c>
      <c r="I106" s="502">
        <v>2018</v>
      </c>
      <c r="J106" s="505">
        <v>7.5673076923076916</v>
      </c>
      <c r="K106" s="505">
        <v>18.365384615384617</v>
      </c>
      <c r="L106" s="505">
        <v>8.5173076923076927</v>
      </c>
      <c r="O106" s="29">
        <v>43344</v>
      </c>
      <c r="P106" s="458">
        <v>7.9749999999999996</v>
      </c>
      <c r="Q106" s="458">
        <v>20.9</v>
      </c>
      <c r="R106" s="458">
        <v>8.3375000000000004</v>
      </c>
    </row>
    <row r="107" spans="1:18">
      <c r="A107" s="78">
        <f t="shared" si="2"/>
        <v>2012</v>
      </c>
      <c r="B107" s="78">
        <f t="shared" si="3"/>
        <v>1</v>
      </c>
      <c r="C107" s="29">
        <f>'Weekly capesize'!A526</f>
        <v>40924</v>
      </c>
      <c r="D107" s="38">
        <f>'Weekly capesize'!I526</f>
        <v>7.8</v>
      </c>
      <c r="E107" s="38">
        <f>'Weekly capesize'!S526</f>
        <v>9.6999999999999993</v>
      </c>
      <c r="F107" s="38">
        <f>'Weekly capesize'!Z526</f>
        <v>20.350000000000001</v>
      </c>
      <c r="G107" s="38">
        <f>'Weekly capesize'!T526</f>
        <v>10.25</v>
      </c>
      <c r="I107" s="503">
        <v>1</v>
      </c>
      <c r="J107" s="505">
        <v>6.3875000000000002</v>
      </c>
      <c r="K107" s="505">
        <v>15.574999999999999</v>
      </c>
      <c r="L107" s="505">
        <v>9.1749999999999989</v>
      </c>
      <c r="O107" s="29">
        <v>43374</v>
      </c>
      <c r="P107" s="458">
        <v>8.620000000000001</v>
      </c>
      <c r="Q107" s="458">
        <v>20.96</v>
      </c>
      <c r="R107" s="458">
        <v>8.27</v>
      </c>
    </row>
    <row r="108" spans="1:18">
      <c r="A108" s="78">
        <f t="shared" si="2"/>
        <v>2012</v>
      </c>
      <c r="B108" s="78">
        <f t="shared" si="3"/>
        <v>1</v>
      </c>
      <c r="C108" s="29">
        <f>'Weekly capesize'!A527</f>
        <v>40931</v>
      </c>
      <c r="D108" s="38">
        <f>'Weekly capesize'!I527</f>
        <v>7.6</v>
      </c>
      <c r="E108" s="38">
        <f>'Weekly capesize'!S527</f>
        <v>9</v>
      </c>
      <c r="F108" s="38">
        <f>'Weekly capesize'!Z527</f>
        <v>19.5</v>
      </c>
      <c r="G108" s="38">
        <f>'Weekly capesize'!T527</f>
        <v>9.25</v>
      </c>
      <c r="I108" s="503">
        <v>2</v>
      </c>
      <c r="J108" s="505">
        <v>6.65</v>
      </c>
      <c r="K108" s="505">
        <v>16.137499999999999</v>
      </c>
      <c r="L108" s="505">
        <v>7.6499999999999995</v>
      </c>
      <c r="O108" s="29">
        <v>43405</v>
      </c>
      <c r="P108" s="458">
        <v>7.1999999999999993</v>
      </c>
      <c r="Q108" s="458">
        <v>16.875</v>
      </c>
      <c r="R108" s="458">
        <v>8.5250000000000004</v>
      </c>
    </row>
    <row r="109" spans="1:18">
      <c r="A109" s="78">
        <f t="shared" si="2"/>
        <v>2012</v>
      </c>
      <c r="B109" s="78">
        <f t="shared" si="3"/>
        <v>1</v>
      </c>
      <c r="C109" s="29">
        <f>'Weekly capesize'!A528</f>
        <v>40938</v>
      </c>
      <c r="D109" s="38">
        <f>'Weekly capesize'!I528</f>
        <v>7.65</v>
      </c>
      <c r="E109" s="38">
        <f>'Weekly capesize'!S528</f>
        <v>8.75</v>
      </c>
      <c r="F109" s="38">
        <f>'Weekly capesize'!Z528</f>
        <v>19.350000000000001</v>
      </c>
      <c r="G109" s="38">
        <f>'Weekly capesize'!T528</f>
        <v>8.85</v>
      </c>
      <c r="I109" s="503">
        <v>3</v>
      </c>
      <c r="J109" s="505">
        <v>6.2999999999999989</v>
      </c>
      <c r="K109" s="505">
        <v>15.324999999999999</v>
      </c>
      <c r="L109" s="505">
        <v>6.4375000000000009</v>
      </c>
      <c r="O109" s="29">
        <v>43435</v>
      </c>
      <c r="P109" s="458">
        <v>7.45</v>
      </c>
      <c r="Q109" s="458">
        <v>16.3</v>
      </c>
      <c r="R109" s="458">
        <v>8.41</v>
      </c>
    </row>
    <row r="110" spans="1:18">
      <c r="A110" s="78">
        <f t="shared" si="2"/>
        <v>2012</v>
      </c>
      <c r="B110" s="78">
        <f t="shared" si="3"/>
        <v>2</v>
      </c>
      <c r="C110" s="29">
        <f>'Weekly capesize'!A529</f>
        <v>40945</v>
      </c>
      <c r="D110" s="38">
        <f>'Weekly capesize'!I529</f>
        <v>7.45</v>
      </c>
      <c r="E110" s="38">
        <f>'Weekly capesize'!S529</f>
        <v>8.6</v>
      </c>
      <c r="F110" s="38">
        <f>'Weekly capesize'!Z529</f>
        <v>19.399999999999999</v>
      </c>
      <c r="G110" s="38">
        <f>'Weekly capesize'!T529</f>
        <v>8.8000000000000007</v>
      </c>
      <c r="I110" s="503">
        <v>4</v>
      </c>
      <c r="J110" s="505">
        <v>6.35</v>
      </c>
      <c r="K110" s="505">
        <v>15.27</v>
      </c>
      <c r="L110" s="505">
        <v>6.58</v>
      </c>
      <c r="O110" s="29">
        <v>43466</v>
      </c>
      <c r="P110" s="458">
        <v>6.4874999999999998</v>
      </c>
      <c r="Q110" s="458">
        <v>17.137499999999999</v>
      </c>
      <c r="R110" s="458">
        <v>8.2750000000000004</v>
      </c>
    </row>
    <row r="111" spans="1:18">
      <c r="A111" s="78">
        <f t="shared" si="2"/>
        <v>2012</v>
      </c>
      <c r="B111" s="78">
        <f t="shared" si="3"/>
        <v>2</v>
      </c>
      <c r="C111" s="29">
        <f>'Weekly capesize'!A530</f>
        <v>40952</v>
      </c>
      <c r="D111" s="38">
        <f>'Weekly capesize'!I530</f>
        <v>7.6</v>
      </c>
      <c r="E111" s="38">
        <f>'Weekly capesize'!S530</f>
        <v>8.65</v>
      </c>
      <c r="F111" s="38">
        <f>'Weekly capesize'!Z530</f>
        <v>19.55</v>
      </c>
      <c r="G111" s="38">
        <f>'Weekly capesize'!T530</f>
        <v>8.8000000000000007</v>
      </c>
      <c r="I111" s="503">
        <v>5</v>
      </c>
      <c r="J111" s="505">
        <v>7.7</v>
      </c>
      <c r="K111" s="505">
        <v>17.675000000000001</v>
      </c>
      <c r="L111" s="505">
        <v>8.6499999999999986</v>
      </c>
      <c r="O111" s="29">
        <v>43497</v>
      </c>
      <c r="P111" s="458">
        <v>5.0625</v>
      </c>
      <c r="Q111" s="458">
        <v>13.25</v>
      </c>
      <c r="R111" s="458">
        <v>5.9749999999999996</v>
      </c>
    </row>
    <row r="112" spans="1:18">
      <c r="A112" s="78">
        <f t="shared" si="2"/>
        <v>2012</v>
      </c>
      <c r="B112" s="78">
        <f t="shared" si="3"/>
        <v>2</v>
      </c>
      <c r="C112" s="29">
        <f>'Weekly capesize'!A531</f>
        <v>40959</v>
      </c>
      <c r="D112" s="38">
        <f>'Weekly capesize'!I531</f>
        <v>7.65</v>
      </c>
      <c r="E112" s="38">
        <f>'Weekly capesize'!S531</f>
        <v>8.65</v>
      </c>
      <c r="F112" s="38">
        <f>'Weekly capesize'!Z531</f>
        <v>19.55</v>
      </c>
      <c r="G112" s="38">
        <f>'Weekly capesize'!T531</f>
        <v>8.8000000000000007</v>
      </c>
      <c r="I112" s="503">
        <v>6</v>
      </c>
      <c r="J112" s="505">
        <v>7.6749999999999998</v>
      </c>
      <c r="K112" s="505">
        <v>18.987500000000001</v>
      </c>
      <c r="L112" s="505">
        <v>8.2750000000000004</v>
      </c>
      <c r="O112" s="29">
        <v>43525</v>
      </c>
      <c r="P112" s="458">
        <v>5.1999999999999993</v>
      </c>
      <c r="Q112" s="458">
        <v>11.9125</v>
      </c>
      <c r="R112" s="458">
        <v>4.7749999999999995</v>
      </c>
    </row>
    <row r="113" spans="1:18">
      <c r="A113" s="78">
        <f t="shared" si="2"/>
        <v>2012</v>
      </c>
      <c r="B113" s="78">
        <f t="shared" si="3"/>
        <v>2</v>
      </c>
      <c r="C113" s="29">
        <f>'Weekly capesize'!A532</f>
        <v>40966</v>
      </c>
      <c r="D113" s="38">
        <f>'Weekly capesize'!I532</f>
        <v>7.75</v>
      </c>
      <c r="E113" s="38">
        <f>'Weekly capesize'!S532</f>
        <v>8.65</v>
      </c>
      <c r="F113" s="38">
        <f>'Weekly capesize'!Z532</f>
        <v>20.5</v>
      </c>
      <c r="G113" s="38">
        <f>'Weekly capesize'!T532</f>
        <v>8.5</v>
      </c>
      <c r="I113" s="503">
        <v>7</v>
      </c>
      <c r="J113" s="505">
        <v>8.68</v>
      </c>
      <c r="K113" s="505">
        <v>22.080000000000002</v>
      </c>
      <c r="L113" s="505">
        <v>10.709999999999999</v>
      </c>
      <c r="O113" s="29">
        <v>43556</v>
      </c>
      <c r="P113" s="458">
        <v>5.2</v>
      </c>
      <c r="Q113" s="458">
        <v>12.830000000000002</v>
      </c>
      <c r="R113" s="458">
        <v>4.6399999999999988</v>
      </c>
    </row>
    <row r="114" spans="1:18">
      <c r="A114" s="78">
        <f t="shared" si="2"/>
        <v>2012</v>
      </c>
      <c r="B114" s="78">
        <f t="shared" si="3"/>
        <v>3</v>
      </c>
      <c r="C114" s="29">
        <f>'Weekly capesize'!A533</f>
        <v>40973</v>
      </c>
      <c r="D114" s="38">
        <f>'Weekly capesize'!I533</f>
        <v>7.9</v>
      </c>
      <c r="E114" s="38">
        <f>'Weekly capesize'!S533</f>
        <v>8.6</v>
      </c>
      <c r="F114" s="38">
        <f>'Weekly capesize'!Z533</f>
        <v>20.5</v>
      </c>
      <c r="G114" s="38">
        <f>'Weekly capesize'!T533</f>
        <v>8.85</v>
      </c>
      <c r="I114" s="503">
        <v>8</v>
      </c>
      <c r="J114" s="505">
        <v>9.6125000000000007</v>
      </c>
      <c r="K114" s="505">
        <v>24.012500000000003</v>
      </c>
      <c r="L114" s="505">
        <v>11.2125</v>
      </c>
      <c r="O114" s="29">
        <v>43586</v>
      </c>
      <c r="P114" s="458">
        <v>6.7</v>
      </c>
      <c r="Q114" s="458">
        <v>16.074999999999999</v>
      </c>
      <c r="R114" s="458">
        <v>6.2874999999999996</v>
      </c>
    </row>
    <row r="115" spans="1:18">
      <c r="A115" s="78">
        <f t="shared" si="2"/>
        <v>2012</v>
      </c>
      <c r="B115" s="78">
        <f t="shared" si="3"/>
        <v>3</v>
      </c>
      <c r="C115" s="29">
        <f>'Weekly capesize'!A534</f>
        <v>40980</v>
      </c>
      <c r="D115" s="38">
        <f>'Weekly capesize'!I534</f>
        <v>7.85</v>
      </c>
      <c r="E115" s="38">
        <f>'Weekly capesize'!S534</f>
        <v>8.4</v>
      </c>
      <c r="F115" s="38">
        <f>'Weekly capesize'!Z534</f>
        <v>20.399999999999999</v>
      </c>
      <c r="G115" s="38">
        <f>'Weekly capesize'!T534</f>
        <v>8.9</v>
      </c>
      <c r="I115" s="503">
        <v>9</v>
      </c>
      <c r="J115" s="505">
        <v>7.9749999999999996</v>
      </c>
      <c r="K115" s="505">
        <v>20.9</v>
      </c>
      <c r="L115" s="505">
        <v>8.3375000000000004</v>
      </c>
      <c r="O115" s="29">
        <v>43617</v>
      </c>
      <c r="P115" s="458">
        <v>7.4</v>
      </c>
      <c r="Q115" s="458">
        <v>17.439999999999998</v>
      </c>
      <c r="R115" s="458">
        <v>7.57</v>
      </c>
    </row>
    <row r="116" spans="1:18">
      <c r="A116" s="78">
        <f t="shared" si="2"/>
        <v>2012</v>
      </c>
      <c r="B116" s="78">
        <f t="shared" si="3"/>
        <v>3</v>
      </c>
      <c r="C116" s="29">
        <f>'Weekly capesize'!A535</f>
        <v>40987</v>
      </c>
      <c r="D116" s="38">
        <f>'Weekly capesize'!I535</f>
        <v>7.75</v>
      </c>
      <c r="E116" s="38">
        <f>'Weekly capesize'!S535</f>
        <v>8.1</v>
      </c>
      <c r="F116" s="38">
        <f>'Weekly capesize'!Z535</f>
        <v>20</v>
      </c>
      <c r="G116" s="38">
        <f>'Weekly capesize'!T535</f>
        <v>8.85</v>
      </c>
      <c r="I116" s="503">
        <v>10</v>
      </c>
      <c r="J116" s="505">
        <v>8.620000000000001</v>
      </c>
      <c r="K116" s="505">
        <v>20.96</v>
      </c>
      <c r="L116" s="505">
        <v>8.27</v>
      </c>
      <c r="O116" s="29">
        <v>43647</v>
      </c>
      <c r="P116" s="458">
        <v>9.9</v>
      </c>
      <c r="Q116" s="458">
        <v>24.162500000000001</v>
      </c>
      <c r="R116" s="458">
        <v>11.425000000000001</v>
      </c>
    </row>
    <row r="117" spans="1:18">
      <c r="A117" s="78">
        <f t="shared" si="2"/>
        <v>2012</v>
      </c>
      <c r="B117" s="78">
        <f t="shared" si="3"/>
        <v>3</v>
      </c>
      <c r="C117" s="29">
        <f>'Weekly capesize'!A536</f>
        <v>40994</v>
      </c>
      <c r="D117" s="38">
        <f>'Weekly capesize'!I536</f>
        <v>7.5</v>
      </c>
      <c r="E117" s="38">
        <f>'Weekly capesize'!S536</f>
        <v>7.95</v>
      </c>
      <c r="F117" s="38">
        <f>'Weekly capesize'!Z536</f>
        <v>19.5</v>
      </c>
      <c r="G117" s="38">
        <f>'Weekly capesize'!T536</f>
        <v>8.5</v>
      </c>
      <c r="I117" s="503">
        <v>11</v>
      </c>
      <c r="J117" s="505">
        <v>7.1999999999999993</v>
      </c>
      <c r="K117" s="505">
        <v>16.875</v>
      </c>
      <c r="L117" s="505">
        <v>8.5250000000000004</v>
      </c>
      <c r="O117" s="29">
        <v>43678</v>
      </c>
      <c r="P117" s="458">
        <v>9.98</v>
      </c>
      <c r="Q117" s="458">
        <v>23.55</v>
      </c>
      <c r="R117" s="458">
        <v>10.530000000000001</v>
      </c>
    </row>
    <row r="118" spans="1:18">
      <c r="A118" s="78">
        <f t="shared" si="2"/>
        <v>2012</v>
      </c>
      <c r="B118" s="78">
        <f t="shared" si="3"/>
        <v>4</v>
      </c>
      <c r="C118" s="29">
        <f>'Weekly capesize'!A537</f>
        <v>41001</v>
      </c>
      <c r="D118" s="38">
        <f>'Weekly capesize'!I537</f>
        <v>7.7</v>
      </c>
      <c r="E118" s="38">
        <f>'Weekly capesize'!S537</f>
        <v>7.9</v>
      </c>
      <c r="F118" s="38">
        <f>'Weekly capesize'!Z537</f>
        <v>19.75</v>
      </c>
      <c r="G118" s="38">
        <f>'Weekly capesize'!T537</f>
        <v>8.5</v>
      </c>
      <c r="I118" s="503">
        <v>12</v>
      </c>
      <c r="J118" s="505">
        <v>7.45</v>
      </c>
      <c r="K118" s="505">
        <v>16.3</v>
      </c>
      <c r="L118" s="505">
        <v>8.41</v>
      </c>
      <c r="O118" s="29">
        <v>43709</v>
      </c>
      <c r="P118" s="458">
        <v>9.9499999999999993</v>
      </c>
      <c r="Q118" s="458">
        <v>25.087499999999999</v>
      </c>
      <c r="R118" s="458">
        <v>11.9375</v>
      </c>
    </row>
    <row r="119" spans="1:18">
      <c r="A119" s="78">
        <f t="shared" si="2"/>
        <v>2012</v>
      </c>
      <c r="B119" s="78">
        <f t="shared" si="3"/>
        <v>4</v>
      </c>
      <c r="C119" s="29">
        <f>'Weekly capesize'!A538</f>
        <v>41008</v>
      </c>
      <c r="D119" s="38">
        <f>'Weekly capesize'!I538</f>
        <v>7.85</v>
      </c>
      <c r="E119" s="38">
        <f>'Weekly capesize'!S538</f>
        <v>8.1999999999999993</v>
      </c>
      <c r="F119" s="38">
        <f>'Weekly capesize'!Z538</f>
        <v>21</v>
      </c>
      <c r="G119" s="38">
        <f>'Weekly capesize'!T538</f>
        <v>8.75</v>
      </c>
      <c r="I119" s="502">
        <v>2019</v>
      </c>
      <c r="J119" s="505">
        <v>7.7205882352941169</v>
      </c>
      <c r="K119" s="505">
        <v>18.553921568627448</v>
      </c>
      <c r="L119" s="505">
        <v>8.1078431372549016</v>
      </c>
      <c r="O119" s="29">
        <v>43739</v>
      </c>
      <c r="P119" s="458">
        <v>9.1999999999999993</v>
      </c>
      <c r="Q119" s="458">
        <v>22.0625</v>
      </c>
      <c r="R119" s="458">
        <v>8.7874999999999996</v>
      </c>
    </row>
    <row r="120" spans="1:18">
      <c r="A120" s="78">
        <f t="shared" si="2"/>
        <v>2012</v>
      </c>
      <c r="B120" s="78">
        <f t="shared" si="3"/>
        <v>4</v>
      </c>
      <c r="C120" s="29">
        <f>'Weekly capesize'!A539</f>
        <v>41015</v>
      </c>
      <c r="D120" s="38">
        <f>'Weekly capesize'!I539</f>
        <v>8</v>
      </c>
      <c r="E120" s="38">
        <f>'Weekly capesize'!S539</f>
        <v>8.25</v>
      </c>
      <c r="F120" s="38">
        <f>'Weekly capesize'!Z539</f>
        <v>21.5</v>
      </c>
      <c r="G120" s="38">
        <f>'Weekly capesize'!T539</f>
        <v>8.8000000000000007</v>
      </c>
      <c r="I120" s="503">
        <v>1</v>
      </c>
      <c r="J120" s="505">
        <v>6.4874999999999998</v>
      </c>
      <c r="K120" s="505">
        <v>17.137499999999999</v>
      </c>
      <c r="L120" s="505">
        <v>8.2750000000000004</v>
      </c>
      <c r="O120" s="29">
        <v>43770</v>
      </c>
      <c r="P120" s="458">
        <v>9.01</v>
      </c>
      <c r="Q120" s="458">
        <v>19.78</v>
      </c>
      <c r="R120" s="458">
        <v>8.4300000000000015</v>
      </c>
    </row>
    <row r="121" spans="1:18">
      <c r="A121" s="78">
        <f t="shared" si="2"/>
        <v>2012</v>
      </c>
      <c r="B121" s="78">
        <f t="shared" si="3"/>
        <v>4</v>
      </c>
      <c r="C121" s="29">
        <f>'Weekly capesize'!A540</f>
        <v>41022</v>
      </c>
      <c r="D121" s="38">
        <f>'Weekly capesize'!I540</f>
        <v>7.8</v>
      </c>
      <c r="E121" s="38">
        <f>'Weekly capesize'!S540</f>
        <v>8.6</v>
      </c>
      <c r="F121" s="38">
        <f>'Weekly capesize'!Z540</f>
        <v>21.15</v>
      </c>
      <c r="G121" s="38">
        <f>'Weekly capesize'!T540</f>
        <v>8.5</v>
      </c>
      <c r="I121" s="503">
        <v>2</v>
      </c>
      <c r="J121" s="505">
        <v>5.0625</v>
      </c>
      <c r="K121" s="505">
        <v>13.25</v>
      </c>
      <c r="L121" s="505">
        <v>5.9749999999999996</v>
      </c>
      <c r="O121" s="29">
        <v>43800</v>
      </c>
      <c r="P121" s="458">
        <v>8.6</v>
      </c>
      <c r="Q121" s="458">
        <v>19.833333333333332</v>
      </c>
      <c r="R121" s="458">
        <v>9.2666666666666675</v>
      </c>
    </row>
    <row r="122" spans="1:18">
      <c r="A122" s="78">
        <f t="shared" si="2"/>
        <v>2012</v>
      </c>
      <c r="B122" s="78">
        <f t="shared" si="3"/>
        <v>4</v>
      </c>
      <c r="C122" s="29">
        <f>'Weekly capesize'!A541</f>
        <v>41029</v>
      </c>
      <c r="D122" s="38">
        <f>'Weekly capesize'!I541</f>
        <v>7.55</v>
      </c>
      <c r="E122" s="38">
        <f>'Weekly capesize'!S541</f>
        <v>8.6</v>
      </c>
      <c r="F122" s="38">
        <f>'Weekly capesize'!Z541</f>
        <v>21</v>
      </c>
      <c r="G122" s="38">
        <f>'Weekly capesize'!T541</f>
        <v>8.4</v>
      </c>
      <c r="I122" s="503">
        <v>3</v>
      </c>
      <c r="J122" s="505">
        <v>5.1999999999999993</v>
      </c>
      <c r="K122" s="505">
        <v>11.9125</v>
      </c>
      <c r="L122" s="505">
        <v>4.7749999999999995</v>
      </c>
      <c r="O122" s="29">
        <v>43831</v>
      </c>
      <c r="P122" s="458">
        <v>6.85</v>
      </c>
      <c r="Q122" s="458">
        <v>17.675000000000001</v>
      </c>
      <c r="R122" s="458">
        <v>7.8875000000000002</v>
      </c>
    </row>
    <row r="123" spans="1:18">
      <c r="A123" s="78">
        <f t="shared" si="2"/>
        <v>2012</v>
      </c>
      <c r="B123" s="78">
        <f t="shared" si="3"/>
        <v>5</v>
      </c>
      <c r="C123" s="29">
        <f>'Weekly capesize'!A542</f>
        <v>41036</v>
      </c>
      <c r="D123" s="38">
        <f>'Weekly capesize'!I542</f>
        <v>7.6</v>
      </c>
      <c r="E123" s="38">
        <f>'Weekly capesize'!S542</f>
        <v>8.8000000000000007</v>
      </c>
      <c r="F123" s="38">
        <f>'Weekly capesize'!Z542</f>
        <v>21</v>
      </c>
      <c r="G123" s="38">
        <f>'Weekly capesize'!T542</f>
        <v>8.4</v>
      </c>
      <c r="I123" s="503">
        <v>4</v>
      </c>
      <c r="J123" s="505">
        <v>5.2</v>
      </c>
      <c r="K123" s="505">
        <v>12.830000000000002</v>
      </c>
      <c r="L123" s="505">
        <v>4.6399999999999988</v>
      </c>
      <c r="O123" s="29">
        <v>43862</v>
      </c>
      <c r="P123" s="458">
        <v>5.85</v>
      </c>
      <c r="Q123" s="458">
        <v>13.649999999999999</v>
      </c>
      <c r="R123" s="458">
        <v>5.0625</v>
      </c>
    </row>
    <row r="124" spans="1:18">
      <c r="A124" s="78">
        <f t="shared" si="2"/>
        <v>2012</v>
      </c>
      <c r="B124" s="78">
        <f t="shared" si="3"/>
        <v>5</v>
      </c>
      <c r="C124" s="29">
        <f>'Weekly capesize'!A543</f>
        <v>41043</v>
      </c>
      <c r="D124" s="38">
        <f>'Weekly capesize'!I543</f>
        <v>7.55</v>
      </c>
      <c r="E124" s="38">
        <f>'Weekly capesize'!S543</f>
        <v>9.15</v>
      </c>
      <c r="F124" s="38">
        <f>'Weekly capesize'!Z543</f>
        <v>20.350000000000001</v>
      </c>
      <c r="G124" s="38">
        <f>'Weekly capesize'!T543</f>
        <v>8.35</v>
      </c>
      <c r="I124" s="503">
        <v>5</v>
      </c>
      <c r="J124" s="505">
        <v>6.7</v>
      </c>
      <c r="K124" s="505">
        <v>16.074999999999999</v>
      </c>
      <c r="L124" s="505">
        <v>6.2874999999999996</v>
      </c>
      <c r="O124" s="29">
        <v>43891</v>
      </c>
      <c r="P124" s="458">
        <v>4.6300000000000008</v>
      </c>
      <c r="Q124" s="458">
        <v>10.85</v>
      </c>
      <c r="R124" s="458">
        <v>3.7700000000000005</v>
      </c>
    </row>
    <row r="125" spans="1:18">
      <c r="A125" s="78">
        <f t="shared" si="2"/>
        <v>2012</v>
      </c>
      <c r="B125" s="78">
        <f t="shared" si="3"/>
        <v>5</v>
      </c>
      <c r="C125" s="29">
        <f>'Weekly capesize'!A544</f>
        <v>41050</v>
      </c>
      <c r="D125" s="38">
        <f>'Weekly capesize'!I544</f>
        <v>7.8</v>
      </c>
      <c r="E125" s="38">
        <f>'Weekly capesize'!S544</f>
        <v>9.25</v>
      </c>
      <c r="F125" s="38">
        <f>'Weekly capesize'!Z544</f>
        <v>20.399999999999999</v>
      </c>
      <c r="G125" s="38">
        <f>'Weekly capesize'!T544</f>
        <v>8.25</v>
      </c>
      <c r="I125" s="503">
        <v>6</v>
      </c>
      <c r="J125" s="505">
        <v>7.4</v>
      </c>
      <c r="K125" s="505">
        <v>17.439999999999998</v>
      </c>
      <c r="L125" s="505">
        <v>7.57</v>
      </c>
      <c r="O125" s="29">
        <v>43922</v>
      </c>
      <c r="P125" s="458">
        <v>4.625</v>
      </c>
      <c r="Q125" s="458">
        <v>11.0625</v>
      </c>
      <c r="R125" s="458">
        <v>3.95</v>
      </c>
    </row>
    <row r="126" spans="1:18">
      <c r="A126" s="78">
        <f t="shared" si="2"/>
        <v>2012</v>
      </c>
      <c r="B126" s="78">
        <f t="shared" si="3"/>
        <v>5</v>
      </c>
      <c r="C126" s="29">
        <f>'Weekly capesize'!A545</f>
        <v>41057</v>
      </c>
      <c r="D126" s="38">
        <f>'Weekly capesize'!I545</f>
        <v>7.6</v>
      </c>
      <c r="E126" s="38">
        <f>'Weekly capesize'!S545</f>
        <v>7.8</v>
      </c>
      <c r="F126" s="38">
        <f>'Weekly capesize'!Z545</f>
        <v>19</v>
      </c>
      <c r="G126" s="38">
        <f>'Weekly capesize'!T545</f>
        <v>7.5</v>
      </c>
      <c r="I126" s="503">
        <v>7</v>
      </c>
      <c r="J126" s="505">
        <v>9.9</v>
      </c>
      <c r="K126" s="505">
        <v>24.162500000000001</v>
      </c>
      <c r="L126" s="505">
        <v>11.425000000000001</v>
      </c>
      <c r="O126" s="29">
        <v>43952</v>
      </c>
      <c r="P126" s="458">
        <v>4.2</v>
      </c>
      <c r="Q126" s="458">
        <v>8.2875000000000014</v>
      </c>
      <c r="R126" s="458">
        <v>3.3125</v>
      </c>
    </row>
    <row r="127" spans="1:18">
      <c r="A127" s="78">
        <f t="shared" si="2"/>
        <v>2012</v>
      </c>
      <c r="B127" s="78">
        <f t="shared" si="3"/>
        <v>6</v>
      </c>
      <c r="C127" s="29">
        <f>'Weekly capesize'!A546</f>
        <v>41064</v>
      </c>
      <c r="D127" s="38">
        <f>'Weekly capesize'!I546</f>
        <v>7.3</v>
      </c>
      <c r="E127" s="38">
        <f>'Weekly capesize'!S546</f>
        <v>7.55</v>
      </c>
      <c r="F127" s="38">
        <f>'Weekly capesize'!Z546</f>
        <v>18.3</v>
      </c>
      <c r="G127" s="38">
        <f>'Weekly capesize'!T546</f>
        <v>7.45</v>
      </c>
      <c r="I127" s="503">
        <v>8</v>
      </c>
      <c r="J127" s="505">
        <v>9.98</v>
      </c>
      <c r="K127" s="505">
        <v>23.55</v>
      </c>
      <c r="L127" s="505">
        <v>10.530000000000001</v>
      </c>
      <c r="O127" s="29">
        <v>43983</v>
      </c>
      <c r="P127" s="458">
        <v>6.94</v>
      </c>
      <c r="Q127" s="458">
        <v>15.1</v>
      </c>
      <c r="R127" s="458">
        <v>6.669999999999999</v>
      </c>
    </row>
    <row r="128" spans="1:18">
      <c r="A128" s="78">
        <f t="shared" si="2"/>
        <v>2012</v>
      </c>
      <c r="B128" s="78">
        <f t="shared" si="3"/>
        <v>6</v>
      </c>
      <c r="C128" s="29">
        <f>'Weekly capesize'!A547</f>
        <v>41071</v>
      </c>
      <c r="D128" s="38">
        <f>'Weekly capesize'!I547</f>
        <v>7</v>
      </c>
      <c r="E128" s="38">
        <f>'Weekly capesize'!S547</f>
        <v>7.25</v>
      </c>
      <c r="F128" s="38">
        <f>'Weekly capesize'!Z547</f>
        <v>17.600000000000001</v>
      </c>
      <c r="G128" s="38">
        <f>'Weekly capesize'!T547</f>
        <v>7</v>
      </c>
      <c r="I128" s="503">
        <v>9</v>
      </c>
      <c r="J128" s="505">
        <v>9.9499999999999993</v>
      </c>
      <c r="K128" s="505">
        <v>25.087499999999999</v>
      </c>
      <c r="L128" s="505">
        <v>11.9375</v>
      </c>
      <c r="O128" s="29">
        <v>44013</v>
      </c>
      <c r="P128" s="458">
        <v>8.4625000000000004</v>
      </c>
      <c r="Q128" s="458">
        <v>18.487500000000001</v>
      </c>
      <c r="R128" s="458">
        <v>10.35</v>
      </c>
    </row>
    <row r="129" spans="1:18">
      <c r="A129" s="78">
        <f t="shared" si="2"/>
        <v>2012</v>
      </c>
      <c r="B129" s="78">
        <f t="shared" si="3"/>
        <v>6</v>
      </c>
      <c r="C129" s="29">
        <f>'Weekly capesize'!A548</f>
        <v>41078</v>
      </c>
      <c r="D129" s="38">
        <f>'Weekly capesize'!I548</f>
        <v>6.6</v>
      </c>
      <c r="E129" s="38">
        <f>'Weekly capesize'!S548</f>
        <v>7.2</v>
      </c>
      <c r="F129" s="38">
        <f>'Weekly capesize'!Z548</f>
        <v>17.2</v>
      </c>
      <c r="G129" s="38">
        <f>'Weekly capesize'!T548</f>
        <v>6.1</v>
      </c>
      <c r="I129" s="503">
        <v>10</v>
      </c>
      <c r="J129" s="505">
        <v>9.1999999999999993</v>
      </c>
      <c r="K129" s="505">
        <v>22.0625</v>
      </c>
      <c r="L129" s="505">
        <v>8.7874999999999996</v>
      </c>
      <c r="O129" s="29">
        <v>44044</v>
      </c>
      <c r="P129" s="458">
        <v>7.9</v>
      </c>
      <c r="Q129" s="458">
        <v>17.560000000000002</v>
      </c>
      <c r="R129" s="458">
        <v>8.2099999999999991</v>
      </c>
    </row>
    <row r="130" spans="1:18">
      <c r="A130" s="78">
        <f t="shared" si="2"/>
        <v>2012</v>
      </c>
      <c r="B130" s="78">
        <f t="shared" si="3"/>
        <v>6</v>
      </c>
      <c r="C130" s="29">
        <f>'Weekly capesize'!A549</f>
        <v>41085</v>
      </c>
      <c r="D130" s="38">
        <f>'Weekly capesize'!I549</f>
        <v>6.45</v>
      </c>
      <c r="E130" s="38">
        <f>'Weekly capesize'!S549</f>
        <v>7.2</v>
      </c>
      <c r="F130" s="38">
        <f>'Weekly capesize'!Z549</f>
        <v>17.3</v>
      </c>
      <c r="G130" s="38">
        <f>'Weekly capesize'!T549</f>
        <v>6</v>
      </c>
      <c r="I130" s="503">
        <v>11</v>
      </c>
      <c r="J130" s="505">
        <v>9.01</v>
      </c>
      <c r="K130" s="505">
        <v>19.78</v>
      </c>
      <c r="L130" s="505">
        <v>8.4300000000000015</v>
      </c>
      <c r="O130" s="29">
        <v>44075</v>
      </c>
      <c r="P130" s="458">
        <v>7.5</v>
      </c>
      <c r="Q130" s="458">
        <v>17.25</v>
      </c>
      <c r="R130" s="458">
        <v>7.3250000000000011</v>
      </c>
    </row>
    <row r="131" spans="1:18">
      <c r="A131" s="78">
        <f t="shared" ref="A131:A194" si="4">YEAR(C131)</f>
        <v>2012</v>
      </c>
      <c r="B131" s="78">
        <f t="shared" ref="B131:B194" si="5">MONTH(C131)</f>
        <v>7</v>
      </c>
      <c r="C131" s="29">
        <f>'Weekly capesize'!A550</f>
        <v>41092</v>
      </c>
      <c r="D131" s="38">
        <f>'Weekly capesize'!I550</f>
        <v>6.75</v>
      </c>
      <c r="E131" s="38">
        <f>'Weekly capesize'!S550</f>
        <v>7.3</v>
      </c>
      <c r="F131" s="38">
        <f>'Weekly capesize'!Z550</f>
        <v>17.55</v>
      </c>
      <c r="G131" s="38">
        <f>'Weekly capesize'!T550</f>
        <v>6.1</v>
      </c>
      <c r="I131" s="503">
        <v>12</v>
      </c>
      <c r="J131" s="505">
        <v>8.6</v>
      </c>
      <c r="K131" s="505">
        <v>19.833333333333332</v>
      </c>
      <c r="L131" s="505">
        <v>9.2666666666666675</v>
      </c>
      <c r="O131" s="29">
        <v>44105</v>
      </c>
      <c r="P131" s="458">
        <v>8.75</v>
      </c>
      <c r="Q131" s="458">
        <v>19.375</v>
      </c>
      <c r="R131" s="458">
        <v>9.5124999999999993</v>
      </c>
    </row>
    <row r="132" spans="1:18">
      <c r="A132" s="78">
        <f t="shared" si="4"/>
        <v>2012</v>
      </c>
      <c r="B132" s="78">
        <f t="shared" si="5"/>
        <v>7</v>
      </c>
      <c r="C132" s="29">
        <f>'Weekly capesize'!A551</f>
        <v>41099</v>
      </c>
      <c r="D132" s="38">
        <f>'Weekly capesize'!I551</f>
        <v>7.95</v>
      </c>
      <c r="E132" s="38">
        <f>'Weekly capesize'!S551</f>
        <v>8.0500000000000007</v>
      </c>
      <c r="F132" s="38">
        <f>'Weekly capesize'!Z551</f>
        <v>18.5</v>
      </c>
      <c r="G132" s="38">
        <f>'Weekly capesize'!T551</f>
        <v>6.65</v>
      </c>
      <c r="I132" s="502">
        <v>2020</v>
      </c>
      <c r="J132" s="505">
        <v>6.6742307692307694</v>
      </c>
      <c r="K132" s="505">
        <v>14.770192307692307</v>
      </c>
      <c r="L132" s="505">
        <v>6.6240384615384604</v>
      </c>
      <c r="O132" s="29">
        <v>44136</v>
      </c>
      <c r="P132" s="458">
        <v>6.911999999999999</v>
      </c>
      <c r="Q132" s="458">
        <v>14.040000000000001</v>
      </c>
      <c r="R132" s="458">
        <v>6.8900000000000006</v>
      </c>
    </row>
    <row r="133" spans="1:18">
      <c r="A133" s="78">
        <f t="shared" si="4"/>
        <v>2012</v>
      </c>
      <c r="B133" s="78">
        <f t="shared" si="5"/>
        <v>7</v>
      </c>
      <c r="C133" s="29">
        <f>'Weekly capesize'!A552</f>
        <v>41106</v>
      </c>
      <c r="D133" s="38">
        <f>'Weekly capesize'!I552</f>
        <v>7.05</v>
      </c>
      <c r="E133" s="38">
        <f>'Weekly capesize'!S552</f>
        <v>7.9</v>
      </c>
      <c r="F133" s="38">
        <f>'Weekly capesize'!Z552</f>
        <v>17.899999999999999</v>
      </c>
      <c r="G133" s="38">
        <f>'Weekly capesize'!T552</f>
        <v>6.55</v>
      </c>
      <c r="I133" s="503">
        <v>1</v>
      </c>
      <c r="J133" s="505">
        <v>6.85</v>
      </c>
      <c r="K133" s="505">
        <v>17.675000000000001</v>
      </c>
      <c r="L133" s="505">
        <v>7.8875000000000002</v>
      </c>
      <c r="O133" s="29">
        <v>44166</v>
      </c>
      <c r="P133" s="458">
        <v>7.5500000000000007</v>
      </c>
      <c r="Q133" s="458">
        <v>14.2875</v>
      </c>
      <c r="R133" s="458">
        <v>6.7874999999999996</v>
      </c>
    </row>
    <row r="134" spans="1:18">
      <c r="A134" s="78">
        <f t="shared" si="4"/>
        <v>2012</v>
      </c>
      <c r="B134" s="78">
        <f t="shared" si="5"/>
        <v>7</v>
      </c>
      <c r="C134" s="29">
        <f>'Weekly capesize'!A553</f>
        <v>41113</v>
      </c>
      <c r="D134" s="38">
        <f>'Weekly capesize'!I553</f>
        <v>7.05</v>
      </c>
      <c r="E134" s="38">
        <f>'Weekly capesize'!S553</f>
        <v>7.5</v>
      </c>
      <c r="F134" s="38">
        <f>'Weekly capesize'!Z553</f>
        <v>17.75</v>
      </c>
      <c r="G134" s="38">
        <f>'Weekly capesize'!T553</f>
        <v>6.45</v>
      </c>
      <c r="I134" s="503">
        <v>2</v>
      </c>
      <c r="J134" s="505">
        <v>5.85</v>
      </c>
      <c r="K134" s="505">
        <v>13.649999999999999</v>
      </c>
      <c r="L134" s="505">
        <v>5.0625</v>
      </c>
      <c r="O134" s="29">
        <v>44197</v>
      </c>
      <c r="P134" s="458">
        <v>8.6833333333333318</v>
      </c>
      <c r="Q134" s="458">
        <v>18.716666666666669</v>
      </c>
      <c r="R134" s="458">
        <v>10.016666666666666</v>
      </c>
    </row>
    <row r="135" spans="1:18">
      <c r="A135" s="78">
        <f t="shared" si="4"/>
        <v>2012</v>
      </c>
      <c r="B135" s="78">
        <f t="shared" si="5"/>
        <v>7</v>
      </c>
      <c r="C135" s="29">
        <f>'Weekly capesize'!A554</f>
        <v>41120</v>
      </c>
      <c r="D135" s="38">
        <f>'Weekly capesize'!I554</f>
        <v>6.4</v>
      </c>
      <c r="E135" s="38">
        <f>'Weekly capesize'!S554</f>
        <v>7.4</v>
      </c>
      <c r="F135" s="38">
        <f>'Weekly capesize'!Z554</f>
        <v>17.850000000000001</v>
      </c>
      <c r="G135" s="38">
        <f>'Weekly capesize'!T554</f>
        <v>6.3</v>
      </c>
      <c r="I135" s="503">
        <v>3</v>
      </c>
      <c r="J135" s="505">
        <v>4.6300000000000008</v>
      </c>
      <c r="K135" s="505">
        <v>10.85</v>
      </c>
      <c r="L135" s="505">
        <v>3.7700000000000005</v>
      </c>
      <c r="O135" s="29">
        <v>44228</v>
      </c>
      <c r="P135" s="458">
        <v>6.25</v>
      </c>
      <c r="Q135" s="458">
        <v>16.512499999999999</v>
      </c>
      <c r="R135" s="458">
        <v>7.9124999999999996</v>
      </c>
    </row>
    <row r="136" spans="1:18">
      <c r="A136" s="78">
        <f t="shared" si="4"/>
        <v>2012</v>
      </c>
      <c r="B136" s="78">
        <f t="shared" si="5"/>
        <v>8</v>
      </c>
      <c r="C136" s="29">
        <f>'Weekly capesize'!A555</f>
        <v>41127</v>
      </c>
      <c r="D136" s="38">
        <f>'Weekly capesize'!I555</f>
        <v>6.7</v>
      </c>
      <c r="E136" s="38">
        <f>'Weekly capesize'!S555</f>
        <v>7.4</v>
      </c>
      <c r="F136" s="38">
        <f>'Weekly capesize'!Z555</f>
        <v>17.95</v>
      </c>
      <c r="G136" s="38">
        <f>'Weekly capesize'!T555</f>
        <v>6.35</v>
      </c>
      <c r="I136" s="503">
        <v>4</v>
      </c>
      <c r="J136" s="505">
        <v>4.625</v>
      </c>
      <c r="K136" s="505">
        <v>11.0625</v>
      </c>
      <c r="L136" s="505">
        <v>3.95</v>
      </c>
      <c r="O136" s="29">
        <v>44256</v>
      </c>
      <c r="P136" s="458">
        <v>8.77</v>
      </c>
      <c r="Q136" s="458">
        <v>18.729999999999997</v>
      </c>
      <c r="R136" s="458">
        <v>9.2900000000000009</v>
      </c>
    </row>
    <row r="137" spans="1:18">
      <c r="A137" s="78">
        <f t="shared" si="4"/>
        <v>2012</v>
      </c>
      <c r="B137" s="78">
        <f t="shared" si="5"/>
        <v>8</v>
      </c>
      <c r="C137" s="29">
        <f>'Weekly capesize'!A556</f>
        <v>41134</v>
      </c>
      <c r="D137" s="38">
        <f>'Weekly capesize'!I556</f>
        <v>6.8</v>
      </c>
      <c r="E137" s="38">
        <f>'Weekly capesize'!S556</f>
        <v>7.35</v>
      </c>
      <c r="F137" s="38">
        <f>'Weekly capesize'!Z556</f>
        <v>17.649999999999999</v>
      </c>
      <c r="G137" s="38">
        <f>'Weekly capesize'!T556</f>
        <v>6.35</v>
      </c>
      <c r="I137" s="503">
        <v>5</v>
      </c>
      <c r="J137" s="505">
        <v>4.2</v>
      </c>
      <c r="K137" s="505">
        <v>8.2875000000000014</v>
      </c>
      <c r="L137" s="505">
        <v>3.3125</v>
      </c>
      <c r="O137" s="29">
        <v>44287</v>
      </c>
      <c r="P137" s="458">
        <v>11.28</v>
      </c>
      <c r="Q137" s="458">
        <v>25.21</v>
      </c>
      <c r="R137" s="458">
        <v>12.89</v>
      </c>
    </row>
    <row r="138" spans="1:18">
      <c r="A138" s="78">
        <f t="shared" si="4"/>
        <v>2012</v>
      </c>
      <c r="B138" s="78">
        <f t="shared" si="5"/>
        <v>8</v>
      </c>
      <c r="C138" s="29">
        <f>'Weekly capesize'!A557</f>
        <v>41141</v>
      </c>
      <c r="D138" s="38">
        <f>'Weekly capesize'!I557</f>
        <v>6.65</v>
      </c>
      <c r="E138" s="38">
        <f>'Weekly capesize'!S557</f>
        <v>7</v>
      </c>
      <c r="F138" s="38">
        <f>'Weekly capesize'!Z557</f>
        <v>17.25</v>
      </c>
      <c r="G138" s="38">
        <f>'Weekly capesize'!T557</f>
        <v>6.05</v>
      </c>
      <c r="I138" s="503">
        <v>6</v>
      </c>
      <c r="J138" s="505">
        <v>6.94</v>
      </c>
      <c r="K138" s="505">
        <v>15.1</v>
      </c>
      <c r="L138" s="505">
        <v>6.669999999999999</v>
      </c>
      <c r="O138" s="29">
        <v>44317</v>
      </c>
      <c r="P138" s="458">
        <v>12.7875</v>
      </c>
      <c r="Q138" s="458">
        <v>26.925000000000001</v>
      </c>
      <c r="R138" s="458">
        <v>14.55</v>
      </c>
    </row>
    <row r="139" spans="1:18">
      <c r="A139" s="78">
        <f t="shared" si="4"/>
        <v>2012</v>
      </c>
      <c r="B139" s="78">
        <f t="shared" si="5"/>
        <v>8</v>
      </c>
      <c r="C139" s="29">
        <f>'Weekly capesize'!A558</f>
        <v>41148</v>
      </c>
      <c r="D139" s="38">
        <f>'Weekly capesize'!I558</f>
        <v>6.7</v>
      </c>
      <c r="E139" s="38">
        <f>'Weekly capesize'!S558</f>
        <v>7</v>
      </c>
      <c r="F139" s="38">
        <f>'Weekly capesize'!Z558</f>
        <v>17.2</v>
      </c>
      <c r="G139" s="38">
        <f>'Weekly capesize'!T558</f>
        <v>6.05</v>
      </c>
      <c r="I139" s="503">
        <v>7</v>
      </c>
      <c r="J139" s="505">
        <v>8.4625000000000004</v>
      </c>
      <c r="K139" s="505">
        <v>18.487500000000001</v>
      </c>
      <c r="L139" s="505">
        <v>10.35</v>
      </c>
      <c r="O139" s="29">
        <v>44348</v>
      </c>
      <c r="P139" s="458">
        <v>11.137499999999999</v>
      </c>
      <c r="Q139" s="458">
        <v>25.987500000000001</v>
      </c>
      <c r="R139" s="458">
        <v>11.95</v>
      </c>
    </row>
    <row r="140" spans="1:18">
      <c r="A140" s="78">
        <f t="shared" si="4"/>
        <v>2012</v>
      </c>
      <c r="B140" s="78">
        <f t="shared" si="5"/>
        <v>9</v>
      </c>
      <c r="C140" s="29">
        <f>'Weekly capesize'!A559</f>
        <v>41155</v>
      </c>
      <c r="D140" s="38">
        <f>'Weekly capesize'!I559</f>
        <v>7.2</v>
      </c>
      <c r="E140" s="38">
        <f>'Weekly capesize'!S559</f>
        <v>7.35</v>
      </c>
      <c r="F140" s="38">
        <f>'Weekly capesize'!Z559</f>
        <v>17.75</v>
      </c>
      <c r="G140" s="38">
        <f>'Weekly capesize'!T559</f>
        <v>6.05</v>
      </c>
      <c r="I140" s="503">
        <v>8</v>
      </c>
      <c r="J140" s="505">
        <v>7.9</v>
      </c>
      <c r="K140" s="505">
        <v>17.560000000000002</v>
      </c>
      <c r="L140" s="505">
        <v>8.2099999999999991</v>
      </c>
      <c r="O140" s="29">
        <v>44378</v>
      </c>
      <c r="P140" s="458">
        <v>12.35</v>
      </c>
      <c r="Q140" s="458">
        <v>26.85</v>
      </c>
      <c r="R140" s="458">
        <v>11.830000000000002</v>
      </c>
    </row>
    <row r="141" spans="1:18">
      <c r="A141" s="78">
        <f t="shared" si="4"/>
        <v>2012</v>
      </c>
      <c r="B141" s="78">
        <f t="shared" si="5"/>
        <v>9</v>
      </c>
      <c r="C141" s="29">
        <f>'Weekly capesize'!A560</f>
        <v>41162</v>
      </c>
      <c r="D141" s="38">
        <f>'Weekly capesize'!I560</f>
        <v>7.15</v>
      </c>
      <c r="E141" s="38">
        <f>'Weekly capesize'!S560</f>
        <v>7.35</v>
      </c>
      <c r="F141" s="38">
        <f>'Weekly capesize'!Z560</f>
        <v>17.75</v>
      </c>
      <c r="G141" s="38">
        <f>'Weekly capesize'!T560</f>
        <v>6.1</v>
      </c>
      <c r="I141" s="503">
        <v>9</v>
      </c>
      <c r="J141" s="505">
        <v>7.5</v>
      </c>
      <c r="K141" s="505">
        <v>17.25</v>
      </c>
      <c r="L141" s="505">
        <v>7.3250000000000011</v>
      </c>
      <c r="O141" s="29">
        <v>44409</v>
      </c>
      <c r="P141" s="458">
        <v>15.0625</v>
      </c>
      <c r="Q141" s="458">
        <v>33.6875</v>
      </c>
      <c r="R141" s="458">
        <v>16.774999999999999</v>
      </c>
    </row>
    <row r="142" spans="1:18">
      <c r="A142" s="78">
        <f t="shared" si="4"/>
        <v>2012</v>
      </c>
      <c r="B142" s="78">
        <f t="shared" si="5"/>
        <v>9</v>
      </c>
      <c r="C142" s="29">
        <f>'Weekly capesize'!A561</f>
        <v>41169</v>
      </c>
      <c r="D142" s="38">
        <f>'Weekly capesize'!I561</f>
        <v>7</v>
      </c>
      <c r="E142" s="38">
        <f>'Weekly capesize'!S561</f>
        <v>7.45</v>
      </c>
      <c r="F142" s="38">
        <f>'Weekly capesize'!Z561</f>
        <v>17.95</v>
      </c>
      <c r="G142" s="38">
        <f>'Weekly capesize'!T561</f>
        <v>6.1</v>
      </c>
      <c r="I142" s="503">
        <v>10</v>
      </c>
      <c r="J142" s="505">
        <v>8.75</v>
      </c>
      <c r="K142" s="505">
        <v>19.375</v>
      </c>
      <c r="L142" s="505">
        <v>9.5124999999999993</v>
      </c>
      <c r="O142" s="29">
        <v>44440</v>
      </c>
      <c r="P142" s="458">
        <v>15.875</v>
      </c>
      <c r="Q142" s="458">
        <v>34.799999999999997</v>
      </c>
      <c r="R142" s="458">
        <v>18.675000000000001</v>
      </c>
    </row>
    <row r="143" spans="1:18">
      <c r="A143" s="78">
        <f t="shared" si="4"/>
        <v>2012</v>
      </c>
      <c r="B143" s="78">
        <f t="shared" si="5"/>
        <v>9</v>
      </c>
      <c r="C143" s="29">
        <f>'Weekly capesize'!A562</f>
        <v>41176</v>
      </c>
      <c r="D143" s="38">
        <f>'Weekly capesize'!I562</f>
        <v>8</v>
      </c>
      <c r="E143" s="38">
        <f>'Weekly capesize'!S562</f>
        <v>8.4499999999999993</v>
      </c>
      <c r="F143" s="38">
        <f>'Weekly capesize'!Z562</f>
        <v>21.25</v>
      </c>
      <c r="G143" s="38">
        <f>'Weekly capesize'!T562</f>
        <v>6.95</v>
      </c>
      <c r="I143" s="503">
        <v>11</v>
      </c>
      <c r="J143" s="505">
        <v>6.911999999999999</v>
      </c>
      <c r="K143" s="505">
        <v>14.040000000000001</v>
      </c>
      <c r="L143" s="505">
        <v>6.8900000000000006</v>
      </c>
      <c r="O143" s="29">
        <v>44470</v>
      </c>
      <c r="P143" s="458">
        <v>18.387499999999999</v>
      </c>
      <c r="Q143" s="458">
        <v>42.537500000000001</v>
      </c>
      <c r="R143" s="458">
        <v>26.162500000000001</v>
      </c>
    </row>
    <row r="144" spans="1:18">
      <c r="A144" s="78">
        <f t="shared" si="4"/>
        <v>2012</v>
      </c>
      <c r="B144" s="78">
        <f t="shared" si="5"/>
        <v>10</v>
      </c>
      <c r="C144" s="29">
        <f>'Weekly capesize'!A563</f>
        <v>41183</v>
      </c>
      <c r="D144" s="38">
        <f>'Weekly capesize'!I563</f>
        <v>7.85</v>
      </c>
      <c r="E144" s="38">
        <f>'Weekly capesize'!S563</f>
        <v>9.15</v>
      </c>
      <c r="F144" s="38">
        <f>'Weekly capesize'!Z563</f>
        <v>21.5</v>
      </c>
      <c r="G144" s="38">
        <f>'Weekly capesize'!T563</f>
        <v>7.2</v>
      </c>
      <c r="I144" s="503">
        <v>12</v>
      </c>
      <c r="J144" s="505">
        <v>7.5500000000000007</v>
      </c>
      <c r="K144" s="505">
        <v>14.2875</v>
      </c>
      <c r="L144" s="505">
        <v>6.7874999999999996</v>
      </c>
    </row>
    <row r="145" spans="1:22">
      <c r="A145" s="78">
        <f t="shared" si="4"/>
        <v>2012</v>
      </c>
      <c r="B145" s="78">
        <f t="shared" si="5"/>
        <v>10</v>
      </c>
      <c r="C145" s="29">
        <f>'Weekly capesize'!A564</f>
        <v>41190</v>
      </c>
      <c r="D145" s="38">
        <f>'Weekly capesize'!I564</f>
        <v>9</v>
      </c>
      <c r="E145" s="38">
        <f>'Weekly capesize'!S564</f>
        <v>9.75</v>
      </c>
      <c r="F145" s="38">
        <f>'Weekly capesize'!Z564</f>
        <v>22.25</v>
      </c>
      <c r="G145" s="38">
        <f>'Weekly capesize'!T564</f>
        <v>7.4</v>
      </c>
      <c r="I145" s="502">
        <v>2021</v>
      </c>
      <c r="J145" s="505">
        <v>12.048809523809526</v>
      </c>
      <c r="K145" s="505">
        <v>26.950000000000003</v>
      </c>
      <c r="L145" s="505">
        <v>13.90952380952381</v>
      </c>
      <c r="O145" s="78" t="s">
        <v>323</v>
      </c>
      <c r="P145" s="507">
        <f>AVERAGE(P139:P143)</f>
        <v>14.5625</v>
      </c>
      <c r="Q145" s="507">
        <f>AVERAGE(Q139:Q143)</f>
        <v>32.772500000000001</v>
      </c>
      <c r="R145" s="507">
        <f>AVERAGE(R139:R143)</f>
        <v>17.078500000000002</v>
      </c>
    </row>
    <row r="146" spans="1:22">
      <c r="A146" s="78">
        <f t="shared" si="4"/>
        <v>2012</v>
      </c>
      <c r="B146" s="78">
        <f t="shared" si="5"/>
        <v>10</v>
      </c>
      <c r="C146" s="29">
        <f>'Weekly capesize'!A565</f>
        <v>41197</v>
      </c>
      <c r="D146" s="38">
        <f>'Weekly capesize'!I565</f>
        <v>9</v>
      </c>
      <c r="E146" s="38">
        <f>'Weekly capesize'!S565</f>
        <v>9.5500000000000007</v>
      </c>
      <c r="F146" s="38">
        <f>'Weekly capesize'!Z565</f>
        <v>22</v>
      </c>
      <c r="G146" s="38">
        <f>'Weekly capesize'!T565</f>
        <v>8.15</v>
      </c>
      <c r="I146" s="503">
        <v>1</v>
      </c>
      <c r="J146" s="505">
        <v>8.6833333333333318</v>
      </c>
      <c r="K146" s="505">
        <v>18.716666666666669</v>
      </c>
      <c r="L146" s="505">
        <v>10.016666666666666</v>
      </c>
      <c r="O146" s="78" t="s">
        <v>321</v>
      </c>
      <c r="P146" s="507">
        <f>AVERAGE(P136:P143)</f>
        <v>13.206249999999999</v>
      </c>
      <c r="Q146" s="507">
        <f>AVERAGE(Q136:Q143)</f>
        <v>29.340937499999999</v>
      </c>
      <c r="R146" s="507">
        <f>AVERAGE(R136:R143)</f>
        <v>15.2653125</v>
      </c>
    </row>
    <row r="147" spans="1:22">
      <c r="A147" s="78">
        <f t="shared" si="4"/>
        <v>2012</v>
      </c>
      <c r="B147" s="78">
        <f t="shared" si="5"/>
        <v>10</v>
      </c>
      <c r="C147" s="29">
        <f>'Weekly capesize'!A566</f>
        <v>41204</v>
      </c>
      <c r="D147" s="38">
        <f>'Weekly capesize'!I566</f>
        <v>9.6999999999999993</v>
      </c>
      <c r="E147" s="38">
        <f>'Weekly capesize'!S566</f>
        <v>10</v>
      </c>
      <c r="F147" s="38">
        <f>'Weekly capesize'!Z566</f>
        <v>23</v>
      </c>
      <c r="G147" s="38">
        <f>'Weekly capesize'!T566</f>
        <v>8.8000000000000007</v>
      </c>
      <c r="I147" s="503">
        <v>2</v>
      </c>
      <c r="J147" s="505">
        <v>6.25</v>
      </c>
      <c r="K147" s="505">
        <v>16.512499999999999</v>
      </c>
      <c r="L147" s="505">
        <v>7.9124999999999996</v>
      </c>
      <c r="O147" s="78" t="s">
        <v>322</v>
      </c>
      <c r="P147" s="507">
        <f>AVERAGE(P142:P143)</f>
        <v>17.131250000000001</v>
      </c>
      <c r="Q147" s="507">
        <f t="shared" ref="Q147:R147" si="6">AVERAGE(Q142:Q143)</f>
        <v>38.668750000000003</v>
      </c>
      <c r="R147" s="507">
        <f t="shared" si="6"/>
        <v>22.418750000000003</v>
      </c>
    </row>
    <row r="148" spans="1:22">
      <c r="A148" s="78">
        <f t="shared" si="4"/>
        <v>2012</v>
      </c>
      <c r="B148" s="78">
        <f t="shared" si="5"/>
        <v>10</v>
      </c>
      <c r="C148" s="29">
        <f>'Weekly capesize'!A567</f>
        <v>41211</v>
      </c>
      <c r="D148" s="38">
        <f>'Weekly capesize'!I567</f>
        <v>10.55</v>
      </c>
      <c r="E148" s="38">
        <f>'Weekly capesize'!S567</f>
        <v>10.9</v>
      </c>
      <c r="F148" s="38">
        <f>'Weekly capesize'!Z567</f>
        <v>23.5</v>
      </c>
      <c r="G148" s="38">
        <f>'Weekly capesize'!T567</f>
        <v>9.75</v>
      </c>
      <c r="I148" s="503">
        <v>3</v>
      </c>
      <c r="J148" s="505">
        <v>8.77</v>
      </c>
      <c r="K148" s="505">
        <v>18.729999999999997</v>
      </c>
      <c r="L148" s="505">
        <v>9.2900000000000009</v>
      </c>
    </row>
    <row r="149" spans="1:22">
      <c r="A149" s="78">
        <f t="shared" si="4"/>
        <v>2012</v>
      </c>
      <c r="B149" s="78">
        <f t="shared" si="5"/>
        <v>11</v>
      </c>
      <c r="C149" s="29">
        <f>'Weekly capesize'!A568</f>
        <v>41218</v>
      </c>
      <c r="D149" s="38">
        <f>'Weekly capesize'!I568</f>
        <v>9.9499999999999993</v>
      </c>
      <c r="E149" s="38">
        <f>'Weekly capesize'!S568</f>
        <v>10.45</v>
      </c>
      <c r="F149" s="38">
        <f>'Weekly capesize'!Z568</f>
        <v>22.5</v>
      </c>
      <c r="G149" s="38">
        <f>'Weekly capesize'!T568</f>
        <v>10</v>
      </c>
      <c r="I149" s="503">
        <v>4</v>
      </c>
      <c r="J149" s="505">
        <v>11.28</v>
      </c>
      <c r="K149" s="505">
        <v>25.21</v>
      </c>
      <c r="L149" s="505">
        <v>12.89</v>
      </c>
    </row>
    <row r="150" spans="1:22">
      <c r="A150" s="78">
        <f t="shared" si="4"/>
        <v>2012</v>
      </c>
      <c r="B150" s="78">
        <f t="shared" si="5"/>
        <v>11</v>
      </c>
      <c r="C150" s="29">
        <f>'Weekly capesize'!A569</f>
        <v>41225</v>
      </c>
      <c r="D150" s="38">
        <f>'Weekly capesize'!I569</f>
        <v>9.5</v>
      </c>
      <c r="E150" s="38">
        <f>'Weekly capesize'!S569</f>
        <v>10.15</v>
      </c>
      <c r="F150" s="38">
        <f>'Weekly capesize'!Z569</f>
        <v>21.25</v>
      </c>
      <c r="G150" s="38">
        <f>'Weekly capesize'!T569</f>
        <v>10</v>
      </c>
      <c r="I150" s="503">
        <v>5</v>
      </c>
      <c r="J150" s="505">
        <v>12.7875</v>
      </c>
      <c r="K150" s="505">
        <v>26.925000000000001</v>
      </c>
      <c r="L150" s="505">
        <v>14.55</v>
      </c>
    </row>
    <row r="151" spans="1:22">
      <c r="A151" s="78">
        <f t="shared" si="4"/>
        <v>2012</v>
      </c>
      <c r="B151" s="78">
        <f t="shared" si="5"/>
        <v>11</v>
      </c>
      <c r="C151" s="29">
        <f>'Weekly capesize'!A570</f>
        <v>41232</v>
      </c>
      <c r="D151" s="38">
        <f>'Weekly capesize'!I570</f>
        <v>9.4</v>
      </c>
      <c r="E151" s="38">
        <f>'Weekly capesize'!S570</f>
        <v>10.9</v>
      </c>
      <c r="F151" s="38">
        <f>'Weekly capesize'!Z570</f>
        <v>21.5</v>
      </c>
      <c r="G151" s="38">
        <f>'Weekly capesize'!T570</f>
        <v>10.25</v>
      </c>
      <c r="I151" s="503">
        <v>6</v>
      </c>
      <c r="J151" s="505">
        <v>11.137499999999999</v>
      </c>
      <c r="K151" s="505">
        <v>25.987500000000001</v>
      </c>
      <c r="L151" s="505">
        <v>11.95</v>
      </c>
      <c r="O151" s="78" t="s">
        <v>323</v>
      </c>
      <c r="P151" s="78" t="s">
        <v>321</v>
      </c>
      <c r="Q151" s="78" t="s">
        <v>322</v>
      </c>
      <c r="S151" s="78" t="s">
        <v>328</v>
      </c>
      <c r="T151" s="78" t="s">
        <v>327</v>
      </c>
      <c r="U151" s="78" t="s">
        <v>325</v>
      </c>
      <c r="V151" s="78" t="s">
        <v>324</v>
      </c>
    </row>
    <row r="152" spans="1:22">
      <c r="A152" s="78">
        <f t="shared" si="4"/>
        <v>2012</v>
      </c>
      <c r="B152" s="78">
        <f t="shared" si="5"/>
        <v>11</v>
      </c>
      <c r="C152" s="29">
        <f>'Weekly capesize'!A571</f>
        <v>41239</v>
      </c>
      <c r="D152" s="38">
        <f>'Weekly capesize'!I571</f>
        <v>8.5</v>
      </c>
      <c r="E152" s="38">
        <f>'Weekly capesize'!S571</f>
        <v>11</v>
      </c>
      <c r="F152" s="38">
        <f>'Weekly capesize'!Z571</f>
        <v>22.35</v>
      </c>
      <c r="G152" s="38">
        <f>'Weekly capesize'!T571</f>
        <v>10.35</v>
      </c>
      <c r="I152" s="503">
        <v>7</v>
      </c>
      <c r="J152" s="505">
        <v>12.35</v>
      </c>
      <c r="K152" s="505">
        <v>26.85</v>
      </c>
      <c r="L152" s="505">
        <v>11.830000000000002</v>
      </c>
      <c r="N152" t="s">
        <v>308</v>
      </c>
      <c r="O152" s="507">
        <f>AVERAGE(I152:M152)</f>
        <v>14.5075</v>
      </c>
      <c r="P152" s="507">
        <f>AVERAGE(F152:M152)</f>
        <v>15.121666666666668</v>
      </c>
      <c r="Q152" s="507">
        <f>AVERAGE(L152:M152)</f>
        <v>11.830000000000002</v>
      </c>
      <c r="S152" s="507">
        <f>AVERAGE(P134:P136)</f>
        <v>7.9011111111111108</v>
      </c>
      <c r="T152" s="507">
        <f>AVERAGE(P137:P139)</f>
        <v>11.734999999999999</v>
      </c>
      <c r="U152" s="507">
        <f>AVERAGE(P140:P142)</f>
        <v>14.429166666666667</v>
      </c>
      <c r="V152">
        <v>18.387499999999999</v>
      </c>
    </row>
    <row r="153" spans="1:22">
      <c r="A153" s="78">
        <f t="shared" si="4"/>
        <v>2012</v>
      </c>
      <c r="B153" s="78">
        <f t="shared" si="5"/>
        <v>12</v>
      </c>
      <c r="C153" s="29">
        <f>'Weekly capesize'!A572</f>
        <v>41246</v>
      </c>
      <c r="D153" s="38">
        <f>'Weekly capesize'!I572</f>
        <v>8.4</v>
      </c>
      <c r="E153" s="38">
        <f>'Weekly capesize'!S572</f>
        <v>11.45</v>
      </c>
      <c r="F153" s="38">
        <f>'Weekly capesize'!Z572</f>
        <v>20.350000000000001</v>
      </c>
      <c r="G153" s="38">
        <f>'Weekly capesize'!T572</f>
        <v>10.35</v>
      </c>
      <c r="I153" s="503">
        <v>8</v>
      </c>
      <c r="J153" s="505">
        <v>15.0625</v>
      </c>
      <c r="K153" s="505">
        <v>33.6875</v>
      </c>
      <c r="L153" s="505">
        <v>16.774999999999999</v>
      </c>
      <c r="N153" t="s">
        <v>319</v>
      </c>
      <c r="O153" s="507">
        <f>AVERAGE(I153:M153)</f>
        <v>18.381250000000001</v>
      </c>
      <c r="P153" s="507">
        <f>AVERAGE(F153:M153)</f>
        <v>17.370833333333334</v>
      </c>
      <c r="Q153" s="507">
        <f>AVERAGE(L153:M153)</f>
        <v>16.774999999999999</v>
      </c>
      <c r="S153" s="507">
        <f>AVERAGE(Q134:Q136)</f>
        <v>17.986388888888889</v>
      </c>
      <c r="T153" s="507">
        <f>AVERAGE(Q137:Q139)</f>
        <v>26.040833333333335</v>
      </c>
      <c r="U153" s="507">
        <f>AVERAGE(Q140:Q142)</f>
        <v>31.779166666666669</v>
      </c>
      <c r="V153">
        <v>42.537500000000001</v>
      </c>
    </row>
    <row r="154" spans="1:22">
      <c r="A154" s="78">
        <f t="shared" si="4"/>
        <v>2012</v>
      </c>
      <c r="B154" s="78">
        <f t="shared" si="5"/>
        <v>12</v>
      </c>
      <c r="C154" s="29">
        <f>'Weekly capesize'!A573</f>
        <v>41253</v>
      </c>
      <c r="D154" s="38">
        <f>'Weekly capesize'!I573</f>
        <v>7.3</v>
      </c>
      <c r="E154" s="38">
        <f>'Weekly capesize'!S573</f>
        <v>10.15</v>
      </c>
      <c r="F154" s="38">
        <f>'Weekly capesize'!Z573</f>
        <v>18.350000000000001</v>
      </c>
      <c r="G154" s="38">
        <f>'Weekly capesize'!T573</f>
        <v>10</v>
      </c>
      <c r="I154" s="503">
        <v>9</v>
      </c>
      <c r="J154" s="505">
        <v>15.875</v>
      </c>
      <c r="K154" s="505">
        <v>34.799999999999997</v>
      </c>
      <c r="L154" s="505">
        <v>18.675000000000001</v>
      </c>
      <c r="N154" t="s">
        <v>320</v>
      </c>
      <c r="O154" s="507">
        <f>AVERAGE(I154:M154)</f>
        <v>19.587499999999999</v>
      </c>
      <c r="P154" s="507">
        <f>AVERAGE(F154:M154)</f>
        <v>17.783333333333335</v>
      </c>
      <c r="Q154" s="507">
        <f>AVERAGE(L154:M154)</f>
        <v>18.675000000000001</v>
      </c>
      <c r="S154" s="507">
        <f>AVERAGE(R134:R136)</f>
        <v>9.0730555555555554</v>
      </c>
      <c r="T154" s="507">
        <f>AVERAGE(R137:R139)</f>
        <v>13.13</v>
      </c>
      <c r="U154" s="507">
        <f>AVERAGE(R140:R142)</f>
        <v>15.76</v>
      </c>
      <c r="V154">
        <v>26.162500000000001</v>
      </c>
    </row>
    <row r="155" spans="1:22">
      <c r="A155" s="78">
        <f t="shared" si="4"/>
        <v>2012</v>
      </c>
      <c r="B155" s="78">
        <f t="shared" si="5"/>
        <v>12</v>
      </c>
      <c r="C155" s="29">
        <f>'Weekly capesize'!A574</f>
        <v>41260</v>
      </c>
      <c r="D155" s="38">
        <f>'Weekly capesize'!I574</f>
        <v>8.5</v>
      </c>
      <c r="E155" s="38">
        <f>'Weekly capesize'!S574</f>
        <v>7.5</v>
      </c>
      <c r="F155" s="38">
        <f>'Weekly capesize'!Z574</f>
        <v>17.25</v>
      </c>
      <c r="G155" s="38">
        <f>'Weekly capesize'!T574</f>
        <v>6.25</v>
      </c>
      <c r="I155" s="503">
        <v>10</v>
      </c>
      <c r="J155" s="505">
        <v>18.387499999999999</v>
      </c>
      <c r="K155" s="505">
        <v>42.537500000000001</v>
      </c>
      <c r="L155" s="505">
        <v>26.162500000000001</v>
      </c>
    </row>
    <row r="156" spans="1:22">
      <c r="A156" s="78">
        <f t="shared" si="4"/>
        <v>2012</v>
      </c>
      <c r="B156" s="78">
        <f t="shared" si="5"/>
        <v>12</v>
      </c>
      <c r="C156" s="29">
        <f>'Weekly capesize'!A575</f>
        <v>41267</v>
      </c>
      <c r="D156" s="38">
        <f>'Weekly capesize'!I575</f>
        <v>7.3</v>
      </c>
      <c r="E156" s="38">
        <f>'Weekly capesize'!S575</f>
        <v>6.15</v>
      </c>
      <c r="F156" s="38">
        <f>'Weekly capesize'!Z575</f>
        <v>16.3</v>
      </c>
      <c r="G156" s="38">
        <f>'Weekly capesize'!T575</f>
        <v>6.1</v>
      </c>
      <c r="I156" s="502" t="s">
        <v>314</v>
      </c>
      <c r="J156" s="505">
        <v>7.7699346405228722</v>
      </c>
      <c r="K156" s="505">
        <v>18.452549019607837</v>
      </c>
      <c r="L156" s="505">
        <v>8.9740032679738562</v>
      </c>
    </row>
    <row r="157" spans="1:22">
      <c r="A157" s="78">
        <f t="shared" si="4"/>
        <v>2013</v>
      </c>
      <c r="B157" s="78">
        <f t="shared" si="5"/>
        <v>1</v>
      </c>
      <c r="C157" s="29">
        <f>'Weekly capesize'!A576</f>
        <v>41281</v>
      </c>
      <c r="D157" s="38">
        <f>'Weekly capesize'!I576</f>
        <v>7.15</v>
      </c>
      <c r="E157" s="38">
        <f>'Weekly capesize'!S576</f>
        <v>7.2</v>
      </c>
      <c r="F157" s="38">
        <f>'Weekly capesize'!Z576</f>
        <v>17</v>
      </c>
      <c r="G157" s="38">
        <f>'Weekly capesize'!T576</f>
        <v>6.4</v>
      </c>
    </row>
    <row r="158" spans="1:22">
      <c r="A158" s="78">
        <f t="shared" si="4"/>
        <v>2013</v>
      </c>
      <c r="B158" s="78">
        <f t="shared" si="5"/>
        <v>1</v>
      </c>
      <c r="C158" s="29">
        <f>'Weekly capesize'!A577</f>
        <v>41288</v>
      </c>
      <c r="D158" s="38">
        <f>'Weekly capesize'!I577</f>
        <v>7.15</v>
      </c>
      <c r="E158" s="38">
        <f>'Weekly capesize'!S577</f>
        <v>7.75</v>
      </c>
      <c r="F158" s="38">
        <f>'Weekly capesize'!Z577</f>
        <v>17.5</v>
      </c>
      <c r="G158" s="38">
        <f>'Weekly capesize'!T577</f>
        <v>6.5</v>
      </c>
    </row>
    <row r="159" spans="1:22">
      <c r="A159" s="78">
        <f t="shared" si="4"/>
        <v>2013</v>
      </c>
      <c r="B159" s="78">
        <f t="shared" si="5"/>
        <v>1</v>
      </c>
      <c r="C159" s="29">
        <f>'Weekly capesize'!A578</f>
        <v>41295</v>
      </c>
      <c r="D159" s="38">
        <f>'Weekly capesize'!I578</f>
        <v>7.45</v>
      </c>
      <c r="E159" s="38">
        <f>'Weekly capesize'!S578</f>
        <v>9.5</v>
      </c>
      <c r="F159" s="38">
        <f>'Weekly capesize'!Z578</f>
        <v>19</v>
      </c>
      <c r="G159" s="38">
        <f>'Weekly capesize'!T578</f>
        <v>7.5</v>
      </c>
    </row>
    <row r="160" spans="1:22">
      <c r="A160" s="78">
        <f t="shared" si="4"/>
        <v>2013</v>
      </c>
      <c r="B160" s="78">
        <f t="shared" si="5"/>
        <v>1</v>
      </c>
      <c r="C160" s="29">
        <f>'Weekly capesize'!A579</f>
        <v>41302</v>
      </c>
      <c r="D160" s="38">
        <f>'Weekly capesize'!I579</f>
        <v>7.1</v>
      </c>
      <c r="E160" s="38">
        <f>'Weekly capesize'!S579</f>
        <v>9.35</v>
      </c>
      <c r="F160" s="38">
        <f>'Weekly capesize'!Z579</f>
        <v>18.600000000000001</v>
      </c>
      <c r="G160" s="38">
        <f>'Weekly capesize'!T579</f>
        <v>7.4</v>
      </c>
    </row>
    <row r="161" spans="1:7">
      <c r="A161" s="78">
        <f t="shared" si="4"/>
        <v>2013</v>
      </c>
      <c r="B161" s="78">
        <f t="shared" si="5"/>
        <v>2</v>
      </c>
      <c r="C161" s="29">
        <f>'Weekly capesize'!A580</f>
        <v>41309</v>
      </c>
      <c r="D161" s="38">
        <f>'Weekly capesize'!I580</f>
        <v>7.1</v>
      </c>
      <c r="E161" s="38">
        <f>'Weekly capesize'!S580</f>
        <v>9</v>
      </c>
      <c r="F161" s="38">
        <f>'Weekly capesize'!Z580</f>
        <v>18.25</v>
      </c>
      <c r="G161" s="38">
        <f>'Weekly capesize'!T580</f>
        <v>6.85</v>
      </c>
    </row>
    <row r="162" spans="1:7">
      <c r="A162" s="78">
        <f t="shared" si="4"/>
        <v>2013</v>
      </c>
      <c r="B162" s="78">
        <f t="shared" si="5"/>
        <v>2</v>
      </c>
      <c r="C162" s="29">
        <f>'Weekly capesize'!A581</f>
        <v>41316</v>
      </c>
      <c r="D162" s="38">
        <f>'Weekly capesize'!I581</f>
        <v>7.35</v>
      </c>
      <c r="E162" s="38">
        <f>'Weekly capesize'!S581</f>
        <v>8.5500000000000007</v>
      </c>
      <c r="F162" s="38">
        <f>'Weekly capesize'!Z581</f>
        <v>18</v>
      </c>
      <c r="G162" s="38">
        <f>'Weekly capesize'!T581</f>
        <v>6.85</v>
      </c>
    </row>
    <row r="163" spans="1:7">
      <c r="A163" s="78">
        <f t="shared" si="4"/>
        <v>2013</v>
      </c>
      <c r="B163" s="78">
        <f t="shared" si="5"/>
        <v>2</v>
      </c>
      <c r="C163" s="29">
        <f>'Weekly capesize'!A582</f>
        <v>41323</v>
      </c>
      <c r="D163" s="38">
        <f>'Weekly capesize'!I582</f>
        <v>7.55</v>
      </c>
      <c r="E163" s="38">
        <f>'Weekly capesize'!S582</f>
        <v>7.95</v>
      </c>
      <c r="F163" s="38">
        <f>'Weekly capesize'!Z582</f>
        <v>18.100000000000001</v>
      </c>
      <c r="G163" s="38">
        <f>'Weekly capesize'!T582</f>
        <v>6.65</v>
      </c>
    </row>
    <row r="164" spans="1:7">
      <c r="A164" s="78">
        <f t="shared" si="4"/>
        <v>2013</v>
      </c>
      <c r="B164" s="78">
        <f t="shared" si="5"/>
        <v>2</v>
      </c>
      <c r="C164" s="29">
        <f>'Weekly capesize'!A583</f>
        <v>41330</v>
      </c>
      <c r="D164" s="38">
        <f>'Weekly capesize'!I583</f>
        <v>7.4</v>
      </c>
      <c r="E164" s="38">
        <f>'Weekly capesize'!S583</f>
        <v>7.8</v>
      </c>
      <c r="F164" s="38">
        <f>'Weekly capesize'!Z583</f>
        <v>18</v>
      </c>
      <c r="G164" s="38">
        <f>'Weekly capesize'!T583</f>
        <v>6.6</v>
      </c>
    </row>
    <row r="165" spans="1:7">
      <c r="A165" s="78">
        <f t="shared" si="4"/>
        <v>2013</v>
      </c>
      <c r="B165" s="78">
        <f t="shared" si="5"/>
        <v>3</v>
      </c>
      <c r="C165" s="29">
        <f>'Weekly capesize'!A584</f>
        <v>41337</v>
      </c>
      <c r="D165" s="38">
        <f>'Weekly capesize'!I584</f>
        <v>7.2</v>
      </c>
      <c r="E165" s="38">
        <f>'Weekly capesize'!S584</f>
        <v>7.3</v>
      </c>
      <c r="F165" s="38">
        <f>'Weekly capesize'!Z584</f>
        <v>17.600000000000001</v>
      </c>
      <c r="G165" s="38">
        <f>'Weekly capesize'!T584</f>
        <v>6.4</v>
      </c>
    </row>
    <row r="166" spans="1:7">
      <c r="A166" s="78">
        <f t="shared" si="4"/>
        <v>2013</v>
      </c>
      <c r="B166" s="78">
        <f t="shared" si="5"/>
        <v>3</v>
      </c>
      <c r="C166" s="29">
        <f>'Weekly capesize'!A585</f>
        <v>41344</v>
      </c>
      <c r="D166" s="38">
        <f>'Weekly capesize'!I585</f>
        <v>7.25</v>
      </c>
      <c r="E166" s="38">
        <f>'Weekly capesize'!S585</f>
        <v>7.35</v>
      </c>
      <c r="F166" s="38">
        <f>'Weekly capesize'!Z585</f>
        <v>17.600000000000001</v>
      </c>
      <c r="G166" s="38">
        <f>'Weekly capesize'!T585</f>
        <v>6.4</v>
      </c>
    </row>
    <row r="167" spans="1:7">
      <c r="A167" s="78">
        <f t="shared" si="4"/>
        <v>2013</v>
      </c>
      <c r="B167" s="78">
        <f t="shared" si="5"/>
        <v>3</v>
      </c>
      <c r="C167" s="29">
        <f>'Weekly capesize'!A586</f>
        <v>41351</v>
      </c>
      <c r="D167" s="38">
        <f>'Weekly capesize'!I586</f>
        <v>7.4</v>
      </c>
      <c r="E167" s="38">
        <f>'Weekly capesize'!S586</f>
        <v>7.55</v>
      </c>
      <c r="F167" s="38">
        <f>'Weekly capesize'!Z586</f>
        <v>17.600000000000001</v>
      </c>
      <c r="G167" s="38">
        <f>'Weekly capesize'!T586</f>
        <v>6.4</v>
      </c>
    </row>
    <row r="168" spans="1:7">
      <c r="A168" s="78">
        <f t="shared" si="4"/>
        <v>2013</v>
      </c>
      <c r="B168" s="78">
        <f t="shared" si="5"/>
        <v>3</v>
      </c>
      <c r="C168" s="29">
        <f>'Weekly capesize'!A587</f>
        <v>41358</v>
      </c>
      <c r="D168" s="38">
        <f>'Weekly capesize'!I587</f>
        <v>7.2</v>
      </c>
      <c r="E168" s="38">
        <f>'Weekly capesize'!S587</f>
        <v>7.5</v>
      </c>
      <c r="F168" s="38">
        <f>'Weekly capesize'!Z587</f>
        <v>17.5</v>
      </c>
      <c r="G168" s="38">
        <f>'Weekly capesize'!T587</f>
        <v>6.3</v>
      </c>
    </row>
    <row r="169" spans="1:7">
      <c r="A169" s="78">
        <f t="shared" si="4"/>
        <v>2013</v>
      </c>
      <c r="B169" s="78">
        <f t="shared" si="5"/>
        <v>4</v>
      </c>
      <c r="C169" s="29">
        <f>'Weekly capesize'!A588</f>
        <v>41365</v>
      </c>
      <c r="D169" s="38">
        <f>'Weekly capesize'!I588</f>
        <v>7.1</v>
      </c>
      <c r="E169" s="38">
        <f>'Weekly capesize'!S588</f>
        <v>7.15</v>
      </c>
      <c r="F169" s="38">
        <f>'Weekly capesize'!Z588</f>
        <v>17.399999999999999</v>
      </c>
      <c r="G169" s="38">
        <f>'Weekly capesize'!T588</f>
        <v>6.35</v>
      </c>
    </row>
    <row r="170" spans="1:7">
      <c r="A170" s="78">
        <f t="shared" si="4"/>
        <v>2013</v>
      </c>
      <c r="B170" s="78">
        <f t="shared" si="5"/>
        <v>4</v>
      </c>
      <c r="C170" s="29">
        <f>'Weekly capesize'!A589</f>
        <v>41372</v>
      </c>
      <c r="D170" s="38">
        <f>'Weekly capesize'!I589</f>
        <v>7</v>
      </c>
      <c r="E170" s="38">
        <f>'Weekly capesize'!S589</f>
        <v>7.15</v>
      </c>
      <c r="F170" s="38">
        <f>'Weekly capesize'!Z589</f>
        <v>17.2</v>
      </c>
      <c r="G170" s="38">
        <f>'Weekly capesize'!T589</f>
        <v>6.3</v>
      </c>
    </row>
    <row r="171" spans="1:7">
      <c r="A171" s="78">
        <f t="shared" si="4"/>
        <v>2013</v>
      </c>
      <c r="B171" s="78">
        <f t="shared" si="5"/>
        <v>4</v>
      </c>
      <c r="C171" s="29">
        <f>'Weekly capesize'!A590</f>
        <v>41379</v>
      </c>
      <c r="D171" s="38">
        <f>'Weekly capesize'!I590</f>
        <v>7.3</v>
      </c>
      <c r="E171" s="38">
        <f>'Weekly capesize'!S590</f>
        <v>7.15</v>
      </c>
      <c r="F171" s="38">
        <f>'Weekly capesize'!Z590</f>
        <v>17.5</v>
      </c>
      <c r="G171" s="38">
        <f>'Weekly capesize'!T590</f>
        <v>6.25</v>
      </c>
    </row>
    <row r="172" spans="1:7">
      <c r="A172" s="78">
        <f t="shared" si="4"/>
        <v>2013</v>
      </c>
      <c r="B172" s="78">
        <f t="shared" si="5"/>
        <v>4</v>
      </c>
      <c r="C172" s="29">
        <f>'Weekly capesize'!A591</f>
        <v>41386</v>
      </c>
      <c r="D172" s="38">
        <f>'Weekly capesize'!I591</f>
        <v>7.2</v>
      </c>
      <c r="E172" s="38">
        <f>'Weekly capesize'!S591</f>
        <v>7.1</v>
      </c>
      <c r="F172" s="38">
        <f>'Weekly capesize'!Z591</f>
        <v>17.5</v>
      </c>
      <c r="G172" s="38">
        <f>'Weekly capesize'!T591</f>
        <v>6.25</v>
      </c>
    </row>
    <row r="173" spans="1:7">
      <c r="A173" s="78">
        <f t="shared" si="4"/>
        <v>2013</v>
      </c>
      <c r="B173" s="78">
        <f t="shared" si="5"/>
        <v>4</v>
      </c>
      <c r="C173" s="29">
        <f>'Weekly capesize'!A592</f>
        <v>41393</v>
      </c>
      <c r="D173" s="38">
        <f>'Weekly capesize'!I592</f>
        <v>6.9</v>
      </c>
      <c r="E173" s="38">
        <f>'Weekly capesize'!S592</f>
        <v>7.1</v>
      </c>
      <c r="F173" s="38">
        <f>'Weekly capesize'!Z592</f>
        <v>17.5</v>
      </c>
      <c r="G173" s="38">
        <f>'Weekly capesize'!T592</f>
        <v>6.3</v>
      </c>
    </row>
    <row r="174" spans="1:7">
      <c r="A174" s="78">
        <f t="shared" si="4"/>
        <v>2013</v>
      </c>
      <c r="B174" s="78">
        <f t="shared" si="5"/>
        <v>5</v>
      </c>
      <c r="C174" s="29">
        <f>'Weekly capesize'!A593</f>
        <v>41400</v>
      </c>
      <c r="D174" s="38">
        <f>'Weekly capesize'!I593</f>
        <v>7.2</v>
      </c>
      <c r="E174" s="38">
        <f>'Weekly capesize'!S593</f>
        <v>7.55</v>
      </c>
      <c r="F174" s="38">
        <f>'Weekly capesize'!Z593</f>
        <v>17.600000000000001</v>
      </c>
      <c r="G174" s="38">
        <f>'Weekly capesize'!T593</f>
        <v>6.35</v>
      </c>
    </row>
    <row r="175" spans="1:7">
      <c r="A175" s="78">
        <f t="shared" si="4"/>
        <v>2013</v>
      </c>
      <c r="B175" s="78">
        <f t="shared" si="5"/>
        <v>5</v>
      </c>
      <c r="C175" s="29">
        <f>'Weekly capesize'!A594</f>
        <v>41407</v>
      </c>
      <c r="D175" s="38">
        <f>'Weekly capesize'!I594</f>
        <v>7.35</v>
      </c>
      <c r="E175" s="38">
        <f>'Weekly capesize'!S594</f>
        <v>7.65</v>
      </c>
      <c r="F175" s="38">
        <f>'Weekly capesize'!Z594</f>
        <v>17.75</v>
      </c>
      <c r="G175" s="38">
        <f>'Weekly capesize'!T594</f>
        <v>6.5</v>
      </c>
    </row>
    <row r="176" spans="1:7">
      <c r="A176" s="78">
        <f t="shared" si="4"/>
        <v>2013</v>
      </c>
      <c r="B176" s="78">
        <f t="shared" si="5"/>
        <v>5</v>
      </c>
      <c r="C176" s="29">
        <f>'Weekly capesize'!A595</f>
        <v>41414</v>
      </c>
      <c r="D176" s="38">
        <f>'Weekly capesize'!I595</f>
        <v>7.15</v>
      </c>
      <c r="E176" s="38">
        <f>'Weekly capesize'!S595</f>
        <v>7.8</v>
      </c>
      <c r="F176" s="38">
        <f>'Weekly capesize'!Z595</f>
        <v>17.600000000000001</v>
      </c>
      <c r="G176" s="38">
        <f>'Weekly capesize'!T595</f>
        <v>6.5</v>
      </c>
    </row>
    <row r="177" spans="1:7">
      <c r="A177" s="78">
        <f t="shared" si="4"/>
        <v>2013</v>
      </c>
      <c r="B177" s="78">
        <f t="shared" si="5"/>
        <v>5</v>
      </c>
      <c r="C177" s="29">
        <f>'Weekly capesize'!A596</f>
        <v>41421</v>
      </c>
      <c r="D177" s="38">
        <f>'Weekly capesize'!I596</f>
        <v>7.4</v>
      </c>
      <c r="E177" s="38">
        <f>'Weekly capesize'!S596</f>
        <v>7.8</v>
      </c>
      <c r="F177" s="38">
        <f>'Weekly capesize'!Z596</f>
        <v>17.75</v>
      </c>
      <c r="G177" s="38">
        <f>'Weekly capesize'!T596</f>
        <v>6.45</v>
      </c>
    </row>
    <row r="178" spans="1:7">
      <c r="A178" s="78">
        <f t="shared" si="4"/>
        <v>2013</v>
      </c>
      <c r="B178" s="78">
        <f t="shared" si="5"/>
        <v>6</v>
      </c>
      <c r="C178" s="29">
        <f>'Weekly capesize'!A597</f>
        <v>41428</v>
      </c>
      <c r="D178" s="38">
        <f>'Weekly capesize'!I597</f>
        <v>7.3</v>
      </c>
      <c r="E178" s="38">
        <f>'Weekly capesize'!S597</f>
        <v>7.65</v>
      </c>
      <c r="F178" s="38">
        <f>'Weekly capesize'!Z597</f>
        <v>17.7</v>
      </c>
      <c r="G178" s="38">
        <f>'Weekly capesize'!T597</f>
        <v>6.4</v>
      </c>
    </row>
    <row r="179" spans="1:7">
      <c r="A179" s="78">
        <f t="shared" si="4"/>
        <v>2013</v>
      </c>
      <c r="B179" s="78">
        <f t="shared" si="5"/>
        <v>6</v>
      </c>
      <c r="C179" s="29">
        <f>'Weekly capesize'!A598</f>
        <v>41435</v>
      </c>
      <c r="D179" s="38">
        <f>'Weekly capesize'!I598</f>
        <v>7.25</v>
      </c>
      <c r="E179" s="38">
        <f>'Weekly capesize'!S598</f>
        <v>7.6</v>
      </c>
      <c r="F179" s="38">
        <f>'Weekly capesize'!Z598</f>
        <v>15.5</v>
      </c>
      <c r="G179" s="38">
        <f>'Weekly capesize'!T598</f>
        <v>6.65</v>
      </c>
    </row>
    <row r="180" spans="1:7">
      <c r="A180" s="78">
        <f t="shared" si="4"/>
        <v>2013</v>
      </c>
      <c r="B180" s="78">
        <f t="shared" si="5"/>
        <v>6</v>
      </c>
      <c r="C180" s="29">
        <f>'Weekly capesize'!A599</f>
        <v>41442</v>
      </c>
      <c r="D180" s="38">
        <f>'Weekly capesize'!I599</f>
        <v>7.65</v>
      </c>
      <c r="E180" s="38">
        <f>'Weekly capesize'!S599</f>
        <v>8.3000000000000007</v>
      </c>
      <c r="F180" s="38">
        <f>'Weekly capesize'!Z599</f>
        <v>17.850000000000001</v>
      </c>
      <c r="G180" s="38">
        <f>'Weekly capesize'!T599</f>
        <v>7.15</v>
      </c>
    </row>
    <row r="181" spans="1:7">
      <c r="A181" s="78">
        <f t="shared" si="4"/>
        <v>2013</v>
      </c>
      <c r="B181" s="78">
        <f t="shared" si="5"/>
        <v>6</v>
      </c>
      <c r="C181" s="29">
        <f>'Weekly capesize'!A600</f>
        <v>41449</v>
      </c>
      <c r="D181" s="38">
        <f>'Weekly capesize'!I600</f>
        <v>8</v>
      </c>
      <c r="E181" s="38">
        <f>'Weekly capesize'!S600</f>
        <v>9.65</v>
      </c>
      <c r="F181" s="38">
        <f>'Weekly capesize'!Z600</f>
        <v>18.8</v>
      </c>
      <c r="G181" s="38">
        <f>'Weekly capesize'!T600</f>
        <v>7.9</v>
      </c>
    </row>
    <row r="182" spans="1:7">
      <c r="A182" s="78">
        <f t="shared" si="4"/>
        <v>2013</v>
      </c>
      <c r="B182" s="78">
        <f t="shared" si="5"/>
        <v>7</v>
      </c>
      <c r="C182" s="29">
        <f>'Weekly capesize'!A601</f>
        <v>41456</v>
      </c>
      <c r="D182" s="38">
        <f>'Weekly capesize'!I601</f>
        <v>8.25</v>
      </c>
      <c r="E182" s="38">
        <f>'Weekly capesize'!S601</f>
        <v>10.9</v>
      </c>
      <c r="F182" s="38">
        <f>'Weekly capesize'!Z601</f>
        <v>21.5</v>
      </c>
      <c r="G182" s="38">
        <f>'Weekly capesize'!T601</f>
        <v>9.1999999999999993</v>
      </c>
    </row>
    <row r="183" spans="1:7">
      <c r="A183" s="78">
        <f t="shared" si="4"/>
        <v>2013</v>
      </c>
      <c r="B183" s="78">
        <f t="shared" si="5"/>
        <v>7</v>
      </c>
      <c r="C183" s="29">
        <f>'Weekly capesize'!A602</f>
        <v>41463</v>
      </c>
      <c r="D183" s="38">
        <f>'Weekly capesize'!I602</f>
        <v>7.35</v>
      </c>
      <c r="E183" s="38">
        <f>'Weekly capesize'!S602</f>
        <v>10</v>
      </c>
      <c r="F183" s="38">
        <f>'Weekly capesize'!Z602</f>
        <v>20.5</v>
      </c>
      <c r="G183" s="38">
        <f>'Weekly capesize'!T602</f>
        <v>9.1</v>
      </c>
    </row>
    <row r="184" spans="1:7">
      <c r="A184" s="78">
        <f t="shared" si="4"/>
        <v>2013</v>
      </c>
      <c r="B184" s="78">
        <f t="shared" si="5"/>
        <v>7</v>
      </c>
      <c r="C184" s="29">
        <f>'Weekly capesize'!A603</f>
        <v>41470</v>
      </c>
      <c r="D184" s="38">
        <f>'Weekly capesize'!I603</f>
        <v>7.75</v>
      </c>
      <c r="E184" s="38">
        <f>'Weekly capesize'!S603</f>
        <v>10.7</v>
      </c>
      <c r="F184" s="38">
        <f>'Weekly capesize'!Z603</f>
        <v>21</v>
      </c>
      <c r="G184" s="38">
        <f>'Weekly capesize'!T603</f>
        <v>9.25</v>
      </c>
    </row>
    <row r="185" spans="1:7">
      <c r="A185" s="78">
        <f t="shared" si="4"/>
        <v>2013</v>
      </c>
      <c r="B185" s="78">
        <f t="shared" si="5"/>
        <v>7</v>
      </c>
      <c r="C185" s="29">
        <f>'Weekly capesize'!A604</f>
        <v>41477</v>
      </c>
      <c r="D185" s="38">
        <f>'Weekly capesize'!I604</f>
        <v>7.8</v>
      </c>
      <c r="E185" s="38">
        <f>'Weekly capesize'!S604</f>
        <v>10.35</v>
      </c>
      <c r="F185" s="38">
        <f>'Weekly capesize'!Z604</f>
        <v>20.2</v>
      </c>
      <c r="G185" s="38">
        <f>'Weekly capesize'!T604</f>
        <v>8.5500000000000007</v>
      </c>
    </row>
    <row r="186" spans="1:7">
      <c r="A186" s="78">
        <f t="shared" si="4"/>
        <v>2013</v>
      </c>
      <c r="B186" s="78">
        <f t="shared" si="5"/>
        <v>7</v>
      </c>
      <c r="C186" s="29">
        <f>'Weekly capesize'!A605</f>
        <v>41484</v>
      </c>
      <c r="D186" s="38">
        <f>'Weekly capesize'!I605</f>
        <v>7.75</v>
      </c>
      <c r="E186" s="38">
        <f>'Weekly capesize'!S605</f>
        <v>9.15</v>
      </c>
      <c r="F186" s="38">
        <f>'Weekly capesize'!Z605</f>
        <v>20.100000000000001</v>
      </c>
      <c r="G186" s="38">
        <f>'Weekly capesize'!T605</f>
        <v>8.35</v>
      </c>
    </row>
    <row r="187" spans="1:7">
      <c r="A187" s="78">
        <f t="shared" si="4"/>
        <v>2013</v>
      </c>
      <c r="B187" s="78">
        <f t="shared" si="5"/>
        <v>8</v>
      </c>
      <c r="C187" s="29">
        <f>'Weekly capesize'!A606</f>
        <v>41491</v>
      </c>
      <c r="D187" s="38">
        <f>'Weekly capesize'!I606</f>
        <v>8.5</v>
      </c>
      <c r="E187" s="38">
        <f>'Weekly capesize'!S606</f>
        <v>9</v>
      </c>
      <c r="F187" s="38">
        <f>'Weekly capesize'!Z606</f>
        <v>20.100000000000001</v>
      </c>
      <c r="G187" s="38">
        <f>'Weekly capesize'!T606</f>
        <v>8.5500000000000007</v>
      </c>
    </row>
    <row r="188" spans="1:7">
      <c r="A188" s="78">
        <f t="shared" si="4"/>
        <v>2013</v>
      </c>
      <c r="B188" s="78">
        <f t="shared" si="5"/>
        <v>8</v>
      </c>
      <c r="C188" s="29">
        <f>'Weekly capesize'!A607</f>
        <v>41498</v>
      </c>
      <c r="D188" s="38">
        <f>'Weekly capesize'!I607</f>
        <v>8.35</v>
      </c>
      <c r="E188" s="38">
        <f>'Weekly capesize'!S607</f>
        <v>8.4</v>
      </c>
      <c r="F188" s="38">
        <f>'Weekly capesize'!Z607</f>
        <v>19.600000000000001</v>
      </c>
      <c r="G188" s="38">
        <f>'Weekly capesize'!T607</f>
        <v>8.35</v>
      </c>
    </row>
    <row r="189" spans="1:7">
      <c r="A189" s="78">
        <f t="shared" si="4"/>
        <v>2013</v>
      </c>
      <c r="B189" s="78">
        <f t="shared" si="5"/>
        <v>8</v>
      </c>
      <c r="C189" s="29">
        <f>'Weekly capesize'!A608</f>
        <v>41505</v>
      </c>
      <c r="D189" s="38">
        <f>'Weekly capesize'!I608</f>
        <v>9.0500000000000007</v>
      </c>
      <c r="E189" s="38">
        <f>'Weekly capesize'!S608</f>
        <v>9.4</v>
      </c>
      <c r="F189" s="38">
        <f>'Weekly capesize'!Z608</f>
        <v>20.6</v>
      </c>
      <c r="G189" s="38">
        <f>'Weekly capesize'!T608</f>
        <v>9.25</v>
      </c>
    </row>
    <row r="190" spans="1:7">
      <c r="A190" s="78">
        <f t="shared" si="4"/>
        <v>2013</v>
      </c>
      <c r="B190" s="78">
        <f t="shared" si="5"/>
        <v>8</v>
      </c>
      <c r="C190" s="29">
        <f>'Weekly capesize'!A609</f>
        <v>41512</v>
      </c>
      <c r="D190" s="38">
        <f>'Weekly capesize'!I609</f>
        <v>9.3000000000000007</v>
      </c>
      <c r="E190" s="38">
        <f>'Weekly capesize'!S609</f>
        <v>11.2</v>
      </c>
      <c r="F190" s="38">
        <f>'Weekly capesize'!Z609</f>
        <v>22.2</v>
      </c>
      <c r="G190" s="38">
        <f>'Weekly capesize'!T609</f>
        <v>10.25</v>
      </c>
    </row>
    <row r="191" spans="1:7">
      <c r="A191" s="78">
        <f t="shared" si="4"/>
        <v>2013</v>
      </c>
      <c r="B191" s="78">
        <f t="shared" si="5"/>
        <v>9</v>
      </c>
      <c r="C191" s="29">
        <f>'Weekly capesize'!A610</f>
        <v>41519</v>
      </c>
      <c r="D191" s="38">
        <f>'Weekly capesize'!I610</f>
        <v>9.1999999999999993</v>
      </c>
      <c r="E191" s="38">
        <f>'Weekly capesize'!S610</f>
        <v>10.8</v>
      </c>
      <c r="F191" s="38">
        <f>'Weekly capesize'!Z610</f>
        <v>22.7</v>
      </c>
      <c r="G191" s="38">
        <f>'Weekly capesize'!T610</f>
        <v>10.4</v>
      </c>
    </row>
    <row r="192" spans="1:7">
      <c r="A192" s="78">
        <f t="shared" si="4"/>
        <v>2013</v>
      </c>
      <c r="B192" s="78">
        <f t="shared" si="5"/>
        <v>9</v>
      </c>
      <c r="C192" s="29">
        <f>'Weekly capesize'!A611</f>
        <v>41526</v>
      </c>
      <c r="D192" s="38">
        <f>'Weekly capesize'!I611</f>
        <v>11.25</v>
      </c>
      <c r="E192" s="38">
        <f>'Weekly capesize'!S611</f>
        <v>12.8</v>
      </c>
      <c r="F192" s="38">
        <f>'Weekly capesize'!Z611</f>
        <v>24.2</v>
      </c>
      <c r="G192" s="38">
        <f>'Weekly capesize'!T611</f>
        <v>11.2</v>
      </c>
    </row>
    <row r="193" spans="1:7">
      <c r="A193" s="78">
        <f t="shared" si="4"/>
        <v>2013</v>
      </c>
      <c r="B193" s="78">
        <f t="shared" si="5"/>
        <v>9</v>
      </c>
      <c r="C193" s="29">
        <f>'Weekly capesize'!A612</f>
        <v>41533</v>
      </c>
      <c r="D193" s="38">
        <f>'Weekly capesize'!I612</f>
        <v>11.9</v>
      </c>
      <c r="E193" s="38">
        <f>'Weekly capesize'!S612</f>
        <v>13.75</v>
      </c>
      <c r="F193" s="38">
        <f>'Weekly capesize'!Z612</f>
        <v>27</v>
      </c>
      <c r="G193" s="38">
        <f>'Weekly capesize'!T612</f>
        <v>12.85</v>
      </c>
    </row>
    <row r="194" spans="1:7">
      <c r="A194" s="78">
        <f t="shared" si="4"/>
        <v>2013</v>
      </c>
      <c r="B194" s="78">
        <f t="shared" si="5"/>
        <v>9</v>
      </c>
      <c r="C194" s="29">
        <f>'Weekly capesize'!A613</f>
        <v>41540</v>
      </c>
      <c r="D194" s="38">
        <f>'Weekly capesize'!I613</f>
        <v>12.8</v>
      </c>
      <c r="E194" s="38">
        <f>'Weekly capesize'!S613</f>
        <v>16.75</v>
      </c>
      <c r="F194" s="38">
        <f>'Weekly capesize'!Z613</f>
        <v>29.05</v>
      </c>
      <c r="G194" s="38">
        <f>'Weekly capesize'!T613</f>
        <v>14</v>
      </c>
    </row>
    <row r="195" spans="1:7">
      <c r="A195" s="78">
        <f t="shared" ref="A195:A258" si="7">YEAR(C195)</f>
        <v>2013</v>
      </c>
      <c r="B195" s="78">
        <f t="shared" ref="B195:B258" si="8">MONTH(C195)</f>
        <v>9</v>
      </c>
      <c r="C195" s="29">
        <f>'Weekly capesize'!A614</f>
        <v>41547</v>
      </c>
      <c r="D195" s="38">
        <f>'Weekly capesize'!I614</f>
        <v>12.4</v>
      </c>
      <c r="E195" s="38">
        <f>'Weekly capesize'!S614</f>
        <v>17.100000000000001</v>
      </c>
      <c r="F195" s="38">
        <f>'Weekly capesize'!Z614</f>
        <v>27.75</v>
      </c>
      <c r="G195" s="38">
        <f>'Weekly capesize'!T614</f>
        <v>14.5</v>
      </c>
    </row>
    <row r="196" spans="1:7">
      <c r="A196" s="78">
        <f t="shared" si="7"/>
        <v>2013</v>
      </c>
      <c r="B196" s="78">
        <f t="shared" si="8"/>
        <v>10</v>
      </c>
      <c r="C196" s="29">
        <f>'Weekly capesize'!A615</f>
        <v>41554</v>
      </c>
      <c r="D196" s="38">
        <f>'Weekly capesize'!I615</f>
        <v>12.35</v>
      </c>
      <c r="E196" s="38">
        <f>'Weekly capesize'!S615</f>
        <v>16.899999999999999</v>
      </c>
      <c r="F196" s="38">
        <f>'Weekly capesize'!Z615</f>
        <v>28.25</v>
      </c>
      <c r="G196" s="38">
        <f>'Weekly capesize'!T615</f>
        <v>14.45</v>
      </c>
    </row>
    <row r="197" spans="1:7">
      <c r="A197" s="78">
        <f t="shared" si="7"/>
        <v>2013</v>
      </c>
      <c r="B197" s="78">
        <f t="shared" si="8"/>
        <v>10</v>
      </c>
      <c r="C197" s="29">
        <f>'Weekly capesize'!A616</f>
        <v>41561</v>
      </c>
      <c r="D197" s="38">
        <f>'Weekly capesize'!I616</f>
        <v>11.25</v>
      </c>
      <c r="E197" s="38">
        <f>'Weekly capesize'!S616</f>
        <v>15.6</v>
      </c>
      <c r="F197" s="38">
        <f>'Weekly capesize'!Z616</f>
        <v>27.05</v>
      </c>
      <c r="G197" s="38">
        <f>'Weekly capesize'!T616</f>
        <v>13.65</v>
      </c>
    </row>
    <row r="198" spans="1:7">
      <c r="A198" s="78">
        <f t="shared" si="7"/>
        <v>2013</v>
      </c>
      <c r="B198" s="78">
        <f t="shared" si="8"/>
        <v>10</v>
      </c>
      <c r="C198" s="29">
        <f>'Weekly capesize'!A617</f>
        <v>41568</v>
      </c>
      <c r="D198" s="38">
        <f>'Weekly capesize'!I617</f>
        <v>10.7</v>
      </c>
      <c r="E198" s="38">
        <f>'Weekly capesize'!S617</f>
        <v>14.65</v>
      </c>
      <c r="F198" s="38">
        <f>'Weekly capesize'!Z617</f>
        <v>26.15</v>
      </c>
      <c r="G198" s="38">
        <f>'Weekly capesize'!T617</f>
        <v>12.95</v>
      </c>
    </row>
    <row r="199" spans="1:7">
      <c r="A199" s="78">
        <f t="shared" si="7"/>
        <v>2013</v>
      </c>
      <c r="B199" s="78">
        <f t="shared" si="8"/>
        <v>10</v>
      </c>
      <c r="C199" s="29">
        <f>'Weekly capesize'!A618</f>
        <v>41575</v>
      </c>
      <c r="D199" s="38">
        <f>'Weekly capesize'!I618</f>
        <v>9.15</v>
      </c>
      <c r="E199" s="38">
        <f>'Weekly capesize'!S618</f>
        <v>13.25</v>
      </c>
      <c r="F199" s="38">
        <f>'Weekly capesize'!Z618</f>
        <v>23.7</v>
      </c>
      <c r="G199" s="38">
        <f>'Weekly capesize'!T618</f>
        <v>11.35</v>
      </c>
    </row>
    <row r="200" spans="1:7">
      <c r="A200" s="78">
        <f t="shared" si="7"/>
        <v>2013</v>
      </c>
      <c r="B200" s="78">
        <f t="shared" si="8"/>
        <v>11</v>
      </c>
      <c r="C200" s="29">
        <f>'Weekly capesize'!A619</f>
        <v>41582</v>
      </c>
      <c r="D200" s="38">
        <f>'Weekly capesize'!I619</f>
        <v>8.25</v>
      </c>
      <c r="E200" s="38">
        <f>'Weekly capesize'!S619</f>
        <v>12.25</v>
      </c>
      <c r="F200" s="38">
        <f>'Weekly capesize'!Z619</f>
        <v>20.45</v>
      </c>
      <c r="G200" s="38">
        <f>'Weekly capesize'!T619</f>
        <v>9.9</v>
      </c>
    </row>
    <row r="201" spans="1:7">
      <c r="A201" s="78">
        <f t="shared" si="7"/>
        <v>2013</v>
      </c>
      <c r="B201" s="78">
        <f t="shared" si="8"/>
        <v>11</v>
      </c>
      <c r="C201" s="29">
        <f>'Weekly capesize'!A620</f>
        <v>41589</v>
      </c>
      <c r="D201" s="38">
        <f>'Weekly capesize'!I620</f>
        <v>9</v>
      </c>
      <c r="E201" s="38">
        <f>'Weekly capesize'!S620</f>
        <v>12.35</v>
      </c>
      <c r="F201" s="38">
        <f>'Weekly capesize'!Z620</f>
        <v>22</v>
      </c>
      <c r="G201" s="38">
        <f>'Weekly capesize'!T620</f>
        <v>10.35</v>
      </c>
    </row>
    <row r="202" spans="1:7">
      <c r="A202" s="78">
        <f t="shared" si="7"/>
        <v>2013</v>
      </c>
      <c r="B202" s="78">
        <f t="shared" si="8"/>
        <v>11</v>
      </c>
      <c r="C202" s="29">
        <f>'Weekly capesize'!A621</f>
        <v>41596</v>
      </c>
      <c r="D202" s="38">
        <f>'Weekly capesize'!I621</f>
        <v>8.8000000000000007</v>
      </c>
      <c r="E202" s="38">
        <f>'Weekly capesize'!S621</f>
        <v>12.2</v>
      </c>
      <c r="F202" s="38">
        <f>'Weekly capesize'!Z621</f>
        <v>20.5</v>
      </c>
      <c r="G202" s="38">
        <f>'Weekly capesize'!T621</f>
        <v>10.1</v>
      </c>
    </row>
    <row r="203" spans="1:7">
      <c r="A203" s="78">
        <f t="shared" si="7"/>
        <v>2013</v>
      </c>
      <c r="B203" s="78">
        <f t="shared" si="8"/>
        <v>11</v>
      </c>
      <c r="C203" s="29">
        <f>'Weekly capesize'!A622</f>
        <v>41603</v>
      </c>
      <c r="D203" s="38">
        <f>'Weekly capesize'!I622</f>
        <v>9.75</v>
      </c>
      <c r="E203" s="38">
        <f>'Weekly capesize'!S622</f>
        <v>11.7</v>
      </c>
      <c r="F203" s="38">
        <f>'Weekly capesize'!Z622</f>
        <v>20.399999999999999</v>
      </c>
      <c r="G203" s="38">
        <f>'Weekly capesize'!T622</f>
        <v>10</v>
      </c>
    </row>
    <row r="204" spans="1:7">
      <c r="A204" s="78">
        <f t="shared" si="7"/>
        <v>2013</v>
      </c>
      <c r="B204" s="78">
        <f t="shared" si="8"/>
        <v>12</v>
      </c>
      <c r="C204" s="29">
        <f>'Weekly capesize'!A623</f>
        <v>41610</v>
      </c>
      <c r="D204" s="38">
        <f>'Weekly capesize'!I623</f>
        <v>12.15</v>
      </c>
      <c r="E204" s="38">
        <f>'Weekly capesize'!S623</f>
        <v>12.9</v>
      </c>
      <c r="F204" s="38">
        <f>'Weekly capesize'!Z623</f>
        <v>24</v>
      </c>
      <c r="G204" s="38">
        <f>'Weekly capesize'!T623</f>
        <v>12.5</v>
      </c>
    </row>
    <row r="205" spans="1:7">
      <c r="A205" s="78">
        <f t="shared" si="7"/>
        <v>2013</v>
      </c>
      <c r="B205" s="78">
        <f t="shared" si="8"/>
        <v>12</v>
      </c>
      <c r="C205" s="29">
        <f>'Weekly capesize'!A624</f>
        <v>41617</v>
      </c>
      <c r="D205" s="38">
        <f>'Weekly capesize'!I624</f>
        <v>13.4</v>
      </c>
      <c r="E205" s="38">
        <f>'Weekly capesize'!S624</f>
        <v>15.4</v>
      </c>
      <c r="F205" s="38">
        <f>'Weekly capesize'!Z624</f>
        <v>27.25</v>
      </c>
      <c r="G205" s="38">
        <f>'Weekly capesize'!T624</f>
        <v>14.95</v>
      </c>
    </row>
    <row r="206" spans="1:7">
      <c r="A206" s="78">
        <f t="shared" si="7"/>
        <v>2013</v>
      </c>
      <c r="B206" s="78">
        <f t="shared" si="8"/>
        <v>12</v>
      </c>
      <c r="C206" s="29">
        <f>'Weekly capesize'!A625</f>
        <v>41624</v>
      </c>
      <c r="D206" s="38">
        <f>'Weekly capesize'!I625</f>
        <v>14.65</v>
      </c>
      <c r="E206" s="38">
        <f>'Weekly capesize'!S625</f>
        <v>17.3</v>
      </c>
      <c r="F206" s="38">
        <f>'Weekly capesize'!Z625</f>
        <v>29.7</v>
      </c>
      <c r="G206" s="38">
        <f>'Weekly capesize'!T625</f>
        <v>15.5</v>
      </c>
    </row>
    <row r="207" spans="1:7">
      <c r="A207" s="78">
        <f t="shared" si="7"/>
        <v>2013</v>
      </c>
      <c r="B207" s="78">
        <f t="shared" si="8"/>
        <v>12</v>
      </c>
      <c r="C207" s="29">
        <f>'Weekly capesize'!A626</f>
        <v>41631</v>
      </c>
      <c r="D207" s="38">
        <f>'Weekly capesize'!I626</f>
        <v>12.55</v>
      </c>
      <c r="E207" s="38">
        <f>'Weekly capesize'!S626</f>
        <v>17.7</v>
      </c>
      <c r="F207" s="38">
        <f>'Weekly capesize'!Z626</f>
        <v>28.8</v>
      </c>
      <c r="G207" s="38">
        <f>'Weekly capesize'!T626</f>
        <v>13.85</v>
      </c>
    </row>
    <row r="208" spans="1:7">
      <c r="A208" s="78">
        <f t="shared" si="7"/>
        <v>2013</v>
      </c>
      <c r="B208" s="78">
        <f t="shared" si="8"/>
        <v>12</v>
      </c>
      <c r="C208" s="29">
        <f>'Weekly capesize'!A627</f>
        <v>41638</v>
      </c>
      <c r="D208" s="38">
        <f>'Weekly capesize'!I627</f>
        <v>12.55</v>
      </c>
      <c r="E208" s="38">
        <f>'Weekly capesize'!S627</f>
        <v>17.7</v>
      </c>
      <c r="F208" s="38">
        <f>'Weekly capesize'!Z627</f>
        <v>28.8</v>
      </c>
      <c r="G208" s="38">
        <f>'Weekly capesize'!T627</f>
        <v>13.85</v>
      </c>
    </row>
    <row r="209" spans="1:7">
      <c r="A209" s="78">
        <f t="shared" si="7"/>
        <v>2014</v>
      </c>
      <c r="B209" s="78">
        <f t="shared" si="8"/>
        <v>1</v>
      </c>
      <c r="C209" s="29">
        <f>'Weekly capesize'!A628</f>
        <v>41645</v>
      </c>
      <c r="D209" s="38">
        <f>'Weekly capesize'!I628</f>
        <v>11.05</v>
      </c>
      <c r="E209" s="38">
        <f>'Weekly capesize'!S628</f>
        <v>17.5</v>
      </c>
      <c r="F209" s="38">
        <f>'Weekly capesize'!Z628</f>
        <v>27.75</v>
      </c>
      <c r="G209" s="38">
        <f>'Weekly capesize'!T628</f>
        <v>11.75</v>
      </c>
    </row>
    <row r="210" spans="1:7">
      <c r="A210" s="78">
        <f t="shared" si="7"/>
        <v>2014</v>
      </c>
      <c r="B210" s="78">
        <f t="shared" si="8"/>
        <v>1</v>
      </c>
      <c r="C210" s="29">
        <f>'Weekly capesize'!A629</f>
        <v>41652</v>
      </c>
      <c r="D210" s="38">
        <f>'Weekly capesize'!I629</f>
        <v>7</v>
      </c>
      <c r="E210" s="38">
        <f>'Weekly capesize'!S629</f>
        <v>12.05</v>
      </c>
      <c r="F210" s="38">
        <f>'Weekly capesize'!Z629</f>
        <v>19.95</v>
      </c>
      <c r="G210" s="38">
        <f>'Weekly capesize'!T629</f>
        <v>8</v>
      </c>
    </row>
    <row r="211" spans="1:7">
      <c r="A211" s="78">
        <f t="shared" si="7"/>
        <v>2014</v>
      </c>
      <c r="B211" s="78">
        <f t="shared" si="8"/>
        <v>1</v>
      </c>
      <c r="C211" s="29">
        <f>'Weekly capesize'!A630</f>
        <v>41659</v>
      </c>
      <c r="D211" s="38">
        <f>'Weekly capesize'!I630</f>
        <v>7.8</v>
      </c>
      <c r="E211" s="38">
        <f>'Weekly capesize'!S630</f>
        <v>10.7</v>
      </c>
      <c r="F211" s="38">
        <f>'Weekly capesize'!Z630</f>
        <v>21</v>
      </c>
      <c r="G211" s="38">
        <f>'Weekly capesize'!T630</f>
        <v>8</v>
      </c>
    </row>
    <row r="212" spans="1:7">
      <c r="A212" s="78">
        <f t="shared" si="7"/>
        <v>2014</v>
      </c>
      <c r="B212" s="78">
        <f t="shared" si="8"/>
        <v>1</v>
      </c>
      <c r="C212" s="29">
        <f>'Weekly capesize'!A631</f>
        <v>41666</v>
      </c>
      <c r="D212" s="38">
        <f>'Weekly capesize'!I631</f>
        <v>7.45</v>
      </c>
      <c r="E212" s="38">
        <f>'Weekly capesize'!S631</f>
        <v>8.9499999999999993</v>
      </c>
      <c r="F212" s="38">
        <f>'Weekly capesize'!Z631</f>
        <v>20.2</v>
      </c>
      <c r="G212" s="38">
        <f>'Weekly capesize'!T631</f>
        <v>9.6</v>
      </c>
    </row>
    <row r="213" spans="1:7">
      <c r="A213" s="78">
        <f t="shared" si="7"/>
        <v>2014</v>
      </c>
      <c r="B213" s="78">
        <f t="shared" si="8"/>
        <v>2</v>
      </c>
      <c r="C213" s="29">
        <f>'Weekly capesize'!A632</f>
        <v>41673</v>
      </c>
      <c r="D213" s="38">
        <f>'Weekly capesize'!I632</f>
        <v>7.15</v>
      </c>
      <c r="E213" s="38">
        <f>'Weekly capesize'!S632</f>
        <v>8.25</v>
      </c>
      <c r="F213" s="38">
        <f>'Weekly capesize'!Z632</f>
        <v>19.75</v>
      </c>
      <c r="G213" s="38">
        <f>'Weekly capesize'!T632</f>
        <v>7.45</v>
      </c>
    </row>
    <row r="214" spans="1:7">
      <c r="A214" s="78">
        <f t="shared" si="7"/>
        <v>2014</v>
      </c>
      <c r="B214" s="78">
        <f t="shared" si="8"/>
        <v>2</v>
      </c>
      <c r="C214" s="29">
        <f>'Weekly capesize'!A633</f>
        <v>41680</v>
      </c>
      <c r="D214" s="38">
        <f>'Weekly capesize'!I633</f>
        <v>7.6</v>
      </c>
      <c r="E214" s="38">
        <f>'Weekly capesize'!S633</f>
        <v>8.3000000000000007</v>
      </c>
      <c r="F214" s="38">
        <f>'Weekly capesize'!Z633</f>
        <v>19.899999999999999</v>
      </c>
      <c r="G214" s="38">
        <f>'Weekly capesize'!T633</f>
        <v>7.55</v>
      </c>
    </row>
    <row r="215" spans="1:7">
      <c r="A215" s="78">
        <f t="shared" si="7"/>
        <v>2014</v>
      </c>
      <c r="B215" s="78">
        <f t="shared" si="8"/>
        <v>2</v>
      </c>
      <c r="C215" s="29">
        <f>'Weekly capesize'!A634</f>
        <v>41687</v>
      </c>
      <c r="D215" s="38">
        <f>'Weekly capesize'!I634</f>
        <v>7.6</v>
      </c>
      <c r="E215" s="38">
        <f>'Weekly capesize'!S634</f>
        <v>8</v>
      </c>
      <c r="F215" s="38">
        <f>'Weekly capesize'!Z634</f>
        <v>18.899999999999999</v>
      </c>
      <c r="G215" s="38">
        <f>'Weekly capesize'!T634</f>
        <v>7.4</v>
      </c>
    </row>
    <row r="216" spans="1:7">
      <c r="A216" s="78">
        <f t="shared" si="7"/>
        <v>2014</v>
      </c>
      <c r="B216" s="78">
        <f t="shared" si="8"/>
        <v>2</v>
      </c>
      <c r="C216" s="29">
        <f>'Weekly capesize'!A635</f>
        <v>41694</v>
      </c>
      <c r="D216" s="38">
        <f>'Weekly capesize'!I635</f>
        <v>8.35</v>
      </c>
      <c r="E216" s="38">
        <f>'Weekly capesize'!S635</f>
        <v>7.65</v>
      </c>
      <c r="F216" s="38">
        <f>'Weekly capesize'!Z635</f>
        <v>18.899999999999999</v>
      </c>
      <c r="G216" s="38">
        <f>'Weekly capesize'!T635</f>
        <v>7.6</v>
      </c>
    </row>
    <row r="217" spans="1:7">
      <c r="A217" s="78">
        <f t="shared" si="7"/>
        <v>2014</v>
      </c>
      <c r="B217" s="78">
        <f t="shared" si="8"/>
        <v>3</v>
      </c>
      <c r="C217" s="29">
        <f>'Weekly capesize'!A636</f>
        <v>41701</v>
      </c>
      <c r="D217" s="38">
        <f>'Weekly capesize'!I636</f>
        <v>9.5</v>
      </c>
      <c r="E217" s="38">
        <f>'Weekly capesize'!S636</f>
        <v>8.5500000000000007</v>
      </c>
      <c r="F217" s="38">
        <f>'Weekly capesize'!Z636</f>
        <v>21.5</v>
      </c>
      <c r="G217" s="38">
        <f>'Weekly capesize'!T636</f>
        <v>8.5</v>
      </c>
    </row>
    <row r="218" spans="1:7">
      <c r="A218" s="78">
        <f t="shared" si="7"/>
        <v>2014</v>
      </c>
      <c r="B218" s="78">
        <f t="shared" si="8"/>
        <v>3</v>
      </c>
      <c r="C218" s="29">
        <f>'Weekly capesize'!A637</f>
        <v>41708</v>
      </c>
      <c r="D218" s="38">
        <f>'Weekly capesize'!I637</f>
        <v>10.9</v>
      </c>
      <c r="E218" s="38">
        <f>'Weekly capesize'!S637</f>
        <v>13.75</v>
      </c>
      <c r="F218" s="38">
        <f>'Weekly capesize'!Z637</f>
        <v>27</v>
      </c>
      <c r="G218" s="38">
        <f>'Weekly capesize'!T637</f>
        <v>11.25</v>
      </c>
    </row>
    <row r="219" spans="1:7">
      <c r="A219" s="78">
        <f t="shared" si="7"/>
        <v>2014</v>
      </c>
      <c r="B219" s="78">
        <f t="shared" si="8"/>
        <v>3</v>
      </c>
      <c r="C219" s="29">
        <f>'Weekly capesize'!A638</f>
        <v>41715</v>
      </c>
      <c r="D219" s="38">
        <f>'Weekly capesize'!I638</f>
        <v>9.8000000000000007</v>
      </c>
      <c r="E219" s="38">
        <f>'Weekly capesize'!S638</f>
        <v>12.15</v>
      </c>
      <c r="F219" s="38">
        <f>'Weekly capesize'!Z638</f>
        <v>26</v>
      </c>
      <c r="G219" s="38">
        <f>'Weekly capesize'!T638</f>
        <v>11.05</v>
      </c>
    </row>
    <row r="220" spans="1:7">
      <c r="A220" s="78">
        <f t="shared" si="7"/>
        <v>2014</v>
      </c>
      <c r="B220" s="78">
        <f t="shared" si="8"/>
        <v>3</v>
      </c>
      <c r="C220" s="29">
        <f>'Weekly capesize'!A639</f>
        <v>41722</v>
      </c>
      <c r="D220" s="38">
        <f>'Weekly capesize'!I639</f>
        <v>10.85</v>
      </c>
      <c r="E220" s="38">
        <f>'Weekly capesize'!S639</f>
        <v>13</v>
      </c>
      <c r="F220" s="38">
        <f>'Weekly capesize'!Z639</f>
        <v>27.15</v>
      </c>
      <c r="G220" s="38">
        <f>'Weekly capesize'!T639</f>
        <v>11.75</v>
      </c>
    </row>
    <row r="221" spans="1:7">
      <c r="A221" s="78">
        <f t="shared" si="7"/>
        <v>2014</v>
      </c>
      <c r="B221" s="78">
        <f t="shared" si="8"/>
        <v>3</v>
      </c>
      <c r="C221" s="29">
        <f>'Weekly capesize'!A640</f>
        <v>41729</v>
      </c>
      <c r="D221" s="38">
        <f>'Weekly capesize'!I640</f>
        <v>10.25</v>
      </c>
      <c r="E221" s="38">
        <f>'Weekly capesize'!S640</f>
        <v>11.4</v>
      </c>
      <c r="F221" s="38">
        <f>'Weekly capesize'!Z640</f>
        <v>23.5</v>
      </c>
      <c r="G221" s="38">
        <f>'Weekly capesize'!T640</f>
        <v>10.85</v>
      </c>
    </row>
    <row r="222" spans="1:7">
      <c r="A222" s="78">
        <f t="shared" si="7"/>
        <v>2014</v>
      </c>
      <c r="B222" s="78">
        <f t="shared" si="8"/>
        <v>4</v>
      </c>
      <c r="C222" s="29">
        <f>'Weekly capesize'!A641</f>
        <v>41736</v>
      </c>
      <c r="D222" s="38">
        <f>'Weekly capesize'!I641</f>
        <v>9.6999999999999993</v>
      </c>
      <c r="E222" s="38">
        <f>'Weekly capesize'!S641</f>
        <v>10</v>
      </c>
      <c r="F222" s="38">
        <f>'Weekly capesize'!Z641</f>
        <v>21.75</v>
      </c>
      <c r="G222" s="38">
        <f>'Weekly capesize'!T641</f>
        <v>10.3</v>
      </c>
    </row>
    <row r="223" spans="1:7">
      <c r="A223" s="78">
        <f t="shared" si="7"/>
        <v>2014</v>
      </c>
      <c r="B223" s="78">
        <f t="shared" si="8"/>
        <v>4</v>
      </c>
      <c r="C223" s="29">
        <f>'Weekly capesize'!A642</f>
        <v>41743</v>
      </c>
      <c r="D223" s="38">
        <f>'Weekly capesize'!I642</f>
        <v>7.9</v>
      </c>
      <c r="E223" s="38">
        <f>'Weekly capesize'!S642</f>
        <v>8.75</v>
      </c>
      <c r="F223" s="38">
        <f>'Weekly capesize'!Z642</f>
        <v>19</v>
      </c>
      <c r="G223" s="38">
        <f>'Weekly capesize'!T642</f>
        <v>8.9</v>
      </c>
    </row>
    <row r="224" spans="1:7">
      <c r="A224" s="78">
        <f t="shared" si="7"/>
        <v>2014</v>
      </c>
      <c r="B224" s="78">
        <f t="shared" si="8"/>
        <v>4</v>
      </c>
      <c r="C224" s="29">
        <f>'Weekly capesize'!A643</f>
        <v>41750</v>
      </c>
      <c r="D224" s="38">
        <f>'Weekly capesize'!I643</f>
        <v>7.25</v>
      </c>
      <c r="E224" s="38">
        <f>'Weekly capesize'!S643</f>
        <v>7.95</v>
      </c>
      <c r="F224" s="38">
        <f>'Weekly capesize'!Z643</f>
        <v>18.25</v>
      </c>
      <c r="G224" s="38">
        <f>'Weekly capesize'!T643</f>
        <v>8.3000000000000007</v>
      </c>
    </row>
    <row r="225" spans="1:7">
      <c r="A225" s="78">
        <f t="shared" si="7"/>
        <v>2014</v>
      </c>
      <c r="B225" s="78">
        <f t="shared" si="8"/>
        <v>4</v>
      </c>
      <c r="C225" s="29">
        <f>'Weekly capesize'!A644</f>
        <v>41757</v>
      </c>
      <c r="D225" s="38">
        <f>'Weekly capesize'!I644</f>
        <v>7.6</v>
      </c>
      <c r="E225" s="38">
        <f>'Weekly capesize'!S644</f>
        <v>8.1999999999999993</v>
      </c>
      <c r="F225" s="38">
        <f>'Weekly capesize'!Z644</f>
        <v>19</v>
      </c>
      <c r="G225" s="38">
        <f>'Weekly capesize'!T644</f>
        <v>8.4499999999999993</v>
      </c>
    </row>
    <row r="226" spans="1:7">
      <c r="A226" s="78">
        <f t="shared" si="7"/>
        <v>2014</v>
      </c>
      <c r="B226" s="78">
        <f t="shared" si="8"/>
        <v>5</v>
      </c>
      <c r="C226" s="29">
        <f>'Weekly capesize'!A645</f>
        <v>41764</v>
      </c>
      <c r="D226" s="38">
        <f>'Weekly capesize'!I645</f>
        <v>7.65</v>
      </c>
      <c r="E226" s="38">
        <f>'Weekly capesize'!S645</f>
        <v>8.6999999999999993</v>
      </c>
      <c r="F226" s="38">
        <f>'Weekly capesize'!Z645</f>
        <v>19.75</v>
      </c>
      <c r="G226" s="38">
        <f>'Weekly capesize'!T645</f>
        <v>8.65</v>
      </c>
    </row>
    <row r="227" spans="1:7">
      <c r="A227" s="78">
        <f t="shared" si="7"/>
        <v>2014</v>
      </c>
      <c r="B227" s="78">
        <f t="shared" si="8"/>
        <v>5</v>
      </c>
      <c r="C227" s="29">
        <f>'Weekly capesize'!A646</f>
        <v>41771</v>
      </c>
      <c r="D227" s="38">
        <f>'Weekly capesize'!I646</f>
        <v>7.5</v>
      </c>
      <c r="E227" s="38">
        <f>'Weekly capesize'!S646</f>
        <v>8.3000000000000007</v>
      </c>
      <c r="F227" s="38">
        <f>'Weekly capesize'!Z646</f>
        <v>20</v>
      </c>
      <c r="G227" s="38">
        <f>'Weekly capesize'!T646</f>
        <v>8.35</v>
      </c>
    </row>
    <row r="228" spans="1:7">
      <c r="A228" s="78">
        <f t="shared" si="7"/>
        <v>2014</v>
      </c>
      <c r="B228" s="78">
        <f t="shared" si="8"/>
        <v>5</v>
      </c>
      <c r="C228" s="29">
        <f>'Weekly capesize'!A647</f>
        <v>41778</v>
      </c>
      <c r="D228" s="38">
        <f>'Weekly capesize'!I647</f>
        <v>7.85</v>
      </c>
      <c r="E228" s="38">
        <f>'Weekly capesize'!S647</f>
        <v>7.8</v>
      </c>
      <c r="F228" s="38">
        <f>'Weekly capesize'!Z647</f>
        <v>19.25</v>
      </c>
      <c r="G228" s="38">
        <f>'Weekly capesize'!T647</f>
        <v>8.1</v>
      </c>
    </row>
    <row r="229" spans="1:7">
      <c r="A229" s="78">
        <f t="shared" si="7"/>
        <v>2014</v>
      </c>
      <c r="B229" s="78">
        <f t="shared" si="8"/>
        <v>5</v>
      </c>
      <c r="C229" s="29">
        <f>'Weekly capesize'!A648</f>
        <v>41785</v>
      </c>
      <c r="D229" s="38">
        <f>'Weekly capesize'!I648</f>
        <v>7.75</v>
      </c>
      <c r="E229" s="38">
        <f>'Weekly capesize'!S648</f>
        <v>7.5</v>
      </c>
      <c r="F229" s="38">
        <f>'Weekly capesize'!Z648</f>
        <v>18.75</v>
      </c>
      <c r="G229" s="38">
        <f>'Weekly capesize'!T648</f>
        <v>7.9</v>
      </c>
    </row>
    <row r="230" spans="1:7">
      <c r="A230" s="78">
        <f t="shared" si="7"/>
        <v>2014</v>
      </c>
      <c r="B230" s="78">
        <f t="shared" si="8"/>
        <v>6</v>
      </c>
      <c r="C230" s="29">
        <f>'Weekly capesize'!A649</f>
        <v>41792</v>
      </c>
      <c r="D230" s="38">
        <f>'Weekly capesize'!I649</f>
        <v>7.75</v>
      </c>
      <c r="E230" s="38">
        <f>'Weekly capesize'!S649</f>
        <v>7.5</v>
      </c>
      <c r="F230" s="38">
        <f>'Weekly capesize'!Z649</f>
        <v>19.25</v>
      </c>
      <c r="G230" s="38">
        <f>'Weekly capesize'!T649</f>
        <v>7.95</v>
      </c>
    </row>
    <row r="231" spans="1:7">
      <c r="A231" s="78">
        <f t="shared" si="7"/>
        <v>2014</v>
      </c>
      <c r="B231" s="78">
        <f t="shared" si="8"/>
        <v>6</v>
      </c>
      <c r="C231" s="29">
        <f>'Weekly capesize'!A650</f>
        <v>41799</v>
      </c>
      <c r="D231" s="38">
        <f>'Weekly capesize'!I650</f>
        <v>8.15</v>
      </c>
      <c r="E231" s="38">
        <f>'Weekly capesize'!S650</f>
        <v>8.6</v>
      </c>
      <c r="F231" s="38">
        <f>'Weekly capesize'!Z650</f>
        <v>21.75</v>
      </c>
      <c r="G231" s="38">
        <f>'Weekly capesize'!T650</f>
        <v>8.4499999999999993</v>
      </c>
    </row>
    <row r="232" spans="1:7">
      <c r="A232" s="78">
        <f t="shared" si="7"/>
        <v>2014</v>
      </c>
      <c r="B232" s="78">
        <f t="shared" si="8"/>
        <v>6</v>
      </c>
      <c r="C232" s="29">
        <f>'Weekly capesize'!A651</f>
        <v>41806</v>
      </c>
      <c r="D232" s="38">
        <f>'Weekly capesize'!I651</f>
        <v>7.8</v>
      </c>
      <c r="E232" s="38">
        <f>'Weekly capesize'!S651</f>
        <v>8</v>
      </c>
      <c r="F232" s="38">
        <f>'Weekly capesize'!Z651</f>
        <v>20.25</v>
      </c>
      <c r="G232" s="38">
        <f>'Weekly capesize'!T651</f>
        <v>8.4</v>
      </c>
    </row>
    <row r="233" spans="1:7">
      <c r="A233" s="78">
        <f t="shared" si="7"/>
        <v>2014</v>
      </c>
      <c r="B233" s="78">
        <f t="shared" si="8"/>
        <v>6</v>
      </c>
      <c r="C233" s="29">
        <f>'Weekly capesize'!A652</f>
        <v>41813</v>
      </c>
      <c r="D233" s="38">
        <f>'Weekly capesize'!I652</f>
        <v>7.95</v>
      </c>
      <c r="E233" s="38">
        <f>'Weekly capesize'!S652</f>
        <v>9.5</v>
      </c>
      <c r="F233" s="38">
        <f>'Weekly capesize'!Z652</f>
        <v>22.5</v>
      </c>
      <c r="G233" s="38">
        <f>'Weekly capesize'!T652</f>
        <v>9</v>
      </c>
    </row>
    <row r="234" spans="1:7">
      <c r="A234" s="78">
        <f t="shared" si="7"/>
        <v>2014</v>
      </c>
      <c r="B234" s="78">
        <f t="shared" si="8"/>
        <v>6</v>
      </c>
      <c r="C234" s="29">
        <f>'Weekly capesize'!A653</f>
        <v>41820</v>
      </c>
      <c r="D234" s="38">
        <f>'Weekly capesize'!I653</f>
        <v>7.7</v>
      </c>
      <c r="E234" s="38">
        <f>'Weekly capesize'!S653</f>
        <v>9.3000000000000007</v>
      </c>
      <c r="F234" s="38">
        <f>'Weekly capesize'!Z653</f>
        <v>22</v>
      </c>
      <c r="G234" s="38">
        <f>'Weekly capesize'!T653</f>
        <v>8.9</v>
      </c>
    </row>
    <row r="235" spans="1:7">
      <c r="A235" s="78">
        <f t="shared" si="7"/>
        <v>2014</v>
      </c>
      <c r="B235" s="78">
        <f t="shared" si="8"/>
        <v>7</v>
      </c>
      <c r="C235" s="29">
        <f>'Weekly capesize'!A654</f>
        <v>41827</v>
      </c>
      <c r="D235" s="38">
        <f>'Weekly capesize'!I654</f>
        <v>7.9</v>
      </c>
      <c r="E235" s="38">
        <f>'Weekly capesize'!S654</f>
        <v>9.9</v>
      </c>
      <c r="F235" s="38">
        <f>'Weekly capesize'!Z654</f>
        <v>22.1</v>
      </c>
      <c r="G235" s="38">
        <f>'Weekly capesize'!T654</f>
        <v>8.5</v>
      </c>
    </row>
    <row r="236" spans="1:7">
      <c r="A236" s="78">
        <f t="shared" si="7"/>
        <v>2014</v>
      </c>
      <c r="B236" s="78">
        <f t="shared" si="8"/>
        <v>7</v>
      </c>
      <c r="C236" s="29">
        <f>'Weekly capesize'!A655</f>
        <v>41834</v>
      </c>
      <c r="D236" s="38">
        <f>'Weekly capesize'!I655</f>
        <v>7.5</v>
      </c>
      <c r="E236" s="38">
        <f>'Weekly capesize'!S655</f>
        <v>9.1</v>
      </c>
      <c r="F236" s="38">
        <f>'Weekly capesize'!Z655</f>
        <v>19.8</v>
      </c>
      <c r="G236" s="38">
        <f>'Weekly capesize'!T655</f>
        <v>8.35</v>
      </c>
    </row>
    <row r="237" spans="1:7">
      <c r="A237" s="78">
        <f t="shared" si="7"/>
        <v>2014</v>
      </c>
      <c r="B237" s="78">
        <f t="shared" si="8"/>
        <v>7</v>
      </c>
      <c r="C237" s="29">
        <f>'Weekly capesize'!A656</f>
        <v>41841</v>
      </c>
      <c r="D237" s="38">
        <f>'Weekly capesize'!I656</f>
        <v>7.65</v>
      </c>
      <c r="E237" s="38">
        <f>'Weekly capesize'!S656</f>
        <v>8</v>
      </c>
      <c r="F237" s="38">
        <f>'Weekly capesize'!Z656</f>
        <v>18.5</v>
      </c>
      <c r="G237" s="38">
        <f>'Weekly capesize'!T656</f>
        <v>7.95</v>
      </c>
    </row>
    <row r="238" spans="1:7">
      <c r="A238" s="78">
        <f t="shared" si="7"/>
        <v>2014</v>
      </c>
      <c r="B238" s="78">
        <f t="shared" si="8"/>
        <v>7</v>
      </c>
      <c r="C238" s="29">
        <f>'Weekly capesize'!A657</f>
        <v>41848</v>
      </c>
      <c r="D238" s="38">
        <f>'Weekly capesize'!I657</f>
        <v>7.8</v>
      </c>
      <c r="E238" s="38">
        <f>'Weekly capesize'!S657</f>
        <v>7.9</v>
      </c>
      <c r="F238" s="38">
        <f>'Weekly capesize'!Z657</f>
        <v>18.600000000000001</v>
      </c>
      <c r="G238" s="38">
        <f>'Weekly capesize'!T657</f>
        <v>7.9</v>
      </c>
    </row>
    <row r="239" spans="1:7">
      <c r="A239" s="78">
        <f t="shared" si="7"/>
        <v>2014</v>
      </c>
      <c r="B239" s="78">
        <f t="shared" si="8"/>
        <v>8</v>
      </c>
      <c r="C239" s="29">
        <f>'Weekly capesize'!A658</f>
        <v>41855</v>
      </c>
      <c r="D239" s="38">
        <f>'Weekly capesize'!I658</f>
        <v>7.7</v>
      </c>
      <c r="E239" s="38">
        <f>'Weekly capesize'!S658</f>
        <v>7.85</v>
      </c>
      <c r="F239" s="38">
        <f>'Weekly capesize'!Z658</f>
        <v>18.600000000000001</v>
      </c>
      <c r="G239" s="38">
        <f>'Weekly capesize'!T658</f>
        <v>7.9</v>
      </c>
    </row>
    <row r="240" spans="1:7">
      <c r="A240" s="78">
        <f t="shared" si="7"/>
        <v>2014</v>
      </c>
      <c r="B240" s="78">
        <f t="shared" si="8"/>
        <v>8</v>
      </c>
      <c r="C240" s="29">
        <f>'Weekly capesize'!A659</f>
        <v>41862</v>
      </c>
      <c r="D240" s="38">
        <f>'Weekly capesize'!I659</f>
        <v>7.65</v>
      </c>
      <c r="E240" s="38">
        <f>'Weekly capesize'!S659</f>
        <v>7.25</v>
      </c>
      <c r="F240" s="38">
        <f>'Weekly capesize'!Z659</f>
        <v>18.75</v>
      </c>
      <c r="G240" s="38">
        <f>'Weekly capesize'!T659</f>
        <v>7.7</v>
      </c>
    </row>
    <row r="241" spans="1:7">
      <c r="A241" s="78">
        <f t="shared" si="7"/>
        <v>2014</v>
      </c>
      <c r="B241" s="78">
        <f t="shared" si="8"/>
        <v>8</v>
      </c>
      <c r="C241" s="29">
        <f>'Weekly capesize'!A660</f>
        <v>41869</v>
      </c>
      <c r="D241" s="38">
        <f>'Weekly capesize'!I660</f>
        <v>8.9499999999999993</v>
      </c>
      <c r="E241" s="38">
        <f>'Weekly capesize'!S660</f>
        <v>9.85</v>
      </c>
      <c r="F241" s="38">
        <f>'Weekly capesize'!Z660</f>
        <v>23.5</v>
      </c>
      <c r="G241" s="38">
        <f>'Weekly capesize'!T660</f>
        <v>9.65</v>
      </c>
    </row>
    <row r="242" spans="1:7">
      <c r="A242" s="78">
        <f t="shared" si="7"/>
        <v>2014</v>
      </c>
      <c r="B242" s="78">
        <f t="shared" si="8"/>
        <v>8</v>
      </c>
      <c r="C242" s="29">
        <f>'Weekly capesize'!A661</f>
        <v>41876</v>
      </c>
      <c r="D242" s="38">
        <f>'Weekly capesize'!I661</f>
        <v>9.1999999999999993</v>
      </c>
      <c r="E242" s="38">
        <f>'Weekly capesize'!S661</f>
        <v>10.45</v>
      </c>
      <c r="F242" s="38">
        <f>'Weekly capesize'!Z661</f>
        <v>23.85</v>
      </c>
      <c r="G242" s="38">
        <f>'Weekly capesize'!T661</f>
        <v>11.3</v>
      </c>
    </row>
    <row r="243" spans="1:7">
      <c r="A243" s="78">
        <f t="shared" si="7"/>
        <v>2014</v>
      </c>
      <c r="B243" s="78">
        <f t="shared" si="8"/>
        <v>9</v>
      </c>
      <c r="C243" s="29">
        <f>'Weekly capesize'!A662</f>
        <v>41883</v>
      </c>
      <c r="D243" s="38">
        <f>'Weekly capesize'!I662</f>
        <v>9</v>
      </c>
      <c r="E243" s="38">
        <f>'Weekly capesize'!S662</f>
        <v>10.85</v>
      </c>
      <c r="F243" s="38">
        <f>'Weekly capesize'!Z662</f>
        <v>24.45</v>
      </c>
      <c r="G243" s="38">
        <f>'Weekly capesize'!T662</f>
        <v>11.5</v>
      </c>
    </row>
    <row r="244" spans="1:7">
      <c r="A244" s="78">
        <f t="shared" si="7"/>
        <v>2014</v>
      </c>
      <c r="B244" s="78">
        <f t="shared" si="8"/>
        <v>9</v>
      </c>
      <c r="C244" s="29">
        <f>'Weekly capesize'!A663</f>
        <v>41890</v>
      </c>
      <c r="D244" s="38">
        <f>'Weekly capesize'!I663</f>
        <v>8.6999999999999993</v>
      </c>
      <c r="E244" s="38">
        <f>'Weekly capesize'!S663</f>
        <v>9.8000000000000007</v>
      </c>
      <c r="F244" s="38">
        <f>'Weekly capesize'!Z663</f>
        <v>23.9</v>
      </c>
      <c r="G244" s="38">
        <f>'Weekly capesize'!T663</f>
        <v>11.1</v>
      </c>
    </row>
    <row r="245" spans="1:7">
      <c r="A245" s="78">
        <f t="shared" si="7"/>
        <v>2014</v>
      </c>
      <c r="B245" s="78">
        <f t="shared" si="8"/>
        <v>9</v>
      </c>
      <c r="C245" s="29">
        <f>'Weekly capesize'!A664</f>
        <v>41897</v>
      </c>
      <c r="D245" s="38">
        <f>'Weekly capesize'!I664</f>
        <v>8.6999999999999993</v>
      </c>
      <c r="E245" s="38">
        <f>'Weekly capesize'!S664</f>
        <v>9.6999999999999993</v>
      </c>
      <c r="F245" s="38">
        <f>'Weekly capesize'!Z664</f>
        <v>22.9</v>
      </c>
      <c r="G245" s="38">
        <f>'Weekly capesize'!T664</f>
        <v>11.3</v>
      </c>
    </row>
    <row r="246" spans="1:7">
      <c r="A246" s="78">
        <f t="shared" si="7"/>
        <v>2014</v>
      </c>
      <c r="B246" s="78">
        <f t="shared" si="8"/>
        <v>9</v>
      </c>
      <c r="C246" s="29">
        <f>'Weekly capesize'!A665</f>
        <v>41904</v>
      </c>
      <c r="D246" s="38">
        <f>'Weekly capesize'!I665</f>
        <v>7.75</v>
      </c>
      <c r="E246" s="38">
        <f>'Weekly capesize'!S665</f>
        <v>9</v>
      </c>
      <c r="F246" s="38">
        <f>'Weekly capesize'!Z665</f>
        <v>21.8</v>
      </c>
      <c r="G246" s="38">
        <f>'Weekly capesize'!T665</f>
        <v>9.85</v>
      </c>
    </row>
    <row r="247" spans="1:7">
      <c r="A247" s="78">
        <f t="shared" si="7"/>
        <v>2014</v>
      </c>
      <c r="B247" s="78">
        <f t="shared" si="8"/>
        <v>9</v>
      </c>
      <c r="C247" s="29">
        <f>'Weekly capesize'!A666</f>
        <v>41911</v>
      </c>
      <c r="D247" s="38">
        <f>'Weekly capesize'!I666</f>
        <v>7.5</v>
      </c>
      <c r="E247" s="38">
        <f>'Weekly capesize'!S666</f>
        <v>8.1999999999999993</v>
      </c>
      <c r="F247" s="38">
        <f>'Weekly capesize'!Z666</f>
        <v>19.5</v>
      </c>
      <c r="G247" s="38">
        <f>'Weekly capesize'!T666</f>
        <v>9</v>
      </c>
    </row>
    <row r="248" spans="1:7">
      <c r="A248" s="78">
        <f t="shared" si="7"/>
        <v>2014</v>
      </c>
      <c r="B248" s="78">
        <f t="shared" si="8"/>
        <v>10</v>
      </c>
      <c r="C248" s="29">
        <f>'Weekly capesize'!A667</f>
        <v>41918</v>
      </c>
      <c r="D248" s="38">
        <f>'Weekly capesize'!I667</f>
        <v>7.95</v>
      </c>
      <c r="E248" s="38">
        <f>'Weekly capesize'!S667</f>
        <v>7.8</v>
      </c>
      <c r="F248" s="38">
        <f>'Weekly capesize'!Z667</f>
        <v>18.850000000000001</v>
      </c>
      <c r="G248" s="38">
        <f>'Weekly capesize'!T667</f>
        <v>8.6</v>
      </c>
    </row>
    <row r="249" spans="1:7">
      <c r="A249" s="78">
        <f t="shared" si="7"/>
        <v>2014</v>
      </c>
      <c r="B249" s="78">
        <f t="shared" si="8"/>
        <v>10</v>
      </c>
      <c r="C249" s="29">
        <f>'Weekly capesize'!A668</f>
        <v>41925</v>
      </c>
      <c r="D249" s="38">
        <f>'Weekly capesize'!I668</f>
        <v>7.55</v>
      </c>
      <c r="E249" s="38">
        <f>'Weekly capesize'!S668</f>
        <v>6.75</v>
      </c>
      <c r="F249" s="38">
        <f>'Weekly capesize'!Z668</f>
        <v>17.5</v>
      </c>
      <c r="G249" s="38">
        <f>'Weekly capesize'!T668</f>
        <v>7.9</v>
      </c>
    </row>
    <row r="250" spans="1:7">
      <c r="A250" s="78">
        <f t="shared" si="7"/>
        <v>2014</v>
      </c>
      <c r="B250" s="78">
        <f t="shared" si="8"/>
        <v>10</v>
      </c>
      <c r="C250" s="29">
        <f>'Weekly capesize'!A669</f>
        <v>41932</v>
      </c>
      <c r="D250" s="38">
        <f>'Weekly capesize'!I669</f>
        <v>7.3</v>
      </c>
      <c r="E250" s="38">
        <f>'Weekly capesize'!S669</f>
        <v>6.55</v>
      </c>
      <c r="F250" s="38">
        <f>'Weekly capesize'!Z669</f>
        <v>16.75</v>
      </c>
      <c r="G250" s="38">
        <f>'Weekly capesize'!T669</f>
        <v>7.75</v>
      </c>
    </row>
    <row r="251" spans="1:7">
      <c r="A251" s="78">
        <f t="shared" si="7"/>
        <v>2014</v>
      </c>
      <c r="B251" s="78">
        <f t="shared" si="8"/>
        <v>10</v>
      </c>
      <c r="C251" s="29">
        <f>'Weekly capesize'!A670</f>
        <v>41939</v>
      </c>
      <c r="D251" s="38">
        <f>'Weekly capesize'!I670</f>
        <v>9</v>
      </c>
      <c r="E251" s="38">
        <f>'Weekly capesize'!S670</f>
        <v>10.35</v>
      </c>
      <c r="F251" s="38">
        <f>'Weekly capesize'!Z670</f>
        <v>21.15</v>
      </c>
      <c r="G251" s="38">
        <f>'Weekly capesize'!T670</f>
        <v>9.5</v>
      </c>
    </row>
    <row r="252" spans="1:7">
      <c r="A252" s="78">
        <f t="shared" si="7"/>
        <v>2014</v>
      </c>
      <c r="B252" s="78">
        <f t="shared" si="8"/>
        <v>11</v>
      </c>
      <c r="C252" s="29">
        <f>'Weekly capesize'!A671</f>
        <v>41946</v>
      </c>
      <c r="D252" s="38">
        <f>'Weekly capesize'!I671</f>
        <v>9.65</v>
      </c>
      <c r="E252" s="38">
        <f>'Weekly capesize'!S671</f>
        <v>12.6</v>
      </c>
      <c r="F252" s="38">
        <f>'Weekly capesize'!Z671</f>
        <v>25.5</v>
      </c>
      <c r="G252" s="38">
        <f>'Weekly capesize'!T671</f>
        <v>11.8</v>
      </c>
    </row>
    <row r="253" spans="1:7">
      <c r="A253" s="78">
        <f t="shared" si="7"/>
        <v>2014</v>
      </c>
      <c r="B253" s="78">
        <f t="shared" si="8"/>
        <v>11</v>
      </c>
      <c r="C253" s="29">
        <f>'Weekly capesize'!A672</f>
        <v>41953</v>
      </c>
      <c r="D253" s="38">
        <f>'Weekly capesize'!I672</f>
        <v>9.6</v>
      </c>
      <c r="E253" s="38">
        <f>'Weekly capesize'!S672</f>
        <v>13.25</v>
      </c>
      <c r="F253" s="38">
        <f>'Weekly capesize'!Z672</f>
        <v>24.5</v>
      </c>
      <c r="G253" s="38">
        <f>'Weekly capesize'!T672</f>
        <v>12</v>
      </c>
    </row>
    <row r="254" spans="1:7">
      <c r="A254" s="78">
        <f t="shared" si="7"/>
        <v>2014</v>
      </c>
      <c r="B254" s="78">
        <f t="shared" si="8"/>
        <v>11</v>
      </c>
      <c r="C254" s="29">
        <f>'Weekly capesize'!A673</f>
        <v>41960</v>
      </c>
      <c r="D254" s="38">
        <f>'Weekly capesize'!I673</f>
        <v>8.5</v>
      </c>
      <c r="E254" s="38">
        <f>'Weekly capesize'!S673</f>
        <v>11.8</v>
      </c>
      <c r="F254" s="38">
        <f>'Weekly capesize'!Z673</f>
        <v>20</v>
      </c>
      <c r="G254" s="38">
        <f>'Weekly capesize'!T673</f>
        <v>10.9</v>
      </c>
    </row>
    <row r="255" spans="1:7">
      <c r="A255" s="78">
        <f t="shared" si="7"/>
        <v>2014</v>
      </c>
      <c r="B255" s="78">
        <f t="shared" si="8"/>
        <v>11</v>
      </c>
      <c r="C255" s="29">
        <f>'Weekly capesize'!A674</f>
        <v>41967</v>
      </c>
      <c r="D255" s="38">
        <f>'Weekly capesize'!I674</f>
        <v>8.5500000000000007</v>
      </c>
      <c r="E255" s="38">
        <f>'Weekly capesize'!S674</f>
        <v>12</v>
      </c>
      <c r="F255" s="38">
        <f>'Weekly capesize'!Z674</f>
        <v>19</v>
      </c>
      <c r="G255" s="38">
        <f>'Weekly capesize'!T674</f>
        <v>8.5</v>
      </c>
    </row>
    <row r="256" spans="1:7">
      <c r="A256" s="78">
        <f t="shared" si="7"/>
        <v>2014</v>
      </c>
      <c r="B256" s="78">
        <f t="shared" si="8"/>
        <v>12</v>
      </c>
      <c r="C256" s="29">
        <f>'Weekly capesize'!A675</f>
        <v>41974</v>
      </c>
      <c r="D256" s="38">
        <f>'Weekly capesize'!I675</f>
        <v>7.6</v>
      </c>
      <c r="E256" s="38">
        <f>'Weekly capesize'!S675</f>
        <v>10.35</v>
      </c>
      <c r="F256" s="38">
        <f>'Weekly capesize'!Z675</f>
        <v>17.25</v>
      </c>
      <c r="G256" s="38">
        <f>'Weekly capesize'!T675</f>
        <v>9</v>
      </c>
    </row>
    <row r="257" spans="1:7">
      <c r="A257" s="78">
        <f t="shared" si="7"/>
        <v>2014</v>
      </c>
      <c r="B257" s="78">
        <f t="shared" si="8"/>
        <v>12</v>
      </c>
      <c r="C257" s="29">
        <f>'Weekly capesize'!A676</f>
        <v>41981</v>
      </c>
      <c r="D257" s="38">
        <f>'Weekly capesize'!I676</f>
        <v>6.15</v>
      </c>
      <c r="E257" s="38">
        <f>'Weekly capesize'!S676</f>
        <v>6.35</v>
      </c>
      <c r="F257" s="38">
        <f>'Weekly capesize'!Z676</f>
        <v>15.5</v>
      </c>
      <c r="G257" s="38">
        <f>'Weekly capesize'!T676</f>
        <v>6.75</v>
      </c>
    </row>
    <row r="258" spans="1:7">
      <c r="A258" s="78">
        <f t="shared" si="7"/>
        <v>2014</v>
      </c>
      <c r="B258" s="78">
        <f t="shared" si="8"/>
        <v>12</v>
      </c>
      <c r="C258" s="29">
        <f>'Weekly capesize'!A677</f>
        <v>41988</v>
      </c>
      <c r="D258" s="38">
        <f>'Weekly capesize'!I677</f>
        <v>5.3</v>
      </c>
      <c r="E258" s="38">
        <f>'Weekly capesize'!S677</f>
        <v>6</v>
      </c>
      <c r="F258" s="38">
        <f>'Weekly capesize'!Z677</f>
        <v>14.9</v>
      </c>
      <c r="G258" s="38">
        <f>'Weekly capesize'!T677</f>
        <v>5.6</v>
      </c>
    </row>
    <row r="259" spans="1:7">
      <c r="A259" s="78">
        <f t="shared" ref="A259:A322" si="9">YEAR(C259)</f>
        <v>2014</v>
      </c>
      <c r="B259" s="78">
        <f t="shared" ref="B259:B322" si="10">MONTH(C259)</f>
        <v>12</v>
      </c>
      <c r="C259" s="29">
        <f>'Weekly capesize'!A678</f>
        <v>41995</v>
      </c>
      <c r="D259" s="38">
        <f>'Weekly capesize'!I678</f>
        <v>5</v>
      </c>
      <c r="E259" s="38">
        <f>'Weekly capesize'!S678</f>
        <v>5</v>
      </c>
      <c r="F259" s="38">
        <f>'Weekly capesize'!Z678</f>
        <v>11.5</v>
      </c>
      <c r="G259" s="38">
        <f>'Weekly capesize'!T678</f>
        <v>4.5999999999999996</v>
      </c>
    </row>
    <row r="260" spans="1:7">
      <c r="A260" s="78">
        <f t="shared" si="9"/>
        <v>2014</v>
      </c>
      <c r="B260" s="78">
        <f t="shared" si="10"/>
        <v>12</v>
      </c>
      <c r="C260" s="29">
        <f>'Weekly capesize'!A679</f>
        <v>42002</v>
      </c>
      <c r="D260" s="38">
        <f>'Weekly capesize'!I679</f>
        <v>5</v>
      </c>
      <c r="E260" s="38">
        <f>'Weekly capesize'!S679</f>
        <v>5</v>
      </c>
      <c r="F260" s="38">
        <f>'Weekly capesize'!Z679</f>
        <v>11.5</v>
      </c>
      <c r="G260" s="38">
        <f>'Weekly capesize'!T679</f>
        <v>4.5999999999999996</v>
      </c>
    </row>
    <row r="261" spans="1:7">
      <c r="A261" s="78">
        <f t="shared" si="9"/>
        <v>2015</v>
      </c>
      <c r="B261" s="78">
        <f t="shared" si="10"/>
        <v>1</v>
      </c>
      <c r="C261" s="29">
        <f>'Weekly capesize'!A680</f>
        <v>42009</v>
      </c>
      <c r="D261" s="38">
        <f>'Weekly capesize'!I680</f>
        <v>5</v>
      </c>
      <c r="E261" s="38">
        <f>'Weekly capesize'!S680</f>
        <v>5</v>
      </c>
      <c r="F261" s="38">
        <f>'Weekly capesize'!Z680</f>
        <v>11.5</v>
      </c>
      <c r="G261" s="38">
        <f>'Weekly capesize'!T680</f>
        <v>4.5999999999999996</v>
      </c>
    </row>
    <row r="262" spans="1:7">
      <c r="A262" s="78">
        <f t="shared" si="9"/>
        <v>2015</v>
      </c>
      <c r="B262" s="78">
        <f t="shared" si="10"/>
        <v>1</v>
      </c>
      <c r="C262" s="29">
        <f>'Weekly capesize'!A681</f>
        <v>42016</v>
      </c>
      <c r="D262" s="38">
        <f>'Weekly capesize'!I681</f>
        <v>4.2</v>
      </c>
      <c r="E262" s="38">
        <f>'Weekly capesize'!S681</f>
        <v>3.9</v>
      </c>
      <c r="F262" s="38">
        <f>'Weekly capesize'!Z681</f>
        <v>9.75</v>
      </c>
      <c r="G262" s="38">
        <f>'Weekly capesize'!T681</f>
        <v>3.9</v>
      </c>
    </row>
    <row r="263" spans="1:7">
      <c r="A263" s="78">
        <f t="shared" si="9"/>
        <v>2015</v>
      </c>
      <c r="B263" s="78">
        <f t="shared" si="10"/>
        <v>1</v>
      </c>
      <c r="C263" s="29">
        <f>'Weekly capesize'!A682</f>
        <v>42023</v>
      </c>
      <c r="D263" s="38">
        <f>'Weekly capesize'!I682</f>
        <v>4.3</v>
      </c>
      <c r="E263" s="38">
        <f>'Weekly capesize'!S682</f>
        <v>5.0999999999999996</v>
      </c>
      <c r="F263" s="38">
        <f>'Weekly capesize'!Z682</f>
        <v>10.6</v>
      </c>
      <c r="G263" s="38">
        <f>'Weekly capesize'!T682</f>
        <v>4.75</v>
      </c>
    </row>
    <row r="264" spans="1:7">
      <c r="A264" s="78">
        <f t="shared" si="9"/>
        <v>2015</v>
      </c>
      <c r="B264" s="78">
        <f t="shared" si="10"/>
        <v>1</v>
      </c>
      <c r="C264" s="29">
        <f>'Weekly capesize'!A683</f>
        <v>42030</v>
      </c>
      <c r="D264" s="38">
        <f>'Weekly capesize'!I683</f>
        <v>4.5</v>
      </c>
      <c r="E264" s="38">
        <f>'Weekly capesize'!S683</f>
        <v>6.4</v>
      </c>
      <c r="F264" s="38">
        <f>'Weekly capesize'!Z683</f>
        <v>11.9</v>
      </c>
      <c r="G264" s="38">
        <f>'Weekly capesize'!T683</f>
        <v>5.0999999999999996</v>
      </c>
    </row>
    <row r="265" spans="1:7">
      <c r="A265" s="78">
        <f t="shared" si="9"/>
        <v>2015</v>
      </c>
      <c r="B265" s="78">
        <f t="shared" si="10"/>
        <v>2</v>
      </c>
      <c r="C265" s="29">
        <f>'Weekly capesize'!A684</f>
        <v>42037</v>
      </c>
      <c r="D265" s="38">
        <f>'Weekly capesize'!I684</f>
        <v>4.1500000000000004</v>
      </c>
      <c r="E265" s="38">
        <f>'Weekly capesize'!S684</f>
        <v>5.7</v>
      </c>
      <c r="F265" s="38">
        <f>'Weekly capesize'!Z684</f>
        <v>10.65</v>
      </c>
      <c r="G265" s="38">
        <f>'Weekly capesize'!T684</f>
        <v>4.5999999999999996</v>
      </c>
    </row>
    <row r="266" spans="1:7">
      <c r="A266" s="78">
        <f t="shared" si="9"/>
        <v>2015</v>
      </c>
      <c r="B266" s="78">
        <f t="shared" si="10"/>
        <v>2</v>
      </c>
      <c r="C266" s="29">
        <f>'Weekly capesize'!A685</f>
        <v>42044</v>
      </c>
      <c r="D266" s="38">
        <f>'Weekly capesize'!I685</f>
        <v>4.4000000000000004</v>
      </c>
      <c r="E266" s="38">
        <f>'Weekly capesize'!S685</f>
        <v>5.2</v>
      </c>
      <c r="F266" s="38">
        <f>'Weekly capesize'!Z685</f>
        <v>11</v>
      </c>
      <c r="G266" s="38">
        <f>'Weekly capesize'!T685</f>
        <v>4.5</v>
      </c>
    </row>
    <row r="267" spans="1:7">
      <c r="A267" s="78">
        <f t="shared" si="9"/>
        <v>2015</v>
      </c>
      <c r="B267" s="78">
        <f t="shared" si="10"/>
        <v>2</v>
      </c>
      <c r="C267" s="29">
        <f>'Weekly capesize'!A686</f>
        <v>42051</v>
      </c>
      <c r="D267" s="38">
        <f>'Weekly capesize'!I686</f>
        <v>4.25</v>
      </c>
      <c r="E267" s="38">
        <f>'Weekly capesize'!S686</f>
        <v>5.0999999999999996</v>
      </c>
      <c r="F267" s="38">
        <f>'Weekly capesize'!Z686</f>
        <v>10</v>
      </c>
      <c r="G267" s="38">
        <f>'Weekly capesize'!T686</f>
        <v>4.4000000000000004</v>
      </c>
    </row>
    <row r="268" spans="1:7">
      <c r="A268" s="78">
        <f t="shared" si="9"/>
        <v>2015</v>
      </c>
      <c r="B268" s="78">
        <f t="shared" si="10"/>
        <v>2</v>
      </c>
      <c r="C268" s="29">
        <f>'Weekly capesize'!A687</f>
        <v>42058</v>
      </c>
      <c r="D268" s="38">
        <f>'Weekly capesize'!I687</f>
        <v>4.3499999999999996</v>
      </c>
      <c r="E268" s="38">
        <f>'Weekly capesize'!S687</f>
        <v>4.75</v>
      </c>
      <c r="F268" s="38">
        <f>'Weekly capesize'!Z687</f>
        <v>10.199999999999999</v>
      </c>
      <c r="G268" s="38">
        <f>'Weekly capesize'!T687</f>
        <v>4.2</v>
      </c>
    </row>
    <row r="269" spans="1:7">
      <c r="A269" s="78">
        <f t="shared" si="9"/>
        <v>2015</v>
      </c>
      <c r="B269" s="78">
        <f t="shared" si="10"/>
        <v>3</v>
      </c>
      <c r="C269" s="29">
        <f>'Weekly capesize'!A688</f>
        <v>42065</v>
      </c>
      <c r="D269" s="38">
        <f>'Weekly capesize'!I688</f>
        <v>4.4000000000000004</v>
      </c>
      <c r="E269" s="38">
        <f>'Weekly capesize'!S688</f>
        <v>4.25</v>
      </c>
      <c r="F269" s="38">
        <f>'Weekly capesize'!Z688</f>
        <v>10.35</v>
      </c>
      <c r="G269" s="38">
        <f>'Weekly capesize'!T688</f>
        <v>4.2</v>
      </c>
    </row>
    <row r="270" spans="1:7">
      <c r="A270" s="78">
        <f t="shared" si="9"/>
        <v>2015</v>
      </c>
      <c r="B270" s="78">
        <f t="shared" si="10"/>
        <v>3</v>
      </c>
      <c r="C270" s="29">
        <f>'Weekly capesize'!A689</f>
        <v>42072</v>
      </c>
      <c r="D270" s="38">
        <f>'Weekly capesize'!I689</f>
        <v>4.5999999999999996</v>
      </c>
      <c r="E270" s="38">
        <f>'Weekly capesize'!S689</f>
        <v>4.3</v>
      </c>
      <c r="F270" s="38">
        <f>'Weekly capesize'!Z689</f>
        <v>10.5</v>
      </c>
      <c r="G270" s="38">
        <f>'Weekly capesize'!T689</f>
        <v>4.0999999999999996</v>
      </c>
    </row>
    <row r="271" spans="1:7">
      <c r="A271" s="78">
        <f t="shared" si="9"/>
        <v>2015</v>
      </c>
      <c r="B271" s="78">
        <f t="shared" si="10"/>
        <v>3</v>
      </c>
      <c r="C271" s="29">
        <f>'Weekly capesize'!A690</f>
        <v>42079</v>
      </c>
      <c r="D271" s="38">
        <f>'Weekly capesize'!I690</f>
        <v>4.4000000000000004</v>
      </c>
      <c r="E271" s="38">
        <f>'Weekly capesize'!S690</f>
        <v>3.8</v>
      </c>
      <c r="F271" s="38">
        <f>'Weekly capesize'!Z690</f>
        <v>10.25</v>
      </c>
      <c r="G271" s="38">
        <f>'Weekly capesize'!T690</f>
        <v>4.5</v>
      </c>
    </row>
    <row r="272" spans="1:7">
      <c r="A272" s="78">
        <f t="shared" si="9"/>
        <v>2015</v>
      </c>
      <c r="B272" s="78">
        <f t="shared" si="10"/>
        <v>3</v>
      </c>
      <c r="C272" s="29">
        <f>'Weekly capesize'!A691</f>
        <v>42086</v>
      </c>
      <c r="D272" s="38">
        <f>'Weekly capesize'!I691</f>
        <v>4.5</v>
      </c>
      <c r="E272" s="38">
        <f>'Weekly capesize'!S691</f>
        <v>3.8</v>
      </c>
      <c r="F272" s="38">
        <f>'Weekly capesize'!Z691</f>
        <v>10.25</v>
      </c>
      <c r="G272" s="38">
        <f>'Weekly capesize'!T691</f>
        <v>4.55</v>
      </c>
    </row>
    <row r="273" spans="1:7">
      <c r="A273" s="78">
        <f t="shared" si="9"/>
        <v>2015</v>
      </c>
      <c r="B273" s="78">
        <f t="shared" si="10"/>
        <v>3</v>
      </c>
      <c r="C273" s="29">
        <f>'Weekly capesize'!A692</f>
        <v>42093</v>
      </c>
      <c r="D273" s="38">
        <f>'Weekly capesize'!I692</f>
        <v>4.5</v>
      </c>
      <c r="E273" s="38">
        <f>'Weekly capesize'!S692</f>
        <v>3.75</v>
      </c>
      <c r="F273" s="38">
        <f>'Weekly capesize'!Z692</f>
        <v>10.25</v>
      </c>
      <c r="G273" s="38">
        <f>'Weekly capesize'!T692</f>
        <v>4.5</v>
      </c>
    </row>
    <row r="274" spans="1:7">
      <c r="A274" s="78">
        <f t="shared" si="9"/>
        <v>2015</v>
      </c>
      <c r="B274" s="78">
        <f t="shared" si="10"/>
        <v>4</v>
      </c>
      <c r="C274" s="29">
        <f>'Weekly capesize'!A693</f>
        <v>42101</v>
      </c>
      <c r="D274" s="38">
        <f>'Weekly capesize'!I693</f>
        <v>4.4000000000000004</v>
      </c>
      <c r="E274" s="38">
        <f>'Weekly capesize'!S693</f>
        <v>3.9</v>
      </c>
      <c r="F274" s="38">
        <f>'Weekly capesize'!Z693</f>
        <v>9.5</v>
      </c>
      <c r="G274" s="38">
        <f>'Weekly capesize'!T693</f>
        <v>4.7</v>
      </c>
    </row>
    <row r="275" spans="1:7">
      <c r="A275" s="78">
        <f t="shared" si="9"/>
        <v>2015</v>
      </c>
      <c r="B275" s="78">
        <f t="shared" si="10"/>
        <v>4</v>
      </c>
      <c r="C275" s="29">
        <f>'Weekly capesize'!A694</f>
        <v>42108</v>
      </c>
      <c r="D275" s="38">
        <f>'Weekly capesize'!I694</f>
        <v>4.3499999999999996</v>
      </c>
      <c r="E275" s="38">
        <f>'Weekly capesize'!S694</f>
        <v>4.05</v>
      </c>
      <c r="F275" s="38">
        <f>'Weekly capesize'!Z694</f>
        <v>10</v>
      </c>
      <c r="G275" s="38">
        <f>'Weekly capesize'!T694</f>
        <v>4.5</v>
      </c>
    </row>
    <row r="276" spans="1:7">
      <c r="A276" s="78">
        <f t="shared" si="9"/>
        <v>2015</v>
      </c>
      <c r="B276" s="78">
        <f t="shared" si="10"/>
        <v>4</v>
      </c>
      <c r="C276" s="29">
        <f>'Weekly capesize'!A695</f>
        <v>42115</v>
      </c>
      <c r="D276" s="38">
        <f>'Weekly capesize'!I695</f>
        <v>4.45</v>
      </c>
      <c r="E276" s="38">
        <f>'Weekly capesize'!S695</f>
        <v>4.5</v>
      </c>
      <c r="F276" s="38">
        <f>'Weekly capesize'!Z695</f>
        <v>10</v>
      </c>
      <c r="G276" s="38">
        <f>'Weekly capesize'!T695</f>
        <v>4.2</v>
      </c>
    </row>
    <row r="277" spans="1:7">
      <c r="A277" s="78">
        <f t="shared" si="9"/>
        <v>2015</v>
      </c>
      <c r="B277" s="78">
        <f t="shared" si="10"/>
        <v>4</v>
      </c>
      <c r="C277" s="29">
        <f>'Weekly capesize'!A696</f>
        <v>42122</v>
      </c>
      <c r="D277" s="38">
        <f>'Weekly capesize'!I696</f>
        <v>4.45</v>
      </c>
      <c r="E277" s="38">
        <f>'Weekly capesize'!S696</f>
        <v>4.75</v>
      </c>
      <c r="F277" s="38">
        <f>'Weekly capesize'!Z696</f>
        <v>10</v>
      </c>
      <c r="G277" s="38">
        <f>'Weekly capesize'!T696</f>
        <v>4.2</v>
      </c>
    </row>
    <row r="278" spans="1:7">
      <c r="A278" s="78">
        <f t="shared" si="9"/>
        <v>2015</v>
      </c>
      <c r="B278" s="78">
        <f t="shared" si="10"/>
        <v>5</v>
      </c>
      <c r="C278" s="29">
        <f>'Weekly capesize'!A697</f>
        <v>42129</v>
      </c>
      <c r="D278" s="38">
        <f>'Weekly capesize'!I697</f>
        <v>4.45</v>
      </c>
      <c r="E278" s="38">
        <f>'Weekly capesize'!S697</f>
        <v>5.3</v>
      </c>
      <c r="F278" s="38">
        <f>'Weekly capesize'!Z697</f>
        <v>10</v>
      </c>
      <c r="G278" s="38">
        <f>'Weekly capesize'!T697</f>
        <v>4.2</v>
      </c>
    </row>
    <row r="279" spans="1:7">
      <c r="A279" s="78">
        <f t="shared" si="9"/>
        <v>2015</v>
      </c>
      <c r="B279" s="78">
        <f t="shared" si="10"/>
        <v>5</v>
      </c>
      <c r="C279" s="29">
        <f>'Weekly capesize'!A698</f>
        <v>42136</v>
      </c>
      <c r="D279" s="38">
        <f>'Weekly capesize'!I698</f>
        <v>4.6500000000000004</v>
      </c>
      <c r="E279" s="38">
        <f>'Weekly capesize'!S698</f>
        <v>5.5</v>
      </c>
      <c r="F279" s="38">
        <f>'Weekly capesize'!Z698</f>
        <v>10.7</v>
      </c>
      <c r="G279" s="38">
        <f>'Weekly capesize'!T698</f>
        <v>5</v>
      </c>
    </row>
    <row r="280" spans="1:7">
      <c r="A280" s="78">
        <f t="shared" si="9"/>
        <v>2015</v>
      </c>
      <c r="B280" s="78">
        <f t="shared" si="10"/>
        <v>5</v>
      </c>
      <c r="C280" s="29">
        <f>'Weekly capesize'!A699</f>
        <v>42143</v>
      </c>
      <c r="D280" s="38">
        <f>'Weekly capesize'!I699</f>
        <v>5.0999999999999996</v>
      </c>
      <c r="E280" s="38">
        <f>'Weekly capesize'!S699</f>
        <v>6.25</v>
      </c>
      <c r="F280" s="38">
        <f>'Weekly capesize'!Z699</f>
        <v>12.3</v>
      </c>
      <c r="G280" s="38">
        <f>'Weekly capesize'!T699</f>
        <v>5.8</v>
      </c>
    </row>
    <row r="281" spans="1:7">
      <c r="A281" s="78">
        <f t="shared" si="9"/>
        <v>2015</v>
      </c>
      <c r="B281" s="78">
        <f t="shared" si="10"/>
        <v>5</v>
      </c>
      <c r="C281" s="29">
        <f>'Weekly capesize'!A700</f>
        <v>42150</v>
      </c>
      <c r="D281" s="38">
        <f>'Weekly capesize'!I700</f>
        <v>4.9000000000000004</v>
      </c>
      <c r="E281" s="38">
        <f>'Weekly capesize'!S700</f>
        <v>5.6</v>
      </c>
      <c r="F281" s="38">
        <f>'Weekly capesize'!Z700</f>
        <v>11.35</v>
      </c>
      <c r="G281" s="38">
        <f>'Weekly capesize'!T700</f>
        <v>5.15</v>
      </c>
    </row>
    <row r="282" spans="1:7">
      <c r="A282" s="78">
        <f t="shared" si="9"/>
        <v>2015</v>
      </c>
      <c r="B282" s="78">
        <f t="shared" si="10"/>
        <v>6</v>
      </c>
      <c r="C282" s="29">
        <f>'Weekly capesize'!A701</f>
        <v>42157</v>
      </c>
      <c r="D282" s="38">
        <f>'Weekly capesize'!I701</f>
        <v>5.15</v>
      </c>
      <c r="E282" s="38">
        <f>'Weekly capesize'!S701</f>
        <v>5.2</v>
      </c>
      <c r="F282" s="38">
        <f>'Weekly capesize'!Z701</f>
        <v>10.9</v>
      </c>
      <c r="G282" s="38">
        <f>'Weekly capesize'!T701</f>
        <v>5</v>
      </c>
    </row>
    <row r="283" spans="1:7">
      <c r="A283" s="78">
        <f t="shared" si="9"/>
        <v>2015</v>
      </c>
      <c r="B283" s="78">
        <f t="shared" si="10"/>
        <v>6</v>
      </c>
      <c r="C283" s="29">
        <f>'Weekly capesize'!A702</f>
        <v>42164</v>
      </c>
      <c r="D283" s="38">
        <f>'Weekly capesize'!I702</f>
        <v>5.0999999999999996</v>
      </c>
      <c r="E283" s="38">
        <f>'Weekly capesize'!S702</f>
        <v>5.25</v>
      </c>
      <c r="F283" s="38">
        <f>'Weekly capesize'!Z702</f>
        <v>10.7</v>
      </c>
      <c r="G283" s="38">
        <f>'Weekly capesize'!T702</f>
        <v>5</v>
      </c>
    </row>
    <row r="284" spans="1:7">
      <c r="A284" s="78">
        <f t="shared" si="9"/>
        <v>2015</v>
      </c>
      <c r="B284" s="78">
        <f t="shared" si="10"/>
        <v>6</v>
      </c>
      <c r="C284" s="29">
        <f>'Weekly capesize'!A703</f>
        <v>42171</v>
      </c>
      <c r="D284" s="38">
        <f>'Weekly capesize'!I703</f>
        <v>4.95</v>
      </c>
      <c r="E284" s="38">
        <f>'Weekly capesize'!S703</f>
        <v>5.3</v>
      </c>
      <c r="F284" s="38">
        <f>'Weekly capesize'!Z703</f>
        <v>10.25</v>
      </c>
      <c r="G284" s="38">
        <f>'Weekly capesize'!T703</f>
        <v>4.95</v>
      </c>
    </row>
    <row r="285" spans="1:7">
      <c r="A285" s="78">
        <f t="shared" si="9"/>
        <v>2015</v>
      </c>
      <c r="B285" s="78">
        <f t="shared" si="10"/>
        <v>6</v>
      </c>
      <c r="C285" s="29">
        <f>'Weekly capesize'!A704</f>
        <v>42178</v>
      </c>
      <c r="D285" s="38">
        <f>'Weekly capesize'!I704</f>
        <v>5.6</v>
      </c>
      <c r="E285" s="38">
        <f>'Weekly capesize'!S704</f>
        <v>6.5</v>
      </c>
      <c r="F285" s="38">
        <f>'Weekly capesize'!Z704</f>
        <v>12.7</v>
      </c>
      <c r="G285" s="38">
        <f>'Weekly capesize'!T704</f>
        <v>5.8</v>
      </c>
    </row>
    <row r="286" spans="1:7">
      <c r="A286" s="78">
        <f t="shared" si="9"/>
        <v>2015</v>
      </c>
      <c r="B286" s="78">
        <f t="shared" si="10"/>
        <v>6</v>
      </c>
      <c r="C286" s="29">
        <f>'Weekly capesize'!A705</f>
        <v>42185</v>
      </c>
      <c r="D286" s="38">
        <f>'Weekly capesize'!I705</f>
        <v>5.8</v>
      </c>
      <c r="E286" s="38">
        <f>'Weekly capesize'!S705</f>
        <v>6.85</v>
      </c>
      <c r="F286" s="38">
        <f>'Weekly capesize'!Z705</f>
        <v>13</v>
      </c>
      <c r="G286" s="38">
        <f>'Weekly capesize'!T705</f>
        <v>6</v>
      </c>
    </row>
    <row r="287" spans="1:7">
      <c r="A287" s="78">
        <f t="shared" si="9"/>
        <v>2015</v>
      </c>
      <c r="B287" s="78">
        <f t="shared" si="10"/>
        <v>7</v>
      </c>
      <c r="C287" s="29">
        <f>'Weekly capesize'!A706</f>
        <v>42192</v>
      </c>
      <c r="D287" s="38">
        <f>'Weekly capesize'!I706</f>
        <v>5.25</v>
      </c>
      <c r="E287" s="38">
        <f>'Weekly capesize'!S706</f>
        <v>6.75</v>
      </c>
      <c r="F287" s="38">
        <f>'Weekly capesize'!Z706</f>
        <v>12.1</v>
      </c>
      <c r="G287" s="38">
        <f>'Weekly capesize'!T706</f>
        <v>5.8</v>
      </c>
    </row>
    <row r="288" spans="1:7">
      <c r="A288" s="78">
        <f t="shared" si="9"/>
        <v>2015</v>
      </c>
      <c r="B288" s="78">
        <f t="shared" si="10"/>
        <v>7</v>
      </c>
      <c r="C288" s="29">
        <f>'Weekly capesize'!A707</f>
        <v>42199</v>
      </c>
      <c r="D288" s="38">
        <f>'Weekly capesize'!I707</f>
        <v>5.5</v>
      </c>
      <c r="E288" s="38">
        <f>'Weekly capesize'!S707</f>
        <v>6.7</v>
      </c>
      <c r="F288" s="38">
        <f>'Weekly capesize'!Z707</f>
        <v>12.8</v>
      </c>
      <c r="G288" s="38">
        <f>'Weekly capesize'!T707</f>
        <v>5.95</v>
      </c>
    </row>
    <row r="289" spans="1:7">
      <c r="A289" s="78">
        <f t="shared" si="9"/>
        <v>2015</v>
      </c>
      <c r="B289" s="78">
        <f t="shared" si="10"/>
        <v>7</v>
      </c>
      <c r="C289" s="29">
        <f>'Weekly capesize'!A708</f>
        <v>42206</v>
      </c>
      <c r="D289" s="38">
        <f>'Weekly capesize'!I708</f>
        <v>5.8</v>
      </c>
      <c r="E289" s="38">
        <f>'Weekly capesize'!S708</f>
        <v>8.0500000000000007</v>
      </c>
      <c r="F289" s="38">
        <f>'Weekly capesize'!Z708</f>
        <v>13.8</v>
      </c>
      <c r="G289" s="38">
        <f>'Weekly capesize'!T708</f>
        <v>6.7</v>
      </c>
    </row>
    <row r="290" spans="1:7">
      <c r="A290" s="78">
        <f t="shared" si="9"/>
        <v>2015</v>
      </c>
      <c r="B290" s="78">
        <f t="shared" si="10"/>
        <v>7</v>
      </c>
      <c r="C290" s="29">
        <f>'Weekly capesize'!A709</f>
        <v>42213</v>
      </c>
      <c r="D290" s="38">
        <f>'Weekly capesize'!I709</f>
        <v>6</v>
      </c>
      <c r="E290" s="38">
        <f>'Weekly capesize'!S709</f>
        <v>7.85</v>
      </c>
      <c r="F290" s="38">
        <f>'Weekly capesize'!Z709</f>
        <v>15</v>
      </c>
      <c r="G290" s="38">
        <f>'Weekly capesize'!T709</f>
        <v>6</v>
      </c>
    </row>
    <row r="291" spans="1:7">
      <c r="A291" s="78">
        <f t="shared" si="9"/>
        <v>2015</v>
      </c>
      <c r="B291" s="78">
        <f t="shared" si="10"/>
        <v>8</v>
      </c>
      <c r="C291" s="29">
        <f>'Weekly capesize'!A710</f>
        <v>42220</v>
      </c>
      <c r="D291" s="38">
        <f>'Weekly capesize'!I710</f>
        <v>6.3</v>
      </c>
      <c r="E291" s="38">
        <f>'Weekly capesize'!S710</f>
        <v>9</v>
      </c>
      <c r="F291" s="38">
        <f>'Weekly capesize'!Z710</f>
        <v>16.5</v>
      </c>
      <c r="G291" s="38">
        <f>'Weekly capesize'!T710</f>
        <v>7.75</v>
      </c>
    </row>
    <row r="292" spans="1:7">
      <c r="A292" s="78">
        <f t="shared" si="9"/>
        <v>2015</v>
      </c>
      <c r="B292" s="78">
        <f t="shared" si="10"/>
        <v>8</v>
      </c>
      <c r="C292" s="29">
        <f>'Weekly capesize'!A711</f>
        <v>42227</v>
      </c>
      <c r="D292" s="38">
        <f>'Weekly capesize'!I711</f>
        <v>7.25</v>
      </c>
      <c r="E292" s="38">
        <f>'Weekly capesize'!S711</f>
        <v>9.3000000000000007</v>
      </c>
      <c r="F292" s="38">
        <f>'Weekly capesize'!Z711</f>
        <v>16</v>
      </c>
      <c r="G292" s="38">
        <f>'Weekly capesize'!T711</f>
        <v>7.8</v>
      </c>
    </row>
    <row r="293" spans="1:7">
      <c r="A293" s="78">
        <f t="shared" si="9"/>
        <v>2015</v>
      </c>
      <c r="B293" s="78">
        <f t="shared" si="10"/>
        <v>8</v>
      </c>
      <c r="C293" s="29">
        <f>'Weekly capesize'!A712</f>
        <v>42234</v>
      </c>
      <c r="D293" s="38">
        <f>'Weekly capesize'!I712</f>
        <v>5.9</v>
      </c>
      <c r="E293" s="38">
        <f>'Weekly capesize'!S712</f>
        <v>7</v>
      </c>
      <c r="F293" s="38">
        <f>'Weekly capesize'!Z712</f>
        <v>14</v>
      </c>
      <c r="G293" s="38">
        <f>'Weekly capesize'!T712</f>
        <v>6.8</v>
      </c>
    </row>
    <row r="294" spans="1:7">
      <c r="A294" s="78">
        <f t="shared" si="9"/>
        <v>2015</v>
      </c>
      <c r="B294" s="78">
        <f t="shared" si="10"/>
        <v>8</v>
      </c>
      <c r="C294" s="29">
        <f>'Weekly capesize'!A713</f>
        <v>42241</v>
      </c>
      <c r="D294" s="38">
        <f>'Weekly capesize'!I713</f>
        <v>5.5</v>
      </c>
      <c r="E294" s="38">
        <f>'Weekly capesize'!S713</f>
        <v>5.95</v>
      </c>
      <c r="F294" s="38">
        <f>'Weekly capesize'!Z713</f>
        <v>12.8</v>
      </c>
      <c r="G294" s="38">
        <f>'Weekly capesize'!T713</f>
        <v>6.2</v>
      </c>
    </row>
    <row r="295" spans="1:7">
      <c r="A295" s="78">
        <f t="shared" si="9"/>
        <v>2015</v>
      </c>
      <c r="B295" s="78">
        <f t="shared" si="10"/>
        <v>9</v>
      </c>
      <c r="C295" s="29">
        <f>'Weekly capesize'!A714</f>
        <v>42248</v>
      </c>
      <c r="D295" s="38">
        <f>'Weekly capesize'!I714</f>
        <v>4.5</v>
      </c>
      <c r="E295" s="38">
        <f>'Weekly capesize'!S714</f>
        <v>4.4000000000000004</v>
      </c>
      <c r="F295" s="38">
        <f>'Weekly capesize'!Z714</f>
        <v>10</v>
      </c>
      <c r="G295" s="38">
        <f>'Weekly capesize'!T714</f>
        <v>4.3</v>
      </c>
    </row>
    <row r="296" spans="1:7">
      <c r="A296" s="78">
        <f t="shared" si="9"/>
        <v>2015</v>
      </c>
      <c r="B296" s="78">
        <f t="shared" si="10"/>
        <v>9</v>
      </c>
      <c r="C296" s="29">
        <f>'Weekly capesize'!A715</f>
        <v>42255</v>
      </c>
      <c r="D296" s="38">
        <f>'Weekly capesize'!I715</f>
        <v>4.9000000000000004</v>
      </c>
      <c r="E296" s="38">
        <f>'Weekly capesize'!S715</f>
        <v>5.15</v>
      </c>
      <c r="F296" s="38">
        <f>'Weekly capesize'!Z715</f>
        <v>11.35</v>
      </c>
      <c r="G296" s="38">
        <f>'Weekly capesize'!T715</f>
        <v>4.55</v>
      </c>
    </row>
    <row r="297" spans="1:7">
      <c r="A297" s="78">
        <f t="shared" si="9"/>
        <v>2015</v>
      </c>
      <c r="B297" s="78">
        <f t="shared" si="10"/>
        <v>9</v>
      </c>
      <c r="C297" s="29">
        <f>'Weekly capesize'!A716</f>
        <v>42262</v>
      </c>
      <c r="D297" s="38">
        <f>'Weekly capesize'!I716</f>
        <v>5.15</v>
      </c>
      <c r="E297" s="38">
        <f>'Weekly capesize'!S716</f>
        <v>5</v>
      </c>
      <c r="F297" s="38">
        <f>'Weekly capesize'!Z716</f>
        <v>10.9</v>
      </c>
      <c r="G297" s="38">
        <f>'Weekly capesize'!T716</f>
        <v>4.5</v>
      </c>
    </row>
    <row r="298" spans="1:7">
      <c r="A298" s="78">
        <f t="shared" si="9"/>
        <v>2015</v>
      </c>
      <c r="B298" s="78">
        <f t="shared" si="10"/>
        <v>9</v>
      </c>
      <c r="C298" s="29">
        <f>'Weekly capesize'!A717</f>
        <v>42269</v>
      </c>
      <c r="D298" s="38">
        <f>'Weekly capesize'!I717</f>
        <v>5.9</v>
      </c>
      <c r="E298" s="38">
        <f>'Weekly capesize'!S717</f>
        <v>6.5</v>
      </c>
      <c r="F298" s="38">
        <f>'Weekly capesize'!Z717</f>
        <v>14.5</v>
      </c>
      <c r="G298" s="38">
        <f>'Weekly capesize'!T717</f>
        <v>6.5</v>
      </c>
    </row>
    <row r="299" spans="1:7">
      <c r="A299" s="78">
        <f t="shared" si="9"/>
        <v>2015</v>
      </c>
      <c r="B299" s="78">
        <f t="shared" si="10"/>
        <v>9</v>
      </c>
      <c r="C299" s="29">
        <f>'Weekly capesize'!A718</f>
        <v>42276</v>
      </c>
      <c r="D299" s="38">
        <f>'Weekly capesize'!I718</f>
        <v>6.05</v>
      </c>
      <c r="E299" s="38">
        <f>'Weekly capesize'!S718</f>
        <v>6.6</v>
      </c>
      <c r="F299" s="38">
        <f>'Weekly capesize'!Z718</f>
        <v>14</v>
      </c>
      <c r="G299" s="38">
        <f>'Weekly capesize'!T718</f>
        <v>6.45</v>
      </c>
    </row>
    <row r="300" spans="1:7">
      <c r="A300" s="78">
        <f t="shared" si="9"/>
        <v>2015</v>
      </c>
      <c r="B300" s="78">
        <f t="shared" si="10"/>
        <v>10</v>
      </c>
      <c r="C300" s="29">
        <f>'Weekly capesize'!A719</f>
        <v>42283</v>
      </c>
      <c r="D300" s="38">
        <f>'Weekly capesize'!I719</f>
        <v>5.9</v>
      </c>
      <c r="E300" s="38">
        <f>'Weekly capesize'!S719</f>
        <v>6.45</v>
      </c>
      <c r="F300" s="38">
        <f>'Weekly capesize'!Z719</f>
        <v>12.9</v>
      </c>
      <c r="G300" s="38">
        <f>'Weekly capesize'!T719</f>
        <v>6.1</v>
      </c>
    </row>
    <row r="301" spans="1:7">
      <c r="A301" s="78">
        <f t="shared" si="9"/>
        <v>2015</v>
      </c>
      <c r="B301" s="78">
        <f t="shared" si="10"/>
        <v>10</v>
      </c>
      <c r="C301" s="29">
        <f>'Weekly capesize'!A720</f>
        <v>42290</v>
      </c>
      <c r="D301" s="38">
        <f>'Weekly capesize'!I720</f>
        <v>5.45</v>
      </c>
      <c r="E301" s="38">
        <f>'Weekly capesize'!S720</f>
        <v>5.75</v>
      </c>
      <c r="F301" s="38">
        <f>'Weekly capesize'!Z720</f>
        <v>11.5</v>
      </c>
      <c r="G301" s="38">
        <f>'Weekly capesize'!T720</f>
        <v>5.95</v>
      </c>
    </row>
    <row r="302" spans="1:7">
      <c r="A302" s="78">
        <f t="shared" si="9"/>
        <v>2015</v>
      </c>
      <c r="B302" s="78">
        <f t="shared" si="10"/>
        <v>10</v>
      </c>
      <c r="C302" s="29">
        <f>'Weekly capesize'!A721</f>
        <v>42297</v>
      </c>
      <c r="D302" s="38">
        <f>'Weekly capesize'!I721</f>
        <v>4.8499999999999996</v>
      </c>
      <c r="E302" s="38">
        <f>'Weekly capesize'!S721</f>
        <v>5.5</v>
      </c>
      <c r="F302" s="38">
        <f>'Weekly capesize'!Z721</f>
        <v>11.25</v>
      </c>
      <c r="G302" s="38">
        <f>'Weekly capesize'!T721</f>
        <v>5.45</v>
      </c>
    </row>
    <row r="303" spans="1:7">
      <c r="A303" s="78">
        <f t="shared" si="9"/>
        <v>2015</v>
      </c>
      <c r="B303" s="78">
        <f t="shared" si="10"/>
        <v>10</v>
      </c>
      <c r="C303" s="29">
        <f>'Weekly capesize'!A722</f>
        <v>42304</v>
      </c>
      <c r="D303" s="38">
        <f>'Weekly capesize'!I722</f>
        <v>5.15</v>
      </c>
      <c r="E303" s="38">
        <f>'Weekly capesize'!S722</f>
        <v>5.75</v>
      </c>
      <c r="F303" s="38">
        <f>'Weekly capesize'!Z722</f>
        <v>12</v>
      </c>
      <c r="G303" s="38">
        <f>'Weekly capesize'!T722</f>
        <v>5.7</v>
      </c>
    </row>
    <row r="304" spans="1:7">
      <c r="A304" s="78">
        <f t="shared" si="9"/>
        <v>2015</v>
      </c>
      <c r="B304" s="78">
        <f t="shared" si="10"/>
        <v>11</v>
      </c>
      <c r="C304" s="29">
        <f>'Weekly capesize'!A723</f>
        <v>42311</v>
      </c>
      <c r="D304" s="38">
        <f>'Weekly capesize'!I723</f>
        <v>4.8</v>
      </c>
      <c r="E304" s="38">
        <f>'Weekly capesize'!S723</f>
        <v>5.5</v>
      </c>
      <c r="F304" s="38">
        <f>'Weekly capesize'!Z723</f>
        <v>11.35</v>
      </c>
      <c r="G304" s="38">
        <f>'Weekly capesize'!T723</f>
        <v>4.9000000000000004</v>
      </c>
    </row>
    <row r="305" spans="1:7">
      <c r="A305" s="78">
        <f t="shared" si="9"/>
        <v>2015</v>
      </c>
      <c r="B305" s="78">
        <f t="shared" si="10"/>
        <v>11</v>
      </c>
      <c r="C305" s="29">
        <f>'Weekly capesize'!A724</f>
        <v>42318</v>
      </c>
      <c r="D305" s="38">
        <f>'Weekly capesize'!I724</f>
        <v>4.9000000000000004</v>
      </c>
      <c r="E305" s="38">
        <f>'Weekly capesize'!S724</f>
        <v>5</v>
      </c>
      <c r="F305" s="38">
        <f>'Weekly capesize'!Z724</f>
        <v>10.199999999999999</v>
      </c>
      <c r="G305" s="38">
        <f>'Weekly capesize'!T724</f>
        <v>4.45</v>
      </c>
    </row>
    <row r="306" spans="1:7">
      <c r="A306" s="78">
        <f t="shared" si="9"/>
        <v>2015</v>
      </c>
      <c r="B306" s="78">
        <f t="shared" si="10"/>
        <v>11</v>
      </c>
      <c r="C306" s="29">
        <f>'Weekly capesize'!A725</f>
        <v>42325</v>
      </c>
      <c r="D306" s="38">
        <f>'Weekly capesize'!I725</f>
        <v>4.6500000000000004</v>
      </c>
      <c r="E306" s="38">
        <f>'Weekly capesize'!S725</f>
        <v>4.5999999999999996</v>
      </c>
      <c r="F306" s="38">
        <f>'Weekly capesize'!Z725</f>
        <v>8.9</v>
      </c>
      <c r="G306" s="38">
        <f>'Weekly capesize'!T725</f>
        <v>4</v>
      </c>
    </row>
    <row r="307" spans="1:7">
      <c r="A307" s="78">
        <f t="shared" si="9"/>
        <v>2015</v>
      </c>
      <c r="B307" s="78">
        <f t="shared" si="10"/>
        <v>11</v>
      </c>
      <c r="C307" s="29">
        <f>'Weekly capesize'!A726</f>
        <v>42332</v>
      </c>
      <c r="D307" s="38">
        <f>'Weekly capesize'!I726</f>
        <v>4.05</v>
      </c>
      <c r="E307" s="38">
        <f>'Weekly capesize'!S726</f>
        <v>4.3</v>
      </c>
      <c r="F307" s="38">
        <f>'Weekly capesize'!Z726</f>
        <v>7.8</v>
      </c>
      <c r="G307" s="38">
        <f>'Weekly capesize'!T726</f>
        <v>3.8</v>
      </c>
    </row>
    <row r="308" spans="1:7">
      <c r="A308" s="78">
        <f t="shared" si="9"/>
        <v>2015</v>
      </c>
      <c r="B308" s="78">
        <f t="shared" si="10"/>
        <v>12</v>
      </c>
      <c r="C308" s="29">
        <f>'Weekly capesize'!A727</f>
        <v>42339</v>
      </c>
      <c r="D308" s="38">
        <f>'Weekly capesize'!I727</f>
        <v>4.75</v>
      </c>
      <c r="E308" s="38">
        <f>'Weekly capesize'!S727</f>
        <v>5.0999999999999996</v>
      </c>
      <c r="F308" s="38">
        <f>'Weekly capesize'!Z727</f>
        <v>9</v>
      </c>
      <c r="G308" s="38">
        <f>'Weekly capesize'!T727</f>
        <v>4.5</v>
      </c>
    </row>
    <row r="309" spans="1:7">
      <c r="A309" s="78">
        <f t="shared" si="9"/>
        <v>2015</v>
      </c>
      <c r="B309" s="78">
        <f t="shared" si="10"/>
        <v>12</v>
      </c>
      <c r="C309" s="29">
        <f>'Weekly capesize'!A728</f>
        <v>42346</v>
      </c>
      <c r="D309" s="38">
        <f>'Weekly capesize'!I728</f>
        <v>4.2</v>
      </c>
      <c r="E309" s="38">
        <f>'Weekly capesize'!S728</f>
        <v>5.0999999999999996</v>
      </c>
      <c r="F309" s="38">
        <f>'Weekly capesize'!Z728</f>
        <v>8.6</v>
      </c>
      <c r="G309" s="38">
        <f>'Weekly capesize'!T728</f>
        <v>4.45</v>
      </c>
    </row>
    <row r="310" spans="1:7">
      <c r="A310" s="78">
        <f t="shared" si="9"/>
        <v>2015</v>
      </c>
      <c r="B310" s="78">
        <f t="shared" si="10"/>
        <v>12</v>
      </c>
      <c r="C310" s="29">
        <f>'Weekly capesize'!A729</f>
        <v>42353</v>
      </c>
      <c r="D310" s="38">
        <f>'Weekly capesize'!I729</f>
        <v>3.95</v>
      </c>
      <c r="E310" s="38">
        <f>'Weekly capesize'!S729</f>
        <v>5</v>
      </c>
      <c r="F310" s="38">
        <f>'Weekly capesize'!Z729</f>
        <v>9.1</v>
      </c>
      <c r="G310" s="38">
        <f>'Weekly capesize'!T729</f>
        <v>4.2</v>
      </c>
    </row>
    <row r="311" spans="1:7">
      <c r="A311" s="78">
        <f t="shared" si="9"/>
        <v>2015</v>
      </c>
      <c r="B311" s="78">
        <f t="shared" si="10"/>
        <v>12</v>
      </c>
      <c r="C311" s="29">
        <f>'Weekly capesize'!A730</f>
        <v>42360</v>
      </c>
      <c r="D311" s="38">
        <f>'Weekly capesize'!I730</f>
        <v>3.25</v>
      </c>
      <c r="E311" s="38">
        <f>'Weekly capesize'!S730</f>
        <v>4.25</v>
      </c>
      <c r="F311" s="38">
        <f>'Weekly capesize'!Z730</f>
        <v>7.1</v>
      </c>
      <c r="G311" s="38">
        <f>'Weekly capesize'!T730</f>
        <v>3.6</v>
      </c>
    </row>
    <row r="312" spans="1:7">
      <c r="A312" s="78">
        <f t="shared" si="9"/>
        <v>2015</v>
      </c>
      <c r="B312" s="78">
        <f t="shared" si="10"/>
        <v>12</v>
      </c>
      <c r="C312" s="29">
        <f>'Weekly capesize'!A731</f>
        <v>42367</v>
      </c>
      <c r="D312" s="38">
        <f>'Weekly capesize'!I731</f>
        <v>3.25</v>
      </c>
      <c r="E312" s="38">
        <f>'Weekly capesize'!S731</f>
        <v>4.25</v>
      </c>
      <c r="F312" s="38">
        <f>'Weekly capesize'!Z731</f>
        <v>7.1</v>
      </c>
      <c r="G312" s="38">
        <f>'Weekly capesize'!T731</f>
        <v>3.6</v>
      </c>
    </row>
    <row r="313" spans="1:7">
      <c r="A313" s="78">
        <f t="shared" si="9"/>
        <v>2016</v>
      </c>
      <c r="B313" s="78">
        <f t="shared" si="10"/>
        <v>1</v>
      </c>
      <c r="C313" s="29">
        <f>'Weekly capesize'!A732</f>
        <v>42374</v>
      </c>
      <c r="D313" s="38">
        <f>'Weekly capesize'!I732</f>
        <v>3.19</v>
      </c>
      <c r="E313" s="38">
        <f>'Weekly capesize'!S732</f>
        <v>3.99</v>
      </c>
      <c r="F313" s="38">
        <f>'Weekly capesize'!Z732</f>
        <v>6.64</v>
      </c>
      <c r="G313" s="38">
        <f>'Weekly capesize'!T732</f>
        <v>3.29</v>
      </c>
    </row>
    <row r="314" spans="1:7">
      <c r="A314" s="78">
        <f t="shared" si="9"/>
        <v>2016</v>
      </c>
      <c r="B314" s="78">
        <f t="shared" si="10"/>
        <v>1</v>
      </c>
      <c r="C314" s="29">
        <f>'Weekly capesize'!A733</f>
        <v>42381</v>
      </c>
      <c r="D314" s="38">
        <f>'Weekly capesize'!I733</f>
        <v>2.85</v>
      </c>
      <c r="E314" s="38">
        <f>'Weekly capesize'!S733</f>
        <v>2.95</v>
      </c>
      <c r="F314" s="38">
        <f>'Weekly capesize'!Z733</f>
        <v>6.25</v>
      </c>
      <c r="G314" s="38">
        <f>'Weekly capesize'!T733</f>
        <v>2.9</v>
      </c>
    </row>
    <row r="315" spans="1:7">
      <c r="A315" s="78">
        <f t="shared" si="9"/>
        <v>2016</v>
      </c>
      <c r="B315" s="78">
        <f t="shared" si="10"/>
        <v>1</v>
      </c>
      <c r="C315" s="29">
        <f>'Weekly capesize'!A734</f>
        <v>42388</v>
      </c>
      <c r="D315" s="38">
        <f>'Weekly capesize'!I734</f>
        <v>2.95</v>
      </c>
      <c r="E315" s="38">
        <f>'Weekly capesize'!S734</f>
        <v>2.4</v>
      </c>
      <c r="F315" s="38">
        <f>'Weekly capesize'!Z734</f>
        <v>5.5</v>
      </c>
      <c r="G315" s="38">
        <f>'Weekly capesize'!T734</f>
        <v>2.35</v>
      </c>
    </row>
    <row r="316" spans="1:7">
      <c r="A316" s="78">
        <f t="shared" si="9"/>
        <v>2016</v>
      </c>
      <c r="B316" s="78">
        <f t="shared" si="10"/>
        <v>1</v>
      </c>
      <c r="C316" s="29">
        <f>'Weekly capesize'!A735</f>
        <v>42395</v>
      </c>
      <c r="D316" s="38">
        <f>'Weekly capesize'!I735</f>
        <v>3</v>
      </c>
      <c r="E316" s="38">
        <f>'Weekly capesize'!S735</f>
        <v>2.7</v>
      </c>
      <c r="F316" s="38">
        <f>'Weekly capesize'!Z735</f>
        <v>5.35</v>
      </c>
      <c r="G316" s="38">
        <f>'Weekly capesize'!T735</f>
        <v>2.4500000000000002</v>
      </c>
    </row>
    <row r="317" spans="1:7">
      <c r="A317" s="78">
        <f t="shared" si="9"/>
        <v>2016</v>
      </c>
      <c r="B317" s="78">
        <f t="shared" si="10"/>
        <v>2</v>
      </c>
      <c r="C317" s="29">
        <f>'Weekly capesize'!A736</f>
        <v>42402</v>
      </c>
      <c r="D317" s="38">
        <f>'Weekly capesize'!I736</f>
        <v>3.05</v>
      </c>
      <c r="E317" s="38">
        <f>'Weekly capesize'!S736</f>
        <v>2.8</v>
      </c>
      <c r="F317" s="38">
        <f>'Weekly capesize'!Z736</f>
        <v>5.25</v>
      </c>
      <c r="G317" s="38">
        <f>'Weekly capesize'!T736</f>
        <v>2.75</v>
      </c>
    </row>
    <row r="318" spans="1:7">
      <c r="A318" s="78">
        <f t="shared" si="9"/>
        <v>2016</v>
      </c>
      <c r="B318" s="78">
        <f t="shared" si="10"/>
        <v>2</v>
      </c>
      <c r="C318" s="29">
        <f>'Weekly capesize'!A737</f>
        <v>42409</v>
      </c>
      <c r="D318" s="38">
        <f>'Weekly capesize'!I737</f>
        <v>2.85</v>
      </c>
      <c r="E318" s="38">
        <f>'Weekly capesize'!S737</f>
        <v>2.85</v>
      </c>
      <c r="F318" s="38">
        <f>'Weekly capesize'!Z737</f>
        <v>5.85</v>
      </c>
      <c r="G318" s="38">
        <f>'Weekly capesize'!T737</f>
        <v>2.75</v>
      </c>
    </row>
    <row r="319" spans="1:7">
      <c r="A319" s="78">
        <f t="shared" si="9"/>
        <v>2016</v>
      </c>
      <c r="B319" s="78">
        <f t="shared" si="10"/>
        <v>2</v>
      </c>
      <c r="C319" s="29">
        <f>'Weekly capesize'!A738</f>
        <v>42416</v>
      </c>
      <c r="D319" s="38">
        <f>'Weekly capesize'!I738</f>
        <v>2.85</v>
      </c>
      <c r="E319" s="38">
        <f>'Weekly capesize'!S738</f>
        <v>2.8</v>
      </c>
      <c r="F319" s="38">
        <f>'Weekly capesize'!Z738</f>
        <v>5.65</v>
      </c>
      <c r="G319" s="38">
        <f>'Weekly capesize'!T738</f>
        <v>2.4500000000000002</v>
      </c>
    </row>
    <row r="320" spans="1:7">
      <c r="A320" s="78">
        <f t="shared" si="9"/>
        <v>2016</v>
      </c>
      <c r="B320" s="78">
        <f t="shared" si="10"/>
        <v>2</v>
      </c>
      <c r="C320" s="29">
        <f>'Weekly capesize'!A739</f>
        <v>42423</v>
      </c>
      <c r="D320" s="38">
        <f>'Weekly capesize'!I739</f>
        <v>3.05</v>
      </c>
      <c r="E320" s="38">
        <f>'Weekly capesize'!S739</f>
        <v>2.75</v>
      </c>
      <c r="F320" s="38">
        <f>'Weekly capesize'!Z739</f>
        <v>5.65</v>
      </c>
      <c r="G320" s="38">
        <f>'Weekly capesize'!T739</f>
        <v>2.4500000000000002</v>
      </c>
    </row>
    <row r="321" spans="1:7">
      <c r="A321" s="78">
        <f t="shared" si="9"/>
        <v>2016</v>
      </c>
      <c r="B321" s="78">
        <f t="shared" si="10"/>
        <v>3</v>
      </c>
      <c r="C321" s="29">
        <f>'Weekly capesize'!A740</f>
        <v>42430</v>
      </c>
      <c r="D321" s="38">
        <f>'Weekly capesize'!I740</f>
        <v>2.95</v>
      </c>
      <c r="E321" s="38">
        <f>'Weekly capesize'!S740</f>
        <v>2.75</v>
      </c>
      <c r="F321" s="38">
        <f>'Weekly capesize'!Z740</f>
        <v>5.6</v>
      </c>
      <c r="G321" s="38">
        <f>'Weekly capesize'!T740</f>
        <v>2.4</v>
      </c>
    </row>
    <row r="322" spans="1:7">
      <c r="A322" s="78">
        <f t="shared" si="9"/>
        <v>2016</v>
      </c>
      <c r="B322" s="78">
        <f t="shared" si="10"/>
        <v>3</v>
      </c>
      <c r="C322" s="29">
        <f>'Weekly capesize'!A741</f>
        <v>42437</v>
      </c>
      <c r="D322" s="38">
        <f>'Weekly capesize'!I741</f>
        <v>2.95</v>
      </c>
      <c r="E322" s="38">
        <f>'Weekly capesize'!S741</f>
        <v>2.7</v>
      </c>
      <c r="F322" s="38">
        <f>'Weekly capesize'!Z741</f>
        <v>5.25</v>
      </c>
      <c r="G322" s="38">
        <f>'Weekly capesize'!T741</f>
        <v>2.35</v>
      </c>
    </row>
    <row r="323" spans="1:7">
      <c r="A323" s="78">
        <f t="shared" ref="A323:A386" si="11">YEAR(C323)</f>
        <v>2016</v>
      </c>
      <c r="B323" s="78">
        <f t="shared" ref="B323:B386" si="12">MONTH(C323)</f>
        <v>3</v>
      </c>
      <c r="C323" s="29">
        <f>'Weekly capesize'!A742</f>
        <v>42444</v>
      </c>
      <c r="D323" s="38">
        <f>'Weekly capesize'!I742</f>
        <v>2.95</v>
      </c>
      <c r="E323" s="38">
        <f>'Weekly capesize'!S742</f>
        <v>2.75</v>
      </c>
      <c r="F323" s="38">
        <f>'Weekly capesize'!Z742</f>
        <v>5.45</v>
      </c>
      <c r="G323" s="38">
        <f>'Weekly capesize'!T742</f>
        <v>2.4500000000000002</v>
      </c>
    </row>
    <row r="324" spans="1:7">
      <c r="A324" s="78">
        <f t="shared" si="11"/>
        <v>2016</v>
      </c>
      <c r="B324" s="78">
        <f t="shared" si="12"/>
        <v>3</v>
      </c>
      <c r="C324" s="29">
        <f>'Weekly capesize'!A743</f>
        <v>42451</v>
      </c>
      <c r="D324" s="38">
        <f>'Weekly capesize'!I743</f>
        <v>3.3</v>
      </c>
      <c r="E324" s="38">
        <f>'Weekly capesize'!S743</f>
        <v>3.05</v>
      </c>
      <c r="F324" s="38">
        <f>'Weekly capesize'!Z743</f>
        <v>5.8</v>
      </c>
      <c r="G324" s="38">
        <f>'Weekly capesize'!T743</f>
        <v>2.8</v>
      </c>
    </row>
    <row r="325" spans="1:7">
      <c r="A325" s="78">
        <f t="shared" si="11"/>
        <v>2016</v>
      </c>
      <c r="B325" s="78">
        <f t="shared" si="12"/>
        <v>3</v>
      </c>
      <c r="C325" s="29">
        <f>'Weekly capesize'!A744</f>
        <v>42458</v>
      </c>
      <c r="D325" s="38">
        <f>'Weekly capesize'!I744</f>
        <v>3.1</v>
      </c>
      <c r="E325" s="38">
        <f>'Weekly capesize'!S744</f>
        <v>3.25</v>
      </c>
      <c r="F325" s="38">
        <f>'Weekly capesize'!Z744</f>
        <v>5.85</v>
      </c>
      <c r="G325" s="38">
        <f>'Weekly capesize'!T744</f>
        <v>2.5</v>
      </c>
    </row>
    <row r="326" spans="1:7">
      <c r="A326" s="78">
        <f t="shared" si="11"/>
        <v>2016</v>
      </c>
      <c r="B326" s="78">
        <f t="shared" si="12"/>
        <v>4</v>
      </c>
      <c r="C326" s="29">
        <f>'Weekly capesize'!A745</f>
        <v>42465</v>
      </c>
      <c r="D326" s="38">
        <f>'Weekly capesize'!I745</f>
        <v>3.4</v>
      </c>
      <c r="E326" s="38">
        <f>'Weekly capesize'!S745</f>
        <v>3.55</v>
      </c>
      <c r="F326" s="38">
        <f>'Weekly capesize'!Z745</f>
        <v>6.35</v>
      </c>
      <c r="G326" s="38">
        <f>'Weekly capesize'!T745</f>
        <v>2.65</v>
      </c>
    </row>
    <row r="327" spans="1:7">
      <c r="A327" s="78">
        <f t="shared" si="11"/>
        <v>2016</v>
      </c>
      <c r="B327" s="78">
        <f t="shared" si="12"/>
        <v>4</v>
      </c>
      <c r="C327" s="29">
        <f>'Weekly capesize'!A746</f>
        <v>42472</v>
      </c>
      <c r="D327" s="38">
        <f>'Weekly capesize'!I746</f>
        <v>3.9</v>
      </c>
      <c r="E327" s="38">
        <f>'Weekly capesize'!S746</f>
        <v>3.95</v>
      </c>
      <c r="F327" s="38">
        <f>'Weekly capesize'!Z746</f>
        <v>7.4</v>
      </c>
      <c r="G327" s="38">
        <f>'Weekly capesize'!T746</f>
        <v>3.1</v>
      </c>
    </row>
    <row r="328" spans="1:7">
      <c r="A328" s="78">
        <f t="shared" si="11"/>
        <v>2016</v>
      </c>
      <c r="B328" s="78">
        <f t="shared" si="12"/>
        <v>4</v>
      </c>
      <c r="C328" s="29">
        <f>'Weekly capesize'!A747</f>
        <v>42479</v>
      </c>
      <c r="D328" s="38">
        <f>'Weekly capesize'!I747</f>
        <v>4.3</v>
      </c>
      <c r="E328" s="38">
        <f>'Weekly capesize'!S747</f>
        <v>4.7</v>
      </c>
      <c r="F328" s="38">
        <f>'Weekly capesize'!Z747</f>
        <v>8.5500000000000007</v>
      </c>
      <c r="G328" s="38">
        <f>'Weekly capesize'!T747</f>
        <v>4.2</v>
      </c>
    </row>
    <row r="329" spans="1:7">
      <c r="A329" s="78">
        <f t="shared" si="11"/>
        <v>2016</v>
      </c>
      <c r="B329" s="78">
        <f t="shared" si="12"/>
        <v>4</v>
      </c>
      <c r="C329" s="29">
        <f>'Weekly capesize'!A748</f>
        <v>42486</v>
      </c>
      <c r="D329" s="38">
        <f>'Weekly capesize'!I748</f>
        <v>4.5</v>
      </c>
      <c r="E329" s="38">
        <f>'Weekly capesize'!S748</f>
        <v>4.9000000000000004</v>
      </c>
      <c r="F329" s="38">
        <f>'Weekly capesize'!Z748</f>
        <v>9</v>
      </c>
      <c r="G329" s="38">
        <f>'Weekly capesize'!T748</f>
        <v>4.3</v>
      </c>
    </row>
    <row r="330" spans="1:7">
      <c r="A330" s="78">
        <f t="shared" si="11"/>
        <v>2016</v>
      </c>
      <c r="B330" s="78">
        <f t="shared" si="12"/>
        <v>5</v>
      </c>
      <c r="C330" s="29">
        <f>'Weekly capesize'!A749</f>
        <v>42493</v>
      </c>
      <c r="D330" s="38">
        <f>'Weekly capesize'!I749</f>
        <v>4.1500000000000004</v>
      </c>
      <c r="E330" s="38">
        <f>'Weekly capesize'!S749</f>
        <v>4.9000000000000004</v>
      </c>
      <c r="F330" s="38">
        <f>'Weekly capesize'!Z749</f>
        <v>8.75</v>
      </c>
      <c r="G330" s="38">
        <f>'Weekly capesize'!T749</f>
        <v>4.3</v>
      </c>
    </row>
    <row r="331" spans="1:7">
      <c r="A331" s="78">
        <f t="shared" si="11"/>
        <v>2016</v>
      </c>
      <c r="B331" s="78">
        <f t="shared" si="12"/>
        <v>5</v>
      </c>
      <c r="C331" s="29">
        <f>'Weekly capesize'!A750</f>
        <v>42500</v>
      </c>
      <c r="D331" s="38">
        <f>'Weekly capesize'!I750</f>
        <v>3.75</v>
      </c>
      <c r="E331" s="38">
        <f>'Weekly capesize'!S750</f>
        <v>4.6500000000000004</v>
      </c>
      <c r="F331" s="38">
        <f>'Weekly capesize'!Z750</f>
        <v>8.1</v>
      </c>
      <c r="G331" s="38">
        <f>'Weekly capesize'!T750</f>
        <v>4</v>
      </c>
    </row>
    <row r="332" spans="1:7">
      <c r="A332" s="78">
        <f t="shared" si="11"/>
        <v>2016</v>
      </c>
      <c r="B332" s="78">
        <f t="shared" si="12"/>
        <v>5</v>
      </c>
      <c r="C332" s="29">
        <f>'Weekly capesize'!A751</f>
        <v>42507</v>
      </c>
      <c r="D332" s="38">
        <f>'Weekly capesize'!I751</f>
        <v>3.75</v>
      </c>
      <c r="E332" s="38">
        <f>'Weekly capesize'!S751</f>
        <v>4.3</v>
      </c>
      <c r="F332" s="38">
        <f>'Weekly capesize'!Z751</f>
        <v>7.9</v>
      </c>
      <c r="G332" s="38">
        <f>'Weekly capesize'!T751</f>
        <v>3.6</v>
      </c>
    </row>
    <row r="333" spans="1:7">
      <c r="A333" s="78">
        <f t="shared" si="11"/>
        <v>2016</v>
      </c>
      <c r="B333" s="78">
        <f t="shared" si="12"/>
        <v>5</v>
      </c>
      <c r="C333" s="29">
        <f>'Weekly capesize'!A752</f>
        <v>42514</v>
      </c>
      <c r="D333" s="38">
        <f>'Weekly capesize'!I752</f>
        <v>4.1500000000000004</v>
      </c>
      <c r="E333" s="38">
        <f>'Weekly capesize'!S752</f>
        <v>4.5999999999999996</v>
      </c>
      <c r="F333" s="38">
        <f>'Weekly capesize'!Z752</f>
        <v>8.0500000000000007</v>
      </c>
      <c r="G333" s="38">
        <f>'Weekly capesize'!T752</f>
        <v>3.9</v>
      </c>
    </row>
    <row r="334" spans="1:7">
      <c r="A334" s="78">
        <f t="shared" si="11"/>
        <v>2016</v>
      </c>
      <c r="B334" s="78">
        <f t="shared" si="12"/>
        <v>5</v>
      </c>
      <c r="C334" s="29">
        <f>'Weekly capesize'!A753</f>
        <v>42521</v>
      </c>
      <c r="D334" s="38">
        <f>'Weekly capesize'!I753</f>
        <v>4.3</v>
      </c>
      <c r="E334" s="38">
        <f>'Weekly capesize'!S753</f>
        <v>4.3</v>
      </c>
      <c r="F334" s="38">
        <f>'Weekly capesize'!Z753</f>
        <v>8.25</v>
      </c>
      <c r="G334" s="38">
        <f>'Weekly capesize'!T753</f>
        <v>3.75</v>
      </c>
    </row>
    <row r="335" spans="1:7">
      <c r="A335" s="78">
        <f t="shared" si="11"/>
        <v>2016</v>
      </c>
      <c r="B335" s="78">
        <f t="shared" si="12"/>
        <v>6</v>
      </c>
      <c r="C335" s="29">
        <f>'Weekly capesize'!A754</f>
        <v>42528</v>
      </c>
      <c r="D335" s="38">
        <f>'Weekly capesize'!I754</f>
        <v>4.3499999999999996</v>
      </c>
      <c r="E335" s="38">
        <f>'Weekly capesize'!S754</f>
        <v>4.45</v>
      </c>
      <c r="F335" s="38">
        <f>'Weekly capesize'!Z754</f>
        <v>9</v>
      </c>
      <c r="G335" s="38">
        <f>'Weekly capesize'!T754</f>
        <v>3.7</v>
      </c>
    </row>
    <row r="336" spans="1:7">
      <c r="A336" s="78">
        <f t="shared" si="11"/>
        <v>2016</v>
      </c>
      <c r="B336" s="78">
        <f t="shared" si="12"/>
        <v>6</v>
      </c>
      <c r="C336" s="29">
        <f>'Weekly capesize'!A755</f>
        <v>42535</v>
      </c>
      <c r="D336" s="38">
        <f>'Weekly capesize'!I755</f>
        <v>4.95</v>
      </c>
      <c r="E336" s="38">
        <f>'Weekly capesize'!S755</f>
        <v>4.45</v>
      </c>
      <c r="F336" s="38">
        <f>'Weekly capesize'!Z755</f>
        <v>9.25</v>
      </c>
      <c r="G336" s="38">
        <f>'Weekly capesize'!T755</f>
        <v>3.9</v>
      </c>
    </row>
    <row r="337" spans="1:7">
      <c r="A337" s="78">
        <f t="shared" si="11"/>
        <v>2016</v>
      </c>
      <c r="B337" s="78">
        <f t="shared" si="12"/>
        <v>6</v>
      </c>
      <c r="C337" s="29">
        <f>'Weekly capesize'!A756</f>
        <v>42542</v>
      </c>
      <c r="D337" s="38">
        <f>'Weekly capesize'!I756</f>
        <v>4.6500000000000004</v>
      </c>
      <c r="E337" s="38">
        <f>'Weekly capesize'!S756</f>
        <v>4.25</v>
      </c>
      <c r="F337" s="38">
        <f>'Weekly capesize'!Z756</f>
        <v>8.85</v>
      </c>
      <c r="G337" s="38">
        <f>'Weekly capesize'!T756</f>
        <v>3.8</v>
      </c>
    </row>
    <row r="338" spans="1:7">
      <c r="A338" s="78">
        <f t="shared" si="11"/>
        <v>2016</v>
      </c>
      <c r="B338" s="78">
        <f t="shared" si="12"/>
        <v>6</v>
      </c>
      <c r="C338" s="29">
        <f>'Weekly capesize'!A757</f>
        <v>42549</v>
      </c>
      <c r="D338" s="38">
        <f>'Weekly capesize'!I757</f>
        <v>4.3499999999999996</v>
      </c>
      <c r="E338" s="38">
        <f>'Weekly capesize'!S757</f>
        <v>4.2</v>
      </c>
      <c r="F338" s="38">
        <f>'Weekly capesize'!Z757</f>
        <v>9.25</v>
      </c>
      <c r="G338" s="38">
        <f>'Weekly capesize'!T757</f>
        <v>3.8</v>
      </c>
    </row>
    <row r="339" spans="1:7">
      <c r="A339" s="78">
        <f t="shared" si="11"/>
        <v>2016</v>
      </c>
      <c r="B339" s="78">
        <f t="shared" si="12"/>
        <v>7</v>
      </c>
      <c r="C339" s="29">
        <f>'Weekly capesize'!A758</f>
        <v>42556</v>
      </c>
      <c r="D339" s="38">
        <f>'Weekly capesize'!I758</f>
        <v>4.7</v>
      </c>
      <c r="E339" s="38">
        <f>'Weekly capesize'!S758</f>
        <v>4.9000000000000004</v>
      </c>
      <c r="F339" s="38">
        <f>'Weekly capesize'!Z758</f>
        <v>9.75</v>
      </c>
      <c r="G339" s="38">
        <f>'Weekly capesize'!T758</f>
        <v>4</v>
      </c>
    </row>
    <row r="340" spans="1:7">
      <c r="A340" s="78">
        <f t="shared" si="11"/>
        <v>2016</v>
      </c>
      <c r="B340" s="78">
        <f t="shared" si="12"/>
        <v>7</v>
      </c>
      <c r="C340" s="29">
        <f>'Weekly capesize'!A759</f>
        <v>42563</v>
      </c>
      <c r="D340" s="38">
        <f>'Weekly capesize'!I759</f>
        <v>4.5999999999999996</v>
      </c>
      <c r="E340" s="38">
        <f>'Weekly capesize'!S759</f>
        <v>4.8</v>
      </c>
      <c r="F340" s="38">
        <f>'Weekly capesize'!Z759</f>
        <v>9.35</v>
      </c>
      <c r="G340" s="38">
        <f>'Weekly capesize'!T759</f>
        <v>4</v>
      </c>
    </row>
    <row r="341" spans="1:7">
      <c r="A341" s="78">
        <f t="shared" si="11"/>
        <v>2016</v>
      </c>
      <c r="B341" s="78">
        <f t="shared" si="12"/>
        <v>7</v>
      </c>
      <c r="C341" s="29">
        <f>'Weekly capesize'!A760</f>
        <v>42570</v>
      </c>
      <c r="D341" s="38">
        <f>'Weekly capesize'!I760</f>
        <v>4.55</v>
      </c>
      <c r="E341" s="38">
        <f>'Weekly capesize'!S760</f>
        <v>4.5</v>
      </c>
      <c r="F341" s="38">
        <f>'Weekly capesize'!Z760</f>
        <v>9.15</v>
      </c>
      <c r="G341" s="38">
        <f>'Weekly capesize'!T760</f>
        <v>3.95</v>
      </c>
    </row>
    <row r="342" spans="1:7">
      <c r="A342" s="78">
        <f t="shared" si="11"/>
        <v>2016</v>
      </c>
      <c r="B342" s="78">
        <f t="shared" si="12"/>
        <v>7</v>
      </c>
      <c r="C342" s="29">
        <f>'Weekly capesize'!A761</f>
        <v>42577</v>
      </c>
      <c r="D342" s="38">
        <f>'Weekly capesize'!I761</f>
        <v>4.0999999999999996</v>
      </c>
      <c r="E342" s="38">
        <f>'Weekly capesize'!S761</f>
        <v>4.3499999999999996</v>
      </c>
      <c r="F342" s="38">
        <f>'Weekly capesize'!Z761</f>
        <v>8.85</v>
      </c>
      <c r="G342" s="38">
        <f>'Weekly capesize'!T761</f>
        <v>3.85</v>
      </c>
    </row>
    <row r="343" spans="1:7">
      <c r="A343" s="78">
        <f t="shared" si="11"/>
        <v>2016</v>
      </c>
      <c r="B343" s="78">
        <f t="shared" si="12"/>
        <v>8</v>
      </c>
      <c r="C343" s="29">
        <f>'Weekly capesize'!A762</f>
        <v>42584</v>
      </c>
      <c r="D343" s="38">
        <f>'Weekly capesize'!I762</f>
        <v>3.8</v>
      </c>
      <c r="E343" s="38">
        <f>'Weekly capesize'!S762</f>
        <v>4.0999999999999996</v>
      </c>
      <c r="F343" s="38">
        <f>'Weekly capesize'!Z762</f>
        <v>8.6</v>
      </c>
      <c r="G343" s="38">
        <f>'Weekly capesize'!T762</f>
        <v>3.6</v>
      </c>
    </row>
    <row r="344" spans="1:7">
      <c r="A344" s="78">
        <f t="shared" si="11"/>
        <v>2016</v>
      </c>
      <c r="B344" s="78">
        <f t="shared" si="12"/>
        <v>8</v>
      </c>
      <c r="C344" s="29">
        <f>'Weekly capesize'!A763</f>
        <v>42591</v>
      </c>
      <c r="D344" s="38">
        <f>'Weekly capesize'!I763</f>
        <v>3.95</v>
      </c>
      <c r="E344" s="38">
        <f>'Weekly capesize'!S763</f>
        <v>4</v>
      </c>
      <c r="F344" s="38">
        <f>'Weekly capesize'!Z763</f>
        <v>9</v>
      </c>
      <c r="G344" s="38">
        <f>'Weekly capesize'!T763</f>
        <v>3.55</v>
      </c>
    </row>
    <row r="345" spans="1:7">
      <c r="A345" s="78">
        <f t="shared" si="11"/>
        <v>2016</v>
      </c>
      <c r="B345" s="78">
        <f t="shared" si="12"/>
        <v>8</v>
      </c>
      <c r="C345" s="29">
        <f>'Weekly capesize'!A764</f>
        <v>42598</v>
      </c>
      <c r="D345" s="38">
        <f>'Weekly capesize'!I764</f>
        <v>4.7</v>
      </c>
      <c r="E345" s="38">
        <f>'Weekly capesize'!S764</f>
        <v>4</v>
      </c>
      <c r="F345" s="38">
        <f>'Weekly capesize'!Z764</f>
        <v>9.25</v>
      </c>
      <c r="G345" s="38">
        <f>'Weekly capesize'!T764</f>
        <v>3.6</v>
      </c>
    </row>
    <row r="346" spans="1:7">
      <c r="A346" s="78">
        <f t="shared" si="11"/>
        <v>2016</v>
      </c>
      <c r="B346" s="78">
        <f t="shared" si="12"/>
        <v>8</v>
      </c>
      <c r="C346" s="29">
        <f>'Weekly capesize'!A765</f>
        <v>42605</v>
      </c>
      <c r="D346" s="38">
        <f>'Weekly capesize'!I765</f>
        <v>4.3</v>
      </c>
      <c r="E346" s="38">
        <f>'Weekly capesize'!S765</f>
        <v>4.05</v>
      </c>
      <c r="F346" s="38">
        <f>'Weekly capesize'!Z765</f>
        <v>9</v>
      </c>
      <c r="G346" s="38">
        <f>'Weekly capesize'!T765</f>
        <v>3.55</v>
      </c>
    </row>
    <row r="347" spans="1:7">
      <c r="A347" s="78">
        <f t="shared" si="11"/>
        <v>2016</v>
      </c>
      <c r="B347" s="78">
        <f t="shared" si="12"/>
        <v>8</v>
      </c>
      <c r="C347" s="29">
        <f>'Weekly capesize'!A766</f>
        <v>42612</v>
      </c>
      <c r="D347" s="38">
        <f>'Weekly capesize'!I766</f>
        <v>4.75</v>
      </c>
      <c r="E347" s="38">
        <f>'Weekly capesize'!S766</f>
        <v>4.7</v>
      </c>
      <c r="F347" s="38">
        <f>'Weekly capesize'!Z766</f>
        <v>9.8000000000000007</v>
      </c>
      <c r="G347" s="38">
        <f>'Weekly capesize'!T766</f>
        <v>4.1500000000000004</v>
      </c>
    </row>
    <row r="348" spans="1:7">
      <c r="A348" s="78">
        <f t="shared" si="11"/>
        <v>2016</v>
      </c>
      <c r="B348" s="78">
        <f t="shared" si="12"/>
        <v>9</v>
      </c>
      <c r="C348" s="29">
        <f>'Weekly capesize'!A767</f>
        <v>42619</v>
      </c>
      <c r="D348" s="38">
        <f>'Weekly capesize'!I767</f>
        <v>4.8499999999999996</v>
      </c>
      <c r="E348" s="38">
        <f>'Weekly capesize'!S767</f>
        <v>4.8499999999999996</v>
      </c>
      <c r="F348" s="38">
        <f>'Weekly capesize'!Z767</f>
        <v>10.1</v>
      </c>
      <c r="G348" s="38">
        <f>'Weekly capesize'!T767</f>
        <v>4.4000000000000004</v>
      </c>
    </row>
    <row r="349" spans="1:7">
      <c r="A349" s="78">
        <f t="shared" si="11"/>
        <v>2016</v>
      </c>
      <c r="B349" s="78">
        <f t="shared" si="12"/>
        <v>9</v>
      </c>
      <c r="C349" s="29">
        <f>'Weekly capesize'!A768</f>
        <v>42626</v>
      </c>
      <c r="D349" s="38">
        <f>'Weekly capesize'!I768</f>
        <v>5.85</v>
      </c>
      <c r="E349" s="38">
        <f>'Weekly capesize'!S768</f>
        <v>5.7</v>
      </c>
      <c r="F349" s="38">
        <f>'Weekly capesize'!Z768</f>
        <v>11.75</v>
      </c>
      <c r="G349" s="38">
        <f>'Weekly capesize'!T768</f>
        <v>5.5</v>
      </c>
    </row>
    <row r="350" spans="1:7">
      <c r="A350" s="78">
        <f t="shared" si="11"/>
        <v>2016</v>
      </c>
      <c r="B350" s="78">
        <f t="shared" si="12"/>
        <v>9</v>
      </c>
      <c r="C350" s="29">
        <f>'Weekly capesize'!A769</f>
        <v>42633</v>
      </c>
      <c r="D350" s="38">
        <f>'Weekly capesize'!I769</f>
        <v>5.8</v>
      </c>
      <c r="E350" s="38">
        <f>'Weekly capesize'!S769</f>
        <v>5.85</v>
      </c>
      <c r="F350" s="38">
        <f>'Weekly capesize'!Z769</f>
        <v>12</v>
      </c>
      <c r="G350" s="38">
        <f>'Weekly capesize'!T769</f>
        <v>5.8</v>
      </c>
    </row>
    <row r="351" spans="1:7">
      <c r="A351" s="78">
        <f t="shared" si="11"/>
        <v>2016</v>
      </c>
      <c r="B351" s="78">
        <f t="shared" si="12"/>
        <v>9</v>
      </c>
      <c r="C351" s="29">
        <f>'Weekly capesize'!A770</f>
        <v>42640</v>
      </c>
      <c r="D351" s="38">
        <f>'Weekly capesize'!I770</f>
        <v>6.4</v>
      </c>
      <c r="E351" s="38">
        <f>'Weekly capesize'!S770</f>
        <v>7.1</v>
      </c>
      <c r="F351" s="38">
        <f>'Weekly capesize'!Z770</f>
        <v>12.75</v>
      </c>
      <c r="G351" s="38">
        <f>'Weekly capesize'!T770</f>
        <v>6.75</v>
      </c>
    </row>
    <row r="352" spans="1:7">
      <c r="A352" s="78">
        <f t="shared" si="11"/>
        <v>2016</v>
      </c>
      <c r="B352" s="78">
        <f t="shared" si="12"/>
        <v>10</v>
      </c>
      <c r="C352" s="29">
        <f>'Weekly capesize'!A771</f>
        <v>42647</v>
      </c>
      <c r="D352" s="38">
        <f>'Weekly capesize'!I771</f>
        <v>5.55</v>
      </c>
      <c r="E352" s="38">
        <f>'Weekly capesize'!S771</f>
        <v>6.7</v>
      </c>
      <c r="F352" s="38">
        <f>'Weekly capesize'!Z771</f>
        <v>12</v>
      </c>
      <c r="G352" s="38">
        <f>'Weekly capesize'!T771</f>
        <v>6.45</v>
      </c>
    </row>
    <row r="353" spans="1:7">
      <c r="A353" s="78">
        <f t="shared" si="11"/>
        <v>2016</v>
      </c>
      <c r="B353" s="78">
        <f t="shared" si="12"/>
        <v>10</v>
      </c>
      <c r="C353" s="29">
        <f>'Weekly capesize'!A772</f>
        <v>42654</v>
      </c>
      <c r="D353" s="38">
        <f>'Weekly capesize'!I772</f>
        <v>6.15</v>
      </c>
      <c r="E353" s="38">
        <f>'Weekly capesize'!S772</f>
        <v>7.45</v>
      </c>
      <c r="F353" s="38">
        <f>'Weekly capesize'!Z772</f>
        <v>12.65</v>
      </c>
      <c r="G353" s="38">
        <f>'Weekly capesize'!T772</f>
        <v>6.85</v>
      </c>
    </row>
    <row r="354" spans="1:7">
      <c r="A354" s="78">
        <f t="shared" si="11"/>
        <v>2016</v>
      </c>
      <c r="B354" s="78">
        <f t="shared" si="12"/>
        <v>10</v>
      </c>
      <c r="C354" s="29">
        <f>'Weekly capesize'!A773</f>
        <v>42661</v>
      </c>
      <c r="D354" s="38">
        <f>'Weekly capesize'!I773</f>
        <v>6.05</v>
      </c>
      <c r="E354" s="38">
        <f>'Weekly capesize'!S773</f>
        <v>7.2</v>
      </c>
      <c r="F354" s="38">
        <f>'Weekly capesize'!Z773</f>
        <v>12.15</v>
      </c>
      <c r="G354" s="38">
        <f>'Weekly capesize'!T773</f>
        <v>6.65</v>
      </c>
    </row>
    <row r="355" spans="1:7">
      <c r="A355" s="78">
        <f t="shared" si="11"/>
        <v>2016</v>
      </c>
      <c r="B355" s="78">
        <f t="shared" si="12"/>
        <v>10</v>
      </c>
      <c r="C355" s="29">
        <f>'Weekly capesize'!A774</f>
        <v>42668</v>
      </c>
      <c r="D355" s="38">
        <f>'Weekly capesize'!I774</f>
        <v>5.2</v>
      </c>
      <c r="E355" s="38">
        <f>'Weekly capesize'!S774</f>
        <v>6.15</v>
      </c>
      <c r="F355" s="38">
        <f>'Weekly capesize'!Z774</f>
        <v>10.85</v>
      </c>
      <c r="G355" s="38">
        <f>'Weekly capesize'!T774</f>
        <v>6</v>
      </c>
    </row>
    <row r="356" spans="1:7">
      <c r="A356" s="78">
        <f t="shared" si="11"/>
        <v>2016</v>
      </c>
      <c r="B356" s="78">
        <f t="shared" si="12"/>
        <v>11</v>
      </c>
      <c r="C356" s="29">
        <f>'Weekly capesize'!A775</f>
        <v>42675</v>
      </c>
      <c r="D356" s="38">
        <f>'Weekly capesize'!I775</f>
        <v>5</v>
      </c>
      <c r="E356" s="38">
        <f>'Weekly capesize'!S775</f>
        <v>5.9</v>
      </c>
      <c r="F356" s="38">
        <f>'Weekly capesize'!Z775</f>
        <v>11</v>
      </c>
      <c r="G356" s="38">
        <f>'Weekly capesize'!T775</f>
        <v>5.6</v>
      </c>
    </row>
    <row r="357" spans="1:7">
      <c r="A357" s="78">
        <f t="shared" si="11"/>
        <v>2016</v>
      </c>
      <c r="B357" s="78">
        <f t="shared" si="12"/>
        <v>11</v>
      </c>
      <c r="C357" s="29">
        <f>'Weekly capesize'!A776</f>
        <v>42682</v>
      </c>
      <c r="D357" s="38">
        <f>'Weekly capesize'!I776</f>
        <v>5.5</v>
      </c>
      <c r="E357" s="38">
        <f>'Weekly capesize'!S776</f>
        <v>6.2</v>
      </c>
      <c r="F357" s="38">
        <f>'Weekly capesize'!Z776</f>
        <v>11.15</v>
      </c>
      <c r="G357" s="38">
        <f>'Weekly capesize'!T776</f>
        <v>5.95</v>
      </c>
    </row>
    <row r="358" spans="1:7">
      <c r="A358" s="78">
        <f t="shared" si="11"/>
        <v>2016</v>
      </c>
      <c r="B358" s="78">
        <f t="shared" si="12"/>
        <v>11</v>
      </c>
      <c r="C358" s="29">
        <f>'Weekly capesize'!A777</f>
        <v>42689</v>
      </c>
      <c r="D358" s="38">
        <f>'Weekly capesize'!I777</f>
        <v>6.4</v>
      </c>
      <c r="E358" s="38">
        <f>'Weekly capesize'!S777</f>
        <v>8.1</v>
      </c>
      <c r="F358" s="38">
        <f>'Weekly capesize'!Z777</f>
        <v>13.5</v>
      </c>
      <c r="G358" s="38">
        <f>'Weekly capesize'!T777</f>
        <v>7.5</v>
      </c>
    </row>
    <row r="359" spans="1:7">
      <c r="A359" s="78">
        <f t="shared" si="11"/>
        <v>2016</v>
      </c>
      <c r="B359" s="78">
        <f t="shared" si="12"/>
        <v>11</v>
      </c>
      <c r="C359" s="29">
        <f>'Weekly capesize'!A778</f>
        <v>42696</v>
      </c>
      <c r="D359" s="38">
        <f>'Weekly capesize'!I778</f>
        <v>7.15</v>
      </c>
      <c r="E359" s="38">
        <f>'Weekly capesize'!S778</f>
        <v>9.5</v>
      </c>
      <c r="F359" s="38">
        <f>'Weekly capesize'!Z778</f>
        <v>13.35</v>
      </c>
      <c r="G359" s="38">
        <f>'Weekly capesize'!T778</f>
        <v>8.65</v>
      </c>
    </row>
    <row r="360" spans="1:7">
      <c r="A360" s="78">
        <f t="shared" si="11"/>
        <v>2016</v>
      </c>
      <c r="B360" s="78">
        <f t="shared" si="12"/>
        <v>11</v>
      </c>
      <c r="C360" s="29">
        <f>'Weekly capesize'!A779</f>
        <v>42703</v>
      </c>
      <c r="D360" s="38">
        <f>'Weekly capesize'!I779</f>
        <v>6.4</v>
      </c>
      <c r="E360" s="38">
        <f>'Weekly capesize'!S779</f>
        <v>8.4</v>
      </c>
      <c r="F360" s="38">
        <f>'Weekly capesize'!Z779</f>
        <v>12.75</v>
      </c>
      <c r="G360" s="38">
        <f>'Weekly capesize'!T779</f>
        <v>7.9</v>
      </c>
    </row>
    <row r="361" spans="1:7">
      <c r="A361" s="78">
        <f t="shared" si="11"/>
        <v>2016</v>
      </c>
      <c r="B361" s="78">
        <f t="shared" si="12"/>
        <v>12</v>
      </c>
      <c r="C361" s="29">
        <f>'Weekly capesize'!A780</f>
        <v>42710</v>
      </c>
      <c r="D361" s="38">
        <f>'Weekly capesize'!I780</f>
        <v>6.1</v>
      </c>
      <c r="E361" s="38">
        <f>'Weekly capesize'!S780</f>
        <v>8.15</v>
      </c>
      <c r="F361" s="38">
        <f>'Weekly capesize'!Z780</f>
        <v>12.85</v>
      </c>
      <c r="G361" s="38">
        <f>'Weekly capesize'!T780</f>
        <v>8</v>
      </c>
    </row>
    <row r="362" spans="1:7">
      <c r="A362" s="78">
        <f t="shared" si="11"/>
        <v>2016</v>
      </c>
      <c r="B362" s="78">
        <f t="shared" si="12"/>
        <v>12</v>
      </c>
      <c r="C362" s="29">
        <f>'Weekly capesize'!A781</f>
        <v>42717</v>
      </c>
      <c r="D362" s="38">
        <f>'Weekly capesize'!I781</f>
        <v>5.25</v>
      </c>
      <c r="E362" s="38">
        <f>'Weekly capesize'!S781</f>
        <v>6.9</v>
      </c>
      <c r="F362" s="38">
        <f>'Weekly capesize'!Z781</f>
        <v>10.55</v>
      </c>
      <c r="G362" s="38">
        <f>'Weekly capesize'!T781</f>
        <v>7.1</v>
      </c>
    </row>
    <row r="363" spans="1:7">
      <c r="A363" s="78">
        <f t="shared" si="11"/>
        <v>2016</v>
      </c>
      <c r="B363" s="78">
        <f t="shared" si="12"/>
        <v>12</v>
      </c>
      <c r="C363" s="29">
        <f>'Weekly capesize'!A782</f>
        <v>42724</v>
      </c>
      <c r="D363" s="38">
        <f>'Weekly capesize'!I782</f>
        <v>5</v>
      </c>
      <c r="E363" s="38">
        <f>'Weekly capesize'!S782</f>
        <v>6</v>
      </c>
      <c r="F363" s="38">
        <f>'Weekly capesize'!Z782</f>
        <v>10.8</v>
      </c>
      <c r="G363" s="38">
        <f>'Weekly capesize'!T782</f>
        <v>6</v>
      </c>
    </row>
    <row r="364" spans="1:7">
      <c r="A364" s="78">
        <f t="shared" si="11"/>
        <v>2016</v>
      </c>
      <c r="B364" s="78">
        <f t="shared" si="12"/>
        <v>12</v>
      </c>
      <c r="C364" s="29">
        <f>'Weekly capesize'!A783</f>
        <v>42731</v>
      </c>
      <c r="D364" s="38">
        <f>'Weekly capesize'!I783</f>
        <v>5.4</v>
      </c>
      <c r="E364" s="38">
        <f>'Weekly capesize'!S783</f>
        <v>7.25</v>
      </c>
      <c r="F364" s="38">
        <f>'Weekly capesize'!Z783</f>
        <v>13.4</v>
      </c>
      <c r="G364" s="38">
        <f>'Weekly capesize'!T783</f>
        <v>6.6</v>
      </c>
    </row>
    <row r="365" spans="1:7">
      <c r="A365" s="78">
        <f t="shared" si="11"/>
        <v>2017</v>
      </c>
      <c r="B365" s="78">
        <f t="shared" si="12"/>
        <v>1</v>
      </c>
      <c r="C365" s="29">
        <f>'Weekly capesize'!A784</f>
        <v>42738</v>
      </c>
      <c r="D365" s="38">
        <f>'Weekly capesize'!I784</f>
        <v>6.15</v>
      </c>
      <c r="E365" s="38">
        <f>'Weekly capesize'!S784</f>
        <v>7.45</v>
      </c>
      <c r="F365" s="38">
        <f>'Weekly capesize'!Z784</f>
        <v>13.25</v>
      </c>
      <c r="G365" s="38">
        <f>'Weekly capesize'!T784</f>
        <v>6.9</v>
      </c>
    </row>
    <row r="366" spans="1:7">
      <c r="A366" s="78">
        <f t="shared" si="11"/>
        <v>2017</v>
      </c>
      <c r="B366" s="78">
        <f t="shared" si="12"/>
        <v>1</v>
      </c>
      <c r="C366" s="29">
        <f>'Weekly capesize'!A785</f>
        <v>42744</v>
      </c>
      <c r="D366" s="38">
        <f>'Weekly capesize'!I785</f>
        <v>6.05</v>
      </c>
      <c r="E366" s="38">
        <f>'Weekly capesize'!S785</f>
        <v>7.75</v>
      </c>
      <c r="F366" s="38">
        <f>'Weekly capesize'!Z785</f>
        <v>13.6</v>
      </c>
      <c r="G366" s="38">
        <f>'Weekly capesize'!T785</f>
        <v>7.25</v>
      </c>
    </row>
    <row r="367" spans="1:7">
      <c r="A367" s="78">
        <f t="shared" si="11"/>
        <v>2017</v>
      </c>
      <c r="B367" s="78">
        <f t="shared" si="12"/>
        <v>1</v>
      </c>
      <c r="C367" s="29">
        <f>'Weekly capesize'!A786</f>
        <v>42751</v>
      </c>
      <c r="D367" s="38">
        <f>'Weekly capesize'!I786</f>
        <v>5.55</v>
      </c>
      <c r="E367" s="38">
        <f>'Weekly capesize'!S786</f>
        <v>7.3</v>
      </c>
      <c r="F367" s="38">
        <f>'Weekly capesize'!Z786</f>
        <v>12.5</v>
      </c>
      <c r="G367" s="38">
        <f>'Weekly capesize'!T786</f>
        <v>6.75</v>
      </c>
    </row>
    <row r="368" spans="1:7">
      <c r="A368" s="78">
        <f t="shared" si="11"/>
        <v>2017</v>
      </c>
      <c r="B368" s="78">
        <f t="shared" si="12"/>
        <v>1</v>
      </c>
      <c r="C368" s="29">
        <f>'Weekly capesize'!A787</f>
        <v>42758</v>
      </c>
      <c r="D368" s="38">
        <f>'Weekly capesize'!I787</f>
        <v>5.65</v>
      </c>
      <c r="E368" s="38">
        <f>'Weekly capesize'!S787</f>
        <v>8</v>
      </c>
      <c r="F368" s="38">
        <f>'Weekly capesize'!Z787</f>
        <v>13.6</v>
      </c>
      <c r="G368" s="38">
        <f>'Weekly capesize'!T787</f>
        <v>7.25</v>
      </c>
    </row>
    <row r="369" spans="1:7">
      <c r="A369" s="78">
        <f t="shared" si="11"/>
        <v>2017</v>
      </c>
      <c r="B369" s="78">
        <f t="shared" si="12"/>
        <v>1</v>
      </c>
      <c r="C369" s="29">
        <f>'Weekly capesize'!A788</f>
        <v>42765</v>
      </c>
      <c r="D369" s="38">
        <f>'Weekly capesize'!I788</f>
        <v>5.05</v>
      </c>
      <c r="E369" s="38">
        <f>'Weekly capesize'!S788</f>
        <v>6.85</v>
      </c>
      <c r="F369" s="38">
        <f>'Weekly capesize'!Z788</f>
        <v>12</v>
      </c>
      <c r="G369" s="38">
        <f>'Weekly capesize'!T788</f>
        <v>6.65</v>
      </c>
    </row>
    <row r="370" spans="1:7">
      <c r="A370" s="78">
        <f t="shared" si="11"/>
        <v>2017</v>
      </c>
      <c r="B370" s="78">
        <f t="shared" si="12"/>
        <v>2</v>
      </c>
      <c r="C370" s="29">
        <f>'Weekly capesize'!A789</f>
        <v>42772</v>
      </c>
      <c r="D370" s="38">
        <f>'Weekly capesize'!I789</f>
        <v>4.8499999999999996</v>
      </c>
      <c r="E370" s="38">
        <f>'Weekly capesize'!S789</f>
        <v>6</v>
      </c>
      <c r="F370" s="38">
        <f>'Weekly capesize'!Z789</f>
        <v>11.35</v>
      </c>
      <c r="G370" s="38">
        <f>'Weekly capesize'!T789</f>
        <v>5.65</v>
      </c>
    </row>
    <row r="371" spans="1:7">
      <c r="A371" s="78">
        <f t="shared" si="11"/>
        <v>2017</v>
      </c>
      <c r="B371" s="78">
        <f t="shared" si="12"/>
        <v>2</v>
      </c>
      <c r="C371" s="29">
        <f>'Weekly capesize'!A790</f>
        <v>42779</v>
      </c>
      <c r="D371" s="38">
        <f>'Weekly capesize'!I790</f>
        <v>4.25</v>
      </c>
      <c r="E371" s="38">
        <f>'Weekly capesize'!S790</f>
        <v>5.35</v>
      </c>
      <c r="F371" s="38">
        <f>'Weekly capesize'!Z790</f>
        <v>11.1</v>
      </c>
      <c r="G371" s="38">
        <f>'Weekly capesize'!T790</f>
        <v>5.05</v>
      </c>
    </row>
    <row r="372" spans="1:7">
      <c r="A372" s="78">
        <f t="shared" si="11"/>
        <v>2017</v>
      </c>
      <c r="B372" s="78">
        <f t="shared" si="12"/>
        <v>2</v>
      </c>
      <c r="C372" s="29">
        <f>'Weekly capesize'!A791</f>
        <v>42786</v>
      </c>
      <c r="D372" s="38">
        <f>'Weekly capesize'!I791</f>
        <v>4.9000000000000004</v>
      </c>
      <c r="E372" s="38">
        <f>'Weekly capesize'!S791</f>
        <v>5.3</v>
      </c>
      <c r="F372" s="38">
        <f>'Weekly capesize'!Z791</f>
        <v>10.85</v>
      </c>
      <c r="G372" s="38">
        <f>'Weekly capesize'!T791</f>
        <v>4.9000000000000004</v>
      </c>
    </row>
    <row r="373" spans="1:7">
      <c r="A373" s="78">
        <f t="shared" si="11"/>
        <v>2017</v>
      </c>
      <c r="B373" s="78">
        <f t="shared" si="12"/>
        <v>2</v>
      </c>
      <c r="C373" s="29">
        <f>'Weekly capesize'!A792</f>
        <v>42793</v>
      </c>
      <c r="D373" s="38">
        <f>'Weekly capesize'!I792</f>
        <v>6</v>
      </c>
      <c r="E373" s="38">
        <f>'Weekly capesize'!S792</f>
        <v>6</v>
      </c>
      <c r="F373" s="38">
        <f>'Weekly capesize'!Z792</f>
        <v>11.5</v>
      </c>
      <c r="G373" s="38">
        <f>'Weekly capesize'!T792</f>
        <v>5.35</v>
      </c>
    </row>
    <row r="374" spans="1:7">
      <c r="A374" s="78">
        <f t="shared" si="11"/>
        <v>2017</v>
      </c>
      <c r="B374" s="78">
        <f t="shared" si="12"/>
        <v>3</v>
      </c>
      <c r="C374" s="29">
        <f>'Weekly capesize'!A793</f>
        <v>42800</v>
      </c>
      <c r="D374" s="38">
        <f>'Weekly capesize'!I793</f>
        <v>6.4</v>
      </c>
      <c r="E374" s="38">
        <f>'Weekly capesize'!S793</f>
        <v>5.85</v>
      </c>
      <c r="F374" s="38">
        <f>'Weekly capesize'!Z793</f>
        <v>12.5</v>
      </c>
      <c r="G374" s="38">
        <f>'Weekly capesize'!T793</f>
        <v>5.5</v>
      </c>
    </row>
    <row r="375" spans="1:7">
      <c r="A375" s="78">
        <f t="shared" si="11"/>
        <v>2017</v>
      </c>
      <c r="B375" s="78">
        <f t="shared" si="12"/>
        <v>3</v>
      </c>
      <c r="C375" s="29">
        <f>'Weekly capesize'!A794</f>
        <v>42807</v>
      </c>
      <c r="D375" s="38">
        <f>'Weekly capesize'!I794</f>
        <v>6.6</v>
      </c>
      <c r="E375" s="38">
        <f>'Weekly capesize'!S794</f>
        <v>6.95</v>
      </c>
      <c r="F375" s="38">
        <f>'Weekly capesize'!Z794</f>
        <v>14.85</v>
      </c>
      <c r="G375" s="38">
        <f>'Weekly capesize'!T794</f>
        <v>6.65</v>
      </c>
    </row>
    <row r="376" spans="1:7">
      <c r="A376" s="78">
        <f t="shared" si="11"/>
        <v>2017</v>
      </c>
      <c r="B376" s="78">
        <f t="shared" si="12"/>
        <v>3</v>
      </c>
      <c r="C376" s="29">
        <f>'Weekly capesize'!A795</f>
        <v>42814</v>
      </c>
      <c r="D376" s="38">
        <f>'Weekly capesize'!I795</f>
        <v>6.95</v>
      </c>
      <c r="E376" s="38">
        <f>'Weekly capesize'!S795</f>
        <v>8.1999999999999993</v>
      </c>
      <c r="F376" s="38">
        <f>'Weekly capesize'!Z795</f>
        <v>16.7</v>
      </c>
      <c r="G376" s="38">
        <f>'Weekly capesize'!T795</f>
        <v>7.75</v>
      </c>
    </row>
    <row r="377" spans="1:7">
      <c r="A377" s="78">
        <f t="shared" si="11"/>
        <v>2017</v>
      </c>
      <c r="B377" s="78">
        <f t="shared" si="12"/>
        <v>3</v>
      </c>
      <c r="C377" s="29">
        <f>'Weekly capesize'!A796</f>
        <v>42821</v>
      </c>
      <c r="D377" s="38">
        <f>'Weekly capesize'!I796</f>
        <v>7</v>
      </c>
      <c r="E377" s="38">
        <f>'Weekly capesize'!S796</f>
        <v>8.4499999999999993</v>
      </c>
      <c r="F377" s="38">
        <f>'Weekly capesize'!Z796</f>
        <v>16.25</v>
      </c>
      <c r="G377" s="38">
        <f>'Weekly capesize'!T796</f>
        <v>7.9</v>
      </c>
    </row>
    <row r="378" spans="1:7">
      <c r="A378" s="78">
        <f t="shared" si="11"/>
        <v>2017</v>
      </c>
      <c r="B378" s="78">
        <f t="shared" si="12"/>
        <v>4</v>
      </c>
      <c r="C378" s="29">
        <f>'Weekly capesize'!A797</f>
        <v>42828</v>
      </c>
      <c r="D378" s="38">
        <f>'Weekly capesize'!I797</f>
        <v>6.6</v>
      </c>
      <c r="E378" s="38">
        <f>'Weekly capesize'!S797</f>
        <v>8.6</v>
      </c>
      <c r="F378" s="38">
        <f>'Weekly capesize'!Z797</f>
        <v>16.25</v>
      </c>
      <c r="G378" s="38">
        <f>'Weekly capesize'!T797</f>
        <v>8.1</v>
      </c>
    </row>
    <row r="379" spans="1:7">
      <c r="A379" s="78">
        <f t="shared" si="11"/>
        <v>2017</v>
      </c>
      <c r="B379" s="78">
        <f t="shared" si="12"/>
        <v>4</v>
      </c>
      <c r="C379" s="29">
        <f>'Weekly capesize'!A798</f>
        <v>42835</v>
      </c>
      <c r="D379" s="38">
        <f>'Weekly capesize'!I798</f>
        <v>6.15</v>
      </c>
      <c r="E379" s="38">
        <f>'Weekly capesize'!S798</f>
        <v>7.6</v>
      </c>
      <c r="F379" s="38">
        <f>'Weekly capesize'!Z798</f>
        <v>14.45</v>
      </c>
      <c r="G379" s="38">
        <f>'Weekly capesize'!T798</f>
        <v>7.45</v>
      </c>
    </row>
    <row r="380" spans="1:7">
      <c r="A380" s="78">
        <f t="shared" si="11"/>
        <v>2017</v>
      </c>
      <c r="B380" s="78">
        <f t="shared" si="12"/>
        <v>4</v>
      </c>
      <c r="C380" s="29">
        <f>'Weekly capesize'!A799</f>
        <v>42842</v>
      </c>
      <c r="D380" s="38">
        <f>'Weekly capesize'!I799</f>
        <v>6.25</v>
      </c>
      <c r="E380" s="38">
        <f>'Weekly capesize'!S799</f>
        <v>7.8</v>
      </c>
      <c r="F380" s="38">
        <f>'Weekly capesize'!Z799</f>
        <v>14.95</v>
      </c>
      <c r="G380" s="38">
        <f>'Weekly capesize'!T799</f>
        <v>7.55</v>
      </c>
    </row>
    <row r="381" spans="1:7">
      <c r="A381" s="78">
        <f t="shared" si="11"/>
        <v>2017</v>
      </c>
      <c r="B381" s="78">
        <f t="shared" si="12"/>
        <v>4</v>
      </c>
      <c r="C381" s="29">
        <f>'Weekly capesize'!A800</f>
        <v>42849</v>
      </c>
      <c r="D381" s="38">
        <f>'Weekly capesize'!I800</f>
        <v>5.9</v>
      </c>
      <c r="E381" s="38">
        <f>'Weekly capesize'!S800</f>
        <v>6.25</v>
      </c>
      <c r="F381" s="38">
        <f>'Weekly capesize'!Z800</f>
        <v>13.1</v>
      </c>
      <c r="G381" s="38">
        <f>'Weekly capesize'!T800</f>
        <v>6.5</v>
      </c>
    </row>
    <row r="382" spans="1:7">
      <c r="A382" s="78">
        <f t="shared" si="11"/>
        <v>2017</v>
      </c>
      <c r="B382" s="78">
        <f t="shared" si="12"/>
        <v>5</v>
      </c>
      <c r="C382" s="29">
        <f>'Weekly capesize'!A801</f>
        <v>42856</v>
      </c>
      <c r="D382" s="38">
        <f>'Weekly capesize'!I801</f>
        <v>6.1</v>
      </c>
      <c r="E382" s="38">
        <f>'Weekly capesize'!S801</f>
        <v>6.4</v>
      </c>
      <c r="F382" s="38">
        <f>'Weekly capesize'!Z801</f>
        <v>13.85</v>
      </c>
      <c r="G382" s="38">
        <f>'Weekly capesize'!T801</f>
        <v>6.2</v>
      </c>
    </row>
    <row r="383" spans="1:7">
      <c r="A383" s="78">
        <f t="shared" si="11"/>
        <v>2017</v>
      </c>
      <c r="B383" s="78">
        <f t="shared" si="12"/>
        <v>5</v>
      </c>
      <c r="C383" s="29">
        <f>'Weekly capesize'!A802</f>
        <v>42863</v>
      </c>
      <c r="D383" s="38">
        <f>'Weekly capesize'!I802</f>
        <v>5.65</v>
      </c>
      <c r="E383" s="38">
        <f>'Weekly capesize'!S802</f>
        <v>6</v>
      </c>
      <c r="F383" s="38">
        <f>'Weekly capesize'!Z802</f>
        <v>13.2</v>
      </c>
      <c r="G383" s="38">
        <f>'Weekly capesize'!T802</f>
        <v>5.8</v>
      </c>
    </row>
    <row r="384" spans="1:7">
      <c r="A384" s="78">
        <f t="shared" si="11"/>
        <v>2017</v>
      </c>
      <c r="B384" s="78">
        <f t="shared" si="12"/>
        <v>5</v>
      </c>
      <c r="C384" s="29">
        <f>'Weekly capesize'!A803</f>
        <v>42870</v>
      </c>
      <c r="D384" s="38">
        <f>'Weekly capesize'!I803</f>
        <v>6.1</v>
      </c>
      <c r="E384" s="38">
        <f>'Weekly capesize'!S803</f>
        <v>6.3</v>
      </c>
      <c r="F384" s="38">
        <f>'Weekly capesize'!Z803</f>
        <v>14.45</v>
      </c>
      <c r="G384" s="38">
        <f>'Weekly capesize'!T803</f>
        <v>6.1</v>
      </c>
    </row>
    <row r="385" spans="1:7">
      <c r="A385" s="78">
        <f t="shared" si="11"/>
        <v>2017</v>
      </c>
      <c r="B385" s="78">
        <f t="shared" si="12"/>
        <v>5</v>
      </c>
      <c r="C385" s="29">
        <f>'Weekly capesize'!A804</f>
        <v>42877</v>
      </c>
      <c r="D385" s="38">
        <f>'Weekly capesize'!I804</f>
        <v>6.1</v>
      </c>
      <c r="E385" s="38">
        <f>'Weekly capesize'!S804</f>
        <v>6.1</v>
      </c>
      <c r="F385" s="38">
        <f>'Weekly capesize'!Z804</f>
        <v>14.55</v>
      </c>
      <c r="G385" s="38">
        <f>'Weekly capesize'!T804</f>
        <v>6</v>
      </c>
    </row>
    <row r="386" spans="1:7">
      <c r="A386" s="78">
        <f t="shared" si="11"/>
        <v>2017</v>
      </c>
      <c r="B386" s="78">
        <f t="shared" si="12"/>
        <v>5</v>
      </c>
      <c r="C386" s="29">
        <f>'Weekly capesize'!A805</f>
        <v>42884</v>
      </c>
      <c r="D386" s="38">
        <f>'Weekly capesize'!I805</f>
        <v>6</v>
      </c>
      <c r="E386" s="38">
        <f>'Weekly capesize'!S805</f>
        <v>6</v>
      </c>
      <c r="F386" s="38">
        <f>'Weekly capesize'!Z805</f>
        <v>14.2</v>
      </c>
      <c r="G386" s="38">
        <f>'Weekly capesize'!T805</f>
        <v>5.9</v>
      </c>
    </row>
    <row r="387" spans="1:7">
      <c r="A387" s="78">
        <f t="shared" ref="A387:A450" si="13">YEAR(C387)</f>
        <v>2017</v>
      </c>
      <c r="B387" s="78">
        <f t="shared" ref="B387:B450" si="14">MONTH(C387)</f>
        <v>6</v>
      </c>
      <c r="C387" s="29">
        <f>'Weekly capesize'!A806</f>
        <v>42891</v>
      </c>
      <c r="D387" s="38">
        <f>'Weekly capesize'!I806</f>
        <v>5.6</v>
      </c>
      <c r="E387" s="38">
        <f>'Weekly capesize'!S806</f>
        <v>5.55</v>
      </c>
      <c r="F387" s="38">
        <f>'Weekly capesize'!Z806</f>
        <v>13.55</v>
      </c>
      <c r="G387" s="38">
        <f>'Weekly capesize'!T806</f>
        <v>5.45</v>
      </c>
    </row>
    <row r="388" spans="1:7">
      <c r="A388" s="78">
        <f t="shared" si="13"/>
        <v>2017</v>
      </c>
      <c r="B388" s="78">
        <f t="shared" si="14"/>
        <v>6</v>
      </c>
      <c r="C388" s="29">
        <f>'Weekly capesize'!A807</f>
        <v>42898</v>
      </c>
      <c r="D388" s="38">
        <f>'Weekly capesize'!I807</f>
        <v>5.9</v>
      </c>
      <c r="E388" s="38">
        <f>'Weekly capesize'!S807</f>
        <v>5.75</v>
      </c>
      <c r="F388" s="38">
        <f>'Weekly capesize'!Z807</f>
        <v>13.2</v>
      </c>
      <c r="G388" s="38">
        <f>'Weekly capesize'!T807</f>
        <v>5.55</v>
      </c>
    </row>
    <row r="389" spans="1:7">
      <c r="A389" s="78">
        <f t="shared" si="13"/>
        <v>2017</v>
      </c>
      <c r="B389" s="78">
        <f t="shared" si="14"/>
        <v>6</v>
      </c>
      <c r="C389" s="29">
        <f>'Weekly capesize'!A808</f>
        <v>42905</v>
      </c>
      <c r="D389" s="38">
        <f>'Weekly capesize'!I808</f>
        <v>5.3</v>
      </c>
      <c r="E389" s="38">
        <f>'Weekly capesize'!S808</f>
        <v>5.55</v>
      </c>
      <c r="F389" s="38">
        <f>'Weekly capesize'!Z808</f>
        <v>12.65</v>
      </c>
      <c r="G389" s="38">
        <f>'Weekly capesize'!T808</f>
        <v>5.4</v>
      </c>
    </row>
    <row r="390" spans="1:7">
      <c r="A390" s="78">
        <f t="shared" si="13"/>
        <v>2017</v>
      </c>
      <c r="B390" s="78">
        <f t="shared" si="14"/>
        <v>6</v>
      </c>
      <c r="C390" s="29">
        <f>'Weekly capesize'!A809</f>
        <v>42912</v>
      </c>
      <c r="D390" s="38">
        <f>'Weekly capesize'!I809</f>
        <v>4.6500000000000004</v>
      </c>
      <c r="E390" s="38">
        <f>'Weekly capesize'!S809</f>
        <v>5.0999999999999996</v>
      </c>
      <c r="F390" s="38">
        <f>'Weekly capesize'!Z809</f>
        <v>11.15</v>
      </c>
      <c r="G390" s="38">
        <f>'Weekly capesize'!T809</f>
        <v>4.9000000000000004</v>
      </c>
    </row>
    <row r="391" spans="1:7">
      <c r="A391" s="78">
        <f t="shared" si="13"/>
        <v>2017</v>
      </c>
      <c r="B391" s="78">
        <f t="shared" si="14"/>
        <v>7</v>
      </c>
      <c r="C391" s="29">
        <f>'Weekly capesize'!A810</f>
        <v>42919</v>
      </c>
      <c r="D391" s="38">
        <f>'Weekly capesize'!I810</f>
        <v>5</v>
      </c>
      <c r="E391" s="38">
        <f>'Weekly capesize'!S810</f>
        <v>5.0999999999999996</v>
      </c>
      <c r="F391" s="38">
        <f>'Weekly capesize'!Z810</f>
        <v>11.5</v>
      </c>
      <c r="G391" s="38">
        <f>'Weekly capesize'!T810</f>
        <v>5</v>
      </c>
    </row>
    <row r="392" spans="1:7">
      <c r="A392" s="78">
        <f t="shared" si="13"/>
        <v>2017</v>
      </c>
      <c r="B392" s="78">
        <f t="shared" si="14"/>
        <v>7</v>
      </c>
      <c r="C392" s="29">
        <f>'Weekly capesize'!A811</f>
        <v>42926</v>
      </c>
      <c r="D392" s="38">
        <f>'Weekly capesize'!I811</f>
        <v>4.4000000000000004</v>
      </c>
      <c r="E392" s="38">
        <f>'Weekly capesize'!S811</f>
        <v>4.6500000000000004</v>
      </c>
      <c r="F392" s="38">
        <f>'Weekly capesize'!Z811</f>
        <v>10.8</v>
      </c>
      <c r="G392" s="38">
        <f>'Weekly capesize'!T811</f>
        <v>4.3</v>
      </c>
    </row>
    <row r="393" spans="1:7">
      <c r="A393" s="78">
        <f t="shared" si="13"/>
        <v>2017</v>
      </c>
      <c r="B393" s="78">
        <f t="shared" si="14"/>
        <v>7</v>
      </c>
      <c r="C393" s="29">
        <f>'Weekly capesize'!A812</f>
        <v>42933</v>
      </c>
      <c r="D393" s="38">
        <f>'Weekly capesize'!I812</f>
        <v>5.15</v>
      </c>
      <c r="E393" s="38">
        <f>'Weekly capesize'!S812</f>
        <v>4.8499999999999996</v>
      </c>
      <c r="F393" s="38">
        <f>'Weekly capesize'!Z812</f>
        <v>12</v>
      </c>
      <c r="G393" s="38">
        <f>'Weekly capesize'!T812</f>
        <v>4.45</v>
      </c>
    </row>
    <row r="394" spans="1:7">
      <c r="A394" s="78">
        <f t="shared" si="13"/>
        <v>2017</v>
      </c>
      <c r="B394" s="78">
        <f t="shared" si="14"/>
        <v>7</v>
      </c>
      <c r="C394" s="29">
        <f>'Weekly capesize'!A813</f>
        <v>42940</v>
      </c>
      <c r="D394" s="38">
        <f>'Weekly capesize'!I813</f>
        <v>5.5</v>
      </c>
      <c r="E394" s="38">
        <f>'Weekly capesize'!S813</f>
        <v>5.15</v>
      </c>
      <c r="F394" s="38">
        <f>'Weekly capesize'!Z813</f>
        <v>13</v>
      </c>
      <c r="G394" s="38">
        <f>'Weekly capesize'!T813</f>
        <v>4.8</v>
      </c>
    </row>
    <row r="395" spans="1:7">
      <c r="A395" s="78">
        <f t="shared" si="13"/>
        <v>2017</v>
      </c>
      <c r="B395" s="78">
        <f t="shared" si="14"/>
        <v>7</v>
      </c>
      <c r="C395" s="29">
        <f>'Weekly capesize'!A814</f>
        <v>42947</v>
      </c>
      <c r="D395" s="38">
        <f>'Weekly capesize'!I814</f>
        <v>5.3</v>
      </c>
      <c r="E395" s="38">
        <f>'Weekly capesize'!S814</f>
        <v>5.15</v>
      </c>
      <c r="F395" s="38">
        <f>'Weekly capesize'!Z814</f>
        <v>12.9</v>
      </c>
      <c r="G395" s="38">
        <f>'Weekly capesize'!T814</f>
        <v>4.8</v>
      </c>
    </row>
    <row r="396" spans="1:7">
      <c r="A396" s="78">
        <f t="shared" si="13"/>
        <v>2017</v>
      </c>
      <c r="B396" s="78">
        <f t="shared" si="14"/>
        <v>8</v>
      </c>
      <c r="C396" s="29">
        <f>'Weekly capesize'!A815</f>
        <v>42954</v>
      </c>
      <c r="D396" s="38">
        <f>'Weekly capesize'!I815</f>
        <v>6.3</v>
      </c>
      <c r="E396" s="38">
        <f>'Weekly capesize'!S815</f>
        <v>6.3</v>
      </c>
      <c r="F396" s="38">
        <f>'Weekly capesize'!Z815</f>
        <v>14</v>
      </c>
      <c r="G396" s="38">
        <f>'Weekly capesize'!T815</f>
        <v>5.5</v>
      </c>
    </row>
    <row r="397" spans="1:7">
      <c r="A397" s="78">
        <f t="shared" si="13"/>
        <v>2017</v>
      </c>
      <c r="B397" s="78">
        <f t="shared" si="14"/>
        <v>8</v>
      </c>
      <c r="C397" s="29">
        <f>'Weekly capesize'!A816</f>
        <v>42961</v>
      </c>
      <c r="D397" s="38">
        <f>'Weekly capesize'!I816</f>
        <v>6.9</v>
      </c>
      <c r="E397" s="38">
        <f>'Weekly capesize'!S816</f>
        <v>7.35</v>
      </c>
      <c r="F397" s="38">
        <f>'Weekly capesize'!Z816</f>
        <v>15.25</v>
      </c>
      <c r="G397" s="38">
        <f>'Weekly capesize'!T816</f>
        <v>6.35</v>
      </c>
    </row>
    <row r="398" spans="1:7">
      <c r="A398" s="78">
        <f t="shared" si="13"/>
        <v>2017</v>
      </c>
      <c r="B398" s="78">
        <f t="shared" si="14"/>
        <v>8</v>
      </c>
      <c r="C398" s="29">
        <f>'Weekly capesize'!A817</f>
        <v>42968</v>
      </c>
      <c r="D398" s="38">
        <f>'Weekly capesize'!I817</f>
        <v>7.45</v>
      </c>
      <c r="E398" s="38">
        <f>'Weekly capesize'!S817</f>
        <v>8.15</v>
      </c>
      <c r="F398" s="38">
        <f>'Weekly capesize'!Z817</f>
        <v>17.3</v>
      </c>
      <c r="G398" s="38">
        <f>'Weekly capesize'!T817</f>
        <v>7.5</v>
      </c>
    </row>
    <row r="399" spans="1:7">
      <c r="A399" s="78">
        <f t="shared" si="13"/>
        <v>2017</v>
      </c>
      <c r="B399" s="78">
        <f t="shared" si="14"/>
        <v>8</v>
      </c>
      <c r="C399" s="29">
        <f>'Weekly capesize'!A818</f>
        <v>42976</v>
      </c>
      <c r="D399" s="38">
        <f>'Weekly capesize'!I818</f>
        <v>7.25</v>
      </c>
      <c r="E399" s="38">
        <f>'Weekly capesize'!S818</f>
        <v>7.8</v>
      </c>
      <c r="F399" s="38">
        <f>'Weekly capesize'!Z818</f>
        <v>16.95</v>
      </c>
      <c r="G399" s="38">
        <f>'Weekly capesize'!T818</f>
        <v>7.35</v>
      </c>
    </row>
    <row r="400" spans="1:7">
      <c r="A400" s="78">
        <f t="shared" si="13"/>
        <v>2017</v>
      </c>
      <c r="B400" s="78">
        <f t="shared" si="14"/>
        <v>9</v>
      </c>
      <c r="C400" s="29">
        <f>'Weekly capesize'!A819</f>
        <v>42982</v>
      </c>
      <c r="D400" s="38">
        <f>'Weekly capesize'!I819</f>
        <v>7.2</v>
      </c>
      <c r="E400" s="38">
        <f>'Weekly capesize'!S819</f>
        <v>7.5</v>
      </c>
      <c r="F400" s="38">
        <f>'Weekly capesize'!Z819</f>
        <v>16.149999999999999</v>
      </c>
      <c r="G400" s="38">
        <f>'Weekly capesize'!T819</f>
        <v>7.15</v>
      </c>
    </row>
    <row r="401" spans="1:7">
      <c r="A401" s="78">
        <f t="shared" si="13"/>
        <v>2017</v>
      </c>
      <c r="B401" s="78">
        <f t="shared" si="14"/>
        <v>9</v>
      </c>
      <c r="C401" s="29">
        <f>'Weekly capesize'!A820</f>
        <v>42989</v>
      </c>
      <c r="D401" s="38">
        <f>'Weekly capesize'!I820</f>
        <v>7.95</v>
      </c>
      <c r="E401" s="38">
        <f>'Weekly capesize'!S820</f>
        <v>8.6</v>
      </c>
      <c r="F401" s="38">
        <f>'Weekly capesize'!Z820</f>
        <v>17.149999999999999</v>
      </c>
      <c r="G401" s="38">
        <f>'Weekly capesize'!T820</f>
        <v>8</v>
      </c>
    </row>
    <row r="402" spans="1:7">
      <c r="A402" s="78">
        <f t="shared" si="13"/>
        <v>2017</v>
      </c>
      <c r="B402" s="78">
        <f t="shared" si="14"/>
        <v>9</v>
      </c>
      <c r="C402" s="29">
        <f>'Weekly capesize'!A821</f>
        <v>42996</v>
      </c>
      <c r="D402" s="38">
        <f>'Weekly capesize'!I821</f>
        <v>8.15</v>
      </c>
      <c r="E402" s="38">
        <f>'Weekly capesize'!S821</f>
        <v>8.35</v>
      </c>
      <c r="F402" s="38">
        <f>'Weekly capesize'!Z821</f>
        <v>17.2</v>
      </c>
      <c r="G402" s="38">
        <f>'Weekly capesize'!T821</f>
        <v>7.95</v>
      </c>
    </row>
    <row r="403" spans="1:7">
      <c r="A403" s="78">
        <f t="shared" si="13"/>
        <v>2017</v>
      </c>
      <c r="B403" s="78">
        <f t="shared" si="14"/>
        <v>9</v>
      </c>
      <c r="C403" s="29">
        <f>'Weekly capesize'!A822</f>
        <v>43003</v>
      </c>
      <c r="D403" s="38">
        <f>'Weekly capesize'!I822</f>
        <v>8.25</v>
      </c>
      <c r="E403" s="38">
        <f>'Weekly capesize'!S822</f>
        <v>9.5500000000000007</v>
      </c>
      <c r="F403" s="38">
        <f>'Weekly capesize'!Z822</f>
        <v>19.350000000000001</v>
      </c>
      <c r="G403" s="38">
        <f>'Weekly capesize'!T822</f>
        <v>8.9</v>
      </c>
    </row>
    <row r="404" spans="1:7">
      <c r="A404" s="78">
        <f t="shared" si="13"/>
        <v>2017</v>
      </c>
      <c r="B404" s="78">
        <f t="shared" si="14"/>
        <v>10</v>
      </c>
      <c r="C404" s="29">
        <f>'Weekly capesize'!A823</f>
        <v>43010</v>
      </c>
      <c r="D404" s="38">
        <f>'Weekly capesize'!I823</f>
        <v>7.45</v>
      </c>
      <c r="E404" s="38">
        <f>'Weekly capesize'!S823</f>
        <v>8.9499999999999993</v>
      </c>
      <c r="F404" s="38">
        <f>'Weekly capesize'!Z823</f>
        <v>18.25</v>
      </c>
      <c r="G404" s="38">
        <f>'Weekly capesize'!T823</f>
        <v>8.4499999999999993</v>
      </c>
    </row>
    <row r="405" spans="1:7">
      <c r="A405" s="78">
        <f t="shared" si="13"/>
        <v>2017</v>
      </c>
      <c r="B405" s="78">
        <f t="shared" si="14"/>
        <v>10</v>
      </c>
      <c r="C405" s="29">
        <f>'Weekly capesize'!A824</f>
        <v>43017</v>
      </c>
      <c r="D405" s="38">
        <f>'Weekly capesize'!I824</f>
        <v>8.1</v>
      </c>
      <c r="E405" s="38">
        <f>'Weekly capesize'!S824</f>
        <v>9.3000000000000007</v>
      </c>
      <c r="F405" s="38">
        <f>'Weekly capesize'!Z824</f>
        <v>18.55</v>
      </c>
      <c r="G405" s="38">
        <f>'Weekly capesize'!T824</f>
        <v>8.65</v>
      </c>
    </row>
    <row r="406" spans="1:7">
      <c r="A406" s="78">
        <f t="shared" si="13"/>
        <v>2017</v>
      </c>
      <c r="B406" s="78">
        <f t="shared" si="14"/>
        <v>10</v>
      </c>
      <c r="C406" s="29">
        <f>'Weekly capesize'!A825</f>
        <v>43024</v>
      </c>
      <c r="D406" s="38">
        <f>'Weekly capesize'!I825</f>
        <v>8.1999999999999993</v>
      </c>
      <c r="E406" s="38">
        <f>'Weekly capesize'!S825</f>
        <v>9.4</v>
      </c>
      <c r="F406" s="38">
        <f>'Weekly capesize'!Z825</f>
        <v>17.45</v>
      </c>
      <c r="G406" s="38">
        <f>'Weekly capesize'!T825</f>
        <v>8.75</v>
      </c>
    </row>
    <row r="407" spans="1:7">
      <c r="A407" s="78">
        <f t="shared" si="13"/>
        <v>2017</v>
      </c>
      <c r="B407" s="78">
        <f t="shared" si="14"/>
        <v>10</v>
      </c>
      <c r="C407" s="29">
        <f>'Weekly capesize'!A826</f>
        <v>43031</v>
      </c>
      <c r="D407" s="38">
        <f>'Weekly capesize'!I826</f>
        <v>8.1</v>
      </c>
      <c r="E407" s="38">
        <f>'Weekly capesize'!S826</f>
        <v>10</v>
      </c>
      <c r="F407" s="38">
        <f>'Weekly capesize'!Z826</f>
        <v>17.95</v>
      </c>
      <c r="G407" s="38">
        <f>'Weekly capesize'!T826</f>
        <v>9.1999999999999993</v>
      </c>
    </row>
    <row r="408" spans="1:7">
      <c r="A408" s="78">
        <f t="shared" si="13"/>
        <v>2017</v>
      </c>
      <c r="B408" s="78">
        <f t="shared" si="14"/>
        <v>10</v>
      </c>
      <c r="C408" s="29">
        <f>'Weekly capesize'!A827</f>
        <v>43038</v>
      </c>
      <c r="D408" s="38">
        <f>'Weekly capesize'!I827</f>
        <v>8.15</v>
      </c>
      <c r="E408" s="38">
        <f>'Weekly capesize'!S827</f>
        <v>10.4</v>
      </c>
      <c r="F408" s="38">
        <f>'Weekly capesize'!Z827</f>
        <v>17.899999999999999</v>
      </c>
      <c r="G408" s="38">
        <f>'Weekly capesize'!T827</f>
        <v>9.65</v>
      </c>
    </row>
    <row r="409" spans="1:7">
      <c r="A409" s="78">
        <f t="shared" si="13"/>
        <v>2017</v>
      </c>
      <c r="B409" s="78">
        <f t="shared" si="14"/>
        <v>11</v>
      </c>
      <c r="C409" s="29">
        <f>'Weekly capesize'!A828</f>
        <v>43045</v>
      </c>
      <c r="D409" s="38">
        <f>'Weekly capesize'!I828</f>
        <v>7.75</v>
      </c>
      <c r="E409" s="38">
        <f>'Weekly capesize'!S828</f>
        <v>10.25</v>
      </c>
      <c r="F409" s="38">
        <f>'Weekly capesize'!Z828</f>
        <v>17.7</v>
      </c>
      <c r="G409" s="38">
        <f>'Weekly capesize'!T828</f>
        <v>9.5</v>
      </c>
    </row>
    <row r="410" spans="1:7">
      <c r="A410" s="78">
        <f t="shared" si="13"/>
        <v>2017</v>
      </c>
      <c r="B410" s="78">
        <f t="shared" si="14"/>
        <v>11</v>
      </c>
      <c r="C410" s="29">
        <f>'Weekly capesize'!A829</f>
        <v>43052</v>
      </c>
      <c r="D410" s="38">
        <f>'Weekly capesize'!I829</f>
        <v>8.1999999999999993</v>
      </c>
      <c r="E410" s="38">
        <f>'Weekly capesize'!S829</f>
        <v>11.35</v>
      </c>
      <c r="F410" s="38">
        <f>'Weekly capesize'!Z829</f>
        <v>19.100000000000001</v>
      </c>
      <c r="G410" s="38">
        <f>'Weekly capesize'!T829</f>
        <v>10.35</v>
      </c>
    </row>
    <row r="411" spans="1:7">
      <c r="A411" s="78">
        <f t="shared" si="13"/>
        <v>2017</v>
      </c>
      <c r="B411" s="78">
        <f t="shared" si="14"/>
        <v>11</v>
      </c>
      <c r="C411" s="29">
        <f>'Weekly capesize'!A830</f>
        <v>43059</v>
      </c>
      <c r="D411" s="38">
        <f>'Weekly capesize'!I830</f>
        <v>7.95</v>
      </c>
      <c r="E411" s="38">
        <f>'Weekly capesize'!S830</f>
        <v>11.2</v>
      </c>
      <c r="F411" s="38">
        <f>'Weekly capesize'!Z830</f>
        <v>18.25</v>
      </c>
      <c r="G411" s="38">
        <f>'Weekly capesize'!T830</f>
        <v>10.25</v>
      </c>
    </row>
    <row r="412" spans="1:7">
      <c r="A412" s="78">
        <f t="shared" si="13"/>
        <v>2017</v>
      </c>
      <c r="B412" s="78">
        <f t="shared" si="14"/>
        <v>11</v>
      </c>
      <c r="C412" s="29">
        <f>'Weekly capesize'!A831</f>
        <v>43066</v>
      </c>
      <c r="D412" s="38">
        <f>'Weekly capesize'!I831</f>
        <v>9.0500000000000007</v>
      </c>
      <c r="E412" s="38">
        <f>'Weekly capesize'!S831</f>
        <v>11.7</v>
      </c>
      <c r="F412" s="38">
        <f>'Weekly capesize'!Z831</f>
        <v>18.850000000000001</v>
      </c>
      <c r="G412" s="38">
        <f>'Weekly capesize'!T831</f>
        <v>10.8</v>
      </c>
    </row>
    <row r="413" spans="1:7">
      <c r="A413" s="78">
        <f t="shared" si="13"/>
        <v>2017</v>
      </c>
      <c r="B413" s="78">
        <f t="shared" si="14"/>
        <v>12</v>
      </c>
      <c r="C413" s="29">
        <f>'Weekly capesize'!A832</f>
        <v>43073</v>
      </c>
      <c r="D413" s="38">
        <f>'Weekly capesize'!I832</f>
        <v>9.85</v>
      </c>
      <c r="E413" s="38">
        <f>'Weekly capesize'!S832</f>
        <v>13</v>
      </c>
      <c r="F413" s="38">
        <f>'Weekly capesize'!Z832</f>
        <v>20.9</v>
      </c>
      <c r="G413" s="38">
        <f>'Weekly capesize'!T832</f>
        <v>11.95</v>
      </c>
    </row>
    <row r="414" spans="1:7">
      <c r="A414" s="78">
        <f t="shared" si="13"/>
        <v>2017</v>
      </c>
      <c r="B414" s="78">
        <f t="shared" si="14"/>
        <v>12</v>
      </c>
      <c r="C414" s="29">
        <f>'Weekly capesize'!A833</f>
        <v>43080</v>
      </c>
      <c r="D414" s="38">
        <f>'Weekly capesize'!I833</f>
        <v>9.65</v>
      </c>
      <c r="E414" s="38">
        <f>'Weekly capesize'!S833</f>
        <v>13.65</v>
      </c>
      <c r="F414" s="38">
        <f>'Weekly capesize'!Z833</f>
        <v>21.05</v>
      </c>
      <c r="G414" s="38">
        <f>'Weekly capesize'!T833</f>
        <v>12.3</v>
      </c>
    </row>
    <row r="415" spans="1:7">
      <c r="A415" s="78">
        <f t="shared" si="13"/>
        <v>2017</v>
      </c>
      <c r="B415" s="78">
        <f t="shared" si="14"/>
        <v>12</v>
      </c>
      <c r="C415" s="29">
        <f>'Weekly capesize'!A834</f>
        <v>43087</v>
      </c>
      <c r="D415" s="38">
        <f>'Weekly capesize'!I834</f>
        <v>9.8000000000000007</v>
      </c>
      <c r="E415" s="38">
        <f>'Weekly capesize'!S834</f>
        <v>11.8</v>
      </c>
      <c r="F415" s="38">
        <f>'Weekly capesize'!Z834</f>
        <v>19.399999999999999</v>
      </c>
      <c r="G415" s="38">
        <f>'Weekly capesize'!T834</f>
        <v>11.75</v>
      </c>
    </row>
    <row r="416" spans="1:7">
      <c r="A416" s="78">
        <f t="shared" si="13"/>
        <v>2017</v>
      </c>
      <c r="B416" s="78">
        <f t="shared" si="14"/>
        <v>12</v>
      </c>
      <c r="C416" s="29">
        <f>'Weekly capesize'!A835</f>
        <v>43094</v>
      </c>
      <c r="D416" s="38">
        <f>'Weekly capesize'!I835</f>
        <v>8.4499999999999993</v>
      </c>
      <c r="E416" s="38">
        <f>'Weekly capesize'!S835</f>
        <v>10.75</v>
      </c>
      <c r="F416" s="38">
        <f>'Weekly capesize'!Z835</f>
        <v>17.25</v>
      </c>
      <c r="G416" s="38">
        <f>'Weekly capesize'!T835</f>
        <v>10.8</v>
      </c>
    </row>
    <row r="417" spans="1:7">
      <c r="A417" s="78">
        <f t="shared" si="13"/>
        <v>2018</v>
      </c>
      <c r="B417" s="78">
        <f t="shared" si="14"/>
        <v>1</v>
      </c>
      <c r="C417" s="29">
        <f>'Weekly capesize'!A836</f>
        <v>43108</v>
      </c>
      <c r="D417" s="38">
        <f>'Weekly capesize'!I836</f>
        <v>6.9</v>
      </c>
      <c r="E417" s="38">
        <f>'Weekly capesize'!S836</f>
        <v>10.6</v>
      </c>
      <c r="F417" s="38">
        <f>'Weekly capesize'!Z836</f>
        <v>17.350000000000001</v>
      </c>
      <c r="G417" s="38">
        <f>'Weekly capesize'!T836</f>
        <v>10.4</v>
      </c>
    </row>
    <row r="418" spans="1:7">
      <c r="A418" s="78">
        <f t="shared" si="13"/>
        <v>2018</v>
      </c>
      <c r="B418" s="78">
        <f t="shared" si="14"/>
        <v>1</v>
      </c>
      <c r="C418" s="29">
        <f>'Weekly capesize'!A837</f>
        <v>43115</v>
      </c>
      <c r="D418" s="38">
        <f>'Weekly capesize'!I837</f>
        <v>6.05</v>
      </c>
      <c r="E418" s="38">
        <f>'Weekly capesize'!S837</f>
        <v>9.9499999999999993</v>
      </c>
      <c r="F418" s="38">
        <f>'Weekly capesize'!Z837</f>
        <v>15.95</v>
      </c>
      <c r="G418" s="38">
        <f>'Weekly capesize'!T837</f>
        <v>9.5500000000000007</v>
      </c>
    </row>
    <row r="419" spans="1:7">
      <c r="A419" s="78">
        <f t="shared" si="13"/>
        <v>2018</v>
      </c>
      <c r="B419" s="78">
        <f t="shared" si="14"/>
        <v>1</v>
      </c>
      <c r="C419" s="29">
        <f>'Weekly capesize'!A838</f>
        <v>43122</v>
      </c>
      <c r="D419" s="38">
        <f>'Weekly capesize'!I838</f>
        <v>5.65</v>
      </c>
      <c r="E419" s="38">
        <f>'Weekly capesize'!S838</f>
        <v>8</v>
      </c>
      <c r="F419" s="38">
        <f>'Weekly capesize'!Z838</f>
        <v>14.05</v>
      </c>
      <c r="G419" s="38">
        <f>'Weekly capesize'!T838</f>
        <v>7.9</v>
      </c>
    </row>
    <row r="420" spans="1:7">
      <c r="A420" s="78">
        <f t="shared" si="13"/>
        <v>2018</v>
      </c>
      <c r="B420" s="78">
        <f t="shared" si="14"/>
        <v>1</v>
      </c>
      <c r="C420" s="29">
        <f>'Weekly capesize'!A839</f>
        <v>43129</v>
      </c>
      <c r="D420" s="38">
        <f>'Weekly capesize'!I839</f>
        <v>6.95</v>
      </c>
      <c r="E420" s="38">
        <f>'Weekly capesize'!S839</f>
        <v>8.15</v>
      </c>
      <c r="F420" s="38">
        <f>'Weekly capesize'!Z839</f>
        <v>14.95</v>
      </c>
      <c r="G420" s="38">
        <f>'Weekly capesize'!T839</f>
        <v>7.95</v>
      </c>
    </row>
    <row r="421" spans="1:7">
      <c r="A421" s="78">
        <f t="shared" si="13"/>
        <v>2018</v>
      </c>
      <c r="B421" s="78">
        <f t="shared" si="14"/>
        <v>2</v>
      </c>
      <c r="C421" s="29">
        <f>'Weekly capesize'!A840</f>
        <v>43136</v>
      </c>
      <c r="D421" s="38">
        <f>'Weekly capesize'!I840</f>
        <v>6.25</v>
      </c>
      <c r="E421" s="38">
        <f>'Weekly capesize'!S840</f>
        <v>7.45</v>
      </c>
      <c r="F421" s="38">
        <f>'Weekly capesize'!Z840</f>
        <v>14.8</v>
      </c>
      <c r="G421" s="38">
        <f>'Weekly capesize'!T840</f>
        <v>7.3</v>
      </c>
    </row>
    <row r="422" spans="1:7">
      <c r="A422" s="78">
        <f t="shared" si="13"/>
        <v>2018</v>
      </c>
      <c r="B422" s="78">
        <f t="shared" si="14"/>
        <v>2</v>
      </c>
      <c r="C422" s="29">
        <f>'Weekly capesize'!A841</f>
        <v>43143</v>
      </c>
      <c r="D422" s="38">
        <f>'Weekly capesize'!I841</f>
        <v>6.8</v>
      </c>
      <c r="E422" s="38">
        <f>'Weekly capesize'!S841</f>
        <v>8.1999999999999993</v>
      </c>
      <c r="F422" s="38">
        <f>'Weekly capesize'!Z841</f>
        <v>16.850000000000001</v>
      </c>
      <c r="G422" s="38">
        <f>'Weekly capesize'!T841</f>
        <v>7.85</v>
      </c>
    </row>
    <row r="423" spans="1:7">
      <c r="A423" s="78">
        <f t="shared" si="13"/>
        <v>2018</v>
      </c>
      <c r="B423" s="78">
        <f t="shared" si="14"/>
        <v>2</v>
      </c>
      <c r="C423" s="29">
        <f>'Weekly capesize'!A842</f>
        <v>43150</v>
      </c>
      <c r="D423" s="38">
        <f>'Weekly capesize'!I842</f>
        <v>6.4</v>
      </c>
      <c r="E423" s="38">
        <f>'Weekly capesize'!S842</f>
        <v>7.5</v>
      </c>
      <c r="F423" s="38">
        <f>'Weekly capesize'!Z842</f>
        <v>16.2</v>
      </c>
      <c r="G423" s="38">
        <f>'Weekly capesize'!T842</f>
        <v>7.4</v>
      </c>
    </row>
    <row r="424" spans="1:7">
      <c r="A424" s="78">
        <f t="shared" si="13"/>
        <v>2018</v>
      </c>
      <c r="B424" s="78">
        <f t="shared" si="14"/>
        <v>2</v>
      </c>
      <c r="C424" s="29">
        <f>'Weekly capesize'!A843</f>
        <v>43157</v>
      </c>
      <c r="D424" s="38">
        <f>'Weekly capesize'!I843</f>
        <v>7.15</v>
      </c>
      <c r="E424" s="38">
        <f>'Weekly capesize'!S843</f>
        <v>7.45</v>
      </c>
      <c r="F424" s="38">
        <f>'Weekly capesize'!Z843</f>
        <v>16.7</v>
      </c>
      <c r="G424" s="38">
        <f>'Weekly capesize'!T843</f>
        <v>7.45</v>
      </c>
    </row>
    <row r="425" spans="1:7">
      <c r="A425" s="78">
        <f t="shared" si="13"/>
        <v>2018</v>
      </c>
      <c r="B425" s="78">
        <f t="shared" si="14"/>
        <v>3</v>
      </c>
      <c r="C425" s="29">
        <f>'Weekly capesize'!A844</f>
        <v>43164</v>
      </c>
      <c r="D425" s="38">
        <f>'Weekly capesize'!I844</f>
        <v>6.55</v>
      </c>
      <c r="E425" s="38">
        <f>'Weekly capesize'!S844</f>
        <v>7.05</v>
      </c>
      <c r="F425" s="38">
        <f>'Weekly capesize'!Z844</f>
        <v>16.100000000000001</v>
      </c>
      <c r="G425" s="38">
        <f>'Weekly capesize'!T844</f>
        <v>7</v>
      </c>
    </row>
    <row r="426" spans="1:7">
      <c r="A426" s="78">
        <f t="shared" si="13"/>
        <v>2018</v>
      </c>
      <c r="B426" s="78">
        <f t="shared" si="14"/>
        <v>3</v>
      </c>
      <c r="C426" s="29">
        <f>'Weekly capesize'!A845</f>
        <v>43171</v>
      </c>
      <c r="D426" s="38">
        <f>'Weekly capesize'!I845</f>
        <v>6.4</v>
      </c>
      <c r="E426" s="38">
        <f>'Weekly capesize'!S845</f>
        <v>6.75</v>
      </c>
      <c r="F426" s="38">
        <f>'Weekly capesize'!Z845</f>
        <v>15.45</v>
      </c>
      <c r="G426" s="38">
        <f>'Weekly capesize'!T845</f>
        <v>6.65</v>
      </c>
    </row>
    <row r="427" spans="1:7">
      <c r="A427" s="78">
        <f t="shared" si="13"/>
        <v>2018</v>
      </c>
      <c r="B427" s="78">
        <f t="shared" si="14"/>
        <v>3</v>
      </c>
      <c r="C427" s="29">
        <f>'Weekly capesize'!A846</f>
        <v>43178</v>
      </c>
      <c r="D427" s="38">
        <f>'Weekly capesize'!I846</f>
        <v>6.1</v>
      </c>
      <c r="E427" s="38">
        <f>'Weekly capesize'!S846</f>
        <v>6.15</v>
      </c>
      <c r="F427" s="38">
        <f>'Weekly capesize'!Z846</f>
        <v>15</v>
      </c>
      <c r="G427" s="38">
        <f>'Weekly capesize'!T846</f>
        <v>6.1</v>
      </c>
    </row>
    <row r="428" spans="1:7">
      <c r="A428" s="78">
        <f t="shared" si="13"/>
        <v>2018</v>
      </c>
      <c r="B428" s="78">
        <f t="shared" si="14"/>
        <v>3</v>
      </c>
      <c r="C428" s="29">
        <f>'Weekly capesize'!A847</f>
        <v>43185</v>
      </c>
      <c r="D428" s="38">
        <f>'Weekly capesize'!I847</f>
        <v>6.15</v>
      </c>
      <c r="E428" s="38">
        <f>'Weekly capesize'!S847</f>
        <v>5.8</v>
      </c>
      <c r="F428" s="38">
        <f>'Weekly capesize'!Z847</f>
        <v>14.75</v>
      </c>
      <c r="G428" s="38">
        <f>'Weekly capesize'!T847</f>
        <v>6</v>
      </c>
    </row>
    <row r="429" spans="1:7">
      <c r="A429" s="78">
        <f t="shared" si="13"/>
        <v>2018</v>
      </c>
      <c r="B429" s="78">
        <f t="shared" si="14"/>
        <v>4</v>
      </c>
      <c r="C429" s="29">
        <f>'Weekly capesize'!A848</f>
        <v>43192</v>
      </c>
      <c r="D429" s="38">
        <f>'Weekly capesize'!I848</f>
        <v>5.75</v>
      </c>
      <c r="E429" s="38">
        <f>'Weekly capesize'!S848</f>
        <v>5.5</v>
      </c>
      <c r="F429" s="38">
        <f>'Weekly capesize'!Z848</f>
        <v>14.1</v>
      </c>
      <c r="G429" s="38">
        <f>'Weekly capesize'!T848</f>
        <v>5.75</v>
      </c>
    </row>
    <row r="430" spans="1:7">
      <c r="A430" s="78">
        <f t="shared" si="13"/>
        <v>2018</v>
      </c>
      <c r="B430" s="78">
        <f t="shared" si="14"/>
        <v>4</v>
      </c>
      <c r="C430" s="29">
        <f>'Weekly capesize'!A849</f>
        <v>43199</v>
      </c>
      <c r="D430" s="38">
        <f>'Weekly capesize'!I849</f>
        <v>5.25</v>
      </c>
      <c r="E430" s="38">
        <f>'Weekly capesize'!S849</f>
        <v>5.2</v>
      </c>
      <c r="F430" s="38">
        <f>'Weekly capesize'!Z849</f>
        <v>12.75</v>
      </c>
      <c r="G430" s="38">
        <f>'Weekly capesize'!T849</f>
        <v>5.4</v>
      </c>
    </row>
    <row r="431" spans="1:7">
      <c r="A431" s="78">
        <f t="shared" si="13"/>
        <v>2018</v>
      </c>
      <c r="B431" s="78">
        <f t="shared" si="14"/>
        <v>4</v>
      </c>
      <c r="C431" s="29">
        <f>'Weekly capesize'!A850</f>
        <v>43206</v>
      </c>
      <c r="D431" s="38">
        <f>'Weekly capesize'!I850</f>
        <v>6.4</v>
      </c>
      <c r="E431" s="38">
        <f>'Weekly capesize'!S850</f>
        <v>5.5</v>
      </c>
      <c r="F431" s="38">
        <f>'Weekly capesize'!Z850</f>
        <v>13.5</v>
      </c>
      <c r="G431" s="38">
        <f>'Weekly capesize'!T850</f>
        <v>5.6</v>
      </c>
    </row>
    <row r="432" spans="1:7">
      <c r="A432" s="78">
        <f t="shared" si="13"/>
        <v>2018</v>
      </c>
      <c r="B432" s="78">
        <f t="shared" si="14"/>
        <v>4</v>
      </c>
      <c r="C432" s="29">
        <f>'Weekly capesize'!A851</f>
        <v>43213</v>
      </c>
      <c r="D432" s="38">
        <f>'Weekly capesize'!I851</f>
        <v>7.1</v>
      </c>
      <c r="E432" s="38">
        <f>'Weekly capesize'!S851</f>
        <v>7.7</v>
      </c>
      <c r="F432" s="38">
        <f>'Weekly capesize'!Z851</f>
        <v>17.95</v>
      </c>
      <c r="G432" s="38">
        <f>'Weekly capesize'!T851</f>
        <v>7.1</v>
      </c>
    </row>
    <row r="433" spans="1:7">
      <c r="A433" s="78">
        <f t="shared" si="13"/>
        <v>2018</v>
      </c>
      <c r="B433" s="78">
        <f t="shared" si="14"/>
        <v>4</v>
      </c>
      <c r="C433" s="29">
        <f>'Weekly capesize'!A852</f>
        <v>43220</v>
      </c>
      <c r="D433" s="38">
        <f>'Weekly capesize'!I852</f>
        <v>7.25</v>
      </c>
      <c r="E433" s="38">
        <f>'Weekly capesize'!S852</f>
        <v>9</v>
      </c>
      <c r="F433" s="38">
        <f>'Weekly capesize'!Z852</f>
        <v>18.05</v>
      </c>
      <c r="G433" s="38">
        <f>'Weekly capesize'!T852</f>
        <v>7.95</v>
      </c>
    </row>
    <row r="434" spans="1:7">
      <c r="A434" s="78">
        <f t="shared" si="13"/>
        <v>2018</v>
      </c>
      <c r="B434" s="78">
        <f t="shared" si="14"/>
        <v>5</v>
      </c>
      <c r="C434" s="29">
        <f>'Weekly capesize'!A853</f>
        <v>43227</v>
      </c>
      <c r="D434" s="38">
        <f>'Weekly capesize'!I853</f>
        <v>7.65</v>
      </c>
      <c r="E434" s="38">
        <f>'Weekly capesize'!S853</f>
        <v>9.1</v>
      </c>
      <c r="F434" s="38">
        <f>'Weekly capesize'!Z853</f>
        <v>18.399999999999999</v>
      </c>
      <c r="G434" s="38">
        <f>'Weekly capesize'!T853</f>
        <v>8.0500000000000007</v>
      </c>
    </row>
    <row r="435" spans="1:7">
      <c r="A435" s="78">
        <f t="shared" si="13"/>
        <v>2018</v>
      </c>
      <c r="B435" s="78">
        <f t="shared" si="14"/>
        <v>5</v>
      </c>
      <c r="C435" s="29">
        <f>'Weekly capesize'!A854</f>
        <v>43234</v>
      </c>
      <c r="D435" s="38">
        <f>'Weekly capesize'!I854</f>
        <v>8.4</v>
      </c>
      <c r="E435" s="38">
        <f>'Weekly capesize'!S854</f>
        <v>9.6999999999999993</v>
      </c>
      <c r="F435" s="38">
        <f>'Weekly capesize'!Z854</f>
        <v>19</v>
      </c>
      <c r="G435" s="38">
        <f>'Weekly capesize'!T854</f>
        <v>8.5</v>
      </c>
    </row>
    <row r="436" spans="1:7">
      <c r="A436" s="78">
        <f t="shared" si="13"/>
        <v>2018</v>
      </c>
      <c r="B436" s="78">
        <f t="shared" si="14"/>
        <v>5</v>
      </c>
      <c r="C436" s="29">
        <f>'Weekly capesize'!A855</f>
        <v>43241</v>
      </c>
      <c r="D436" s="38">
        <f>'Weekly capesize'!I855</f>
        <v>7.7</v>
      </c>
      <c r="E436" s="38">
        <f>'Weekly capesize'!S855</f>
        <v>8.5</v>
      </c>
      <c r="F436" s="38">
        <f>'Weekly capesize'!Z855</f>
        <v>17.25</v>
      </c>
      <c r="G436" s="38">
        <f>'Weekly capesize'!T855</f>
        <v>7.9</v>
      </c>
    </row>
    <row r="437" spans="1:7">
      <c r="A437" s="78">
        <f t="shared" si="13"/>
        <v>2018</v>
      </c>
      <c r="B437" s="78">
        <f t="shared" si="14"/>
        <v>5</v>
      </c>
      <c r="C437" s="29">
        <f>'Weekly capesize'!A856</f>
        <v>43248</v>
      </c>
      <c r="D437" s="38">
        <f>'Weekly capesize'!I856</f>
        <v>7.05</v>
      </c>
      <c r="E437" s="38">
        <f>'Weekly capesize'!S856</f>
        <v>7.3</v>
      </c>
      <c r="F437" s="38">
        <f>'Weekly capesize'!Z856</f>
        <v>16.05</v>
      </c>
      <c r="G437" s="38">
        <f>'Weekly capesize'!T856</f>
        <v>6.95</v>
      </c>
    </row>
    <row r="438" spans="1:7">
      <c r="A438" s="78">
        <f t="shared" si="13"/>
        <v>2018</v>
      </c>
      <c r="B438" s="78">
        <f t="shared" si="14"/>
        <v>6</v>
      </c>
      <c r="C438" s="29">
        <f>'Weekly capesize'!A857</f>
        <v>43255</v>
      </c>
      <c r="D438" s="38">
        <f>'Weekly capesize'!I857</f>
        <v>7.5</v>
      </c>
      <c r="E438" s="38">
        <f>'Weekly capesize'!S857</f>
        <v>7.2</v>
      </c>
      <c r="F438" s="38">
        <f>'Weekly capesize'!Z857</f>
        <v>17.75</v>
      </c>
      <c r="G438" s="38">
        <f>'Weekly capesize'!T857</f>
        <v>6.9</v>
      </c>
    </row>
    <row r="439" spans="1:7">
      <c r="A439" s="78">
        <f t="shared" si="13"/>
        <v>2018</v>
      </c>
      <c r="B439" s="78">
        <f t="shared" si="14"/>
        <v>6</v>
      </c>
      <c r="C439" s="29">
        <f>'Weekly capesize'!A858</f>
        <v>43262</v>
      </c>
      <c r="D439" s="38">
        <f>'Weekly capesize'!I858</f>
        <v>7.95</v>
      </c>
      <c r="E439" s="38">
        <f>'Weekly capesize'!S858</f>
        <v>8.65</v>
      </c>
      <c r="F439" s="38">
        <f>'Weekly capesize'!Z858</f>
        <v>19</v>
      </c>
      <c r="G439" s="38">
        <f>'Weekly capesize'!T858</f>
        <v>8.1999999999999993</v>
      </c>
    </row>
    <row r="440" spans="1:7">
      <c r="A440" s="78">
        <f t="shared" si="13"/>
        <v>2018</v>
      </c>
      <c r="B440" s="78">
        <f t="shared" si="14"/>
        <v>6</v>
      </c>
      <c r="C440" s="29">
        <f>'Weekly capesize'!A859</f>
        <v>43269</v>
      </c>
      <c r="D440" s="38">
        <f>'Weekly capesize'!I859</f>
        <v>8</v>
      </c>
      <c r="E440" s="38">
        <f>'Weekly capesize'!S859</f>
        <v>8.85</v>
      </c>
      <c r="F440" s="38">
        <f>'Weekly capesize'!Z859</f>
        <v>19.7</v>
      </c>
      <c r="G440" s="38">
        <f>'Weekly capesize'!T859</f>
        <v>8.35</v>
      </c>
    </row>
    <row r="441" spans="1:7">
      <c r="A441" s="78">
        <f t="shared" si="13"/>
        <v>2018</v>
      </c>
      <c r="B441" s="78">
        <f t="shared" si="14"/>
        <v>6</v>
      </c>
      <c r="C441" s="29">
        <f>'Weekly capesize'!A860</f>
        <v>43276</v>
      </c>
      <c r="D441" s="38">
        <f>'Weekly capesize'!I860</f>
        <v>7.25</v>
      </c>
      <c r="E441" s="38">
        <f>'Weekly capesize'!S860</f>
        <v>8.4</v>
      </c>
      <c r="F441" s="38">
        <f>'Weekly capesize'!Z860</f>
        <v>19.5</v>
      </c>
      <c r="G441" s="38">
        <f>'Weekly capesize'!T860</f>
        <v>8</v>
      </c>
    </row>
    <row r="442" spans="1:7">
      <c r="A442" s="78">
        <f t="shared" si="13"/>
        <v>2018</v>
      </c>
      <c r="B442" s="78">
        <f t="shared" si="14"/>
        <v>7</v>
      </c>
      <c r="C442" s="29">
        <f>'Weekly capesize'!A861</f>
        <v>43283</v>
      </c>
      <c r="D442" s="38">
        <f>'Weekly capesize'!I861</f>
        <v>7.15</v>
      </c>
      <c r="E442" s="38">
        <f>'Weekly capesize'!S861</f>
        <v>8.8000000000000007</v>
      </c>
      <c r="F442" s="38">
        <f>'Weekly capesize'!Z861</f>
        <v>20.75</v>
      </c>
      <c r="G442" s="38">
        <f>'Weekly capesize'!T861</f>
        <v>8.1999999999999993</v>
      </c>
    </row>
    <row r="443" spans="1:7">
      <c r="A443" s="78">
        <f t="shared" si="13"/>
        <v>2018</v>
      </c>
      <c r="B443" s="78">
        <f t="shared" si="14"/>
        <v>7</v>
      </c>
      <c r="C443" s="29">
        <f>'Weekly capesize'!A862</f>
        <v>43290</v>
      </c>
      <c r="D443" s="38">
        <f>'Weekly capesize'!I862</f>
        <v>9.0500000000000007</v>
      </c>
      <c r="E443" s="38">
        <f>'Weekly capesize'!S862</f>
        <v>10.95</v>
      </c>
      <c r="F443" s="38">
        <f>'Weekly capesize'!Z862</f>
        <v>22.45</v>
      </c>
      <c r="G443" s="38">
        <f>'Weekly capesize'!T862</f>
        <v>9.8000000000000007</v>
      </c>
    </row>
    <row r="444" spans="1:7">
      <c r="A444" s="78">
        <f t="shared" si="13"/>
        <v>2018</v>
      </c>
      <c r="B444" s="78">
        <f t="shared" si="14"/>
        <v>7</v>
      </c>
      <c r="C444" s="29">
        <f>'Weekly capesize'!A863</f>
        <v>43297</v>
      </c>
      <c r="D444" s="38">
        <f>'Weekly capesize'!I863</f>
        <v>8.9</v>
      </c>
      <c r="E444" s="38">
        <f>'Weekly capesize'!S863</f>
        <v>11.45</v>
      </c>
      <c r="F444" s="38">
        <f>'Weekly capesize'!Z863</f>
        <v>22.1</v>
      </c>
      <c r="G444" s="38">
        <f>'Weekly capesize'!T863</f>
        <v>10.1</v>
      </c>
    </row>
    <row r="445" spans="1:7">
      <c r="A445" s="78">
        <f t="shared" si="13"/>
        <v>2018</v>
      </c>
      <c r="B445" s="78">
        <f t="shared" si="14"/>
        <v>7</v>
      </c>
      <c r="C445" s="29">
        <f>'Weekly capesize'!A864</f>
        <v>43304</v>
      </c>
      <c r="D445" s="38">
        <f>'Weekly capesize'!I864</f>
        <v>8.9499999999999993</v>
      </c>
      <c r="E445" s="38">
        <f>'Weekly capesize'!S864</f>
        <v>11.3</v>
      </c>
      <c r="F445" s="38">
        <f>'Weekly capesize'!Z864</f>
        <v>22.25</v>
      </c>
      <c r="G445" s="38">
        <f>'Weekly capesize'!T864</f>
        <v>10.25</v>
      </c>
    </row>
    <row r="446" spans="1:7">
      <c r="A446" s="78">
        <f t="shared" si="13"/>
        <v>2018</v>
      </c>
      <c r="B446" s="78">
        <f t="shared" si="14"/>
        <v>7</v>
      </c>
      <c r="C446" s="29">
        <f>'Weekly capesize'!A865</f>
        <v>43311</v>
      </c>
      <c r="D446" s="38">
        <f>'Weekly capesize'!I865</f>
        <v>9.35</v>
      </c>
      <c r="E446" s="38">
        <f>'Weekly capesize'!S865</f>
        <v>11.05</v>
      </c>
      <c r="F446" s="38">
        <f>'Weekly capesize'!Z865</f>
        <v>22.85</v>
      </c>
      <c r="G446" s="38">
        <f>'Weekly capesize'!T865</f>
        <v>10.199999999999999</v>
      </c>
    </row>
    <row r="447" spans="1:7">
      <c r="A447" s="78">
        <f t="shared" si="13"/>
        <v>2018</v>
      </c>
      <c r="B447" s="78">
        <f t="shared" si="14"/>
        <v>8</v>
      </c>
      <c r="C447" s="29">
        <f>'Weekly capesize'!A866</f>
        <v>43318</v>
      </c>
      <c r="D447" s="38">
        <f>'Weekly capesize'!I866</f>
        <v>10</v>
      </c>
      <c r="E447" s="38">
        <f>'Weekly capesize'!S866</f>
        <v>11.7</v>
      </c>
      <c r="F447" s="38">
        <f>'Weekly capesize'!Z866</f>
        <v>24.65</v>
      </c>
      <c r="G447" s="38">
        <f>'Weekly capesize'!T866</f>
        <v>10.9</v>
      </c>
    </row>
    <row r="448" spans="1:7">
      <c r="A448" s="78">
        <f t="shared" si="13"/>
        <v>2018</v>
      </c>
      <c r="B448" s="78">
        <f t="shared" si="14"/>
        <v>8</v>
      </c>
      <c r="C448" s="29">
        <f>'Weekly capesize'!A867</f>
        <v>43325</v>
      </c>
      <c r="D448" s="38">
        <f>'Weekly capesize'!I867</f>
        <v>9.5</v>
      </c>
      <c r="E448" s="38">
        <f>'Weekly capesize'!S867</f>
        <v>11.4</v>
      </c>
      <c r="F448" s="38">
        <f>'Weekly capesize'!Z867</f>
        <v>24.25</v>
      </c>
      <c r="G448" s="38">
        <f>'Weekly capesize'!T867</f>
        <v>10</v>
      </c>
    </row>
    <row r="449" spans="1:7">
      <c r="A449" s="78">
        <f t="shared" si="13"/>
        <v>2018</v>
      </c>
      <c r="B449" s="78">
        <f t="shared" si="14"/>
        <v>8</v>
      </c>
      <c r="C449" s="29">
        <f>'Weekly capesize'!A868</f>
        <v>43332</v>
      </c>
      <c r="D449" s="38">
        <f>'Weekly capesize'!I868</f>
        <v>9.6</v>
      </c>
      <c r="E449" s="38">
        <f>'Weekly capesize'!S868</f>
        <v>11.25</v>
      </c>
      <c r="F449" s="38">
        <f>'Weekly capesize'!Z868</f>
        <v>24.25</v>
      </c>
      <c r="G449" s="38">
        <f>'Weekly capesize'!T868</f>
        <v>10.15</v>
      </c>
    </row>
    <row r="450" spans="1:7">
      <c r="A450" s="78">
        <f t="shared" si="13"/>
        <v>2018</v>
      </c>
      <c r="B450" s="78">
        <f t="shared" si="14"/>
        <v>8</v>
      </c>
      <c r="C450" s="29">
        <f>'Weekly capesize'!A869</f>
        <v>43339</v>
      </c>
      <c r="D450" s="38">
        <f>'Weekly capesize'!I869</f>
        <v>9.35</v>
      </c>
      <c r="E450" s="38">
        <f>'Weekly capesize'!S869</f>
        <v>10.5</v>
      </c>
      <c r="F450" s="38">
        <f>'Weekly capesize'!Z869</f>
        <v>22.9</v>
      </c>
      <c r="G450" s="38">
        <f>'Weekly capesize'!T869</f>
        <v>9.6</v>
      </c>
    </row>
    <row r="451" spans="1:7">
      <c r="A451" s="78">
        <f t="shared" ref="A451:A514" si="15">YEAR(C451)</f>
        <v>2018</v>
      </c>
      <c r="B451" s="78">
        <f t="shared" ref="B451:B514" si="16">MONTH(C451)</f>
        <v>9</v>
      </c>
      <c r="C451" s="29">
        <f>'Weekly capesize'!A870</f>
        <v>43346</v>
      </c>
      <c r="D451" s="38">
        <f>'Weekly capesize'!I870</f>
        <v>8.65</v>
      </c>
      <c r="E451" s="38">
        <f>'Weekly capesize'!S870</f>
        <v>9.4</v>
      </c>
      <c r="F451" s="38">
        <f>'Weekly capesize'!Z870</f>
        <v>22.15</v>
      </c>
      <c r="G451" s="38">
        <f>'Weekly capesize'!T870</f>
        <v>8.9</v>
      </c>
    </row>
    <row r="452" spans="1:7">
      <c r="A452" s="78">
        <f t="shared" si="15"/>
        <v>2018</v>
      </c>
      <c r="B452" s="78">
        <f t="shared" si="16"/>
        <v>9</v>
      </c>
      <c r="C452" s="29">
        <f>'Weekly capesize'!A871</f>
        <v>43353</v>
      </c>
      <c r="D452" s="38">
        <f>'Weekly capesize'!I871</f>
        <v>8.5</v>
      </c>
      <c r="E452" s="38">
        <f>'Weekly capesize'!S871</f>
        <v>8.85</v>
      </c>
      <c r="F452" s="38">
        <f>'Weekly capesize'!Z871</f>
        <v>21.2</v>
      </c>
      <c r="G452" s="38">
        <f>'Weekly capesize'!T871</f>
        <v>8.5500000000000007</v>
      </c>
    </row>
    <row r="453" spans="1:7">
      <c r="A453" s="78">
        <f t="shared" si="15"/>
        <v>2018</v>
      </c>
      <c r="B453" s="78">
        <f t="shared" si="16"/>
        <v>9</v>
      </c>
      <c r="C453" s="29">
        <f>'Weekly capesize'!A872</f>
        <v>43360</v>
      </c>
      <c r="D453" s="38">
        <f>'Weekly capesize'!I872</f>
        <v>7.5</v>
      </c>
      <c r="E453" s="38">
        <f>'Weekly capesize'!S872</f>
        <v>7.75</v>
      </c>
      <c r="F453" s="38">
        <f>'Weekly capesize'!Z872</f>
        <v>20.100000000000001</v>
      </c>
      <c r="G453" s="38">
        <f>'Weekly capesize'!T872</f>
        <v>7.7</v>
      </c>
    </row>
    <row r="454" spans="1:7">
      <c r="A454" s="78">
        <f t="shared" si="15"/>
        <v>2018</v>
      </c>
      <c r="B454" s="78">
        <f t="shared" si="16"/>
        <v>9</v>
      </c>
      <c r="C454" s="29">
        <f>'Weekly capesize'!A873</f>
        <v>43367</v>
      </c>
      <c r="D454" s="38">
        <f>'Weekly capesize'!I873</f>
        <v>7.25</v>
      </c>
      <c r="E454" s="38">
        <f>'Weekly capesize'!S873</f>
        <v>7.35</v>
      </c>
      <c r="F454" s="38">
        <f>'Weekly capesize'!Z873</f>
        <v>20.149999999999999</v>
      </c>
      <c r="G454" s="38">
        <f>'Weekly capesize'!T873</f>
        <v>7.45</v>
      </c>
    </row>
    <row r="455" spans="1:7">
      <c r="A455" s="78">
        <f t="shared" si="15"/>
        <v>2018</v>
      </c>
      <c r="B455" s="78">
        <f t="shared" si="16"/>
        <v>10</v>
      </c>
      <c r="C455" s="29">
        <f>'Weekly capesize'!A874</f>
        <v>43374</v>
      </c>
      <c r="D455" s="38">
        <f>'Weekly capesize'!I874</f>
        <v>7.9</v>
      </c>
      <c r="E455" s="38">
        <f>'Weekly capesize'!S874</f>
        <v>7.85</v>
      </c>
      <c r="F455" s="38">
        <f>'Weekly capesize'!Z874</f>
        <v>20.6</v>
      </c>
      <c r="G455" s="38">
        <f>'Weekly capesize'!T874</f>
        <v>7.65</v>
      </c>
    </row>
    <row r="456" spans="1:7">
      <c r="A456" s="78">
        <f t="shared" si="15"/>
        <v>2018</v>
      </c>
      <c r="B456" s="78">
        <f t="shared" si="16"/>
        <v>10</v>
      </c>
      <c r="C456" s="29">
        <f>'Weekly capesize'!A875</f>
        <v>43381</v>
      </c>
      <c r="D456" s="38">
        <f>'Weekly capesize'!I875</f>
        <v>8.8000000000000007</v>
      </c>
      <c r="E456" s="38">
        <f>'Weekly capesize'!S875</f>
        <v>7.65</v>
      </c>
      <c r="F456" s="38">
        <f>'Weekly capesize'!Z875</f>
        <v>20.3</v>
      </c>
      <c r="G456" s="38">
        <f>'Weekly capesize'!T875</f>
        <v>7.65</v>
      </c>
    </row>
    <row r="457" spans="1:7">
      <c r="A457" s="78">
        <f t="shared" si="15"/>
        <v>2018</v>
      </c>
      <c r="B457" s="78">
        <f t="shared" si="16"/>
        <v>10</v>
      </c>
      <c r="C457" s="29">
        <f>'Weekly capesize'!A876</f>
        <v>43388</v>
      </c>
      <c r="D457" s="38">
        <f>'Weekly capesize'!I876</f>
        <v>9.15</v>
      </c>
      <c r="E457" s="38">
        <f>'Weekly capesize'!S876</f>
        <v>7.85</v>
      </c>
      <c r="F457" s="38">
        <f>'Weekly capesize'!Z876</f>
        <v>21.05</v>
      </c>
      <c r="G457" s="38">
        <f>'Weekly capesize'!T876</f>
        <v>7.75</v>
      </c>
    </row>
    <row r="458" spans="1:7">
      <c r="A458" s="78">
        <f t="shared" si="15"/>
        <v>2018</v>
      </c>
      <c r="B458" s="78">
        <f t="shared" si="16"/>
        <v>10</v>
      </c>
      <c r="C458" s="29">
        <f>'Weekly capesize'!A877</f>
        <v>43395</v>
      </c>
      <c r="D458" s="38">
        <f>'Weekly capesize'!I877</f>
        <v>8.65</v>
      </c>
      <c r="E458" s="38">
        <f>'Weekly capesize'!S877</f>
        <v>8</v>
      </c>
      <c r="F458" s="38">
        <f>'Weekly capesize'!Z877</f>
        <v>21.45</v>
      </c>
      <c r="G458" s="38">
        <f>'Weekly capesize'!T877</f>
        <v>7.85</v>
      </c>
    </row>
    <row r="459" spans="1:7">
      <c r="A459" s="78">
        <f t="shared" si="15"/>
        <v>2018</v>
      </c>
      <c r="B459" s="78">
        <f t="shared" si="16"/>
        <v>10</v>
      </c>
      <c r="C459" s="29">
        <f>'Weekly capesize'!A878</f>
        <v>43402</v>
      </c>
      <c r="D459" s="38">
        <f>'Weekly capesize'!I878</f>
        <v>8.6</v>
      </c>
      <c r="E459" s="38">
        <f>'Weekly capesize'!S878</f>
        <v>10</v>
      </c>
      <c r="F459" s="38">
        <f>'Weekly capesize'!Z878</f>
        <v>21.4</v>
      </c>
      <c r="G459" s="38">
        <f>'Weekly capesize'!T878</f>
        <v>9.65</v>
      </c>
    </row>
    <row r="460" spans="1:7">
      <c r="A460" s="78">
        <f t="shared" si="15"/>
        <v>2018</v>
      </c>
      <c r="B460" s="78">
        <f t="shared" si="16"/>
        <v>11</v>
      </c>
      <c r="C460" s="29">
        <f>'Weekly capesize'!A879</f>
        <v>43409</v>
      </c>
      <c r="D460" s="38">
        <f>'Weekly capesize'!I879</f>
        <v>8.65</v>
      </c>
      <c r="E460" s="38">
        <f>'Weekly capesize'!S879</f>
        <v>10.25</v>
      </c>
      <c r="F460" s="38">
        <f>'Weekly capesize'!Z879</f>
        <v>20.9</v>
      </c>
      <c r="G460" s="38">
        <f>'Weekly capesize'!T879</f>
        <v>10.25</v>
      </c>
    </row>
    <row r="461" spans="1:7">
      <c r="A461" s="78">
        <f t="shared" si="15"/>
        <v>2018</v>
      </c>
      <c r="B461" s="78">
        <f t="shared" si="16"/>
        <v>11</v>
      </c>
      <c r="C461" s="29">
        <f>'Weekly capesize'!A880</f>
        <v>43416</v>
      </c>
      <c r="D461" s="38">
        <f>'Weekly capesize'!I880</f>
        <v>6.8</v>
      </c>
      <c r="E461" s="38">
        <f>'Weekly capesize'!S880</f>
        <v>8.5500000000000007</v>
      </c>
      <c r="F461" s="38">
        <f>'Weekly capesize'!Z880</f>
        <v>15.9</v>
      </c>
      <c r="G461" s="38">
        <f>'Weekly capesize'!T880</f>
        <v>8.65</v>
      </c>
    </row>
    <row r="462" spans="1:7">
      <c r="A462" s="78">
        <f t="shared" si="15"/>
        <v>2018</v>
      </c>
      <c r="B462" s="78">
        <f t="shared" si="16"/>
        <v>11</v>
      </c>
      <c r="C462" s="29">
        <f>'Weekly capesize'!A881</f>
        <v>43423</v>
      </c>
      <c r="D462" s="38">
        <f>'Weekly capesize'!I881</f>
        <v>6.35</v>
      </c>
      <c r="E462" s="38">
        <f>'Weekly capesize'!S881</f>
        <v>7.55</v>
      </c>
      <c r="F462" s="38">
        <f>'Weekly capesize'!Z881</f>
        <v>14.95</v>
      </c>
      <c r="G462" s="38">
        <f>'Weekly capesize'!T881</f>
        <v>7.75</v>
      </c>
    </row>
    <row r="463" spans="1:7">
      <c r="A463" s="78">
        <f t="shared" si="15"/>
        <v>2018</v>
      </c>
      <c r="B463" s="78">
        <f t="shared" si="16"/>
        <v>11</v>
      </c>
      <c r="C463" s="29">
        <f>'Weekly capesize'!A882</f>
        <v>43430</v>
      </c>
      <c r="D463" s="38">
        <f>'Weekly capesize'!I882</f>
        <v>7</v>
      </c>
      <c r="E463" s="38">
        <f>'Weekly capesize'!S882</f>
        <v>7.75</v>
      </c>
      <c r="F463" s="38">
        <f>'Weekly capesize'!Z882</f>
        <v>15.75</v>
      </c>
      <c r="G463" s="38">
        <f>'Weekly capesize'!T882</f>
        <v>7.85</v>
      </c>
    </row>
    <row r="464" spans="1:7">
      <c r="A464" s="78">
        <f t="shared" si="15"/>
        <v>2018</v>
      </c>
      <c r="B464" s="78">
        <f t="shared" si="16"/>
        <v>12</v>
      </c>
      <c r="C464" s="29">
        <f>'Weekly capesize'!A883</f>
        <v>43437</v>
      </c>
      <c r="D464" s="38">
        <f>'Weekly capesize'!I883</f>
        <v>7.5</v>
      </c>
      <c r="E464" s="38">
        <f>'Weekly capesize'!S883</f>
        <v>8</v>
      </c>
      <c r="F464" s="38">
        <f>'Weekly capesize'!Z883</f>
        <v>15.85</v>
      </c>
      <c r="G464" s="38">
        <f>'Weekly capesize'!T883</f>
        <v>7.95</v>
      </c>
    </row>
    <row r="465" spans="1:7">
      <c r="A465" s="78">
        <f t="shared" si="15"/>
        <v>2018</v>
      </c>
      <c r="B465" s="78">
        <f t="shared" si="16"/>
        <v>12</v>
      </c>
      <c r="C465" s="29">
        <f>'Weekly capesize'!A884</f>
        <v>43444</v>
      </c>
      <c r="D465" s="38">
        <f>'Weekly capesize'!I884</f>
        <v>9</v>
      </c>
      <c r="E465" s="38">
        <f>'Weekly capesize'!S884</f>
        <v>8.9499999999999993</v>
      </c>
      <c r="F465" s="38">
        <f>'Weekly capesize'!Z884</f>
        <v>16.25</v>
      </c>
      <c r="G465" s="38">
        <f>'Weekly capesize'!T884</f>
        <v>8.65</v>
      </c>
    </row>
    <row r="466" spans="1:7">
      <c r="A466" s="78">
        <f t="shared" si="15"/>
        <v>2018</v>
      </c>
      <c r="B466" s="78">
        <f t="shared" si="16"/>
        <v>12</v>
      </c>
      <c r="C466" s="29">
        <f>'Weekly capesize'!A885</f>
        <v>43451</v>
      </c>
      <c r="D466" s="38">
        <f>'Weekly capesize'!I885</f>
        <v>8.75</v>
      </c>
      <c r="E466" s="38">
        <f>'Weekly capesize'!S885</f>
        <v>8.8000000000000007</v>
      </c>
      <c r="F466" s="38">
        <f>'Weekly capesize'!Z885</f>
        <v>17.2</v>
      </c>
      <c r="G466" s="38">
        <f>'Weekly capesize'!T885</f>
        <v>8.5</v>
      </c>
    </row>
    <row r="467" spans="1:7">
      <c r="A467" s="78">
        <f t="shared" si="15"/>
        <v>2018</v>
      </c>
      <c r="B467" s="78">
        <f t="shared" si="16"/>
        <v>12</v>
      </c>
      <c r="C467" s="29">
        <f>'Weekly capesize'!A886</f>
        <v>43458</v>
      </c>
      <c r="D467" s="38">
        <f>'Weekly capesize'!I886</f>
        <v>6</v>
      </c>
      <c r="E467" s="38">
        <f>'Weekly capesize'!S886</f>
        <v>8.15</v>
      </c>
      <c r="F467" s="38">
        <f>'Weekly capesize'!Z886</f>
        <v>16.100000000000001</v>
      </c>
      <c r="G467" s="38">
        <f>'Weekly capesize'!T886</f>
        <v>8.4</v>
      </c>
    </row>
    <row r="468" spans="1:7">
      <c r="A468" s="78">
        <f t="shared" si="15"/>
        <v>2018</v>
      </c>
      <c r="B468" s="78">
        <f t="shared" si="16"/>
        <v>12</v>
      </c>
      <c r="C468" s="29">
        <f>'Weekly capesize'!A887</f>
        <v>43465</v>
      </c>
      <c r="D468" s="38">
        <f>'Weekly capesize'!I887</f>
        <v>6</v>
      </c>
      <c r="E468" s="38">
        <f>'Weekly capesize'!S887</f>
        <v>8.15</v>
      </c>
      <c r="F468" s="38">
        <f>'Weekly capesize'!Z887</f>
        <v>16.100000000000001</v>
      </c>
      <c r="G468" s="38">
        <f>'Weekly capesize'!T887</f>
        <v>8.4</v>
      </c>
    </row>
    <row r="469" spans="1:7">
      <c r="A469" s="78">
        <f t="shared" si="15"/>
        <v>2019</v>
      </c>
      <c r="B469" s="78">
        <f t="shared" si="16"/>
        <v>1</v>
      </c>
      <c r="C469" s="29">
        <f>'Weekly capesize'!A888</f>
        <v>43472</v>
      </c>
      <c r="D469" s="38">
        <f>'Weekly capesize'!I888</f>
        <v>6.6</v>
      </c>
      <c r="E469" s="38">
        <f>'Weekly capesize'!S888</f>
        <v>8.35</v>
      </c>
      <c r="F469" s="38">
        <f>'Weekly capesize'!Z888</f>
        <v>16.7</v>
      </c>
      <c r="G469" s="38">
        <f>'Weekly capesize'!T888</f>
        <v>8.1999999999999993</v>
      </c>
    </row>
    <row r="470" spans="1:7">
      <c r="A470" s="78">
        <f t="shared" si="15"/>
        <v>2019</v>
      </c>
      <c r="B470" s="78">
        <f t="shared" si="16"/>
        <v>1</v>
      </c>
      <c r="C470" s="29">
        <f>'Weekly capesize'!A889</f>
        <v>43479</v>
      </c>
      <c r="D470" s="38">
        <f>'Weekly capesize'!I889</f>
        <v>6.35</v>
      </c>
      <c r="E470" s="38">
        <f>'Weekly capesize'!S889</f>
        <v>8.5</v>
      </c>
      <c r="F470" s="38">
        <f>'Weekly capesize'!Z889</f>
        <v>17.649999999999999</v>
      </c>
      <c r="G470" s="38">
        <f>'Weekly capesize'!T889</f>
        <v>7.75</v>
      </c>
    </row>
    <row r="471" spans="1:7">
      <c r="A471" s="78">
        <f t="shared" si="15"/>
        <v>2019</v>
      </c>
      <c r="B471" s="78">
        <f t="shared" si="16"/>
        <v>1</v>
      </c>
      <c r="C471" s="29">
        <f>'Weekly capesize'!A890</f>
        <v>43486</v>
      </c>
      <c r="D471" s="38">
        <f>'Weekly capesize'!I890</f>
        <v>6.95</v>
      </c>
      <c r="E471" s="38">
        <f>'Weekly capesize'!S890</f>
        <v>8.5</v>
      </c>
      <c r="F471" s="38">
        <f>'Weekly capesize'!Z890</f>
        <v>17.899999999999999</v>
      </c>
      <c r="G471" s="38">
        <f>'Weekly capesize'!T890</f>
        <v>7.9</v>
      </c>
    </row>
    <row r="472" spans="1:7">
      <c r="A472" s="78">
        <f t="shared" si="15"/>
        <v>2019</v>
      </c>
      <c r="B472" s="78">
        <f t="shared" si="16"/>
        <v>1</v>
      </c>
      <c r="C472" s="29">
        <f>'Weekly capesize'!A891</f>
        <v>43493</v>
      </c>
      <c r="D472" s="38">
        <f>'Weekly capesize'!I891</f>
        <v>6.05</v>
      </c>
      <c r="E472" s="38">
        <f>'Weekly capesize'!S891</f>
        <v>7.75</v>
      </c>
      <c r="F472" s="38">
        <f>'Weekly capesize'!Z891</f>
        <v>16.3</v>
      </c>
      <c r="G472" s="38">
        <f>'Weekly capesize'!T891</f>
        <v>7.45</v>
      </c>
    </row>
    <row r="473" spans="1:7">
      <c r="A473" s="78">
        <f t="shared" si="15"/>
        <v>2019</v>
      </c>
      <c r="B473" s="78">
        <f t="shared" si="16"/>
        <v>2</v>
      </c>
      <c r="C473" s="29">
        <f>'Weekly capesize'!A892</f>
        <v>43500</v>
      </c>
      <c r="D473" s="38">
        <f>'Weekly capesize'!I892</f>
        <v>4.8499999999999996</v>
      </c>
      <c r="E473" s="38">
        <f>'Weekly capesize'!S892</f>
        <v>6.4</v>
      </c>
      <c r="F473" s="38">
        <f>'Weekly capesize'!Z892</f>
        <v>13.8</v>
      </c>
      <c r="G473" s="38">
        <f>'Weekly capesize'!T892</f>
        <v>6.1</v>
      </c>
    </row>
    <row r="474" spans="1:7">
      <c r="A474" s="78">
        <f t="shared" si="15"/>
        <v>2019</v>
      </c>
      <c r="B474" s="78">
        <f t="shared" si="16"/>
        <v>2</v>
      </c>
      <c r="C474" s="29">
        <f>'Weekly capesize'!A893</f>
        <v>43507</v>
      </c>
      <c r="D474" s="38">
        <f>'Weekly capesize'!I893</f>
        <v>4.9000000000000004</v>
      </c>
      <c r="E474" s="38">
        <f>'Weekly capesize'!S893</f>
        <v>6</v>
      </c>
      <c r="F474" s="38">
        <f>'Weekly capesize'!Z893</f>
        <v>13.15</v>
      </c>
      <c r="G474" s="38">
        <f>'Weekly capesize'!T893</f>
        <v>5.7</v>
      </c>
    </row>
    <row r="475" spans="1:7">
      <c r="A475" s="78">
        <f t="shared" si="15"/>
        <v>2019</v>
      </c>
      <c r="B475" s="78">
        <f t="shared" si="16"/>
        <v>2</v>
      </c>
      <c r="C475" s="29">
        <f>'Weekly capesize'!A894</f>
        <v>43514</v>
      </c>
      <c r="D475" s="38">
        <f>'Weekly capesize'!I894</f>
        <v>5.5</v>
      </c>
      <c r="E475" s="38">
        <f>'Weekly capesize'!S894</f>
        <v>5.85</v>
      </c>
      <c r="F475" s="38">
        <f>'Weekly capesize'!Z894</f>
        <v>13.25</v>
      </c>
      <c r="G475" s="38">
        <f>'Weekly capesize'!T894</f>
        <v>5.6</v>
      </c>
    </row>
    <row r="476" spans="1:7">
      <c r="A476" s="78">
        <f t="shared" si="15"/>
        <v>2019</v>
      </c>
      <c r="B476" s="78">
        <f t="shared" si="16"/>
        <v>2</v>
      </c>
      <c r="C476" s="29">
        <f>'Weekly capesize'!A895</f>
        <v>43521</v>
      </c>
      <c r="D476" s="38">
        <f>'Weekly capesize'!I895</f>
        <v>5</v>
      </c>
      <c r="E476" s="38">
        <f>'Weekly capesize'!S895</f>
        <v>5.65</v>
      </c>
      <c r="F476" s="38">
        <f>'Weekly capesize'!Z895</f>
        <v>12.8</v>
      </c>
      <c r="G476" s="38">
        <f>'Weekly capesize'!T895</f>
        <v>5.4</v>
      </c>
    </row>
    <row r="477" spans="1:7">
      <c r="A477" s="78">
        <f t="shared" si="15"/>
        <v>2019</v>
      </c>
      <c r="B477" s="78">
        <f t="shared" si="16"/>
        <v>3</v>
      </c>
      <c r="C477" s="29">
        <f>'Weekly capesize'!A896</f>
        <v>43528</v>
      </c>
      <c r="D477" s="38">
        <f>'Weekly capesize'!I896</f>
        <v>4.8499999999999996</v>
      </c>
      <c r="E477" s="38">
        <f>'Weekly capesize'!S896</f>
        <v>5.05</v>
      </c>
      <c r="F477" s="38">
        <f>'Weekly capesize'!Z896</f>
        <v>12.45</v>
      </c>
      <c r="G477" s="38">
        <f>'Weekly capesize'!T896</f>
        <v>5.0999999999999996</v>
      </c>
    </row>
    <row r="478" spans="1:7">
      <c r="A478" s="78">
        <f t="shared" si="15"/>
        <v>2019</v>
      </c>
      <c r="B478" s="78">
        <f t="shared" si="16"/>
        <v>3</v>
      </c>
      <c r="C478" s="29">
        <f>'Weekly capesize'!A897</f>
        <v>43535</v>
      </c>
      <c r="D478" s="38">
        <f>'Weekly capesize'!I897</f>
        <v>4.8499999999999996</v>
      </c>
      <c r="E478" s="38">
        <f>'Weekly capesize'!S897</f>
        <v>4.6500000000000004</v>
      </c>
      <c r="F478" s="38">
        <f>'Weekly capesize'!Z897</f>
        <v>11.6</v>
      </c>
      <c r="G478" s="38">
        <f>'Weekly capesize'!T897</f>
        <v>4.5999999999999996</v>
      </c>
    </row>
    <row r="479" spans="1:7">
      <c r="A479" s="78">
        <f t="shared" si="15"/>
        <v>2019</v>
      </c>
      <c r="B479" s="78">
        <f t="shared" si="16"/>
        <v>3</v>
      </c>
      <c r="C479" s="29">
        <f>'Weekly capesize'!A898</f>
        <v>43542</v>
      </c>
      <c r="D479" s="38">
        <f>'Weekly capesize'!I898</f>
        <v>6.2</v>
      </c>
      <c r="E479" s="38">
        <f>'Weekly capesize'!S898</f>
        <v>4.8499999999999996</v>
      </c>
      <c r="F479" s="38">
        <f>'Weekly capesize'!Z898</f>
        <v>11.95</v>
      </c>
      <c r="G479" s="38">
        <f>'Weekly capesize'!T898</f>
        <v>4.75</v>
      </c>
    </row>
    <row r="480" spans="1:7">
      <c r="A480" s="78">
        <f t="shared" si="15"/>
        <v>2019</v>
      </c>
      <c r="B480" s="78">
        <f t="shared" si="16"/>
        <v>3</v>
      </c>
      <c r="C480" s="29">
        <f>'Weekly capesize'!A899</f>
        <v>43549</v>
      </c>
      <c r="D480" s="38">
        <f>'Weekly capesize'!I899</f>
        <v>4.9000000000000004</v>
      </c>
      <c r="E480" s="38">
        <f>'Weekly capesize'!S899</f>
        <v>4.55</v>
      </c>
      <c r="F480" s="38">
        <f>'Weekly capesize'!Z899</f>
        <v>11.65</v>
      </c>
      <c r="G480" s="38">
        <f>'Weekly capesize'!T899</f>
        <v>4.5</v>
      </c>
    </row>
    <row r="481" spans="1:7">
      <c r="A481" s="78">
        <f t="shared" si="15"/>
        <v>2019</v>
      </c>
      <c r="B481" s="78">
        <f t="shared" si="16"/>
        <v>4</v>
      </c>
      <c r="C481" s="29">
        <f>'Weekly capesize'!A900</f>
        <v>43556</v>
      </c>
      <c r="D481" s="38">
        <f>'Weekly capesize'!I900</f>
        <v>4.7</v>
      </c>
      <c r="E481" s="38">
        <f>'Weekly capesize'!S900</f>
        <v>4.3</v>
      </c>
      <c r="F481" s="38">
        <f>'Weekly capesize'!Z900</f>
        <v>12</v>
      </c>
      <c r="G481" s="38">
        <f>'Weekly capesize'!T900</f>
        <v>4.3499999999999996</v>
      </c>
    </row>
    <row r="482" spans="1:7">
      <c r="A482" s="78">
        <f t="shared" si="15"/>
        <v>2019</v>
      </c>
      <c r="B482" s="78">
        <f t="shared" si="16"/>
        <v>4</v>
      </c>
      <c r="C482" s="29">
        <f>'Weekly capesize'!A901</f>
        <v>43563</v>
      </c>
      <c r="D482" s="38">
        <f>'Weekly capesize'!I901</f>
        <v>4.55</v>
      </c>
      <c r="E482" s="38">
        <f>'Weekly capesize'!S901</f>
        <v>4.4000000000000004</v>
      </c>
      <c r="F482" s="38">
        <f>'Weekly capesize'!Z901</f>
        <v>12.8</v>
      </c>
      <c r="G482" s="38">
        <f>'Weekly capesize'!T901</f>
        <v>4.45</v>
      </c>
    </row>
    <row r="483" spans="1:7">
      <c r="A483" s="78">
        <f t="shared" si="15"/>
        <v>2019</v>
      </c>
      <c r="B483" s="78">
        <f t="shared" si="16"/>
        <v>4</v>
      </c>
      <c r="C483" s="29">
        <f>'Weekly capesize'!A902</f>
        <v>43570</v>
      </c>
      <c r="D483" s="38">
        <f>'Weekly capesize'!I902</f>
        <v>5.05</v>
      </c>
      <c r="E483" s="38">
        <f>'Weekly capesize'!S902</f>
        <v>4.5999999999999996</v>
      </c>
      <c r="F483" s="38">
        <f>'Weekly capesize'!Z902</f>
        <v>12.7</v>
      </c>
      <c r="G483" s="38">
        <f>'Weekly capesize'!T902</f>
        <v>4.55</v>
      </c>
    </row>
    <row r="484" spans="1:7">
      <c r="A484" s="78">
        <f t="shared" si="15"/>
        <v>2019</v>
      </c>
      <c r="B484" s="78">
        <f t="shared" si="16"/>
        <v>4</v>
      </c>
      <c r="C484" s="29">
        <f>'Weekly capesize'!A903</f>
        <v>43577</v>
      </c>
      <c r="D484" s="38">
        <f>'Weekly capesize'!I903</f>
        <v>5.35</v>
      </c>
      <c r="E484" s="38">
        <f>'Weekly capesize'!S903</f>
        <v>4.75</v>
      </c>
      <c r="F484" s="38">
        <f>'Weekly capesize'!Z903</f>
        <v>12.9</v>
      </c>
      <c r="G484" s="38">
        <f>'Weekly capesize'!T903</f>
        <v>4.55</v>
      </c>
    </row>
    <row r="485" spans="1:7">
      <c r="A485" s="78">
        <f t="shared" si="15"/>
        <v>2019</v>
      </c>
      <c r="B485" s="78">
        <f t="shared" si="16"/>
        <v>4</v>
      </c>
      <c r="C485" s="29">
        <f>'Weekly capesize'!A904</f>
        <v>43584</v>
      </c>
      <c r="D485" s="38">
        <f>'Weekly capesize'!I904</f>
        <v>6.35</v>
      </c>
      <c r="E485" s="38">
        <f>'Weekly capesize'!S904</f>
        <v>5.15</v>
      </c>
      <c r="F485" s="38">
        <f>'Weekly capesize'!Z904</f>
        <v>13.75</v>
      </c>
      <c r="G485" s="38">
        <f>'Weekly capesize'!T904</f>
        <v>5.2</v>
      </c>
    </row>
    <row r="486" spans="1:7">
      <c r="A486" s="78">
        <f t="shared" si="15"/>
        <v>2019</v>
      </c>
      <c r="B486" s="78">
        <f t="shared" si="16"/>
        <v>5</v>
      </c>
      <c r="C486" s="29">
        <f>'Weekly capesize'!A905</f>
        <v>43591</v>
      </c>
      <c r="D486" s="38">
        <f>'Weekly capesize'!I905</f>
        <v>6.6</v>
      </c>
      <c r="E486" s="38">
        <f>'Weekly capesize'!S905</f>
        <v>5.85</v>
      </c>
      <c r="F486" s="38">
        <f>'Weekly capesize'!Z905</f>
        <v>15.65</v>
      </c>
      <c r="G486" s="38">
        <f>'Weekly capesize'!T905</f>
        <v>5.4</v>
      </c>
    </row>
    <row r="487" spans="1:7">
      <c r="A487" s="78">
        <f t="shared" si="15"/>
        <v>2019</v>
      </c>
      <c r="B487" s="78">
        <f t="shared" si="16"/>
        <v>5</v>
      </c>
      <c r="C487" s="29">
        <f>'Weekly capesize'!A906</f>
        <v>43598</v>
      </c>
      <c r="D487" s="38">
        <f>'Weekly capesize'!I906</f>
        <v>6.7</v>
      </c>
      <c r="E487" s="38">
        <f>'Weekly capesize'!S906</f>
        <v>6.25</v>
      </c>
      <c r="F487" s="38">
        <f>'Weekly capesize'!Z906</f>
        <v>15.85</v>
      </c>
      <c r="G487" s="38">
        <f>'Weekly capesize'!T906</f>
        <v>5.85</v>
      </c>
    </row>
    <row r="488" spans="1:7">
      <c r="A488" s="78">
        <f t="shared" si="15"/>
        <v>2019</v>
      </c>
      <c r="B488" s="78">
        <f t="shared" si="16"/>
        <v>5</v>
      </c>
      <c r="C488" s="29">
        <f>'Weekly capesize'!A907</f>
        <v>43605</v>
      </c>
      <c r="D488" s="38">
        <f>'Weekly capesize'!I907</f>
        <v>6.5</v>
      </c>
      <c r="E488" s="38">
        <f>'Weekly capesize'!S907</f>
        <v>6.45</v>
      </c>
      <c r="F488" s="38">
        <f>'Weekly capesize'!Z907</f>
        <v>16.350000000000001</v>
      </c>
      <c r="G488" s="38">
        <f>'Weekly capesize'!T907</f>
        <v>6</v>
      </c>
    </row>
    <row r="489" spans="1:7">
      <c r="A489" s="78">
        <f t="shared" si="15"/>
        <v>2019</v>
      </c>
      <c r="B489" s="78">
        <f t="shared" si="16"/>
        <v>5</v>
      </c>
      <c r="C489" s="29">
        <f>'Weekly capesize'!A908</f>
        <v>43612</v>
      </c>
      <c r="D489" s="38">
        <f>'Weekly capesize'!I908</f>
        <v>7</v>
      </c>
      <c r="E489" s="38">
        <f>'Weekly capesize'!S908</f>
        <v>6.6</v>
      </c>
      <c r="F489" s="38">
        <f>'Weekly capesize'!Z908</f>
        <v>16.45</v>
      </c>
      <c r="G489" s="38">
        <f>'Weekly capesize'!T908</f>
        <v>6.15</v>
      </c>
    </row>
    <row r="490" spans="1:7">
      <c r="A490" s="78">
        <f t="shared" si="15"/>
        <v>2019</v>
      </c>
      <c r="B490" s="78">
        <f t="shared" si="16"/>
        <v>6</v>
      </c>
      <c r="C490" s="29">
        <f>'Weekly capesize'!A909</f>
        <v>43619</v>
      </c>
      <c r="D490" s="38">
        <f>'Weekly capesize'!I909</f>
        <v>7.25</v>
      </c>
      <c r="E490" s="38">
        <f>'Weekly capesize'!S909</f>
        <v>6.7</v>
      </c>
      <c r="F490" s="38">
        <f>'Weekly capesize'!Z909</f>
        <v>16.45</v>
      </c>
      <c r="G490" s="38">
        <f>'Weekly capesize'!T909</f>
        <v>6.3</v>
      </c>
    </row>
    <row r="491" spans="1:7">
      <c r="A491" s="78">
        <f t="shared" si="15"/>
        <v>2019</v>
      </c>
      <c r="B491" s="78">
        <f t="shared" si="16"/>
        <v>6</v>
      </c>
      <c r="C491" s="29">
        <f>'Weekly capesize'!A910</f>
        <v>43626</v>
      </c>
      <c r="D491" s="38">
        <f>'Weekly capesize'!I910</f>
        <v>7.75</v>
      </c>
      <c r="E491" s="38">
        <f>'Weekly capesize'!S910</f>
        <v>7.05</v>
      </c>
      <c r="F491" s="38">
        <f>'Weekly capesize'!Z910</f>
        <v>16.850000000000001</v>
      </c>
      <c r="G491" s="38">
        <f>'Weekly capesize'!T910</f>
        <v>6.5</v>
      </c>
    </row>
    <row r="492" spans="1:7">
      <c r="A492" s="78">
        <f t="shared" si="15"/>
        <v>2019</v>
      </c>
      <c r="B492" s="78">
        <f t="shared" si="16"/>
        <v>6</v>
      </c>
      <c r="C492" s="29">
        <f>'Weekly capesize'!A911</f>
        <v>43633</v>
      </c>
      <c r="D492" s="38">
        <f>'Weekly capesize'!I911</f>
        <v>7.3</v>
      </c>
      <c r="E492" s="38">
        <f>'Weekly capesize'!S911</f>
        <v>7.1</v>
      </c>
      <c r="F492" s="38">
        <f>'Weekly capesize'!Z911</f>
        <v>17.149999999999999</v>
      </c>
      <c r="G492" s="38">
        <f>'Weekly capesize'!T911</f>
        <v>6.45</v>
      </c>
    </row>
    <row r="493" spans="1:7">
      <c r="A493" s="78">
        <f t="shared" si="15"/>
        <v>2019</v>
      </c>
      <c r="B493" s="78">
        <f t="shared" si="16"/>
        <v>6</v>
      </c>
      <c r="C493" s="29">
        <f>'Weekly capesize'!A912</f>
        <v>43637</v>
      </c>
      <c r="D493" s="38">
        <f>'Weekly capesize'!I912</f>
        <v>7.5</v>
      </c>
      <c r="E493" s="38">
        <f>'Weekly capesize'!S912</f>
        <v>8.1999999999999993</v>
      </c>
      <c r="F493" s="38">
        <f>'Weekly capesize'!Z912</f>
        <v>18.350000000000001</v>
      </c>
      <c r="G493" s="38">
        <f>'Weekly capesize'!T912</f>
        <v>7.35</v>
      </c>
    </row>
    <row r="494" spans="1:7">
      <c r="A494" s="78">
        <f t="shared" si="15"/>
        <v>2019</v>
      </c>
      <c r="B494" s="78">
        <f t="shared" si="16"/>
        <v>6</v>
      </c>
      <c r="C494" s="29">
        <f>'Weekly capesize'!A913</f>
        <v>43644</v>
      </c>
      <c r="D494" s="38">
        <f>'Weekly capesize'!I913</f>
        <v>7.2</v>
      </c>
      <c r="E494" s="38">
        <f>'Weekly capesize'!S913</f>
        <v>8.8000000000000007</v>
      </c>
      <c r="F494" s="38">
        <f>'Weekly capesize'!Z913</f>
        <v>18.399999999999999</v>
      </c>
      <c r="G494" s="38">
        <f>'Weekly capesize'!T913</f>
        <v>7.8</v>
      </c>
    </row>
    <row r="495" spans="1:7">
      <c r="A495" s="78">
        <f t="shared" si="15"/>
        <v>2019</v>
      </c>
      <c r="B495" s="78">
        <f t="shared" si="16"/>
        <v>7</v>
      </c>
      <c r="C495" s="29">
        <f>'Weekly capesize'!A914</f>
        <v>43651</v>
      </c>
      <c r="D495" s="38">
        <f>'Weekly capesize'!I914</f>
        <v>9.1999999999999993</v>
      </c>
      <c r="E495" s="38">
        <f>'Weekly capesize'!S914</f>
        <v>10.3</v>
      </c>
      <c r="F495" s="38">
        <f>'Weekly capesize'!Z914</f>
        <v>22.2</v>
      </c>
      <c r="G495" s="38">
        <f>'Weekly capesize'!T914</f>
        <v>9.1999999999999993</v>
      </c>
    </row>
    <row r="496" spans="1:7">
      <c r="A496" s="78">
        <f t="shared" si="15"/>
        <v>2019</v>
      </c>
      <c r="B496" s="78">
        <f t="shared" si="16"/>
        <v>7</v>
      </c>
      <c r="C496" s="29">
        <f>'Weekly capesize'!A915</f>
        <v>43658</v>
      </c>
      <c r="D496" s="38">
        <f>'Weekly capesize'!I915</f>
        <v>9.5</v>
      </c>
      <c r="E496" s="38">
        <f>'Weekly capesize'!S915</f>
        <v>10.9</v>
      </c>
      <c r="F496" s="38">
        <f>'Weekly capesize'!Z915</f>
        <v>23.45</v>
      </c>
      <c r="G496" s="38">
        <f>'Weekly capesize'!T915</f>
        <v>9.6999999999999993</v>
      </c>
    </row>
    <row r="497" spans="1:7">
      <c r="A497" s="78">
        <f t="shared" si="15"/>
        <v>2019</v>
      </c>
      <c r="B497" s="78">
        <f t="shared" si="16"/>
        <v>7</v>
      </c>
      <c r="C497" s="29">
        <f>'Weekly capesize'!A916</f>
        <v>43665</v>
      </c>
      <c r="D497" s="38">
        <f>'Weekly capesize'!I916</f>
        <v>10.9</v>
      </c>
      <c r="E497" s="38">
        <f>'Weekly capesize'!S916</f>
        <v>13</v>
      </c>
      <c r="F497" s="38">
        <f>'Weekly capesize'!Z916</f>
        <v>27.5</v>
      </c>
      <c r="G497" s="38">
        <f>'Weekly capesize'!T916</f>
        <v>11.35</v>
      </c>
    </row>
    <row r="498" spans="1:7">
      <c r="A498" s="78">
        <f t="shared" si="15"/>
        <v>2019</v>
      </c>
      <c r="B498" s="78">
        <f t="shared" si="16"/>
        <v>7</v>
      </c>
      <c r="C498" s="29">
        <f>'Weekly capesize'!A917</f>
        <v>43672</v>
      </c>
      <c r="D498" s="38">
        <f>'Weekly capesize'!I917</f>
        <v>10</v>
      </c>
      <c r="E498" s="38">
        <f>'Weekly capesize'!S917</f>
        <v>11.5</v>
      </c>
      <c r="F498" s="38">
        <f>'Weekly capesize'!Z917</f>
        <v>23.5</v>
      </c>
      <c r="G498" s="38">
        <f>'Weekly capesize'!T917</f>
        <v>10.6</v>
      </c>
    </row>
    <row r="499" spans="1:7">
      <c r="A499" s="78">
        <f t="shared" si="15"/>
        <v>2019</v>
      </c>
      <c r="B499" s="78">
        <f t="shared" si="16"/>
        <v>8</v>
      </c>
      <c r="C499" s="29">
        <f>'Weekly capesize'!A918</f>
        <v>43679</v>
      </c>
      <c r="D499" s="38">
        <f>'Weekly capesize'!I918</f>
        <v>9.4499999999999993</v>
      </c>
      <c r="E499" s="38">
        <f>'Weekly capesize'!S918</f>
        <v>10.75</v>
      </c>
      <c r="F499" s="38">
        <f>'Weekly capesize'!Z918</f>
        <v>22</v>
      </c>
      <c r="G499" s="38">
        <f>'Weekly capesize'!T918</f>
        <v>10.45</v>
      </c>
    </row>
    <row r="500" spans="1:7">
      <c r="A500" s="78">
        <f t="shared" si="15"/>
        <v>2019</v>
      </c>
      <c r="B500" s="78">
        <f t="shared" si="16"/>
        <v>8</v>
      </c>
      <c r="C500" s="29">
        <f>'Weekly capesize'!A919</f>
        <v>43686</v>
      </c>
      <c r="D500" s="38">
        <f>'Weekly capesize'!I919</f>
        <v>9</v>
      </c>
      <c r="E500" s="38">
        <f>'Weekly capesize'!S919</f>
        <v>9</v>
      </c>
      <c r="F500" s="38">
        <f>'Weekly capesize'!Z919</f>
        <v>21</v>
      </c>
      <c r="G500" s="38">
        <f>'Weekly capesize'!T919</f>
        <v>9.75</v>
      </c>
    </row>
    <row r="501" spans="1:7">
      <c r="A501" s="78">
        <f t="shared" si="15"/>
        <v>2019</v>
      </c>
      <c r="B501" s="78">
        <f t="shared" si="16"/>
        <v>8</v>
      </c>
      <c r="C501" s="29">
        <f>'Weekly capesize'!A920</f>
        <v>43693</v>
      </c>
      <c r="D501" s="38">
        <f>'Weekly capesize'!I920</f>
        <v>10.5</v>
      </c>
      <c r="E501" s="38">
        <f>'Weekly capesize'!S920</f>
        <v>10.45</v>
      </c>
      <c r="F501" s="38">
        <f>'Weekly capesize'!Z920</f>
        <v>22.55</v>
      </c>
      <c r="G501" s="38">
        <f>'Weekly capesize'!T920</f>
        <v>10.3</v>
      </c>
    </row>
    <row r="502" spans="1:7">
      <c r="A502" s="78">
        <f t="shared" si="15"/>
        <v>2019</v>
      </c>
      <c r="B502" s="78">
        <f t="shared" si="16"/>
        <v>8</v>
      </c>
      <c r="C502" s="29">
        <f>'Weekly capesize'!A921</f>
        <v>43700</v>
      </c>
      <c r="D502" s="38">
        <f>'Weekly capesize'!I921</f>
        <v>10.6</v>
      </c>
      <c r="E502" s="38">
        <f>'Weekly capesize'!S921</f>
        <v>10.65</v>
      </c>
      <c r="F502" s="38">
        <f>'Weekly capesize'!Z921</f>
        <v>24.05</v>
      </c>
      <c r="G502" s="38">
        <f>'Weekly capesize'!T921</f>
        <v>10.5</v>
      </c>
    </row>
    <row r="503" spans="1:7">
      <c r="A503" s="78">
        <f t="shared" si="15"/>
        <v>2019</v>
      </c>
      <c r="B503" s="78">
        <f t="shared" si="16"/>
        <v>8</v>
      </c>
      <c r="C503" s="29">
        <f>'Weekly capesize'!A922</f>
        <v>43707</v>
      </c>
      <c r="D503" s="38">
        <f>'Weekly capesize'!I922</f>
        <v>10.35</v>
      </c>
      <c r="E503" s="38">
        <f>'Weekly capesize'!S922</f>
        <v>11.8</v>
      </c>
      <c r="F503" s="38">
        <f>'Weekly capesize'!Z922</f>
        <v>28.15</v>
      </c>
      <c r="G503" s="38">
        <f>'Weekly capesize'!T922</f>
        <v>11.25</v>
      </c>
    </row>
    <row r="504" spans="1:7">
      <c r="A504" s="78">
        <f t="shared" si="15"/>
        <v>2019</v>
      </c>
      <c r="B504" s="78">
        <f t="shared" si="16"/>
        <v>9</v>
      </c>
      <c r="C504" s="29">
        <f>'Weekly capesize'!A923</f>
        <v>43714</v>
      </c>
      <c r="D504" s="38">
        <f>'Weekly capesize'!I923</f>
        <v>11.2</v>
      </c>
      <c r="E504" s="38">
        <f>'Weekly capesize'!S923</f>
        <v>13</v>
      </c>
      <c r="F504" s="38">
        <f>'Weekly capesize'!Z923</f>
        <v>27.95</v>
      </c>
      <c r="G504" s="38">
        <f>'Weekly capesize'!T923</f>
        <v>12.25</v>
      </c>
    </row>
    <row r="505" spans="1:7">
      <c r="A505" s="78">
        <f t="shared" si="15"/>
        <v>2019</v>
      </c>
      <c r="B505" s="78">
        <f t="shared" si="16"/>
        <v>9</v>
      </c>
      <c r="C505" s="29">
        <f>'Weekly capesize'!A924</f>
        <v>43721</v>
      </c>
      <c r="D505" s="38">
        <f>'Weekly capesize'!I924</f>
        <v>10.95</v>
      </c>
      <c r="E505" s="38">
        <f>'Weekly capesize'!S924</f>
        <v>12.5</v>
      </c>
      <c r="F505" s="38">
        <f>'Weekly capesize'!Z924</f>
        <v>25.9</v>
      </c>
      <c r="G505" s="38">
        <f>'Weekly capesize'!T924</f>
        <v>11.9</v>
      </c>
    </row>
    <row r="506" spans="1:7">
      <c r="A506" s="78">
        <f t="shared" si="15"/>
        <v>2019</v>
      </c>
      <c r="B506" s="78">
        <f t="shared" si="16"/>
        <v>9</v>
      </c>
      <c r="C506" s="29">
        <f>'Weekly capesize'!A925</f>
        <v>43728</v>
      </c>
      <c r="D506" s="38">
        <f>'Weekly capesize'!I925</f>
        <v>9.15</v>
      </c>
      <c r="E506" s="38">
        <f>'Weekly capesize'!S925</f>
        <v>11.9</v>
      </c>
      <c r="F506" s="38">
        <f>'Weekly capesize'!Z925</f>
        <v>23.7</v>
      </c>
      <c r="G506" s="38">
        <f>'Weekly capesize'!T925</f>
        <v>11.35</v>
      </c>
    </row>
    <row r="507" spans="1:7">
      <c r="A507" s="78">
        <f t="shared" si="15"/>
        <v>2019</v>
      </c>
      <c r="B507" s="78">
        <f t="shared" si="16"/>
        <v>9</v>
      </c>
      <c r="C507" s="29">
        <f>'Weekly capesize'!A926</f>
        <v>43735</v>
      </c>
      <c r="D507" s="38">
        <f>'Weekly capesize'!I926</f>
        <v>8.5</v>
      </c>
      <c r="E507" s="38">
        <f>'Weekly capesize'!S926</f>
        <v>10.35</v>
      </c>
      <c r="F507" s="38">
        <f>'Weekly capesize'!Z926</f>
        <v>22.8</v>
      </c>
      <c r="G507" s="38">
        <f>'Weekly capesize'!T926</f>
        <v>10.25</v>
      </c>
    </row>
    <row r="508" spans="1:7">
      <c r="A508" s="78">
        <f t="shared" si="15"/>
        <v>2019</v>
      </c>
      <c r="B508" s="78">
        <f t="shared" si="16"/>
        <v>10</v>
      </c>
      <c r="C508" s="29">
        <f>'Weekly capesize'!A927</f>
        <v>43742</v>
      </c>
      <c r="D508" s="38">
        <f>'Weekly capesize'!I927</f>
        <v>9.15</v>
      </c>
      <c r="E508" s="38">
        <f>'Weekly capesize'!S927</f>
        <v>8.9</v>
      </c>
      <c r="F508" s="38">
        <f>'Weekly capesize'!Z927</f>
        <v>22</v>
      </c>
      <c r="G508" s="38">
        <f>'Weekly capesize'!T927</f>
        <v>9.3000000000000007</v>
      </c>
    </row>
    <row r="509" spans="1:7">
      <c r="A509" s="78">
        <f t="shared" si="15"/>
        <v>2019</v>
      </c>
      <c r="B509" s="78">
        <f t="shared" si="16"/>
        <v>10</v>
      </c>
      <c r="C509" s="29">
        <f>'Weekly capesize'!A928</f>
        <v>43749</v>
      </c>
      <c r="D509" s="38">
        <f>'Weekly capesize'!I928</f>
        <v>9.25</v>
      </c>
      <c r="E509" s="38">
        <f>'Weekly capesize'!S928</f>
        <v>8.9</v>
      </c>
      <c r="F509" s="38">
        <f>'Weekly capesize'!Z928</f>
        <v>23.8</v>
      </c>
      <c r="G509" s="38">
        <f>'Weekly capesize'!T928</f>
        <v>9.3000000000000007</v>
      </c>
    </row>
    <row r="510" spans="1:7">
      <c r="A510" s="78">
        <f t="shared" si="15"/>
        <v>2019</v>
      </c>
      <c r="B510" s="78">
        <f t="shared" si="16"/>
        <v>10</v>
      </c>
      <c r="C510" s="29">
        <f>'Weekly capesize'!A929</f>
        <v>43756</v>
      </c>
      <c r="D510" s="38">
        <f>'Weekly capesize'!I929</f>
        <v>9.1</v>
      </c>
      <c r="E510" s="38">
        <f>'Weekly capesize'!S929</f>
        <v>8.6</v>
      </c>
      <c r="F510" s="38">
        <f>'Weekly capesize'!Z929</f>
        <v>20.95</v>
      </c>
      <c r="G510" s="38">
        <f>'Weekly capesize'!T929</f>
        <v>8.85</v>
      </c>
    </row>
    <row r="511" spans="1:7">
      <c r="A511" s="78">
        <f t="shared" si="15"/>
        <v>2019</v>
      </c>
      <c r="B511" s="78">
        <f t="shared" si="16"/>
        <v>10</v>
      </c>
      <c r="C511" s="29">
        <f>'Weekly capesize'!A930</f>
        <v>43763</v>
      </c>
      <c r="D511" s="38">
        <f>'Weekly capesize'!I930</f>
        <v>9.3000000000000007</v>
      </c>
      <c r="E511" s="38">
        <f>'Weekly capesize'!S930</f>
        <v>8.75</v>
      </c>
      <c r="F511" s="38">
        <f>'Weekly capesize'!Z930</f>
        <v>21.5</v>
      </c>
      <c r="G511" s="38">
        <f>'Weekly capesize'!T930</f>
        <v>8.6</v>
      </c>
    </row>
    <row r="512" spans="1:7">
      <c r="A512" s="78">
        <f t="shared" si="15"/>
        <v>2019</v>
      </c>
      <c r="B512" s="78">
        <f t="shared" si="16"/>
        <v>11</v>
      </c>
      <c r="C512" s="29">
        <f>'Weekly capesize'!A931</f>
        <v>43770</v>
      </c>
      <c r="D512" s="38">
        <f>'Weekly capesize'!I931</f>
        <v>9.1</v>
      </c>
      <c r="E512" s="38">
        <f>'Weekly capesize'!S931</f>
        <v>8.5</v>
      </c>
      <c r="F512" s="38">
        <f>'Weekly capesize'!Z931</f>
        <v>20.399999999999999</v>
      </c>
      <c r="G512" s="38">
        <f>'Weekly capesize'!T931</f>
        <v>8.5500000000000007</v>
      </c>
    </row>
    <row r="513" spans="1:7">
      <c r="A513" s="78">
        <f t="shared" si="15"/>
        <v>2019</v>
      </c>
      <c r="B513" s="78">
        <f t="shared" si="16"/>
        <v>11</v>
      </c>
      <c r="C513" s="29">
        <f>'Weekly capesize'!A932</f>
        <v>43777</v>
      </c>
      <c r="D513" s="38">
        <f>'Weekly capesize'!I932</f>
        <v>8.35</v>
      </c>
      <c r="E513" s="38">
        <f>'Weekly capesize'!S932</f>
        <v>7.8</v>
      </c>
      <c r="F513" s="38">
        <f>'Weekly capesize'!Z932</f>
        <v>18</v>
      </c>
      <c r="G513" s="38">
        <f>'Weekly capesize'!T932</f>
        <v>7.8</v>
      </c>
    </row>
    <row r="514" spans="1:7">
      <c r="A514" s="78">
        <f t="shared" si="15"/>
        <v>2019</v>
      </c>
      <c r="B514" s="78">
        <f t="shared" si="16"/>
        <v>11</v>
      </c>
      <c r="C514" s="29">
        <f>'Weekly capesize'!A933</f>
        <v>43784</v>
      </c>
      <c r="D514" s="38">
        <f>'Weekly capesize'!I933</f>
        <v>8.75</v>
      </c>
      <c r="E514" s="38">
        <f>'Weekly capesize'!S933</f>
        <v>8.15</v>
      </c>
      <c r="F514" s="38">
        <f>'Weekly capesize'!Z933</f>
        <v>19.05</v>
      </c>
      <c r="G514" s="38">
        <f>'Weekly capesize'!T933</f>
        <v>8</v>
      </c>
    </row>
    <row r="515" spans="1:7">
      <c r="A515" s="78">
        <f t="shared" ref="A515:A578" si="17">YEAR(C515)</f>
        <v>2019</v>
      </c>
      <c r="B515" s="78">
        <f t="shared" ref="B515:B578" si="18">MONTH(C515)</f>
        <v>11</v>
      </c>
      <c r="C515" s="29">
        <f>'Weekly capesize'!A934</f>
        <v>43791</v>
      </c>
      <c r="D515" s="38">
        <f>'Weekly capesize'!I934</f>
        <v>8.9</v>
      </c>
      <c r="E515" s="38">
        <f>'Weekly capesize'!S934</f>
        <v>8.1999999999999993</v>
      </c>
      <c r="F515" s="38">
        <f>'Weekly capesize'!Z934</f>
        <v>19.05</v>
      </c>
      <c r="G515" s="38">
        <f>'Weekly capesize'!T934</f>
        <v>7.95</v>
      </c>
    </row>
    <row r="516" spans="1:7">
      <c r="A516" s="78">
        <f t="shared" si="17"/>
        <v>2019</v>
      </c>
      <c r="B516" s="78">
        <f t="shared" si="18"/>
        <v>11</v>
      </c>
      <c r="C516" s="29">
        <f>'Weekly capesize'!A935</f>
        <v>43798</v>
      </c>
      <c r="D516" s="38">
        <f>'Weekly capesize'!I935</f>
        <v>9.9499999999999993</v>
      </c>
      <c r="E516" s="38">
        <f>'Weekly capesize'!S935</f>
        <v>9.5</v>
      </c>
      <c r="F516" s="38">
        <f>'Weekly capesize'!Z935</f>
        <v>22.4</v>
      </c>
      <c r="G516" s="38">
        <f>'Weekly capesize'!T935</f>
        <v>9.1</v>
      </c>
    </row>
    <row r="517" spans="1:7">
      <c r="A517" s="78">
        <f t="shared" si="17"/>
        <v>2019</v>
      </c>
      <c r="B517" s="78">
        <f t="shared" si="18"/>
        <v>12</v>
      </c>
      <c r="C517" s="29">
        <f>'Weekly capesize'!A936</f>
        <v>43805</v>
      </c>
      <c r="D517" s="38">
        <f>'Weekly capesize'!I936</f>
        <v>10.25</v>
      </c>
      <c r="E517" s="38">
        <f>'Weekly capesize'!S936</f>
        <v>9.8000000000000007</v>
      </c>
      <c r="F517" s="38">
        <f>'Weekly capesize'!Z936</f>
        <v>21.65</v>
      </c>
      <c r="G517" s="38">
        <f>'Weekly capesize'!T936</f>
        <v>9.25</v>
      </c>
    </row>
    <row r="518" spans="1:7">
      <c r="A518" s="78">
        <f t="shared" si="17"/>
        <v>2019</v>
      </c>
      <c r="B518" s="78">
        <f t="shared" si="18"/>
        <v>12</v>
      </c>
      <c r="C518" s="29">
        <f>'Weekly capesize'!A937</f>
        <v>43812</v>
      </c>
      <c r="D518" s="38">
        <f>'Weekly capesize'!I937</f>
        <v>8.35</v>
      </c>
      <c r="E518" s="38">
        <f>'Weekly capesize'!S937</f>
        <v>9.0500000000000007</v>
      </c>
      <c r="F518" s="38">
        <f>'Weekly capesize'!Z937</f>
        <v>18.95</v>
      </c>
      <c r="G518" s="38">
        <f>'Weekly capesize'!T937</f>
        <v>8.5500000000000007</v>
      </c>
    </row>
    <row r="519" spans="1:7">
      <c r="A519" s="78">
        <f t="shared" si="17"/>
        <v>2019</v>
      </c>
      <c r="B519" s="78">
        <f t="shared" si="18"/>
        <v>12</v>
      </c>
      <c r="C519" s="29">
        <f>'Weekly capesize'!A938</f>
        <v>43822</v>
      </c>
      <c r="D519" s="38">
        <f>'Weekly capesize'!I938</f>
        <v>7.2</v>
      </c>
      <c r="E519" s="38">
        <f>'Weekly capesize'!S938</f>
        <v>8.9499999999999993</v>
      </c>
      <c r="F519" s="38">
        <f>'Weekly capesize'!Z938</f>
        <v>18.899999999999999</v>
      </c>
      <c r="G519" s="38">
        <f>'Weekly capesize'!T938</f>
        <v>8.4499999999999993</v>
      </c>
    </row>
    <row r="520" spans="1:7">
      <c r="A520" s="78">
        <f t="shared" si="17"/>
        <v>2020</v>
      </c>
      <c r="B520" s="78">
        <f t="shared" si="18"/>
        <v>1</v>
      </c>
      <c r="C520" s="29">
        <f>'Weekly capesize'!A939</f>
        <v>43836</v>
      </c>
      <c r="D520" s="38">
        <f>'Weekly capesize'!I939</f>
        <v>6.95</v>
      </c>
      <c r="E520" s="38">
        <f>'Weekly capesize'!S939</f>
        <v>8.75</v>
      </c>
      <c r="F520" s="38">
        <f>'Weekly capesize'!Z939</f>
        <v>18.45</v>
      </c>
      <c r="G520" s="38">
        <f>'Weekly capesize'!T939</f>
        <v>8.3000000000000007</v>
      </c>
    </row>
    <row r="521" spans="1:7">
      <c r="A521" s="78">
        <f t="shared" si="17"/>
        <v>2020</v>
      </c>
      <c r="B521" s="78">
        <f t="shared" si="18"/>
        <v>1</v>
      </c>
      <c r="C521" s="29">
        <f>'Weekly capesize'!A940</f>
        <v>43843</v>
      </c>
      <c r="D521" s="38">
        <f>'Weekly capesize'!I940</f>
        <v>7.45</v>
      </c>
      <c r="E521" s="38">
        <f>'Weekly capesize'!S940</f>
        <v>8.1</v>
      </c>
      <c r="F521" s="38">
        <f>'Weekly capesize'!Z940</f>
        <v>18.5</v>
      </c>
      <c r="G521" s="38">
        <f>'Weekly capesize'!T940</f>
        <v>8.0500000000000007</v>
      </c>
    </row>
    <row r="522" spans="1:7">
      <c r="A522" s="78">
        <f t="shared" si="17"/>
        <v>2020</v>
      </c>
      <c r="B522" s="78">
        <f t="shared" si="18"/>
        <v>1</v>
      </c>
      <c r="C522" s="29">
        <f>'Weekly capesize'!A941</f>
        <v>43850</v>
      </c>
      <c r="D522" s="38">
        <f>'Weekly capesize'!I941</f>
        <v>6.85</v>
      </c>
      <c r="E522" s="38">
        <f>'Weekly capesize'!S941</f>
        <v>7.7</v>
      </c>
      <c r="F522" s="38">
        <f>'Weekly capesize'!Z941</f>
        <v>17.850000000000001</v>
      </c>
      <c r="G522" s="38">
        <f>'Weekly capesize'!T941</f>
        <v>7.65</v>
      </c>
    </row>
    <row r="523" spans="1:7">
      <c r="A523" s="78">
        <f t="shared" si="17"/>
        <v>2020</v>
      </c>
      <c r="B523" s="78">
        <f t="shared" si="18"/>
        <v>1</v>
      </c>
      <c r="C523" s="29">
        <f>'Weekly capesize'!A942</f>
        <v>43857</v>
      </c>
      <c r="D523" s="38">
        <f>'Weekly capesize'!I942</f>
        <v>6.15</v>
      </c>
      <c r="E523" s="38">
        <f>'Weekly capesize'!S942</f>
        <v>7</v>
      </c>
      <c r="F523" s="38">
        <f>'Weekly capesize'!Z942</f>
        <v>15.9</v>
      </c>
      <c r="G523" s="38">
        <f>'Weekly capesize'!T942</f>
        <v>6.9</v>
      </c>
    </row>
    <row r="524" spans="1:7">
      <c r="A524" s="78">
        <f t="shared" si="17"/>
        <v>2020</v>
      </c>
      <c r="B524" s="78">
        <f t="shared" si="18"/>
        <v>2</v>
      </c>
      <c r="C524" s="29">
        <f>'Weekly capesize'!A943</f>
        <v>43864</v>
      </c>
      <c r="D524" s="38">
        <f>'Weekly capesize'!I943</f>
        <v>6.1</v>
      </c>
      <c r="E524" s="38">
        <f>'Weekly capesize'!S943</f>
        <v>5.85</v>
      </c>
      <c r="F524" s="38">
        <f>'Weekly capesize'!Z943</f>
        <v>15.05</v>
      </c>
      <c r="G524" s="38">
        <f>'Weekly capesize'!T943</f>
        <v>6.4</v>
      </c>
    </row>
    <row r="525" spans="1:7">
      <c r="A525" s="78">
        <f t="shared" si="17"/>
        <v>2020</v>
      </c>
      <c r="B525" s="78">
        <f t="shared" si="18"/>
        <v>2</v>
      </c>
      <c r="C525" s="29">
        <f>'Weekly capesize'!A944</f>
        <v>43871</v>
      </c>
      <c r="D525" s="38">
        <f>'Weekly capesize'!I944</f>
        <v>5.75</v>
      </c>
      <c r="E525" s="38">
        <f>'Weekly capesize'!S944</f>
        <v>5.05</v>
      </c>
      <c r="F525" s="38">
        <f>'Weekly capesize'!Z944</f>
        <v>13.6</v>
      </c>
      <c r="G525" s="38">
        <f>'Weekly capesize'!T944</f>
        <v>5.6</v>
      </c>
    </row>
    <row r="526" spans="1:7">
      <c r="A526" s="78">
        <f t="shared" si="17"/>
        <v>2020</v>
      </c>
      <c r="B526" s="78">
        <f t="shared" si="18"/>
        <v>2</v>
      </c>
      <c r="C526" s="29">
        <f>'Weekly capesize'!A945</f>
        <v>43878</v>
      </c>
      <c r="D526" s="38">
        <f>'Weekly capesize'!I945</f>
        <v>5.6</v>
      </c>
      <c r="E526" s="38">
        <f>'Weekly capesize'!S945</f>
        <v>4.75</v>
      </c>
      <c r="F526" s="38">
        <f>'Weekly capesize'!Z945</f>
        <v>12.95</v>
      </c>
      <c r="G526" s="38">
        <f>'Weekly capesize'!T945</f>
        <v>5.0999999999999996</v>
      </c>
    </row>
    <row r="527" spans="1:7">
      <c r="A527" s="78">
        <f t="shared" si="17"/>
        <v>2020</v>
      </c>
      <c r="B527" s="78">
        <f t="shared" si="18"/>
        <v>2</v>
      </c>
      <c r="C527" s="29">
        <f>'Weekly capesize'!A946</f>
        <v>43885</v>
      </c>
      <c r="D527" s="38">
        <f>'Weekly capesize'!I946</f>
        <v>5.95</v>
      </c>
      <c r="E527" s="38">
        <f>'Weekly capesize'!S946</f>
        <v>4.5999999999999996</v>
      </c>
      <c r="F527" s="38">
        <f>'Weekly capesize'!Z946</f>
        <v>13</v>
      </c>
      <c r="G527" s="38">
        <f>'Weekly capesize'!T946</f>
        <v>5</v>
      </c>
    </row>
    <row r="528" spans="1:7">
      <c r="A528" s="78">
        <f t="shared" si="17"/>
        <v>2020</v>
      </c>
      <c r="B528" s="78">
        <f t="shared" si="18"/>
        <v>3</v>
      </c>
      <c r="C528" s="29">
        <f>'Weekly capesize'!A947</f>
        <v>43892</v>
      </c>
      <c r="D528" s="38">
        <f>'Weekly capesize'!I947</f>
        <v>5.2</v>
      </c>
      <c r="E528" s="38">
        <f>'Weekly capesize'!S947</f>
        <v>4.3</v>
      </c>
      <c r="F528" s="38">
        <f>'Weekly capesize'!Z947</f>
        <v>12.6</v>
      </c>
      <c r="G528" s="38">
        <f>'Weekly capesize'!T947</f>
        <v>4.5999999999999996</v>
      </c>
    </row>
    <row r="529" spans="1:7">
      <c r="A529" s="78">
        <f t="shared" si="17"/>
        <v>2020</v>
      </c>
      <c r="B529" s="78">
        <f t="shared" si="18"/>
        <v>3</v>
      </c>
      <c r="C529" s="29">
        <f>'Weekly capesize'!A948</f>
        <v>43899</v>
      </c>
      <c r="D529" s="38">
        <f>'Weekly capesize'!I948</f>
        <v>4.95</v>
      </c>
      <c r="E529" s="38">
        <f>'Weekly capesize'!S948</f>
        <v>4</v>
      </c>
      <c r="F529" s="38">
        <f>'Weekly capesize'!Z948</f>
        <v>11.85</v>
      </c>
      <c r="G529" s="38">
        <f>'Weekly capesize'!T948</f>
        <v>4.1500000000000004</v>
      </c>
    </row>
    <row r="530" spans="1:7">
      <c r="A530" s="78">
        <f t="shared" si="17"/>
        <v>2020</v>
      </c>
      <c r="B530" s="78">
        <f t="shared" si="18"/>
        <v>3</v>
      </c>
      <c r="C530" s="29">
        <f>'Weekly capesize'!A949</f>
        <v>43906</v>
      </c>
      <c r="D530" s="38">
        <f>'Weekly capesize'!I949</f>
        <v>4.45</v>
      </c>
      <c r="E530" s="38">
        <f>'Weekly capesize'!S949</f>
        <v>3.7</v>
      </c>
      <c r="F530" s="38">
        <f>'Weekly capesize'!Z949</f>
        <v>10.55</v>
      </c>
      <c r="G530" s="38">
        <f>'Weekly capesize'!T949</f>
        <v>3.8</v>
      </c>
    </row>
    <row r="531" spans="1:7">
      <c r="A531" s="78">
        <f t="shared" si="17"/>
        <v>2020</v>
      </c>
      <c r="B531" s="78">
        <f t="shared" si="18"/>
        <v>3</v>
      </c>
      <c r="C531" s="29">
        <f>'Weekly capesize'!A950</f>
        <v>43913</v>
      </c>
      <c r="D531" s="38">
        <f>'Weekly capesize'!I950</f>
        <v>4.3</v>
      </c>
      <c r="E531" s="38">
        <f>'Weekly capesize'!S950</f>
        <v>3.55</v>
      </c>
      <c r="F531" s="38">
        <f>'Weekly capesize'!Z950</f>
        <v>9.9499999999999993</v>
      </c>
      <c r="G531" s="38">
        <f>'Weekly capesize'!T950</f>
        <v>3.6</v>
      </c>
    </row>
    <row r="532" spans="1:7">
      <c r="A532" s="78">
        <f t="shared" si="17"/>
        <v>2020</v>
      </c>
      <c r="B532" s="78">
        <f t="shared" si="18"/>
        <v>3</v>
      </c>
      <c r="C532" s="29">
        <f>'Weekly capesize'!A951</f>
        <v>43920</v>
      </c>
      <c r="D532" s="38">
        <f>'Weekly capesize'!I951</f>
        <v>4.25</v>
      </c>
      <c r="E532" s="38">
        <f>'Weekly capesize'!S951</f>
        <v>3.3</v>
      </c>
      <c r="F532" s="38">
        <f>'Weekly capesize'!Z951</f>
        <v>9.3000000000000007</v>
      </c>
      <c r="G532" s="38">
        <f>'Weekly capesize'!T951</f>
        <v>3.4</v>
      </c>
    </row>
    <row r="533" spans="1:7">
      <c r="A533" s="78">
        <f t="shared" si="17"/>
        <v>2020</v>
      </c>
      <c r="B533" s="78">
        <f t="shared" si="18"/>
        <v>4</v>
      </c>
      <c r="C533" s="29">
        <f>'Weekly capesize'!A952</f>
        <v>43927</v>
      </c>
      <c r="D533" s="38">
        <f>'Weekly capesize'!I952</f>
        <v>4.95</v>
      </c>
      <c r="E533" s="38">
        <f>'Weekly capesize'!S952</f>
        <v>3.5</v>
      </c>
      <c r="F533" s="38">
        <f>'Weekly capesize'!Z952</f>
        <v>10.65</v>
      </c>
      <c r="G533" s="38">
        <f>'Weekly capesize'!T952</f>
        <v>3.5</v>
      </c>
    </row>
    <row r="534" spans="1:7">
      <c r="A534" s="78">
        <f t="shared" si="17"/>
        <v>2020</v>
      </c>
      <c r="B534" s="78">
        <f t="shared" si="18"/>
        <v>4</v>
      </c>
      <c r="C534" s="29">
        <f>'Weekly capesize'!A953</f>
        <v>43935</v>
      </c>
      <c r="D534" s="38">
        <f>'Weekly capesize'!I953</f>
        <v>4.5999999999999996</v>
      </c>
      <c r="E534" s="38">
        <f>'Weekly capesize'!S953</f>
        <v>3.65</v>
      </c>
      <c r="F534" s="38">
        <f>'Weekly capesize'!Z953</f>
        <v>11</v>
      </c>
      <c r="G534" s="38">
        <f>'Weekly capesize'!T953</f>
        <v>3.6</v>
      </c>
    </row>
    <row r="535" spans="1:7">
      <c r="A535" s="78">
        <f t="shared" si="17"/>
        <v>2020</v>
      </c>
      <c r="B535" s="78">
        <f t="shared" si="18"/>
        <v>4</v>
      </c>
      <c r="C535" s="29">
        <f>'Weekly capesize'!A954</f>
        <v>43941</v>
      </c>
      <c r="D535" s="38">
        <f>'Weekly capesize'!I954</f>
        <v>4.9000000000000004</v>
      </c>
      <c r="E535" s="38">
        <f>'Weekly capesize'!S954</f>
        <v>4.25</v>
      </c>
      <c r="F535" s="38">
        <f>'Weekly capesize'!Z954</f>
        <v>12.1</v>
      </c>
      <c r="G535" s="38">
        <f>'Weekly capesize'!T954</f>
        <v>4.0999999999999996</v>
      </c>
    </row>
    <row r="536" spans="1:7">
      <c r="A536" s="78">
        <f t="shared" si="17"/>
        <v>2020</v>
      </c>
      <c r="B536" s="78">
        <f t="shared" si="18"/>
        <v>4</v>
      </c>
      <c r="C536" s="29">
        <f>'Weekly capesize'!A955</f>
        <v>43948</v>
      </c>
      <c r="D536" s="38">
        <f>'Weekly capesize'!I955</f>
        <v>4.05</v>
      </c>
      <c r="E536" s="38">
        <f>'Weekly capesize'!S955</f>
        <v>4.4000000000000004</v>
      </c>
      <c r="F536" s="38">
        <f>'Weekly capesize'!Z955</f>
        <v>10.5</v>
      </c>
      <c r="G536" s="38">
        <f>'Weekly capesize'!T955</f>
        <v>4.3</v>
      </c>
    </row>
    <row r="537" spans="1:7">
      <c r="A537" s="78">
        <f t="shared" si="17"/>
        <v>2020</v>
      </c>
      <c r="B537" s="78">
        <f t="shared" si="18"/>
        <v>5</v>
      </c>
      <c r="C537" s="29">
        <f>'Weekly capesize'!A956</f>
        <v>43955</v>
      </c>
      <c r="D537" s="38">
        <f>'Weekly capesize'!I956</f>
        <v>4.3499999999999996</v>
      </c>
      <c r="E537" s="38">
        <f>'Weekly capesize'!S956</f>
        <v>3.9</v>
      </c>
      <c r="F537" s="38">
        <f>'Weekly capesize'!Z956</f>
        <v>9.8000000000000007</v>
      </c>
      <c r="G537" s="38">
        <f>'Weekly capesize'!T956</f>
        <v>4</v>
      </c>
    </row>
    <row r="538" spans="1:7">
      <c r="A538" s="78">
        <f t="shared" si="17"/>
        <v>2020</v>
      </c>
      <c r="B538" s="78">
        <f t="shared" si="18"/>
        <v>5</v>
      </c>
      <c r="C538" s="29">
        <f>'Weekly capesize'!A957</f>
        <v>43962</v>
      </c>
      <c r="D538" s="38">
        <f>'Weekly capesize'!I957</f>
        <v>3.95</v>
      </c>
      <c r="E538" s="38">
        <f>'Weekly capesize'!S957</f>
        <v>3.45</v>
      </c>
      <c r="F538" s="38">
        <f>'Weekly capesize'!Z957</f>
        <v>8.15</v>
      </c>
      <c r="G538" s="38">
        <f>'Weekly capesize'!T957</f>
        <v>3.7</v>
      </c>
    </row>
    <row r="539" spans="1:7">
      <c r="A539" s="78">
        <f t="shared" si="17"/>
        <v>2020</v>
      </c>
      <c r="B539" s="78">
        <f t="shared" si="18"/>
        <v>5</v>
      </c>
      <c r="C539" s="29">
        <f>'Weekly capesize'!A958</f>
        <v>43969</v>
      </c>
      <c r="D539" s="38">
        <f>'Weekly capesize'!I958</f>
        <v>3.95</v>
      </c>
      <c r="E539" s="38">
        <f>'Weekly capesize'!S958</f>
        <v>2.9</v>
      </c>
      <c r="F539" s="38">
        <f>'Weekly capesize'!Z958</f>
        <v>7</v>
      </c>
      <c r="G539" s="38">
        <f>'Weekly capesize'!T958</f>
        <v>3.1</v>
      </c>
    </row>
    <row r="540" spans="1:7">
      <c r="A540" s="78">
        <f t="shared" si="17"/>
        <v>2020</v>
      </c>
      <c r="B540" s="78">
        <f t="shared" si="18"/>
        <v>5</v>
      </c>
      <c r="C540" s="29">
        <f>'Weekly capesize'!A959</f>
        <v>43976</v>
      </c>
      <c r="D540" s="38">
        <f>'Weekly capesize'!I959</f>
        <v>4.55</v>
      </c>
      <c r="E540" s="38">
        <f>'Weekly capesize'!S959</f>
        <v>3</v>
      </c>
      <c r="F540" s="38">
        <f>'Weekly capesize'!Z959</f>
        <v>8.1999999999999993</v>
      </c>
      <c r="G540" s="38">
        <f>'Weekly capesize'!T959</f>
        <v>3.2</v>
      </c>
    </row>
    <row r="541" spans="1:7">
      <c r="A541" s="78">
        <f t="shared" si="17"/>
        <v>2020</v>
      </c>
      <c r="B541" s="78">
        <f t="shared" si="18"/>
        <v>6</v>
      </c>
      <c r="C541" s="29">
        <f>'Weekly capesize'!A960</f>
        <v>43983</v>
      </c>
      <c r="D541" s="38">
        <f>'Weekly capesize'!I960</f>
        <v>4.1500000000000004</v>
      </c>
      <c r="E541" s="38">
        <f>'Weekly capesize'!S960</f>
        <v>3.05</v>
      </c>
      <c r="F541" s="38">
        <f>'Weekly capesize'!Z960</f>
        <v>8</v>
      </c>
      <c r="G541" s="38">
        <f>'Weekly capesize'!T960</f>
        <v>3</v>
      </c>
    </row>
    <row r="542" spans="1:7">
      <c r="A542" s="78">
        <f t="shared" si="17"/>
        <v>2020</v>
      </c>
      <c r="B542" s="78">
        <f t="shared" si="18"/>
        <v>6</v>
      </c>
      <c r="C542" s="29">
        <f>'Weekly capesize'!A961</f>
        <v>43990</v>
      </c>
      <c r="D542" s="38">
        <f>'Weekly capesize'!I961</f>
        <v>5.5</v>
      </c>
      <c r="E542" s="38">
        <f>'Weekly capesize'!S961</f>
        <v>3.9</v>
      </c>
      <c r="F542" s="38">
        <f>'Weekly capesize'!Z961</f>
        <v>11.1</v>
      </c>
      <c r="G542" s="38">
        <f>'Weekly capesize'!T961</f>
        <v>3.75</v>
      </c>
    </row>
    <row r="543" spans="1:7">
      <c r="A543" s="78">
        <f t="shared" si="17"/>
        <v>2020</v>
      </c>
      <c r="B543" s="78">
        <f t="shared" si="18"/>
        <v>6</v>
      </c>
      <c r="C543" s="29">
        <f>'Weekly capesize'!A962</f>
        <v>43997</v>
      </c>
      <c r="D543" s="38">
        <f>'Weekly capesize'!I962</f>
        <v>6.5</v>
      </c>
      <c r="E543" s="38">
        <f>'Weekly capesize'!S962</f>
        <v>4.8</v>
      </c>
      <c r="F543" s="38">
        <f>'Weekly capesize'!Z962</f>
        <v>14.9</v>
      </c>
      <c r="G543" s="38">
        <f>'Weekly capesize'!T962</f>
        <v>4.7</v>
      </c>
    </row>
    <row r="544" spans="1:7">
      <c r="A544" s="78">
        <f t="shared" si="17"/>
        <v>2020</v>
      </c>
      <c r="B544" s="78">
        <f t="shared" si="18"/>
        <v>6</v>
      </c>
      <c r="C544" s="29">
        <f>'Weekly capesize'!A963</f>
        <v>44004</v>
      </c>
      <c r="D544" s="38">
        <f>'Weekly capesize'!I963</f>
        <v>8.85</v>
      </c>
      <c r="E544" s="38">
        <f>'Weekly capesize'!S963</f>
        <v>10.4</v>
      </c>
      <c r="F544" s="38">
        <f>'Weekly capesize'!Z963</f>
        <v>20.100000000000001</v>
      </c>
      <c r="G544" s="38">
        <f>'Weekly capesize'!T963</f>
        <v>9.5500000000000007</v>
      </c>
    </row>
    <row r="545" spans="1:7">
      <c r="A545" s="78">
        <f t="shared" si="17"/>
        <v>2020</v>
      </c>
      <c r="B545" s="78">
        <f t="shared" si="18"/>
        <v>6</v>
      </c>
      <c r="C545" s="29">
        <f>'Weekly capesize'!A964</f>
        <v>44011</v>
      </c>
      <c r="D545" s="38">
        <f>'Weekly capesize'!I964</f>
        <v>9.6999999999999993</v>
      </c>
      <c r="E545" s="38">
        <f>'Weekly capesize'!S964</f>
        <v>11.2</v>
      </c>
      <c r="F545" s="38">
        <f>'Weekly capesize'!Z964</f>
        <v>21.4</v>
      </c>
      <c r="G545" s="38">
        <f>'Weekly capesize'!T964</f>
        <v>10.6</v>
      </c>
    </row>
    <row r="546" spans="1:7">
      <c r="A546" s="78">
        <f t="shared" si="17"/>
        <v>2020</v>
      </c>
      <c r="B546" s="78">
        <f t="shared" si="18"/>
        <v>7</v>
      </c>
      <c r="C546" s="29">
        <f>'Weekly capesize'!A965</f>
        <v>44018</v>
      </c>
      <c r="D546" s="38">
        <f>'Weekly capesize'!I965</f>
        <v>10.75</v>
      </c>
      <c r="E546" s="38">
        <f>'Weekly capesize'!S965</f>
        <v>11.5</v>
      </c>
      <c r="F546" s="38">
        <f>'Weekly capesize'!Z965</f>
        <v>20.75</v>
      </c>
      <c r="G546" s="38">
        <f>'Weekly capesize'!T965</f>
        <v>10.9</v>
      </c>
    </row>
    <row r="547" spans="1:7">
      <c r="A547" s="78">
        <f t="shared" si="17"/>
        <v>2020</v>
      </c>
      <c r="B547" s="78">
        <f t="shared" si="18"/>
        <v>7</v>
      </c>
      <c r="C547" s="29">
        <f>'Weekly capesize'!A966</f>
        <v>44025</v>
      </c>
      <c r="D547" s="38">
        <f>'Weekly capesize'!I966</f>
        <v>8.9499999999999993</v>
      </c>
      <c r="E547" s="38">
        <f>'Weekly capesize'!S966</f>
        <v>10.9</v>
      </c>
      <c r="F547" s="38">
        <f>'Weekly capesize'!Z966</f>
        <v>19.100000000000001</v>
      </c>
      <c r="G547" s="38">
        <f>'Weekly capesize'!T966</f>
        <v>10.3</v>
      </c>
    </row>
    <row r="548" spans="1:7">
      <c r="A548" s="78">
        <f t="shared" si="17"/>
        <v>2020</v>
      </c>
      <c r="B548" s="78">
        <f t="shared" si="18"/>
        <v>7</v>
      </c>
      <c r="C548" s="29">
        <f>'Weekly capesize'!A967</f>
        <v>44032</v>
      </c>
      <c r="D548" s="38">
        <f>'Weekly capesize'!I967</f>
        <v>8.15</v>
      </c>
      <c r="E548" s="38">
        <f>'Weekly capesize'!S967</f>
        <v>10.25</v>
      </c>
      <c r="F548" s="38">
        <f>'Weekly capesize'!Z967</f>
        <v>18.3</v>
      </c>
      <c r="G548" s="38">
        <f>'Weekly capesize'!T967</f>
        <v>9.65</v>
      </c>
    </row>
    <row r="549" spans="1:7">
      <c r="A549" s="78">
        <f t="shared" si="17"/>
        <v>2020</v>
      </c>
      <c r="B549" s="78">
        <f t="shared" si="18"/>
        <v>7</v>
      </c>
      <c r="C549" s="29">
        <f>'Weekly capesize'!A968</f>
        <v>44039</v>
      </c>
      <c r="D549" s="38">
        <f>'Weekly capesize'!I968</f>
        <v>6</v>
      </c>
      <c r="E549" s="38">
        <f>'Weekly capesize'!S968</f>
        <v>8.75</v>
      </c>
      <c r="F549" s="38">
        <f>'Weekly capesize'!Z968</f>
        <v>15.8</v>
      </c>
      <c r="G549" s="38">
        <f>'Weekly capesize'!T968</f>
        <v>7.3</v>
      </c>
    </row>
    <row r="550" spans="1:7">
      <c r="A550" s="78">
        <f t="shared" si="17"/>
        <v>2020</v>
      </c>
      <c r="B550" s="78">
        <f t="shared" si="18"/>
        <v>8</v>
      </c>
      <c r="C550" s="29">
        <f>'Weekly capesize'!A969</f>
        <v>44046</v>
      </c>
      <c r="D550" s="38">
        <f>'Weekly capesize'!I969</f>
        <v>7.2</v>
      </c>
      <c r="E550" s="38">
        <f>'Weekly capesize'!S969</f>
        <v>8.4499999999999993</v>
      </c>
      <c r="F550" s="38">
        <f>'Weekly capesize'!Z969</f>
        <v>17.5</v>
      </c>
      <c r="G550" s="38">
        <f>'Weekly capesize'!T969</f>
        <v>8.0500000000000007</v>
      </c>
    </row>
    <row r="551" spans="1:7">
      <c r="A551" s="78">
        <f t="shared" si="17"/>
        <v>2020</v>
      </c>
      <c r="B551" s="78">
        <f t="shared" si="18"/>
        <v>8</v>
      </c>
      <c r="C551" s="29">
        <f>'Weekly capesize'!A970</f>
        <v>44053</v>
      </c>
      <c r="D551" s="38">
        <f>'Weekly capesize'!I970</f>
        <v>8.5</v>
      </c>
      <c r="E551" s="38">
        <f>'Weekly capesize'!S970</f>
        <v>8.5500000000000007</v>
      </c>
      <c r="F551" s="38">
        <f>'Weekly capesize'!Z970</f>
        <v>16.95</v>
      </c>
      <c r="G551" s="38">
        <f>'Weekly capesize'!T970</f>
        <v>8.15</v>
      </c>
    </row>
    <row r="552" spans="1:7">
      <c r="A552" s="78">
        <f t="shared" si="17"/>
        <v>2020</v>
      </c>
      <c r="B552" s="78">
        <f t="shared" si="18"/>
        <v>8</v>
      </c>
      <c r="C552" s="29">
        <f>'Weekly capesize'!A971</f>
        <v>44060</v>
      </c>
      <c r="D552" s="38">
        <f>'Weekly capesize'!I971</f>
        <v>8.4499999999999993</v>
      </c>
      <c r="E552" s="38">
        <f>'Weekly capesize'!S971</f>
        <v>8.5</v>
      </c>
      <c r="F552" s="38">
        <f>'Weekly capesize'!Z971</f>
        <v>18</v>
      </c>
      <c r="G552" s="38">
        <f>'Weekly capesize'!T971</f>
        <v>8.1</v>
      </c>
    </row>
    <row r="553" spans="1:7">
      <c r="A553" s="78">
        <f t="shared" si="17"/>
        <v>2020</v>
      </c>
      <c r="B553" s="78">
        <f t="shared" si="18"/>
        <v>8</v>
      </c>
      <c r="C553" s="29">
        <f>'Weekly capesize'!A972</f>
        <v>44067</v>
      </c>
      <c r="D553" s="38">
        <f>'Weekly capesize'!I972</f>
        <v>7.25</v>
      </c>
      <c r="E553" s="38">
        <f>'Weekly capesize'!S972</f>
        <v>7.75</v>
      </c>
      <c r="F553" s="38">
        <f>'Weekly capesize'!Z972</f>
        <v>17.100000000000001</v>
      </c>
      <c r="G553" s="38">
        <f>'Weekly capesize'!T972</f>
        <v>7.5</v>
      </c>
    </row>
    <row r="554" spans="1:7">
      <c r="A554" s="78">
        <f t="shared" si="17"/>
        <v>2020</v>
      </c>
      <c r="B554" s="78">
        <f t="shared" si="18"/>
        <v>8</v>
      </c>
      <c r="C554" s="29">
        <f>'Weekly capesize'!A973</f>
        <v>44074</v>
      </c>
      <c r="D554" s="38">
        <f>'Weekly capesize'!I973</f>
        <v>8.1</v>
      </c>
      <c r="E554" s="38">
        <f>'Weekly capesize'!S973</f>
        <v>7.8</v>
      </c>
      <c r="F554" s="38">
        <f>'Weekly capesize'!Z973</f>
        <v>18.25</v>
      </c>
      <c r="G554" s="38">
        <f>'Weekly capesize'!T973</f>
        <v>8.25</v>
      </c>
    </row>
    <row r="555" spans="1:7">
      <c r="A555" s="78">
        <f t="shared" si="17"/>
        <v>2020</v>
      </c>
      <c r="B555" s="78">
        <f t="shared" si="18"/>
        <v>9</v>
      </c>
      <c r="C555" s="29">
        <f>'Weekly capesize'!A974</f>
        <v>44081</v>
      </c>
      <c r="D555" s="38">
        <f>'Weekly capesize'!I974</f>
        <v>7.15</v>
      </c>
      <c r="E555" s="38">
        <f>'Weekly capesize'!S974</f>
        <v>7.2</v>
      </c>
      <c r="F555" s="38">
        <f>'Weekly capesize'!Z974</f>
        <v>16.5</v>
      </c>
      <c r="G555" s="38">
        <f>'Weekly capesize'!T974</f>
        <v>7.75</v>
      </c>
    </row>
    <row r="556" spans="1:7">
      <c r="A556" s="78">
        <f t="shared" si="17"/>
        <v>2020</v>
      </c>
      <c r="B556" s="78">
        <f t="shared" si="18"/>
        <v>9</v>
      </c>
      <c r="C556" s="29">
        <f>'Weekly capesize'!A975</f>
        <v>44088</v>
      </c>
      <c r="D556" s="38">
        <f>'Weekly capesize'!I975</f>
        <v>7</v>
      </c>
      <c r="E556" s="38">
        <f>'Weekly capesize'!S975</f>
        <v>6.85</v>
      </c>
      <c r="F556" s="38">
        <f>'Weekly capesize'!Z975</f>
        <v>15.6</v>
      </c>
      <c r="G556" s="38">
        <f>'Weekly capesize'!T975</f>
        <v>7.5</v>
      </c>
    </row>
    <row r="557" spans="1:7">
      <c r="A557" s="78">
        <f t="shared" si="17"/>
        <v>2020</v>
      </c>
      <c r="B557" s="78">
        <f t="shared" si="18"/>
        <v>9</v>
      </c>
      <c r="C557" s="29">
        <f>'Weekly capesize'!A976</f>
        <v>44095</v>
      </c>
      <c r="D557" s="38">
        <f>'Weekly capesize'!I976</f>
        <v>7.15</v>
      </c>
      <c r="E557" s="38">
        <f>'Weekly capesize'!S976</f>
        <v>6.9</v>
      </c>
      <c r="F557" s="38">
        <f>'Weekly capesize'!Z976</f>
        <v>16.3</v>
      </c>
      <c r="G557" s="38">
        <f>'Weekly capesize'!T976</f>
        <v>7.55</v>
      </c>
    </row>
    <row r="558" spans="1:7">
      <c r="A558" s="78">
        <f t="shared" si="17"/>
        <v>2020</v>
      </c>
      <c r="B558" s="78">
        <f t="shared" si="18"/>
        <v>9</v>
      </c>
      <c r="C558" s="29">
        <f>'Weekly capesize'!A977</f>
        <v>44102</v>
      </c>
      <c r="D558" s="38">
        <f>'Weekly capesize'!I977</f>
        <v>8.6999999999999993</v>
      </c>
      <c r="E558" s="38">
        <f>'Weekly capesize'!S977</f>
        <v>8.35</v>
      </c>
      <c r="F558" s="38">
        <f>'Weekly capesize'!Z977</f>
        <v>20.6</v>
      </c>
      <c r="G558" s="38">
        <f>'Weekly capesize'!T977</f>
        <v>9.1</v>
      </c>
    </row>
    <row r="559" spans="1:7">
      <c r="A559" s="78">
        <f t="shared" si="17"/>
        <v>2020</v>
      </c>
      <c r="B559" s="78">
        <f t="shared" si="18"/>
        <v>10</v>
      </c>
      <c r="C559" s="29">
        <f>'Weekly capesize'!A978</f>
        <v>44109</v>
      </c>
      <c r="D559" s="38">
        <f>'Weekly capesize'!I978</f>
        <v>9.8000000000000007</v>
      </c>
      <c r="E559" s="38">
        <f>'Weekly capesize'!S978</f>
        <v>10.55</v>
      </c>
      <c r="F559" s="38">
        <f>'Weekly capesize'!Z978</f>
        <v>23.4</v>
      </c>
      <c r="G559" s="38">
        <f>'Weekly capesize'!T978</f>
        <v>11.25</v>
      </c>
    </row>
    <row r="560" spans="1:7">
      <c r="A560" s="78">
        <f t="shared" si="17"/>
        <v>2020</v>
      </c>
      <c r="B560" s="78">
        <f t="shared" si="18"/>
        <v>10</v>
      </c>
      <c r="C560" s="29">
        <f>'Weekly capesize'!A979</f>
        <v>44116</v>
      </c>
      <c r="D560" s="38">
        <f>'Weekly capesize'!I979</f>
        <v>9.6999999999999993</v>
      </c>
      <c r="E560" s="38">
        <f>'Weekly capesize'!S979</f>
        <v>10.5</v>
      </c>
      <c r="F560" s="38">
        <f>'Weekly capesize'!Z979</f>
        <v>20.149999999999999</v>
      </c>
      <c r="G560" s="38">
        <f>'Weekly capesize'!T979</f>
        <v>10.55</v>
      </c>
    </row>
    <row r="561" spans="1:7">
      <c r="A561" s="78">
        <f t="shared" si="17"/>
        <v>2020</v>
      </c>
      <c r="B561" s="78">
        <f t="shared" si="18"/>
        <v>10</v>
      </c>
      <c r="C561" s="29">
        <f>'Weekly capesize'!A980</f>
        <v>44123</v>
      </c>
      <c r="D561" s="38">
        <f>'Weekly capesize'!I980</f>
        <v>7.65</v>
      </c>
      <c r="E561" s="38">
        <f>'Weekly capesize'!S980</f>
        <v>8.5</v>
      </c>
      <c r="F561" s="38">
        <f>'Weekly capesize'!Z980</f>
        <v>16.55</v>
      </c>
      <c r="G561" s="38">
        <f>'Weekly capesize'!T980</f>
        <v>8.4499999999999993</v>
      </c>
    </row>
    <row r="562" spans="1:7">
      <c r="A562" s="78">
        <f t="shared" si="17"/>
        <v>2020</v>
      </c>
      <c r="B562" s="78">
        <f t="shared" si="18"/>
        <v>10</v>
      </c>
      <c r="C562" s="29">
        <f>'Weekly capesize'!A981</f>
        <v>44130</v>
      </c>
      <c r="D562" s="38">
        <f>'Weekly capesize'!I981</f>
        <v>7.85</v>
      </c>
      <c r="E562" s="38">
        <f>'Weekly capesize'!S981</f>
        <v>8.5</v>
      </c>
      <c r="F562" s="38">
        <f>'Weekly capesize'!Z981</f>
        <v>17.399999999999999</v>
      </c>
      <c r="G562" s="38">
        <f>'Weekly capesize'!T981</f>
        <v>8.85</v>
      </c>
    </row>
    <row r="563" spans="1:7">
      <c r="A563" s="78">
        <f t="shared" si="17"/>
        <v>2020</v>
      </c>
      <c r="B563" s="78">
        <f t="shared" si="18"/>
        <v>11</v>
      </c>
      <c r="C563" s="29">
        <f>'Weekly capesize'!A982</f>
        <v>44137</v>
      </c>
      <c r="D563" s="38">
        <f>'Weekly capesize'!I982</f>
        <v>7.1</v>
      </c>
      <c r="E563" s="38">
        <f>'Weekly capesize'!S982</f>
        <v>7.55</v>
      </c>
      <c r="F563" s="38">
        <f>'Weekly capesize'!Z982</f>
        <v>15.1</v>
      </c>
      <c r="G563" s="38">
        <f>'Weekly capesize'!T982</f>
        <v>7.5</v>
      </c>
    </row>
    <row r="564" spans="1:7">
      <c r="A564" s="78">
        <f t="shared" si="17"/>
        <v>2020</v>
      </c>
      <c r="B564" s="78">
        <f t="shared" si="18"/>
        <v>11</v>
      </c>
      <c r="C564" s="29">
        <f>'Weekly capesize'!A983</f>
        <v>44144</v>
      </c>
      <c r="D564" s="38">
        <f>'Weekly capesize'!I983</f>
        <v>6.85</v>
      </c>
      <c r="E564" s="38">
        <f>'Weekly capesize'!S983</f>
        <v>7</v>
      </c>
      <c r="F564" s="38">
        <f>'Weekly capesize'!Z983</f>
        <v>14.15</v>
      </c>
      <c r="G564" s="38">
        <f>'Weekly capesize'!T983</f>
        <v>7.05</v>
      </c>
    </row>
    <row r="565" spans="1:7">
      <c r="A565" s="78">
        <f t="shared" si="17"/>
        <v>2020</v>
      </c>
      <c r="B565" s="78">
        <f t="shared" si="18"/>
        <v>11</v>
      </c>
      <c r="C565" s="29">
        <f>'Weekly capesize'!A984</f>
        <v>44151</v>
      </c>
      <c r="D565" s="38">
        <f>'Weekly capesize'!I984</f>
        <v>6.56</v>
      </c>
      <c r="E565" s="38">
        <f>'Weekly capesize'!S984</f>
        <v>6.7</v>
      </c>
      <c r="F565" s="38">
        <f>'Weekly capesize'!Z984</f>
        <v>13.7</v>
      </c>
      <c r="G565" s="38">
        <f>'Weekly capesize'!T984</f>
        <v>6.9</v>
      </c>
    </row>
    <row r="566" spans="1:7">
      <c r="A566" s="78">
        <f t="shared" si="17"/>
        <v>2020</v>
      </c>
      <c r="B566" s="78">
        <f t="shared" si="18"/>
        <v>11</v>
      </c>
      <c r="C566" s="29">
        <f>'Weekly capesize'!A985</f>
        <v>44158</v>
      </c>
      <c r="D566" s="38">
        <f>'Weekly capesize'!I985</f>
        <v>6.95</v>
      </c>
      <c r="E566" s="38">
        <f>'Weekly capesize'!S985</f>
        <v>6.5</v>
      </c>
      <c r="F566" s="38">
        <f>'Weekly capesize'!Z985</f>
        <v>13.45</v>
      </c>
      <c r="G566" s="38">
        <f>'Weekly capesize'!T985</f>
        <v>6.7</v>
      </c>
    </row>
    <row r="567" spans="1:7">
      <c r="A567" s="78">
        <f t="shared" si="17"/>
        <v>2020</v>
      </c>
      <c r="B567" s="78">
        <f t="shared" si="18"/>
        <v>11</v>
      </c>
      <c r="C567" s="29">
        <f>'Weekly capesize'!A986</f>
        <v>44165</v>
      </c>
      <c r="D567" s="38">
        <f>'Weekly capesize'!I986</f>
        <v>7.1</v>
      </c>
      <c r="E567" s="38">
        <f>'Weekly capesize'!S986</f>
        <v>6.7</v>
      </c>
      <c r="F567" s="38">
        <f>'Weekly capesize'!Z986</f>
        <v>13.8</v>
      </c>
      <c r="G567" s="38">
        <f>'Weekly capesize'!T986</f>
        <v>6.9</v>
      </c>
    </row>
    <row r="568" spans="1:7">
      <c r="A568" s="78">
        <f t="shared" si="17"/>
        <v>2020</v>
      </c>
      <c r="B568" s="78">
        <f t="shared" si="18"/>
        <v>12</v>
      </c>
      <c r="C568" s="29">
        <f>'Weekly capesize'!A987</f>
        <v>44172</v>
      </c>
      <c r="D568" s="38">
        <f>'Weekly capesize'!I987</f>
        <v>7.8</v>
      </c>
      <c r="E568" s="38">
        <f>'Weekly capesize'!S987</f>
        <v>6.4</v>
      </c>
      <c r="F568" s="38">
        <f>'Weekly capesize'!Z987</f>
        <v>12.35</v>
      </c>
      <c r="G568" s="38">
        <f>'Weekly capesize'!T987</f>
        <v>6.6</v>
      </c>
    </row>
    <row r="569" spans="1:7">
      <c r="A569" s="78">
        <f t="shared" si="17"/>
        <v>2020</v>
      </c>
      <c r="B569" s="78">
        <f t="shared" si="18"/>
        <v>12</v>
      </c>
      <c r="C569" s="29">
        <f>'Weekly capesize'!A988</f>
        <v>44179</v>
      </c>
      <c r="D569" s="38">
        <f>'Weekly capesize'!I988</f>
        <v>7</v>
      </c>
      <c r="E569" s="38">
        <f>'Weekly capesize'!S988</f>
        <v>6.2</v>
      </c>
      <c r="F569" s="38">
        <f>'Weekly capesize'!Z988</f>
        <v>13.05</v>
      </c>
      <c r="G569" s="38">
        <f>'Weekly capesize'!T988</f>
        <v>6.4</v>
      </c>
    </row>
    <row r="570" spans="1:7">
      <c r="A570" s="78">
        <f t="shared" si="17"/>
        <v>2020</v>
      </c>
      <c r="B570" s="78">
        <f t="shared" si="18"/>
        <v>12</v>
      </c>
      <c r="C570" s="29">
        <f>'Weekly capesize'!A989</f>
        <v>44186</v>
      </c>
      <c r="D570" s="38">
        <f>'Weekly capesize'!I989</f>
        <v>7.25</v>
      </c>
      <c r="E570" s="38">
        <f>'Weekly capesize'!S989</f>
        <v>7.15</v>
      </c>
      <c r="F570" s="38">
        <f>'Weekly capesize'!Z989</f>
        <v>15.65</v>
      </c>
      <c r="G570" s="38">
        <f>'Weekly capesize'!T989</f>
        <v>7.4</v>
      </c>
    </row>
    <row r="571" spans="1:7">
      <c r="A571" s="78">
        <f t="shared" si="17"/>
        <v>2020</v>
      </c>
      <c r="B571" s="78">
        <f t="shared" si="18"/>
        <v>12</v>
      </c>
      <c r="C571" s="29">
        <f>'Weekly capesize'!A990</f>
        <v>44194</v>
      </c>
      <c r="D571" s="38">
        <f>'Weekly capesize'!I990</f>
        <v>8.15</v>
      </c>
      <c r="E571" s="38">
        <f>'Weekly capesize'!S990</f>
        <v>7.4</v>
      </c>
      <c r="F571" s="38">
        <f>'Weekly capesize'!Z990</f>
        <v>16.100000000000001</v>
      </c>
      <c r="G571" s="38">
        <f>'Weekly capesize'!T990</f>
        <v>7.75</v>
      </c>
    </row>
    <row r="572" spans="1:7">
      <c r="A572" s="78">
        <f t="shared" si="17"/>
        <v>2021</v>
      </c>
      <c r="B572" s="78">
        <f t="shared" si="18"/>
        <v>1</v>
      </c>
      <c r="C572" s="29">
        <f>'Weekly capesize'!A991</f>
        <v>44207</v>
      </c>
      <c r="D572" s="38">
        <f>'Weekly capesize'!I991</f>
        <v>9.35</v>
      </c>
      <c r="E572" s="38">
        <f>'Weekly capesize'!S991</f>
        <v>9</v>
      </c>
      <c r="F572" s="38">
        <f>'Weekly capesize'!Z991</f>
        <v>17.350000000000001</v>
      </c>
      <c r="G572" s="38">
        <f>'Weekly capesize'!T991</f>
        <v>9.25</v>
      </c>
    </row>
    <row r="573" spans="1:7">
      <c r="A573" s="78">
        <f t="shared" si="17"/>
        <v>2021</v>
      </c>
      <c r="B573" s="78">
        <f t="shared" si="18"/>
        <v>1</v>
      </c>
      <c r="C573" s="29">
        <f>'Weekly capesize'!A992</f>
        <v>44214</v>
      </c>
      <c r="D573" s="38">
        <f>'Weekly capesize'!I992</f>
        <v>8.8000000000000007</v>
      </c>
      <c r="E573" s="38">
        <f>'Weekly capesize'!S992</f>
        <v>10.45</v>
      </c>
      <c r="F573" s="38">
        <f>'Weekly capesize'!Z992</f>
        <v>19.55</v>
      </c>
      <c r="G573" s="38">
        <f>'Weekly capesize'!T992</f>
        <v>10.65</v>
      </c>
    </row>
    <row r="574" spans="1:7">
      <c r="A574" s="78">
        <f t="shared" si="17"/>
        <v>2021</v>
      </c>
      <c r="B574" s="78">
        <f t="shared" si="18"/>
        <v>1</v>
      </c>
      <c r="C574" s="29">
        <f>'Weekly capesize'!A993</f>
        <v>44221</v>
      </c>
      <c r="D574" s="38">
        <f>'Weekly capesize'!I993</f>
        <v>7.9</v>
      </c>
      <c r="E574" s="38">
        <f>'Weekly capesize'!S993</f>
        <v>10.6</v>
      </c>
      <c r="F574" s="38">
        <f>'Weekly capesize'!Z993</f>
        <v>19.25</v>
      </c>
      <c r="G574" s="38">
        <f>'Weekly capesize'!T993</f>
        <v>10.8</v>
      </c>
    </row>
    <row r="575" spans="1:7">
      <c r="A575" s="78">
        <f t="shared" si="17"/>
        <v>2021</v>
      </c>
      <c r="B575" s="78">
        <f t="shared" si="18"/>
        <v>2</v>
      </c>
      <c r="C575" s="29">
        <f>'Weekly capesize'!A994</f>
        <v>44228</v>
      </c>
      <c r="D575" s="38">
        <f>'Weekly capesize'!I994</f>
        <v>6.15</v>
      </c>
      <c r="E575" s="38">
        <f>'Weekly capesize'!S994</f>
        <v>8.35</v>
      </c>
      <c r="F575" s="38">
        <f>'Weekly capesize'!Z994</f>
        <v>17.25</v>
      </c>
      <c r="G575" s="38">
        <f>'Weekly capesize'!T994</f>
        <v>8.5500000000000007</v>
      </c>
    </row>
    <row r="576" spans="1:7">
      <c r="A576" s="78">
        <f t="shared" si="17"/>
        <v>2021</v>
      </c>
      <c r="B576" s="78">
        <f t="shared" si="18"/>
        <v>2</v>
      </c>
      <c r="C576" s="29">
        <f>'Weekly capesize'!A995</f>
        <v>44235</v>
      </c>
      <c r="D576" s="38">
        <f>'Weekly capesize'!I995</f>
        <v>6</v>
      </c>
      <c r="E576" s="38">
        <f>'Weekly capesize'!S995</f>
        <v>7.7</v>
      </c>
      <c r="F576" s="38">
        <f>'Weekly capesize'!Z995</f>
        <v>16.5</v>
      </c>
      <c r="G576" s="38">
        <f>'Weekly capesize'!T995</f>
        <v>7.9</v>
      </c>
    </row>
    <row r="577" spans="1:7">
      <c r="A577" s="78">
        <f t="shared" si="17"/>
        <v>2021</v>
      </c>
      <c r="B577" s="78">
        <f t="shared" si="18"/>
        <v>2</v>
      </c>
      <c r="C577" s="29">
        <f>'Weekly capesize'!A996</f>
        <v>44242</v>
      </c>
      <c r="D577" s="38">
        <f>'Weekly capesize'!I996</f>
        <v>5.8</v>
      </c>
      <c r="E577" s="38">
        <f>'Weekly capesize'!S996</f>
        <v>7.1</v>
      </c>
      <c r="F577" s="38">
        <f>'Weekly capesize'!Z996</f>
        <v>14.9</v>
      </c>
      <c r="G577" s="38">
        <f>'Weekly capesize'!T996</f>
        <v>7.3</v>
      </c>
    </row>
    <row r="578" spans="1:7">
      <c r="A578" s="78">
        <f t="shared" si="17"/>
        <v>2021</v>
      </c>
      <c r="B578" s="78">
        <f t="shared" si="18"/>
        <v>2</v>
      </c>
      <c r="C578" s="29">
        <f>'Weekly capesize'!A997</f>
        <v>44249</v>
      </c>
      <c r="D578" s="38">
        <f>'Weekly capesize'!I997</f>
        <v>7.05</v>
      </c>
      <c r="E578" s="38">
        <f>'Weekly capesize'!S997</f>
        <v>8.5</v>
      </c>
      <c r="F578" s="38">
        <f>'Weekly capesize'!Z997</f>
        <v>17.399999999999999</v>
      </c>
      <c r="G578" s="38">
        <f>'Weekly capesize'!T997</f>
        <v>9</v>
      </c>
    </row>
    <row r="579" spans="1:7">
      <c r="A579" s="78">
        <f t="shared" ref="A579:A613" si="19">YEAR(C579)</f>
        <v>2021</v>
      </c>
      <c r="B579" s="78">
        <f t="shared" ref="B579:B613" si="20">MONTH(C579)</f>
        <v>3</v>
      </c>
      <c r="C579" s="29">
        <f>'Weekly capesize'!A998</f>
        <v>44256</v>
      </c>
      <c r="D579" s="38">
        <f>'Weekly capesize'!I998</f>
        <v>7.15</v>
      </c>
      <c r="E579" s="38">
        <f>'Weekly capesize'!S998</f>
        <v>7.95</v>
      </c>
      <c r="F579" s="38">
        <f>'Weekly capesize'!Z998</f>
        <v>15.5</v>
      </c>
      <c r="G579" s="38">
        <f>'Weekly capesize'!T998</f>
        <v>8.4499999999999993</v>
      </c>
    </row>
    <row r="580" spans="1:7">
      <c r="A580" s="78">
        <f t="shared" si="19"/>
        <v>2021</v>
      </c>
      <c r="B580" s="78">
        <f t="shared" si="20"/>
        <v>3</v>
      </c>
      <c r="C580" s="29">
        <f>'Weekly capesize'!A999</f>
        <v>44263</v>
      </c>
      <c r="D580" s="38">
        <f>'Weekly capesize'!I999</f>
        <v>8.9499999999999993</v>
      </c>
      <c r="E580" s="38">
        <f>'Weekly capesize'!S999</f>
        <v>8.4499999999999993</v>
      </c>
      <c r="F580" s="38">
        <f>'Weekly capesize'!Z999</f>
        <v>16.8</v>
      </c>
      <c r="G580" s="38">
        <f>'Weekly capesize'!T999</f>
        <v>9.1</v>
      </c>
    </row>
    <row r="581" spans="1:7">
      <c r="A581" s="78">
        <f t="shared" si="19"/>
        <v>2021</v>
      </c>
      <c r="B581" s="78">
        <f t="shared" si="20"/>
        <v>3</v>
      </c>
      <c r="C581" s="29">
        <f>'Weekly capesize'!A1000</f>
        <v>44270</v>
      </c>
      <c r="D581" s="38">
        <f>'Weekly capesize'!I1000</f>
        <v>9.15</v>
      </c>
      <c r="E581" s="38">
        <f>'Weekly capesize'!S1000</f>
        <v>9.5500000000000007</v>
      </c>
      <c r="F581" s="38">
        <f>'Weekly capesize'!Z1000</f>
        <v>18.55</v>
      </c>
      <c r="G581" s="38">
        <f>'Weekly capesize'!T1000</f>
        <v>10.199999999999999</v>
      </c>
    </row>
    <row r="582" spans="1:7">
      <c r="A582" s="78">
        <f t="shared" si="19"/>
        <v>2021</v>
      </c>
      <c r="B582" s="78">
        <f t="shared" si="20"/>
        <v>3</v>
      </c>
      <c r="C582" s="29">
        <f>'Weekly capesize'!A1001</f>
        <v>44277</v>
      </c>
      <c r="D582" s="38">
        <f>'Weekly capesize'!I1001</f>
        <v>9.35</v>
      </c>
      <c r="E582" s="38">
        <f>'Weekly capesize'!S1001</f>
        <v>10.3</v>
      </c>
      <c r="F582" s="38">
        <f>'Weekly capesize'!Z1001</f>
        <v>21.75</v>
      </c>
      <c r="G582" s="38">
        <f>'Weekly capesize'!T1001</f>
        <v>11.1</v>
      </c>
    </row>
    <row r="583" spans="1:7">
      <c r="A583" s="78">
        <f t="shared" si="19"/>
        <v>2021</v>
      </c>
      <c r="B583" s="78">
        <f t="shared" si="20"/>
        <v>3</v>
      </c>
      <c r="C583" s="29">
        <f>'Weekly capesize'!A1002</f>
        <v>44284</v>
      </c>
      <c r="D583" s="38">
        <f>'Weekly capesize'!I1002</f>
        <v>9.25</v>
      </c>
      <c r="E583" s="38">
        <f>'Weekly capesize'!S1002</f>
        <v>10.199999999999999</v>
      </c>
      <c r="F583" s="38">
        <f>'Weekly capesize'!Z1002</f>
        <v>21.05</v>
      </c>
      <c r="G583" s="38">
        <f>'Weekly capesize'!T1002</f>
        <v>11</v>
      </c>
    </row>
    <row r="584" spans="1:7">
      <c r="A584" s="78">
        <f t="shared" si="19"/>
        <v>2021</v>
      </c>
      <c r="B584" s="78">
        <f t="shared" si="20"/>
        <v>4</v>
      </c>
      <c r="C584" s="29">
        <f>'Weekly capesize'!A1003</f>
        <v>44288</v>
      </c>
      <c r="D584" s="38">
        <f>'Weekly capesize'!I1003</f>
        <v>9.9</v>
      </c>
      <c r="E584" s="38">
        <f>'Weekly capesize'!S1003</f>
        <v>10.15</v>
      </c>
      <c r="F584" s="38">
        <f>'Weekly capesize'!Z1003</f>
        <v>21.35</v>
      </c>
      <c r="G584" s="38">
        <f>'Weekly capesize'!T1003</f>
        <v>10.95</v>
      </c>
    </row>
    <row r="585" spans="1:7">
      <c r="A585" s="78">
        <f t="shared" si="19"/>
        <v>2021</v>
      </c>
      <c r="B585" s="78">
        <f t="shared" si="20"/>
        <v>4</v>
      </c>
      <c r="C585" s="29">
        <f>'Weekly capesize'!A1004</f>
        <v>44295</v>
      </c>
      <c r="D585" s="38">
        <f>'Weekly capesize'!I1004</f>
        <v>10.35</v>
      </c>
      <c r="E585" s="38">
        <f>'Weekly capesize'!S1004</f>
        <v>11.15</v>
      </c>
      <c r="F585" s="38">
        <f>'Weekly capesize'!Z1004</f>
        <v>22.5</v>
      </c>
      <c r="G585" s="38">
        <f>'Weekly capesize'!T1004</f>
        <v>11.95</v>
      </c>
    </row>
    <row r="586" spans="1:7">
      <c r="A586" s="78">
        <f t="shared" si="19"/>
        <v>2021</v>
      </c>
      <c r="B586" s="78">
        <f t="shared" si="20"/>
        <v>4</v>
      </c>
      <c r="C586" s="29">
        <f>'Weekly capesize'!A1005</f>
        <v>44302</v>
      </c>
      <c r="D586" s="38">
        <f>'Weekly capesize'!I1005</f>
        <v>11.4</v>
      </c>
      <c r="E586" s="38">
        <f>'Weekly capesize'!S1005</f>
        <v>12.3</v>
      </c>
      <c r="F586" s="38">
        <f>'Weekly capesize'!Z1005</f>
        <v>25.2</v>
      </c>
      <c r="G586" s="38">
        <f>'Weekly capesize'!T1005</f>
        <v>13.2</v>
      </c>
    </row>
    <row r="587" spans="1:7">
      <c r="A587" s="78">
        <f t="shared" si="19"/>
        <v>2021</v>
      </c>
      <c r="B587" s="78">
        <f t="shared" si="20"/>
        <v>4</v>
      </c>
      <c r="C587" s="29">
        <f>'Weekly capesize'!A1006</f>
        <v>44309</v>
      </c>
      <c r="D587" s="38">
        <f>'Weekly capesize'!I1006</f>
        <v>11.5</v>
      </c>
      <c r="E587" s="38">
        <f>'Weekly capesize'!S1006</f>
        <v>14.6</v>
      </c>
      <c r="F587" s="38">
        <f>'Weekly capesize'!Z1006</f>
        <v>27.3</v>
      </c>
      <c r="G587" s="38">
        <f>'Weekly capesize'!T1006</f>
        <v>15.45</v>
      </c>
    </row>
    <row r="588" spans="1:7">
      <c r="A588" s="78">
        <f t="shared" si="19"/>
        <v>2021</v>
      </c>
      <c r="B588" s="78">
        <f t="shared" si="20"/>
        <v>4</v>
      </c>
      <c r="C588" s="29">
        <f>'Weekly capesize'!A1007</f>
        <v>44316</v>
      </c>
      <c r="D588" s="38">
        <f>'Weekly capesize'!I1007</f>
        <v>13.25</v>
      </c>
      <c r="E588" s="38">
        <f>'Weekly capesize'!S1007</f>
        <v>16.25</v>
      </c>
      <c r="F588" s="38">
        <f>'Weekly capesize'!Z1007</f>
        <v>29.7</v>
      </c>
      <c r="G588" s="38">
        <f>'Weekly capesize'!T1007</f>
        <v>17.100000000000001</v>
      </c>
    </row>
    <row r="589" spans="1:7">
      <c r="A589" s="78">
        <f t="shared" si="19"/>
        <v>2021</v>
      </c>
      <c r="B589" s="78">
        <f t="shared" si="20"/>
        <v>5</v>
      </c>
      <c r="C589" s="29">
        <f>'Weekly capesize'!A1008</f>
        <v>44323</v>
      </c>
      <c r="D589" s="38">
        <f>'Weekly capesize'!I1008</f>
        <v>14.45</v>
      </c>
      <c r="E589" s="38">
        <f>'Weekly capesize'!S1008</f>
        <v>16.850000000000001</v>
      </c>
      <c r="F589" s="38">
        <f>'Weekly capesize'!Z1008</f>
        <v>30.35</v>
      </c>
      <c r="G589" s="38">
        <f>'Weekly capesize'!T1008</f>
        <v>17.7</v>
      </c>
    </row>
    <row r="590" spans="1:7">
      <c r="A590" s="78">
        <f t="shared" si="19"/>
        <v>2021</v>
      </c>
      <c r="B590" s="78">
        <f t="shared" si="20"/>
        <v>5</v>
      </c>
      <c r="C590" s="29">
        <f>'Weekly capesize'!A1009</f>
        <v>44330</v>
      </c>
      <c r="D590" s="38">
        <f>'Weekly capesize'!I1009</f>
        <v>12.15</v>
      </c>
      <c r="E590" s="38">
        <f>'Weekly capesize'!S1009</f>
        <v>14.75</v>
      </c>
      <c r="F590" s="38">
        <f>'Weekly capesize'!Z1009</f>
        <v>26.9</v>
      </c>
      <c r="G590" s="38">
        <f>'Weekly capesize'!T1009</f>
        <v>15.6</v>
      </c>
    </row>
    <row r="591" spans="1:7">
      <c r="A591" s="78">
        <f t="shared" si="19"/>
        <v>2021</v>
      </c>
      <c r="B591" s="78">
        <f t="shared" si="20"/>
        <v>5</v>
      </c>
      <c r="C591" s="29">
        <f>'Weekly capesize'!A1010</f>
        <v>44337</v>
      </c>
      <c r="D591" s="38">
        <f>'Weekly capesize'!I1010</f>
        <v>13.4</v>
      </c>
      <c r="E591" s="38">
        <f>'Weekly capesize'!S1010</f>
        <v>14</v>
      </c>
      <c r="F591" s="38">
        <f>'Weekly capesize'!Z1010</f>
        <v>26.2</v>
      </c>
      <c r="G591" s="38">
        <f>'Weekly capesize'!T1010</f>
        <v>14.85</v>
      </c>
    </row>
    <row r="592" spans="1:7">
      <c r="A592" s="78">
        <f t="shared" si="19"/>
        <v>2021</v>
      </c>
      <c r="B592" s="78">
        <f t="shared" si="20"/>
        <v>5</v>
      </c>
      <c r="C592" s="29">
        <f>'Weekly capesize'!A1011</f>
        <v>44344</v>
      </c>
      <c r="D592" s="38">
        <f>'Weekly capesize'!I1011</f>
        <v>11.15</v>
      </c>
      <c r="E592" s="38">
        <f>'Weekly capesize'!S1011</f>
        <v>12.6</v>
      </c>
      <c r="F592" s="38">
        <f>'Weekly capesize'!Z1011</f>
        <v>24.25</v>
      </c>
      <c r="G592" s="38">
        <f>'Weekly capesize'!T1011</f>
        <v>13.45</v>
      </c>
    </row>
    <row r="593" spans="1:7">
      <c r="A593" s="78">
        <f t="shared" si="19"/>
        <v>2021</v>
      </c>
      <c r="B593" s="78">
        <f t="shared" si="20"/>
        <v>6</v>
      </c>
      <c r="C593" s="29">
        <f>'Weekly capesize'!A1012</f>
        <v>44351</v>
      </c>
      <c r="D593" s="38">
        <f>'Weekly capesize'!I1012</f>
        <v>9.65</v>
      </c>
      <c r="E593" s="38">
        <f>'Weekly capesize'!S1012</f>
        <v>11.25</v>
      </c>
      <c r="F593" s="38">
        <f>'Weekly capesize'!Z1012</f>
        <v>22.55</v>
      </c>
      <c r="G593" s="38">
        <f>'Weekly capesize'!T1012</f>
        <v>12.45</v>
      </c>
    </row>
    <row r="594" spans="1:7">
      <c r="A594" s="78">
        <f t="shared" si="19"/>
        <v>2021</v>
      </c>
      <c r="B594" s="78">
        <f t="shared" si="20"/>
        <v>6</v>
      </c>
      <c r="C594" s="29">
        <f>'Weekly capesize'!A1013</f>
        <v>44358</v>
      </c>
      <c r="D594" s="38">
        <f>'Weekly capesize'!I1013</f>
        <v>11.45</v>
      </c>
      <c r="E594" s="38">
        <f>'Weekly capesize'!S1013</f>
        <v>11.35</v>
      </c>
      <c r="F594" s="38">
        <f>'Weekly capesize'!Z1013</f>
        <v>25.55</v>
      </c>
      <c r="G594" s="38">
        <f>'Weekly capesize'!T1013</f>
        <v>12.95</v>
      </c>
    </row>
    <row r="595" spans="1:7">
      <c r="A595" s="78">
        <f t="shared" si="19"/>
        <v>2021</v>
      </c>
      <c r="B595" s="78">
        <f t="shared" si="20"/>
        <v>6</v>
      </c>
      <c r="C595" s="29">
        <f>'Weekly capesize'!A1014</f>
        <v>44365</v>
      </c>
      <c r="D595" s="38">
        <f>'Weekly capesize'!I1014</f>
        <v>11.45</v>
      </c>
      <c r="E595" s="38">
        <f>'Weekly capesize'!S1014</f>
        <v>13</v>
      </c>
      <c r="F595" s="38">
        <f>'Weekly capesize'!Z1014</f>
        <v>28.15</v>
      </c>
      <c r="G595" s="38">
        <f>'Weekly capesize'!T1014</f>
        <v>14.75</v>
      </c>
    </row>
    <row r="596" spans="1:7">
      <c r="A596" s="78">
        <f t="shared" si="19"/>
        <v>2021</v>
      </c>
      <c r="B596" s="78">
        <f t="shared" si="20"/>
        <v>6</v>
      </c>
      <c r="C596" s="29">
        <f>'Weekly capesize'!A1015</f>
        <v>44372</v>
      </c>
      <c r="D596" s="38">
        <f>'Weekly capesize'!I1015</f>
        <v>12</v>
      </c>
      <c r="E596" s="38">
        <f>'Weekly capesize'!S1015</f>
        <v>12.2</v>
      </c>
      <c r="F596" s="38">
        <f>'Weekly capesize'!Z1015</f>
        <v>27.7</v>
      </c>
      <c r="G596" s="38">
        <f>'Weekly capesize'!T1015</f>
        <v>13.95</v>
      </c>
    </row>
    <row r="597" spans="1:7">
      <c r="A597" s="78">
        <f t="shared" si="19"/>
        <v>2021</v>
      </c>
      <c r="B597" s="78">
        <f t="shared" si="20"/>
        <v>7</v>
      </c>
      <c r="C597" s="29">
        <f>'Weekly capesize'!A1016</f>
        <v>44379</v>
      </c>
      <c r="D597" s="38">
        <f>'Weekly capesize'!I1016</f>
        <v>11.05</v>
      </c>
      <c r="E597" s="38">
        <f>'Weekly capesize'!S1016</f>
        <v>11.5</v>
      </c>
      <c r="F597" s="38">
        <f>'Weekly capesize'!Z1016</f>
        <v>25.8</v>
      </c>
      <c r="G597" s="38">
        <f>'Weekly capesize'!T1016</f>
        <v>13.2</v>
      </c>
    </row>
    <row r="598" spans="1:7">
      <c r="A598" s="78">
        <f t="shared" si="19"/>
        <v>2021</v>
      </c>
      <c r="B598" s="78">
        <f t="shared" si="20"/>
        <v>7</v>
      </c>
      <c r="C598" s="29">
        <f>'Weekly capesize'!A1017</f>
        <v>44386</v>
      </c>
      <c r="D598" s="38">
        <f>'Weekly capesize'!I1017</f>
        <v>11.35</v>
      </c>
      <c r="E598" s="38">
        <f>'Weekly capesize'!S1017</f>
        <v>11.6</v>
      </c>
      <c r="F598" s="38">
        <f>'Weekly capesize'!Z1017</f>
        <v>26.9</v>
      </c>
      <c r="G598" s="38">
        <f>'Weekly capesize'!T1017</f>
        <v>13.3</v>
      </c>
    </row>
    <row r="599" spans="1:7">
      <c r="A599" s="78">
        <f t="shared" si="19"/>
        <v>2021</v>
      </c>
      <c r="B599" s="78">
        <f t="shared" si="20"/>
        <v>7</v>
      </c>
      <c r="C599" s="29">
        <f>'Weekly capesize'!A1018</f>
        <v>44393</v>
      </c>
      <c r="D599" s="38">
        <f>'Weekly capesize'!I1018</f>
        <v>10.85</v>
      </c>
      <c r="E599" s="38">
        <f>'Weekly capesize'!S1018</f>
        <v>11.35</v>
      </c>
      <c r="F599" s="38">
        <f>'Weekly capesize'!Z1018</f>
        <v>25</v>
      </c>
      <c r="G599" s="38">
        <f>'Weekly capesize'!T1018</f>
        <v>13.05</v>
      </c>
    </row>
    <row r="600" spans="1:7">
      <c r="A600" s="78">
        <f t="shared" si="19"/>
        <v>2021</v>
      </c>
      <c r="B600" s="78">
        <f t="shared" si="20"/>
        <v>7</v>
      </c>
      <c r="C600" s="29">
        <f>'Weekly capesize'!A1019</f>
        <v>44400</v>
      </c>
      <c r="D600" s="38">
        <f>'Weekly capesize'!I1019</f>
        <v>13.4</v>
      </c>
      <c r="E600" s="38">
        <f>'Weekly capesize'!S1019</f>
        <v>11.6</v>
      </c>
      <c r="F600" s="38">
        <f>'Weekly capesize'!Z1019</f>
        <v>27.65</v>
      </c>
      <c r="G600" s="38">
        <f>'Weekly capesize'!T1019</f>
        <v>13.3</v>
      </c>
    </row>
    <row r="601" spans="1:7">
      <c r="A601" s="78">
        <f t="shared" si="19"/>
        <v>2021</v>
      </c>
      <c r="B601" s="78">
        <f t="shared" si="20"/>
        <v>7</v>
      </c>
      <c r="C601" s="29">
        <f>'Weekly capesize'!A1020</f>
        <v>44407</v>
      </c>
      <c r="D601" s="38">
        <f>'Weekly capesize'!I1020</f>
        <v>15.1</v>
      </c>
      <c r="E601" s="38">
        <f>'Weekly capesize'!S1020</f>
        <v>13.1</v>
      </c>
      <c r="F601" s="38">
        <f>'Weekly capesize'!Z1020</f>
        <v>28.9</v>
      </c>
      <c r="G601" s="38">
        <f>'Weekly capesize'!T1020</f>
        <v>15.5</v>
      </c>
    </row>
    <row r="602" spans="1:7">
      <c r="A602" s="78">
        <f t="shared" si="19"/>
        <v>2021</v>
      </c>
      <c r="B602" s="78">
        <f t="shared" si="20"/>
        <v>8</v>
      </c>
      <c r="C602" s="29">
        <f>'Weekly capesize'!A1021</f>
        <v>44414</v>
      </c>
      <c r="D602" s="38">
        <f>'Weekly capesize'!I1021</f>
        <v>14.55</v>
      </c>
      <c r="E602" s="38">
        <f>'Weekly capesize'!S1021</f>
        <v>13.75</v>
      </c>
      <c r="F602" s="38">
        <f>'Weekly capesize'!Z1021</f>
        <v>30.25</v>
      </c>
      <c r="G602" s="38">
        <f>'Weekly capesize'!T1021</f>
        <v>16.25</v>
      </c>
    </row>
    <row r="603" spans="1:7">
      <c r="A603" s="78">
        <f t="shared" si="19"/>
        <v>2021</v>
      </c>
      <c r="B603" s="78">
        <f t="shared" si="20"/>
        <v>8</v>
      </c>
      <c r="C603" s="29">
        <f>'Weekly capesize'!A1022</f>
        <v>44421</v>
      </c>
      <c r="D603" s="38">
        <f>'Weekly capesize'!I1022</f>
        <v>14.7</v>
      </c>
      <c r="E603" s="38">
        <f>'Weekly capesize'!S1022</f>
        <v>15.5</v>
      </c>
      <c r="F603" s="38">
        <f>'Weekly capesize'!Z1022</f>
        <v>32</v>
      </c>
      <c r="G603" s="38">
        <f>'Weekly capesize'!T1022</f>
        <v>17.45</v>
      </c>
    </row>
    <row r="604" spans="1:7">
      <c r="A604" s="78">
        <f t="shared" si="19"/>
        <v>2021</v>
      </c>
      <c r="B604" s="78">
        <f t="shared" si="20"/>
        <v>8</v>
      </c>
      <c r="C604" s="29">
        <f>'Weekly capesize'!A1023</f>
        <v>44428</v>
      </c>
      <c r="D604" s="38">
        <f>'Weekly capesize'!I1023</f>
        <v>16</v>
      </c>
      <c r="E604" s="38">
        <f>'Weekly capesize'!S1023</f>
        <v>18.100000000000001</v>
      </c>
      <c r="F604" s="38">
        <f>'Weekly capesize'!Z1023</f>
        <v>36.5</v>
      </c>
      <c r="G604" s="38">
        <f>'Weekly capesize'!T1023</f>
        <v>20.05</v>
      </c>
    </row>
    <row r="605" spans="1:7">
      <c r="A605" s="78">
        <f t="shared" si="19"/>
        <v>2021</v>
      </c>
      <c r="B605" s="78">
        <f t="shared" si="20"/>
        <v>8</v>
      </c>
      <c r="C605" s="29">
        <f>'Weekly capesize'!A1024</f>
        <v>44435</v>
      </c>
      <c r="D605" s="38">
        <f>'Weekly capesize'!I1024</f>
        <v>15</v>
      </c>
      <c r="E605" s="38">
        <f>'Weekly capesize'!S1024</f>
        <v>19.75</v>
      </c>
      <c r="F605" s="38">
        <f>'Weekly capesize'!Z1024</f>
        <v>36</v>
      </c>
      <c r="G605" s="38">
        <f>'Weekly capesize'!T1024</f>
        <v>20.100000000000001</v>
      </c>
    </row>
    <row r="606" spans="1:7">
      <c r="A606" s="78">
        <f t="shared" si="19"/>
        <v>2021</v>
      </c>
      <c r="B606" s="78">
        <f t="shared" si="20"/>
        <v>9</v>
      </c>
      <c r="C606" s="29">
        <f>'Weekly capesize'!A1025</f>
        <v>44442</v>
      </c>
      <c r="D606" s="38">
        <f>'Weekly capesize'!I1025</f>
        <v>13.85</v>
      </c>
      <c r="E606" s="38">
        <f>'Weekly capesize'!S1025</f>
        <v>17.7</v>
      </c>
      <c r="F606" s="38">
        <f>'Weekly capesize'!Z1025</f>
        <v>33.65</v>
      </c>
      <c r="G606" s="38">
        <f>'Weekly capesize'!T1025</f>
        <v>18.25</v>
      </c>
    </row>
    <row r="607" spans="1:7">
      <c r="A607" s="78">
        <f t="shared" si="19"/>
        <v>2021</v>
      </c>
      <c r="B607" s="78">
        <f t="shared" si="20"/>
        <v>9</v>
      </c>
      <c r="C607" s="29">
        <f>'Weekly capesize'!A1026</f>
        <v>44449</v>
      </c>
      <c r="D607" s="38">
        <f>'Weekly capesize'!I1026</f>
        <v>14.15</v>
      </c>
      <c r="E607" s="38">
        <f>'Weekly capesize'!S1026</f>
        <v>16.8</v>
      </c>
      <c r="F607" s="38">
        <f>'Weekly capesize'!Z1026</f>
        <v>31.85</v>
      </c>
      <c r="G607" s="38">
        <f>'Weekly capesize'!T1026</f>
        <v>16.100000000000001</v>
      </c>
    </row>
    <row r="608" spans="1:7">
      <c r="A608" s="78">
        <f t="shared" si="19"/>
        <v>2021</v>
      </c>
      <c r="B608" s="78">
        <f t="shared" si="20"/>
        <v>9</v>
      </c>
      <c r="C608" s="29">
        <f>'Weekly capesize'!A1027</f>
        <v>44456</v>
      </c>
      <c r="D608" s="38">
        <f>'Weekly capesize'!I1027</f>
        <v>16.399999999999999</v>
      </c>
      <c r="E608" s="38">
        <f>'Weekly capesize'!S1027</f>
        <v>18.600000000000001</v>
      </c>
      <c r="F608" s="38">
        <f>'Weekly capesize'!Z1027</f>
        <v>35.200000000000003</v>
      </c>
      <c r="G608" s="38">
        <f>'Weekly capesize'!T1027</f>
        <v>17.899999999999999</v>
      </c>
    </row>
    <row r="609" spans="1:7">
      <c r="A609" s="78">
        <f t="shared" si="19"/>
        <v>2021</v>
      </c>
      <c r="B609" s="78">
        <f t="shared" si="20"/>
        <v>9</v>
      </c>
      <c r="C609" s="29">
        <f>'Weekly capesize'!A1028</f>
        <v>44463</v>
      </c>
      <c r="D609" s="38">
        <f>'Weekly capesize'!I1028</f>
        <v>19.100000000000001</v>
      </c>
      <c r="E609" s="38">
        <f>'Weekly capesize'!S1028</f>
        <v>21.6</v>
      </c>
      <c r="F609" s="38">
        <f>'Weekly capesize'!Z1028</f>
        <v>38.5</v>
      </c>
      <c r="G609" s="38">
        <f>'Weekly capesize'!T1028</f>
        <v>20.9</v>
      </c>
    </row>
    <row r="610" spans="1:7">
      <c r="A610" s="78">
        <f t="shared" si="19"/>
        <v>2021</v>
      </c>
      <c r="B610" s="78">
        <f t="shared" si="20"/>
        <v>10</v>
      </c>
      <c r="C610" s="29">
        <f>'Weekly capesize'!A1029</f>
        <v>44473</v>
      </c>
      <c r="D610" s="38">
        <f>'Weekly capesize'!I1029</f>
        <v>21.2</v>
      </c>
      <c r="E610" s="38">
        <f>'Weekly capesize'!S1029</f>
        <v>26.3</v>
      </c>
      <c r="F610" s="38">
        <f>'Weekly capesize'!Z1029</f>
        <v>45.25</v>
      </c>
      <c r="G610" s="38">
        <f>'Weekly capesize'!T1029</f>
        <v>25.6</v>
      </c>
    </row>
    <row r="611" spans="1:7">
      <c r="A611" s="78">
        <f t="shared" si="19"/>
        <v>2021</v>
      </c>
      <c r="B611" s="78">
        <f t="shared" si="20"/>
        <v>10</v>
      </c>
      <c r="C611" s="29">
        <f>'Weekly capesize'!A1030</f>
        <v>44480</v>
      </c>
      <c r="D611" s="38">
        <f>'Weekly capesize'!I1030</f>
        <v>21.35</v>
      </c>
      <c r="E611" s="38">
        <f>'Weekly capesize'!S1030</f>
        <v>30.3</v>
      </c>
      <c r="F611" s="38">
        <f>'Weekly capesize'!Z1030</f>
        <v>48.9</v>
      </c>
      <c r="G611" s="38">
        <f>'Weekly capesize'!T1030</f>
        <v>29.6</v>
      </c>
    </row>
    <row r="612" spans="1:7">
      <c r="A612" s="78">
        <f t="shared" si="19"/>
        <v>2021</v>
      </c>
      <c r="B612" s="78">
        <f t="shared" si="20"/>
        <v>10</v>
      </c>
      <c r="C612" s="29">
        <f>'Weekly capesize'!A1031</f>
        <v>44487</v>
      </c>
      <c r="D612" s="38">
        <f>'Weekly capesize'!I1031</f>
        <v>16.75</v>
      </c>
      <c r="E612" s="38">
        <f>'Weekly capesize'!S1031</f>
        <v>26.3</v>
      </c>
      <c r="F612" s="38">
        <f>'Weekly capesize'!Z1031</f>
        <v>40</v>
      </c>
      <c r="G612" s="38">
        <f>'Weekly capesize'!T1031</f>
        <v>25.6</v>
      </c>
    </row>
    <row r="613" spans="1:7">
      <c r="A613" s="78">
        <f t="shared" si="19"/>
        <v>2021</v>
      </c>
      <c r="B613" s="78">
        <f t="shared" si="20"/>
        <v>10</v>
      </c>
      <c r="C613" s="29">
        <f>'Weekly capesize'!A1032</f>
        <v>44494</v>
      </c>
      <c r="D613" s="38">
        <f>'Weekly capesize'!I1032</f>
        <v>14.25</v>
      </c>
      <c r="E613" s="38">
        <f>'Weekly capesize'!S1032</f>
        <v>21.75</v>
      </c>
      <c r="F613" s="38">
        <f>'Weekly capesize'!Z1032</f>
        <v>36</v>
      </c>
      <c r="G613" s="38">
        <f>'Weekly capesize'!T1032</f>
        <v>21.05</v>
      </c>
    </row>
    <row r="614" spans="1:7">
      <c r="C614" s="29"/>
      <c r="D614" s="38"/>
      <c r="E614" s="38"/>
      <c r="F614" s="38"/>
    </row>
    <row r="615" spans="1:7">
      <c r="C615" s="29"/>
      <c r="D615" s="38"/>
      <c r="E615" s="38"/>
      <c r="F615" s="38"/>
    </row>
    <row r="616" spans="1:7">
      <c r="C616" s="29"/>
      <c r="D616" s="38"/>
      <c r="E616" s="38"/>
      <c r="F616" s="38"/>
    </row>
    <row r="617" spans="1:7">
      <c r="C617" s="29"/>
      <c r="D617" s="38"/>
      <c r="E617" s="38"/>
      <c r="F617" s="38"/>
    </row>
    <row r="618" spans="1:7">
      <c r="C618" s="29"/>
      <c r="D618" s="38"/>
      <c r="E618" s="38"/>
      <c r="F618" s="38"/>
    </row>
    <row r="619" spans="1:7">
      <c r="C619" s="29"/>
      <c r="D619" s="38"/>
      <c r="E619" s="38"/>
      <c r="F619" s="38"/>
    </row>
    <row r="620" spans="1:7">
      <c r="C620" s="29"/>
      <c r="D620" s="38"/>
      <c r="E620" s="38"/>
      <c r="F620" s="38"/>
    </row>
    <row r="621" spans="1:7">
      <c r="C621" s="29"/>
      <c r="D621" s="38"/>
      <c r="E621" s="38"/>
      <c r="F621" s="38"/>
    </row>
    <row r="622" spans="1:7">
      <c r="C622" s="29"/>
      <c r="D622" s="38"/>
      <c r="E622" s="38"/>
      <c r="F622" s="38"/>
    </row>
    <row r="623" spans="1:7">
      <c r="C623" s="29"/>
      <c r="D623" s="38"/>
      <c r="E623" s="38"/>
      <c r="F623" s="38"/>
    </row>
    <row r="624" spans="1:7">
      <c r="C624" s="29"/>
      <c r="D624" s="38"/>
      <c r="E624" s="38"/>
      <c r="F624" s="38"/>
    </row>
    <row r="625" spans="3:6">
      <c r="C625" s="29"/>
      <c r="D625" s="38"/>
      <c r="E625" s="38"/>
      <c r="F625" s="38"/>
    </row>
    <row r="626" spans="3:6">
      <c r="C626" s="29"/>
      <c r="D626" s="38"/>
      <c r="E626" s="38"/>
      <c r="F626" s="38"/>
    </row>
    <row r="627" spans="3:6">
      <c r="C627" s="29"/>
      <c r="D627" s="38"/>
      <c r="E627" s="38"/>
      <c r="F627" s="38"/>
    </row>
    <row r="628" spans="3:6">
      <c r="C628" s="29"/>
      <c r="D628" s="38"/>
      <c r="E628" s="38"/>
      <c r="F628" s="38"/>
    </row>
    <row r="629" spans="3:6">
      <c r="C629" s="29"/>
      <c r="D629" s="38"/>
      <c r="E629" s="38"/>
      <c r="F629" s="38"/>
    </row>
    <row r="630" spans="3:6">
      <c r="C630" s="29"/>
      <c r="D630" s="38"/>
      <c r="E630" s="38"/>
      <c r="F630" s="38"/>
    </row>
    <row r="631" spans="3:6">
      <c r="C631" s="29"/>
      <c r="D631" s="38"/>
      <c r="E631" s="38"/>
      <c r="F631" s="38"/>
    </row>
    <row r="632" spans="3:6">
      <c r="C632" s="29"/>
      <c r="D632" s="38"/>
      <c r="E632" s="38"/>
      <c r="F632" s="38"/>
    </row>
    <row r="633" spans="3:6">
      <c r="C633" s="29"/>
      <c r="D633" s="38"/>
      <c r="E633" s="38"/>
      <c r="F633" s="38"/>
    </row>
    <row r="634" spans="3:6">
      <c r="C634" s="29"/>
      <c r="D634" s="38"/>
      <c r="E634" s="38"/>
      <c r="F634" s="38"/>
    </row>
    <row r="635" spans="3:6">
      <c r="C635" s="29"/>
      <c r="D635" s="38"/>
      <c r="E635" s="38"/>
      <c r="F635" s="38"/>
    </row>
    <row r="636" spans="3:6">
      <c r="C636" s="29"/>
      <c r="D636" s="38"/>
      <c r="E636" s="38"/>
      <c r="F636" s="38"/>
    </row>
  </sheetData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J894"/>
  <sheetViews>
    <sheetView showGridLines="0" zoomScale="70" zoomScaleNormal="70" workbookViewId="0">
      <pane ySplit="1" topLeftCell="A758" activePane="bottomLeft" state="frozen"/>
      <selection activeCell="A434" sqref="A434"/>
      <selection pane="bottomLeft" activeCell="H773" sqref="H773:N774"/>
    </sheetView>
  </sheetViews>
  <sheetFormatPr defaultRowHeight="12.5" outlineLevelRow="1"/>
  <cols>
    <col min="1" max="1" width="10.453125" customWidth="1"/>
    <col min="2" max="2" width="13" customWidth="1"/>
    <col min="3" max="3" width="10" style="90" customWidth="1"/>
    <col min="4" max="4" width="7.81640625" style="347" customWidth="1"/>
    <col min="5" max="6" width="7.81640625" customWidth="1"/>
    <col min="7" max="7" width="8.1796875" customWidth="1"/>
    <col min="8" max="11" width="10.81640625" customWidth="1"/>
    <col min="12" max="12" width="12" customWidth="1"/>
    <col min="13" max="22" width="10.81640625" customWidth="1"/>
    <col min="24" max="24" width="20.1796875" customWidth="1"/>
    <col min="25" max="29" width="16.81640625" customWidth="1"/>
    <col min="32" max="32" width="10.81640625" bestFit="1" customWidth="1"/>
    <col min="34" max="34" width="10.81640625" bestFit="1" customWidth="1"/>
  </cols>
  <sheetData>
    <row r="1" spans="1:31" s="64" customFormat="1" ht="53.25" customHeight="1">
      <c r="C1" s="237" t="s">
        <v>191</v>
      </c>
      <c r="D1" s="341" t="s">
        <v>189</v>
      </c>
      <c r="E1" s="237" t="s">
        <v>190</v>
      </c>
      <c r="F1" s="238" t="s">
        <v>202</v>
      </c>
      <c r="G1" s="237" t="s">
        <v>205</v>
      </c>
      <c r="H1" s="542" t="s">
        <v>255</v>
      </c>
      <c r="I1" s="542"/>
      <c r="J1" s="542"/>
      <c r="K1" s="542"/>
      <c r="L1" s="542"/>
      <c r="M1" s="542"/>
      <c r="N1" s="542"/>
      <c r="O1" s="542"/>
      <c r="P1" s="542"/>
      <c r="Q1" s="542"/>
      <c r="R1" s="542"/>
      <c r="S1" s="542"/>
      <c r="T1" s="542"/>
      <c r="U1" s="542"/>
      <c r="V1" s="542"/>
      <c r="X1" s="267" t="s">
        <v>257</v>
      </c>
      <c r="Y1" s="286" t="s">
        <v>258</v>
      </c>
      <c r="Z1" s="292" t="s">
        <v>259</v>
      </c>
      <c r="AA1" s="286" t="s">
        <v>260</v>
      </c>
      <c r="AB1" s="286" t="s">
        <v>261</v>
      </c>
      <c r="AC1" s="286" t="s">
        <v>262</v>
      </c>
    </row>
    <row r="2" spans="1:31" s="64" customFormat="1" ht="13" hidden="1" outlineLevel="1">
      <c r="A2" s="64">
        <v>5</v>
      </c>
      <c r="B2" s="226">
        <v>39556</v>
      </c>
      <c r="C2" s="227">
        <v>8203</v>
      </c>
      <c r="D2" s="342">
        <v>11610</v>
      </c>
      <c r="E2" s="227">
        <f>'Baltic Indices Daily'!D1571</f>
        <v>782</v>
      </c>
      <c r="F2" s="227">
        <v>4866</v>
      </c>
      <c r="G2" s="227"/>
      <c r="X2" s="426">
        <v>39556</v>
      </c>
      <c r="Y2" s="228">
        <v>8203</v>
      </c>
      <c r="Z2" s="293">
        <v>11610</v>
      </c>
      <c r="AA2" s="228">
        <v>8601</v>
      </c>
      <c r="AB2" s="228">
        <v>4866</v>
      </c>
      <c r="AC2" s="228">
        <v>2436</v>
      </c>
      <c r="AE2" s="64" t="str">
        <f>MONTH(X2)&amp;"-"&amp;YEAR(X2)</f>
        <v>4-2008</v>
      </c>
    </row>
    <row r="3" spans="1:31" s="64" customFormat="1" ht="13" hidden="1" outlineLevel="1">
      <c r="A3" s="64">
        <v>5</v>
      </c>
      <c r="B3" s="226">
        <v>39563</v>
      </c>
      <c r="C3" s="227">
        <v>9329</v>
      </c>
      <c r="D3" s="342">
        <v>13890</v>
      </c>
      <c r="E3" s="227">
        <f>'Baltic Indices Daily'!D1572</f>
        <v>778</v>
      </c>
      <c r="F3" s="227">
        <v>5400</v>
      </c>
      <c r="G3" s="227"/>
      <c r="X3" s="426">
        <v>39563</v>
      </c>
      <c r="Y3" s="228">
        <v>9329</v>
      </c>
      <c r="Z3" s="293">
        <v>13890</v>
      </c>
      <c r="AA3" s="228">
        <v>9287</v>
      </c>
      <c r="AB3" s="228">
        <v>5400</v>
      </c>
      <c r="AC3" s="228">
        <v>2713</v>
      </c>
      <c r="AE3" s="64" t="str">
        <f t="shared" ref="AE3:AE66" si="0">MONTH(X3)&amp;"-"&amp;YEAR(X3)</f>
        <v>4-2008</v>
      </c>
    </row>
    <row r="4" spans="1:31" s="64" customFormat="1" ht="13" hidden="1" outlineLevel="1">
      <c r="A4" s="64">
        <v>5</v>
      </c>
      <c r="B4" s="226">
        <v>39570</v>
      </c>
      <c r="C4" s="227">
        <v>9581</v>
      </c>
      <c r="D4" s="342">
        <v>14711</v>
      </c>
      <c r="E4" s="227">
        <f>'Baltic Indices Daily'!D1573</f>
        <v>777</v>
      </c>
      <c r="F4" s="227">
        <v>5476</v>
      </c>
      <c r="G4" s="227"/>
      <c r="X4" s="426">
        <v>39570</v>
      </c>
      <c r="Y4" s="228">
        <v>9581</v>
      </c>
      <c r="Z4" s="293">
        <v>14711</v>
      </c>
      <c r="AA4" s="228">
        <v>9121</v>
      </c>
      <c r="AB4" s="228">
        <v>5476</v>
      </c>
      <c r="AC4" s="228">
        <v>2827</v>
      </c>
      <c r="AE4" s="64" t="str">
        <f t="shared" si="0"/>
        <v>5-2008</v>
      </c>
    </row>
    <row r="5" spans="1:31" s="64" customFormat="1" ht="13" hidden="1" outlineLevel="1">
      <c r="A5" s="64">
        <v>5</v>
      </c>
      <c r="B5" s="226">
        <v>39577</v>
      </c>
      <c r="C5" s="227">
        <v>10237</v>
      </c>
      <c r="D5" s="342">
        <v>15537</v>
      </c>
      <c r="E5" s="227">
        <f>'Baltic Indices Daily'!D1574</f>
        <v>792</v>
      </c>
      <c r="F5" s="227">
        <v>5848</v>
      </c>
      <c r="G5" s="227"/>
      <c r="X5" s="426">
        <v>39577</v>
      </c>
      <c r="Y5" s="228">
        <v>10237</v>
      </c>
      <c r="Z5" s="293">
        <v>15537</v>
      </c>
      <c r="AA5" s="228">
        <v>9802</v>
      </c>
      <c r="AB5" s="228">
        <v>5848</v>
      </c>
      <c r="AC5" s="228">
        <v>3148</v>
      </c>
      <c r="AE5" s="64" t="str">
        <f t="shared" si="0"/>
        <v>5-2008</v>
      </c>
    </row>
    <row r="6" spans="1:31" s="64" customFormat="1" ht="13" hidden="1" outlineLevel="1">
      <c r="A6" s="64">
        <v>5</v>
      </c>
      <c r="B6" s="226">
        <v>39584</v>
      </c>
      <c r="C6" s="227">
        <v>11459</v>
      </c>
      <c r="D6" s="342">
        <v>17685</v>
      </c>
      <c r="E6" s="227">
        <f>'Baltic Indices Daily'!D1575</f>
        <v>812</v>
      </c>
      <c r="F6" s="227">
        <v>6393</v>
      </c>
      <c r="G6" s="227"/>
      <c r="X6" s="426">
        <v>39584</v>
      </c>
      <c r="Y6" s="228">
        <v>11459</v>
      </c>
      <c r="Z6" s="293">
        <v>17685</v>
      </c>
      <c r="AA6" s="228">
        <v>11018</v>
      </c>
      <c r="AB6" s="228">
        <v>6393</v>
      </c>
      <c r="AC6" s="228">
        <v>3337</v>
      </c>
      <c r="AE6" s="64" t="str">
        <f t="shared" si="0"/>
        <v>5-2008</v>
      </c>
    </row>
    <row r="7" spans="1:31" s="64" customFormat="1" ht="13" hidden="1" outlineLevel="1">
      <c r="A7" s="64">
        <v>5</v>
      </c>
      <c r="B7" s="226">
        <v>39591</v>
      </c>
      <c r="C7" s="227">
        <v>11465</v>
      </c>
      <c r="D7" s="342">
        <v>17911</v>
      </c>
      <c r="E7" s="227">
        <f>'Baltic Indices Daily'!D1576</f>
        <v>828</v>
      </c>
      <c r="F7" s="227">
        <v>6741</v>
      </c>
      <c r="G7" s="227"/>
      <c r="X7" s="426">
        <v>39591</v>
      </c>
      <c r="Y7" s="312">
        <v>11465</v>
      </c>
      <c r="Z7" s="293">
        <v>17911</v>
      </c>
      <c r="AA7" s="228">
        <v>10398</v>
      </c>
      <c r="AB7" s="228">
        <v>6741</v>
      </c>
      <c r="AC7" s="228">
        <v>3402</v>
      </c>
      <c r="AE7" s="64" t="str">
        <f t="shared" si="0"/>
        <v>5-2008</v>
      </c>
    </row>
    <row r="8" spans="1:31" s="64" customFormat="1" ht="13" hidden="1" outlineLevel="1">
      <c r="A8" s="64">
        <v>5</v>
      </c>
      <c r="B8" s="226">
        <v>39598</v>
      </c>
      <c r="C8" s="227">
        <v>11440</v>
      </c>
      <c r="D8" s="342">
        <v>18749</v>
      </c>
      <c r="E8" s="227">
        <f>'Baltic Indices Daily'!D1577</f>
        <v>840</v>
      </c>
      <c r="F8" s="227">
        <v>6405</v>
      </c>
      <c r="G8" s="227"/>
      <c r="X8" s="426">
        <v>39598</v>
      </c>
      <c r="Y8" s="228">
        <v>11440</v>
      </c>
      <c r="Z8" s="293">
        <v>18749</v>
      </c>
      <c r="AA8" s="228">
        <v>9912</v>
      </c>
      <c r="AB8" s="228">
        <v>6405</v>
      </c>
      <c r="AC8" s="228">
        <v>3304</v>
      </c>
      <c r="AE8" s="64" t="str">
        <f t="shared" si="0"/>
        <v>5-2008</v>
      </c>
    </row>
    <row r="9" spans="1:31" s="64" customFormat="1" ht="13" hidden="1" outlineLevel="1">
      <c r="A9" s="64">
        <v>5</v>
      </c>
      <c r="B9" s="226">
        <v>39605</v>
      </c>
      <c r="C9" s="227">
        <v>11612</v>
      </c>
      <c r="D9" s="342">
        <v>19451</v>
      </c>
      <c r="E9" s="227">
        <f>'Baltic Indices Daily'!D1578</f>
        <v>852</v>
      </c>
      <c r="F9" s="227">
        <v>6340</v>
      </c>
      <c r="G9" s="227"/>
      <c r="X9" s="426">
        <v>39605</v>
      </c>
      <c r="Y9" s="228">
        <v>11612</v>
      </c>
      <c r="Z9" s="293">
        <v>19451</v>
      </c>
      <c r="AA9" s="228">
        <v>9950</v>
      </c>
      <c r="AB9" s="228">
        <v>6340</v>
      </c>
      <c r="AC9" s="228">
        <v>3204</v>
      </c>
      <c r="AE9" s="64" t="str">
        <f t="shared" si="0"/>
        <v>6-2008</v>
      </c>
    </row>
    <row r="10" spans="1:31" s="64" customFormat="1" ht="13" hidden="1" outlineLevel="1">
      <c r="A10" s="64">
        <v>5</v>
      </c>
      <c r="B10" s="226">
        <v>39612</v>
      </c>
      <c r="C10" s="227">
        <v>9646</v>
      </c>
      <c r="D10" s="342">
        <v>13960</v>
      </c>
      <c r="E10" s="227">
        <f>'Baltic Indices Daily'!D1579</f>
        <v>864</v>
      </c>
      <c r="F10" s="227">
        <v>6368</v>
      </c>
      <c r="G10" s="227"/>
      <c r="X10" s="426">
        <v>39612</v>
      </c>
      <c r="Y10" s="228">
        <v>9646</v>
      </c>
      <c r="Z10" s="293">
        <v>13960</v>
      </c>
      <c r="AA10" s="228">
        <v>8942</v>
      </c>
      <c r="AB10" s="228">
        <v>6368</v>
      </c>
      <c r="AC10" s="228">
        <v>3082</v>
      </c>
      <c r="AE10" s="64" t="str">
        <f t="shared" si="0"/>
        <v>6-2008</v>
      </c>
    </row>
    <row r="11" spans="1:31" s="64" customFormat="1" ht="13" hidden="1" outlineLevel="1">
      <c r="A11" s="64">
        <v>5</v>
      </c>
      <c r="B11" s="226">
        <v>39619</v>
      </c>
      <c r="C11" s="227">
        <v>9428</v>
      </c>
      <c r="D11" s="342">
        <v>13858</v>
      </c>
      <c r="E11" s="227">
        <f>'Baltic Indices Daily'!D1580</f>
        <v>868</v>
      </c>
      <c r="F11" s="227">
        <v>6236</v>
      </c>
      <c r="G11" s="227"/>
      <c r="X11" s="426">
        <v>39619</v>
      </c>
      <c r="Y11" s="228">
        <v>9428</v>
      </c>
      <c r="Z11" s="293">
        <v>13858</v>
      </c>
      <c r="AA11" s="228">
        <v>8699</v>
      </c>
      <c r="AB11" s="228">
        <v>6236</v>
      </c>
      <c r="AC11" s="228">
        <v>2826</v>
      </c>
      <c r="AE11" s="64" t="str">
        <f t="shared" si="0"/>
        <v>6-2008</v>
      </c>
    </row>
    <row r="12" spans="1:31" s="64" customFormat="1" ht="13" hidden="1" outlineLevel="1">
      <c r="A12" s="64">
        <v>5</v>
      </c>
      <c r="B12" s="226">
        <v>39626</v>
      </c>
      <c r="C12" s="227">
        <v>9599</v>
      </c>
      <c r="D12" s="342">
        <v>13936</v>
      </c>
      <c r="E12" s="227">
        <f>'Baltic Indices Daily'!D1581</f>
        <v>872</v>
      </c>
      <c r="F12" s="227">
        <v>5878</v>
      </c>
      <c r="G12" s="227"/>
      <c r="X12" s="426">
        <v>39626</v>
      </c>
      <c r="Y12" s="228">
        <v>9599</v>
      </c>
      <c r="Z12" s="293">
        <v>13936</v>
      </c>
      <c r="AA12" s="228">
        <v>9656</v>
      </c>
      <c r="AB12" s="228">
        <v>5878</v>
      </c>
      <c r="AC12" s="228">
        <v>2723</v>
      </c>
      <c r="AE12" s="64" t="str">
        <f t="shared" si="0"/>
        <v>6-2008</v>
      </c>
    </row>
    <row r="13" spans="1:31" s="64" customFormat="1" ht="13" hidden="1" outlineLevel="1">
      <c r="A13" s="64">
        <v>5</v>
      </c>
      <c r="B13" s="226">
        <v>39633</v>
      </c>
      <c r="C13" s="227">
        <v>8854</v>
      </c>
      <c r="D13" s="342">
        <v>12488</v>
      </c>
      <c r="E13" s="227">
        <f>'Baltic Indices Daily'!D1582</f>
        <v>871</v>
      </c>
      <c r="F13" s="227">
        <v>5648</v>
      </c>
      <c r="G13" s="227"/>
      <c r="X13" s="426">
        <v>39633</v>
      </c>
      <c r="Y13" s="228">
        <v>8854</v>
      </c>
      <c r="Z13" s="293">
        <v>12488</v>
      </c>
      <c r="AA13" s="228">
        <v>8909</v>
      </c>
      <c r="AB13" s="228">
        <v>5648</v>
      </c>
      <c r="AC13" s="228">
        <v>2652</v>
      </c>
      <c r="AE13" s="64" t="str">
        <f t="shared" si="0"/>
        <v>7-2008</v>
      </c>
    </row>
    <row r="14" spans="1:31" s="64" customFormat="1" ht="13" hidden="1" outlineLevel="1">
      <c r="A14" s="64">
        <v>5</v>
      </c>
      <c r="B14" s="226">
        <v>39640</v>
      </c>
      <c r="C14" s="227">
        <v>9230</v>
      </c>
      <c r="D14" s="342">
        <v>13246</v>
      </c>
      <c r="E14" s="227">
        <f>'Baltic Indices Daily'!D1583</f>
        <v>871</v>
      </c>
      <c r="F14" s="227">
        <v>5517</v>
      </c>
      <c r="G14" s="227"/>
      <c r="X14" s="426">
        <v>39640</v>
      </c>
      <c r="Y14" s="228">
        <v>9230</v>
      </c>
      <c r="Z14" s="293">
        <v>13246</v>
      </c>
      <c r="AA14" s="228">
        <v>9574</v>
      </c>
      <c r="AB14" s="228">
        <v>5517</v>
      </c>
      <c r="AC14" s="228">
        <v>2620</v>
      </c>
      <c r="AE14" s="64" t="str">
        <f t="shared" si="0"/>
        <v>7-2008</v>
      </c>
    </row>
    <row r="15" spans="1:31" s="64" customFormat="1" ht="13" hidden="1" outlineLevel="1">
      <c r="A15" s="64">
        <v>5</v>
      </c>
      <c r="B15" s="226">
        <v>39647</v>
      </c>
      <c r="C15" s="227">
        <v>9012</v>
      </c>
      <c r="D15" s="342">
        <v>13411</v>
      </c>
      <c r="E15" s="227">
        <f>'Baltic Indices Daily'!D1584</f>
        <v>865</v>
      </c>
      <c r="F15" s="227">
        <v>5392</v>
      </c>
      <c r="G15" s="227"/>
      <c r="X15" s="426">
        <v>39647</v>
      </c>
      <c r="Y15" s="228">
        <v>9012</v>
      </c>
      <c r="Z15" s="293">
        <v>13411</v>
      </c>
      <c r="AA15" s="228">
        <v>8788</v>
      </c>
      <c r="AB15" s="228">
        <v>5392</v>
      </c>
      <c r="AC15" s="228">
        <v>2636</v>
      </c>
      <c r="AE15" s="64" t="str">
        <f t="shared" si="0"/>
        <v>7-2008</v>
      </c>
    </row>
    <row r="16" spans="1:31" s="64" customFormat="1" ht="13" hidden="1" outlineLevel="1">
      <c r="A16" s="64">
        <v>5</v>
      </c>
      <c r="B16" s="226">
        <v>39654</v>
      </c>
      <c r="C16" s="227">
        <v>8637</v>
      </c>
      <c r="D16" s="342">
        <v>13417</v>
      </c>
      <c r="E16" s="227">
        <f>'Baltic Indices Daily'!D1585</f>
        <v>866</v>
      </c>
      <c r="F16" s="227">
        <v>5155</v>
      </c>
      <c r="G16" s="227"/>
      <c r="X16" s="426">
        <v>39654</v>
      </c>
      <c r="Y16" s="228">
        <v>8637</v>
      </c>
      <c r="Z16" s="293">
        <v>13417</v>
      </c>
      <c r="AA16" s="228">
        <v>7754</v>
      </c>
      <c r="AB16" s="228">
        <v>5155</v>
      </c>
      <c r="AC16" s="228">
        <v>2642</v>
      </c>
      <c r="AE16" s="64" t="str">
        <f t="shared" si="0"/>
        <v>7-2008</v>
      </c>
    </row>
    <row r="17" spans="1:31" s="64" customFormat="1" ht="13" hidden="1" outlineLevel="1">
      <c r="A17" s="64">
        <v>5</v>
      </c>
      <c r="B17" s="226">
        <v>39661</v>
      </c>
      <c r="C17" s="227">
        <v>8280</v>
      </c>
      <c r="D17" s="342">
        <v>12944</v>
      </c>
      <c r="E17" s="227">
        <f>'Baltic Indices Daily'!D1586</f>
        <v>869</v>
      </c>
      <c r="F17" s="227">
        <v>4827</v>
      </c>
      <c r="G17" s="227"/>
      <c r="X17" s="426">
        <v>39661</v>
      </c>
      <c r="Y17" s="228">
        <v>8280</v>
      </c>
      <c r="Z17" s="293">
        <v>12944</v>
      </c>
      <c r="AA17" s="228">
        <v>7468</v>
      </c>
      <c r="AB17" s="228">
        <v>4827</v>
      </c>
      <c r="AC17" s="228">
        <v>2532</v>
      </c>
      <c r="AE17" s="64" t="str">
        <f t="shared" si="0"/>
        <v>8-2008</v>
      </c>
    </row>
    <row r="18" spans="1:31" s="64" customFormat="1" ht="13" hidden="1" outlineLevel="1">
      <c r="A18" s="64">
        <v>5</v>
      </c>
      <c r="B18" s="226">
        <v>39668</v>
      </c>
      <c r="C18" s="227">
        <v>7201</v>
      </c>
      <c r="D18" s="342">
        <v>10720</v>
      </c>
      <c r="E18" s="227">
        <f>'Baltic Indices Daily'!D1587</f>
        <v>879</v>
      </c>
      <c r="F18" s="227">
        <v>4450</v>
      </c>
      <c r="G18" s="227"/>
      <c r="X18" s="426">
        <v>39668</v>
      </c>
      <c r="Y18" s="228">
        <v>7201</v>
      </c>
      <c r="Z18" s="293">
        <v>10720</v>
      </c>
      <c r="AA18" s="228">
        <v>6612</v>
      </c>
      <c r="AB18" s="228">
        <v>4450</v>
      </c>
      <c r="AC18" s="228">
        <v>2369</v>
      </c>
      <c r="AE18" s="64" t="str">
        <f t="shared" si="0"/>
        <v>8-2008</v>
      </c>
    </row>
    <row r="19" spans="1:31" s="64" customFormat="1" ht="13" hidden="1" outlineLevel="1">
      <c r="A19" s="64">
        <v>5</v>
      </c>
      <c r="B19" s="226">
        <v>39675</v>
      </c>
      <c r="C19" s="227">
        <v>7557</v>
      </c>
      <c r="D19" s="342">
        <v>12581</v>
      </c>
      <c r="E19" s="227">
        <f>'Baltic Indices Daily'!D1588</f>
        <v>898</v>
      </c>
      <c r="F19" s="227">
        <v>4198</v>
      </c>
      <c r="G19" s="227"/>
      <c r="X19" s="426">
        <v>39675</v>
      </c>
      <c r="Y19" s="228">
        <v>7557</v>
      </c>
      <c r="Z19" s="293">
        <v>12581</v>
      </c>
      <c r="AA19" s="228">
        <v>6379</v>
      </c>
      <c r="AB19" s="228">
        <v>4198</v>
      </c>
      <c r="AC19" s="228">
        <v>2189</v>
      </c>
      <c r="AE19" s="64" t="str">
        <f t="shared" si="0"/>
        <v>8-2008</v>
      </c>
    </row>
    <row r="20" spans="1:31" s="64" customFormat="1" ht="13" hidden="1" outlineLevel="1">
      <c r="A20" s="64">
        <v>5</v>
      </c>
      <c r="B20" s="226">
        <v>39682</v>
      </c>
      <c r="C20" s="227">
        <v>7147</v>
      </c>
      <c r="D20" s="342">
        <v>11291</v>
      </c>
      <c r="E20" s="227">
        <f>'Baltic Indices Daily'!D1609</f>
        <v>699</v>
      </c>
      <c r="F20" s="227">
        <v>4387</v>
      </c>
      <c r="G20" s="227"/>
      <c r="X20" s="426">
        <v>39682</v>
      </c>
      <c r="Y20" s="228">
        <v>7147</v>
      </c>
      <c r="Z20" s="293">
        <v>11291</v>
      </c>
      <c r="AA20" s="228">
        <v>6080</v>
      </c>
      <c r="AB20" s="228">
        <v>4387</v>
      </c>
      <c r="AC20" s="228">
        <v>2214</v>
      </c>
      <c r="AE20" s="64" t="str">
        <f t="shared" si="0"/>
        <v>8-2008</v>
      </c>
    </row>
    <row r="21" spans="1:31" s="64" customFormat="1" ht="13" hidden="1" outlineLevel="1">
      <c r="A21" s="64">
        <v>5</v>
      </c>
      <c r="B21" s="226">
        <v>39689</v>
      </c>
      <c r="C21" s="227">
        <v>6809</v>
      </c>
      <c r="D21" s="342">
        <v>10506</v>
      </c>
      <c r="E21" s="227">
        <f>'Baltic Indices Daily'!D1610</f>
        <v>678</v>
      </c>
      <c r="F21" s="227">
        <v>4189</v>
      </c>
      <c r="G21" s="227"/>
      <c r="X21" s="426">
        <v>39689</v>
      </c>
      <c r="Y21" s="228">
        <v>6809</v>
      </c>
      <c r="Z21" s="293">
        <v>10506</v>
      </c>
      <c r="AA21" s="228">
        <v>5993</v>
      </c>
      <c r="AB21" s="228">
        <v>4189</v>
      </c>
      <c r="AC21" s="228">
        <v>2151</v>
      </c>
      <c r="AE21" s="64" t="str">
        <f t="shared" si="0"/>
        <v>8-2008</v>
      </c>
    </row>
    <row r="22" spans="1:31" s="64" customFormat="1" ht="13" hidden="1" outlineLevel="1">
      <c r="A22" s="64">
        <v>5</v>
      </c>
      <c r="B22" s="226">
        <v>39696</v>
      </c>
      <c r="C22" s="227">
        <v>5663</v>
      </c>
      <c r="D22" s="342">
        <v>7708</v>
      </c>
      <c r="E22" s="227">
        <f>'Baltic Indices Daily'!D1611</f>
        <v>635</v>
      </c>
      <c r="F22" s="227">
        <v>3475</v>
      </c>
      <c r="G22" s="227"/>
      <c r="X22" s="426">
        <v>39696</v>
      </c>
      <c r="Y22" s="228">
        <v>5663</v>
      </c>
      <c r="Z22" s="293">
        <v>7708</v>
      </c>
      <c r="AA22" s="228">
        <v>5844</v>
      </c>
      <c r="AB22" s="228">
        <v>3475</v>
      </c>
      <c r="AC22" s="228">
        <v>1964</v>
      </c>
      <c r="AE22" s="64" t="str">
        <f t="shared" si="0"/>
        <v>9-2008</v>
      </c>
    </row>
    <row r="23" spans="1:31" s="64" customFormat="1" ht="13" hidden="1" outlineLevel="1">
      <c r="A23" s="64">
        <v>5</v>
      </c>
      <c r="B23" s="226">
        <v>39703</v>
      </c>
      <c r="C23" s="227">
        <v>4800</v>
      </c>
      <c r="D23" s="342">
        <v>6438</v>
      </c>
      <c r="E23" s="227">
        <f>'Baltic Indices Daily'!D1612</f>
        <v>582</v>
      </c>
      <c r="F23" s="227">
        <v>3126</v>
      </c>
      <c r="G23" s="227"/>
      <c r="X23" s="426">
        <v>39703</v>
      </c>
      <c r="Y23" s="228">
        <v>4800</v>
      </c>
      <c r="Z23" s="293">
        <v>6438</v>
      </c>
      <c r="AA23" s="228">
        <v>4785</v>
      </c>
      <c r="AB23" s="228">
        <v>3126</v>
      </c>
      <c r="AC23" s="228">
        <v>1748</v>
      </c>
      <c r="AE23" s="64" t="str">
        <f t="shared" si="0"/>
        <v>9-2008</v>
      </c>
    </row>
    <row r="24" spans="1:31" s="64" customFormat="1" ht="13" hidden="1" outlineLevel="1">
      <c r="A24" s="64">
        <v>5</v>
      </c>
      <c r="B24" s="226">
        <v>39710</v>
      </c>
      <c r="C24" s="227">
        <v>4975</v>
      </c>
      <c r="D24" s="342">
        <v>6528</v>
      </c>
      <c r="E24" s="227">
        <f>'Baltic Indices Daily'!D1613</f>
        <v>542</v>
      </c>
      <c r="F24" s="227">
        <v>3102</v>
      </c>
      <c r="G24" s="227"/>
      <c r="X24" s="426">
        <v>39710</v>
      </c>
      <c r="Y24" s="228">
        <v>4975</v>
      </c>
      <c r="Z24" s="293">
        <v>6528</v>
      </c>
      <c r="AA24" s="228">
        <v>5368</v>
      </c>
      <c r="AB24" s="228">
        <v>3102</v>
      </c>
      <c r="AC24" s="228">
        <v>1688</v>
      </c>
      <c r="AE24" s="64" t="str">
        <f t="shared" si="0"/>
        <v>9-2008</v>
      </c>
    </row>
    <row r="25" spans="1:31" s="64" customFormat="1" ht="13" hidden="1" outlineLevel="1">
      <c r="A25" s="64">
        <v>5</v>
      </c>
      <c r="B25" s="226">
        <v>39717</v>
      </c>
      <c r="C25" s="227">
        <v>3746</v>
      </c>
      <c r="D25" s="342">
        <v>4652</v>
      </c>
      <c r="E25" s="227">
        <f>'Baltic Indices Daily'!D1614</f>
        <v>514</v>
      </c>
      <c r="F25" s="227">
        <v>2925</v>
      </c>
      <c r="G25" s="227"/>
      <c r="X25" s="426">
        <v>39717</v>
      </c>
      <c r="Y25" s="228">
        <v>3746</v>
      </c>
      <c r="Z25" s="293">
        <v>4652</v>
      </c>
      <c r="AA25" s="228">
        <v>3458</v>
      </c>
      <c r="AB25" s="228">
        <v>2925</v>
      </c>
      <c r="AC25" s="228">
        <v>1527</v>
      </c>
      <c r="AE25" s="64" t="str">
        <f t="shared" si="0"/>
        <v>9-2008</v>
      </c>
    </row>
    <row r="26" spans="1:31" s="64" customFormat="1" ht="13" hidden="1" outlineLevel="1">
      <c r="A26" s="64">
        <v>5</v>
      </c>
      <c r="B26" s="226">
        <v>39724</v>
      </c>
      <c r="C26" s="227">
        <v>3002</v>
      </c>
      <c r="D26" s="342">
        <v>4254</v>
      </c>
      <c r="E26" s="227">
        <f>'Baltic Indices Daily'!D1615</f>
        <v>492</v>
      </c>
      <c r="F26" s="227">
        <v>2364</v>
      </c>
      <c r="G26" s="227"/>
      <c r="X26" s="426">
        <v>39724</v>
      </c>
      <c r="Y26" s="228">
        <v>3002</v>
      </c>
      <c r="Z26" s="293">
        <v>4254</v>
      </c>
      <c r="AA26" s="228">
        <v>2281</v>
      </c>
      <c r="AB26" s="228">
        <v>2364</v>
      </c>
      <c r="AC26" s="228">
        <v>1169</v>
      </c>
      <c r="AE26" s="64" t="str">
        <f t="shared" si="0"/>
        <v>10-2008</v>
      </c>
    </row>
    <row r="27" spans="1:31" s="64" customFormat="1" ht="13" hidden="1" outlineLevel="1">
      <c r="A27" s="64">
        <v>5</v>
      </c>
      <c r="B27" s="226">
        <v>39731</v>
      </c>
      <c r="C27" s="227">
        <v>2221</v>
      </c>
      <c r="D27" s="342">
        <v>3087</v>
      </c>
      <c r="E27" s="227">
        <f>'Baltic Indices Daily'!D1616</f>
        <v>474</v>
      </c>
      <c r="F27" s="227">
        <v>1641</v>
      </c>
      <c r="G27" s="227"/>
      <c r="X27" s="426">
        <v>39731</v>
      </c>
      <c r="Y27" s="228">
        <v>2221</v>
      </c>
      <c r="Z27" s="293">
        <v>3087</v>
      </c>
      <c r="AA27" s="228">
        <v>1805</v>
      </c>
      <c r="AB27" s="228">
        <v>1641</v>
      </c>
      <c r="AC27" s="228">
        <v>914</v>
      </c>
      <c r="AE27" s="64" t="str">
        <f t="shared" si="0"/>
        <v>10-2008</v>
      </c>
    </row>
    <row r="28" spans="1:31" s="64" customFormat="1" ht="13" hidden="1" outlineLevel="1">
      <c r="A28" s="64">
        <v>5</v>
      </c>
      <c r="B28" s="226">
        <v>39738</v>
      </c>
      <c r="C28" s="227">
        <v>1438</v>
      </c>
      <c r="D28" s="342">
        <v>1776</v>
      </c>
      <c r="E28" s="227">
        <f>'Baltic Indices Daily'!D1617</f>
        <v>461</v>
      </c>
      <c r="F28" s="227">
        <v>1206</v>
      </c>
      <c r="G28" s="227"/>
      <c r="X28" s="426">
        <v>39738</v>
      </c>
      <c r="Y28" s="228">
        <v>1438</v>
      </c>
      <c r="Z28" s="293">
        <v>1776</v>
      </c>
      <c r="AA28" s="228">
        <v>1110</v>
      </c>
      <c r="AB28" s="228">
        <v>1206</v>
      </c>
      <c r="AC28" s="228">
        <v>732</v>
      </c>
      <c r="AE28" s="64" t="str">
        <f t="shared" si="0"/>
        <v>10-2008</v>
      </c>
    </row>
    <row r="29" spans="1:31" s="64" customFormat="1" ht="13" hidden="1" outlineLevel="1">
      <c r="A29" s="64">
        <v>5</v>
      </c>
      <c r="B29" s="226">
        <v>39745</v>
      </c>
      <c r="C29" s="227">
        <v>1102</v>
      </c>
      <c r="D29" s="342">
        <v>1504</v>
      </c>
      <c r="E29" s="227">
        <f>'Baltic Indices Daily'!D1618</f>
        <v>452</v>
      </c>
      <c r="F29" s="227">
        <v>817</v>
      </c>
      <c r="G29" s="227"/>
      <c r="X29" s="426">
        <v>39745</v>
      </c>
      <c r="Y29" s="228">
        <v>1102</v>
      </c>
      <c r="Z29" s="293">
        <v>1504</v>
      </c>
      <c r="AA29" s="228">
        <v>921</v>
      </c>
      <c r="AB29" s="228">
        <v>817</v>
      </c>
      <c r="AC29" s="228">
        <v>455</v>
      </c>
      <c r="AE29" s="64" t="str">
        <f t="shared" si="0"/>
        <v>10-2008</v>
      </c>
    </row>
    <row r="30" spans="1:31" s="64" customFormat="1" ht="13" hidden="1" outlineLevel="1">
      <c r="A30" s="64">
        <v>5</v>
      </c>
      <c r="B30" s="226">
        <v>39752</v>
      </c>
      <c r="C30" s="227">
        <v>851</v>
      </c>
      <c r="D30" s="342">
        <v>1265</v>
      </c>
      <c r="E30" s="227">
        <f>'Baltic Indices Daily'!D1619</f>
        <v>446</v>
      </c>
      <c r="F30" s="227">
        <v>583</v>
      </c>
      <c r="G30" s="227"/>
      <c r="X30" s="426">
        <v>39752</v>
      </c>
      <c r="Y30" s="228">
        <v>851</v>
      </c>
      <c r="Z30" s="293">
        <v>1265</v>
      </c>
      <c r="AA30" s="228">
        <v>677</v>
      </c>
      <c r="AB30" s="228">
        <v>583</v>
      </c>
      <c r="AC30" s="228">
        <v>329</v>
      </c>
      <c r="AE30" s="64" t="str">
        <f t="shared" si="0"/>
        <v>10-2008</v>
      </c>
    </row>
    <row r="31" spans="1:31" s="64" customFormat="1" ht="13" hidden="1" outlineLevel="1">
      <c r="A31" s="64">
        <v>5</v>
      </c>
      <c r="B31" s="226">
        <v>39759</v>
      </c>
      <c r="C31" s="227">
        <v>829</v>
      </c>
      <c r="D31" s="342">
        <v>1120</v>
      </c>
      <c r="E31" s="227">
        <f>'Baltic Indices Daily'!D1620</f>
        <v>433</v>
      </c>
      <c r="F31" s="227">
        <v>530</v>
      </c>
      <c r="G31" s="227"/>
      <c r="X31" s="426">
        <v>39759</v>
      </c>
      <c r="Y31" s="228">
        <v>829</v>
      </c>
      <c r="Z31" s="293">
        <v>1120</v>
      </c>
      <c r="AA31" s="228">
        <v>836</v>
      </c>
      <c r="AB31" s="228">
        <v>530</v>
      </c>
      <c r="AC31" s="228">
        <v>296</v>
      </c>
      <c r="AE31" s="64" t="str">
        <f t="shared" si="0"/>
        <v>11-2008</v>
      </c>
    </row>
    <row r="32" spans="1:31" s="64" customFormat="1" ht="13" hidden="1" outlineLevel="1">
      <c r="A32" s="64">
        <v>5</v>
      </c>
      <c r="B32" s="226">
        <v>39766</v>
      </c>
      <c r="C32" s="227">
        <v>841</v>
      </c>
      <c r="D32" s="342">
        <v>1016</v>
      </c>
      <c r="E32" s="227">
        <f>'Baltic Indices Daily'!D1621</f>
        <v>423</v>
      </c>
      <c r="F32" s="227">
        <v>556</v>
      </c>
      <c r="G32" s="227"/>
      <c r="X32" s="426">
        <v>39766</v>
      </c>
      <c r="Y32" s="228">
        <v>841</v>
      </c>
      <c r="Z32" s="293">
        <v>1016</v>
      </c>
      <c r="AA32" s="228">
        <v>953</v>
      </c>
      <c r="AB32" s="228">
        <v>556</v>
      </c>
      <c r="AC32" s="228">
        <v>297</v>
      </c>
      <c r="AE32" s="64" t="str">
        <f t="shared" si="0"/>
        <v>11-2008</v>
      </c>
    </row>
    <row r="33" spans="1:31" s="64" customFormat="1" ht="13" hidden="1" outlineLevel="1">
      <c r="A33" s="64">
        <v>5</v>
      </c>
      <c r="B33" s="226">
        <v>39773</v>
      </c>
      <c r="C33" s="227">
        <v>836</v>
      </c>
      <c r="D33" s="342">
        <v>967</v>
      </c>
      <c r="E33" s="227">
        <f>'Baltic Indices Daily'!D1622</f>
        <v>419</v>
      </c>
      <c r="F33" s="227">
        <v>634</v>
      </c>
      <c r="G33" s="227"/>
      <c r="X33" s="426">
        <v>39773</v>
      </c>
      <c r="Y33" s="228">
        <v>836</v>
      </c>
      <c r="Z33" s="293">
        <v>967</v>
      </c>
      <c r="AA33" s="228">
        <v>886</v>
      </c>
      <c r="AB33" s="228">
        <v>634</v>
      </c>
      <c r="AC33" s="228">
        <v>316</v>
      </c>
      <c r="AE33" s="64" t="str">
        <f t="shared" si="0"/>
        <v>11-2008</v>
      </c>
    </row>
    <row r="34" spans="1:31" s="64" customFormat="1" ht="13" hidden="1" outlineLevel="1">
      <c r="A34" s="64">
        <v>5</v>
      </c>
      <c r="B34" s="226">
        <v>39780</v>
      </c>
      <c r="C34" s="227">
        <v>715</v>
      </c>
      <c r="D34" s="342">
        <v>838</v>
      </c>
      <c r="E34" s="227">
        <f>'Baltic Indices Daily'!D1623</f>
        <v>423</v>
      </c>
      <c r="F34" s="227">
        <v>622</v>
      </c>
      <c r="G34" s="227"/>
      <c r="X34" s="426">
        <v>39780</v>
      </c>
      <c r="Y34" s="228">
        <v>715</v>
      </c>
      <c r="Z34" s="293">
        <v>838</v>
      </c>
      <c r="AA34" s="228">
        <v>622</v>
      </c>
      <c r="AB34" s="228">
        <v>622</v>
      </c>
      <c r="AC34" s="228">
        <v>315</v>
      </c>
      <c r="AE34" s="64" t="str">
        <f t="shared" si="0"/>
        <v>11-2008</v>
      </c>
    </row>
    <row r="35" spans="1:31" s="64" customFormat="1" ht="13" hidden="1" outlineLevel="1">
      <c r="A35" s="64">
        <v>5</v>
      </c>
      <c r="B35" s="226">
        <v>39787</v>
      </c>
      <c r="C35" s="227">
        <v>663</v>
      </c>
      <c r="D35" s="342">
        <v>871</v>
      </c>
      <c r="E35" s="227">
        <f>'Baltic Indices Daily'!D1624</f>
        <v>446</v>
      </c>
      <c r="F35" s="227">
        <v>548</v>
      </c>
      <c r="G35" s="227"/>
      <c r="X35" s="426">
        <v>39787</v>
      </c>
      <c r="Y35" s="228">
        <v>663</v>
      </c>
      <c r="Z35" s="293">
        <v>871</v>
      </c>
      <c r="AA35" s="228">
        <v>504</v>
      </c>
      <c r="AB35" s="228">
        <v>548</v>
      </c>
      <c r="AC35" s="228">
        <v>300</v>
      </c>
      <c r="AE35" s="64" t="str">
        <f t="shared" si="0"/>
        <v>12-2008</v>
      </c>
    </row>
    <row r="36" spans="1:31" s="64" customFormat="1" ht="13" hidden="1" outlineLevel="1">
      <c r="A36" s="64">
        <v>5</v>
      </c>
      <c r="B36" s="226">
        <v>39794</v>
      </c>
      <c r="C36" s="227">
        <v>764</v>
      </c>
      <c r="D36" s="342">
        <v>1331</v>
      </c>
      <c r="E36" s="227">
        <f>'Baltic Indices Daily'!D1625</f>
        <v>485</v>
      </c>
      <c r="F36" s="227">
        <v>490</v>
      </c>
      <c r="G36" s="227"/>
      <c r="X36" s="426">
        <v>39794</v>
      </c>
      <c r="Y36" s="228">
        <v>764</v>
      </c>
      <c r="Z36" s="293">
        <v>1331</v>
      </c>
      <c r="AA36" s="228">
        <v>440</v>
      </c>
      <c r="AB36" s="228">
        <v>490</v>
      </c>
      <c r="AC36" s="228">
        <v>303</v>
      </c>
      <c r="AE36" s="64" t="str">
        <f t="shared" si="0"/>
        <v>12-2008</v>
      </c>
    </row>
    <row r="37" spans="1:31" s="64" customFormat="1" ht="13" hidden="1" outlineLevel="1">
      <c r="A37" s="64">
        <v>5</v>
      </c>
      <c r="B37" s="226">
        <v>39801</v>
      </c>
      <c r="C37" s="227">
        <v>818</v>
      </c>
      <c r="D37" s="342">
        <v>1423</v>
      </c>
      <c r="E37" s="227">
        <f>'Baltic Indices Daily'!D1626</f>
        <v>557</v>
      </c>
      <c r="F37" s="227">
        <v>454</v>
      </c>
      <c r="G37" s="227"/>
      <c r="X37" s="426">
        <v>39801</v>
      </c>
      <c r="Y37" s="228">
        <v>818</v>
      </c>
      <c r="Z37" s="293">
        <v>1423</v>
      </c>
      <c r="AA37" s="228">
        <v>575</v>
      </c>
      <c r="AB37" s="228">
        <v>454</v>
      </c>
      <c r="AC37" s="228">
        <v>292</v>
      </c>
      <c r="AE37" s="64" t="str">
        <f t="shared" si="0"/>
        <v>12-2008</v>
      </c>
    </row>
    <row r="38" spans="1:31" s="64" customFormat="1" ht="13" hidden="1" outlineLevel="1">
      <c r="A38" s="64">
        <v>5</v>
      </c>
      <c r="B38" s="226">
        <v>39822</v>
      </c>
      <c r="C38" s="227">
        <v>872</v>
      </c>
      <c r="D38" s="342">
        <v>1728</v>
      </c>
      <c r="E38" s="227">
        <f>'Baltic Indices Daily'!D1627</f>
        <v>640</v>
      </c>
      <c r="F38" s="227">
        <v>394</v>
      </c>
      <c r="G38" s="227"/>
      <c r="X38" s="426">
        <v>39815</v>
      </c>
      <c r="Y38" s="228">
        <v>773</v>
      </c>
      <c r="Z38" s="293">
        <v>1361</v>
      </c>
      <c r="AA38" s="228">
        <v>540</v>
      </c>
      <c r="AB38" s="228">
        <v>411</v>
      </c>
      <c r="AC38" s="228">
        <v>279</v>
      </c>
      <c r="AE38" s="64" t="str">
        <f t="shared" si="0"/>
        <v>1-2009</v>
      </c>
    </row>
    <row r="39" spans="1:31" s="64" customFormat="1" ht="13" hidden="1" outlineLevel="1">
      <c r="A39" s="64">
        <v>5</v>
      </c>
      <c r="B39" s="226">
        <v>39829</v>
      </c>
      <c r="C39" s="227">
        <v>881</v>
      </c>
      <c r="D39" s="342">
        <v>1760</v>
      </c>
      <c r="E39" s="227">
        <f>'Baltic Indices Daily'!D1628</f>
        <v>680</v>
      </c>
      <c r="F39" s="227">
        <v>418</v>
      </c>
      <c r="G39" s="227"/>
      <c r="X39" s="426">
        <v>39822</v>
      </c>
      <c r="Y39" s="228">
        <v>872</v>
      </c>
      <c r="Z39" s="293">
        <v>1728</v>
      </c>
      <c r="AA39" s="228">
        <v>534</v>
      </c>
      <c r="AB39" s="228">
        <v>394</v>
      </c>
      <c r="AC39" s="228">
        <v>269</v>
      </c>
      <c r="AE39" s="64" t="str">
        <f t="shared" si="0"/>
        <v>1-2009</v>
      </c>
    </row>
    <row r="40" spans="1:31" s="64" customFormat="1" ht="13" hidden="1" outlineLevel="1">
      <c r="A40" s="64">
        <v>5</v>
      </c>
      <c r="B40" s="226">
        <v>39836</v>
      </c>
      <c r="C40" s="227">
        <v>980</v>
      </c>
      <c r="D40" s="342">
        <v>2032</v>
      </c>
      <c r="E40" s="227">
        <f>'Baltic Indices Daily'!D1629</f>
        <v>704</v>
      </c>
      <c r="F40" s="227">
        <v>443</v>
      </c>
      <c r="G40" s="227"/>
      <c r="X40" s="426">
        <v>39829</v>
      </c>
      <c r="Y40" s="228">
        <v>881</v>
      </c>
      <c r="Z40" s="293">
        <v>1760</v>
      </c>
      <c r="AA40" s="228">
        <v>496</v>
      </c>
      <c r="AB40" s="228">
        <v>418</v>
      </c>
      <c r="AC40" s="228">
        <v>282</v>
      </c>
      <c r="AE40" s="64" t="str">
        <f t="shared" si="0"/>
        <v>1-2009</v>
      </c>
    </row>
    <row r="41" spans="1:31" s="64" customFormat="1" ht="13" hidden="1" outlineLevel="1">
      <c r="A41" s="64">
        <v>5</v>
      </c>
      <c r="B41" s="226">
        <v>39843</v>
      </c>
      <c r="C41" s="227">
        <v>1070</v>
      </c>
      <c r="D41" s="342">
        <v>1981</v>
      </c>
      <c r="E41" s="227">
        <f>'Baltic Indices Daily'!D1630</f>
        <v>710</v>
      </c>
      <c r="F41" s="227">
        <v>512</v>
      </c>
      <c r="G41" s="227"/>
      <c r="X41" s="426">
        <v>39836</v>
      </c>
      <c r="Y41" s="228">
        <v>980</v>
      </c>
      <c r="Z41" s="293">
        <v>2032</v>
      </c>
      <c r="AA41" s="228">
        <v>531</v>
      </c>
      <c r="AB41" s="228">
        <v>443</v>
      </c>
      <c r="AC41" s="228">
        <v>281</v>
      </c>
      <c r="AE41" s="64" t="str">
        <f t="shared" si="0"/>
        <v>1-2009</v>
      </c>
    </row>
    <row r="42" spans="1:31" s="64" customFormat="1" ht="13" hidden="1" outlineLevel="1">
      <c r="A42" s="64">
        <v>5</v>
      </c>
      <c r="B42" s="226">
        <v>39850</v>
      </c>
      <c r="C42" s="227">
        <v>1642</v>
      </c>
      <c r="D42" s="342">
        <v>2999</v>
      </c>
      <c r="E42" s="227">
        <f>'Baltic Indices Daily'!D1631</f>
        <v>702</v>
      </c>
      <c r="F42" s="227">
        <v>854</v>
      </c>
      <c r="G42" s="227"/>
      <c r="X42" s="426">
        <v>39843</v>
      </c>
      <c r="Y42" s="228">
        <v>1070</v>
      </c>
      <c r="Z42" s="293">
        <v>1981</v>
      </c>
      <c r="AA42" s="228">
        <v>795</v>
      </c>
      <c r="AB42" s="228">
        <v>512</v>
      </c>
      <c r="AC42" s="228">
        <v>300</v>
      </c>
      <c r="AE42" s="64" t="str">
        <f t="shared" si="0"/>
        <v>1-2009</v>
      </c>
    </row>
    <row r="43" spans="1:31" s="64" customFormat="1" ht="13" hidden="1" outlineLevel="1">
      <c r="A43" s="64">
        <v>5</v>
      </c>
      <c r="B43" s="226">
        <v>39857</v>
      </c>
      <c r="C43" s="227">
        <v>1908</v>
      </c>
      <c r="D43" s="342">
        <v>3335</v>
      </c>
      <c r="E43" s="227">
        <f>'Baltic Indices Daily'!D1632</f>
        <v>679</v>
      </c>
      <c r="F43" s="227">
        <v>1190</v>
      </c>
      <c r="G43" s="227"/>
      <c r="X43" s="426">
        <v>39850</v>
      </c>
      <c r="Y43" s="228">
        <v>1642</v>
      </c>
      <c r="Z43" s="293">
        <v>2999</v>
      </c>
      <c r="AA43" s="228">
        <v>1251</v>
      </c>
      <c r="AB43" s="228">
        <v>854</v>
      </c>
      <c r="AC43" s="228">
        <v>404</v>
      </c>
      <c r="AE43" s="64" t="str">
        <f t="shared" si="0"/>
        <v>2-2009</v>
      </c>
    </row>
    <row r="44" spans="1:31" s="64" customFormat="1" ht="13" hidden="1" outlineLevel="1">
      <c r="A44" s="64">
        <v>5</v>
      </c>
      <c r="B44" s="226">
        <v>39864</v>
      </c>
      <c r="C44" s="227">
        <v>2099</v>
      </c>
      <c r="D44" s="342">
        <v>3768</v>
      </c>
      <c r="E44" s="227">
        <f>'Baltic Indices Daily'!D1633</f>
        <v>666</v>
      </c>
      <c r="F44" s="227">
        <v>1300</v>
      </c>
      <c r="G44" s="227"/>
      <c r="X44" s="426">
        <v>39857</v>
      </c>
      <c r="Y44" s="228">
        <v>1908</v>
      </c>
      <c r="Z44" s="293">
        <v>3335</v>
      </c>
      <c r="AA44" s="228">
        <v>1399</v>
      </c>
      <c r="AB44" s="228">
        <v>1190</v>
      </c>
      <c r="AC44" s="228">
        <v>475</v>
      </c>
      <c r="AE44" s="64" t="str">
        <f t="shared" si="0"/>
        <v>2-2009</v>
      </c>
    </row>
    <row r="45" spans="1:31" s="64" customFormat="1" ht="13" hidden="1" outlineLevel="1">
      <c r="A45" s="64">
        <v>5</v>
      </c>
      <c r="B45" s="226">
        <v>39871</v>
      </c>
      <c r="C45" s="227">
        <v>1986</v>
      </c>
      <c r="D45" s="342">
        <v>2963</v>
      </c>
      <c r="E45" s="227">
        <f>'Baltic Indices Daily'!D1634</f>
        <v>644</v>
      </c>
      <c r="F45" s="227">
        <v>1529</v>
      </c>
      <c r="G45" s="227"/>
      <c r="X45" s="426">
        <v>39864</v>
      </c>
      <c r="Y45" s="228">
        <v>2099</v>
      </c>
      <c r="Z45" s="293">
        <v>3768</v>
      </c>
      <c r="AA45" s="228">
        <v>1439</v>
      </c>
      <c r="AB45" s="228">
        <v>1300</v>
      </c>
      <c r="AC45" s="228">
        <v>532</v>
      </c>
      <c r="AE45" s="64" t="str">
        <f t="shared" si="0"/>
        <v>2-2009</v>
      </c>
    </row>
    <row r="46" spans="1:31" s="64" customFormat="1" ht="13" hidden="1" outlineLevel="1">
      <c r="A46" s="64">
        <v>5</v>
      </c>
      <c r="B46" s="226">
        <v>39878</v>
      </c>
      <c r="C46" s="227">
        <v>2225</v>
      </c>
      <c r="D46" s="342">
        <v>2839</v>
      </c>
      <c r="E46" s="227">
        <f>'Baltic Indices Daily'!D1635</f>
        <v>621</v>
      </c>
      <c r="F46" s="227">
        <v>1688</v>
      </c>
      <c r="G46" s="227"/>
      <c r="X46" s="426">
        <v>39871</v>
      </c>
      <c r="Y46" s="228">
        <v>1986</v>
      </c>
      <c r="Z46" s="293">
        <v>2963</v>
      </c>
      <c r="AA46" s="228">
        <v>1542</v>
      </c>
      <c r="AB46" s="228">
        <v>1529</v>
      </c>
      <c r="AC46" s="228">
        <v>628</v>
      </c>
      <c r="AE46" s="64" t="str">
        <f t="shared" si="0"/>
        <v>2-2009</v>
      </c>
    </row>
    <row r="47" spans="1:31" s="64" customFormat="1" ht="13" hidden="1" outlineLevel="1">
      <c r="A47" s="64">
        <v>5</v>
      </c>
      <c r="B47" s="226">
        <v>39885</v>
      </c>
      <c r="C47" s="227">
        <v>2122</v>
      </c>
      <c r="D47" s="342">
        <v>2454</v>
      </c>
      <c r="E47" s="227">
        <f>'Baltic Indices Daily'!D1636</f>
        <v>603</v>
      </c>
      <c r="F47" s="227">
        <v>1710</v>
      </c>
      <c r="G47" s="227"/>
      <c r="X47" s="426">
        <v>39878</v>
      </c>
      <c r="Y47" s="228">
        <v>2225</v>
      </c>
      <c r="Z47" s="293">
        <v>2839</v>
      </c>
      <c r="AA47" s="228">
        <v>2230</v>
      </c>
      <c r="AB47" s="228">
        <v>1688</v>
      </c>
      <c r="AC47" s="228">
        <v>704</v>
      </c>
      <c r="AE47" s="64" t="str">
        <f t="shared" si="0"/>
        <v>3-2009</v>
      </c>
    </row>
    <row r="48" spans="1:31" s="64" customFormat="1" ht="13" hidden="1" outlineLevel="1">
      <c r="A48" s="64">
        <v>5</v>
      </c>
      <c r="B48" s="226">
        <v>39892</v>
      </c>
      <c r="C48" s="227">
        <v>1782</v>
      </c>
      <c r="D48" s="342">
        <v>2197</v>
      </c>
      <c r="E48" s="227">
        <f>'Baltic Indices Daily'!D1637</f>
        <v>586</v>
      </c>
      <c r="F48" s="227">
        <v>1541</v>
      </c>
      <c r="G48" s="227"/>
      <c r="X48" s="426">
        <v>39885</v>
      </c>
      <c r="Y48" s="228">
        <v>2122</v>
      </c>
      <c r="Z48" s="293">
        <v>2454</v>
      </c>
      <c r="AA48" s="228">
        <v>2158</v>
      </c>
      <c r="AB48" s="228">
        <v>1710</v>
      </c>
      <c r="AC48" s="228">
        <v>796</v>
      </c>
      <c r="AE48" s="64" t="str">
        <f t="shared" si="0"/>
        <v>3-2009</v>
      </c>
    </row>
    <row r="49" spans="1:31" s="64" customFormat="1" ht="13" hidden="1" outlineLevel="1">
      <c r="A49" s="64">
        <v>5</v>
      </c>
      <c r="B49" s="226">
        <v>39899</v>
      </c>
      <c r="C49" s="227">
        <v>1678</v>
      </c>
      <c r="D49" s="342">
        <v>2092</v>
      </c>
      <c r="E49" s="227">
        <f>'Baltic Indices Daily'!D1638</f>
        <v>576</v>
      </c>
      <c r="F49" s="227">
        <v>1338</v>
      </c>
      <c r="G49" s="227"/>
      <c r="X49" s="426">
        <v>39892</v>
      </c>
      <c r="Y49" s="228">
        <v>1782</v>
      </c>
      <c r="Z49" s="293">
        <v>2197</v>
      </c>
      <c r="AA49" s="228">
        <v>1475</v>
      </c>
      <c r="AB49" s="228">
        <v>1541</v>
      </c>
      <c r="AC49" s="228">
        <v>764</v>
      </c>
      <c r="AE49" s="64" t="str">
        <f t="shared" si="0"/>
        <v>3-2009</v>
      </c>
    </row>
    <row r="50" spans="1:31" s="64" customFormat="1" ht="13" hidden="1" outlineLevel="1">
      <c r="A50" s="64">
        <v>5</v>
      </c>
      <c r="B50" s="226">
        <v>39906</v>
      </c>
      <c r="C50" s="227">
        <v>1506</v>
      </c>
      <c r="D50" s="342">
        <v>1962</v>
      </c>
      <c r="E50" s="227">
        <f>'Baltic Indices Daily'!D1639</f>
        <v>576</v>
      </c>
      <c r="F50" s="227">
        <v>1236</v>
      </c>
      <c r="G50" s="227"/>
      <c r="X50" s="426">
        <v>39899</v>
      </c>
      <c r="Y50" s="228">
        <v>1678</v>
      </c>
      <c r="Z50" s="293">
        <v>2092</v>
      </c>
      <c r="AA50" s="228">
        <v>1492</v>
      </c>
      <c r="AB50" s="228">
        <v>1338</v>
      </c>
      <c r="AC50" s="228">
        <v>707</v>
      </c>
      <c r="AE50" s="64" t="str">
        <f t="shared" si="0"/>
        <v>3-2009</v>
      </c>
    </row>
    <row r="51" spans="1:31" s="64" customFormat="1" ht="13" hidden="1" outlineLevel="1">
      <c r="A51" s="64">
        <v>5</v>
      </c>
      <c r="B51" s="226">
        <v>39913</v>
      </c>
      <c r="C51" s="227">
        <v>1478</v>
      </c>
      <c r="D51" s="342">
        <v>2024</v>
      </c>
      <c r="E51" s="227">
        <f>'Baltic Indices Daily'!D1640</f>
        <v>584</v>
      </c>
      <c r="F51" s="227">
        <v>1153</v>
      </c>
      <c r="G51" s="227"/>
      <c r="X51" s="426">
        <v>39906</v>
      </c>
      <c r="Y51" s="228">
        <v>1506</v>
      </c>
      <c r="Z51" s="293">
        <v>1962</v>
      </c>
      <c r="AA51" s="228">
        <v>1186</v>
      </c>
      <c r="AB51" s="228">
        <v>1236</v>
      </c>
      <c r="AC51" s="228">
        <v>666</v>
      </c>
      <c r="AE51" s="64" t="str">
        <f t="shared" si="0"/>
        <v>4-2009</v>
      </c>
    </row>
    <row r="52" spans="1:31" s="64" customFormat="1" ht="13" hidden="1" outlineLevel="1">
      <c r="A52" s="64">
        <v>5</v>
      </c>
      <c r="B52" s="226">
        <v>39920</v>
      </c>
      <c r="C52" s="227">
        <v>1682</v>
      </c>
      <c r="D52" s="342">
        <v>2209</v>
      </c>
      <c r="E52" s="227">
        <f>'Baltic Indices Daily'!D1641</f>
        <v>596</v>
      </c>
      <c r="F52" s="227">
        <v>1241</v>
      </c>
      <c r="G52" s="227"/>
      <c r="X52" s="426">
        <v>39913</v>
      </c>
      <c r="Y52" s="228">
        <v>1492</v>
      </c>
      <c r="Z52" s="293">
        <v>2033</v>
      </c>
      <c r="AA52" s="228">
        <v>1185</v>
      </c>
      <c r="AB52" s="228">
        <v>1158</v>
      </c>
      <c r="AC52" s="228">
        <v>628</v>
      </c>
      <c r="AE52" s="64" t="str">
        <f t="shared" si="0"/>
        <v>4-2009</v>
      </c>
    </row>
    <row r="53" spans="1:31" s="64" customFormat="1" ht="13" hidden="1" outlineLevel="1">
      <c r="A53" s="64">
        <v>5</v>
      </c>
      <c r="B53" s="226">
        <v>39927</v>
      </c>
      <c r="C53" s="227">
        <v>1873</v>
      </c>
      <c r="D53" s="342">
        <v>2494</v>
      </c>
      <c r="E53" s="227">
        <f>'Baltic Indices Daily'!D1642</f>
        <v>606</v>
      </c>
      <c r="F53" s="227">
        <v>1435</v>
      </c>
      <c r="G53" s="227"/>
      <c r="X53" s="426">
        <v>39920</v>
      </c>
      <c r="Y53" s="228">
        <v>1682</v>
      </c>
      <c r="Z53" s="293">
        <v>2209</v>
      </c>
      <c r="AA53" s="228">
        <v>1555</v>
      </c>
      <c r="AB53" s="228">
        <v>1241</v>
      </c>
      <c r="AC53" s="228">
        <v>637</v>
      </c>
      <c r="AE53" s="64" t="str">
        <f t="shared" si="0"/>
        <v>4-2009</v>
      </c>
    </row>
    <row r="54" spans="1:31" s="64" customFormat="1" ht="13" hidden="1" outlineLevel="1">
      <c r="A54" s="64">
        <v>5</v>
      </c>
      <c r="B54" s="226">
        <v>39934</v>
      </c>
      <c r="C54" s="227">
        <v>1806</v>
      </c>
      <c r="D54" s="342">
        <v>2376</v>
      </c>
      <c r="E54" s="227">
        <f>'Baltic Indices Daily'!D1643</f>
        <v>616</v>
      </c>
      <c r="F54" s="227">
        <v>1430</v>
      </c>
      <c r="G54" s="227"/>
      <c r="X54" s="426">
        <v>39927</v>
      </c>
      <c r="Y54" s="228">
        <v>1873</v>
      </c>
      <c r="Z54" s="293">
        <v>2494</v>
      </c>
      <c r="AA54" s="228">
        <v>1662</v>
      </c>
      <c r="AB54" s="228">
        <v>1435</v>
      </c>
      <c r="AC54" s="228">
        <v>692</v>
      </c>
      <c r="AE54" s="64" t="str">
        <f t="shared" si="0"/>
        <v>4-2009</v>
      </c>
    </row>
    <row r="55" spans="1:31" s="64" customFormat="1" ht="13" hidden="1" outlineLevel="1">
      <c r="A55" s="64">
        <v>5</v>
      </c>
      <c r="B55" s="226">
        <v>39941</v>
      </c>
      <c r="C55" s="227">
        <v>2214</v>
      </c>
      <c r="D55" s="342">
        <v>2963</v>
      </c>
      <c r="E55" s="227">
        <f>'Baltic Indices Daily'!D1644</f>
        <v>624</v>
      </c>
      <c r="F55" s="227">
        <v>1569</v>
      </c>
      <c r="G55" s="227"/>
      <c r="X55" s="426">
        <v>39934</v>
      </c>
      <c r="Y55" s="228">
        <v>1806</v>
      </c>
      <c r="Z55" s="293">
        <v>2376</v>
      </c>
      <c r="AA55" s="228">
        <v>1556</v>
      </c>
      <c r="AB55" s="228">
        <v>1430</v>
      </c>
      <c r="AC55" s="228">
        <v>694</v>
      </c>
      <c r="AE55" s="64" t="str">
        <f t="shared" si="0"/>
        <v>5-2009</v>
      </c>
    </row>
    <row r="56" spans="1:31" s="64" customFormat="1" ht="13" hidden="1" outlineLevel="1">
      <c r="A56" s="64">
        <v>5</v>
      </c>
      <c r="B56" s="226">
        <v>39948</v>
      </c>
      <c r="C56" s="227">
        <v>2544</v>
      </c>
      <c r="D56" s="342">
        <v>3481</v>
      </c>
      <c r="E56" s="227">
        <f>'Baltic Indices Daily'!D1645</f>
        <v>625</v>
      </c>
      <c r="F56" s="227">
        <v>1754</v>
      </c>
      <c r="G56" s="227"/>
      <c r="X56" s="426">
        <v>39941</v>
      </c>
      <c r="Y56" s="228">
        <v>2214</v>
      </c>
      <c r="Z56" s="293">
        <v>2963</v>
      </c>
      <c r="AA56" s="228">
        <v>2144</v>
      </c>
      <c r="AB56" s="228">
        <v>1569</v>
      </c>
      <c r="AC56" s="228">
        <v>747</v>
      </c>
      <c r="AE56" s="64" t="str">
        <f t="shared" si="0"/>
        <v>5-2009</v>
      </c>
    </row>
    <row r="57" spans="1:31" s="64" customFormat="1" ht="13" hidden="1" outlineLevel="1">
      <c r="A57" s="64">
        <v>5</v>
      </c>
      <c r="B57" s="226">
        <v>39955</v>
      </c>
      <c r="C57" s="227">
        <v>2786</v>
      </c>
      <c r="D57" s="342">
        <v>4343</v>
      </c>
      <c r="E57" s="227">
        <f>'Baltic Indices Daily'!D1646</f>
        <v>619</v>
      </c>
      <c r="F57" s="227">
        <v>1837</v>
      </c>
      <c r="G57" s="227"/>
      <c r="X57" s="426">
        <v>39948</v>
      </c>
      <c r="Y57" s="228">
        <v>2544</v>
      </c>
      <c r="Z57" s="293">
        <v>3481</v>
      </c>
      <c r="AA57" s="228">
        <v>2474</v>
      </c>
      <c r="AB57" s="228">
        <v>1754</v>
      </c>
      <c r="AC57" s="228">
        <v>823</v>
      </c>
      <c r="AE57" s="64" t="str">
        <f t="shared" si="0"/>
        <v>5-2009</v>
      </c>
    </row>
    <row r="58" spans="1:31" s="64" customFormat="1" ht="13" hidden="1" outlineLevel="1">
      <c r="A58" s="64">
        <v>5</v>
      </c>
      <c r="B58" s="226">
        <v>39962</v>
      </c>
      <c r="C58" s="227">
        <v>3494</v>
      </c>
      <c r="D58" s="342">
        <v>6125</v>
      </c>
      <c r="E58" s="227">
        <f>'Baltic Indices Daily'!D1647</f>
        <v>611</v>
      </c>
      <c r="F58" s="227">
        <v>1831</v>
      </c>
      <c r="G58" s="227"/>
      <c r="X58" s="426">
        <v>39955</v>
      </c>
      <c r="Y58" s="228">
        <v>2786</v>
      </c>
      <c r="Z58" s="293">
        <v>4343</v>
      </c>
      <c r="AA58" s="228">
        <v>2293</v>
      </c>
      <c r="AB58" s="228">
        <v>1837</v>
      </c>
      <c r="AC58" s="228">
        <v>869</v>
      </c>
      <c r="AE58" s="64" t="str">
        <f t="shared" si="0"/>
        <v>5-2009</v>
      </c>
    </row>
    <row r="59" spans="1:31" s="64" customFormat="1" ht="13" hidden="1" outlineLevel="1">
      <c r="A59" s="64">
        <v>5</v>
      </c>
      <c r="B59" s="226">
        <v>39969</v>
      </c>
      <c r="C59" s="227">
        <v>3809</v>
      </c>
      <c r="D59" s="342">
        <v>6812</v>
      </c>
      <c r="E59" s="227">
        <f>'Baltic Indices Daily'!D1648</f>
        <v>610</v>
      </c>
      <c r="F59" s="227">
        <v>1832</v>
      </c>
      <c r="G59" s="227"/>
      <c r="X59" s="426">
        <v>39962</v>
      </c>
      <c r="Y59" s="228">
        <v>3494</v>
      </c>
      <c r="Z59" s="293">
        <v>6125</v>
      </c>
      <c r="AA59" s="228">
        <v>2900</v>
      </c>
      <c r="AB59" s="228">
        <v>1831</v>
      </c>
      <c r="AC59" s="228">
        <v>864</v>
      </c>
      <c r="AE59" s="64" t="str">
        <f t="shared" si="0"/>
        <v>5-2009</v>
      </c>
    </row>
    <row r="60" spans="1:31" s="64" customFormat="1" ht="13" hidden="1" outlineLevel="1">
      <c r="A60" s="64">
        <v>5</v>
      </c>
      <c r="B60" s="226">
        <v>39976</v>
      </c>
      <c r="C60" s="227">
        <v>3583</v>
      </c>
      <c r="D60" s="342">
        <v>6715</v>
      </c>
      <c r="E60" s="227">
        <f>'Baltic Indices Daily'!D1649</f>
        <v>609</v>
      </c>
      <c r="F60" s="227">
        <v>1722</v>
      </c>
      <c r="G60" s="227"/>
      <c r="X60" s="426">
        <v>39969</v>
      </c>
      <c r="Y60" s="228">
        <v>3809</v>
      </c>
      <c r="Z60" s="293">
        <v>6812</v>
      </c>
      <c r="AA60" s="228">
        <v>3252</v>
      </c>
      <c r="AB60" s="228">
        <v>1832</v>
      </c>
      <c r="AC60" s="228">
        <v>880</v>
      </c>
      <c r="AE60" s="64" t="str">
        <f t="shared" si="0"/>
        <v>6-2009</v>
      </c>
    </row>
    <row r="61" spans="1:31" s="64" customFormat="1" ht="13" hidden="1" outlineLevel="1">
      <c r="A61" s="64">
        <v>5</v>
      </c>
      <c r="B61" s="226">
        <v>39983</v>
      </c>
      <c r="C61" s="227">
        <v>4070</v>
      </c>
      <c r="D61" s="342">
        <v>7996</v>
      </c>
      <c r="E61" s="227">
        <f>'Baltic Indices Daily'!D1650</f>
        <v>609</v>
      </c>
      <c r="F61" s="227">
        <v>1749</v>
      </c>
      <c r="G61" s="227"/>
      <c r="X61" s="426">
        <v>39976</v>
      </c>
      <c r="Y61" s="228">
        <v>3583</v>
      </c>
      <c r="Z61" s="293">
        <v>6715</v>
      </c>
      <c r="AA61" s="228">
        <v>2754</v>
      </c>
      <c r="AB61" s="228">
        <v>1722</v>
      </c>
      <c r="AC61" s="228">
        <v>827</v>
      </c>
      <c r="AE61" s="64" t="str">
        <f t="shared" si="0"/>
        <v>6-2009</v>
      </c>
    </row>
    <row r="62" spans="1:31" s="64" customFormat="1" ht="13" hidden="1" outlineLevel="1">
      <c r="A62" s="64">
        <v>5</v>
      </c>
      <c r="B62" s="226">
        <v>39990</v>
      </c>
      <c r="C62" s="227">
        <v>3703</v>
      </c>
      <c r="D62" s="342">
        <v>7106</v>
      </c>
      <c r="E62" s="227">
        <f>'Baltic Indices Daily'!D1651</f>
        <v>616</v>
      </c>
      <c r="F62" s="227">
        <v>1734</v>
      </c>
      <c r="G62" s="227"/>
      <c r="X62" s="426">
        <v>39983</v>
      </c>
      <c r="Y62" s="228">
        <v>4070</v>
      </c>
      <c r="Z62" s="293">
        <v>7996</v>
      </c>
      <c r="AA62" s="228">
        <v>3125</v>
      </c>
      <c r="AB62" s="228">
        <v>1749</v>
      </c>
      <c r="AC62" s="228">
        <v>780</v>
      </c>
      <c r="AE62" s="64" t="str">
        <f t="shared" si="0"/>
        <v>6-2009</v>
      </c>
    </row>
    <row r="63" spans="1:31" s="64" customFormat="1" ht="13" hidden="1" outlineLevel="1">
      <c r="A63" s="64">
        <v>5</v>
      </c>
      <c r="B63" s="226">
        <v>39997</v>
      </c>
      <c r="C63" s="227">
        <v>3520</v>
      </c>
      <c r="D63" s="342">
        <v>6438</v>
      </c>
      <c r="E63" s="227">
        <f>'Baltic Indices Daily'!D1652</f>
        <v>624</v>
      </c>
      <c r="F63" s="227">
        <v>1718</v>
      </c>
      <c r="G63" s="227"/>
      <c r="X63" s="426">
        <v>39990</v>
      </c>
      <c r="Y63" s="228">
        <v>3703</v>
      </c>
      <c r="Z63" s="293">
        <v>7106</v>
      </c>
      <c r="AA63" s="228">
        <v>2817</v>
      </c>
      <c r="AB63" s="228">
        <v>1734</v>
      </c>
      <c r="AC63" s="228">
        <v>764</v>
      </c>
      <c r="AE63" s="64" t="str">
        <f t="shared" si="0"/>
        <v>6-2009</v>
      </c>
    </row>
    <row r="64" spans="1:31" s="64" customFormat="1" ht="13" hidden="1" outlineLevel="1">
      <c r="A64" s="64">
        <v>5</v>
      </c>
      <c r="B64" s="226">
        <v>40004</v>
      </c>
      <c r="C64" s="227">
        <v>2985</v>
      </c>
      <c r="D64" s="342">
        <v>4844</v>
      </c>
      <c r="E64" s="227">
        <f>'Baltic Indices Daily'!D1653</f>
        <v>634</v>
      </c>
      <c r="F64" s="227">
        <v>1817</v>
      </c>
      <c r="G64" s="227"/>
      <c r="X64" s="426">
        <v>39997</v>
      </c>
      <c r="Y64" s="228">
        <v>3520</v>
      </c>
      <c r="Z64" s="293">
        <v>6438</v>
      </c>
      <c r="AA64" s="228">
        <v>3027</v>
      </c>
      <c r="AB64" s="228">
        <v>1718</v>
      </c>
      <c r="AC64" s="228">
        <v>749</v>
      </c>
      <c r="AE64" s="64" t="str">
        <f t="shared" si="0"/>
        <v>7-2009</v>
      </c>
    </row>
    <row r="65" spans="1:31" s="64" customFormat="1" ht="13" hidden="1" outlineLevel="1">
      <c r="A65" s="64">
        <v>5</v>
      </c>
      <c r="B65" s="226">
        <v>40011</v>
      </c>
      <c r="C65" s="227">
        <v>3542</v>
      </c>
      <c r="D65" s="342">
        <v>5957</v>
      </c>
      <c r="E65" s="227">
        <f>'Baltic Indices Daily'!D1654</f>
        <v>651</v>
      </c>
      <c r="F65" s="227">
        <v>2051</v>
      </c>
      <c r="G65" s="227"/>
      <c r="X65" s="426">
        <v>40004</v>
      </c>
      <c r="Y65" s="228">
        <v>2985</v>
      </c>
      <c r="Z65" s="293">
        <v>4844</v>
      </c>
      <c r="AA65" s="228">
        <v>2952</v>
      </c>
      <c r="AB65" s="228">
        <v>1817</v>
      </c>
      <c r="AC65" s="228">
        <v>794</v>
      </c>
      <c r="AE65" s="64" t="str">
        <f t="shared" si="0"/>
        <v>7-2009</v>
      </c>
    </row>
    <row r="66" spans="1:31" s="64" customFormat="1" ht="13" hidden="1" outlineLevel="1">
      <c r="A66" s="64">
        <v>5</v>
      </c>
      <c r="B66" s="226">
        <v>40018</v>
      </c>
      <c r="C66" s="227">
        <v>3345</v>
      </c>
      <c r="D66" s="342">
        <v>5170</v>
      </c>
      <c r="E66" s="227">
        <f>'Baltic Indices Daily'!D1655</f>
        <v>674</v>
      </c>
      <c r="F66" s="227">
        <v>2091</v>
      </c>
      <c r="G66" s="227"/>
      <c r="X66" s="426">
        <v>40011</v>
      </c>
      <c r="Y66" s="228">
        <v>3542</v>
      </c>
      <c r="Z66" s="293">
        <v>5957</v>
      </c>
      <c r="AA66" s="228">
        <v>3324</v>
      </c>
      <c r="AB66" s="228">
        <v>2051</v>
      </c>
      <c r="AC66" s="228">
        <v>843</v>
      </c>
      <c r="AE66" s="64" t="str">
        <f t="shared" si="0"/>
        <v>7-2009</v>
      </c>
    </row>
    <row r="67" spans="1:31" s="64" customFormat="1" ht="13" hidden="1" outlineLevel="1">
      <c r="A67" s="64">
        <v>5</v>
      </c>
      <c r="B67" s="226">
        <v>40025</v>
      </c>
      <c r="C67" s="227">
        <v>3350</v>
      </c>
      <c r="D67" s="342">
        <v>5385</v>
      </c>
      <c r="E67" s="227">
        <f>'Baltic Indices Daily'!D1656</f>
        <v>739</v>
      </c>
      <c r="F67" s="227">
        <v>2081</v>
      </c>
      <c r="G67" s="227"/>
      <c r="X67" s="426">
        <v>40018</v>
      </c>
      <c r="Y67" s="228">
        <v>3345</v>
      </c>
      <c r="Z67" s="293">
        <v>5170</v>
      </c>
      <c r="AA67" s="228">
        <v>3524</v>
      </c>
      <c r="AB67" s="228">
        <v>2091</v>
      </c>
      <c r="AC67" s="228">
        <v>879</v>
      </c>
      <c r="AE67" s="64" t="str">
        <f t="shared" ref="AE67:AE130" si="1">MONTH(X67)&amp;"-"&amp;YEAR(X67)</f>
        <v>7-2009</v>
      </c>
    </row>
    <row r="68" spans="1:31" s="64" customFormat="1" ht="13" hidden="1" outlineLevel="1">
      <c r="A68" s="64">
        <v>5</v>
      </c>
      <c r="B68" s="226">
        <v>40032</v>
      </c>
      <c r="C68" s="227">
        <v>2772</v>
      </c>
      <c r="D68" s="342">
        <v>4444</v>
      </c>
      <c r="E68" s="227">
        <f>'Baltic Indices Daily'!D1657</f>
        <v>803</v>
      </c>
      <c r="F68" s="227">
        <v>1840</v>
      </c>
      <c r="G68" s="227"/>
      <c r="X68" s="426">
        <v>40025</v>
      </c>
      <c r="Y68" s="228">
        <v>3350</v>
      </c>
      <c r="Z68" s="293">
        <v>5385</v>
      </c>
      <c r="AA68" s="228">
        <v>3183</v>
      </c>
      <c r="AB68" s="228">
        <v>2081</v>
      </c>
      <c r="AC68" s="228">
        <v>887</v>
      </c>
      <c r="AE68" s="64" t="str">
        <f t="shared" si="1"/>
        <v>7-2009</v>
      </c>
    </row>
    <row r="69" spans="1:31" s="64" customFormat="1" ht="13" hidden="1" outlineLevel="1">
      <c r="A69" s="64">
        <v>5</v>
      </c>
      <c r="B69" s="226">
        <v>40039</v>
      </c>
      <c r="C69" s="227">
        <v>2752</v>
      </c>
      <c r="D69" s="342">
        <v>4708</v>
      </c>
      <c r="E69" s="227">
        <f>'Baltic Indices Daily'!D1658</f>
        <v>836</v>
      </c>
      <c r="F69" s="227">
        <v>1709</v>
      </c>
      <c r="G69" s="227"/>
      <c r="X69" s="426">
        <v>40032</v>
      </c>
      <c r="Y69" s="228">
        <v>2772</v>
      </c>
      <c r="Z69" s="293">
        <v>4444</v>
      </c>
      <c r="AA69" s="228">
        <v>2599</v>
      </c>
      <c r="AB69" s="228">
        <v>1840</v>
      </c>
      <c r="AC69" s="228">
        <v>833</v>
      </c>
      <c r="AE69" s="64" t="str">
        <f t="shared" si="1"/>
        <v>8-2009</v>
      </c>
    </row>
    <row r="70" spans="1:31" s="64" customFormat="1" ht="13" collapsed="1">
      <c r="A70" s="64">
        <v>5</v>
      </c>
      <c r="B70" s="226">
        <v>40046</v>
      </c>
      <c r="C70" s="227">
        <v>2468</v>
      </c>
      <c r="D70" s="342">
        <v>4030</v>
      </c>
      <c r="E70" s="227">
        <f t="shared" ref="E70:E133" si="2">IF(AA71="","",AA71)</f>
        <v>2244</v>
      </c>
      <c r="F70" s="227">
        <v>1733</v>
      </c>
      <c r="G70" s="227">
        <v>823</v>
      </c>
      <c r="X70" s="426">
        <v>40039</v>
      </c>
      <c r="Y70" s="228">
        <v>2752</v>
      </c>
      <c r="Z70" s="293">
        <v>4708</v>
      </c>
      <c r="AA70" s="228">
        <v>2391</v>
      </c>
      <c r="AB70" s="228">
        <v>1709</v>
      </c>
      <c r="AC70" s="228">
        <v>829</v>
      </c>
      <c r="AE70" s="64" t="str">
        <f t="shared" si="1"/>
        <v>8-2009</v>
      </c>
    </row>
    <row r="71" spans="1:31" s="64" customFormat="1" ht="13">
      <c r="A71" s="64">
        <v>5</v>
      </c>
      <c r="B71" s="226">
        <v>40053</v>
      </c>
      <c r="C71" s="227">
        <v>2437</v>
      </c>
      <c r="D71" s="342">
        <v>3965</v>
      </c>
      <c r="E71" s="227">
        <f t="shared" si="2"/>
        <v>2157</v>
      </c>
      <c r="F71" s="227">
        <v>1740</v>
      </c>
      <c r="G71" s="227">
        <v>833</v>
      </c>
      <c r="X71" s="426">
        <v>40046</v>
      </c>
      <c r="Y71" s="228">
        <v>2468</v>
      </c>
      <c r="Z71" s="293">
        <v>4030</v>
      </c>
      <c r="AA71" s="228">
        <v>2244</v>
      </c>
      <c r="AB71" s="228">
        <v>1733</v>
      </c>
      <c r="AC71" s="228">
        <v>823</v>
      </c>
      <c r="AE71" s="64" t="str">
        <f t="shared" si="1"/>
        <v>8-2009</v>
      </c>
    </row>
    <row r="72" spans="1:31" s="64" customFormat="1" ht="13">
      <c r="A72" s="64">
        <v>5</v>
      </c>
      <c r="B72" s="226">
        <v>40060</v>
      </c>
      <c r="C72" s="227">
        <v>2415</v>
      </c>
      <c r="D72" s="342">
        <v>3651</v>
      </c>
      <c r="E72" s="227">
        <f t="shared" si="2"/>
        <v>2486</v>
      </c>
      <c r="F72" s="227">
        <v>1742</v>
      </c>
      <c r="G72" s="227">
        <v>867</v>
      </c>
      <c r="X72" s="426">
        <v>40053</v>
      </c>
      <c r="Y72" s="228">
        <v>2421</v>
      </c>
      <c r="Z72" s="293">
        <v>3946</v>
      </c>
      <c r="AA72" s="228">
        <v>2157</v>
      </c>
      <c r="AB72" s="228">
        <v>1740</v>
      </c>
      <c r="AC72" s="228">
        <v>833</v>
      </c>
      <c r="AE72" s="64" t="str">
        <f t="shared" si="1"/>
        <v>8-2009</v>
      </c>
    </row>
    <row r="73" spans="1:31" s="64" customFormat="1" ht="13">
      <c r="A73" s="64">
        <v>5</v>
      </c>
      <c r="B73" s="226">
        <v>40067</v>
      </c>
      <c r="C73" s="227">
        <v>2468</v>
      </c>
      <c r="D73" s="342">
        <v>3539</v>
      </c>
      <c r="E73" s="227">
        <f t="shared" si="2"/>
        <v>2550</v>
      </c>
      <c r="F73" s="227">
        <v>1917</v>
      </c>
      <c r="G73" s="227">
        <v>916</v>
      </c>
      <c r="X73" s="426">
        <v>40060</v>
      </c>
      <c r="Y73" s="228">
        <v>2415</v>
      </c>
      <c r="Z73" s="293">
        <v>3651</v>
      </c>
      <c r="AA73" s="228">
        <v>2486</v>
      </c>
      <c r="AB73" s="228">
        <v>1742</v>
      </c>
      <c r="AC73" s="228">
        <v>867</v>
      </c>
      <c r="AE73" s="64" t="str">
        <f t="shared" si="1"/>
        <v>9-2009</v>
      </c>
    </row>
    <row r="74" spans="1:31" s="64" customFormat="1" ht="13">
      <c r="A74" s="64">
        <v>5</v>
      </c>
      <c r="B74" s="226">
        <v>40074</v>
      </c>
      <c r="C74" s="227">
        <v>2356</v>
      </c>
      <c r="D74" s="342">
        <v>3008</v>
      </c>
      <c r="E74" s="227">
        <f t="shared" si="2"/>
        <v>2572</v>
      </c>
      <c r="F74" s="227">
        <v>2063</v>
      </c>
      <c r="G74" s="227">
        <v>948</v>
      </c>
      <c r="X74" s="426">
        <v>40067</v>
      </c>
      <c r="Y74" s="228">
        <v>2468</v>
      </c>
      <c r="Z74" s="293">
        <v>3539</v>
      </c>
      <c r="AA74" s="228">
        <v>2550</v>
      </c>
      <c r="AB74" s="228">
        <v>1917</v>
      </c>
      <c r="AC74" s="228">
        <v>916</v>
      </c>
      <c r="AE74" s="64" t="str">
        <f t="shared" si="1"/>
        <v>9-2009</v>
      </c>
    </row>
    <row r="75" spans="1:31" s="64" customFormat="1" ht="13">
      <c r="A75" s="64">
        <v>5</v>
      </c>
      <c r="B75" s="226">
        <v>40081</v>
      </c>
      <c r="C75" s="227">
        <v>2183</v>
      </c>
      <c r="D75" s="342">
        <v>2677</v>
      </c>
      <c r="E75" s="227">
        <f t="shared" si="2"/>
        <v>2317</v>
      </c>
      <c r="F75" s="227">
        <v>2058</v>
      </c>
      <c r="G75" s="227">
        <v>960</v>
      </c>
      <c r="X75" s="426">
        <v>40074</v>
      </c>
      <c r="Y75" s="228">
        <v>2356</v>
      </c>
      <c r="Z75" s="293">
        <v>3008</v>
      </c>
      <c r="AA75" s="228">
        <v>2572</v>
      </c>
      <c r="AB75" s="228">
        <v>2063</v>
      </c>
      <c r="AC75" s="228">
        <v>948</v>
      </c>
      <c r="AE75" s="64" t="str">
        <f t="shared" si="1"/>
        <v>9-2009</v>
      </c>
    </row>
    <row r="76" spans="1:31" s="64" customFormat="1" ht="13">
      <c r="A76" s="64">
        <v>5</v>
      </c>
      <c r="B76" s="226">
        <v>40088</v>
      </c>
      <c r="C76" s="227">
        <v>2357</v>
      </c>
      <c r="D76" s="342">
        <v>3282</v>
      </c>
      <c r="E76" s="227">
        <f t="shared" si="2"/>
        <v>2361</v>
      </c>
      <c r="F76" s="227">
        <v>1868</v>
      </c>
      <c r="G76" s="227">
        <v>977</v>
      </c>
      <c r="X76" s="426">
        <v>40081</v>
      </c>
      <c r="Y76" s="228">
        <v>2183</v>
      </c>
      <c r="Z76" s="293">
        <v>2677</v>
      </c>
      <c r="AA76" s="228">
        <v>2317</v>
      </c>
      <c r="AB76" s="228">
        <v>2058</v>
      </c>
      <c r="AC76" s="228">
        <v>960</v>
      </c>
      <c r="AE76" s="64" t="str">
        <f t="shared" si="1"/>
        <v>9-2009</v>
      </c>
    </row>
    <row r="77" spans="1:31" s="64" customFormat="1" ht="13">
      <c r="A77" s="64">
        <v>5</v>
      </c>
      <c r="B77" s="226">
        <v>40095</v>
      </c>
      <c r="C77" s="227">
        <v>2695</v>
      </c>
      <c r="D77" s="342">
        <v>4107</v>
      </c>
      <c r="E77" s="227">
        <f t="shared" si="2"/>
        <v>2705</v>
      </c>
      <c r="F77" s="227">
        <v>1800</v>
      </c>
      <c r="G77" s="227">
        <v>972</v>
      </c>
      <c r="X77" s="426">
        <v>40088</v>
      </c>
      <c r="Y77" s="228">
        <v>2357</v>
      </c>
      <c r="Z77" s="293">
        <v>3282</v>
      </c>
      <c r="AA77" s="228">
        <v>2361</v>
      </c>
      <c r="AB77" s="228">
        <v>1868</v>
      </c>
      <c r="AC77" s="228">
        <v>977</v>
      </c>
      <c r="AE77" s="64" t="str">
        <f t="shared" si="1"/>
        <v>10-2009</v>
      </c>
    </row>
    <row r="78" spans="1:31" s="64" customFormat="1" ht="13">
      <c r="A78" s="64">
        <v>5</v>
      </c>
      <c r="B78" s="226">
        <v>40102</v>
      </c>
      <c r="C78" s="227">
        <v>2728</v>
      </c>
      <c r="D78" s="342">
        <v>4061</v>
      </c>
      <c r="E78" s="227">
        <f t="shared" si="2"/>
        <v>2734</v>
      </c>
      <c r="F78" s="227">
        <v>1903</v>
      </c>
      <c r="G78" s="227">
        <v>961</v>
      </c>
      <c r="X78" s="426">
        <v>40095</v>
      </c>
      <c r="Y78" s="228">
        <v>2695</v>
      </c>
      <c r="Z78" s="293">
        <v>4107</v>
      </c>
      <c r="AA78" s="228">
        <v>2705</v>
      </c>
      <c r="AB78" s="228">
        <v>1800</v>
      </c>
      <c r="AC78" s="228">
        <v>972</v>
      </c>
      <c r="AE78" s="64" t="str">
        <f t="shared" si="1"/>
        <v>10-2009</v>
      </c>
    </row>
    <row r="79" spans="1:31" s="64" customFormat="1" ht="13">
      <c r="A79" s="64">
        <v>5</v>
      </c>
      <c r="B79" s="226">
        <v>40109</v>
      </c>
      <c r="C79" s="227">
        <v>3043</v>
      </c>
      <c r="D79" s="342">
        <v>4842</v>
      </c>
      <c r="E79" s="227">
        <f t="shared" si="2"/>
        <v>3048</v>
      </c>
      <c r="F79" s="227">
        <v>1852</v>
      </c>
      <c r="G79" s="227">
        <v>895</v>
      </c>
      <c r="X79" s="426">
        <v>40102</v>
      </c>
      <c r="Y79" s="228">
        <v>2728</v>
      </c>
      <c r="Z79" s="293">
        <v>4061</v>
      </c>
      <c r="AA79" s="228">
        <v>2734</v>
      </c>
      <c r="AB79" s="228">
        <v>1903</v>
      </c>
      <c r="AC79" s="228">
        <v>961</v>
      </c>
      <c r="AE79" s="64" t="str">
        <f t="shared" si="1"/>
        <v>10-2009</v>
      </c>
    </row>
    <row r="80" spans="1:31" s="64" customFormat="1" ht="13">
      <c r="A80" s="64">
        <v>5</v>
      </c>
      <c r="B80" s="226">
        <v>40116</v>
      </c>
      <c r="C80" s="227">
        <v>3103</v>
      </c>
      <c r="D80" s="342">
        <v>5047</v>
      </c>
      <c r="E80" s="227">
        <f t="shared" si="2"/>
        <v>3150</v>
      </c>
      <c r="F80" s="227">
        <v>1820</v>
      </c>
      <c r="G80" s="227">
        <v>867</v>
      </c>
      <c r="X80" s="426">
        <v>40109</v>
      </c>
      <c r="Y80" s="228">
        <v>3043</v>
      </c>
      <c r="Z80" s="293">
        <v>4842</v>
      </c>
      <c r="AA80" s="228">
        <v>3048</v>
      </c>
      <c r="AB80" s="228">
        <v>1852</v>
      </c>
      <c r="AC80" s="228">
        <v>895</v>
      </c>
      <c r="AE80" s="64" t="str">
        <f t="shared" si="1"/>
        <v>10-2009</v>
      </c>
    </row>
    <row r="81" spans="1:31" s="64" customFormat="1" ht="13">
      <c r="A81" s="64">
        <v>5</v>
      </c>
      <c r="B81" s="226">
        <v>40123</v>
      </c>
      <c r="C81" s="227">
        <v>3393</v>
      </c>
      <c r="D81" s="342">
        <v>5583</v>
      </c>
      <c r="E81" s="227">
        <f t="shared" si="2"/>
        <v>3556</v>
      </c>
      <c r="F81" s="227">
        <v>1888</v>
      </c>
      <c r="G81" s="227">
        <v>885</v>
      </c>
      <c r="X81" s="426">
        <v>40116</v>
      </c>
      <c r="Y81" s="228">
        <v>3103</v>
      </c>
      <c r="Z81" s="293">
        <v>5047</v>
      </c>
      <c r="AA81" s="228">
        <v>3150</v>
      </c>
      <c r="AB81" s="228">
        <v>1820</v>
      </c>
      <c r="AC81" s="228">
        <v>867</v>
      </c>
      <c r="AE81" s="64" t="str">
        <f t="shared" si="1"/>
        <v>10-2009</v>
      </c>
    </row>
    <row r="82" spans="1:31" s="64" customFormat="1" ht="13">
      <c r="A82" s="64">
        <v>5</v>
      </c>
      <c r="B82" s="226">
        <v>40130</v>
      </c>
      <c r="C82" s="227">
        <v>4111</v>
      </c>
      <c r="D82" s="342">
        <v>7183</v>
      </c>
      <c r="E82" s="227">
        <f t="shared" si="2"/>
        <v>3978</v>
      </c>
      <c r="F82" s="227">
        <v>2147</v>
      </c>
      <c r="G82" s="227">
        <v>970</v>
      </c>
      <c r="X82" s="426">
        <v>40123</v>
      </c>
      <c r="Y82" s="228">
        <v>3393</v>
      </c>
      <c r="Z82" s="293">
        <v>5583</v>
      </c>
      <c r="AA82" s="228">
        <v>3556</v>
      </c>
      <c r="AB82" s="228">
        <v>1888</v>
      </c>
      <c r="AC82" s="228">
        <v>885</v>
      </c>
      <c r="AE82" s="64" t="str">
        <f t="shared" si="1"/>
        <v>11-2009</v>
      </c>
    </row>
    <row r="83" spans="1:31" s="64" customFormat="1" ht="13">
      <c r="A83" s="64">
        <v>5</v>
      </c>
      <c r="B83" s="226">
        <v>40137</v>
      </c>
      <c r="C83" s="227">
        <v>4507</v>
      </c>
      <c r="D83" s="342">
        <v>7542</v>
      </c>
      <c r="E83" s="227">
        <f t="shared" si="2"/>
        <v>4424</v>
      </c>
      <c r="F83" s="227">
        <v>2487</v>
      </c>
      <c r="G83" s="227">
        <v>1088</v>
      </c>
      <c r="X83" s="426">
        <v>40130</v>
      </c>
      <c r="Y83" s="228">
        <v>4111</v>
      </c>
      <c r="Z83" s="293">
        <v>7183</v>
      </c>
      <c r="AA83" s="228">
        <v>3978</v>
      </c>
      <c r="AB83" s="228">
        <v>2147</v>
      </c>
      <c r="AC83" s="228">
        <v>970</v>
      </c>
      <c r="AE83" s="64" t="str">
        <f t="shared" si="1"/>
        <v>11-2009</v>
      </c>
    </row>
    <row r="84" spans="1:31" s="64" customFormat="1" ht="13">
      <c r="A84" s="64">
        <v>5</v>
      </c>
      <c r="B84" s="226">
        <v>40144</v>
      </c>
      <c r="C84" s="227">
        <v>3974</v>
      </c>
      <c r="D84" s="342">
        <v>6353</v>
      </c>
      <c r="E84" s="227">
        <f t="shared" si="2"/>
        <v>3868</v>
      </c>
      <c r="F84" s="227">
        <v>2446</v>
      </c>
      <c r="G84" s="227">
        <v>1137</v>
      </c>
      <c r="X84" s="426">
        <v>40137</v>
      </c>
      <c r="Y84" s="228">
        <v>4507</v>
      </c>
      <c r="Z84" s="293">
        <v>7542</v>
      </c>
      <c r="AA84" s="228">
        <v>4424</v>
      </c>
      <c r="AB84" s="228">
        <v>2487</v>
      </c>
      <c r="AC84" s="228">
        <v>1088</v>
      </c>
      <c r="AE84" s="64" t="str">
        <f t="shared" si="1"/>
        <v>11-2009</v>
      </c>
    </row>
    <row r="85" spans="1:31" s="64" customFormat="1" ht="13">
      <c r="A85" s="64">
        <v>5</v>
      </c>
      <c r="B85" s="226">
        <v>40151</v>
      </c>
      <c r="C85" s="227">
        <v>4107</v>
      </c>
      <c r="D85" s="342">
        <v>6655</v>
      </c>
      <c r="E85" s="227">
        <f t="shared" si="2"/>
        <v>3928</v>
      </c>
      <c r="F85" s="227">
        <v>2382</v>
      </c>
      <c r="G85" s="227">
        <v>1182</v>
      </c>
      <c r="X85" s="426">
        <v>40144</v>
      </c>
      <c r="Y85" s="228">
        <v>3974</v>
      </c>
      <c r="Z85" s="293">
        <v>6353</v>
      </c>
      <c r="AA85" s="228">
        <v>3868</v>
      </c>
      <c r="AB85" s="228">
        <v>2446</v>
      </c>
      <c r="AC85" s="228">
        <v>1137</v>
      </c>
      <c r="AE85" s="64" t="str">
        <f t="shared" si="1"/>
        <v>11-2009</v>
      </c>
    </row>
    <row r="86" spans="1:31" s="64" customFormat="1" ht="13">
      <c r="A86" s="64">
        <v>5</v>
      </c>
      <c r="B86" s="226">
        <v>40158</v>
      </c>
      <c r="C86" s="227">
        <v>3579</v>
      </c>
      <c r="D86" s="342">
        <v>5193</v>
      </c>
      <c r="E86" s="227">
        <f t="shared" si="2"/>
        <v>3673</v>
      </c>
      <c r="F86" s="227">
        <v>2429</v>
      </c>
      <c r="G86" s="227">
        <v>1240</v>
      </c>
      <c r="X86" s="426">
        <v>40151</v>
      </c>
      <c r="Y86" s="228">
        <v>4107</v>
      </c>
      <c r="Z86" s="293">
        <v>6655</v>
      </c>
      <c r="AA86" s="228">
        <v>3928</v>
      </c>
      <c r="AB86" s="228">
        <v>2382</v>
      </c>
      <c r="AC86" s="228">
        <v>1182</v>
      </c>
      <c r="AE86" s="64" t="str">
        <f t="shared" si="1"/>
        <v>12-2009</v>
      </c>
    </row>
    <row r="87" spans="1:31" s="64" customFormat="1" ht="13">
      <c r="A87" s="64">
        <v>5</v>
      </c>
      <c r="B87" s="226">
        <v>40165</v>
      </c>
      <c r="C87" s="227">
        <v>3376</v>
      </c>
      <c r="D87" s="342">
        <v>4875</v>
      </c>
      <c r="E87" s="227">
        <f t="shared" si="2"/>
        <v>3448</v>
      </c>
      <c r="F87" s="227">
        <v>2340</v>
      </c>
      <c r="G87" s="227">
        <v>1240</v>
      </c>
      <c r="X87" s="426">
        <v>40158</v>
      </c>
      <c r="Y87" s="228">
        <v>3579</v>
      </c>
      <c r="Z87" s="293">
        <v>5193</v>
      </c>
      <c r="AA87" s="228">
        <v>3673</v>
      </c>
      <c r="AB87" s="228">
        <v>2429</v>
      </c>
      <c r="AC87" s="228">
        <v>1240</v>
      </c>
      <c r="AE87" s="64" t="str">
        <f t="shared" si="1"/>
        <v>12-2009</v>
      </c>
    </row>
    <row r="88" spans="1:31" s="64" customFormat="1" ht="13">
      <c r="A88" s="64">
        <v>5</v>
      </c>
      <c r="B88" s="226">
        <v>40172</v>
      </c>
      <c r="C88" s="227">
        <v>3005</v>
      </c>
      <c r="D88" s="342">
        <v>3887</v>
      </c>
      <c r="E88" s="227">
        <f t="shared" si="2"/>
        <v>3823</v>
      </c>
      <c r="F88" s="227">
        <v>2224</v>
      </c>
      <c r="G88" s="227">
        <v>1159</v>
      </c>
      <c r="X88" s="426">
        <v>40165</v>
      </c>
      <c r="Y88" s="228">
        <v>3258</v>
      </c>
      <c r="Z88" s="293">
        <v>4566</v>
      </c>
      <c r="AA88" s="228">
        <v>3448</v>
      </c>
      <c r="AB88" s="228">
        <v>2322</v>
      </c>
      <c r="AC88" s="228">
        <v>1199</v>
      </c>
      <c r="AE88" s="64" t="str">
        <f t="shared" si="1"/>
        <v>12-2009</v>
      </c>
    </row>
    <row r="89" spans="1:31" s="64" customFormat="1" ht="13">
      <c r="A89" s="64">
        <v>5</v>
      </c>
      <c r="B89" s="226">
        <v>40186</v>
      </c>
      <c r="C89" s="227">
        <v>3140</v>
      </c>
      <c r="D89" s="342">
        <v>3733</v>
      </c>
      <c r="E89" s="227">
        <f t="shared" si="2"/>
        <v>4218</v>
      </c>
      <c r="F89" s="227">
        <v>2418</v>
      </c>
      <c r="G89" s="227">
        <v>1177</v>
      </c>
      <c r="X89" s="426">
        <v>40179</v>
      </c>
      <c r="Y89" s="228">
        <v>3140</v>
      </c>
      <c r="Z89" s="293">
        <v>4197</v>
      </c>
      <c r="AA89" s="228">
        <v>3823</v>
      </c>
      <c r="AB89" s="228">
        <v>2224</v>
      </c>
      <c r="AC89" s="228">
        <v>1151</v>
      </c>
      <c r="AE89" s="64" t="str">
        <f t="shared" si="1"/>
        <v>1-2010</v>
      </c>
    </row>
    <row r="90" spans="1:31" s="64" customFormat="1" ht="13">
      <c r="A90" s="64">
        <v>5</v>
      </c>
      <c r="B90" s="226">
        <v>40193</v>
      </c>
      <c r="C90" s="227">
        <v>3299</v>
      </c>
      <c r="D90" s="342">
        <v>4375</v>
      </c>
      <c r="E90" s="227">
        <f t="shared" si="2"/>
        <v>3745</v>
      </c>
      <c r="F90" s="227">
        <v>2535</v>
      </c>
      <c r="G90" s="227">
        <v>1200</v>
      </c>
      <c r="X90" s="426">
        <v>40186</v>
      </c>
      <c r="Y90" s="228">
        <v>3140</v>
      </c>
      <c r="Z90" s="293">
        <v>3733</v>
      </c>
      <c r="AA90" s="228">
        <v>4218</v>
      </c>
      <c r="AB90" s="228">
        <v>2418</v>
      </c>
      <c r="AC90" s="228">
        <v>1177</v>
      </c>
      <c r="AE90" s="64" t="str">
        <f t="shared" si="1"/>
        <v>1-2010</v>
      </c>
    </row>
    <row r="91" spans="1:31" s="64" customFormat="1" ht="13">
      <c r="A91" s="64">
        <v>5</v>
      </c>
      <c r="B91" s="226">
        <v>40200</v>
      </c>
      <c r="C91" s="227">
        <v>3204</v>
      </c>
      <c r="D91" s="342">
        <v>4161</v>
      </c>
      <c r="E91" s="227">
        <f t="shared" si="2"/>
        <v>3661</v>
      </c>
      <c r="F91" s="227">
        <v>2449</v>
      </c>
      <c r="G91" s="227">
        <v>1210</v>
      </c>
      <c r="X91" s="426">
        <v>40193</v>
      </c>
      <c r="Y91" s="228">
        <v>3299</v>
      </c>
      <c r="Z91" s="293">
        <v>4375</v>
      </c>
      <c r="AA91" s="228">
        <v>3745</v>
      </c>
      <c r="AB91" s="228">
        <v>2535</v>
      </c>
      <c r="AC91" s="228">
        <v>1200</v>
      </c>
      <c r="AE91" s="64" t="str">
        <f t="shared" si="1"/>
        <v>1-2010</v>
      </c>
    </row>
    <row r="92" spans="1:31" s="64" customFormat="1" ht="13">
      <c r="A92" s="64">
        <v>5</v>
      </c>
      <c r="B92" s="226">
        <v>40207</v>
      </c>
      <c r="C92" s="227">
        <v>2848</v>
      </c>
      <c r="D92" s="342">
        <v>3494</v>
      </c>
      <c r="E92" s="227">
        <f t="shared" si="2"/>
        <v>3420</v>
      </c>
      <c r="F92" s="227">
        <v>2271</v>
      </c>
      <c r="G92" s="227">
        <v>1163</v>
      </c>
      <c r="X92" s="426">
        <v>40200</v>
      </c>
      <c r="Y92" s="228">
        <v>3204</v>
      </c>
      <c r="Z92" s="293">
        <v>4161</v>
      </c>
      <c r="AA92" s="228">
        <v>3661</v>
      </c>
      <c r="AB92" s="228">
        <v>2449</v>
      </c>
      <c r="AC92" s="228">
        <v>1210</v>
      </c>
      <c r="AE92" s="64" t="str">
        <f t="shared" si="1"/>
        <v>1-2010</v>
      </c>
    </row>
    <row r="93" spans="1:31" s="64" customFormat="1" ht="13">
      <c r="A93" s="64">
        <v>5</v>
      </c>
      <c r="B93" s="226">
        <v>40214</v>
      </c>
      <c r="C93" s="227">
        <v>2715</v>
      </c>
      <c r="D93" s="342">
        <v>3474</v>
      </c>
      <c r="E93" s="227">
        <f t="shared" si="2"/>
        <v>3141</v>
      </c>
      <c r="F93" s="227">
        <v>2156</v>
      </c>
      <c r="G93" s="227">
        <v>1095</v>
      </c>
      <c r="X93" s="426">
        <v>40207</v>
      </c>
      <c r="Y93" s="228">
        <v>2848</v>
      </c>
      <c r="Z93" s="293">
        <v>3494</v>
      </c>
      <c r="AA93" s="228">
        <v>3420</v>
      </c>
      <c r="AB93" s="228">
        <v>2271</v>
      </c>
      <c r="AC93" s="228">
        <v>1163</v>
      </c>
      <c r="AE93" s="64" t="str">
        <f t="shared" si="1"/>
        <v>1-2010</v>
      </c>
    </row>
    <row r="94" spans="1:31" s="64" customFormat="1" ht="13">
      <c r="A94" s="64">
        <v>5</v>
      </c>
      <c r="B94" s="226">
        <v>40221</v>
      </c>
      <c r="C94" s="227">
        <v>2571</v>
      </c>
      <c r="D94" s="342">
        <v>3259</v>
      </c>
      <c r="E94" s="227">
        <f t="shared" si="2"/>
        <v>3028</v>
      </c>
      <c r="F94" s="227">
        <v>2048</v>
      </c>
      <c r="G94" s="227">
        <v>1038</v>
      </c>
      <c r="X94" s="426">
        <v>40214</v>
      </c>
      <c r="Y94" s="228">
        <v>2715</v>
      </c>
      <c r="Z94" s="293">
        <v>3474</v>
      </c>
      <c r="AA94" s="228">
        <v>3141</v>
      </c>
      <c r="AB94" s="228">
        <v>2156</v>
      </c>
      <c r="AC94" s="228">
        <v>1095</v>
      </c>
      <c r="AE94" s="64" t="str">
        <f t="shared" si="1"/>
        <v>2-2010</v>
      </c>
    </row>
    <row r="95" spans="1:31" s="64" customFormat="1" ht="13">
      <c r="A95" s="64">
        <v>5</v>
      </c>
      <c r="B95" s="226">
        <v>40228</v>
      </c>
      <c r="C95" s="227">
        <v>2661</v>
      </c>
      <c r="D95" s="342">
        <v>3523</v>
      </c>
      <c r="E95" s="227">
        <f t="shared" si="2"/>
        <v>3179</v>
      </c>
      <c r="F95" s="227">
        <v>2029</v>
      </c>
      <c r="G95" s="227">
        <v>1055</v>
      </c>
      <c r="X95" s="426">
        <v>40221</v>
      </c>
      <c r="Y95" s="228">
        <v>2571</v>
      </c>
      <c r="Z95" s="293">
        <v>3259</v>
      </c>
      <c r="AA95" s="228">
        <v>3028</v>
      </c>
      <c r="AB95" s="228">
        <v>2048</v>
      </c>
      <c r="AC95" s="228">
        <v>1038</v>
      </c>
      <c r="AE95" s="64" t="str">
        <f t="shared" si="1"/>
        <v>2-2010</v>
      </c>
    </row>
    <row r="96" spans="1:31" s="64" customFormat="1" ht="13">
      <c r="A96" s="64">
        <v>5</v>
      </c>
      <c r="B96" s="226">
        <v>40235</v>
      </c>
      <c r="C96" s="227">
        <v>2738</v>
      </c>
      <c r="D96" s="342">
        <v>3174</v>
      </c>
      <c r="E96" s="227">
        <f t="shared" si="2"/>
        <v>3399</v>
      </c>
      <c r="F96" s="227">
        <v>2288</v>
      </c>
      <c r="G96" s="227">
        <v>1153</v>
      </c>
      <c r="X96" s="426">
        <v>40228</v>
      </c>
      <c r="Y96" s="228">
        <v>2714</v>
      </c>
      <c r="Z96" s="293">
        <v>3517</v>
      </c>
      <c r="AA96" s="228">
        <v>3179</v>
      </c>
      <c r="AB96" s="228">
        <v>2077</v>
      </c>
      <c r="AC96" s="228">
        <v>1055</v>
      </c>
      <c r="AE96" s="64" t="str">
        <f t="shared" si="1"/>
        <v>2-2010</v>
      </c>
    </row>
    <row r="97" spans="1:31" s="64" customFormat="1" ht="13">
      <c r="A97" s="64">
        <v>5</v>
      </c>
      <c r="B97" s="226">
        <v>40242</v>
      </c>
      <c r="C97" s="227">
        <v>3242</v>
      </c>
      <c r="D97" s="342">
        <v>3923</v>
      </c>
      <c r="E97" s="227">
        <f t="shared" si="2"/>
        <v>4003</v>
      </c>
      <c r="F97" s="227">
        <v>2472</v>
      </c>
      <c r="G97" s="227">
        <v>1258</v>
      </c>
      <c r="X97" s="426">
        <v>40235</v>
      </c>
      <c r="Y97" s="228">
        <v>2738</v>
      </c>
      <c r="Z97" s="293">
        <v>3174</v>
      </c>
      <c r="AA97" s="228">
        <v>3399</v>
      </c>
      <c r="AB97" s="228">
        <v>2288</v>
      </c>
      <c r="AC97" s="228">
        <v>1153</v>
      </c>
      <c r="AE97" s="64" t="str">
        <f t="shared" si="1"/>
        <v>2-2010</v>
      </c>
    </row>
    <row r="98" spans="1:31" s="64" customFormat="1" ht="13">
      <c r="A98" s="64">
        <v>5</v>
      </c>
      <c r="B98" s="226">
        <v>40249</v>
      </c>
      <c r="C98" s="227">
        <v>3506</v>
      </c>
      <c r="D98" s="342">
        <v>4328</v>
      </c>
      <c r="E98" s="227">
        <f t="shared" si="2"/>
        <v>4177</v>
      </c>
      <c r="F98" s="227">
        <v>2731</v>
      </c>
      <c r="G98" s="227">
        <v>1338</v>
      </c>
      <c r="X98" s="426">
        <v>40242</v>
      </c>
      <c r="Y98" s="228">
        <v>3242</v>
      </c>
      <c r="Z98" s="293">
        <v>3923</v>
      </c>
      <c r="AA98" s="228">
        <v>4003</v>
      </c>
      <c r="AB98" s="228">
        <v>2472</v>
      </c>
      <c r="AC98" s="228">
        <v>1258</v>
      </c>
      <c r="AE98" s="64" t="str">
        <f t="shared" si="1"/>
        <v>3-2010</v>
      </c>
    </row>
    <row r="99" spans="1:31" s="64" customFormat="1" ht="13">
      <c r="A99" s="64">
        <v>5</v>
      </c>
      <c r="B99" s="226">
        <v>40256</v>
      </c>
      <c r="C99" s="227">
        <v>3379</v>
      </c>
      <c r="D99" s="342">
        <v>3522</v>
      </c>
      <c r="E99" s="227">
        <f t="shared" si="2"/>
        <v>4344</v>
      </c>
      <c r="F99" s="227">
        <v>2929</v>
      </c>
      <c r="G99" s="227">
        <v>1468</v>
      </c>
      <c r="X99" s="426">
        <v>40249</v>
      </c>
      <c r="Y99" s="228">
        <v>3506</v>
      </c>
      <c r="Z99" s="293">
        <v>4328</v>
      </c>
      <c r="AA99" s="228">
        <v>4177</v>
      </c>
      <c r="AB99" s="228">
        <v>2731</v>
      </c>
      <c r="AC99" s="228">
        <v>1338</v>
      </c>
      <c r="AE99" s="64" t="str">
        <f t="shared" si="1"/>
        <v>3-2010</v>
      </c>
    </row>
    <row r="100" spans="1:31" s="64" customFormat="1" ht="13">
      <c r="A100" s="64">
        <v>5</v>
      </c>
      <c r="B100" s="226">
        <v>40263</v>
      </c>
      <c r="C100" s="227">
        <v>3098</v>
      </c>
      <c r="D100" s="342">
        <v>3244</v>
      </c>
      <c r="E100" s="227">
        <f t="shared" si="2"/>
        <v>3965</v>
      </c>
      <c r="F100" s="227">
        <v>2647</v>
      </c>
      <c r="G100" s="227">
        <v>1449</v>
      </c>
      <c r="X100" s="426">
        <v>40256</v>
      </c>
      <c r="Y100" s="228">
        <v>3379</v>
      </c>
      <c r="Z100" s="293">
        <v>3522</v>
      </c>
      <c r="AA100" s="228">
        <v>4344</v>
      </c>
      <c r="AB100" s="228">
        <v>2929</v>
      </c>
      <c r="AC100" s="228">
        <v>1468</v>
      </c>
      <c r="AE100" s="64" t="str">
        <f t="shared" si="1"/>
        <v>3-2010</v>
      </c>
    </row>
    <row r="101" spans="1:31" s="64" customFormat="1" ht="13">
      <c r="A101" s="64">
        <v>5</v>
      </c>
      <c r="B101" s="226">
        <v>40270</v>
      </c>
      <c r="C101" s="227">
        <v>2991</v>
      </c>
      <c r="D101" s="342">
        <v>3429</v>
      </c>
      <c r="E101" s="227">
        <f t="shared" si="2"/>
        <v>3736</v>
      </c>
      <c r="F101" s="227">
        <v>2409</v>
      </c>
      <c r="G101" s="227">
        <v>1360</v>
      </c>
      <c r="X101" s="426">
        <v>40263</v>
      </c>
      <c r="Y101" s="228">
        <v>3098</v>
      </c>
      <c r="Z101" s="293">
        <v>3244</v>
      </c>
      <c r="AA101" s="228">
        <v>3965</v>
      </c>
      <c r="AB101" s="228">
        <v>2647</v>
      </c>
      <c r="AC101" s="228">
        <v>1449</v>
      </c>
      <c r="AE101" s="64" t="str">
        <f t="shared" si="1"/>
        <v>3-2010</v>
      </c>
    </row>
    <row r="102" spans="1:31" s="64" customFormat="1" ht="13">
      <c r="A102" s="64">
        <v>5</v>
      </c>
      <c r="B102" s="226">
        <v>40277</v>
      </c>
      <c r="C102" s="227">
        <v>2913</v>
      </c>
      <c r="D102" s="342">
        <v>2984</v>
      </c>
      <c r="E102" s="227">
        <f t="shared" si="2"/>
        <v>3952</v>
      </c>
      <c r="F102" s="227">
        <v>2490</v>
      </c>
      <c r="G102" s="227">
        <v>1355</v>
      </c>
      <c r="X102" s="426">
        <v>40270</v>
      </c>
      <c r="Y102" s="228">
        <v>2981</v>
      </c>
      <c r="Z102" s="293">
        <v>3377</v>
      </c>
      <c r="AA102" s="228">
        <v>3736</v>
      </c>
      <c r="AB102" s="228">
        <v>2435</v>
      </c>
      <c r="AC102" s="228">
        <v>1349</v>
      </c>
      <c r="AE102" s="64" t="str">
        <f t="shared" si="1"/>
        <v>4-2010</v>
      </c>
    </row>
    <row r="103" spans="1:31" s="64" customFormat="1" ht="13">
      <c r="A103" s="64">
        <v>5</v>
      </c>
      <c r="B103" s="226">
        <v>40284</v>
      </c>
      <c r="C103" s="227">
        <v>3009</v>
      </c>
      <c r="D103" s="342">
        <v>3071</v>
      </c>
      <c r="E103" s="227">
        <f t="shared" si="2"/>
        <v>4034</v>
      </c>
      <c r="F103" s="227">
        <v>2594</v>
      </c>
      <c r="G103" s="227">
        <v>1373</v>
      </c>
      <c r="X103" s="426">
        <v>40277</v>
      </c>
      <c r="Y103" s="228">
        <v>2913</v>
      </c>
      <c r="Z103" s="293">
        <v>2984</v>
      </c>
      <c r="AA103" s="228">
        <v>3952</v>
      </c>
      <c r="AB103" s="228">
        <v>2490</v>
      </c>
      <c r="AC103" s="228">
        <v>1355</v>
      </c>
      <c r="AE103" s="64" t="str">
        <f t="shared" si="1"/>
        <v>4-2010</v>
      </c>
    </row>
    <row r="104" spans="1:31" s="64" customFormat="1" ht="13">
      <c r="A104" s="64">
        <v>5</v>
      </c>
      <c r="B104" s="226">
        <v>40291</v>
      </c>
      <c r="C104" s="227">
        <v>3013</v>
      </c>
      <c r="D104" s="342">
        <v>3238</v>
      </c>
      <c r="E104" s="227">
        <f t="shared" si="2"/>
        <v>3757</v>
      </c>
      <c r="F104" s="227">
        <v>2656</v>
      </c>
      <c r="G104" s="227">
        <v>1351</v>
      </c>
      <c r="J104" s="229"/>
      <c r="K104" s="229"/>
      <c r="L104" s="229"/>
      <c r="M104" s="229"/>
      <c r="N104" s="229"/>
      <c r="X104" s="426">
        <v>40284</v>
      </c>
      <c r="Y104" s="228">
        <v>3009</v>
      </c>
      <c r="Z104" s="293">
        <v>3071</v>
      </c>
      <c r="AA104" s="228">
        <v>4034</v>
      </c>
      <c r="AB104" s="228">
        <v>2594</v>
      </c>
      <c r="AC104" s="228">
        <v>1373</v>
      </c>
      <c r="AE104" s="64" t="str">
        <f t="shared" si="1"/>
        <v>4-2010</v>
      </c>
    </row>
    <row r="105" spans="1:31" s="64" customFormat="1" ht="13">
      <c r="A105" s="64">
        <f>WEEKDAY(B105,2)</f>
        <v>5</v>
      </c>
      <c r="B105" s="226">
        <f t="shared" ref="B105:B117" si="3">B104+7</f>
        <v>40298</v>
      </c>
      <c r="C105" s="227">
        <v>3354</v>
      </c>
      <c r="D105" s="342">
        <v>3936</v>
      </c>
      <c r="E105" s="227">
        <f t="shared" si="2"/>
        <v>3900</v>
      </c>
      <c r="F105" s="227">
        <v>2715</v>
      </c>
      <c r="G105" s="227">
        <v>1356</v>
      </c>
      <c r="J105" s="229"/>
      <c r="K105" s="229"/>
      <c r="L105" s="229"/>
      <c r="M105" s="229"/>
      <c r="N105" s="229"/>
      <c r="X105" s="426">
        <v>40291</v>
      </c>
      <c r="Y105" s="228">
        <v>3013</v>
      </c>
      <c r="Z105" s="293">
        <v>3238</v>
      </c>
      <c r="AA105" s="228">
        <v>3757</v>
      </c>
      <c r="AB105" s="228">
        <v>2656</v>
      </c>
      <c r="AC105" s="228">
        <v>1351</v>
      </c>
      <c r="AE105" s="64" t="str">
        <f t="shared" si="1"/>
        <v>4-2010</v>
      </c>
    </row>
    <row r="106" spans="1:31" s="64" customFormat="1" ht="13">
      <c r="A106" s="64">
        <f>WEEKDAY(B106,2)</f>
        <v>5</v>
      </c>
      <c r="B106" s="226">
        <f t="shared" si="3"/>
        <v>40305</v>
      </c>
      <c r="C106" s="227">
        <v>3608</v>
      </c>
      <c r="D106" s="342">
        <v>4348</v>
      </c>
      <c r="E106" s="227">
        <f t="shared" si="2"/>
        <v>4062</v>
      </c>
      <c r="F106" s="227">
        <v>2888</v>
      </c>
      <c r="G106" s="227">
        <v>1412</v>
      </c>
      <c r="J106" s="229"/>
      <c r="K106" s="230"/>
      <c r="L106" s="230"/>
      <c r="M106" s="230"/>
      <c r="N106" s="229"/>
      <c r="X106" s="426">
        <v>40298</v>
      </c>
      <c r="Y106" s="228">
        <v>3354</v>
      </c>
      <c r="Z106" s="293">
        <v>3936</v>
      </c>
      <c r="AA106" s="228">
        <v>3900</v>
      </c>
      <c r="AB106" s="228">
        <v>2715</v>
      </c>
      <c r="AC106" s="228">
        <v>1356</v>
      </c>
      <c r="AE106" s="64" t="str">
        <f t="shared" si="1"/>
        <v>4-2010</v>
      </c>
    </row>
    <row r="107" spans="1:31" s="64" customFormat="1" ht="13">
      <c r="A107" s="64">
        <f>WEEKDAY(B107,2)</f>
        <v>5</v>
      </c>
      <c r="B107" s="226">
        <f t="shared" si="3"/>
        <v>40312</v>
      </c>
      <c r="C107" s="227">
        <v>3929</v>
      </c>
      <c r="D107" s="342">
        <v>4804</v>
      </c>
      <c r="E107" s="227">
        <f t="shared" si="2"/>
        <v>4340</v>
      </c>
      <c r="F107" s="227">
        <v>3076</v>
      </c>
      <c r="G107" s="227">
        <v>1481</v>
      </c>
      <c r="J107" s="229"/>
      <c r="K107" s="231"/>
      <c r="L107" s="227"/>
      <c r="M107" s="232"/>
      <c r="N107" s="229"/>
      <c r="X107" s="426">
        <v>40305</v>
      </c>
      <c r="Y107" s="228">
        <v>3608</v>
      </c>
      <c r="Z107" s="293">
        <v>4348</v>
      </c>
      <c r="AA107" s="228">
        <v>4062</v>
      </c>
      <c r="AB107" s="228">
        <v>2888</v>
      </c>
      <c r="AC107" s="228">
        <v>1412</v>
      </c>
      <c r="AE107" s="64" t="str">
        <f t="shared" si="1"/>
        <v>5-2010</v>
      </c>
    </row>
    <row r="108" spans="1:31" s="64" customFormat="1" ht="13">
      <c r="A108" s="64">
        <f>WEEKDAY(B108,2)</f>
        <v>5</v>
      </c>
      <c r="B108" s="226">
        <f t="shared" si="3"/>
        <v>40319</v>
      </c>
      <c r="C108" s="227">
        <v>3844</v>
      </c>
      <c r="D108" s="342">
        <v>4317</v>
      </c>
      <c r="E108" s="227">
        <f t="shared" si="2"/>
        <v>4576</v>
      </c>
      <c r="F108" s="227">
        <v>3095</v>
      </c>
      <c r="G108" s="227">
        <v>1516</v>
      </c>
      <c r="J108" s="229"/>
      <c r="K108" s="231"/>
      <c r="L108" s="227"/>
      <c r="M108" s="227"/>
      <c r="N108" s="229"/>
      <c r="X108" s="426">
        <v>40312</v>
      </c>
      <c r="Y108" s="228">
        <v>3929</v>
      </c>
      <c r="Z108" s="293">
        <v>4804</v>
      </c>
      <c r="AA108" s="228">
        <v>4340</v>
      </c>
      <c r="AB108" s="228">
        <v>3076</v>
      </c>
      <c r="AC108" s="228">
        <v>1481</v>
      </c>
      <c r="AE108" s="64" t="str">
        <f t="shared" si="1"/>
        <v>5-2010</v>
      </c>
    </row>
    <row r="109" spans="1:31" s="64" customFormat="1" ht="13">
      <c r="A109" s="64">
        <f>WEEKDAY(B109,2)</f>
        <v>5</v>
      </c>
      <c r="B109" s="226">
        <f t="shared" si="3"/>
        <v>40326</v>
      </c>
      <c r="C109" s="227">
        <v>4078</v>
      </c>
      <c r="D109" s="342">
        <v>5217</v>
      </c>
      <c r="E109" s="227">
        <f t="shared" si="2"/>
        <v>4247</v>
      </c>
      <c r="F109" s="227">
        <v>2982</v>
      </c>
      <c r="G109" s="227">
        <v>1477</v>
      </c>
      <c r="J109" s="229"/>
      <c r="K109" s="231"/>
      <c r="L109" s="227"/>
      <c r="M109" s="227"/>
      <c r="N109" s="229"/>
      <c r="X109" s="426">
        <v>40319</v>
      </c>
      <c r="Y109" s="228">
        <v>3844</v>
      </c>
      <c r="Z109" s="293">
        <v>4317</v>
      </c>
      <c r="AA109" s="228">
        <v>4576</v>
      </c>
      <c r="AB109" s="228">
        <v>3095</v>
      </c>
      <c r="AC109" s="228">
        <v>1516</v>
      </c>
      <c r="AE109" s="64" t="str">
        <f t="shared" si="1"/>
        <v>5-2010</v>
      </c>
    </row>
    <row r="110" spans="1:31" s="64" customFormat="1" ht="13">
      <c r="A110" s="64">
        <f t="shared" ref="A110:A115" si="4">WEEKDAY(B110,2)</f>
        <v>5</v>
      </c>
      <c r="B110" s="226">
        <f t="shared" si="3"/>
        <v>40333</v>
      </c>
      <c r="C110" s="227">
        <v>3844</v>
      </c>
      <c r="D110" s="342">
        <v>5110</v>
      </c>
      <c r="E110" s="227">
        <f t="shared" si="2"/>
        <v>3878</v>
      </c>
      <c r="F110" s="227">
        <v>2741</v>
      </c>
      <c r="G110" s="227">
        <v>1426</v>
      </c>
      <c r="J110" s="229"/>
      <c r="K110" s="231"/>
      <c r="L110" s="227"/>
      <c r="M110" s="227"/>
      <c r="N110" s="229"/>
      <c r="X110" s="426">
        <v>40326</v>
      </c>
      <c r="Y110" s="228">
        <v>4078</v>
      </c>
      <c r="Z110" s="293">
        <v>5217</v>
      </c>
      <c r="AA110" s="228">
        <v>4247</v>
      </c>
      <c r="AB110" s="228">
        <v>2982</v>
      </c>
      <c r="AC110" s="228">
        <v>1477</v>
      </c>
      <c r="AE110" s="64" t="str">
        <f t="shared" si="1"/>
        <v>5-2010</v>
      </c>
    </row>
    <row r="111" spans="1:31" s="64" customFormat="1" ht="13">
      <c r="A111" s="64">
        <f t="shared" si="4"/>
        <v>5</v>
      </c>
      <c r="B111" s="226">
        <f t="shared" si="3"/>
        <v>40340</v>
      </c>
      <c r="C111" s="227">
        <v>3288</v>
      </c>
      <c r="D111" s="342">
        <v>4276</v>
      </c>
      <c r="E111" s="227">
        <f t="shared" si="2"/>
        <v>3361</v>
      </c>
      <c r="F111" s="227">
        <v>2410</v>
      </c>
      <c r="G111" s="227">
        <v>1333</v>
      </c>
      <c r="J111" s="229"/>
      <c r="K111" s="231"/>
      <c r="L111" s="227"/>
      <c r="M111" s="227"/>
      <c r="N111" s="229"/>
      <c r="X111" s="426">
        <v>40333</v>
      </c>
      <c r="Y111" s="228">
        <v>3844</v>
      </c>
      <c r="Z111" s="293">
        <v>5110</v>
      </c>
      <c r="AA111" s="228">
        <v>3878</v>
      </c>
      <c r="AB111" s="228">
        <v>2741</v>
      </c>
      <c r="AC111" s="228">
        <v>1426</v>
      </c>
      <c r="AE111" s="64" t="str">
        <f t="shared" si="1"/>
        <v>6-2010</v>
      </c>
    </row>
    <row r="112" spans="1:31" s="64" customFormat="1" ht="13">
      <c r="A112" s="64">
        <f t="shared" si="4"/>
        <v>5</v>
      </c>
      <c r="B112" s="226">
        <f t="shared" si="3"/>
        <v>40347</v>
      </c>
      <c r="C112" s="227">
        <v>2694</v>
      </c>
      <c r="D112" s="342">
        <v>3134</v>
      </c>
      <c r="E112" s="227">
        <f t="shared" si="2"/>
        <v>2980</v>
      </c>
      <c r="F112" s="227">
        <v>2232</v>
      </c>
      <c r="G112" s="227">
        <v>1247</v>
      </c>
      <c r="J112" s="229"/>
      <c r="K112" s="231"/>
      <c r="L112" s="227"/>
      <c r="M112" s="227"/>
      <c r="N112" s="229"/>
      <c r="X112" s="426">
        <v>40340</v>
      </c>
      <c r="Y112" s="228">
        <v>3288</v>
      </c>
      <c r="Z112" s="293">
        <v>4276</v>
      </c>
      <c r="AA112" s="228">
        <v>3361</v>
      </c>
      <c r="AB112" s="228">
        <v>2410</v>
      </c>
      <c r="AC112" s="228">
        <v>1333</v>
      </c>
      <c r="AE112" s="64" t="str">
        <f t="shared" si="1"/>
        <v>6-2010</v>
      </c>
    </row>
    <row r="113" spans="1:31" s="64" customFormat="1" ht="13">
      <c r="A113" s="64">
        <f t="shared" si="4"/>
        <v>5</v>
      </c>
      <c r="B113" s="226">
        <f t="shared" si="3"/>
        <v>40354</v>
      </c>
      <c r="C113" s="227">
        <v>2501</v>
      </c>
      <c r="D113" s="342">
        <v>2717</v>
      </c>
      <c r="E113" s="227">
        <f t="shared" si="2"/>
        <v>3045</v>
      </c>
      <c r="F113" s="227">
        <v>2122</v>
      </c>
      <c r="G113" s="227">
        <v>1182</v>
      </c>
      <c r="J113" s="229"/>
      <c r="K113" s="231"/>
      <c r="L113" s="227"/>
      <c r="M113" s="227"/>
      <c r="N113" s="229"/>
      <c r="X113" s="426">
        <v>40347</v>
      </c>
      <c r="Y113" s="228">
        <v>2694</v>
      </c>
      <c r="Z113" s="293">
        <v>3134</v>
      </c>
      <c r="AA113" s="228">
        <v>2980</v>
      </c>
      <c r="AB113" s="228">
        <v>2232</v>
      </c>
      <c r="AC113" s="228">
        <v>1247</v>
      </c>
      <c r="AE113" s="64" t="str">
        <f t="shared" si="1"/>
        <v>6-2010</v>
      </c>
    </row>
    <row r="114" spans="1:31" s="64" customFormat="1" ht="13">
      <c r="A114" s="64">
        <f t="shared" si="4"/>
        <v>5</v>
      </c>
      <c r="B114" s="226">
        <f t="shared" si="3"/>
        <v>40361</v>
      </c>
      <c r="C114" s="227">
        <v>2280</v>
      </c>
      <c r="D114" s="342">
        <v>2627</v>
      </c>
      <c r="E114" s="227">
        <f t="shared" si="2"/>
        <v>2447</v>
      </c>
      <c r="F114" s="227">
        <v>1995</v>
      </c>
      <c r="G114" s="227">
        <v>1118</v>
      </c>
      <c r="H114" s="227"/>
      <c r="I114" s="227"/>
      <c r="J114" s="229"/>
      <c r="K114" s="231"/>
      <c r="L114" s="227"/>
      <c r="M114" s="227"/>
      <c r="N114" s="229"/>
      <c r="X114" s="426">
        <v>40354</v>
      </c>
      <c r="Y114" s="228">
        <v>2501</v>
      </c>
      <c r="Z114" s="293">
        <v>2717</v>
      </c>
      <c r="AA114" s="228">
        <v>3045</v>
      </c>
      <c r="AB114" s="228">
        <v>2122</v>
      </c>
      <c r="AC114" s="228">
        <v>1182</v>
      </c>
      <c r="AE114" s="64" t="str">
        <f t="shared" si="1"/>
        <v>6-2010</v>
      </c>
    </row>
    <row r="115" spans="1:31" s="64" customFormat="1" ht="13">
      <c r="A115" s="64">
        <f t="shared" si="4"/>
        <v>5</v>
      </c>
      <c r="B115" s="226">
        <f t="shared" si="3"/>
        <v>40368</v>
      </c>
      <c r="C115" s="227">
        <v>1902</v>
      </c>
      <c r="D115" s="342">
        <v>2102</v>
      </c>
      <c r="E115" s="227">
        <f t="shared" si="2"/>
        <v>1944</v>
      </c>
      <c r="F115" s="227">
        <v>1817</v>
      </c>
      <c r="G115" s="227">
        <v>1003</v>
      </c>
      <c r="J115" s="229"/>
      <c r="K115" s="231"/>
      <c r="L115" s="227"/>
      <c r="M115" s="227"/>
      <c r="N115" s="229"/>
      <c r="X115" s="426">
        <v>40361</v>
      </c>
      <c r="Y115" s="228">
        <v>2280</v>
      </c>
      <c r="Z115" s="293">
        <v>2627</v>
      </c>
      <c r="AA115" s="228">
        <v>2447</v>
      </c>
      <c r="AB115" s="228">
        <v>1995</v>
      </c>
      <c r="AC115" s="228">
        <v>1118</v>
      </c>
      <c r="AE115" s="64" t="str">
        <f t="shared" si="1"/>
        <v>7-2010</v>
      </c>
    </row>
    <row r="116" spans="1:31" s="64" customFormat="1" ht="13">
      <c r="A116" s="64">
        <f t="shared" ref="A116:A121" si="5">WEEKDAY(B116,2)</f>
        <v>5</v>
      </c>
      <c r="B116" s="226">
        <f t="shared" si="3"/>
        <v>40375</v>
      </c>
      <c r="C116" s="227">
        <v>1720</v>
      </c>
      <c r="D116" s="342">
        <v>1676</v>
      </c>
      <c r="E116" s="227">
        <f t="shared" si="2"/>
        <v>2092</v>
      </c>
      <c r="F116" s="227">
        <v>1669</v>
      </c>
      <c r="G116" s="227">
        <v>944</v>
      </c>
      <c r="H116" s="227"/>
      <c r="J116" s="229"/>
      <c r="K116" s="231"/>
      <c r="L116" s="227"/>
      <c r="M116" s="227"/>
      <c r="N116" s="229"/>
      <c r="X116" s="426">
        <v>40368</v>
      </c>
      <c r="Y116" s="228">
        <v>1902</v>
      </c>
      <c r="Z116" s="293">
        <v>2102</v>
      </c>
      <c r="AA116" s="228">
        <v>1944</v>
      </c>
      <c r="AB116" s="228">
        <v>1817</v>
      </c>
      <c r="AC116" s="228">
        <v>1003</v>
      </c>
      <c r="AE116" s="64" t="str">
        <f t="shared" si="1"/>
        <v>7-2010</v>
      </c>
    </row>
    <row r="117" spans="1:31" s="64" customFormat="1" ht="13">
      <c r="A117" s="64">
        <f t="shared" si="5"/>
        <v>5</v>
      </c>
      <c r="B117" s="226">
        <f t="shared" si="3"/>
        <v>40382</v>
      </c>
      <c r="C117" s="227">
        <v>1826</v>
      </c>
      <c r="D117" s="342">
        <v>1708</v>
      </c>
      <c r="E117" s="227">
        <f t="shared" si="2"/>
        <v>2362</v>
      </c>
      <c r="F117" s="227">
        <v>1745</v>
      </c>
      <c r="G117" s="227">
        <v>978</v>
      </c>
      <c r="J117" s="229"/>
      <c r="K117" s="229"/>
      <c r="L117" s="229"/>
      <c r="M117" s="229"/>
      <c r="N117" s="229"/>
      <c r="X117" s="426">
        <v>40375</v>
      </c>
      <c r="Y117" s="228">
        <v>1720</v>
      </c>
      <c r="Z117" s="293">
        <v>1676</v>
      </c>
      <c r="AA117" s="228">
        <v>2092</v>
      </c>
      <c r="AB117" s="228">
        <v>1669</v>
      </c>
      <c r="AC117" s="228">
        <v>944</v>
      </c>
      <c r="AE117" s="64" t="str">
        <f t="shared" si="1"/>
        <v>7-2010</v>
      </c>
    </row>
    <row r="118" spans="1:31" s="64" customFormat="1" ht="13">
      <c r="A118" s="64">
        <f t="shared" si="5"/>
        <v>5</v>
      </c>
      <c r="B118" s="226">
        <v>40389</v>
      </c>
      <c r="C118" s="227">
        <v>1967</v>
      </c>
      <c r="D118" s="342">
        <v>1922</v>
      </c>
      <c r="E118" s="227">
        <f t="shared" si="2"/>
        <v>2632</v>
      </c>
      <c r="F118" s="227">
        <v>1760</v>
      </c>
      <c r="G118" s="227">
        <v>1010</v>
      </c>
      <c r="J118" s="229"/>
      <c r="K118" s="229"/>
      <c r="L118" s="229"/>
      <c r="M118" s="229"/>
      <c r="N118" s="229"/>
      <c r="X118" s="426">
        <v>40382</v>
      </c>
      <c r="Y118" s="228">
        <v>1826</v>
      </c>
      <c r="Z118" s="293">
        <v>1708</v>
      </c>
      <c r="AA118" s="228">
        <v>2362</v>
      </c>
      <c r="AB118" s="228">
        <v>1745</v>
      </c>
      <c r="AC118" s="228">
        <v>978</v>
      </c>
      <c r="AE118" s="64" t="str">
        <f t="shared" si="1"/>
        <v>7-2010</v>
      </c>
    </row>
    <row r="119" spans="1:31" s="64" customFormat="1" ht="13">
      <c r="A119" s="64">
        <f t="shared" si="5"/>
        <v>5</v>
      </c>
      <c r="B119" s="226">
        <f t="shared" ref="B119:B152" si="6">B118+7</f>
        <v>40396</v>
      </c>
      <c r="C119" s="227">
        <v>2030</v>
      </c>
      <c r="D119" s="342">
        <v>2194</v>
      </c>
      <c r="E119" s="227">
        <f t="shared" si="2"/>
        <v>2581</v>
      </c>
      <c r="F119" s="227">
        <v>1731</v>
      </c>
      <c r="G119" s="227">
        <v>974</v>
      </c>
      <c r="H119" s="227"/>
      <c r="X119" s="426">
        <v>40389</v>
      </c>
      <c r="Y119" s="228">
        <v>1967</v>
      </c>
      <c r="Z119" s="293">
        <v>1922</v>
      </c>
      <c r="AA119" s="228">
        <v>2632</v>
      </c>
      <c r="AB119" s="228">
        <v>1760</v>
      </c>
      <c r="AC119" s="228">
        <v>1010</v>
      </c>
      <c r="AE119" s="64" t="str">
        <f t="shared" si="1"/>
        <v>7-2010</v>
      </c>
    </row>
    <row r="120" spans="1:31" s="64" customFormat="1" ht="13">
      <c r="A120" s="64">
        <f t="shared" si="5"/>
        <v>5</v>
      </c>
      <c r="B120" s="226">
        <f t="shared" si="6"/>
        <v>40403</v>
      </c>
      <c r="C120" s="227">
        <v>2468</v>
      </c>
      <c r="D120" s="342">
        <v>3210</v>
      </c>
      <c r="E120" s="227">
        <f t="shared" si="2"/>
        <v>2864</v>
      </c>
      <c r="F120" s="227">
        <v>1831</v>
      </c>
      <c r="G120" s="227">
        <v>1014</v>
      </c>
      <c r="X120" s="426">
        <v>40396</v>
      </c>
      <c r="Y120" s="228">
        <v>2030</v>
      </c>
      <c r="Z120" s="293">
        <v>2194</v>
      </c>
      <c r="AA120" s="228">
        <v>2581</v>
      </c>
      <c r="AB120" s="228">
        <v>1731</v>
      </c>
      <c r="AC120" s="228">
        <v>974</v>
      </c>
      <c r="AE120" s="64" t="str">
        <f t="shared" si="1"/>
        <v>8-2010</v>
      </c>
    </row>
    <row r="121" spans="1:31" s="64" customFormat="1" ht="13">
      <c r="A121" s="64">
        <f t="shared" si="5"/>
        <v>5</v>
      </c>
      <c r="B121" s="226">
        <f t="shared" si="6"/>
        <v>40410</v>
      </c>
      <c r="C121" s="227">
        <v>2756</v>
      </c>
      <c r="D121" s="342">
        <v>3578</v>
      </c>
      <c r="E121" s="227">
        <f t="shared" si="2"/>
        <v>3089</v>
      </c>
      <c r="F121" s="227">
        <v>2076</v>
      </c>
      <c r="G121" s="227">
        <v>1068</v>
      </c>
      <c r="X121" s="426">
        <v>40403</v>
      </c>
      <c r="Y121" s="228">
        <v>2468</v>
      </c>
      <c r="Z121" s="293">
        <v>3210</v>
      </c>
      <c r="AA121" s="228">
        <v>2864</v>
      </c>
      <c r="AB121" s="228">
        <v>1831</v>
      </c>
      <c r="AC121" s="228">
        <v>1014</v>
      </c>
      <c r="AE121" s="64" t="str">
        <f t="shared" si="1"/>
        <v>8-2010</v>
      </c>
    </row>
    <row r="122" spans="1:31" s="64" customFormat="1" ht="13">
      <c r="A122" s="64">
        <f t="shared" ref="A122:A138" si="7">WEEKDAY(B122,2)</f>
        <v>5</v>
      </c>
      <c r="B122" s="226">
        <f t="shared" si="6"/>
        <v>40417</v>
      </c>
      <c r="C122" s="227">
        <v>2712</v>
      </c>
      <c r="D122" s="342">
        <v>3499</v>
      </c>
      <c r="E122" s="227">
        <f t="shared" si="2"/>
        <v>2978</v>
      </c>
      <c r="F122" s="227">
        <v>2109</v>
      </c>
      <c r="G122" s="227">
        <v>1079</v>
      </c>
      <c r="X122" s="426">
        <v>40410</v>
      </c>
      <c r="Y122" s="228">
        <v>2756</v>
      </c>
      <c r="Z122" s="293">
        <v>3578</v>
      </c>
      <c r="AA122" s="228">
        <v>3089</v>
      </c>
      <c r="AB122" s="228">
        <v>2076</v>
      </c>
      <c r="AC122" s="228">
        <v>1068</v>
      </c>
      <c r="AE122" s="64" t="str">
        <f t="shared" si="1"/>
        <v>8-2010</v>
      </c>
    </row>
    <row r="123" spans="1:31" s="64" customFormat="1" ht="13">
      <c r="A123" s="64">
        <f t="shared" si="7"/>
        <v>5</v>
      </c>
      <c r="B123" s="226">
        <f t="shared" si="6"/>
        <v>40424</v>
      </c>
      <c r="C123" s="227">
        <v>2876</v>
      </c>
      <c r="D123" s="342">
        <v>3937</v>
      </c>
      <c r="E123" s="227">
        <f t="shared" si="2"/>
        <v>3121</v>
      </c>
      <c r="F123" s="227">
        <v>1992</v>
      </c>
      <c r="G123" s="227">
        <v>1066</v>
      </c>
      <c r="X123" s="426">
        <v>40417</v>
      </c>
      <c r="Y123" s="228">
        <v>2712</v>
      </c>
      <c r="Z123" s="293">
        <v>3449</v>
      </c>
      <c r="AA123" s="228">
        <v>2978</v>
      </c>
      <c r="AB123" s="228">
        <v>2109</v>
      </c>
      <c r="AC123" s="228">
        <v>1079</v>
      </c>
      <c r="AE123" s="64" t="str">
        <f t="shared" si="1"/>
        <v>8-2010</v>
      </c>
    </row>
    <row r="124" spans="1:31" s="64" customFormat="1" ht="13">
      <c r="A124" s="64">
        <f t="shared" si="7"/>
        <v>5</v>
      </c>
      <c r="B124" s="226">
        <f t="shared" si="6"/>
        <v>40431</v>
      </c>
      <c r="C124" s="227">
        <v>2995</v>
      </c>
      <c r="D124" s="342">
        <v>4019</v>
      </c>
      <c r="E124" s="227">
        <f t="shared" si="2"/>
        <v>3394</v>
      </c>
      <c r="F124" s="227">
        <v>2046</v>
      </c>
      <c r="G124" s="227">
        <v>1078</v>
      </c>
      <c r="X124" s="426">
        <v>40424</v>
      </c>
      <c r="Y124" s="228">
        <v>2876</v>
      </c>
      <c r="Z124" s="293">
        <v>3937</v>
      </c>
      <c r="AA124" s="228">
        <v>3121</v>
      </c>
      <c r="AB124" s="228">
        <v>1992</v>
      </c>
      <c r="AC124" s="228">
        <v>1066</v>
      </c>
      <c r="AE124" s="64" t="str">
        <f t="shared" si="1"/>
        <v>9-2010</v>
      </c>
    </row>
    <row r="125" spans="1:31" s="64" customFormat="1" ht="13">
      <c r="A125" s="64">
        <f t="shared" si="7"/>
        <v>5</v>
      </c>
      <c r="B125" s="226">
        <f t="shared" si="6"/>
        <v>40438</v>
      </c>
      <c r="C125" s="227">
        <v>2676</v>
      </c>
      <c r="D125" s="342">
        <v>3481</v>
      </c>
      <c r="E125" s="227">
        <f t="shared" si="2"/>
        <v>2928</v>
      </c>
      <c r="F125" s="227">
        <v>2012</v>
      </c>
      <c r="G125" s="227">
        <v>1085</v>
      </c>
      <c r="X125" s="426">
        <v>40431</v>
      </c>
      <c r="Y125" s="228">
        <v>2995</v>
      </c>
      <c r="Z125" s="293">
        <v>4019</v>
      </c>
      <c r="AA125" s="228">
        <v>3394</v>
      </c>
      <c r="AB125" s="228">
        <v>2046</v>
      </c>
      <c r="AC125" s="228">
        <v>1078</v>
      </c>
      <c r="AE125" s="64" t="str">
        <f t="shared" si="1"/>
        <v>9-2010</v>
      </c>
    </row>
    <row r="126" spans="1:31" s="64" customFormat="1" ht="13">
      <c r="A126" s="64">
        <f t="shared" si="7"/>
        <v>5</v>
      </c>
      <c r="B126" s="226">
        <f t="shared" si="6"/>
        <v>40445</v>
      </c>
      <c r="C126" s="227">
        <v>2444</v>
      </c>
      <c r="D126" s="342">
        <v>3121</v>
      </c>
      <c r="E126" s="227">
        <f t="shared" si="2"/>
        <v>2719</v>
      </c>
      <c r="F126" s="227">
        <v>1879</v>
      </c>
      <c r="G126" s="227">
        <v>1069</v>
      </c>
      <c r="H126" s="233"/>
      <c r="I126" s="233"/>
      <c r="X126" s="426">
        <v>40438</v>
      </c>
      <c r="Y126" s="228">
        <v>2676</v>
      </c>
      <c r="Z126" s="293">
        <v>3481</v>
      </c>
      <c r="AA126" s="228">
        <v>2928</v>
      </c>
      <c r="AB126" s="228">
        <v>2012</v>
      </c>
      <c r="AC126" s="228">
        <v>1085</v>
      </c>
      <c r="AE126" s="64" t="str">
        <f t="shared" si="1"/>
        <v>9-2010</v>
      </c>
    </row>
    <row r="127" spans="1:31" s="64" customFormat="1" ht="13">
      <c r="A127" s="64">
        <f t="shared" si="7"/>
        <v>5</v>
      </c>
      <c r="B127" s="226">
        <f t="shared" si="6"/>
        <v>40452</v>
      </c>
      <c r="C127" s="227">
        <v>2446</v>
      </c>
      <c r="D127" s="342">
        <v>3370</v>
      </c>
      <c r="E127" s="227">
        <f t="shared" si="2"/>
        <v>2412</v>
      </c>
      <c r="F127" s="227">
        <v>1847</v>
      </c>
      <c r="G127" s="227">
        <v>1038</v>
      </c>
      <c r="X127" s="426">
        <v>40445</v>
      </c>
      <c r="Y127" s="228">
        <v>2444</v>
      </c>
      <c r="Z127" s="293">
        <v>3121</v>
      </c>
      <c r="AA127" s="228">
        <v>2719</v>
      </c>
      <c r="AB127" s="228">
        <v>1879</v>
      </c>
      <c r="AC127" s="228">
        <v>1069</v>
      </c>
      <c r="AE127" s="64" t="str">
        <f t="shared" si="1"/>
        <v>9-2010</v>
      </c>
    </row>
    <row r="128" spans="1:31" s="64" customFormat="1" ht="13">
      <c r="A128" s="64">
        <f t="shared" si="7"/>
        <v>5</v>
      </c>
      <c r="B128" s="226">
        <f t="shared" si="6"/>
        <v>40459</v>
      </c>
      <c r="C128" s="227">
        <v>2639</v>
      </c>
      <c r="D128" s="342">
        <v>3976</v>
      </c>
      <c r="E128" s="227">
        <f t="shared" si="2"/>
        <v>2403</v>
      </c>
      <c r="F128" s="227">
        <v>1873</v>
      </c>
      <c r="G128" s="227">
        <v>1033</v>
      </c>
      <c r="X128" s="426">
        <v>40452</v>
      </c>
      <c r="Y128" s="228">
        <v>2452</v>
      </c>
      <c r="Z128" s="293">
        <v>3419</v>
      </c>
      <c r="AA128" s="228">
        <v>2412</v>
      </c>
      <c r="AB128" s="228">
        <v>1843</v>
      </c>
      <c r="AC128" s="228">
        <v>1038</v>
      </c>
      <c r="AE128" s="64" t="str">
        <f t="shared" si="1"/>
        <v>10-2010</v>
      </c>
    </row>
    <row r="129" spans="1:31" s="64" customFormat="1" ht="13">
      <c r="A129" s="64">
        <f t="shared" si="7"/>
        <v>5</v>
      </c>
      <c r="B129" s="226">
        <f t="shared" si="6"/>
        <v>40466</v>
      </c>
      <c r="C129" s="227">
        <v>2762</v>
      </c>
      <c r="D129" s="342">
        <v>4345</v>
      </c>
      <c r="E129" s="227">
        <f t="shared" si="2"/>
        <v>2254</v>
      </c>
      <c r="F129" s="227">
        <v>1858</v>
      </c>
      <c r="G129" s="227">
        <v>994</v>
      </c>
      <c r="X129" s="426">
        <v>40459</v>
      </c>
      <c r="Y129" s="228">
        <v>2696</v>
      </c>
      <c r="Z129" s="293">
        <v>4076</v>
      </c>
      <c r="AA129" s="228">
        <v>2403</v>
      </c>
      <c r="AB129" s="228">
        <v>1894</v>
      </c>
      <c r="AC129" s="228">
        <v>1033</v>
      </c>
      <c r="AE129" s="64" t="str">
        <f t="shared" si="1"/>
        <v>10-2010</v>
      </c>
    </row>
    <row r="130" spans="1:31" s="64" customFormat="1" ht="13">
      <c r="A130" s="64">
        <f t="shared" si="7"/>
        <v>5</v>
      </c>
      <c r="B130" s="226">
        <f t="shared" si="6"/>
        <v>40473</v>
      </c>
      <c r="C130" s="227">
        <v>2727</v>
      </c>
      <c r="D130" s="342">
        <v>4373</v>
      </c>
      <c r="E130" s="227">
        <f t="shared" si="2"/>
        <v>2219</v>
      </c>
      <c r="F130" s="227">
        <v>1791</v>
      </c>
      <c r="G130" s="227">
        <v>950</v>
      </c>
      <c r="X130" s="426">
        <v>40466</v>
      </c>
      <c r="Y130" s="228">
        <v>2762</v>
      </c>
      <c r="Z130" s="293">
        <v>4345</v>
      </c>
      <c r="AA130" s="228">
        <v>2254</v>
      </c>
      <c r="AB130" s="228">
        <v>1858</v>
      </c>
      <c r="AC130" s="228">
        <v>994</v>
      </c>
      <c r="AE130" s="64" t="str">
        <f t="shared" si="1"/>
        <v>10-2010</v>
      </c>
    </row>
    <row r="131" spans="1:31" s="64" customFormat="1" ht="13">
      <c r="A131" s="64">
        <f t="shared" si="7"/>
        <v>5</v>
      </c>
      <c r="B131" s="226">
        <f t="shared" si="6"/>
        <v>40480</v>
      </c>
      <c r="C131" s="227">
        <v>2678</v>
      </c>
      <c r="D131" s="342">
        <v>4262</v>
      </c>
      <c r="E131" s="227">
        <f t="shared" si="2"/>
        <v>2410</v>
      </c>
      <c r="F131" s="227">
        <v>1750</v>
      </c>
      <c r="G131" s="227">
        <v>897</v>
      </c>
      <c r="X131" s="426">
        <v>40473</v>
      </c>
      <c r="Y131" s="228">
        <v>2727</v>
      </c>
      <c r="Z131" s="293">
        <v>4373</v>
      </c>
      <c r="AA131" s="228">
        <v>2219</v>
      </c>
      <c r="AB131" s="228">
        <v>1791</v>
      </c>
      <c r="AC131" s="228">
        <v>950</v>
      </c>
      <c r="AE131" s="64" t="str">
        <f t="shared" ref="AE131:AE194" si="8">MONTH(X131)&amp;"-"&amp;YEAR(X131)</f>
        <v>10-2010</v>
      </c>
    </row>
    <row r="132" spans="1:31" s="64" customFormat="1" ht="13">
      <c r="A132" s="64">
        <f t="shared" si="7"/>
        <v>5</v>
      </c>
      <c r="B132" s="226">
        <f t="shared" si="6"/>
        <v>40487</v>
      </c>
      <c r="C132" s="227">
        <v>2495</v>
      </c>
      <c r="D132" s="342">
        <v>3994</v>
      </c>
      <c r="E132" s="227">
        <f t="shared" si="2"/>
        <v>2304</v>
      </c>
      <c r="F132" s="227">
        <v>1628</v>
      </c>
      <c r="G132" s="227">
        <v>856</v>
      </c>
      <c r="X132" s="426">
        <v>40480</v>
      </c>
      <c r="Y132" s="228">
        <v>2678</v>
      </c>
      <c r="Z132" s="293">
        <v>4262</v>
      </c>
      <c r="AA132" s="228">
        <v>2410</v>
      </c>
      <c r="AB132" s="228">
        <v>1750</v>
      </c>
      <c r="AC132" s="228">
        <v>897</v>
      </c>
      <c r="AE132" s="64" t="str">
        <f t="shared" si="8"/>
        <v>10-2010</v>
      </c>
    </row>
    <row r="133" spans="1:31" s="64" customFormat="1" ht="13">
      <c r="A133" s="64">
        <f t="shared" si="7"/>
        <v>5</v>
      </c>
      <c r="B133" s="226">
        <f t="shared" si="6"/>
        <v>40494</v>
      </c>
      <c r="C133" s="227">
        <v>2313</v>
      </c>
      <c r="D133" s="342">
        <v>3612</v>
      </c>
      <c r="E133" s="227">
        <f t="shared" si="2"/>
        <v>2365</v>
      </c>
      <c r="F133" s="227">
        <v>1516</v>
      </c>
      <c r="G133" s="227">
        <v>833</v>
      </c>
      <c r="X133" s="426">
        <v>40487</v>
      </c>
      <c r="Y133" s="228">
        <v>2495</v>
      </c>
      <c r="Z133" s="293">
        <v>3994</v>
      </c>
      <c r="AA133" s="228">
        <v>2304</v>
      </c>
      <c r="AB133" s="228">
        <v>1628</v>
      </c>
      <c r="AC133" s="228">
        <v>856</v>
      </c>
      <c r="AE133" s="64" t="str">
        <f t="shared" si="8"/>
        <v>11-2010</v>
      </c>
    </row>
    <row r="134" spans="1:31" s="64" customFormat="1" ht="13">
      <c r="A134" s="64">
        <f t="shared" si="7"/>
        <v>5</v>
      </c>
      <c r="B134" s="226">
        <f t="shared" si="6"/>
        <v>40501</v>
      </c>
      <c r="C134" s="227">
        <v>2155</v>
      </c>
      <c r="D134" s="342">
        <v>3526</v>
      </c>
      <c r="E134" s="227">
        <f t="shared" ref="E134:E197" si="9">IF(AA135="","",AA135)</f>
        <v>2038</v>
      </c>
      <c r="F134" s="227">
        <v>1389</v>
      </c>
      <c r="G134" s="227">
        <v>788</v>
      </c>
      <c r="X134" s="426">
        <v>40494</v>
      </c>
      <c r="Y134" s="228">
        <v>2313</v>
      </c>
      <c r="Z134" s="293">
        <v>3612</v>
      </c>
      <c r="AA134" s="228">
        <v>2365</v>
      </c>
      <c r="AB134" s="228">
        <v>1516</v>
      </c>
      <c r="AC134" s="228">
        <v>833</v>
      </c>
      <c r="AE134" s="64" t="str">
        <f t="shared" si="8"/>
        <v>11-2010</v>
      </c>
    </row>
    <row r="135" spans="1:31" s="64" customFormat="1" ht="13">
      <c r="A135" s="64">
        <f t="shared" si="7"/>
        <v>5</v>
      </c>
      <c r="B135" s="226">
        <f t="shared" si="6"/>
        <v>40508</v>
      </c>
      <c r="C135" s="227">
        <v>2170</v>
      </c>
      <c r="D135" s="342">
        <v>3233</v>
      </c>
      <c r="E135" s="227">
        <f t="shared" si="9"/>
        <v>2330</v>
      </c>
      <c r="F135" s="227">
        <v>1486</v>
      </c>
      <c r="G135" s="227">
        <v>788</v>
      </c>
      <c r="X135" s="426">
        <v>40501</v>
      </c>
      <c r="Y135" s="228">
        <v>2155</v>
      </c>
      <c r="Z135" s="293">
        <v>3526</v>
      </c>
      <c r="AA135" s="228">
        <v>2038</v>
      </c>
      <c r="AB135" s="228">
        <v>1389</v>
      </c>
      <c r="AC135" s="228">
        <v>788</v>
      </c>
      <c r="AE135" s="64" t="str">
        <f t="shared" si="8"/>
        <v>11-2010</v>
      </c>
    </row>
    <row r="136" spans="1:31" s="64" customFormat="1" ht="13">
      <c r="A136" s="64">
        <f t="shared" si="7"/>
        <v>5</v>
      </c>
      <c r="B136" s="226">
        <f t="shared" si="6"/>
        <v>40515</v>
      </c>
      <c r="C136" s="227">
        <v>2168</v>
      </c>
      <c r="D136" s="342">
        <v>2983</v>
      </c>
      <c r="E136" s="227">
        <f t="shared" si="9"/>
        <v>2382</v>
      </c>
      <c r="F136" s="227">
        <v>1593</v>
      </c>
      <c r="G136" s="227">
        <v>816</v>
      </c>
      <c r="X136" s="426">
        <v>40508</v>
      </c>
      <c r="Y136" s="228">
        <v>2170</v>
      </c>
      <c r="Z136" s="293">
        <v>3233</v>
      </c>
      <c r="AA136" s="228">
        <v>2330</v>
      </c>
      <c r="AB136" s="228">
        <v>1486</v>
      </c>
      <c r="AC136" s="228">
        <v>788</v>
      </c>
      <c r="AE136" s="64" t="str">
        <f t="shared" si="8"/>
        <v>11-2010</v>
      </c>
    </row>
    <row r="137" spans="1:31" s="64" customFormat="1" ht="13">
      <c r="A137" s="64">
        <f t="shared" si="7"/>
        <v>5</v>
      </c>
      <c r="B137" s="226">
        <f t="shared" si="6"/>
        <v>40522</v>
      </c>
      <c r="C137" s="227">
        <v>2095</v>
      </c>
      <c r="D137" s="342">
        <v>2694</v>
      </c>
      <c r="E137" s="227">
        <f t="shared" si="9"/>
        <v>2357</v>
      </c>
      <c r="F137" s="227">
        <v>1670</v>
      </c>
      <c r="G137" s="227">
        <v>830</v>
      </c>
      <c r="X137" s="426">
        <v>40515</v>
      </c>
      <c r="Y137" s="228">
        <v>2168</v>
      </c>
      <c r="Z137" s="293">
        <v>2983</v>
      </c>
      <c r="AA137" s="228">
        <v>2382</v>
      </c>
      <c r="AB137" s="228">
        <v>1593</v>
      </c>
      <c r="AC137" s="228">
        <v>816</v>
      </c>
      <c r="AE137" s="64" t="str">
        <f t="shared" si="8"/>
        <v>12-2010</v>
      </c>
    </row>
    <row r="138" spans="1:31" s="64" customFormat="1" ht="13">
      <c r="A138" s="64">
        <f t="shared" si="7"/>
        <v>5</v>
      </c>
      <c r="B138" s="226">
        <f t="shared" si="6"/>
        <v>40529</v>
      </c>
      <c r="C138" s="227">
        <v>1999</v>
      </c>
      <c r="D138" s="342">
        <v>2723</v>
      </c>
      <c r="E138" s="227">
        <f t="shared" si="9"/>
        <v>2037</v>
      </c>
      <c r="F138" s="227">
        <v>1613</v>
      </c>
      <c r="G138" s="227">
        <v>839</v>
      </c>
      <c r="X138" s="426">
        <v>40522</v>
      </c>
      <c r="Y138" s="228">
        <v>2095</v>
      </c>
      <c r="Z138" s="293">
        <v>2694</v>
      </c>
      <c r="AA138" s="228">
        <v>2357</v>
      </c>
      <c r="AB138" s="228">
        <v>1670</v>
      </c>
      <c r="AC138" s="228">
        <v>830</v>
      </c>
      <c r="AE138" s="64" t="str">
        <f t="shared" si="8"/>
        <v>12-2010</v>
      </c>
    </row>
    <row r="139" spans="1:31" s="64" customFormat="1" ht="13">
      <c r="A139" s="64">
        <f t="shared" ref="A139:A144" si="10">WEEKDAY(B139,2)</f>
        <v>5</v>
      </c>
      <c r="B139" s="226">
        <f t="shared" si="6"/>
        <v>40536</v>
      </c>
      <c r="C139" s="227">
        <v>1773</v>
      </c>
      <c r="D139" s="342">
        <v>2346</v>
      </c>
      <c r="E139" s="227">
        <f t="shared" si="9"/>
        <v>1845</v>
      </c>
      <c r="F139" s="227">
        <v>1493</v>
      </c>
      <c r="G139" s="227">
        <v>829</v>
      </c>
      <c r="X139" s="426">
        <v>40529</v>
      </c>
      <c r="Y139" s="228">
        <v>1999</v>
      </c>
      <c r="Z139" s="293">
        <v>2723</v>
      </c>
      <c r="AA139" s="228">
        <v>2037</v>
      </c>
      <c r="AB139" s="228">
        <v>1613</v>
      </c>
      <c r="AC139" s="228">
        <v>839</v>
      </c>
      <c r="AE139" s="64" t="str">
        <f t="shared" si="8"/>
        <v>12-2010</v>
      </c>
    </row>
    <row r="140" spans="1:31" s="64" customFormat="1" ht="13">
      <c r="A140" s="64">
        <f t="shared" si="10"/>
        <v>5</v>
      </c>
      <c r="B140" s="226">
        <f t="shared" si="6"/>
        <v>40543</v>
      </c>
      <c r="C140" s="227">
        <v>1773</v>
      </c>
      <c r="D140" s="342">
        <v>2346</v>
      </c>
      <c r="E140" s="227">
        <f t="shared" si="9"/>
        <v>1798</v>
      </c>
      <c r="F140" s="227">
        <v>1493</v>
      </c>
      <c r="G140" s="227">
        <v>829</v>
      </c>
      <c r="X140" s="426">
        <v>40536</v>
      </c>
      <c r="Y140" s="228">
        <v>1773</v>
      </c>
      <c r="Z140" s="293">
        <v>2346</v>
      </c>
      <c r="AA140" s="228">
        <v>1845</v>
      </c>
      <c r="AB140" s="228">
        <v>1493</v>
      </c>
      <c r="AC140" s="228">
        <v>829</v>
      </c>
      <c r="AE140" s="64" t="str">
        <f t="shared" si="8"/>
        <v>12-2010</v>
      </c>
    </row>
    <row r="141" spans="1:31" s="64" customFormat="1" ht="13">
      <c r="A141" s="64">
        <f t="shared" si="10"/>
        <v>5</v>
      </c>
      <c r="B141" s="226">
        <f t="shared" si="6"/>
        <v>40550</v>
      </c>
      <c r="C141" s="227">
        <v>1519</v>
      </c>
      <c r="D141" s="342">
        <v>1865</v>
      </c>
      <c r="E141" s="227">
        <f t="shared" si="9"/>
        <v>1936</v>
      </c>
      <c r="F141" s="227">
        <v>1341</v>
      </c>
      <c r="G141" s="227">
        <v>770</v>
      </c>
      <c r="X141" s="426">
        <v>40543</v>
      </c>
      <c r="Y141" s="228">
        <v>1693</v>
      </c>
      <c r="Z141" s="293">
        <v>2285</v>
      </c>
      <c r="AA141" s="228">
        <v>1798</v>
      </c>
      <c r="AB141" s="228">
        <v>1421</v>
      </c>
      <c r="AC141" s="228">
        <v>807</v>
      </c>
      <c r="AE141" s="64" t="str">
        <f t="shared" si="8"/>
        <v>12-2010</v>
      </c>
    </row>
    <row r="142" spans="1:31" s="64" customFormat="1" ht="13">
      <c r="A142" s="64">
        <f t="shared" si="10"/>
        <v>5</v>
      </c>
      <c r="B142" s="226">
        <f t="shared" si="6"/>
        <v>40557</v>
      </c>
      <c r="C142" s="227">
        <v>1439</v>
      </c>
      <c r="D142" s="342">
        <v>1595</v>
      </c>
      <c r="E142" s="227">
        <f t="shared" si="9"/>
        <v>1923</v>
      </c>
      <c r="F142" s="227">
        <v>1393</v>
      </c>
      <c r="G142" s="227">
        <v>765</v>
      </c>
      <c r="X142" s="426">
        <v>40550</v>
      </c>
      <c r="Y142" s="228">
        <v>1519</v>
      </c>
      <c r="Z142" s="293">
        <v>1865</v>
      </c>
      <c r="AA142" s="228">
        <v>1936</v>
      </c>
      <c r="AB142" s="228">
        <v>1341</v>
      </c>
      <c r="AC142" s="228">
        <v>770</v>
      </c>
      <c r="AE142" s="64" t="str">
        <f t="shared" si="8"/>
        <v>1-2011</v>
      </c>
    </row>
    <row r="143" spans="1:31" s="64" customFormat="1" ht="13">
      <c r="A143" s="64">
        <f t="shared" si="10"/>
        <v>5</v>
      </c>
      <c r="B143" s="226">
        <f t="shared" si="6"/>
        <v>40564</v>
      </c>
      <c r="C143" s="227">
        <v>1370</v>
      </c>
      <c r="D143" s="342">
        <v>1556</v>
      </c>
      <c r="E143" s="227">
        <f t="shared" si="9"/>
        <v>1650</v>
      </c>
      <c r="F143" s="227">
        <v>1427</v>
      </c>
      <c r="G143" s="227">
        <v>777</v>
      </c>
      <c r="X143" s="426">
        <v>40557</v>
      </c>
      <c r="Y143" s="228">
        <v>1439</v>
      </c>
      <c r="Z143" s="293">
        <v>1594</v>
      </c>
      <c r="AA143" s="228">
        <v>1923</v>
      </c>
      <c r="AB143" s="228">
        <v>1393</v>
      </c>
      <c r="AC143" s="228">
        <v>765</v>
      </c>
      <c r="AE143" s="64" t="str">
        <f t="shared" si="8"/>
        <v>1-2011</v>
      </c>
    </row>
    <row r="144" spans="1:31" s="64" customFormat="1" ht="13">
      <c r="A144" s="64">
        <f t="shared" si="10"/>
        <v>5</v>
      </c>
      <c r="B144" s="226">
        <f t="shared" si="6"/>
        <v>40571</v>
      </c>
      <c r="C144" s="227">
        <v>1137</v>
      </c>
      <c r="D144" s="342">
        <v>1368</v>
      </c>
      <c r="E144" s="227">
        <f t="shared" si="9"/>
        <v>1337</v>
      </c>
      <c r="F144" s="227">
        <v>1209</v>
      </c>
      <c r="G144" s="227">
        <v>722</v>
      </c>
      <c r="X144" s="426">
        <v>40564</v>
      </c>
      <c r="Y144" s="228">
        <v>1370</v>
      </c>
      <c r="Z144" s="293">
        <v>1556</v>
      </c>
      <c r="AA144" s="228">
        <v>1650</v>
      </c>
      <c r="AB144" s="228">
        <v>1427</v>
      </c>
      <c r="AC144" s="228">
        <v>777</v>
      </c>
      <c r="AE144" s="64" t="str">
        <f t="shared" si="8"/>
        <v>1-2011</v>
      </c>
    </row>
    <row r="145" spans="1:31" s="64" customFormat="1" ht="13">
      <c r="A145" s="64">
        <f t="shared" ref="A145:A152" si="11">WEEKDAY(B145,2)</f>
        <v>5</v>
      </c>
      <c r="B145" s="226">
        <f t="shared" si="6"/>
        <v>40578</v>
      </c>
      <c r="C145" s="227">
        <v>1043</v>
      </c>
      <c r="D145" s="342">
        <v>1299</v>
      </c>
      <c r="E145" s="227">
        <f t="shared" si="9"/>
        <v>1348</v>
      </c>
      <c r="F145" s="227">
        <v>1090</v>
      </c>
      <c r="G145" s="227">
        <v>643</v>
      </c>
      <c r="X145" s="426">
        <v>40571</v>
      </c>
      <c r="Y145" s="228">
        <v>1137</v>
      </c>
      <c r="Z145" s="293">
        <v>1368</v>
      </c>
      <c r="AA145" s="228">
        <v>1337</v>
      </c>
      <c r="AB145" s="228">
        <v>1209</v>
      </c>
      <c r="AC145" s="228">
        <v>722</v>
      </c>
      <c r="AE145" s="64" t="str">
        <f t="shared" si="8"/>
        <v>1-2011</v>
      </c>
    </row>
    <row r="146" spans="1:31" s="64" customFormat="1" ht="13">
      <c r="A146" s="64">
        <f t="shared" si="11"/>
        <v>5</v>
      </c>
      <c r="B146" s="226">
        <f t="shared" si="6"/>
        <v>40585</v>
      </c>
      <c r="C146" s="227">
        <v>1178</v>
      </c>
      <c r="D146" s="342">
        <v>1475</v>
      </c>
      <c r="E146" s="227">
        <f t="shared" si="9"/>
        <v>1620</v>
      </c>
      <c r="F146" s="227">
        <v>1132</v>
      </c>
      <c r="G146" s="227">
        <v>649</v>
      </c>
      <c r="X146" s="426">
        <v>40578</v>
      </c>
      <c r="Y146" s="228">
        <v>1043</v>
      </c>
      <c r="Z146" s="293">
        <v>1299</v>
      </c>
      <c r="AA146" s="228">
        <v>1348</v>
      </c>
      <c r="AB146" s="228">
        <v>1090</v>
      </c>
      <c r="AC146" s="228">
        <v>643</v>
      </c>
      <c r="AE146" s="64" t="str">
        <f t="shared" si="8"/>
        <v>2-2011</v>
      </c>
    </row>
    <row r="147" spans="1:31" s="64" customFormat="1" ht="13">
      <c r="A147" s="64">
        <f t="shared" si="11"/>
        <v>5</v>
      </c>
      <c r="B147" s="226">
        <f t="shared" si="6"/>
        <v>40592</v>
      </c>
      <c r="C147" s="227">
        <v>1301</v>
      </c>
      <c r="D147" s="342">
        <v>1442</v>
      </c>
      <c r="E147" s="227">
        <f t="shared" si="9"/>
        <v>2004</v>
      </c>
      <c r="F147" s="227">
        <v>1267</v>
      </c>
      <c r="G147" s="227">
        <v>670</v>
      </c>
      <c r="X147" s="426">
        <v>40585</v>
      </c>
      <c r="Y147" s="228">
        <v>1178</v>
      </c>
      <c r="Z147" s="293">
        <v>1475</v>
      </c>
      <c r="AA147" s="228">
        <v>1620</v>
      </c>
      <c r="AB147" s="228">
        <v>1132</v>
      </c>
      <c r="AC147" s="228">
        <v>649</v>
      </c>
      <c r="AE147" s="64" t="str">
        <f t="shared" si="8"/>
        <v>2-2011</v>
      </c>
    </row>
    <row r="148" spans="1:31" s="64" customFormat="1" ht="13">
      <c r="A148" s="64">
        <f t="shared" si="11"/>
        <v>5</v>
      </c>
      <c r="B148" s="226">
        <f t="shared" si="6"/>
        <v>40599</v>
      </c>
      <c r="C148" s="227">
        <v>1245</v>
      </c>
      <c r="D148" s="342">
        <v>1315</v>
      </c>
      <c r="E148" s="227">
        <f t="shared" si="9"/>
        <v>1812</v>
      </c>
      <c r="F148" s="227">
        <v>1385</v>
      </c>
      <c r="G148" s="227">
        <v>688</v>
      </c>
      <c r="X148" s="426">
        <v>40592</v>
      </c>
      <c r="Y148" s="228">
        <v>1301</v>
      </c>
      <c r="Z148" s="293">
        <v>1442</v>
      </c>
      <c r="AA148" s="228">
        <v>2004</v>
      </c>
      <c r="AB148" s="228">
        <v>1267</v>
      </c>
      <c r="AC148" s="228">
        <v>670</v>
      </c>
      <c r="AE148" s="64" t="str">
        <f t="shared" si="8"/>
        <v>2-2011</v>
      </c>
    </row>
    <row r="149" spans="1:31" s="64" customFormat="1" ht="13">
      <c r="A149" s="64">
        <f t="shared" si="11"/>
        <v>5</v>
      </c>
      <c r="B149" s="226">
        <f t="shared" si="6"/>
        <v>40606</v>
      </c>
      <c r="C149" s="227">
        <v>1346</v>
      </c>
      <c r="D149" s="342">
        <v>1427</v>
      </c>
      <c r="E149" s="227">
        <f t="shared" si="9"/>
        <v>1983</v>
      </c>
      <c r="F149" s="227">
        <v>1467</v>
      </c>
      <c r="G149" s="227">
        <v>704</v>
      </c>
      <c r="X149" s="426">
        <v>40599</v>
      </c>
      <c r="Y149" s="228">
        <v>1245</v>
      </c>
      <c r="Z149" s="293">
        <v>1315</v>
      </c>
      <c r="AA149" s="228">
        <v>1812</v>
      </c>
      <c r="AB149" s="228">
        <v>1385</v>
      </c>
      <c r="AC149" s="228">
        <v>688</v>
      </c>
      <c r="AE149" s="64" t="str">
        <f t="shared" si="8"/>
        <v>2-2011</v>
      </c>
    </row>
    <row r="150" spans="1:31" s="64" customFormat="1" ht="13">
      <c r="A150" s="64">
        <f t="shared" si="11"/>
        <v>5</v>
      </c>
      <c r="B150" s="226">
        <f t="shared" si="6"/>
        <v>40613</v>
      </c>
      <c r="C150" s="227">
        <v>1562</v>
      </c>
      <c r="D150" s="342">
        <v>1891</v>
      </c>
      <c r="E150" s="227">
        <f t="shared" si="9"/>
        <v>2132</v>
      </c>
      <c r="F150" s="227">
        <v>1529</v>
      </c>
      <c r="G150" s="227">
        <v>730</v>
      </c>
      <c r="X150" s="426">
        <v>40606</v>
      </c>
      <c r="Y150" s="228">
        <v>1346</v>
      </c>
      <c r="Z150" s="293">
        <v>1427</v>
      </c>
      <c r="AA150" s="228">
        <v>1983</v>
      </c>
      <c r="AB150" s="228">
        <v>1467</v>
      </c>
      <c r="AC150" s="228">
        <v>704</v>
      </c>
      <c r="AE150" s="64" t="str">
        <f t="shared" si="8"/>
        <v>3-2011</v>
      </c>
    </row>
    <row r="151" spans="1:31" s="64" customFormat="1" ht="13">
      <c r="A151" s="64">
        <f t="shared" si="11"/>
        <v>5</v>
      </c>
      <c r="B151" s="226">
        <f t="shared" si="6"/>
        <v>40620</v>
      </c>
      <c r="C151" s="227">
        <v>1531</v>
      </c>
      <c r="D151" s="342">
        <v>1687</v>
      </c>
      <c r="E151" s="227">
        <f t="shared" si="9"/>
        <v>2094</v>
      </c>
      <c r="F151" s="227">
        <v>1574</v>
      </c>
      <c r="G151" s="227">
        <v>755</v>
      </c>
      <c r="X151" s="426">
        <v>40613</v>
      </c>
      <c r="Y151" s="228">
        <v>1562</v>
      </c>
      <c r="Z151" s="293">
        <v>1891</v>
      </c>
      <c r="AA151" s="228">
        <v>2132</v>
      </c>
      <c r="AB151" s="228">
        <v>1529</v>
      </c>
      <c r="AC151" s="228">
        <v>730</v>
      </c>
      <c r="AE151" s="64" t="str">
        <f t="shared" si="8"/>
        <v>3-2011</v>
      </c>
    </row>
    <row r="152" spans="1:31" s="64" customFormat="1" ht="13">
      <c r="A152" s="64">
        <f t="shared" si="11"/>
        <v>5</v>
      </c>
      <c r="B152" s="226">
        <f t="shared" si="6"/>
        <v>40627</v>
      </c>
      <c r="C152" s="227">
        <v>1585</v>
      </c>
      <c r="D152" s="342">
        <v>1805</v>
      </c>
      <c r="E152" s="227">
        <f t="shared" si="9"/>
        <v>2078</v>
      </c>
      <c r="F152" s="227">
        <v>1603</v>
      </c>
      <c r="G152" s="227">
        <v>780</v>
      </c>
      <c r="X152" s="426">
        <v>40620</v>
      </c>
      <c r="Y152" s="228">
        <v>1531</v>
      </c>
      <c r="Z152" s="293">
        <v>1687</v>
      </c>
      <c r="AA152" s="228">
        <v>2094</v>
      </c>
      <c r="AB152" s="228">
        <v>1574</v>
      </c>
      <c r="AC152" s="228">
        <v>755</v>
      </c>
      <c r="AE152" s="64" t="str">
        <f t="shared" si="8"/>
        <v>3-2011</v>
      </c>
    </row>
    <row r="153" spans="1:31" s="64" customFormat="1" ht="13">
      <c r="A153" s="64">
        <f t="shared" ref="A153:A164" si="12">WEEKDAY(B153,2)</f>
        <v>5</v>
      </c>
      <c r="B153" s="226">
        <f t="shared" ref="B153:B164" si="13">B152+7</f>
        <v>40634</v>
      </c>
      <c r="C153" s="227">
        <v>1520</v>
      </c>
      <c r="D153" s="342">
        <v>1792</v>
      </c>
      <c r="E153" s="227">
        <f t="shared" si="9"/>
        <v>1925</v>
      </c>
      <c r="F153" s="227">
        <v>1511</v>
      </c>
      <c r="G153" s="227">
        <v>786</v>
      </c>
      <c r="X153" s="426">
        <v>40627</v>
      </c>
      <c r="Y153" s="228">
        <v>1585</v>
      </c>
      <c r="Z153" s="293">
        <v>1805</v>
      </c>
      <c r="AA153" s="228">
        <v>2078</v>
      </c>
      <c r="AB153" s="228">
        <v>1603</v>
      </c>
      <c r="AC153" s="228">
        <v>780</v>
      </c>
      <c r="AE153" s="64" t="str">
        <f t="shared" si="8"/>
        <v>3-2011</v>
      </c>
    </row>
    <row r="154" spans="1:31" s="64" customFormat="1" ht="13">
      <c r="A154" s="64">
        <f t="shared" si="12"/>
        <v>5</v>
      </c>
      <c r="B154" s="226">
        <f t="shared" si="13"/>
        <v>40641</v>
      </c>
      <c r="C154" s="227">
        <v>1376</v>
      </c>
      <c r="D154" s="342">
        <v>1612</v>
      </c>
      <c r="E154" s="227">
        <f t="shared" si="9"/>
        <v>1696</v>
      </c>
      <c r="F154" s="227">
        <v>1457</v>
      </c>
      <c r="G154" s="227">
        <v>786</v>
      </c>
      <c r="X154" s="426">
        <v>40634</v>
      </c>
      <c r="Y154" s="228">
        <v>1520</v>
      </c>
      <c r="Z154" s="293">
        <v>1792</v>
      </c>
      <c r="AA154" s="228">
        <v>1925</v>
      </c>
      <c r="AB154" s="228">
        <v>1511</v>
      </c>
      <c r="AC154" s="228">
        <v>786</v>
      </c>
      <c r="AE154" s="64" t="str">
        <f t="shared" si="8"/>
        <v>4-2011</v>
      </c>
    </row>
    <row r="155" spans="1:31" s="64" customFormat="1" ht="13">
      <c r="A155" s="64">
        <f t="shared" si="12"/>
        <v>5</v>
      </c>
      <c r="B155" s="226">
        <f t="shared" si="13"/>
        <v>40648</v>
      </c>
      <c r="C155" s="227">
        <v>1296</v>
      </c>
      <c r="D155" s="342">
        <v>1564</v>
      </c>
      <c r="E155" s="227">
        <f t="shared" si="9"/>
        <v>1514</v>
      </c>
      <c r="F155" s="227">
        <v>1414</v>
      </c>
      <c r="G155" s="227">
        <v>796</v>
      </c>
      <c r="X155" s="426">
        <v>40641</v>
      </c>
      <c r="Y155" s="228">
        <v>1376</v>
      </c>
      <c r="Z155" s="293">
        <v>1612</v>
      </c>
      <c r="AA155" s="228">
        <v>1696</v>
      </c>
      <c r="AB155" s="228">
        <v>1457</v>
      </c>
      <c r="AC155" s="228">
        <v>786</v>
      </c>
      <c r="AE155" s="64" t="str">
        <f t="shared" si="8"/>
        <v>4-2011</v>
      </c>
    </row>
    <row r="156" spans="1:31" s="64" customFormat="1" ht="13">
      <c r="A156" s="64">
        <f t="shared" si="12"/>
        <v>5</v>
      </c>
      <c r="B156" s="226">
        <f t="shared" si="13"/>
        <v>40655</v>
      </c>
      <c r="C156" s="227">
        <v>1254</v>
      </c>
      <c r="D156" s="342">
        <v>1540</v>
      </c>
      <c r="E156" s="227">
        <f t="shared" si="9"/>
        <v>1364</v>
      </c>
      <c r="F156" s="227">
        <v>1401</v>
      </c>
      <c r="G156" s="227">
        <v>802</v>
      </c>
      <c r="X156" s="426">
        <v>40648</v>
      </c>
      <c r="Y156" s="228">
        <v>1296</v>
      </c>
      <c r="Z156" s="293">
        <v>1564</v>
      </c>
      <c r="AA156" s="228">
        <v>1514</v>
      </c>
      <c r="AB156" s="228">
        <v>1414</v>
      </c>
      <c r="AC156" s="228">
        <v>796</v>
      </c>
      <c r="AE156" s="64" t="str">
        <f t="shared" si="8"/>
        <v>4-2011</v>
      </c>
    </row>
    <row r="157" spans="1:31" s="64" customFormat="1" ht="13">
      <c r="A157" s="64">
        <f t="shared" si="12"/>
        <v>5</v>
      </c>
      <c r="B157" s="226">
        <f t="shared" si="13"/>
        <v>40662</v>
      </c>
      <c r="C157" s="227">
        <v>1269</v>
      </c>
      <c r="D157" s="342">
        <v>1564</v>
      </c>
      <c r="E157" s="227">
        <f t="shared" si="9"/>
        <v>1558</v>
      </c>
      <c r="F157" s="227">
        <v>1390</v>
      </c>
      <c r="G157" s="227">
        <v>797</v>
      </c>
      <c r="X157" s="426">
        <v>40655</v>
      </c>
      <c r="Y157" s="228">
        <v>1250</v>
      </c>
      <c r="Z157" s="293">
        <v>1546</v>
      </c>
      <c r="AA157" s="228">
        <v>1364</v>
      </c>
      <c r="AB157" s="228">
        <v>1392</v>
      </c>
      <c r="AC157" s="228">
        <v>803</v>
      </c>
      <c r="AE157" s="64" t="str">
        <f t="shared" si="8"/>
        <v>4-2011</v>
      </c>
    </row>
    <row r="158" spans="1:31" s="64" customFormat="1" ht="13">
      <c r="A158" s="64">
        <f t="shared" si="12"/>
        <v>5</v>
      </c>
      <c r="B158" s="226">
        <f t="shared" si="13"/>
        <v>40669</v>
      </c>
      <c r="C158" s="227">
        <v>1340</v>
      </c>
      <c r="D158" s="342">
        <v>1566</v>
      </c>
      <c r="E158" s="227">
        <f t="shared" si="9"/>
        <v>1769</v>
      </c>
      <c r="F158" s="227">
        <v>1386</v>
      </c>
      <c r="G158" s="227">
        <v>792</v>
      </c>
      <c r="X158" s="426">
        <v>40662</v>
      </c>
      <c r="Y158" s="228">
        <v>1292</v>
      </c>
      <c r="Z158" s="293">
        <v>1572</v>
      </c>
      <c r="AA158" s="228">
        <v>1558</v>
      </c>
      <c r="AB158" s="228">
        <v>1375</v>
      </c>
      <c r="AC158" s="228">
        <v>795</v>
      </c>
      <c r="AE158" s="64" t="str">
        <f t="shared" si="8"/>
        <v>4-2011</v>
      </c>
    </row>
    <row r="159" spans="1:31" s="64" customFormat="1" ht="13">
      <c r="A159" s="64">
        <f t="shared" si="12"/>
        <v>5</v>
      </c>
      <c r="B159" s="226">
        <f t="shared" si="13"/>
        <v>40676</v>
      </c>
      <c r="C159" s="227">
        <v>1306</v>
      </c>
      <c r="D159" s="342">
        <v>1494</v>
      </c>
      <c r="E159" s="227">
        <f t="shared" si="9"/>
        <v>1720</v>
      </c>
      <c r="F159" s="227">
        <v>1392</v>
      </c>
      <c r="G159" s="227">
        <v>788</v>
      </c>
      <c r="X159" s="426">
        <v>40669</v>
      </c>
      <c r="Y159" s="228">
        <v>1340</v>
      </c>
      <c r="Z159" s="293">
        <v>1566</v>
      </c>
      <c r="AA159" s="228">
        <v>1769</v>
      </c>
      <c r="AB159" s="228">
        <v>1386</v>
      </c>
      <c r="AC159" s="228">
        <v>792</v>
      </c>
      <c r="AE159" s="64" t="str">
        <f t="shared" si="8"/>
        <v>5-2011</v>
      </c>
    </row>
    <row r="160" spans="1:31" s="64" customFormat="1" ht="13">
      <c r="A160" s="64">
        <f t="shared" si="12"/>
        <v>5</v>
      </c>
      <c r="B160" s="226">
        <f t="shared" si="13"/>
        <v>40683</v>
      </c>
      <c r="C160" s="227">
        <v>1349</v>
      </c>
      <c r="D160" s="342">
        <v>1633</v>
      </c>
      <c r="E160" s="227">
        <f t="shared" si="9"/>
        <v>1666</v>
      </c>
      <c r="F160" s="227">
        <v>1413</v>
      </c>
      <c r="G160" s="227">
        <v>786</v>
      </c>
      <c r="X160" s="426">
        <v>40676</v>
      </c>
      <c r="Y160" s="228">
        <v>1306</v>
      </c>
      <c r="Z160" s="293">
        <v>1494</v>
      </c>
      <c r="AA160" s="228">
        <v>1720</v>
      </c>
      <c r="AB160" s="228">
        <v>1392</v>
      </c>
      <c r="AC160" s="228">
        <v>788</v>
      </c>
      <c r="AE160" s="64" t="str">
        <f t="shared" si="8"/>
        <v>5-2011</v>
      </c>
    </row>
    <row r="161" spans="1:31" s="64" customFormat="1" ht="13">
      <c r="A161" s="64">
        <f t="shared" si="12"/>
        <v>5</v>
      </c>
      <c r="B161" s="226">
        <f t="shared" si="13"/>
        <v>40690</v>
      </c>
      <c r="C161" s="227">
        <v>1474</v>
      </c>
      <c r="D161" s="342">
        <v>1821</v>
      </c>
      <c r="E161" s="227">
        <f t="shared" si="9"/>
        <v>1865</v>
      </c>
      <c r="F161" s="227">
        <v>1451</v>
      </c>
      <c r="G161" s="227">
        <v>778</v>
      </c>
      <c r="X161" s="426">
        <v>40683</v>
      </c>
      <c r="Y161" s="228">
        <v>1349</v>
      </c>
      <c r="Z161" s="293">
        <v>1633</v>
      </c>
      <c r="AA161" s="228">
        <v>1666</v>
      </c>
      <c r="AB161" s="228">
        <v>1413</v>
      </c>
      <c r="AC161" s="228">
        <v>786</v>
      </c>
      <c r="AE161" s="64" t="str">
        <f t="shared" si="8"/>
        <v>5-2011</v>
      </c>
    </row>
    <row r="162" spans="1:31" s="64" customFormat="1" ht="13">
      <c r="A162" s="64">
        <f>WEEKDAY(B162,2)</f>
        <v>5</v>
      </c>
      <c r="B162" s="226">
        <f t="shared" si="13"/>
        <v>40697</v>
      </c>
      <c r="C162" s="227">
        <v>1489</v>
      </c>
      <c r="D162" s="342">
        <v>1939</v>
      </c>
      <c r="E162" s="227">
        <f t="shared" si="9"/>
        <v>1791</v>
      </c>
      <c r="F162" s="227">
        <v>1435</v>
      </c>
      <c r="G162" s="227">
        <v>765</v>
      </c>
      <c r="X162" s="426">
        <v>40690</v>
      </c>
      <c r="Y162" s="228">
        <v>1474</v>
      </c>
      <c r="Z162" s="293">
        <v>1821</v>
      </c>
      <c r="AA162" s="228">
        <v>1865</v>
      </c>
      <c r="AB162" s="228">
        <v>1451</v>
      </c>
      <c r="AC162" s="228">
        <v>778</v>
      </c>
      <c r="AE162" s="64" t="str">
        <f t="shared" si="8"/>
        <v>5-2011</v>
      </c>
    </row>
    <row r="163" spans="1:31" s="64" customFormat="1" ht="13">
      <c r="A163" s="64">
        <f t="shared" si="12"/>
        <v>5</v>
      </c>
      <c r="B163" s="226">
        <f t="shared" si="13"/>
        <v>40704</v>
      </c>
      <c r="C163" s="227">
        <v>1418</v>
      </c>
      <c r="D163" s="342">
        <v>1735</v>
      </c>
      <c r="E163" s="227">
        <f t="shared" si="9"/>
        <v>1927</v>
      </c>
      <c r="F163" s="227">
        <v>1348</v>
      </c>
      <c r="G163" s="227">
        <v>749</v>
      </c>
      <c r="H163" s="243">
        <f t="shared" ref="H163:H170" si="14">D163-D162</f>
        <v>-204</v>
      </c>
      <c r="X163" s="426">
        <v>40697</v>
      </c>
      <c r="Y163" s="228">
        <v>1489</v>
      </c>
      <c r="Z163" s="293">
        <v>1939</v>
      </c>
      <c r="AA163" s="228">
        <v>1791</v>
      </c>
      <c r="AB163" s="228">
        <v>1435</v>
      </c>
      <c r="AC163" s="228">
        <v>765</v>
      </c>
      <c r="AE163" s="64" t="str">
        <f t="shared" si="8"/>
        <v>6-2011</v>
      </c>
    </row>
    <row r="164" spans="1:31" s="64" customFormat="1" ht="13">
      <c r="A164" s="64">
        <f t="shared" si="12"/>
        <v>5</v>
      </c>
      <c r="B164" s="226">
        <f t="shared" si="13"/>
        <v>40711</v>
      </c>
      <c r="C164" s="227">
        <v>1423</v>
      </c>
      <c r="D164" s="342">
        <v>1824</v>
      </c>
      <c r="E164" s="227">
        <f t="shared" si="9"/>
        <v>1914</v>
      </c>
      <c r="F164" s="227">
        <v>1319</v>
      </c>
      <c r="G164" s="227">
        <v>734</v>
      </c>
      <c r="H164" s="243">
        <f t="shared" si="14"/>
        <v>89</v>
      </c>
      <c r="X164" s="426">
        <v>40704</v>
      </c>
      <c r="Y164" s="228">
        <v>1418</v>
      </c>
      <c r="Z164" s="293">
        <v>1735</v>
      </c>
      <c r="AA164" s="228">
        <v>1927</v>
      </c>
      <c r="AB164" s="228">
        <v>1348</v>
      </c>
      <c r="AC164" s="228">
        <v>749</v>
      </c>
      <c r="AE164" s="64" t="str">
        <f t="shared" si="8"/>
        <v>6-2011</v>
      </c>
    </row>
    <row r="165" spans="1:31" s="64" customFormat="1" ht="13">
      <c r="A165" s="64">
        <f t="shared" ref="A165:A171" si="15">WEEKDAY(B165,2)</f>
        <v>5</v>
      </c>
      <c r="B165" s="226">
        <f t="shared" ref="B165:B184" si="16">B164+7</f>
        <v>40718</v>
      </c>
      <c r="C165" s="227">
        <v>1424</v>
      </c>
      <c r="D165" s="342">
        <v>1974</v>
      </c>
      <c r="E165" s="227">
        <f t="shared" si="9"/>
        <v>1764</v>
      </c>
      <c r="F165" s="227">
        <v>1322</v>
      </c>
      <c r="G165" s="227">
        <v>721</v>
      </c>
      <c r="H165" s="243">
        <f t="shared" si="14"/>
        <v>150</v>
      </c>
      <c r="X165" s="426">
        <v>40711</v>
      </c>
      <c r="Y165" s="228">
        <v>1423</v>
      </c>
      <c r="Z165" s="293">
        <v>1824</v>
      </c>
      <c r="AA165" s="228">
        <v>1914</v>
      </c>
      <c r="AB165" s="228">
        <v>1319</v>
      </c>
      <c r="AC165" s="228">
        <v>734</v>
      </c>
      <c r="AE165" s="64" t="str">
        <f t="shared" si="8"/>
        <v>6-2011</v>
      </c>
    </row>
    <row r="166" spans="1:31" s="64" customFormat="1" ht="13">
      <c r="A166" s="64">
        <f t="shared" si="15"/>
        <v>5</v>
      </c>
      <c r="B166" s="226">
        <f t="shared" si="16"/>
        <v>40725</v>
      </c>
      <c r="C166" s="227">
        <v>1422</v>
      </c>
      <c r="D166" s="342">
        <v>2045</v>
      </c>
      <c r="E166" s="227">
        <f t="shared" si="9"/>
        <v>1590</v>
      </c>
      <c r="F166" s="227">
        <v>1306</v>
      </c>
      <c r="G166" s="227">
        <v>712</v>
      </c>
      <c r="H166" s="243">
        <f t="shared" si="14"/>
        <v>71</v>
      </c>
      <c r="X166" s="426">
        <v>40718</v>
      </c>
      <c r="Y166" s="228">
        <v>1424</v>
      </c>
      <c r="Z166" s="293">
        <v>1974</v>
      </c>
      <c r="AA166" s="228">
        <v>1764</v>
      </c>
      <c r="AB166" s="228">
        <v>1322</v>
      </c>
      <c r="AC166" s="228">
        <v>721</v>
      </c>
      <c r="AE166" s="64" t="str">
        <f t="shared" si="8"/>
        <v>6-2011</v>
      </c>
    </row>
    <row r="167" spans="1:31" s="64" customFormat="1" ht="13">
      <c r="A167" s="64">
        <f t="shared" si="15"/>
        <v>5</v>
      </c>
      <c r="B167" s="226">
        <f t="shared" si="16"/>
        <v>40732</v>
      </c>
      <c r="C167" s="227">
        <v>1449</v>
      </c>
      <c r="D167" s="342">
        <v>2115</v>
      </c>
      <c r="E167" s="227">
        <f t="shared" si="9"/>
        <v>1684</v>
      </c>
      <c r="F167" s="227">
        <v>1277</v>
      </c>
      <c r="G167" s="227">
        <v>699</v>
      </c>
      <c r="H167" s="243">
        <f t="shared" si="14"/>
        <v>70</v>
      </c>
      <c r="L167" s="226"/>
      <c r="X167" s="426">
        <v>40725</v>
      </c>
      <c r="Y167" s="228">
        <v>1422</v>
      </c>
      <c r="Z167" s="293">
        <v>2045</v>
      </c>
      <c r="AA167" s="228">
        <v>1590</v>
      </c>
      <c r="AB167" s="228">
        <v>1306</v>
      </c>
      <c r="AC167" s="228">
        <v>712</v>
      </c>
      <c r="AE167" s="64" t="str">
        <f t="shared" si="8"/>
        <v>7-2011</v>
      </c>
    </row>
    <row r="168" spans="1:31" s="64" customFormat="1" ht="13">
      <c r="A168" s="64">
        <f t="shared" si="15"/>
        <v>5</v>
      </c>
      <c r="B168" s="226">
        <f t="shared" si="16"/>
        <v>40739</v>
      </c>
      <c r="C168" s="227">
        <v>1353</v>
      </c>
      <c r="D168" s="342">
        <v>1918</v>
      </c>
      <c r="E168" s="227">
        <f t="shared" si="9"/>
        <v>1578</v>
      </c>
      <c r="F168" s="227">
        <v>1271</v>
      </c>
      <c r="G168" s="227">
        <v>696</v>
      </c>
      <c r="H168" s="243">
        <f t="shared" si="14"/>
        <v>-197</v>
      </c>
      <c r="X168" s="426">
        <v>40732</v>
      </c>
      <c r="Y168" s="228">
        <v>1449</v>
      </c>
      <c r="Z168" s="293">
        <v>2115</v>
      </c>
      <c r="AA168" s="228">
        <v>1684</v>
      </c>
      <c r="AB168" s="228">
        <v>1277</v>
      </c>
      <c r="AC168" s="228">
        <v>699</v>
      </c>
      <c r="AE168" s="64" t="str">
        <f t="shared" si="8"/>
        <v>7-2011</v>
      </c>
    </row>
    <row r="169" spans="1:31" s="64" customFormat="1" ht="13">
      <c r="A169" s="64">
        <f t="shared" si="15"/>
        <v>5</v>
      </c>
      <c r="B169" s="226">
        <f t="shared" si="16"/>
        <v>40746</v>
      </c>
      <c r="C169" s="227">
        <v>1323</v>
      </c>
      <c r="D169" s="342">
        <v>1841</v>
      </c>
      <c r="E169" s="227">
        <f t="shared" si="9"/>
        <v>1535</v>
      </c>
      <c r="F169" s="227">
        <v>1271</v>
      </c>
      <c r="G169" s="227">
        <v>697</v>
      </c>
      <c r="H169" s="243">
        <f t="shared" si="14"/>
        <v>-77</v>
      </c>
      <c r="X169" s="426">
        <v>40739</v>
      </c>
      <c r="Y169" s="228">
        <v>1353</v>
      </c>
      <c r="Z169" s="293">
        <v>1918</v>
      </c>
      <c r="AA169" s="228">
        <v>1578</v>
      </c>
      <c r="AB169" s="228">
        <v>1271</v>
      </c>
      <c r="AC169" s="228">
        <v>696</v>
      </c>
      <c r="AE169" s="64" t="str">
        <f t="shared" si="8"/>
        <v>7-2011</v>
      </c>
    </row>
    <row r="170" spans="1:31" s="64" customFormat="1" ht="13">
      <c r="A170" s="64">
        <f t="shared" si="15"/>
        <v>5</v>
      </c>
      <c r="B170" s="226">
        <f t="shared" si="16"/>
        <v>40753</v>
      </c>
      <c r="C170" s="227">
        <v>1264</v>
      </c>
      <c r="D170" s="342">
        <v>1749</v>
      </c>
      <c r="E170" s="227">
        <f t="shared" si="9"/>
        <v>1511</v>
      </c>
      <c r="F170" s="227">
        <v>1259</v>
      </c>
      <c r="G170" s="227">
        <v>676</v>
      </c>
      <c r="H170" s="243">
        <f t="shared" si="14"/>
        <v>-92</v>
      </c>
      <c r="X170" s="426">
        <v>40746</v>
      </c>
      <c r="Y170" s="228">
        <v>1323</v>
      </c>
      <c r="Z170" s="293">
        <v>1841</v>
      </c>
      <c r="AA170" s="228">
        <v>1535</v>
      </c>
      <c r="AB170" s="228">
        <v>1271</v>
      </c>
      <c r="AC170" s="228">
        <v>697</v>
      </c>
      <c r="AE170" s="64" t="str">
        <f t="shared" si="8"/>
        <v>7-2011</v>
      </c>
    </row>
    <row r="171" spans="1:31" s="64" customFormat="1" ht="13">
      <c r="A171" s="64">
        <f t="shared" si="15"/>
        <v>5</v>
      </c>
      <c r="B171" s="226">
        <f t="shared" si="16"/>
        <v>40760</v>
      </c>
      <c r="C171" s="227">
        <v>1268</v>
      </c>
      <c r="D171" s="342">
        <v>1804</v>
      </c>
      <c r="E171" s="227">
        <f t="shared" si="9"/>
        <v>1478</v>
      </c>
      <c r="F171" s="227">
        <v>1250</v>
      </c>
      <c r="G171" s="227">
        <v>660</v>
      </c>
      <c r="H171" s="243">
        <f t="shared" ref="H171:H190" si="17">D171-D170</f>
        <v>55</v>
      </c>
      <c r="W171" s="245"/>
      <c r="X171" s="426">
        <v>40753</v>
      </c>
      <c r="Y171" s="228">
        <v>1264</v>
      </c>
      <c r="Z171" s="293">
        <v>1749</v>
      </c>
      <c r="AA171" s="228">
        <v>1511</v>
      </c>
      <c r="AB171" s="228">
        <v>1259</v>
      </c>
      <c r="AC171" s="228">
        <v>676</v>
      </c>
      <c r="AE171" s="64" t="str">
        <f t="shared" si="8"/>
        <v>7-2011</v>
      </c>
    </row>
    <row r="172" spans="1:31" s="64" customFormat="1" ht="13">
      <c r="A172" s="64">
        <f t="shared" ref="A172:A177" si="18">WEEKDAY(B172,2)</f>
        <v>5</v>
      </c>
      <c r="B172" s="226">
        <f t="shared" si="16"/>
        <v>40767</v>
      </c>
      <c r="C172" s="227">
        <v>1287</v>
      </c>
      <c r="D172" s="342">
        <v>1851</v>
      </c>
      <c r="E172" s="227">
        <f t="shared" si="9"/>
        <v>1520</v>
      </c>
      <c r="F172" s="227">
        <v>1255</v>
      </c>
      <c r="G172" s="227">
        <v>642</v>
      </c>
      <c r="H172" s="243">
        <f t="shared" si="17"/>
        <v>47</v>
      </c>
      <c r="W172" s="245"/>
      <c r="X172" s="426">
        <v>40760</v>
      </c>
      <c r="Y172" s="228">
        <v>1268</v>
      </c>
      <c r="Z172" s="293">
        <v>1804</v>
      </c>
      <c r="AA172" s="228">
        <v>1478</v>
      </c>
      <c r="AB172" s="228">
        <v>1250</v>
      </c>
      <c r="AC172" s="228">
        <v>660</v>
      </c>
      <c r="AE172" s="64" t="str">
        <f t="shared" si="8"/>
        <v>8-2011</v>
      </c>
    </row>
    <row r="173" spans="1:31" s="64" customFormat="1" ht="13">
      <c r="A173" s="64">
        <f t="shared" si="18"/>
        <v>5</v>
      </c>
      <c r="B173" s="226">
        <f t="shared" si="16"/>
        <v>40774</v>
      </c>
      <c r="C173" s="227">
        <v>1462</v>
      </c>
      <c r="D173" s="342">
        <v>2220</v>
      </c>
      <c r="E173" s="227">
        <f t="shared" si="9"/>
        <v>1609</v>
      </c>
      <c r="F173" s="227">
        <v>1338</v>
      </c>
      <c r="G173" s="227">
        <v>648</v>
      </c>
      <c r="H173" s="243">
        <f t="shared" si="17"/>
        <v>369</v>
      </c>
      <c r="W173" s="245"/>
      <c r="X173" s="426">
        <v>40767</v>
      </c>
      <c r="Y173" s="228">
        <v>1287</v>
      </c>
      <c r="Z173" s="293">
        <v>1851</v>
      </c>
      <c r="AA173" s="228">
        <v>1520</v>
      </c>
      <c r="AB173" s="228">
        <v>1255</v>
      </c>
      <c r="AC173" s="228">
        <v>642</v>
      </c>
      <c r="AE173" s="64" t="str">
        <f t="shared" si="8"/>
        <v>8-2011</v>
      </c>
    </row>
    <row r="174" spans="1:31" s="64" customFormat="1" ht="13">
      <c r="A174" s="64">
        <f t="shared" si="18"/>
        <v>5</v>
      </c>
      <c r="B174" s="226">
        <f t="shared" si="16"/>
        <v>40781</v>
      </c>
      <c r="C174" s="227">
        <v>1541</v>
      </c>
      <c r="D174" s="342">
        <v>2346</v>
      </c>
      <c r="E174" s="227">
        <f t="shared" si="9"/>
        <v>1651</v>
      </c>
      <c r="F174" s="227">
        <v>1387</v>
      </c>
      <c r="G174" s="227">
        <v>667</v>
      </c>
      <c r="H174" s="243">
        <f t="shared" si="17"/>
        <v>126</v>
      </c>
      <c r="W174" s="245"/>
      <c r="X174" s="426">
        <v>40774</v>
      </c>
      <c r="Y174" s="228">
        <v>1462</v>
      </c>
      <c r="Z174" s="293">
        <v>2220</v>
      </c>
      <c r="AA174" s="228">
        <v>1609</v>
      </c>
      <c r="AB174" s="228">
        <v>1338</v>
      </c>
      <c r="AC174" s="228">
        <v>648</v>
      </c>
      <c r="AE174" s="64" t="str">
        <f t="shared" si="8"/>
        <v>8-2011</v>
      </c>
    </row>
    <row r="175" spans="1:31" s="64" customFormat="1" ht="13">
      <c r="A175" s="64">
        <f t="shared" si="18"/>
        <v>5</v>
      </c>
      <c r="B175" s="226">
        <f t="shared" si="16"/>
        <v>40788</v>
      </c>
      <c r="C175" s="227">
        <v>1740</v>
      </c>
      <c r="D175" s="342">
        <v>2975</v>
      </c>
      <c r="E175" s="227">
        <f t="shared" si="9"/>
        <v>1630</v>
      </c>
      <c r="F175" s="227">
        <v>1379</v>
      </c>
      <c r="G175" s="227">
        <v>670</v>
      </c>
      <c r="H175" s="243">
        <f t="shared" si="17"/>
        <v>629</v>
      </c>
      <c r="W175" s="245"/>
      <c r="X175" s="426">
        <v>40781</v>
      </c>
      <c r="Y175" s="228">
        <v>1541</v>
      </c>
      <c r="Z175" s="293">
        <v>2346</v>
      </c>
      <c r="AA175" s="228">
        <v>1651</v>
      </c>
      <c r="AB175" s="228">
        <v>1387</v>
      </c>
      <c r="AC175" s="228">
        <v>667</v>
      </c>
      <c r="AE175" s="64" t="str">
        <f t="shared" si="8"/>
        <v>8-2011</v>
      </c>
    </row>
    <row r="176" spans="1:31" s="64" customFormat="1" ht="13">
      <c r="A176" s="64">
        <f t="shared" si="18"/>
        <v>5</v>
      </c>
      <c r="B176" s="226">
        <f t="shared" si="16"/>
        <v>40795</v>
      </c>
      <c r="C176" s="227">
        <v>1838</v>
      </c>
      <c r="D176" s="342">
        <v>3185</v>
      </c>
      <c r="E176" s="227">
        <f t="shared" si="9"/>
        <v>1685</v>
      </c>
      <c r="F176" s="227">
        <v>1401</v>
      </c>
      <c r="G176" s="227">
        <v>683</v>
      </c>
      <c r="H176" s="243">
        <f t="shared" si="17"/>
        <v>210</v>
      </c>
      <c r="W176" s="245"/>
      <c r="X176" s="426">
        <v>40788</v>
      </c>
      <c r="Y176" s="228">
        <v>1740</v>
      </c>
      <c r="Z176" s="293">
        <v>2975</v>
      </c>
      <c r="AA176" s="228">
        <v>1630</v>
      </c>
      <c r="AB176" s="228">
        <v>1379</v>
      </c>
      <c r="AC176" s="228">
        <v>670</v>
      </c>
      <c r="AE176" s="64" t="str">
        <f t="shared" si="8"/>
        <v>9-2011</v>
      </c>
    </row>
    <row r="177" spans="1:31" s="64" customFormat="1" ht="13">
      <c r="A177" s="64">
        <f t="shared" si="18"/>
        <v>5</v>
      </c>
      <c r="B177" s="226">
        <f t="shared" si="16"/>
        <v>40802</v>
      </c>
      <c r="C177" s="227">
        <v>1814</v>
      </c>
      <c r="D177" s="342">
        <v>3008</v>
      </c>
      <c r="E177" s="227">
        <f t="shared" si="9"/>
        <v>1746</v>
      </c>
      <c r="F177" s="227">
        <v>1446</v>
      </c>
      <c r="G177" s="227">
        <v>677</v>
      </c>
      <c r="H177" s="243">
        <f t="shared" si="17"/>
        <v>-177</v>
      </c>
      <c r="W177" s="245"/>
      <c r="X177" s="426">
        <v>40795</v>
      </c>
      <c r="Y177" s="228">
        <v>1838</v>
      </c>
      <c r="Z177" s="293">
        <v>3185</v>
      </c>
      <c r="AA177" s="228">
        <v>1685</v>
      </c>
      <c r="AB177" s="228">
        <v>1401</v>
      </c>
      <c r="AC177" s="228">
        <v>683</v>
      </c>
      <c r="AE177" s="64" t="str">
        <f t="shared" si="8"/>
        <v>9-2011</v>
      </c>
    </row>
    <row r="178" spans="1:31" s="64" customFormat="1" ht="13">
      <c r="A178" s="64">
        <f t="shared" ref="A178:A184" si="19">WEEKDAY(B178,2)</f>
        <v>5</v>
      </c>
      <c r="B178" s="226">
        <f t="shared" si="16"/>
        <v>40809</v>
      </c>
      <c r="C178" s="227">
        <v>1920</v>
      </c>
      <c r="D178" s="342">
        <v>3335</v>
      </c>
      <c r="E178" s="227">
        <f t="shared" si="9"/>
        <v>1641</v>
      </c>
      <c r="F178" s="227">
        <v>1479</v>
      </c>
      <c r="G178" s="236">
        <v>687</v>
      </c>
      <c r="H178" s="243">
        <f t="shared" si="17"/>
        <v>327</v>
      </c>
      <c r="W178" s="245"/>
      <c r="X178" s="426">
        <v>40802</v>
      </c>
      <c r="Y178" s="228">
        <v>1814</v>
      </c>
      <c r="Z178" s="293">
        <v>3008</v>
      </c>
      <c r="AA178" s="228">
        <v>1746</v>
      </c>
      <c r="AB178" s="228">
        <v>1446</v>
      </c>
      <c r="AC178" s="228">
        <v>677</v>
      </c>
      <c r="AE178" s="64" t="str">
        <f t="shared" si="8"/>
        <v>9-2011</v>
      </c>
    </row>
    <row r="179" spans="1:31" s="64" customFormat="1" ht="13">
      <c r="A179" s="64">
        <f t="shared" si="19"/>
        <v>5</v>
      </c>
      <c r="B179" s="226">
        <f t="shared" si="16"/>
        <v>40816</v>
      </c>
      <c r="C179" s="227">
        <v>1899</v>
      </c>
      <c r="D179" s="342">
        <v>3136</v>
      </c>
      <c r="E179" s="227">
        <f t="shared" si="9"/>
        <v>1726</v>
      </c>
      <c r="F179" s="227">
        <v>1499</v>
      </c>
      <c r="G179" s="236">
        <v>740</v>
      </c>
      <c r="H179" s="243">
        <f t="shared" si="17"/>
        <v>-199</v>
      </c>
      <c r="W179" s="245"/>
      <c r="X179" s="426">
        <v>40809</v>
      </c>
      <c r="Y179" s="228">
        <v>1920</v>
      </c>
      <c r="Z179" s="293">
        <v>3335</v>
      </c>
      <c r="AA179" s="228">
        <v>1641</v>
      </c>
      <c r="AB179" s="228">
        <v>1479</v>
      </c>
      <c r="AC179" s="228">
        <v>687</v>
      </c>
      <c r="AE179" s="64" t="str">
        <f t="shared" si="8"/>
        <v>9-2011</v>
      </c>
    </row>
    <row r="180" spans="1:31" s="64" customFormat="1" ht="13">
      <c r="A180" s="64">
        <f t="shared" si="19"/>
        <v>5</v>
      </c>
      <c r="B180" s="226">
        <f t="shared" si="16"/>
        <v>40823</v>
      </c>
      <c r="C180" s="227">
        <v>2000</v>
      </c>
      <c r="D180" s="342">
        <v>3218</v>
      </c>
      <c r="E180" s="227">
        <f t="shared" si="9"/>
        <v>1913</v>
      </c>
      <c r="F180" s="227">
        <v>1533</v>
      </c>
      <c r="G180" s="236">
        <v>774</v>
      </c>
      <c r="H180" s="243">
        <f t="shared" si="17"/>
        <v>82</v>
      </c>
      <c r="W180" s="245"/>
      <c r="X180" s="426">
        <v>40816</v>
      </c>
      <c r="Y180" s="228">
        <v>1899</v>
      </c>
      <c r="Z180" s="293">
        <v>3136</v>
      </c>
      <c r="AA180" s="228">
        <v>1726</v>
      </c>
      <c r="AB180" s="228">
        <v>1499</v>
      </c>
      <c r="AC180" s="228">
        <v>740</v>
      </c>
      <c r="AE180" s="64" t="str">
        <f t="shared" si="8"/>
        <v>9-2011</v>
      </c>
    </row>
    <row r="181" spans="1:31" s="64" customFormat="1" ht="13">
      <c r="A181" s="64">
        <f t="shared" si="19"/>
        <v>5</v>
      </c>
      <c r="B181" s="226">
        <f t="shared" si="16"/>
        <v>40830</v>
      </c>
      <c r="C181" s="227">
        <v>2173</v>
      </c>
      <c r="D181" s="342">
        <v>3587</v>
      </c>
      <c r="E181" s="227">
        <f t="shared" si="9"/>
        <v>2084</v>
      </c>
      <c r="F181" s="227">
        <v>1594</v>
      </c>
      <c r="G181" s="236">
        <v>822</v>
      </c>
      <c r="H181" s="243">
        <f t="shared" si="17"/>
        <v>369</v>
      </c>
      <c r="W181" s="245"/>
      <c r="X181" s="426">
        <v>40823</v>
      </c>
      <c r="Y181" s="228">
        <v>2000</v>
      </c>
      <c r="Z181" s="293">
        <v>3218</v>
      </c>
      <c r="AA181" s="228">
        <v>1913</v>
      </c>
      <c r="AB181" s="228">
        <v>1533</v>
      </c>
      <c r="AC181" s="228">
        <v>774</v>
      </c>
      <c r="AE181" s="64" t="str">
        <f t="shared" si="8"/>
        <v>10-2011</v>
      </c>
    </row>
    <row r="182" spans="1:31" s="64" customFormat="1" ht="13">
      <c r="A182" s="64">
        <f t="shared" si="19"/>
        <v>5</v>
      </c>
      <c r="B182" s="226">
        <f t="shared" si="16"/>
        <v>40837</v>
      </c>
      <c r="C182" s="227">
        <v>2153</v>
      </c>
      <c r="D182" s="342">
        <v>3566</v>
      </c>
      <c r="E182" s="227">
        <f t="shared" si="9"/>
        <v>2026</v>
      </c>
      <c r="F182" s="227">
        <v>1607</v>
      </c>
      <c r="G182" s="236">
        <v>826</v>
      </c>
      <c r="H182" s="243">
        <f t="shared" si="17"/>
        <v>-21</v>
      </c>
      <c r="W182" s="245"/>
      <c r="X182" s="426">
        <v>40830</v>
      </c>
      <c r="Y182" s="228">
        <v>2173</v>
      </c>
      <c r="Z182" s="293">
        <v>3587</v>
      </c>
      <c r="AA182" s="228">
        <v>2084</v>
      </c>
      <c r="AB182" s="228">
        <v>1594</v>
      </c>
      <c r="AC182" s="228">
        <v>822</v>
      </c>
      <c r="AE182" s="64" t="str">
        <f t="shared" si="8"/>
        <v>10-2011</v>
      </c>
    </row>
    <row r="183" spans="1:31" s="64" customFormat="1" ht="13">
      <c r="A183" s="64">
        <f t="shared" si="19"/>
        <v>5</v>
      </c>
      <c r="B183" s="226">
        <f t="shared" si="16"/>
        <v>40844</v>
      </c>
      <c r="C183" s="227">
        <f>Y184</f>
        <v>2018</v>
      </c>
      <c r="D183" s="342">
        <f t="shared" ref="C183:G186" si="20">Z184</f>
        <v>3274</v>
      </c>
      <c r="E183" s="227">
        <f t="shared" si="9"/>
        <v>1939</v>
      </c>
      <c r="F183" s="227">
        <f t="shared" si="20"/>
        <v>1545</v>
      </c>
      <c r="G183" s="236">
        <f t="shared" si="20"/>
        <v>786</v>
      </c>
      <c r="H183" s="243">
        <f t="shared" si="17"/>
        <v>-292</v>
      </c>
      <c r="W183" s="245"/>
      <c r="X183" s="426">
        <v>40837</v>
      </c>
      <c r="Y183" s="228">
        <v>2153</v>
      </c>
      <c r="Z183" s="293">
        <v>3566</v>
      </c>
      <c r="AA183" s="228">
        <v>2026</v>
      </c>
      <c r="AB183" s="228">
        <v>1607</v>
      </c>
      <c r="AC183" s="228">
        <v>826</v>
      </c>
      <c r="AE183" s="64" t="str">
        <f t="shared" si="8"/>
        <v>10-2011</v>
      </c>
    </row>
    <row r="184" spans="1:31" s="64" customFormat="1" ht="13">
      <c r="A184" s="64">
        <f t="shared" si="19"/>
        <v>5</v>
      </c>
      <c r="B184" s="226">
        <f t="shared" si="16"/>
        <v>40851</v>
      </c>
      <c r="C184" s="227">
        <f t="shared" si="20"/>
        <v>1784</v>
      </c>
      <c r="D184" s="342">
        <f t="shared" si="20"/>
        <v>2788</v>
      </c>
      <c r="E184" s="227">
        <f t="shared" si="9"/>
        <v>1836</v>
      </c>
      <c r="F184" s="227">
        <f t="shared" si="20"/>
        <v>1425</v>
      </c>
      <c r="G184" s="236">
        <f t="shared" si="20"/>
        <v>728</v>
      </c>
      <c r="H184" s="243">
        <f t="shared" si="17"/>
        <v>-486</v>
      </c>
      <c r="W184" s="245"/>
      <c r="X184" s="426">
        <v>40844</v>
      </c>
      <c r="Y184" s="228">
        <v>2018</v>
      </c>
      <c r="Z184" s="293">
        <v>3274</v>
      </c>
      <c r="AA184" s="228">
        <v>1939</v>
      </c>
      <c r="AB184" s="228">
        <v>1545</v>
      </c>
      <c r="AC184" s="228">
        <v>786</v>
      </c>
      <c r="AE184" s="64" t="str">
        <f t="shared" si="8"/>
        <v>10-2011</v>
      </c>
    </row>
    <row r="185" spans="1:31" s="64" customFormat="1" ht="13">
      <c r="A185" s="64">
        <f t="shared" ref="A185:A194" si="21">WEEKDAY(B185,2)</f>
        <v>5</v>
      </c>
      <c r="B185" s="226">
        <f t="shared" ref="B185:B190" si="22">IF(X186="","",X186)</f>
        <v>40858</v>
      </c>
      <c r="C185" s="227">
        <f t="shared" si="20"/>
        <v>1835</v>
      </c>
      <c r="D185" s="342">
        <f t="shared" si="20"/>
        <v>3150</v>
      </c>
      <c r="E185" s="227">
        <f t="shared" si="9"/>
        <v>1761</v>
      </c>
      <c r="F185" s="227">
        <f t="shared" si="20"/>
        <v>1324</v>
      </c>
      <c r="G185" s="236">
        <f t="shared" si="20"/>
        <v>675</v>
      </c>
      <c r="H185" s="243">
        <f t="shared" si="17"/>
        <v>362</v>
      </c>
      <c r="W185" s="245"/>
      <c r="X185" s="426">
        <v>40851</v>
      </c>
      <c r="Y185" s="228">
        <v>1784</v>
      </c>
      <c r="Z185" s="293">
        <v>2788</v>
      </c>
      <c r="AA185" s="228">
        <v>1836</v>
      </c>
      <c r="AB185" s="228">
        <v>1425</v>
      </c>
      <c r="AC185" s="228">
        <v>728</v>
      </c>
      <c r="AE185" s="64" t="str">
        <f t="shared" si="8"/>
        <v>11-2011</v>
      </c>
    </row>
    <row r="186" spans="1:31" s="64" customFormat="1" ht="13">
      <c r="A186" s="64">
        <f t="shared" si="21"/>
        <v>5</v>
      </c>
      <c r="B186" s="226">
        <f t="shared" si="22"/>
        <v>40865</v>
      </c>
      <c r="C186" s="227">
        <f t="shared" si="20"/>
        <v>1895</v>
      </c>
      <c r="D186" s="342">
        <f t="shared" si="20"/>
        <v>3235</v>
      </c>
      <c r="E186" s="227">
        <f t="shared" si="9"/>
        <v>1831</v>
      </c>
      <c r="F186" s="227">
        <f t="shared" si="20"/>
        <v>1381</v>
      </c>
      <c r="G186" s="236">
        <f t="shared" si="20"/>
        <v>661</v>
      </c>
      <c r="H186" s="243">
        <f t="shared" si="17"/>
        <v>85</v>
      </c>
      <c r="W186" s="245"/>
      <c r="X186" s="426">
        <v>40858</v>
      </c>
      <c r="Y186" s="228">
        <v>1835</v>
      </c>
      <c r="Z186" s="293">
        <v>3150</v>
      </c>
      <c r="AA186" s="228">
        <v>1761</v>
      </c>
      <c r="AB186" s="228">
        <v>1324</v>
      </c>
      <c r="AC186" s="228">
        <v>675</v>
      </c>
      <c r="AE186" s="64" t="str">
        <f t="shared" si="8"/>
        <v>11-2011</v>
      </c>
    </row>
    <row r="187" spans="1:31" s="64" customFormat="1" ht="13">
      <c r="A187" s="64">
        <f t="shared" si="21"/>
        <v>5</v>
      </c>
      <c r="B187" s="226">
        <f t="shared" si="22"/>
        <v>40872</v>
      </c>
      <c r="C187" s="227">
        <f t="shared" ref="C187:C249" si="23">IF(Y188="","",Y188)</f>
        <v>1807</v>
      </c>
      <c r="D187" s="342">
        <f t="shared" ref="D187:E249" si="24">IF(Z188="","",Z188)</f>
        <v>3049</v>
      </c>
      <c r="E187" s="227">
        <f t="shared" si="9"/>
        <v>1794</v>
      </c>
      <c r="F187" s="227">
        <f t="shared" ref="F187:F249" si="25">IF(AB188="","",AB188)</f>
        <v>1380</v>
      </c>
      <c r="G187" s="236">
        <f t="shared" ref="G187:G249" si="26">IF(AC188="","",AC188)</f>
        <v>639</v>
      </c>
      <c r="H187" s="243">
        <f t="shared" si="17"/>
        <v>-186</v>
      </c>
      <c r="W187" s="245"/>
      <c r="X187" s="426">
        <v>40865</v>
      </c>
      <c r="Y187" s="228">
        <v>1895</v>
      </c>
      <c r="Z187" s="293">
        <v>3235</v>
      </c>
      <c r="AA187" s="228">
        <v>1831</v>
      </c>
      <c r="AB187" s="228">
        <v>1381</v>
      </c>
      <c r="AC187" s="228">
        <v>661</v>
      </c>
      <c r="AE187" s="64" t="str">
        <f t="shared" si="8"/>
        <v>11-2011</v>
      </c>
    </row>
    <row r="188" spans="1:31" s="64" customFormat="1" ht="13">
      <c r="A188" s="64">
        <f t="shared" si="21"/>
        <v>5</v>
      </c>
      <c r="B188" s="226">
        <f t="shared" si="22"/>
        <v>40879</v>
      </c>
      <c r="C188" s="227">
        <f t="shared" si="23"/>
        <v>1866</v>
      </c>
      <c r="D188" s="342">
        <f t="shared" si="24"/>
        <v>3409</v>
      </c>
      <c r="E188" s="227">
        <f t="shared" si="9"/>
        <v>1701</v>
      </c>
      <c r="F188" s="227">
        <f t="shared" si="25"/>
        <v>1335</v>
      </c>
      <c r="G188" s="236">
        <f t="shared" si="26"/>
        <v>623</v>
      </c>
      <c r="H188" s="243">
        <f t="shared" si="17"/>
        <v>360</v>
      </c>
      <c r="W188" s="245"/>
      <c r="X188" s="426">
        <v>40872</v>
      </c>
      <c r="Y188" s="228">
        <v>1807</v>
      </c>
      <c r="Z188" s="293">
        <v>3049</v>
      </c>
      <c r="AA188" s="228">
        <v>1794</v>
      </c>
      <c r="AB188" s="228">
        <v>1380</v>
      </c>
      <c r="AC188" s="228">
        <v>639</v>
      </c>
      <c r="AE188" s="64" t="str">
        <f t="shared" si="8"/>
        <v>11-2011</v>
      </c>
    </row>
    <row r="189" spans="1:31" s="64" customFormat="1" ht="13">
      <c r="A189" s="64">
        <f t="shared" si="21"/>
        <v>5</v>
      </c>
      <c r="B189" s="226">
        <f t="shared" si="22"/>
        <v>40886</v>
      </c>
      <c r="C189" s="227">
        <f t="shared" ref="C189:G190" si="27">IF(Y190="","",Y190)</f>
        <v>1922</v>
      </c>
      <c r="D189" s="342">
        <f t="shared" si="27"/>
        <v>3697</v>
      </c>
      <c r="E189" s="227">
        <f t="shared" si="9"/>
        <v>1713</v>
      </c>
      <c r="F189" s="227">
        <f t="shared" si="27"/>
        <v>1230</v>
      </c>
      <c r="G189" s="236">
        <f t="shared" si="27"/>
        <v>602</v>
      </c>
      <c r="H189" s="243">
        <f t="shared" si="17"/>
        <v>288</v>
      </c>
      <c r="W189" s="245"/>
      <c r="X189" s="426">
        <v>40879</v>
      </c>
      <c r="Y189" s="228">
        <v>1866</v>
      </c>
      <c r="Z189" s="293">
        <v>3409</v>
      </c>
      <c r="AA189" s="228">
        <v>1701</v>
      </c>
      <c r="AB189" s="228">
        <v>1335</v>
      </c>
      <c r="AC189" s="228">
        <v>623</v>
      </c>
      <c r="AE189" s="64" t="str">
        <f t="shared" si="8"/>
        <v>12-2011</v>
      </c>
    </row>
    <row r="190" spans="1:31" s="64" customFormat="1" ht="13">
      <c r="A190" s="64">
        <f t="shared" si="21"/>
        <v>5</v>
      </c>
      <c r="B190" s="226">
        <f t="shared" si="22"/>
        <v>40893</v>
      </c>
      <c r="C190" s="227">
        <f t="shared" si="27"/>
        <v>1888</v>
      </c>
      <c r="D190" s="342">
        <f t="shared" si="27"/>
        <v>3572</v>
      </c>
      <c r="E190" s="227">
        <f t="shared" si="9"/>
        <v>1775</v>
      </c>
      <c r="F190" s="227">
        <f t="shared" si="27"/>
        <v>1193</v>
      </c>
      <c r="G190" s="236">
        <f t="shared" si="27"/>
        <v>588</v>
      </c>
      <c r="H190" s="243">
        <f t="shared" si="17"/>
        <v>-125</v>
      </c>
      <c r="W190" s="245"/>
      <c r="X190" s="426">
        <v>40886</v>
      </c>
      <c r="Y190" s="228">
        <v>1922</v>
      </c>
      <c r="Z190" s="293">
        <v>3697</v>
      </c>
      <c r="AA190" s="228">
        <v>1713</v>
      </c>
      <c r="AB190" s="228">
        <v>1230</v>
      </c>
      <c r="AC190" s="228">
        <v>602</v>
      </c>
      <c r="AE190" s="64" t="str">
        <f t="shared" si="8"/>
        <v>12-2011</v>
      </c>
    </row>
    <row r="191" spans="1:31" s="64" customFormat="1" ht="13">
      <c r="A191" s="64">
        <f t="shared" si="21"/>
        <v>5</v>
      </c>
      <c r="B191" s="226">
        <f t="shared" ref="B191:B249" si="28">IF(X192="","",X192)</f>
        <v>40900</v>
      </c>
      <c r="C191" s="227">
        <f t="shared" si="23"/>
        <v>1738</v>
      </c>
      <c r="D191" s="342">
        <f t="shared" si="24"/>
        <v>3287</v>
      </c>
      <c r="E191" s="227">
        <f t="shared" si="9"/>
        <v>1645</v>
      </c>
      <c r="F191" s="227">
        <f t="shared" si="25"/>
        <v>1176</v>
      </c>
      <c r="G191" s="236">
        <f t="shared" si="26"/>
        <v>577</v>
      </c>
      <c r="H191" s="243">
        <f t="shared" ref="H191:H204" si="29">D191-D190</f>
        <v>-285</v>
      </c>
      <c r="W191" s="245"/>
      <c r="X191" s="426">
        <v>40893</v>
      </c>
      <c r="Y191" s="228">
        <v>1888</v>
      </c>
      <c r="Z191" s="293">
        <v>3572</v>
      </c>
      <c r="AA191" s="228">
        <v>1775</v>
      </c>
      <c r="AB191" s="228">
        <v>1193</v>
      </c>
      <c r="AC191" s="228">
        <v>588</v>
      </c>
      <c r="AE191" s="64" t="str">
        <f t="shared" si="8"/>
        <v>12-2011</v>
      </c>
    </row>
    <row r="192" spans="1:31" s="64" customFormat="1" ht="13">
      <c r="A192" s="64">
        <f t="shared" si="21"/>
        <v>5</v>
      </c>
      <c r="B192" s="226">
        <f t="shared" si="28"/>
        <v>40907</v>
      </c>
      <c r="C192" s="227">
        <f t="shared" si="23"/>
        <v>1624</v>
      </c>
      <c r="D192" s="342">
        <f t="shared" si="24"/>
        <v>2955</v>
      </c>
      <c r="E192" s="227">
        <f t="shared" si="9"/>
        <v>1619</v>
      </c>
      <c r="F192" s="227">
        <f t="shared" si="25"/>
        <v>1158</v>
      </c>
      <c r="G192" s="236">
        <f t="shared" si="26"/>
        <v>570</v>
      </c>
      <c r="H192" s="243">
        <f t="shared" si="29"/>
        <v>-332</v>
      </c>
      <c r="W192" s="245"/>
      <c r="X192" s="426">
        <v>40900</v>
      </c>
      <c r="Y192" s="228">
        <v>1738</v>
      </c>
      <c r="Z192" s="293">
        <v>3287</v>
      </c>
      <c r="AA192" s="228">
        <v>1645</v>
      </c>
      <c r="AB192" s="228">
        <v>1176</v>
      </c>
      <c r="AC192" s="228">
        <v>577</v>
      </c>
      <c r="AE192" s="64" t="str">
        <f t="shared" si="8"/>
        <v>12-2011</v>
      </c>
    </row>
    <row r="193" spans="1:31" s="64" customFormat="1" ht="13">
      <c r="A193" s="64">
        <f t="shared" si="21"/>
        <v>5</v>
      </c>
      <c r="B193" s="226">
        <f t="shared" si="28"/>
        <v>40914</v>
      </c>
      <c r="C193" s="227">
        <f t="shared" si="23"/>
        <v>1347</v>
      </c>
      <c r="D193" s="342">
        <f t="shared" si="24"/>
        <v>2304</v>
      </c>
      <c r="E193" s="227">
        <f t="shared" si="9"/>
        <v>1537</v>
      </c>
      <c r="F193" s="227">
        <f t="shared" si="25"/>
        <v>1112</v>
      </c>
      <c r="G193" s="236">
        <f t="shared" si="26"/>
        <v>559</v>
      </c>
      <c r="H193" s="243">
        <f t="shared" si="29"/>
        <v>-651</v>
      </c>
      <c r="W193" s="245"/>
      <c r="X193" s="426">
        <v>40907</v>
      </c>
      <c r="Y193" s="228">
        <v>1624</v>
      </c>
      <c r="Z193" s="293">
        <v>2955</v>
      </c>
      <c r="AA193" s="228">
        <v>1619</v>
      </c>
      <c r="AB193" s="228">
        <v>1158</v>
      </c>
      <c r="AC193" s="228">
        <v>570</v>
      </c>
      <c r="AE193" s="64" t="str">
        <f t="shared" si="8"/>
        <v>12-2011</v>
      </c>
    </row>
    <row r="194" spans="1:31" s="64" customFormat="1" ht="13">
      <c r="A194" s="64">
        <f t="shared" si="21"/>
        <v>5</v>
      </c>
      <c r="B194" s="226">
        <f t="shared" si="28"/>
        <v>40921</v>
      </c>
      <c r="C194" s="227">
        <f t="shared" si="23"/>
        <v>1053</v>
      </c>
      <c r="D194" s="342">
        <f t="shared" si="24"/>
        <v>1723</v>
      </c>
      <c r="E194" s="227">
        <f t="shared" si="9"/>
        <v>1264</v>
      </c>
      <c r="F194" s="227">
        <f t="shared" si="25"/>
        <v>971</v>
      </c>
      <c r="G194" s="236">
        <f t="shared" si="26"/>
        <v>533</v>
      </c>
      <c r="H194" s="243">
        <f t="shared" si="29"/>
        <v>-581</v>
      </c>
      <c r="I194" s="244"/>
      <c r="J194" s="244"/>
      <c r="K194" s="244"/>
      <c r="L194" s="244"/>
      <c r="W194" s="245"/>
      <c r="X194" s="426">
        <v>40914</v>
      </c>
      <c r="Y194" s="228">
        <v>1347</v>
      </c>
      <c r="Z194" s="293">
        <v>2304</v>
      </c>
      <c r="AA194" s="228">
        <v>1537</v>
      </c>
      <c r="AB194" s="228">
        <v>1112</v>
      </c>
      <c r="AC194" s="228">
        <v>559</v>
      </c>
      <c r="AE194" s="64" t="str">
        <f t="shared" si="8"/>
        <v>1-2012</v>
      </c>
    </row>
    <row r="195" spans="1:31" s="64" customFormat="1" ht="13">
      <c r="A195" s="64">
        <f t="shared" ref="A195:A250" si="30">WEEKDAY(B195,2)</f>
        <v>5</v>
      </c>
      <c r="B195" s="226">
        <f t="shared" ref="B195:G195" si="31">IF(X196="","",X196)</f>
        <v>40928</v>
      </c>
      <c r="C195" s="227">
        <f t="shared" si="31"/>
        <v>862</v>
      </c>
      <c r="D195" s="342">
        <f t="shared" si="31"/>
        <v>1554</v>
      </c>
      <c r="E195" s="227">
        <f t="shared" si="9"/>
        <v>1020</v>
      </c>
      <c r="F195" s="227">
        <f t="shared" si="31"/>
        <v>807</v>
      </c>
      <c r="G195" s="236">
        <f t="shared" si="31"/>
        <v>485</v>
      </c>
      <c r="H195" s="243">
        <f t="shared" si="29"/>
        <v>-169</v>
      </c>
      <c r="W195" s="245"/>
      <c r="X195" s="426">
        <v>40921</v>
      </c>
      <c r="Y195" s="228">
        <v>1053</v>
      </c>
      <c r="Z195" s="293">
        <v>1723</v>
      </c>
      <c r="AA195" s="228">
        <v>1264</v>
      </c>
      <c r="AB195" s="228">
        <v>971</v>
      </c>
      <c r="AC195" s="228">
        <v>533</v>
      </c>
      <c r="AE195" s="64" t="str">
        <f t="shared" ref="AE195:AE258" si="32">MONTH(X195)&amp;"-"&amp;YEAR(X195)</f>
        <v>1-2012</v>
      </c>
    </row>
    <row r="196" spans="1:31" s="64" customFormat="1" ht="13">
      <c r="A196" s="64">
        <f t="shared" si="30"/>
        <v>5</v>
      </c>
      <c r="B196" s="226">
        <f t="shared" si="28"/>
        <v>40935</v>
      </c>
      <c r="C196" s="227">
        <f t="shared" si="23"/>
        <v>726</v>
      </c>
      <c r="D196" s="342">
        <f t="shared" si="24"/>
        <v>1465</v>
      </c>
      <c r="E196" s="227">
        <f t="shared" si="9"/>
        <v>815</v>
      </c>
      <c r="F196" s="227">
        <f t="shared" si="25"/>
        <v>695</v>
      </c>
      <c r="G196" s="236">
        <f t="shared" si="26"/>
        <v>426</v>
      </c>
      <c r="H196" s="243">
        <f t="shared" si="29"/>
        <v>-89</v>
      </c>
      <c r="I196" s="243"/>
      <c r="W196" s="245"/>
      <c r="X196" s="427">
        <v>40928</v>
      </c>
      <c r="Y196" s="228">
        <v>862</v>
      </c>
      <c r="Z196" s="293">
        <v>1554</v>
      </c>
      <c r="AA196" s="228">
        <v>1020</v>
      </c>
      <c r="AB196" s="228">
        <v>807</v>
      </c>
      <c r="AC196" s="228">
        <v>485</v>
      </c>
      <c r="AE196" s="64" t="str">
        <f t="shared" si="32"/>
        <v>1-2012</v>
      </c>
    </row>
    <row r="197" spans="1:31" s="64" customFormat="1" ht="13">
      <c r="A197" s="64">
        <f t="shared" si="30"/>
        <v>5</v>
      </c>
      <c r="B197" s="226">
        <f t="shared" si="28"/>
        <v>40942</v>
      </c>
      <c r="C197" s="227">
        <f t="shared" si="23"/>
        <v>647</v>
      </c>
      <c r="D197" s="342">
        <f t="shared" si="24"/>
        <v>1436</v>
      </c>
      <c r="E197" s="227">
        <f t="shared" si="9"/>
        <v>693</v>
      </c>
      <c r="F197" s="227">
        <f t="shared" si="25"/>
        <v>608</v>
      </c>
      <c r="G197" s="236">
        <f t="shared" si="26"/>
        <v>382</v>
      </c>
      <c r="H197" s="243">
        <f t="shared" si="29"/>
        <v>-29</v>
      </c>
      <c r="X197" s="426">
        <v>40935</v>
      </c>
      <c r="Y197" s="228">
        <v>726</v>
      </c>
      <c r="Z197" s="293">
        <v>1465</v>
      </c>
      <c r="AA197" s="228">
        <v>815</v>
      </c>
      <c r="AB197" s="228">
        <v>695</v>
      </c>
      <c r="AC197" s="228">
        <v>426</v>
      </c>
      <c r="AE197" s="64" t="str">
        <f t="shared" si="32"/>
        <v>1-2012</v>
      </c>
    </row>
    <row r="198" spans="1:31" s="64" customFormat="1" ht="13">
      <c r="A198" s="64">
        <f t="shared" si="30"/>
        <v>5</v>
      </c>
      <c r="B198" s="226">
        <f t="shared" si="28"/>
        <v>40949</v>
      </c>
      <c r="C198" s="227">
        <f t="shared" si="23"/>
        <v>715</v>
      </c>
      <c r="D198" s="342">
        <f t="shared" si="24"/>
        <v>1457</v>
      </c>
      <c r="E198" s="227">
        <f t="shared" si="24"/>
        <v>967</v>
      </c>
      <c r="F198" s="227">
        <f t="shared" si="25"/>
        <v>645</v>
      </c>
      <c r="G198" s="236">
        <f t="shared" si="26"/>
        <v>366</v>
      </c>
      <c r="H198" s="243">
        <f t="shared" si="29"/>
        <v>21</v>
      </c>
      <c r="X198" s="426">
        <v>40942</v>
      </c>
      <c r="Y198" s="228">
        <v>647</v>
      </c>
      <c r="Z198" s="293">
        <v>1436</v>
      </c>
      <c r="AA198" s="228">
        <v>693</v>
      </c>
      <c r="AB198" s="228">
        <v>608</v>
      </c>
      <c r="AC198" s="228">
        <v>382</v>
      </c>
      <c r="AE198" s="64" t="str">
        <f t="shared" si="32"/>
        <v>2-2012</v>
      </c>
    </row>
    <row r="199" spans="1:31" s="64" customFormat="1" ht="13">
      <c r="A199" s="64">
        <f t="shared" si="30"/>
        <v>5</v>
      </c>
      <c r="B199" s="226">
        <f t="shared" si="28"/>
        <v>40956</v>
      </c>
      <c r="C199" s="227">
        <f t="shared" si="23"/>
        <v>717</v>
      </c>
      <c r="D199" s="342">
        <f t="shared" si="24"/>
        <v>1461</v>
      </c>
      <c r="E199" s="227">
        <f t="shared" si="24"/>
        <v>949</v>
      </c>
      <c r="F199" s="227">
        <f t="shared" si="25"/>
        <v>641</v>
      </c>
      <c r="G199" s="236">
        <f t="shared" si="26"/>
        <v>379</v>
      </c>
      <c r="H199" s="243">
        <f t="shared" si="29"/>
        <v>4</v>
      </c>
      <c r="V199" s="245"/>
      <c r="X199" s="426">
        <v>40949</v>
      </c>
      <c r="Y199" s="228">
        <v>715</v>
      </c>
      <c r="Z199" s="293">
        <v>1457</v>
      </c>
      <c r="AA199" s="228">
        <v>967</v>
      </c>
      <c r="AB199" s="228">
        <v>645</v>
      </c>
      <c r="AC199" s="228">
        <v>366</v>
      </c>
      <c r="AE199" s="64" t="str">
        <f t="shared" si="32"/>
        <v>2-2012</v>
      </c>
    </row>
    <row r="200" spans="1:31" s="64" customFormat="1" ht="13">
      <c r="A200" s="64">
        <f t="shared" si="30"/>
        <v>5</v>
      </c>
      <c r="B200" s="226">
        <f t="shared" si="28"/>
        <v>40963</v>
      </c>
      <c r="C200" s="227">
        <f t="shared" si="23"/>
        <v>718</v>
      </c>
      <c r="D200" s="342">
        <f t="shared" si="24"/>
        <v>1504</v>
      </c>
      <c r="E200" s="227">
        <f t="shared" si="24"/>
        <v>836</v>
      </c>
      <c r="F200" s="227">
        <f t="shared" si="25"/>
        <v>662</v>
      </c>
      <c r="G200" s="236">
        <f t="shared" si="26"/>
        <v>395</v>
      </c>
      <c r="H200" s="243">
        <f t="shared" si="29"/>
        <v>43</v>
      </c>
      <c r="X200" s="426">
        <v>40956</v>
      </c>
      <c r="Y200" s="228">
        <v>717</v>
      </c>
      <c r="Z200" s="293">
        <v>1461</v>
      </c>
      <c r="AA200" s="228">
        <v>949</v>
      </c>
      <c r="AB200" s="228">
        <v>641</v>
      </c>
      <c r="AC200" s="228">
        <v>379</v>
      </c>
      <c r="AE200" s="64" t="str">
        <f t="shared" si="32"/>
        <v>2-2012</v>
      </c>
    </row>
    <row r="201" spans="1:31" s="64" customFormat="1" ht="13">
      <c r="A201" s="64">
        <f t="shared" si="30"/>
        <v>5</v>
      </c>
      <c r="B201" s="226">
        <f t="shared" si="28"/>
        <v>40970</v>
      </c>
      <c r="C201" s="227">
        <f t="shared" si="23"/>
        <v>771</v>
      </c>
      <c r="D201" s="342">
        <f t="shared" si="24"/>
        <v>1525</v>
      </c>
      <c r="E201" s="227">
        <f t="shared" si="24"/>
        <v>844</v>
      </c>
      <c r="F201" s="227">
        <f t="shared" si="25"/>
        <v>745</v>
      </c>
      <c r="G201" s="236">
        <f t="shared" si="26"/>
        <v>437</v>
      </c>
      <c r="H201" s="243">
        <f t="shared" si="29"/>
        <v>21</v>
      </c>
      <c r="X201" s="426">
        <v>40963</v>
      </c>
      <c r="Y201" s="228">
        <v>718</v>
      </c>
      <c r="Z201" s="293">
        <v>1504</v>
      </c>
      <c r="AA201" s="228">
        <v>836</v>
      </c>
      <c r="AB201" s="228">
        <v>662</v>
      </c>
      <c r="AC201" s="228">
        <v>395</v>
      </c>
      <c r="AE201" s="64" t="str">
        <f t="shared" si="32"/>
        <v>2-2012</v>
      </c>
    </row>
    <row r="202" spans="1:31" s="64" customFormat="1" ht="13">
      <c r="A202" s="64">
        <f t="shared" si="30"/>
        <v>5</v>
      </c>
      <c r="B202" s="226">
        <f t="shared" si="28"/>
        <v>40977</v>
      </c>
      <c r="C202" s="227">
        <f t="shared" si="23"/>
        <v>824</v>
      </c>
      <c r="D202" s="342">
        <f t="shared" si="24"/>
        <v>1503</v>
      </c>
      <c r="E202" s="227">
        <f t="shared" si="24"/>
        <v>889</v>
      </c>
      <c r="F202" s="227">
        <f t="shared" si="25"/>
        <v>864</v>
      </c>
      <c r="G202" s="236">
        <f t="shared" si="26"/>
        <v>469</v>
      </c>
      <c r="H202" s="243">
        <f t="shared" si="29"/>
        <v>-22</v>
      </c>
      <c r="X202" s="426">
        <v>40970</v>
      </c>
      <c r="Y202" s="228">
        <v>771</v>
      </c>
      <c r="Z202" s="293">
        <v>1525</v>
      </c>
      <c r="AA202" s="228">
        <v>844</v>
      </c>
      <c r="AB202" s="228">
        <v>745</v>
      </c>
      <c r="AC202" s="228">
        <v>437</v>
      </c>
      <c r="AE202" s="64" t="str">
        <f t="shared" si="32"/>
        <v>3-2012</v>
      </c>
    </row>
    <row r="203" spans="1:31" s="64" customFormat="1" ht="13">
      <c r="A203" s="64">
        <f t="shared" si="30"/>
        <v>5</v>
      </c>
      <c r="B203" s="226">
        <f t="shared" si="28"/>
        <v>40984</v>
      </c>
      <c r="C203" s="227">
        <f t="shared" si="23"/>
        <v>874</v>
      </c>
      <c r="D203" s="342">
        <f t="shared" si="24"/>
        <v>1466</v>
      </c>
      <c r="E203" s="227">
        <f t="shared" si="24"/>
        <v>971</v>
      </c>
      <c r="F203" s="227">
        <f t="shared" si="25"/>
        <v>951</v>
      </c>
      <c r="G203" s="236">
        <f t="shared" si="26"/>
        <v>507</v>
      </c>
      <c r="H203" s="243">
        <f t="shared" si="29"/>
        <v>-37</v>
      </c>
      <c r="X203" s="426">
        <v>40977</v>
      </c>
      <c r="Y203" s="228">
        <v>824</v>
      </c>
      <c r="Z203" s="293">
        <v>1503</v>
      </c>
      <c r="AA203" s="228">
        <v>889</v>
      </c>
      <c r="AB203" s="228">
        <v>864</v>
      </c>
      <c r="AC203" s="228">
        <v>469</v>
      </c>
      <c r="AE203" s="64" t="str">
        <f t="shared" si="32"/>
        <v>3-2012</v>
      </c>
    </row>
    <row r="204" spans="1:31" s="64" customFormat="1" ht="13">
      <c r="A204" s="64">
        <f t="shared" si="30"/>
        <v>5</v>
      </c>
      <c r="B204" s="226">
        <f t="shared" si="28"/>
        <v>40991</v>
      </c>
      <c r="C204" s="227">
        <f t="shared" si="23"/>
        <v>908</v>
      </c>
      <c r="D204" s="342">
        <f t="shared" si="24"/>
        <v>1369</v>
      </c>
      <c r="E204" s="227">
        <f t="shared" si="24"/>
        <v>1036</v>
      </c>
      <c r="F204" s="227">
        <f t="shared" si="25"/>
        <v>1035</v>
      </c>
      <c r="G204" s="236">
        <f t="shared" si="26"/>
        <v>551</v>
      </c>
      <c r="H204" s="243">
        <f t="shared" si="29"/>
        <v>-97</v>
      </c>
      <c r="X204" s="426">
        <v>40984</v>
      </c>
      <c r="Y204" s="228">
        <v>874</v>
      </c>
      <c r="Z204" s="293">
        <v>1466</v>
      </c>
      <c r="AA204" s="228">
        <v>971</v>
      </c>
      <c r="AB204" s="228">
        <v>951</v>
      </c>
      <c r="AC204" s="228">
        <v>507</v>
      </c>
      <c r="AE204" s="64" t="str">
        <f t="shared" si="32"/>
        <v>3-2012</v>
      </c>
    </row>
    <row r="205" spans="1:31" s="64" customFormat="1" ht="13">
      <c r="A205" s="64">
        <f t="shared" si="30"/>
        <v>5</v>
      </c>
      <c r="B205" s="226">
        <f t="shared" si="28"/>
        <v>40998</v>
      </c>
      <c r="C205" s="227">
        <f t="shared" si="23"/>
        <v>934</v>
      </c>
      <c r="D205" s="342">
        <f t="shared" si="24"/>
        <v>1412</v>
      </c>
      <c r="E205" s="227">
        <f t="shared" si="24"/>
        <v>1051</v>
      </c>
      <c r="F205" s="227">
        <f t="shared" si="25"/>
        <v>1030</v>
      </c>
      <c r="G205" s="236">
        <f t="shared" si="26"/>
        <v>565</v>
      </c>
      <c r="H205" s="243">
        <f t="shared" ref="H205:H230" si="33">D205-D204</f>
        <v>43</v>
      </c>
      <c r="X205" s="426">
        <v>40991</v>
      </c>
      <c r="Y205" s="228">
        <v>908</v>
      </c>
      <c r="Z205" s="293">
        <v>1369</v>
      </c>
      <c r="AA205" s="228">
        <v>1036</v>
      </c>
      <c r="AB205" s="228">
        <v>1035</v>
      </c>
      <c r="AC205" s="228">
        <v>551</v>
      </c>
      <c r="AE205" s="64" t="str">
        <f t="shared" si="32"/>
        <v>3-2012</v>
      </c>
    </row>
    <row r="206" spans="1:31" s="64" customFormat="1" ht="13">
      <c r="A206" s="64">
        <f t="shared" si="30"/>
        <v>5</v>
      </c>
      <c r="B206" s="226">
        <f t="shared" si="28"/>
        <v>41005</v>
      </c>
      <c r="C206" s="227">
        <f t="shared" si="23"/>
        <v>928</v>
      </c>
      <c r="D206" s="342">
        <f t="shared" si="24"/>
        <v>1531</v>
      </c>
      <c r="E206" s="227">
        <f t="shared" si="24"/>
        <v>1040</v>
      </c>
      <c r="F206" s="227">
        <f t="shared" si="25"/>
        <v>936</v>
      </c>
      <c r="G206" s="236">
        <f t="shared" si="26"/>
        <v>540</v>
      </c>
      <c r="H206" s="243">
        <f t="shared" si="33"/>
        <v>119</v>
      </c>
      <c r="J206" s="260"/>
      <c r="K206" s="260"/>
      <c r="L206" s="260"/>
      <c r="M206" s="260"/>
      <c r="X206" s="426">
        <v>40998</v>
      </c>
      <c r="Y206" s="228">
        <v>934</v>
      </c>
      <c r="Z206" s="293">
        <v>1412</v>
      </c>
      <c r="AA206" s="228">
        <v>1051</v>
      </c>
      <c r="AB206" s="228">
        <v>1030</v>
      </c>
      <c r="AC206" s="228">
        <v>565</v>
      </c>
      <c r="AE206" s="64" t="str">
        <f t="shared" si="32"/>
        <v>3-2012</v>
      </c>
    </row>
    <row r="207" spans="1:31" s="64" customFormat="1" ht="13">
      <c r="A207" s="64">
        <f t="shared" si="30"/>
        <v>5</v>
      </c>
      <c r="B207" s="226">
        <f t="shared" si="28"/>
        <v>41012</v>
      </c>
      <c r="C207" s="227">
        <f t="shared" si="23"/>
        <v>972</v>
      </c>
      <c r="D207" s="342">
        <f t="shared" si="24"/>
        <v>1572</v>
      </c>
      <c r="E207" s="227">
        <f t="shared" si="24"/>
        <v>1158</v>
      </c>
      <c r="F207" s="227">
        <f t="shared" si="25"/>
        <v>936</v>
      </c>
      <c r="G207" s="236">
        <f t="shared" si="26"/>
        <v>540</v>
      </c>
      <c r="H207" s="243">
        <f t="shared" si="33"/>
        <v>41</v>
      </c>
      <c r="X207" s="426">
        <v>41005</v>
      </c>
      <c r="Y207" s="228">
        <v>928</v>
      </c>
      <c r="Z207" s="293">
        <v>1531</v>
      </c>
      <c r="AA207" s="228">
        <v>1040</v>
      </c>
      <c r="AB207" s="228">
        <v>936</v>
      </c>
      <c r="AC207" s="228">
        <v>540</v>
      </c>
      <c r="AE207" s="64" t="str">
        <f t="shared" si="32"/>
        <v>4-2012</v>
      </c>
    </row>
    <row r="208" spans="1:31" s="64" customFormat="1" ht="13">
      <c r="A208" s="64">
        <f t="shared" si="30"/>
        <v>5</v>
      </c>
      <c r="B208" s="226">
        <f t="shared" si="28"/>
        <v>41019</v>
      </c>
      <c r="C208" s="227">
        <f t="shared" si="23"/>
        <v>1067</v>
      </c>
      <c r="D208" s="342">
        <f t="shared" si="24"/>
        <v>1533</v>
      </c>
      <c r="E208" s="227">
        <f t="shared" si="24"/>
        <v>1487</v>
      </c>
      <c r="F208" s="227">
        <f t="shared" si="25"/>
        <v>1020</v>
      </c>
      <c r="G208" s="236">
        <f t="shared" si="26"/>
        <v>562</v>
      </c>
      <c r="H208" s="243">
        <f t="shared" si="33"/>
        <v>-39</v>
      </c>
      <c r="X208" s="426">
        <v>41012</v>
      </c>
      <c r="Y208" s="228">
        <v>972</v>
      </c>
      <c r="Z208" s="293">
        <v>1572</v>
      </c>
      <c r="AA208" s="228">
        <v>1158</v>
      </c>
      <c r="AB208" s="228">
        <v>936</v>
      </c>
      <c r="AC208" s="228">
        <v>540</v>
      </c>
      <c r="AE208" s="64" t="str">
        <f t="shared" si="32"/>
        <v>4-2012</v>
      </c>
    </row>
    <row r="209" spans="1:31" s="64" customFormat="1" ht="13">
      <c r="A209" s="64">
        <f t="shared" si="30"/>
        <v>5</v>
      </c>
      <c r="B209" s="226">
        <f t="shared" si="28"/>
        <v>41026</v>
      </c>
      <c r="C209" s="227">
        <f t="shared" si="23"/>
        <v>1156</v>
      </c>
      <c r="D209" s="342">
        <f t="shared" si="24"/>
        <v>1499</v>
      </c>
      <c r="E209" s="227">
        <f t="shared" si="24"/>
        <v>1738</v>
      </c>
      <c r="F209" s="227">
        <f t="shared" si="25"/>
        <v>1102</v>
      </c>
      <c r="G209" s="236">
        <f t="shared" si="26"/>
        <v>589</v>
      </c>
      <c r="H209" s="243">
        <f t="shared" si="33"/>
        <v>-34</v>
      </c>
      <c r="X209" s="426">
        <v>41019</v>
      </c>
      <c r="Y209" s="228">
        <v>1067</v>
      </c>
      <c r="Z209" s="293">
        <v>1533</v>
      </c>
      <c r="AA209" s="228">
        <v>1487</v>
      </c>
      <c r="AB209" s="228">
        <v>1020</v>
      </c>
      <c r="AC209" s="228">
        <v>562</v>
      </c>
      <c r="AE209" s="64" t="str">
        <f t="shared" si="32"/>
        <v>4-2012</v>
      </c>
    </row>
    <row r="210" spans="1:31" s="64" customFormat="1" ht="13">
      <c r="A210" s="64">
        <f t="shared" si="30"/>
        <v>5</v>
      </c>
      <c r="B210" s="226">
        <f t="shared" si="28"/>
        <v>41033</v>
      </c>
      <c r="C210" s="227">
        <f t="shared" si="23"/>
        <v>1157</v>
      </c>
      <c r="D210" s="342">
        <f t="shared" si="24"/>
        <v>1576</v>
      </c>
      <c r="E210" s="227">
        <f t="shared" si="24"/>
        <v>1527</v>
      </c>
      <c r="F210" s="227">
        <f t="shared" si="25"/>
        <v>1118</v>
      </c>
      <c r="G210" s="236">
        <f t="shared" si="26"/>
        <v>602</v>
      </c>
      <c r="H210" s="243">
        <f t="shared" si="33"/>
        <v>77</v>
      </c>
      <c r="X210" s="426">
        <v>41026</v>
      </c>
      <c r="Y210" s="228">
        <v>1156</v>
      </c>
      <c r="Z210" s="293">
        <v>1499</v>
      </c>
      <c r="AA210" s="228">
        <v>1738</v>
      </c>
      <c r="AB210" s="228">
        <v>1102</v>
      </c>
      <c r="AC210" s="228">
        <v>589</v>
      </c>
      <c r="AE210" s="64" t="str">
        <f t="shared" si="32"/>
        <v>4-2012</v>
      </c>
    </row>
    <row r="211" spans="1:31" s="64" customFormat="1" ht="13">
      <c r="A211" s="64">
        <f t="shared" si="30"/>
        <v>5</v>
      </c>
      <c r="B211" s="226">
        <f t="shared" si="28"/>
        <v>41040</v>
      </c>
      <c r="C211" s="227">
        <f t="shared" si="23"/>
        <v>1138</v>
      </c>
      <c r="D211" s="342">
        <f t="shared" si="24"/>
        <v>1614</v>
      </c>
      <c r="E211" s="227">
        <f t="shared" si="24"/>
        <v>1322</v>
      </c>
      <c r="F211" s="227">
        <f t="shared" si="25"/>
        <v>1112</v>
      </c>
      <c r="G211" s="236">
        <f t="shared" si="26"/>
        <v>616</v>
      </c>
      <c r="H211" s="243">
        <f t="shared" si="33"/>
        <v>38</v>
      </c>
      <c r="X211" s="426">
        <v>41033</v>
      </c>
      <c r="Y211" s="228">
        <v>1157</v>
      </c>
      <c r="Z211" s="293">
        <v>1576</v>
      </c>
      <c r="AA211" s="228">
        <v>1527</v>
      </c>
      <c r="AB211" s="228">
        <v>1118</v>
      </c>
      <c r="AC211" s="228">
        <v>602</v>
      </c>
      <c r="AE211" s="64" t="str">
        <f t="shared" si="32"/>
        <v>5-2012</v>
      </c>
    </row>
    <row r="212" spans="1:31" s="64" customFormat="1" ht="13">
      <c r="A212" s="64">
        <f t="shared" si="30"/>
        <v>5</v>
      </c>
      <c r="B212" s="226">
        <f t="shared" si="28"/>
        <v>41047</v>
      </c>
      <c r="C212" s="227">
        <f t="shared" si="23"/>
        <v>1141</v>
      </c>
      <c r="D212" s="342">
        <f t="shared" si="24"/>
        <v>1633</v>
      </c>
      <c r="E212" s="227">
        <f t="shared" si="24"/>
        <v>1274</v>
      </c>
      <c r="F212" s="227">
        <f t="shared" si="25"/>
        <v>1108</v>
      </c>
      <c r="G212" s="236">
        <f t="shared" si="26"/>
        <v>639</v>
      </c>
      <c r="H212" s="243">
        <f t="shared" si="33"/>
        <v>19</v>
      </c>
      <c r="X212" s="426">
        <v>41040</v>
      </c>
      <c r="Y212" s="228">
        <v>1138</v>
      </c>
      <c r="Z212" s="293">
        <v>1614</v>
      </c>
      <c r="AA212" s="228">
        <v>1322</v>
      </c>
      <c r="AB212" s="228">
        <v>1112</v>
      </c>
      <c r="AC212" s="228">
        <v>616</v>
      </c>
      <c r="AE212" s="64" t="str">
        <f t="shared" si="32"/>
        <v>5-2012</v>
      </c>
    </row>
    <row r="213" spans="1:31" s="64" customFormat="1" ht="13">
      <c r="A213" s="64">
        <f t="shared" si="30"/>
        <v>5</v>
      </c>
      <c r="B213" s="226">
        <f t="shared" si="28"/>
        <v>41054</v>
      </c>
      <c r="C213" s="227">
        <f t="shared" si="23"/>
        <v>1034</v>
      </c>
      <c r="D213" s="342">
        <f t="shared" si="24"/>
        <v>1424</v>
      </c>
      <c r="E213" s="227">
        <f t="shared" si="24"/>
        <v>1083</v>
      </c>
      <c r="F213" s="227">
        <f t="shared" si="25"/>
        <v>1118</v>
      </c>
      <c r="G213" s="236">
        <f t="shared" si="26"/>
        <v>651</v>
      </c>
      <c r="H213" s="243">
        <f t="shared" si="33"/>
        <v>-209</v>
      </c>
      <c r="X213" s="426">
        <v>41047</v>
      </c>
      <c r="Y213" s="228">
        <v>1141</v>
      </c>
      <c r="Z213" s="293">
        <v>1633</v>
      </c>
      <c r="AA213" s="228">
        <v>1274</v>
      </c>
      <c r="AB213" s="228">
        <v>1108</v>
      </c>
      <c r="AC213" s="228">
        <v>639</v>
      </c>
      <c r="AE213" s="64" t="str">
        <f t="shared" si="32"/>
        <v>5-2012</v>
      </c>
    </row>
    <row r="214" spans="1:31" s="64" customFormat="1" ht="13">
      <c r="A214" s="64">
        <f t="shared" si="30"/>
        <v>5</v>
      </c>
      <c r="B214" s="226">
        <f t="shared" si="28"/>
        <v>41061</v>
      </c>
      <c r="C214" s="227">
        <f>IF(Y215="","",Y215)</f>
        <v>904</v>
      </c>
      <c r="D214" s="342">
        <f>IF(Z215="","",Z215)</f>
        <v>1298</v>
      </c>
      <c r="E214" s="227">
        <f t="shared" si="24"/>
        <v>897</v>
      </c>
      <c r="F214" s="227">
        <f>IF(AB215="","",AB215)</f>
        <v>1023</v>
      </c>
      <c r="G214" s="236">
        <f>IF(AC215="","",AC215)</f>
        <v>621</v>
      </c>
      <c r="H214" s="243">
        <f t="shared" si="33"/>
        <v>-126</v>
      </c>
      <c r="X214" s="426">
        <v>41054</v>
      </c>
      <c r="Y214" s="228">
        <v>1034</v>
      </c>
      <c r="Z214" s="293">
        <v>1424</v>
      </c>
      <c r="AA214" s="228">
        <v>1083</v>
      </c>
      <c r="AB214" s="228">
        <v>1118</v>
      </c>
      <c r="AC214" s="228">
        <v>651</v>
      </c>
      <c r="AE214" s="64" t="str">
        <f t="shared" si="32"/>
        <v>5-2012</v>
      </c>
    </row>
    <row r="215" spans="1:31" s="64" customFormat="1" ht="13">
      <c r="A215" s="64">
        <f t="shared" si="30"/>
        <v>5</v>
      </c>
      <c r="B215" s="226">
        <f t="shared" si="28"/>
        <v>41068</v>
      </c>
      <c r="C215" s="227">
        <f t="shared" si="23"/>
        <v>877</v>
      </c>
      <c r="D215" s="342">
        <f>IF(Z216="","",Z216)</f>
        <v>1223</v>
      </c>
      <c r="E215" s="227">
        <f t="shared" si="24"/>
        <v>914</v>
      </c>
      <c r="F215" s="227">
        <f t="shared" si="25"/>
        <v>1000</v>
      </c>
      <c r="G215" s="236">
        <f t="shared" si="26"/>
        <v>607</v>
      </c>
      <c r="H215" s="243">
        <f t="shared" si="33"/>
        <v>-75</v>
      </c>
      <c r="X215" s="426">
        <v>41061</v>
      </c>
      <c r="Y215" s="228">
        <v>904</v>
      </c>
      <c r="Z215" s="293">
        <v>1298</v>
      </c>
      <c r="AA215" s="228">
        <v>897</v>
      </c>
      <c r="AB215" s="228">
        <v>1023</v>
      </c>
      <c r="AC215" s="228">
        <v>621</v>
      </c>
      <c r="AE215" s="64" t="str">
        <f t="shared" si="32"/>
        <v>6-2012</v>
      </c>
    </row>
    <row r="216" spans="1:31" s="64" customFormat="1" ht="13">
      <c r="A216" s="64">
        <f t="shared" si="30"/>
        <v>5</v>
      </c>
      <c r="B216" s="226">
        <f t="shared" si="28"/>
        <v>41075</v>
      </c>
      <c r="C216" s="227">
        <f>IF(Y217="","",Y217)</f>
        <v>924</v>
      </c>
      <c r="D216" s="342">
        <f>IF(Z217="","",Z217)</f>
        <v>1148</v>
      </c>
      <c r="E216" s="227">
        <f t="shared" si="24"/>
        <v>1065</v>
      </c>
      <c r="F216" s="227">
        <f t="shared" si="25"/>
        <v>1061</v>
      </c>
      <c r="G216" s="236">
        <f t="shared" si="26"/>
        <v>653</v>
      </c>
      <c r="H216" s="243">
        <f t="shared" si="33"/>
        <v>-75</v>
      </c>
      <c r="X216" s="426">
        <v>41068</v>
      </c>
      <c r="Y216" s="228">
        <v>877</v>
      </c>
      <c r="Z216" s="293">
        <v>1223</v>
      </c>
      <c r="AA216" s="228">
        <v>914</v>
      </c>
      <c r="AB216" s="228">
        <v>1000</v>
      </c>
      <c r="AC216" s="228">
        <v>607</v>
      </c>
      <c r="AE216" s="64" t="str">
        <f t="shared" si="32"/>
        <v>6-2012</v>
      </c>
    </row>
    <row r="217" spans="1:31" s="64" customFormat="1" ht="13">
      <c r="A217" s="64">
        <f t="shared" si="30"/>
        <v>5</v>
      </c>
      <c r="B217" s="226">
        <f t="shared" si="28"/>
        <v>41082</v>
      </c>
      <c r="C217" s="227">
        <f t="shared" si="23"/>
        <v>978</v>
      </c>
      <c r="D217" s="342">
        <f t="shared" si="24"/>
        <v>1155</v>
      </c>
      <c r="E217" s="227">
        <f t="shared" si="24"/>
        <v>1048</v>
      </c>
      <c r="F217" s="227">
        <f t="shared" si="25"/>
        <v>1179</v>
      </c>
      <c r="G217" s="236">
        <f t="shared" si="26"/>
        <v>705</v>
      </c>
      <c r="H217" s="243">
        <f t="shared" si="33"/>
        <v>7</v>
      </c>
      <c r="X217" s="426">
        <v>41075</v>
      </c>
      <c r="Y217" s="228">
        <v>924</v>
      </c>
      <c r="Z217" s="293">
        <v>1148</v>
      </c>
      <c r="AA217" s="228">
        <v>1065</v>
      </c>
      <c r="AB217" s="228">
        <v>1061</v>
      </c>
      <c r="AC217" s="228">
        <v>653</v>
      </c>
      <c r="AE217" s="64" t="str">
        <f t="shared" si="32"/>
        <v>6-2012</v>
      </c>
    </row>
    <row r="218" spans="1:31" s="64" customFormat="1" ht="13">
      <c r="A218" s="64">
        <f t="shared" si="30"/>
        <v>5</v>
      </c>
      <c r="B218" s="226">
        <f t="shared" si="28"/>
        <v>41089</v>
      </c>
      <c r="C218" s="227">
        <f t="shared" si="23"/>
        <v>1004</v>
      </c>
      <c r="D218" s="342">
        <f t="shared" si="24"/>
        <v>1190</v>
      </c>
      <c r="E218" s="227">
        <f t="shared" si="24"/>
        <v>984</v>
      </c>
      <c r="F218" s="227">
        <f t="shared" si="25"/>
        <v>1257</v>
      </c>
      <c r="G218" s="236">
        <f t="shared" si="26"/>
        <v>719</v>
      </c>
      <c r="H218" s="243">
        <f t="shared" si="33"/>
        <v>35</v>
      </c>
      <c r="X218" s="426">
        <v>41082</v>
      </c>
      <c r="Y218" s="228">
        <v>978</v>
      </c>
      <c r="Z218" s="293">
        <v>1155</v>
      </c>
      <c r="AA218" s="228">
        <v>1048</v>
      </c>
      <c r="AB218" s="228">
        <v>1179</v>
      </c>
      <c r="AC218" s="228">
        <v>705</v>
      </c>
      <c r="AE218" s="64" t="str">
        <f t="shared" si="32"/>
        <v>6-2012</v>
      </c>
    </row>
    <row r="219" spans="1:31" s="64" customFormat="1" ht="13">
      <c r="A219" s="64">
        <f t="shared" si="30"/>
        <v>5</v>
      </c>
      <c r="B219" s="226">
        <f t="shared" si="28"/>
        <v>41096</v>
      </c>
      <c r="C219" s="227">
        <f t="shared" si="23"/>
        <v>1157</v>
      </c>
      <c r="D219" s="342">
        <f t="shared" si="24"/>
        <v>1493</v>
      </c>
      <c r="E219" s="227">
        <f t="shared" si="24"/>
        <v>1129</v>
      </c>
      <c r="F219" s="227">
        <f t="shared" si="25"/>
        <v>1296</v>
      </c>
      <c r="G219" s="236">
        <f t="shared" si="26"/>
        <v>713</v>
      </c>
      <c r="H219" s="243">
        <f t="shared" si="33"/>
        <v>303</v>
      </c>
      <c r="I219" s="265"/>
      <c r="K219" s="265"/>
      <c r="L219" s="265"/>
      <c r="M219" s="265"/>
      <c r="X219" s="426">
        <v>41089</v>
      </c>
      <c r="Y219" s="228">
        <v>1004</v>
      </c>
      <c r="Z219" s="293">
        <v>1190</v>
      </c>
      <c r="AA219" s="228">
        <v>984</v>
      </c>
      <c r="AB219" s="228">
        <v>1257</v>
      </c>
      <c r="AC219" s="228">
        <v>719</v>
      </c>
      <c r="AE219" s="64" t="str">
        <f t="shared" si="32"/>
        <v>6-2012</v>
      </c>
    </row>
    <row r="220" spans="1:31" s="64" customFormat="1" ht="13">
      <c r="A220" s="64">
        <f t="shared" si="30"/>
        <v>5</v>
      </c>
      <c r="B220" s="226">
        <f t="shared" si="28"/>
        <v>41103</v>
      </c>
      <c r="C220" s="227">
        <f t="shared" si="23"/>
        <v>1110</v>
      </c>
      <c r="D220" s="342">
        <f t="shared" si="24"/>
        <v>1320</v>
      </c>
      <c r="E220" s="227">
        <f t="shared" si="24"/>
        <v>1202</v>
      </c>
      <c r="F220" s="227">
        <f t="shared" si="25"/>
        <v>1287</v>
      </c>
      <c r="G220" s="236">
        <f t="shared" si="26"/>
        <v>692</v>
      </c>
      <c r="H220" s="243">
        <f t="shared" si="33"/>
        <v>-173</v>
      </c>
      <c r="J220" s="283" t="s">
        <v>238</v>
      </c>
      <c r="X220" s="426">
        <v>41096</v>
      </c>
      <c r="Y220" s="228">
        <v>1157</v>
      </c>
      <c r="Z220" s="293">
        <v>1493</v>
      </c>
      <c r="AA220" s="228">
        <v>1129</v>
      </c>
      <c r="AB220" s="228">
        <v>1296</v>
      </c>
      <c r="AC220" s="228">
        <v>713</v>
      </c>
      <c r="AE220" s="64" t="str">
        <f t="shared" si="32"/>
        <v>7-2012</v>
      </c>
    </row>
    <row r="221" spans="1:31" s="64" customFormat="1" ht="13">
      <c r="A221" s="64">
        <f t="shared" si="30"/>
        <v>5</v>
      </c>
      <c r="B221" s="226">
        <f t="shared" si="28"/>
        <v>41110</v>
      </c>
      <c r="C221" s="227">
        <f>IF(Y222="","",Y222)</f>
        <v>1037</v>
      </c>
      <c r="D221" s="342">
        <f>IF(Z222="","",Z222)</f>
        <v>1276</v>
      </c>
      <c r="E221" s="227">
        <f t="shared" si="24"/>
        <v>1156</v>
      </c>
      <c r="F221" s="227">
        <f>IF(AB222="","",AB222)</f>
        <v>1192</v>
      </c>
      <c r="G221" s="236">
        <f>IF(AC222="","",AC222)</f>
        <v>657</v>
      </c>
      <c r="H221" s="243">
        <f t="shared" si="33"/>
        <v>-44</v>
      </c>
      <c r="X221" s="426">
        <v>41103</v>
      </c>
      <c r="Y221" s="228">
        <v>1110</v>
      </c>
      <c r="Z221" s="293">
        <v>1320</v>
      </c>
      <c r="AA221" s="228">
        <v>1202</v>
      </c>
      <c r="AB221" s="228">
        <v>1287</v>
      </c>
      <c r="AC221" s="228">
        <v>692</v>
      </c>
      <c r="AE221" s="64" t="str">
        <f t="shared" si="32"/>
        <v>7-2012</v>
      </c>
    </row>
    <row r="222" spans="1:31" s="64" customFormat="1" ht="13">
      <c r="A222" s="64">
        <f t="shared" si="30"/>
        <v>5</v>
      </c>
      <c r="B222" s="226">
        <f t="shared" si="28"/>
        <v>41117</v>
      </c>
      <c r="C222" s="227">
        <f t="shared" si="23"/>
        <v>933</v>
      </c>
      <c r="D222" s="342">
        <f>IF(Z223="","",Z223)</f>
        <v>1209</v>
      </c>
      <c r="E222" s="227">
        <f t="shared" si="24"/>
        <v>1031</v>
      </c>
      <c r="F222" s="227">
        <f t="shared" si="25"/>
        <v>1069</v>
      </c>
      <c r="G222" s="236">
        <f t="shared" si="26"/>
        <v>602</v>
      </c>
      <c r="H222" s="243">
        <f t="shared" si="33"/>
        <v>-67</v>
      </c>
      <c r="X222" s="426">
        <v>41110</v>
      </c>
      <c r="Y222" s="228">
        <v>1037</v>
      </c>
      <c r="Z222" s="293">
        <v>1276</v>
      </c>
      <c r="AA222" s="228">
        <v>1156</v>
      </c>
      <c r="AB222" s="228">
        <v>1192</v>
      </c>
      <c r="AC222" s="228">
        <v>657</v>
      </c>
      <c r="AE222" s="64" t="str">
        <f t="shared" si="32"/>
        <v>7-2012</v>
      </c>
    </row>
    <row r="223" spans="1:31" s="64" customFormat="1" ht="13">
      <c r="A223" s="64">
        <f t="shared" si="30"/>
        <v>5</v>
      </c>
      <c r="B223" s="226">
        <f t="shared" si="28"/>
        <v>41124</v>
      </c>
      <c r="C223" s="227">
        <f t="shared" si="23"/>
        <v>852</v>
      </c>
      <c r="D223" s="342">
        <f t="shared" si="24"/>
        <v>1200</v>
      </c>
      <c r="E223" s="227">
        <f t="shared" si="24"/>
        <v>910</v>
      </c>
      <c r="F223" s="227">
        <f t="shared" si="25"/>
        <v>995</v>
      </c>
      <c r="G223" s="236">
        <f t="shared" si="26"/>
        <v>552</v>
      </c>
      <c r="H223" s="243">
        <f t="shared" si="33"/>
        <v>-9</v>
      </c>
      <c r="X223" s="426">
        <v>41117</v>
      </c>
      <c r="Y223" s="228">
        <v>933</v>
      </c>
      <c r="Z223" s="293">
        <v>1209</v>
      </c>
      <c r="AA223" s="228">
        <v>1031</v>
      </c>
      <c r="AB223" s="228">
        <v>1069</v>
      </c>
      <c r="AC223" s="228">
        <v>602</v>
      </c>
      <c r="AE223" s="64" t="str">
        <f t="shared" si="32"/>
        <v>7-2012</v>
      </c>
    </row>
    <row r="224" spans="1:31" s="64" customFormat="1" ht="13">
      <c r="A224" s="64">
        <f t="shared" si="30"/>
        <v>5</v>
      </c>
      <c r="B224" s="226">
        <f t="shared" si="28"/>
        <v>41131</v>
      </c>
      <c r="C224" s="227">
        <f t="shared" si="23"/>
        <v>774</v>
      </c>
      <c r="D224" s="342">
        <f t="shared" si="24"/>
        <v>1169</v>
      </c>
      <c r="E224" s="227">
        <f t="shared" si="24"/>
        <v>814</v>
      </c>
      <c r="F224" s="227">
        <f t="shared" si="25"/>
        <v>886</v>
      </c>
      <c r="G224" s="236">
        <f t="shared" si="26"/>
        <v>531</v>
      </c>
      <c r="H224" s="243">
        <f t="shared" si="33"/>
        <v>-31</v>
      </c>
      <c r="I224" s="264"/>
      <c r="J224" s="264"/>
      <c r="K224" s="264"/>
      <c r="L224" s="264"/>
      <c r="M224" s="264"/>
      <c r="X224" s="426">
        <v>41124</v>
      </c>
      <c r="Y224" s="228">
        <v>852</v>
      </c>
      <c r="Z224" s="293">
        <v>1200</v>
      </c>
      <c r="AA224" s="228">
        <v>910</v>
      </c>
      <c r="AB224" s="228">
        <v>995</v>
      </c>
      <c r="AC224" s="228">
        <v>552</v>
      </c>
      <c r="AE224" s="64" t="str">
        <f t="shared" si="32"/>
        <v>8-2012</v>
      </c>
    </row>
    <row r="225" spans="1:31" s="64" customFormat="1" ht="13">
      <c r="A225" s="64">
        <f t="shared" si="30"/>
        <v>5</v>
      </c>
      <c r="B225" s="226">
        <f t="shared" si="28"/>
        <v>41138</v>
      </c>
      <c r="C225" s="227">
        <f t="shared" si="23"/>
        <v>714</v>
      </c>
      <c r="D225" s="342">
        <f t="shared" si="24"/>
        <v>1095</v>
      </c>
      <c r="E225" s="227">
        <f t="shared" si="24"/>
        <v>806</v>
      </c>
      <c r="F225" s="227">
        <f t="shared" si="25"/>
        <v>841</v>
      </c>
      <c r="G225" s="236">
        <f t="shared" si="26"/>
        <v>496</v>
      </c>
      <c r="H225" s="243">
        <f t="shared" si="33"/>
        <v>-74</v>
      </c>
      <c r="X225" s="426">
        <v>41131</v>
      </c>
      <c r="Y225" s="228">
        <v>774</v>
      </c>
      <c r="Z225" s="293">
        <v>1169</v>
      </c>
      <c r="AA225" s="228">
        <v>814</v>
      </c>
      <c r="AB225" s="228">
        <v>886</v>
      </c>
      <c r="AC225" s="228">
        <v>531</v>
      </c>
      <c r="AE225" s="64" t="str">
        <f t="shared" si="32"/>
        <v>8-2012</v>
      </c>
    </row>
    <row r="226" spans="1:31" s="64" customFormat="1" ht="13">
      <c r="A226" s="64">
        <f t="shared" si="30"/>
        <v>5</v>
      </c>
      <c r="B226" s="226">
        <f t="shared" si="28"/>
        <v>41145</v>
      </c>
      <c r="C226" s="227">
        <f t="shared" si="23"/>
        <v>717</v>
      </c>
      <c r="D226" s="342">
        <f t="shared" si="24"/>
        <v>1124</v>
      </c>
      <c r="E226" s="227">
        <f t="shared" si="24"/>
        <v>828</v>
      </c>
      <c r="F226" s="227">
        <f t="shared" si="25"/>
        <v>853</v>
      </c>
      <c r="G226" s="236">
        <f t="shared" si="26"/>
        <v>474</v>
      </c>
      <c r="H226" s="243">
        <f t="shared" si="33"/>
        <v>29</v>
      </c>
      <c r="X226" s="426">
        <v>41138</v>
      </c>
      <c r="Y226" s="228">
        <v>714</v>
      </c>
      <c r="Z226" s="293">
        <v>1095</v>
      </c>
      <c r="AA226" s="228">
        <v>806</v>
      </c>
      <c r="AB226" s="228">
        <v>841</v>
      </c>
      <c r="AC226" s="228">
        <v>496</v>
      </c>
      <c r="AE226" s="64" t="str">
        <f t="shared" si="32"/>
        <v>8-2012</v>
      </c>
    </row>
    <row r="227" spans="1:31" s="64" customFormat="1" ht="13">
      <c r="A227" s="64">
        <f t="shared" si="30"/>
        <v>5</v>
      </c>
      <c r="B227" s="226">
        <f t="shared" si="28"/>
        <v>41152</v>
      </c>
      <c r="C227" s="227">
        <f t="shared" si="23"/>
        <v>703</v>
      </c>
      <c r="D227" s="342">
        <f t="shared" si="24"/>
        <v>1172</v>
      </c>
      <c r="E227" s="227">
        <f t="shared" si="24"/>
        <v>735</v>
      </c>
      <c r="F227" s="227">
        <f t="shared" si="25"/>
        <v>857</v>
      </c>
      <c r="G227" s="236">
        <f t="shared" si="26"/>
        <v>459</v>
      </c>
      <c r="H227" s="243">
        <f t="shared" si="33"/>
        <v>48</v>
      </c>
      <c r="X227" s="426">
        <v>41145</v>
      </c>
      <c r="Y227" s="228">
        <v>717</v>
      </c>
      <c r="Z227" s="293">
        <v>1124</v>
      </c>
      <c r="AA227" s="228">
        <v>828</v>
      </c>
      <c r="AB227" s="228">
        <v>853</v>
      </c>
      <c r="AC227" s="228">
        <v>474</v>
      </c>
      <c r="AE227" s="64" t="str">
        <f t="shared" si="32"/>
        <v>8-2012</v>
      </c>
    </row>
    <row r="228" spans="1:31" s="64" customFormat="1" ht="13">
      <c r="A228" s="64">
        <f t="shared" si="30"/>
        <v>5</v>
      </c>
      <c r="B228" s="226">
        <f t="shared" si="28"/>
        <v>41159</v>
      </c>
      <c r="C228" s="227">
        <f t="shared" si="23"/>
        <v>669</v>
      </c>
      <c r="D228" s="342">
        <f t="shared" si="24"/>
        <v>1186</v>
      </c>
      <c r="E228" s="227">
        <f t="shared" si="24"/>
        <v>599</v>
      </c>
      <c r="F228" s="227">
        <f t="shared" si="25"/>
        <v>832</v>
      </c>
      <c r="G228" s="236">
        <f t="shared" si="26"/>
        <v>458</v>
      </c>
      <c r="H228" s="243">
        <f t="shared" si="33"/>
        <v>14</v>
      </c>
      <c r="X228" s="426">
        <v>41152</v>
      </c>
      <c r="Y228" s="228">
        <v>703</v>
      </c>
      <c r="Z228" s="293">
        <v>1172</v>
      </c>
      <c r="AA228" s="228">
        <v>735</v>
      </c>
      <c r="AB228" s="228">
        <v>857</v>
      </c>
      <c r="AC228" s="228">
        <v>459</v>
      </c>
      <c r="AE228" s="64" t="str">
        <f t="shared" si="32"/>
        <v>8-2012</v>
      </c>
    </row>
    <row r="229" spans="1:31" s="64" customFormat="1" ht="13">
      <c r="A229" s="64">
        <f t="shared" si="30"/>
        <v>5</v>
      </c>
      <c r="B229" s="226">
        <f t="shared" si="28"/>
        <v>41166</v>
      </c>
      <c r="C229" s="227">
        <f t="shared" si="23"/>
        <v>662</v>
      </c>
      <c r="D229" s="342">
        <f t="shared" si="24"/>
        <v>1204</v>
      </c>
      <c r="E229" s="227">
        <f t="shared" si="24"/>
        <v>502</v>
      </c>
      <c r="F229" s="227">
        <f t="shared" si="25"/>
        <v>834</v>
      </c>
      <c r="G229" s="236">
        <f t="shared" si="26"/>
        <v>477</v>
      </c>
      <c r="H229" s="243">
        <f t="shared" si="33"/>
        <v>18</v>
      </c>
      <c r="X229" s="426">
        <v>41159</v>
      </c>
      <c r="Y229" s="228">
        <v>669</v>
      </c>
      <c r="Z229" s="293">
        <v>1186</v>
      </c>
      <c r="AA229" s="228">
        <v>599</v>
      </c>
      <c r="AB229" s="228">
        <v>832</v>
      </c>
      <c r="AC229" s="228">
        <v>458</v>
      </c>
      <c r="AE229" s="64" t="str">
        <f t="shared" si="32"/>
        <v>9-2012</v>
      </c>
    </row>
    <row r="230" spans="1:31" s="64" customFormat="1" ht="13">
      <c r="A230" s="64">
        <f t="shared" si="30"/>
        <v>5</v>
      </c>
      <c r="B230" s="226">
        <f t="shared" si="28"/>
        <v>41173</v>
      </c>
      <c r="C230" s="227">
        <f t="shared" si="23"/>
        <v>774</v>
      </c>
      <c r="D230" s="342">
        <f t="shared" si="24"/>
        <v>1584</v>
      </c>
      <c r="E230" s="227">
        <f t="shared" si="24"/>
        <v>467</v>
      </c>
      <c r="F230" s="227">
        <f t="shared" si="25"/>
        <v>847</v>
      </c>
      <c r="G230" s="236">
        <f t="shared" si="26"/>
        <v>484</v>
      </c>
      <c r="H230" s="243">
        <f t="shared" si="33"/>
        <v>380</v>
      </c>
      <c r="X230" s="426">
        <v>41166</v>
      </c>
      <c r="Y230" s="228">
        <v>662</v>
      </c>
      <c r="Z230" s="293">
        <v>1204</v>
      </c>
      <c r="AA230" s="228">
        <v>502</v>
      </c>
      <c r="AB230" s="228">
        <v>834</v>
      </c>
      <c r="AC230" s="228">
        <v>477</v>
      </c>
      <c r="AE230" s="64" t="str">
        <f t="shared" si="32"/>
        <v>9-2012</v>
      </c>
    </row>
    <row r="231" spans="1:31" s="64" customFormat="1" ht="13">
      <c r="A231" s="64">
        <f t="shared" si="30"/>
        <v>5</v>
      </c>
      <c r="B231" s="226">
        <f t="shared" si="28"/>
        <v>41180</v>
      </c>
      <c r="C231" s="227">
        <f t="shared" si="23"/>
        <v>766</v>
      </c>
      <c r="D231" s="342">
        <f t="shared" si="24"/>
        <v>1621</v>
      </c>
      <c r="E231" s="227">
        <f t="shared" si="24"/>
        <v>425</v>
      </c>
      <c r="F231" s="227">
        <f t="shared" si="25"/>
        <v>830</v>
      </c>
      <c r="G231" s="236">
        <f t="shared" si="26"/>
        <v>472</v>
      </c>
      <c r="H231" s="243">
        <f>D231-D230</f>
        <v>37</v>
      </c>
      <c r="X231" s="426">
        <v>41173</v>
      </c>
      <c r="Y231" s="228">
        <v>774</v>
      </c>
      <c r="Z231" s="293">
        <v>1584</v>
      </c>
      <c r="AA231" s="228">
        <v>467</v>
      </c>
      <c r="AB231" s="228">
        <v>847</v>
      </c>
      <c r="AC231" s="228">
        <v>484</v>
      </c>
      <c r="AE231" s="64" t="str">
        <f t="shared" si="32"/>
        <v>9-2012</v>
      </c>
    </row>
    <row r="232" spans="1:31" s="64" customFormat="1" ht="13">
      <c r="A232" s="64">
        <f t="shared" si="30"/>
        <v>5</v>
      </c>
      <c r="B232" s="226">
        <f t="shared" si="28"/>
        <v>41187</v>
      </c>
      <c r="C232" s="227">
        <f t="shared" si="23"/>
        <v>875</v>
      </c>
      <c r="D232" s="342">
        <f t="shared" si="24"/>
        <v>1932</v>
      </c>
      <c r="E232" s="227">
        <f t="shared" si="24"/>
        <v>598</v>
      </c>
      <c r="F232" s="227">
        <f t="shared" si="25"/>
        <v>795</v>
      </c>
      <c r="G232" s="236">
        <f t="shared" si="26"/>
        <v>444</v>
      </c>
      <c r="H232" s="243">
        <f t="shared" ref="H232:H246" si="34">C232-C231</f>
        <v>109</v>
      </c>
      <c r="X232" s="426">
        <v>41180</v>
      </c>
      <c r="Y232" s="228">
        <v>766</v>
      </c>
      <c r="Z232" s="293">
        <v>1621</v>
      </c>
      <c r="AA232" s="228">
        <v>425</v>
      </c>
      <c r="AB232" s="228">
        <v>830</v>
      </c>
      <c r="AC232" s="228">
        <v>472</v>
      </c>
      <c r="AE232" s="64" t="str">
        <f t="shared" si="32"/>
        <v>9-2012</v>
      </c>
    </row>
    <row r="233" spans="1:31" s="64" customFormat="1" ht="13">
      <c r="A233" s="64">
        <f t="shared" si="30"/>
        <v>5</v>
      </c>
      <c r="B233" s="226">
        <f t="shared" si="28"/>
        <v>41194</v>
      </c>
      <c r="C233" s="227">
        <f t="shared" si="23"/>
        <v>926</v>
      </c>
      <c r="D233" s="342">
        <f t="shared" si="24"/>
        <v>1914</v>
      </c>
      <c r="E233" s="227">
        <f t="shared" si="24"/>
        <v>871</v>
      </c>
      <c r="F233" s="227">
        <f t="shared" si="25"/>
        <v>776</v>
      </c>
      <c r="G233" s="236">
        <f t="shared" si="26"/>
        <v>444</v>
      </c>
      <c r="H233" s="243">
        <f t="shared" si="34"/>
        <v>51</v>
      </c>
      <c r="X233" s="426">
        <v>41187</v>
      </c>
      <c r="Y233" s="228">
        <v>875</v>
      </c>
      <c r="Z233" s="293">
        <v>1932</v>
      </c>
      <c r="AA233" s="228">
        <v>598</v>
      </c>
      <c r="AB233" s="228">
        <v>795</v>
      </c>
      <c r="AC233" s="228">
        <v>444</v>
      </c>
      <c r="AE233" s="64" t="str">
        <f t="shared" si="32"/>
        <v>10-2012</v>
      </c>
    </row>
    <row r="234" spans="1:31" s="64" customFormat="1" ht="13">
      <c r="A234" s="64">
        <f t="shared" si="30"/>
        <v>5</v>
      </c>
      <c r="B234" s="226">
        <f t="shared" si="28"/>
        <v>41201</v>
      </c>
      <c r="C234" s="227">
        <f t="shared" si="23"/>
        <v>1010</v>
      </c>
      <c r="D234" s="342">
        <f t="shared" si="24"/>
        <v>2217</v>
      </c>
      <c r="E234" s="227">
        <f t="shared" si="24"/>
        <v>879</v>
      </c>
      <c r="F234" s="227">
        <f t="shared" si="25"/>
        <v>732</v>
      </c>
      <c r="G234" s="236">
        <f t="shared" si="26"/>
        <v>445</v>
      </c>
      <c r="H234" s="243">
        <f t="shared" si="34"/>
        <v>84</v>
      </c>
      <c r="X234" s="426">
        <v>41194</v>
      </c>
      <c r="Y234" s="228">
        <v>926</v>
      </c>
      <c r="Z234" s="293">
        <v>1914</v>
      </c>
      <c r="AA234" s="228">
        <v>871</v>
      </c>
      <c r="AB234" s="228">
        <v>776</v>
      </c>
      <c r="AC234" s="228">
        <v>444</v>
      </c>
      <c r="AE234" s="64" t="str">
        <f t="shared" si="32"/>
        <v>10-2012</v>
      </c>
    </row>
    <row r="235" spans="1:31" s="64" customFormat="1" ht="13">
      <c r="A235" s="64">
        <f t="shared" si="30"/>
        <v>5</v>
      </c>
      <c r="B235" s="226">
        <f t="shared" si="28"/>
        <v>41208</v>
      </c>
      <c r="C235" s="227">
        <f t="shared" si="23"/>
        <v>1049</v>
      </c>
      <c r="D235" s="342">
        <f t="shared" si="24"/>
        <v>2451</v>
      </c>
      <c r="E235" s="227">
        <f t="shared" si="24"/>
        <v>804</v>
      </c>
      <c r="F235" s="227">
        <f t="shared" si="25"/>
        <v>699</v>
      </c>
      <c r="G235" s="236">
        <f t="shared" si="26"/>
        <v>434</v>
      </c>
      <c r="H235" s="243">
        <f t="shared" si="34"/>
        <v>39</v>
      </c>
      <c r="X235" s="426">
        <v>41201</v>
      </c>
      <c r="Y235" s="228">
        <v>1010</v>
      </c>
      <c r="Z235" s="293">
        <v>2217</v>
      </c>
      <c r="AA235" s="228">
        <v>879</v>
      </c>
      <c r="AB235" s="228">
        <v>732</v>
      </c>
      <c r="AC235" s="228">
        <v>445</v>
      </c>
      <c r="AE235" s="64" t="str">
        <f t="shared" si="32"/>
        <v>10-2012</v>
      </c>
    </row>
    <row r="236" spans="1:31" s="64" customFormat="1" ht="13">
      <c r="A236" s="64">
        <f t="shared" si="30"/>
        <v>5</v>
      </c>
      <c r="B236" s="226">
        <f t="shared" si="28"/>
        <v>41215</v>
      </c>
      <c r="C236" s="227">
        <f t="shared" si="23"/>
        <v>986</v>
      </c>
      <c r="D236" s="342">
        <f t="shared" si="24"/>
        <v>2304</v>
      </c>
      <c r="E236" s="227">
        <f t="shared" si="24"/>
        <v>766</v>
      </c>
      <c r="F236" s="227">
        <f t="shared" si="25"/>
        <v>669</v>
      </c>
      <c r="G236" s="236">
        <f t="shared" si="26"/>
        <v>422</v>
      </c>
      <c r="H236" s="243">
        <f t="shared" si="34"/>
        <v>-63</v>
      </c>
      <c r="X236" s="426">
        <v>41208</v>
      </c>
      <c r="Y236" s="228">
        <v>1049</v>
      </c>
      <c r="Z236" s="293">
        <v>2451</v>
      </c>
      <c r="AA236" s="228">
        <v>804</v>
      </c>
      <c r="AB236" s="228">
        <v>699</v>
      </c>
      <c r="AC236" s="228">
        <v>434</v>
      </c>
      <c r="AE236" s="64" t="str">
        <f t="shared" si="32"/>
        <v>10-2012</v>
      </c>
    </row>
    <row r="237" spans="1:31" s="64" customFormat="1" ht="13">
      <c r="A237" s="64">
        <f t="shared" si="30"/>
        <v>5</v>
      </c>
      <c r="B237" s="226">
        <f t="shared" si="28"/>
        <v>41222</v>
      </c>
      <c r="C237" s="227">
        <f t="shared" si="23"/>
        <v>940</v>
      </c>
      <c r="D237" s="342">
        <f t="shared" si="24"/>
        <v>2203</v>
      </c>
      <c r="E237" s="227">
        <f t="shared" si="24"/>
        <v>722</v>
      </c>
      <c r="F237" s="227">
        <f t="shared" si="25"/>
        <v>649</v>
      </c>
      <c r="G237" s="236">
        <f t="shared" si="26"/>
        <v>407</v>
      </c>
      <c r="H237" s="243">
        <f t="shared" si="34"/>
        <v>-46</v>
      </c>
      <c r="X237" s="426">
        <v>41215</v>
      </c>
      <c r="Y237" s="228">
        <v>986</v>
      </c>
      <c r="Z237" s="293">
        <v>2304</v>
      </c>
      <c r="AA237" s="228">
        <v>766</v>
      </c>
      <c r="AB237" s="228">
        <v>669</v>
      </c>
      <c r="AC237" s="228">
        <v>422</v>
      </c>
      <c r="AE237" s="64" t="str">
        <f t="shared" si="32"/>
        <v>11-2012</v>
      </c>
    </row>
    <row r="238" spans="1:31" s="64" customFormat="1" ht="13">
      <c r="A238" s="64">
        <f t="shared" si="30"/>
        <v>5</v>
      </c>
      <c r="B238" s="226">
        <f t="shared" si="28"/>
        <v>41229</v>
      </c>
      <c r="C238" s="227">
        <f t="shared" si="23"/>
        <v>1036</v>
      </c>
      <c r="D238" s="342">
        <f t="shared" si="24"/>
        <v>2347</v>
      </c>
      <c r="E238" s="227">
        <f t="shared" si="24"/>
        <v>886</v>
      </c>
      <c r="F238" s="227">
        <f t="shared" si="25"/>
        <v>674</v>
      </c>
      <c r="G238" s="236">
        <f t="shared" si="26"/>
        <v>405</v>
      </c>
      <c r="H238" s="243">
        <f t="shared" si="34"/>
        <v>96</v>
      </c>
      <c r="J238" s="276" t="s">
        <v>234</v>
      </c>
      <c r="X238" s="426">
        <v>41222</v>
      </c>
      <c r="Y238" s="228">
        <v>940</v>
      </c>
      <c r="Z238" s="293">
        <v>2203</v>
      </c>
      <c r="AA238" s="228">
        <v>722</v>
      </c>
      <c r="AB238" s="228">
        <v>649</v>
      </c>
      <c r="AC238" s="228">
        <v>407</v>
      </c>
      <c r="AE238" s="64" t="str">
        <f t="shared" si="32"/>
        <v>11-2012</v>
      </c>
    </row>
    <row r="239" spans="1:31" s="64" customFormat="1" ht="13">
      <c r="A239" s="64">
        <f t="shared" si="30"/>
        <v>5</v>
      </c>
      <c r="B239" s="226">
        <f t="shared" si="28"/>
        <v>41236</v>
      </c>
      <c r="C239" s="227">
        <f t="shared" si="23"/>
        <v>1090</v>
      </c>
      <c r="D239" s="342">
        <f t="shared" si="24"/>
        <v>2288</v>
      </c>
      <c r="E239" s="227">
        <f t="shared" si="24"/>
        <v>1013</v>
      </c>
      <c r="F239" s="227">
        <f t="shared" si="25"/>
        <v>724</v>
      </c>
      <c r="G239" s="236">
        <f t="shared" si="26"/>
        <v>431</v>
      </c>
      <c r="H239" s="243">
        <f t="shared" si="34"/>
        <v>54</v>
      </c>
      <c r="J239" s="234" t="s">
        <v>191</v>
      </c>
      <c r="K239" s="234" t="s">
        <v>189</v>
      </c>
      <c r="L239" s="234" t="s">
        <v>190</v>
      </c>
      <c r="M239" s="234" t="s">
        <v>202</v>
      </c>
      <c r="N239" s="234" t="s">
        <v>203</v>
      </c>
      <c r="X239" s="426">
        <v>41229</v>
      </c>
      <c r="Y239" s="228">
        <v>1036</v>
      </c>
      <c r="Z239" s="293">
        <v>2347</v>
      </c>
      <c r="AA239" s="228">
        <v>886</v>
      </c>
      <c r="AB239" s="228">
        <v>674</v>
      </c>
      <c r="AC239" s="228">
        <v>405</v>
      </c>
      <c r="AE239" s="64" t="str">
        <f t="shared" si="32"/>
        <v>11-2012</v>
      </c>
    </row>
    <row r="240" spans="1:31" s="64" customFormat="1" ht="13">
      <c r="A240" s="64">
        <f t="shared" si="30"/>
        <v>5</v>
      </c>
      <c r="B240" s="226">
        <f t="shared" si="28"/>
        <v>41243</v>
      </c>
      <c r="C240" s="227">
        <f t="shared" si="23"/>
        <v>1086</v>
      </c>
      <c r="D240" s="342">
        <f t="shared" si="24"/>
        <v>2199</v>
      </c>
      <c r="E240" s="227">
        <f t="shared" si="24"/>
        <v>980</v>
      </c>
      <c r="F240" s="227">
        <f t="shared" si="25"/>
        <v>766</v>
      </c>
      <c r="G240" s="236">
        <f t="shared" si="26"/>
        <v>448</v>
      </c>
      <c r="H240" s="243">
        <f t="shared" si="34"/>
        <v>-4</v>
      </c>
      <c r="I240" s="275"/>
      <c r="J240" s="235">
        <f>C297/C296-1</f>
        <v>-3.6441079034548074E-2</v>
      </c>
      <c r="K240" s="235">
        <f>D297/D296-1</f>
        <v>-5.4111974283418185E-2</v>
      </c>
      <c r="L240" s="235">
        <f>E297/E296-1</f>
        <v>-1.6853932584269704E-2</v>
      </c>
      <c r="M240" s="235">
        <f>F297/F296-1</f>
        <v>-4.0601503759398527E-2</v>
      </c>
      <c r="N240" s="235">
        <f>G297/G296-1</f>
        <v>-1.2936610608020649E-2</v>
      </c>
      <c r="X240" s="426">
        <v>41236</v>
      </c>
      <c r="Y240" s="228">
        <v>1090</v>
      </c>
      <c r="Z240" s="293">
        <v>2288</v>
      </c>
      <c r="AA240" s="228">
        <v>1013</v>
      </c>
      <c r="AB240" s="228">
        <v>724</v>
      </c>
      <c r="AC240" s="228">
        <v>431</v>
      </c>
      <c r="AE240" s="64" t="str">
        <f t="shared" si="32"/>
        <v>11-2012</v>
      </c>
    </row>
    <row r="241" spans="1:31" s="64" customFormat="1" ht="13">
      <c r="A241" s="64">
        <f t="shared" si="30"/>
        <v>5</v>
      </c>
      <c r="B241" s="226">
        <f t="shared" si="28"/>
        <v>41250</v>
      </c>
      <c r="C241" s="227">
        <f t="shared" si="23"/>
        <v>966</v>
      </c>
      <c r="D241" s="342">
        <f t="shared" si="24"/>
        <v>1832</v>
      </c>
      <c r="E241" s="227">
        <f t="shared" si="24"/>
        <v>936</v>
      </c>
      <c r="F241" s="227">
        <f t="shared" si="25"/>
        <v>760</v>
      </c>
      <c r="G241" s="236">
        <f t="shared" si="26"/>
        <v>447</v>
      </c>
      <c r="H241" s="243">
        <f t="shared" si="34"/>
        <v>-120</v>
      </c>
      <c r="I241" s="275"/>
      <c r="J241" s="276" t="s">
        <v>235</v>
      </c>
      <c r="X241" s="426">
        <v>41243</v>
      </c>
      <c r="Y241" s="228">
        <v>1086</v>
      </c>
      <c r="Z241" s="293">
        <v>2199</v>
      </c>
      <c r="AA241" s="228">
        <v>980</v>
      </c>
      <c r="AB241" s="228">
        <v>766</v>
      </c>
      <c r="AC241" s="228">
        <v>448</v>
      </c>
      <c r="AE241" s="64" t="str">
        <f t="shared" si="32"/>
        <v>11-2012</v>
      </c>
    </row>
    <row r="242" spans="1:31" s="64" customFormat="1" ht="13">
      <c r="A242" s="64">
        <f t="shared" si="30"/>
        <v>5</v>
      </c>
      <c r="B242" s="226">
        <f t="shared" si="28"/>
        <v>41257</v>
      </c>
      <c r="C242" s="227">
        <f t="shared" si="23"/>
        <v>784</v>
      </c>
      <c r="D242" s="342">
        <f t="shared" si="24"/>
        <v>1440</v>
      </c>
      <c r="E242" s="227">
        <f t="shared" si="24"/>
        <v>839</v>
      </c>
      <c r="F242" s="227">
        <f t="shared" si="25"/>
        <v>745</v>
      </c>
      <c r="G242" s="236">
        <f t="shared" si="26"/>
        <v>443</v>
      </c>
      <c r="H242" s="243">
        <f t="shared" si="34"/>
        <v>-182</v>
      </c>
      <c r="I242" s="275"/>
      <c r="J242" s="234" t="s">
        <v>191</v>
      </c>
      <c r="K242" s="234" t="s">
        <v>189</v>
      </c>
      <c r="L242" s="234" t="s">
        <v>190</v>
      </c>
      <c r="M242" s="234" t="s">
        <v>202</v>
      </c>
      <c r="N242" s="234" t="s">
        <v>203</v>
      </c>
      <c r="X242" s="426">
        <v>41250</v>
      </c>
      <c r="Y242" s="228">
        <v>966</v>
      </c>
      <c r="Z242" s="293">
        <v>1832</v>
      </c>
      <c r="AA242" s="228">
        <v>936</v>
      </c>
      <c r="AB242" s="228">
        <v>760</v>
      </c>
      <c r="AC242" s="228">
        <v>447</v>
      </c>
      <c r="AE242" s="64" t="str">
        <f t="shared" si="32"/>
        <v>12-2012</v>
      </c>
    </row>
    <row r="243" spans="1:31" s="64" customFormat="1" ht="13">
      <c r="A243" s="64">
        <f t="shared" si="30"/>
        <v>5</v>
      </c>
      <c r="B243" s="226">
        <f t="shared" si="28"/>
        <v>41264</v>
      </c>
      <c r="C243" s="227">
        <f t="shared" si="23"/>
        <v>700</v>
      </c>
      <c r="D243" s="342">
        <f t="shared" si="24"/>
        <v>1228</v>
      </c>
      <c r="E243" s="227">
        <f t="shared" si="24"/>
        <v>710</v>
      </c>
      <c r="F243" s="227">
        <f t="shared" si="25"/>
        <v>732</v>
      </c>
      <c r="G243" s="236">
        <f t="shared" si="26"/>
        <v>446</v>
      </c>
      <c r="H243" s="243">
        <f t="shared" si="34"/>
        <v>-84</v>
      </c>
      <c r="I243" s="275"/>
      <c r="J243" s="235">
        <f>C298/C297-1</f>
        <v>-0.25736738703339879</v>
      </c>
      <c r="K243" s="235">
        <f>D298/D297-1</f>
        <v>-0.40498442367601251</v>
      </c>
      <c r="L243" s="235">
        <f>E298/E297-1</f>
        <v>-7.3714285714285732E-2</v>
      </c>
      <c r="M243" s="235">
        <f>F298/F297-1</f>
        <v>-6.7398119122257016E-2</v>
      </c>
      <c r="N243" s="235">
        <f>G298/G297-1</f>
        <v>-4.3250327653997389E-2</v>
      </c>
      <c r="X243" s="426">
        <v>41257</v>
      </c>
      <c r="Y243" s="228">
        <v>784</v>
      </c>
      <c r="Z243" s="293">
        <v>1440</v>
      </c>
      <c r="AA243" s="228">
        <v>839</v>
      </c>
      <c r="AB243" s="228">
        <v>745</v>
      </c>
      <c r="AC243" s="228">
        <v>443</v>
      </c>
      <c r="AE243" s="64" t="str">
        <f t="shared" si="32"/>
        <v>12-2012</v>
      </c>
    </row>
    <row r="244" spans="1:31" s="64" customFormat="1" ht="13">
      <c r="A244" s="64">
        <f t="shared" si="30"/>
        <v>5</v>
      </c>
      <c r="B244" s="226">
        <f t="shared" si="28"/>
        <v>41271</v>
      </c>
      <c r="C244" s="227">
        <f>IF(Y245="","",Y245)</f>
        <v>698</v>
      </c>
      <c r="D244" s="342">
        <f>IF(Z245="","",Z245)</f>
        <v>1237</v>
      </c>
      <c r="E244" s="227">
        <f t="shared" si="24"/>
        <v>685</v>
      </c>
      <c r="F244" s="227">
        <f>IF(AB245="","",AB245)</f>
        <v>737</v>
      </c>
      <c r="G244" s="236">
        <f t="shared" si="26"/>
        <v>446</v>
      </c>
      <c r="H244" s="243">
        <f t="shared" si="34"/>
        <v>-2</v>
      </c>
      <c r="I244" s="275"/>
      <c r="J244" s="277"/>
      <c r="K244" s="265"/>
      <c r="L244" s="265"/>
      <c r="M244" s="265"/>
      <c r="N244" s="265"/>
      <c r="X244" s="426">
        <v>41264</v>
      </c>
      <c r="Y244" s="228">
        <v>700</v>
      </c>
      <c r="Z244" s="293">
        <v>1228</v>
      </c>
      <c r="AA244" s="228">
        <v>710</v>
      </c>
      <c r="AB244" s="228">
        <v>732</v>
      </c>
      <c r="AC244" s="228">
        <v>446</v>
      </c>
      <c r="AE244" s="64" t="str">
        <f t="shared" si="32"/>
        <v>12-2012</v>
      </c>
    </row>
    <row r="245" spans="1:31" s="64" customFormat="1" ht="13">
      <c r="A245" s="64">
        <f t="shared" si="30"/>
        <v>5</v>
      </c>
      <c r="B245" s="226">
        <f t="shared" si="28"/>
        <v>41278</v>
      </c>
      <c r="C245" s="227">
        <f>IF(Y246="","",Y246)</f>
        <v>706</v>
      </c>
      <c r="D245" s="342">
        <f>IF(Z246="","",Z246)</f>
        <v>1285</v>
      </c>
      <c r="E245" s="227">
        <f t="shared" si="24"/>
        <v>670</v>
      </c>
      <c r="F245" s="227">
        <f>IF(AB246="","",AB246)</f>
        <v>739</v>
      </c>
      <c r="G245" s="236">
        <f t="shared" si="26"/>
        <v>446</v>
      </c>
      <c r="H245" s="243">
        <f t="shared" si="34"/>
        <v>8</v>
      </c>
      <c r="I245" s="275"/>
      <c r="J245" s="264"/>
      <c r="K245" s="264"/>
      <c r="L245" s="264"/>
      <c r="M245" s="264"/>
      <c r="N245" s="264"/>
      <c r="X245" s="426">
        <v>41271</v>
      </c>
      <c r="Y245" s="228">
        <v>698</v>
      </c>
      <c r="Z245" s="293">
        <v>1237</v>
      </c>
      <c r="AA245" s="228">
        <v>685</v>
      </c>
      <c r="AB245" s="228">
        <v>737</v>
      </c>
      <c r="AC245" s="228">
        <v>446</v>
      </c>
      <c r="AE245" s="64" t="str">
        <f t="shared" si="32"/>
        <v>12-2012</v>
      </c>
    </row>
    <row r="246" spans="1:31" s="64" customFormat="1" ht="13">
      <c r="A246" s="64">
        <f t="shared" si="30"/>
        <v>5</v>
      </c>
      <c r="B246" s="226">
        <f t="shared" si="28"/>
        <v>41285</v>
      </c>
      <c r="C246" s="227">
        <f t="shared" si="23"/>
        <v>760</v>
      </c>
      <c r="D246" s="342">
        <f t="shared" si="24"/>
        <v>1367</v>
      </c>
      <c r="E246" s="227">
        <f t="shared" si="24"/>
        <v>772</v>
      </c>
      <c r="F246" s="227">
        <f t="shared" si="25"/>
        <v>745</v>
      </c>
      <c r="G246" s="236">
        <f t="shared" si="26"/>
        <v>448</v>
      </c>
      <c r="H246" s="243">
        <f t="shared" si="34"/>
        <v>54</v>
      </c>
      <c r="I246" s="275"/>
      <c r="J246" s="279"/>
      <c r="K246" s="279"/>
      <c r="L246" s="279"/>
      <c r="M246" s="279"/>
      <c r="N246" s="279"/>
      <c r="X246" s="426">
        <v>41278</v>
      </c>
      <c r="Y246" s="228">
        <v>706</v>
      </c>
      <c r="Z246" s="293">
        <v>1285</v>
      </c>
      <c r="AA246" s="228">
        <v>670</v>
      </c>
      <c r="AB246" s="228">
        <v>739</v>
      </c>
      <c r="AC246" s="228">
        <v>446</v>
      </c>
      <c r="AE246" s="64" t="str">
        <f t="shared" si="32"/>
        <v>1-2013</v>
      </c>
    </row>
    <row r="247" spans="1:31" s="64" customFormat="1" ht="13">
      <c r="A247" s="64">
        <f t="shared" si="30"/>
        <v>5</v>
      </c>
      <c r="B247" s="226">
        <f t="shared" si="28"/>
        <v>41292</v>
      </c>
      <c r="C247" s="227">
        <f t="shared" si="23"/>
        <v>837</v>
      </c>
      <c r="D247" s="342">
        <f t="shared" si="24"/>
        <v>1605</v>
      </c>
      <c r="E247" s="227">
        <f t="shared" si="24"/>
        <v>740</v>
      </c>
      <c r="F247" s="227">
        <f t="shared" si="25"/>
        <v>730</v>
      </c>
      <c r="G247" s="236">
        <f t="shared" si="26"/>
        <v>470</v>
      </c>
      <c r="H247" s="243">
        <f t="shared" ref="H247:H268" si="35">C247-C246</f>
        <v>77</v>
      </c>
      <c r="I247" s="243">
        <f t="shared" ref="I247:I310" si="36">D247-D246</f>
        <v>238</v>
      </c>
      <c r="J247" s="243">
        <f t="shared" ref="J247:J310" si="37">E247-E246</f>
        <v>-32</v>
      </c>
      <c r="K247" s="243">
        <f t="shared" ref="K247:K310" si="38">F247-F246</f>
        <v>-15</v>
      </c>
      <c r="L247" s="243">
        <f t="shared" ref="L247:L310" si="39">G247-G246</f>
        <v>22</v>
      </c>
      <c r="X247" s="426">
        <v>41285</v>
      </c>
      <c r="Y247" s="228">
        <v>760</v>
      </c>
      <c r="Z247" s="293">
        <v>1367</v>
      </c>
      <c r="AA247" s="228">
        <v>772</v>
      </c>
      <c r="AB247" s="228">
        <v>745</v>
      </c>
      <c r="AC247" s="228">
        <v>448</v>
      </c>
      <c r="AE247" s="64" t="str">
        <f t="shared" si="32"/>
        <v>1-2013</v>
      </c>
    </row>
    <row r="248" spans="1:31" s="64" customFormat="1" ht="13">
      <c r="A248" s="64">
        <f t="shared" si="30"/>
        <v>5</v>
      </c>
      <c r="B248" s="226">
        <f>IF(X249="","",X249)</f>
        <v>41299</v>
      </c>
      <c r="C248" s="227">
        <f>IF(Y249="","",Y249)</f>
        <v>798</v>
      </c>
      <c r="D248" s="342">
        <f>IF(Z249="","",Z249)</f>
        <v>1520</v>
      </c>
      <c r="E248" s="227">
        <f t="shared" si="24"/>
        <v>718</v>
      </c>
      <c r="F248" s="227">
        <f>IF(AB249="","",AB249)</f>
        <v>711</v>
      </c>
      <c r="G248" s="236">
        <f>IF(AC249="","",AC249)</f>
        <v>475</v>
      </c>
      <c r="H248" s="243">
        <f t="shared" si="35"/>
        <v>-39</v>
      </c>
      <c r="I248" s="243">
        <f t="shared" si="36"/>
        <v>-85</v>
      </c>
      <c r="J248" s="243">
        <f t="shared" si="37"/>
        <v>-22</v>
      </c>
      <c r="K248" s="243">
        <f t="shared" si="38"/>
        <v>-19</v>
      </c>
      <c r="L248" s="243">
        <f t="shared" si="39"/>
        <v>5</v>
      </c>
      <c r="X248" s="426">
        <v>41292</v>
      </c>
      <c r="Y248" s="228">
        <v>837</v>
      </c>
      <c r="Z248" s="293">
        <v>1605</v>
      </c>
      <c r="AA248" s="228">
        <v>740</v>
      </c>
      <c r="AB248" s="228">
        <v>730</v>
      </c>
      <c r="AC248" s="228">
        <v>470</v>
      </c>
      <c r="AE248" s="64" t="str">
        <f t="shared" si="32"/>
        <v>1-2013</v>
      </c>
    </row>
    <row r="249" spans="1:31" s="64" customFormat="1" ht="13">
      <c r="A249" s="64">
        <f t="shared" si="30"/>
        <v>5</v>
      </c>
      <c r="B249" s="226">
        <f t="shared" si="28"/>
        <v>41306</v>
      </c>
      <c r="C249" s="227">
        <f t="shared" si="23"/>
        <v>750</v>
      </c>
      <c r="D249" s="342">
        <f t="shared" si="24"/>
        <v>1454</v>
      </c>
      <c r="E249" s="227">
        <f t="shared" si="24"/>
        <v>664</v>
      </c>
      <c r="F249" s="227">
        <f t="shared" si="25"/>
        <v>682</v>
      </c>
      <c r="G249" s="236">
        <f t="shared" si="26"/>
        <v>449</v>
      </c>
      <c r="H249" s="243">
        <f t="shared" si="35"/>
        <v>-48</v>
      </c>
      <c r="I249" s="243">
        <f t="shared" si="36"/>
        <v>-66</v>
      </c>
      <c r="J249" s="243">
        <f t="shared" si="37"/>
        <v>-54</v>
      </c>
      <c r="K249" s="243">
        <f t="shared" si="38"/>
        <v>-29</v>
      </c>
      <c r="L249" s="243">
        <f t="shared" si="39"/>
        <v>-26</v>
      </c>
      <c r="X249" s="426">
        <v>41299</v>
      </c>
      <c r="Y249" s="228">
        <v>798</v>
      </c>
      <c r="Z249" s="293">
        <v>1520</v>
      </c>
      <c r="AA249" s="228">
        <v>718</v>
      </c>
      <c r="AB249" s="228">
        <v>711</v>
      </c>
      <c r="AC249" s="228">
        <v>475</v>
      </c>
      <c r="AE249" s="64" t="str">
        <f t="shared" si="32"/>
        <v>1-2013</v>
      </c>
    </row>
    <row r="250" spans="1:31" s="64" customFormat="1" ht="13">
      <c r="A250" s="64">
        <f t="shared" si="30"/>
        <v>5</v>
      </c>
      <c r="B250" s="226">
        <f t="shared" ref="B250:B284" si="40">IF(X251="","",X251)</f>
        <v>41313</v>
      </c>
      <c r="C250" s="227">
        <f t="shared" ref="C250:C284" si="41">IF(Y251="","",Y251)</f>
        <v>748</v>
      </c>
      <c r="D250" s="342">
        <f t="shared" ref="D250:E284" si="42">IF(Z251="","",Z251)</f>
        <v>1461</v>
      </c>
      <c r="E250" s="227">
        <f t="shared" si="42"/>
        <v>723</v>
      </c>
      <c r="F250" s="227">
        <f t="shared" ref="F250:F284" si="43">IF(AB251="","",AB251)</f>
        <v>669</v>
      </c>
      <c r="G250" s="236">
        <f t="shared" ref="G250:G284" si="44">IF(AC251="","",AC251)</f>
        <v>421</v>
      </c>
      <c r="H250" s="243">
        <f t="shared" si="35"/>
        <v>-2</v>
      </c>
      <c r="I250" s="243">
        <f t="shared" si="36"/>
        <v>7</v>
      </c>
      <c r="J250" s="243">
        <f t="shared" si="37"/>
        <v>59</v>
      </c>
      <c r="K250" s="243">
        <f t="shared" si="38"/>
        <v>-13</v>
      </c>
      <c r="L250" s="243">
        <f t="shared" si="39"/>
        <v>-28</v>
      </c>
      <c r="X250" s="426">
        <v>41306</v>
      </c>
      <c r="Y250" s="228">
        <v>750</v>
      </c>
      <c r="Z250" s="293">
        <v>1454</v>
      </c>
      <c r="AA250" s="228">
        <v>664</v>
      </c>
      <c r="AB250" s="228">
        <v>682</v>
      </c>
      <c r="AC250" s="228">
        <v>449</v>
      </c>
      <c r="AE250" s="64" t="str">
        <f t="shared" si="32"/>
        <v>2-2013</v>
      </c>
    </row>
    <row r="251" spans="1:31" s="64" customFormat="1" ht="13">
      <c r="A251" s="64">
        <f>WEEKDAY(B251,2)</f>
        <v>5</v>
      </c>
      <c r="B251" s="226">
        <f t="shared" ref="B251:D252" si="45">IF(X252="","",X252)</f>
        <v>41320</v>
      </c>
      <c r="C251" s="227">
        <f t="shared" si="45"/>
        <v>753</v>
      </c>
      <c r="D251" s="342">
        <f t="shared" si="45"/>
        <v>1434</v>
      </c>
      <c r="E251" s="227">
        <f t="shared" si="42"/>
        <v>832</v>
      </c>
      <c r="F251" s="227">
        <f>IF(AB252="","",AB252)</f>
        <v>672</v>
      </c>
      <c r="G251" s="236">
        <f>IF(AC252="","",AC252)</f>
        <v>412</v>
      </c>
      <c r="H251" s="243">
        <f t="shared" si="35"/>
        <v>5</v>
      </c>
      <c r="I251" s="243">
        <f t="shared" si="36"/>
        <v>-27</v>
      </c>
      <c r="J251" s="243">
        <f t="shared" si="37"/>
        <v>109</v>
      </c>
      <c r="K251" s="243">
        <f t="shared" si="38"/>
        <v>3</v>
      </c>
      <c r="L251" s="243">
        <f t="shared" si="39"/>
        <v>-9</v>
      </c>
      <c r="X251" s="426">
        <v>41313</v>
      </c>
      <c r="Y251" s="228">
        <v>748</v>
      </c>
      <c r="Z251" s="293">
        <v>1461</v>
      </c>
      <c r="AA251" s="228">
        <v>723</v>
      </c>
      <c r="AB251" s="228">
        <v>669</v>
      </c>
      <c r="AC251" s="228">
        <v>421</v>
      </c>
      <c r="AE251" s="64" t="str">
        <f t="shared" si="32"/>
        <v>2-2013</v>
      </c>
    </row>
    <row r="252" spans="1:31" s="64" customFormat="1" ht="13">
      <c r="A252" s="64">
        <f t="shared" ref="A252:A315" si="46">WEEKDAY(B252,2)</f>
        <v>5</v>
      </c>
      <c r="B252" s="226">
        <f t="shared" si="45"/>
        <v>41327</v>
      </c>
      <c r="C252" s="227">
        <f t="shared" si="45"/>
        <v>740</v>
      </c>
      <c r="D252" s="342">
        <f t="shared" si="45"/>
        <v>1335</v>
      </c>
      <c r="E252" s="227">
        <f t="shared" si="42"/>
        <v>909</v>
      </c>
      <c r="F252" s="227">
        <f>IF(AB253="","",AB253)</f>
        <v>717</v>
      </c>
      <c r="G252" s="236">
        <f>IF(AC253="","",AC253)</f>
        <v>412</v>
      </c>
      <c r="H252" s="243">
        <f t="shared" si="35"/>
        <v>-13</v>
      </c>
      <c r="I252" s="243">
        <f t="shared" si="36"/>
        <v>-99</v>
      </c>
      <c r="J252" s="243">
        <f t="shared" si="37"/>
        <v>77</v>
      </c>
      <c r="K252" s="243">
        <f t="shared" si="38"/>
        <v>45</v>
      </c>
      <c r="L252" s="243">
        <f t="shared" si="39"/>
        <v>0</v>
      </c>
      <c r="X252" s="426">
        <v>41320</v>
      </c>
      <c r="Y252" s="228">
        <v>753</v>
      </c>
      <c r="Z252" s="293">
        <v>1434</v>
      </c>
      <c r="AA252" s="228">
        <v>832</v>
      </c>
      <c r="AB252" s="228">
        <v>672</v>
      </c>
      <c r="AC252" s="228">
        <v>412</v>
      </c>
      <c r="AE252" s="64" t="str">
        <f t="shared" si="32"/>
        <v>2-2013</v>
      </c>
    </row>
    <row r="253" spans="1:31" s="64" customFormat="1" ht="13">
      <c r="A253" s="64">
        <f t="shared" si="46"/>
        <v>5</v>
      </c>
      <c r="B253" s="226">
        <f t="shared" si="40"/>
        <v>41334</v>
      </c>
      <c r="C253" s="227">
        <f t="shared" si="41"/>
        <v>776</v>
      </c>
      <c r="D253" s="342">
        <f t="shared" si="42"/>
        <v>1243</v>
      </c>
      <c r="E253" s="227">
        <f t="shared" si="42"/>
        <v>1036</v>
      </c>
      <c r="F253" s="227">
        <f t="shared" si="43"/>
        <v>781</v>
      </c>
      <c r="G253" s="236">
        <f t="shared" si="44"/>
        <v>447</v>
      </c>
      <c r="H253" s="243">
        <f t="shared" si="35"/>
        <v>36</v>
      </c>
      <c r="I253" s="243">
        <f t="shared" si="36"/>
        <v>-92</v>
      </c>
      <c r="J253" s="243">
        <f t="shared" si="37"/>
        <v>127</v>
      </c>
      <c r="K253" s="243">
        <f t="shared" si="38"/>
        <v>64</v>
      </c>
      <c r="L253" s="243">
        <f t="shared" si="39"/>
        <v>35</v>
      </c>
      <c r="X253" s="426">
        <v>41327</v>
      </c>
      <c r="Y253" s="228">
        <v>740</v>
      </c>
      <c r="Z253" s="293">
        <v>1335</v>
      </c>
      <c r="AA253" s="228">
        <v>909</v>
      </c>
      <c r="AB253" s="228">
        <v>717</v>
      </c>
      <c r="AC253" s="228">
        <v>412</v>
      </c>
      <c r="AE253" s="64" t="str">
        <f t="shared" si="32"/>
        <v>2-2013</v>
      </c>
    </row>
    <row r="254" spans="1:31" s="64" customFormat="1" ht="13">
      <c r="A254" s="64">
        <f t="shared" si="46"/>
        <v>5</v>
      </c>
      <c r="B254" s="226">
        <f t="shared" si="40"/>
        <v>41341</v>
      </c>
      <c r="C254" s="227">
        <f t="shared" si="41"/>
        <v>843</v>
      </c>
      <c r="D254" s="342">
        <f t="shared" si="42"/>
        <v>1262</v>
      </c>
      <c r="E254" s="227">
        <f t="shared" si="42"/>
        <v>1124</v>
      </c>
      <c r="F254" s="227">
        <f t="shared" si="43"/>
        <v>864</v>
      </c>
      <c r="G254" s="236">
        <f t="shared" si="44"/>
        <v>483</v>
      </c>
      <c r="H254" s="243">
        <f t="shared" si="35"/>
        <v>67</v>
      </c>
      <c r="I254" s="243">
        <f t="shared" si="36"/>
        <v>19</v>
      </c>
      <c r="J254" s="243">
        <f t="shared" si="37"/>
        <v>88</v>
      </c>
      <c r="K254" s="243">
        <f t="shared" si="38"/>
        <v>83</v>
      </c>
      <c r="L254" s="243">
        <f t="shared" si="39"/>
        <v>36</v>
      </c>
      <c r="X254" s="426">
        <v>41334</v>
      </c>
      <c r="Y254" s="228">
        <v>776</v>
      </c>
      <c r="Z254" s="293">
        <v>1243</v>
      </c>
      <c r="AA254" s="228">
        <v>1036</v>
      </c>
      <c r="AB254" s="228">
        <v>781</v>
      </c>
      <c r="AC254" s="228">
        <v>447</v>
      </c>
      <c r="AE254" s="64" t="str">
        <f t="shared" si="32"/>
        <v>3-2013</v>
      </c>
    </row>
    <row r="255" spans="1:31" s="64" customFormat="1" ht="13">
      <c r="A255" s="64">
        <f t="shared" si="46"/>
        <v>5</v>
      </c>
      <c r="B255" s="226">
        <f t="shared" si="40"/>
        <v>41348</v>
      </c>
      <c r="C255" s="227">
        <f t="shared" si="41"/>
        <v>892</v>
      </c>
      <c r="D255" s="342">
        <f t="shared" si="42"/>
        <v>1299</v>
      </c>
      <c r="E255" s="227">
        <f t="shared" si="42"/>
        <v>1162</v>
      </c>
      <c r="F255" s="227">
        <f t="shared" si="43"/>
        <v>925</v>
      </c>
      <c r="G255" s="236">
        <f t="shared" si="44"/>
        <v>506</v>
      </c>
      <c r="H255" s="243">
        <f t="shared" si="35"/>
        <v>49</v>
      </c>
      <c r="I255" s="243">
        <f t="shared" si="36"/>
        <v>37</v>
      </c>
      <c r="J255" s="243">
        <f t="shared" si="37"/>
        <v>38</v>
      </c>
      <c r="K255" s="243">
        <f t="shared" si="38"/>
        <v>61</v>
      </c>
      <c r="L255" s="243">
        <f t="shared" si="39"/>
        <v>23</v>
      </c>
      <c r="X255" s="426">
        <v>41341</v>
      </c>
      <c r="Y255" s="228">
        <v>843</v>
      </c>
      <c r="Z255" s="293">
        <v>1262</v>
      </c>
      <c r="AA255" s="228">
        <v>1124</v>
      </c>
      <c r="AB255" s="228">
        <v>864</v>
      </c>
      <c r="AC255" s="228">
        <v>483</v>
      </c>
      <c r="AE255" s="64" t="str">
        <f t="shared" si="32"/>
        <v>3-2013</v>
      </c>
    </row>
    <row r="256" spans="1:31" s="64" customFormat="1" ht="13">
      <c r="A256" s="64">
        <f t="shared" si="46"/>
        <v>5</v>
      </c>
      <c r="B256" s="226">
        <f t="shared" si="40"/>
        <v>41355</v>
      </c>
      <c r="C256" s="227">
        <f t="shared" si="41"/>
        <v>933</v>
      </c>
      <c r="D256" s="342">
        <f t="shared" si="42"/>
        <v>1284</v>
      </c>
      <c r="E256" s="227">
        <f t="shared" si="42"/>
        <v>1208</v>
      </c>
      <c r="F256" s="227">
        <f t="shared" si="43"/>
        <v>978</v>
      </c>
      <c r="G256" s="236">
        <f t="shared" si="44"/>
        <v>542</v>
      </c>
      <c r="H256" s="243">
        <f t="shared" si="35"/>
        <v>41</v>
      </c>
      <c r="I256" s="243">
        <f t="shared" si="36"/>
        <v>-15</v>
      </c>
      <c r="J256" s="243">
        <f t="shared" si="37"/>
        <v>46</v>
      </c>
      <c r="K256" s="243">
        <f t="shared" si="38"/>
        <v>53</v>
      </c>
      <c r="L256" s="243">
        <f t="shared" si="39"/>
        <v>36</v>
      </c>
      <c r="X256" s="426">
        <v>41348</v>
      </c>
      <c r="Y256" s="228">
        <v>892</v>
      </c>
      <c r="Z256" s="293">
        <v>1299</v>
      </c>
      <c r="AA256" s="228">
        <v>1162</v>
      </c>
      <c r="AB256" s="228">
        <v>925</v>
      </c>
      <c r="AC256" s="228">
        <v>506</v>
      </c>
      <c r="AE256" s="64" t="str">
        <f t="shared" si="32"/>
        <v>3-2013</v>
      </c>
    </row>
    <row r="257" spans="1:31" s="64" customFormat="1" ht="13">
      <c r="A257" s="64">
        <f t="shared" si="46"/>
        <v>5</v>
      </c>
      <c r="B257" s="226">
        <f t="shared" si="40"/>
        <v>41362</v>
      </c>
      <c r="C257" s="227">
        <f t="shared" si="41"/>
        <v>896</v>
      </c>
      <c r="D257" s="342">
        <f t="shared" si="42"/>
        <v>1229</v>
      </c>
      <c r="E257" s="227">
        <f t="shared" si="42"/>
        <v>1155</v>
      </c>
      <c r="F257" s="227">
        <f t="shared" si="43"/>
        <v>933</v>
      </c>
      <c r="G257" s="236">
        <f t="shared" si="44"/>
        <v>543</v>
      </c>
      <c r="H257" s="243">
        <f t="shared" si="35"/>
        <v>-37</v>
      </c>
      <c r="I257" s="243">
        <f t="shared" si="36"/>
        <v>-55</v>
      </c>
      <c r="J257" s="243">
        <f t="shared" si="37"/>
        <v>-53</v>
      </c>
      <c r="K257" s="243">
        <f t="shared" si="38"/>
        <v>-45</v>
      </c>
      <c r="L257" s="243">
        <f t="shared" si="39"/>
        <v>1</v>
      </c>
      <c r="X257" s="426">
        <v>41355</v>
      </c>
      <c r="Y257" s="228">
        <v>933</v>
      </c>
      <c r="Z257" s="293">
        <v>1284</v>
      </c>
      <c r="AA257" s="228">
        <v>1208</v>
      </c>
      <c r="AB257" s="228">
        <v>978</v>
      </c>
      <c r="AC257" s="228">
        <v>542</v>
      </c>
      <c r="AE257" s="64" t="str">
        <f t="shared" si="32"/>
        <v>3-2013</v>
      </c>
    </row>
    <row r="258" spans="1:31" s="64" customFormat="1" ht="13">
      <c r="A258" s="64">
        <f t="shared" si="46"/>
        <v>5</v>
      </c>
      <c r="B258" s="226">
        <f t="shared" si="40"/>
        <v>41369</v>
      </c>
      <c r="C258" s="227">
        <f t="shared" si="41"/>
        <v>861</v>
      </c>
      <c r="D258" s="342">
        <f t="shared" si="42"/>
        <v>1215</v>
      </c>
      <c r="E258" s="227">
        <f t="shared" si="42"/>
        <v>1094</v>
      </c>
      <c r="F258" s="227">
        <f t="shared" si="43"/>
        <v>912</v>
      </c>
      <c r="G258" s="236">
        <f t="shared" si="44"/>
        <v>525</v>
      </c>
      <c r="H258" s="243">
        <f t="shared" si="35"/>
        <v>-35</v>
      </c>
      <c r="I258" s="243">
        <f t="shared" si="36"/>
        <v>-14</v>
      </c>
      <c r="J258" s="243">
        <f t="shared" si="37"/>
        <v>-61</v>
      </c>
      <c r="K258" s="243">
        <f t="shared" si="38"/>
        <v>-21</v>
      </c>
      <c r="L258" s="243">
        <f t="shared" si="39"/>
        <v>-18</v>
      </c>
      <c r="X258" s="426">
        <v>41362</v>
      </c>
      <c r="Y258" s="228">
        <v>896</v>
      </c>
      <c r="Z258" s="293">
        <v>1229</v>
      </c>
      <c r="AA258" s="228">
        <v>1155</v>
      </c>
      <c r="AB258" s="228">
        <v>933</v>
      </c>
      <c r="AC258" s="228">
        <v>543</v>
      </c>
      <c r="AE258" s="64" t="str">
        <f t="shared" si="32"/>
        <v>3-2013</v>
      </c>
    </row>
    <row r="259" spans="1:31" s="64" customFormat="1" ht="13">
      <c r="A259" s="64">
        <f t="shared" si="46"/>
        <v>5</v>
      </c>
      <c r="B259" s="226">
        <f t="shared" si="40"/>
        <v>41376</v>
      </c>
      <c r="C259" s="227">
        <f t="shared" si="41"/>
        <v>875</v>
      </c>
      <c r="D259" s="342">
        <f t="shared" si="42"/>
        <v>1265</v>
      </c>
      <c r="E259" s="227">
        <f t="shared" si="42"/>
        <v>1112</v>
      </c>
      <c r="F259" s="227">
        <f t="shared" si="43"/>
        <v>902</v>
      </c>
      <c r="G259" s="236">
        <f t="shared" si="44"/>
        <v>526</v>
      </c>
      <c r="H259" s="243">
        <f t="shared" si="35"/>
        <v>14</v>
      </c>
      <c r="I259" s="243">
        <f t="shared" si="36"/>
        <v>50</v>
      </c>
      <c r="J259" s="243">
        <f t="shared" si="37"/>
        <v>18</v>
      </c>
      <c r="K259" s="243">
        <f t="shared" si="38"/>
        <v>-10</v>
      </c>
      <c r="L259" s="243">
        <f t="shared" si="39"/>
        <v>1</v>
      </c>
      <c r="X259" s="426">
        <v>41369</v>
      </c>
      <c r="Y259" s="228">
        <v>861</v>
      </c>
      <c r="Z259" s="293">
        <v>1215</v>
      </c>
      <c r="AA259" s="228">
        <v>1094</v>
      </c>
      <c r="AB259" s="228">
        <v>912</v>
      </c>
      <c r="AC259" s="228">
        <v>525</v>
      </c>
      <c r="AE259" s="64" t="str">
        <f t="shared" ref="AE259:AE322" si="47">MONTH(X259)&amp;"-"&amp;YEAR(X259)</f>
        <v>4-2013</v>
      </c>
    </row>
    <row r="260" spans="1:31" s="64" customFormat="1" ht="13">
      <c r="A260" s="64">
        <f t="shared" si="46"/>
        <v>5</v>
      </c>
      <c r="B260" s="226">
        <f t="shared" si="40"/>
        <v>41383</v>
      </c>
      <c r="C260" s="227">
        <f t="shared" si="41"/>
        <v>888</v>
      </c>
      <c r="D260" s="342">
        <f t="shared" si="42"/>
        <v>1234</v>
      </c>
      <c r="E260" s="227">
        <f t="shared" si="42"/>
        <v>1196</v>
      </c>
      <c r="F260" s="227">
        <f t="shared" si="43"/>
        <v>902</v>
      </c>
      <c r="G260" s="236">
        <f t="shared" si="44"/>
        <v>539</v>
      </c>
      <c r="H260" s="243">
        <f t="shared" si="35"/>
        <v>13</v>
      </c>
      <c r="I260" s="243">
        <f t="shared" si="36"/>
        <v>-31</v>
      </c>
      <c r="J260" s="243">
        <f t="shared" si="37"/>
        <v>84</v>
      </c>
      <c r="K260" s="243">
        <f t="shared" si="38"/>
        <v>0</v>
      </c>
      <c r="L260" s="243">
        <f t="shared" si="39"/>
        <v>13</v>
      </c>
      <c r="X260" s="426">
        <v>41376</v>
      </c>
      <c r="Y260" s="228">
        <v>875</v>
      </c>
      <c r="Z260" s="293">
        <v>1265</v>
      </c>
      <c r="AA260" s="228">
        <v>1112</v>
      </c>
      <c r="AB260" s="228">
        <v>902</v>
      </c>
      <c r="AC260" s="228">
        <v>526</v>
      </c>
      <c r="AE260" s="64" t="str">
        <f t="shared" si="47"/>
        <v>4-2013</v>
      </c>
    </row>
    <row r="261" spans="1:31" s="64" customFormat="1" ht="13">
      <c r="A261" s="64">
        <f t="shared" si="46"/>
        <v>5</v>
      </c>
      <c r="B261" s="226">
        <f t="shared" si="40"/>
        <v>41390</v>
      </c>
      <c r="C261" s="227">
        <f t="shared" si="41"/>
        <v>871</v>
      </c>
      <c r="D261" s="342">
        <f t="shared" si="42"/>
        <v>1246</v>
      </c>
      <c r="E261" s="227">
        <f t="shared" si="42"/>
        <v>1082</v>
      </c>
      <c r="F261" s="227">
        <f t="shared" si="43"/>
        <v>900</v>
      </c>
      <c r="G261" s="236">
        <f t="shared" si="44"/>
        <v>545</v>
      </c>
      <c r="H261" s="243">
        <f t="shared" si="35"/>
        <v>-17</v>
      </c>
      <c r="I261" s="243">
        <f t="shared" si="36"/>
        <v>12</v>
      </c>
      <c r="J261" s="243">
        <f t="shared" si="37"/>
        <v>-114</v>
      </c>
      <c r="K261" s="243">
        <f t="shared" si="38"/>
        <v>-2</v>
      </c>
      <c r="L261" s="243">
        <f t="shared" si="39"/>
        <v>6</v>
      </c>
      <c r="X261" s="426">
        <v>41383</v>
      </c>
      <c r="Y261" s="228">
        <v>888</v>
      </c>
      <c r="Z261" s="293">
        <v>1234</v>
      </c>
      <c r="AA261" s="228">
        <v>1196</v>
      </c>
      <c r="AB261" s="228">
        <v>902</v>
      </c>
      <c r="AC261" s="228">
        <v>539</v>
      </c>
      <c r="AE261" s="64" t="str">
        <f t="shared" si="47"/>
        <v>4-2013</v>
      </c>
    </row>
    <row r="262" spans="1:31" s="64" customFormat="1" ht="13">
      <c r="A262" s="64">
        <f t="shared" si="46"/>
        <v>5</v>
      </c>
      <c r="B262" s="226">
        <f t="shared" si="40"/>
        <v>41397</v>
      </c>
      <c r="C262" s="227">
        <f t="shared" si="41"/>
        <v>878</v>
      </c>
      <c r="D262" s="342">
        <f t="shared" si="42"/>
        <v>1344</v>
      </c>
      <c r="E262" s="227">
        <f t="shared" si="42"/>
        <v>1006</v>
      </c>
      <c r="F262" s="227">
        <f t="shared" si="43"/>
        <v>876</v>
      </c>
      <c r="G262" s="236">
        <f t="shared" si="44"/>
        <v>546</v>
      </c>
      <c r="H262" s="243">
        <f t="shared" si="35"/>
        <v>7</v>
      </c>
      <c r="I262" s="243">
        <f t="shared" si="36"/>
        <v>98</v>
      </c>
      <c r="J262" s="243">
        <f t="shared" si="37"/>
        <v>-76</v>
      </c>
      <c r="K262" s="243">
        <f t="shared" si="38"/>
        <v>-24</v>
      </c>
      <c r="L262" s="243">
        <f t="shared" si="39"/>
        <v>1</v>
      </c>
      <c r="X262" s="426">
        <v>41390</v>
      </c>
      <c r="Y262" s="228">
        <v>871</v>
      </c>
      <c r="Z262" s="293">
        <v>1246</v>
      </c>
      <c r="AA262" s="228">
        <v>1082</v>
      </c>
      <c r="AB262" s="228">
        <v>900</v>
      </c>
      <c r="AC262" s="228">
        <v>545</v>
      </c>
      <c r="AE262" s="64" t="str">
        <f t="shared" si="47"/>
        <v>4-2013</v>
      </c>
    </row>
    <row r="263" spans="1:31" s="64" customFormat="1" ht="13">
      <c r="A263" s="64">
        <f t="shared" si="46"/>
        <v>5</v>
      </c>
      <c r="B263" s="226">
        <f t="shared" si="40"/>
        <v>41404</v>
      </c>
      <c r="C263" s="227">
        <f t="shared" si="41"/>
        <v>884</v>
      </c>
      <c r="D263" s="342">
        <f t="shared" si="42"/>
        <v>1382</v>
      </c>
      <c r="E263" s="227">
        <f t="shared" si="42"/>
        <v>994</v>
      </c>
      <c r="F263" s="227">
        <f t="shared" si="43"/>
        <v>866</v>
      </c>
      <c r="G263" s="236">
        <f t="shared" si="44"/>
        <v>551</v>
      </c>
      <c r="H263" s="243">
        <f t="shared" si="35"/>
        <v>6</v>
      </c>
      <c r="I263" s="243">
        <f t="shared" si="36"/>
        <v>38</v>
      </c>
      <c r="J263" s="243">
        <f t="shared" si="37"/>
        <v>-12</v>
      </c>
      <c r="K263" s="243">
        <f t="shared" si="38"/>
        <v>-10</v>
      </c>
      <c r="L263" s="243">
        <f t="shared" si="39"/>
        <v>5</v>
      </c>
      <c r="X263" s="426">
        <v>41397</v>
      </c>
      <c r="Y263" s="228">
        <v>878</v>
      </c>
      <c r="Z263" s="293">
        <v>1344</v>
      </c>
      <c r="AA263" s="228">
        <v>1006</v>
      </c>
      <c r="AB263" s="228">
        <v>876</v>
      </c>
      <c r="AC263" s="228">
        <v>546</v>
      </c>
      <c r="AE263" s="64" t="str">
        <f t="shared" si="47"/>
        <v>5-2013</v>
      </c>
    </row>
    <row r="264" spans="1:31" s="64" customFormat="1" ht="13">
      <c r="A264" s="64">
        <f t="shared" si="46"/>
        <v>5</v>
      </c>
      <c r="B264" s="226">
        <f t="shared" si="40"/>
        <v>41411</v>
      </c>
      <c r="C264" s="227">
        <f t="shared" si="41"/>
        <v>841</v>
      </c>
      <c r="D264" s="342">
        <f t="shared" si="42"/>
        <v>1326</v>
      </c>
      <c r="E264" s="227">
        <f t="shared" si="42"/>
        <v>930</v>
      </c>
      <c r="F264" s="227">
        <f t="shared" si="43"/>
        <v>851</v>
      </c>
      <c r="G264" s="236">
        <f t="shared" si="44"/>
        <v>553</v>
      </c>
      <c r="H264" s="243">
        <f t="shared" si="35"/>
        <v>-43</v>
      </c>
      <c r="I264" s="243">
        <f t="shared" si="36"/>
        <v>-56</v>
      </c>
      <c r="J264" s="243">
        <f t="shared" si="37"/>
        <v>-64</v>
      </c>
      <c r="K264" s="243">
        <f t="shared" si="38"/>
        <v>-15</v>
      </c>
      <c r="L264" s="243">
        <f t="shared" si="39"/>
        <v>2</v>
      </c>
      <c r="X264" s="426">
        <v>41404</v>
      </c>
      <c r="Y264" s="228">
        <v>884</v>
      </c>
      <c r="Z264" s="293">
        <v>1382</v>
      </c>
      <c r="AA264" s="228">
        <v>994</v>
      </c>
      <c r="AB264" s="228">
        <v>866</v>
      </c>
      <c r="AC264" s="228">
        <v>551</v>
      </c>
      <c r="AE264" s="64" t="str">
        <f t="shared" si="47"/>
        <v>5-2013</v>
      </c>
    </row>
    <row r="265" spans="1:31" s="64" customFormat="1" ht="13">
      <c r="A265" s="64">
        <f t="shared" si="46"/>
        <v>5</v>
      </c>
      <c r="B265" s="226">
        <f t="shared" si="40"/>
        <v>41418</v>
      </c>
      <c r="C265" s="227">
        <f t="shared" si="41"/>
        <v>826</v>
      </c>
      <c r="D265" s="342">
        <f t="shared" si="42"/>
        <v>1350</v>
      </c>
      <c r="E265" s="227">
        <f t="shared" si="42"/>
        <v>854</v>
      </c>
      <c r="F265" s="227">
        <f t="shared" si="43"/>
        <v>857</v>
      </c>
      <c r="G265" s="236">
        <f t="shared" si="44"/>
        <v>546</v>
      </c>
      <c r="H265" s="243">
        <f t="shared" si="35"/>
        <v>-15</v>
      </c>
      <c r="I265" s="243">
        <f t="shared" si="36"/>
        <v>24</v>
      </c>
      <c r="J265" s="243">
        <f t="shared" si="37"/>
        <v>-76</v>
      </c>
      <c r="K265" s="243">
        <f t="shared" si="38"/>
        <v>6</v>
      </c>
      <c r="L265" s="243">
        <f t="shared" si="39"/>
        <v>-7</v>
      </c>
      <c r="X265" s="426">
        <v>41411</v>
      </c>
      <c r="Y265" s="228">
        <v>841</v>
      </c>
      <c r="Z265" s="293">
        <v>1326</v>
      </c>
      <c r="AA265" s="228">
        <v>930</v>
      </c>
      <c r="AB265" s="228">
        <v>851</v>
      </c>
      <c r="AC265" s="228">
        <v>553</v>
      </c>
      <c r="AE265" s="64" t="str">
        <f t="shared" si="47"/>
        <v>5-2013</v>
      </c>
    </row>
    <row r="266" spans="1:31" s="64" customFormat="1" ht="13">
      <c r="A266" s="64">
        <f t="shared" si="46"/>
        <v>5</v>
      </c>
      <c r="B266" s="226">
        <f t="shared" si="40"/>
        <v>41425</v>
      </c>
      <c r="C266" s="227">
        <f t="shared" si="41"/>
        <v>809</v>
      </c>
      <c r="D266" s="342">
        <f t="shared" si="42"/>
        <v>1336</v>
      </c>
      <c r="E266" s="227">
        <f t="shared" si="42"/>
        <v>795</v>
      </c>
      <c r="F266" s="227">
        <f t="shared" si="43"/>
        <v>871</v>
      </c>
      <c r="G266" s="236">
        <f t="shared" si="44"/>
        <v>533</v>
      </c>
      <c r="H266" s="243">
        <f t="shared" si="35"/>
        <v>-17</v>
      </c>
      <c r="I266" s="243">
        <f t="shared" si="36"/>
        <v>-14</v>
      </c>
      <c r="J266" s="243">
        <f t="shared" si="37"/>
        <v>-59</v>
      </c>
      <c r="K266" s="243">
        <f t="shared" si="38"/>
        <v>14</v>
      </c>
      <c r="L266" s="243">
        <f t="shared" si="39"/>
        <v>-13</v>
      </c>
      <c r="X266" s="426">
        <v>41418</v>
      </c>
      <c r="Y266" s="228">
        <v>826</v>
      </c>
      <c r="Z266" s="293">
        <v>1350</v>
      </c>
      <c r="AA266" s="228">
        <v>854</v>
      </c>
      <c r="AB266" s="228">
        <v>857</v>
      </c>
      <c r="AC266" s="228">
        <v>546</v>
      </c>
      <c r="AE266" s="64" t="str">
        <f t="shared" si="47"/>
        <v>5-2013</v>
      </c>
    </row>
    <row r="267" spans="1:31" s="64" customFormat="1" ht="13">
      <c r="A267" s="64">
        <f t="shared" si="46"/>
        <v>5</v>
      </c>
      <c r="B267" s="226">
        <f t="shared" si="40"/>
        <v>41432</v>
      </c>
      <c r="C267" s="227">
        <f t="shared" si="41"/>
        <v>812</v>
      </c>
      <c r="D267" s="342">
        <f t="shared" si="42"/>
        <v>1352</v>
      </c>
      <c r="E267" s="227">
        <f t="shared" si="42"/>
        <v>764</v>
      </c>
      <c r="F267" s="227">
        <f t="shared" si="43"/>
        <v>889</v>
      </c>
      <c r="G267" s="236">
        <f t="shared" si="44"/>
        <v>524</v>
      </c>
      <c r="H267" s="243">
        <f t="shared" si="35"/>
        <v>3</v>
      </c>
      <c r="I267" s="243">
        <f t="shared" si="36"/>
        <v>16</v>
      </c>
      <c r="J267" s="243">
        <f t="shared" si="37"/>
        <v>-31</v>
      </c>
      <c r="K267" s="243">
        <f t="shared" si="38"/>
        <v>18</v>
      </c>
      <c r="L267" s="243">
        <f t="shared" si="39"/>
        <v>-9</v>
      </c>
      <c r="X267" s="426">
        <v>41425</v>
      </c>
      <c r="Y267" s="228">
        <v>809</v>
      </c>
      <c r="Z267" s="293">
        <v>1336</v>
      </c>
      <c r="AA267" s="228">
        <v>795</v>
      </c>
      <c r="AB267" s="228">
        <v>871</v>
      </c>
      <c r="AC267" s="228">
        <v>533</v>
      </c>
      <c r="AE267" s="64" t="str">
        <f t="shared" si="47"/>
        <v>5-2013</v>
      </c>
    </row>
    <row r="268" spans="1:31" s="64" customFormat="1" ht="13">
      <c r="A268" s="64">
        <f t="shared" si="46"/>
        <v>5</v>
      </c>
      <c r="B268" s="226">
        <f t="shared" si="40"/>
        <v>41439</v>
      </c>
      <c r="C268" s="227">
        <f t="shared" si="41"/>
        <v>900</v>
      </c>
      <c r="D268" s="342">
        <f t="shared" si="42"/>
        <v>1537</v>
      </c>
      <c r="E268" s="227">
        <f t="shared" si="42"/>
        <v>859</v>
      </c>
      <c r="F268" s="227">
        <f t="shared" si="43"/>
        <v>900</v>
      </c>
      <c r="G268" s="236">
        <f t="shared" si="44"/>
        <v>533</v>
      </c>
      <c r="H268" s="243">
        <f t="shared" si="35"/>
        <v>88</v>
      </c>
      <c r="I268" s="243">
        <f t="shared" si="36"/>
        <v>185</v>
      </c>
      <c r="J268" s="243">
        <f t="shared" si="37"/>
        <v>95</v>
      </c>
      <c r="K268" s="243">
        <f t="shared" si="38"/>
        <v>11</v>
      </c>
      <c r="L268" s="243">
        <f t="shared" si="39"/>
        <v>9</v>
      </c>
      <c r="X268" s="426">
        <v>41432</v>
      </c>
      <c r="Y268" s="228">
        <v>812</v>
      </c>
      <c r="Z268" s="293">
        <v>1352</v>
      </c>
      <c r="AA268" s="228">
        <v>764</v>
      </c>
      <c r="AB268" s="228">
        <v>889</v>
      </c>
      <c r="AC268" s="228">
        <v>524</v>
      </c>
      <c r="AE268" s="64" t="str">
        <f t="shared" si="47"/>
        <v>6-2013</v>
      </c>
    </row>
    <row r="269" spans="1:31" s="64" customFormat="1" ht="13">
      <c r="A269" s="64">
        <f t="shared" si="46"/>
        <v>5</v>
      </c>
      <c r="B269" s="226">
        <f t="shared" ref="B269:D270" si="48">IF(X270="","",X270)</f>
        <v>41446</v>
      </c>
      <c r="C269" s="227">
        <f t="shared" si="48"/>
        <v>1027</v>
      </c>
      <c r="D269" s="342">
        <f t="shared" si="48"/>
        <v>1822</v>
      </c>
      <c r="E269" s="227">
        <f t="shared" si="42"/>
        <v>927</v>
      </c>
      <c r="F269" s="227">
        <f>IF(AB270="","",AB270)</f>
        <v>923</v>
      </c>
      <c r="G269" s="236">
        <f>IF(AC270="","",AC270)</f>
        <v>552</v>
      </c>
      <c r="H269" s="243">
        <f t="shared" ref="H269:H284" si="49">C269-C268</f>
        <v>127</v>
      </c>
      <c r="I269" s="243">
        <f t="shared" si="36"/>
        <v>285</v>
      </c>
      <c r="J269" s="243">
        <f t="shared" si="37"/>
        <v>68</v>
      </c>
      <c r="K269" s="243">
        <f t="shared" si="38"/>
        <v>23</v>
      </c>
      <c r="L269" s="243">
        <f t="shared" si="39"/>
        <v>19</v>
      </c>
      <c r="X269" s="426">
        <v>41439</v>
      </c>
      <c r="Y269" s="228">
        <v>900</v>
      </c>
      <c r="Z269" s="293">
        <v>1537</v>
      </c>
      <c r="AA269" s="228">
        <v>859</v>
      </c>
      <c r="AB269" s="228">
        <v>900</v>
      </c>
      <c r="AC269" s="228">
        <v>533</v>
      </c>
      <c r="AE269" s="64" t="str">
        <f t="shared" si="47"/>
        <v>6-2013</v>
      </c>
    </row>
    <row r="270" spans="1:31" s="64" customFormat="1" ht="13">
      <c r="A270" s="64">
        <f t="shared" si="46"/>
        <v>5</v>
      </c>
      <c r="B270" s="226">
        <f t="shared" si="48"/>
        <v>41453</v>
      </c>
      <c r="C270" s="227">
        <f t="shared" si="48"/>
        <v>1171</v>
      </c>
      <c r="D270" s="342">
        <f t="shared" si="48"/>
        <v>2165</v>
      </c>
      <c r="E270" s="227">
        <f t="shared" si="42"/>
        <v>1007</v>
      </c>
      <c r="F270" s="227">
        <f>IF(AB271="","",AB271)</f>
        <v>954</v>
      </c>
      <c r="G270" s="236">
        <f>IF(AC271="","",AC271)</f>
        <v>564</v>
      </c>
      <c r="H270" s="243">
        <f t="shared" si="49"/>
        <v>144</v>
      </c>
      <c r="I270" s="243">
        <f t="shared" si="36"/>
        <v>343</v>
      </c>
      <c r="J270" s="243">
        <f t="shared" si="37"/>
        <v>80</v>
      </c>
      <c r="K270" s="243">
        <f t="shared" si="38"/>
        <v>31</v>
      </c>
      <c r="L270" s="243">
        <f t="shared" si="39"/>
        <v>12</v>
      </c>
      <c r="X270" s="426">
        <v>41446</v>
      </c>
      <c r="Y270" s="228">
        <v>1027</v>
      </c>
      <c r="Z270" s="293">
        <v>1822</v>
      </c>
      <c r="AA270" s="228">
        <v>927</v>
      </c>
      <c r="AB270" s="228">
        <v>923</v>
      </c>
      <c r="AC270" s="228">
        <v>552</v>
      </c>
      <c r="AE270" s="64" t="str">
        <f t="shared" si="47"/>
        <v>6-2013</v>
      </c>
    </row>
    <row r="271" spans="1:31" s="64" customFormat="1" ht="13">
      <c r="A271" s="64">
        <f t="shared" si="46"/>
        <v>5</v>
      </c>
      <c r="B271" s="226">
        <f t="shared" si="40"/>
        <v>41460</v>
      </c>
      <c r="C271" s="227">
        <f t="shared" si="41"/>
        <v>1099</v>
      </c>
      <c r="D271" s="342">
        <f t="shared" si="42"/>
        <v>1929</v>
      </c>
      <c r="E271" s="227">
        <f t="shared" si="42"/>
        <v>1008</v>
      </c>
      <c r="F271" s="227">
        <f t="shared" si="43"/>
        <v>924</v>
      </c>
      <c r="G271" s="236">
        <f t="shared" si="44"/>
        <v>568</v>
      </c>
      <c r="H271" s="243">
        <f t="shared" si="49"/>
        <v>-72</v>
      </c>
      <c r="I271" s="243">
        <f t="shared" si="36"/>
        <v>-236</v>
      </c>
      <c r="J271" s="243">
        <f t="shared" si="37"/>
        <v>1</v>
      </c>
      <c r="K271" s="243">
        <f t="shared" si="38"/>
        <v>-30</v>
      </c>
      <c r="L271" s="243">
        <f t="shared" si="39"/>
        <v>4</v>
      </c>
      <c r="X271" s="426">
        <v>41453</v>
      </c>
      <c r="Y271" s="228">
        <v>1171</v>
      </c>
      <c r="Z271" s="293">
        <v>2165</v>
      </c>
      <c r="AA271" s="228">
        <v>1007</v>
      </c>
      <c r="AB271" s="228">
        <v>954</v>
      </c>
      <c r="AC271" s="228">
        <v>564</v>
      </c>
      <c r="AE271" s="64" t="str">
        <f t="shared" si="47"/>
        <v>6-2013</v>
      </c>
    </row>
    <row r="272" spans="1:31" s="64" customFormat="1" ht="13">
      <c r="A272" s="64">
        <f t="shared" si="46"/>
        <v>5</v>
      </c>
      <c r="B272" s="226">
        <f t="shared" si="40"/>
        <v>41467</v>
      </c>
      <c r="C272" s="227">
        <f t="shared" si="41"/>
        <v>1149</v>
      </c>
      <c r="D272" s="342">
        <f t="shared" si="42"/>
        <v>2058</v>
      </c>
      <c r="E272" s="227">
        <f t="shared" si="42"/>
        <v>1097</v>
      </c>
      <c r="F272" s="227">
        <f t="shared" si="43"/>
        <v>897</v>
      </c>
      <c r="G272" s="236">
        <f t="shared" si="44"/>
        <v>561</v>
      </c>
      <c r="H272" s="243">
        <f t="shared" si="49"/>
        <v>50</v>
      </c>
      <c r="I272" s="243">
        <f t="shared" si="36"/>
        <v>129</v>
      </c>
      <c r="J272" s="243">
        <f t="shared" si="37"/>
        <v>89</v>
      </c>
      <c r="K272" s="243">
        <f t="shared" si="38"/>
        <v>-27</v>
      </c>
      <c r="L272" s="243">
        <f t="shared" si="39"/>
        <v>-7</v>
      </c>
      <c r="X272" s="426">
        <v>41460</v>
      </c>
      <c r="Y272" s="228">
        <v>1099</v>
      </c>
      <c r="Z272" s="293">
        <v>1929</v>
      </c>
      <c r="AA272" s="228">
        <v>1008</v>
      </c>
      <c r="AB272" s="228">
        <v>924</v>
      </c>
      <c r="AC272" s="228">
        <v>568</v>
      </c>
      <c r="AE272" s="64" t="str">
        <f t="shared" si="47"/>
        <v>7-2013</v>
      </c>
    </row>
    <row r="273" spans="1:31" s="64" customFormat="1" ht="13">
      <c r="A273" s="64">
        <f t="shared" si="46"/>
        <v>5</v>
      </c>
      <c r="B273" s="226">
        <f t="shared" si="40"/>
        <v>41474</v>
      </c>
      <c r="C273" s="227">
        <f>IF(Y274="","",Y274)</f>
        <v>1138</v>
      </c>
      <c r="D273" s="342">
        <f>IF(Z274="","",Z274)</f>
        <v>1987</v>
      </c>
      <c r="E273" s="227">
        <f t="shared" si="42"/>
        <v>1172</v>
      </c>
      <c r="F273" s="227">
        <f>IF(AB274="","",AB274)</f>
        <v>898</v>
      </c>
      <c r="G273" s="236">
        <f>IF(AC274="","",AC274)</f>
        <v>544</v>
      </c>
      <c r="H273" s="243">
        <f t="shared" si="49"/>
        <v>-11</v>
      </c>
      <c r="I273" s="243">
        <f t="shared" si="36"/>
        <v>-71</v>
      </c>
      <c r="J273" s="243">
        <f t="shared" si="37"/>
        <v>75</v>
      </c>
      <c r="K273" s="243">
        <f t="shared" si="38"/>
        <v>1</v>
      </c>
      <c r="L273" s="243">
        <f t="shared" si="39"/>
        <v>-17</v>
      </c>
      <c r="M273" s="64" t="s">
        <v>237</v>
      </c>
      <c r="X273" s="426">
        <v>41467</v>
      </c>
      <c r="Y273" s="228">
        <v>1149</v>
      </c>
      <c r="Z273" s="293">
        <v>2058</v>
      </c>
      <c r="AA273" s="228">
        <v>1097</v>
      </c>
      <c r="AB273" s="228">
        <v>897</v>
      </c>
      <c r="AC273" s="228">
        <v>561</v>
      </c>
      <c r="AE273" s="64" t="str">
        <f t="shared" si="47"/>
        <v>7-2013</v>
      </c>
    </row>
    <row r="274" spans="1:31" s="64" customFormat="1" ht="13">
      <c r="A274" s="64">
        <f t="shared" si="46"/>
        <v>5</v>
      </c>
      <c r="B274" s="226">
        <f t="shared" si="40"/>
        <v>41481</v>
      </c>
      <c r="C274" s="227">
        <f t="shared" si="41"/>
        <v>1082</v>
      </c>
      <c r="D274" s="342">
        <f t="shared" si="42"/>
        <v>1873</v>
      </c>
      <c r="E274" s="227">
        <f t="shared" si="42"/>
        <v>1104</v>
      </c>
      <c r="F274" s="227">
        <f t="shared" si="43"/>
        <v>917</v>
      </c>
      <c r="G274" s="236">
        <f t="shared" si="44"/>
        <v>534</v>
      </c>
      <c r="H274" s="243">
        <f t="shared" si="49"/>
        <v>-56</v>
      </c>
      <c r="I274" s="243">
        <f t="shared" si="36"/>
        <v>-114</v>
      </c>
      <c r="J274" s="243">
        <f t="shared" si="37"/>
        <v>-68</v>
      </c>
      <c r="K274" s="243">
        <f t="shared" si="38"/>
        <v>19</v>
      </c>
      <c r="L274" s="243">
        <f t="shared" si="39"/>
        <v>-10</v>
      </c>
      <c r="X274" s="426">
        <v>41474</v>
      </c>
      <c r="Y274" s="228">
        <v>1138</v>
      </c>
      <c r="Z274" s="293">
        <v>1987</v>
      </c>
      <c r="AA274" s="228">
        <v>1172</v>
      </c>
      <c r="AB274" s="228">
        <v>898</v>
      </c>
      <c r="AC274" s="228">
        <v>544</v>
      </c>
      <c r="AE274" s="64" t="str">
        <f t="shared" si="47"/>
        <v>7-2013</v>
      </c>
    </row>
    <row r="275" spans="1:31" s="64" customFormat="1" ht="13">
      <c r="A275" s="64">
        <f t="shared" si="46"/>
        <v>5</v>
      </c>
      <c r="B275" s="226">
        <f t="shared" si="40"/>
        <v>41488</v>
      </c>
      <c r="C275" s="227">
        <f t="shared" si="41"/>
        <v>1065</v>
      </c>
      <c r="D275" s="342">
        <f t="shared" si="42"/>
        <v>1950</v>
      </c>
      <c r="E275" s="227">
        <f t="shared" si="42"/>
        <v>1021</v>
      </c>
      <c r="F275" s="227">
        <f t="shared" si="43"/>
        <v>908</v>
      </c>
      <c r="G275" s="236">
        <f t="shared" si="44"/>
        <v>529</v>
      </c>
      <c r="H275" s="243">
        <f t="shared" si="49"/>
        <v>-17</v>
      </c>
      <c r="I275" s="243">
        <f t="shared" si="36"/>
        <v>77</v>
      </c>
      <c r="J275" s="243">
        <f t="shared" si="37"/>
        <v>-83</v>
      </c>
      <c r="K275" s="243">
        <f t="shared" si="38"/>
        <v>-9</v>
      </c>
      <c r="L275" s="243">
        <f t="shared" si="39"/>
        <v>-5</v>
      </c>
      <c r="X275" s="426">
        <v>41481</v>
      </c>
      <c r="Y275" s="228">
        <v>1082</v>
      </c>
      <c r="Z275" s="293">
        <v>1873</v>
      </c>
      <c r="AA275" s="228">
        <v>1104</v>
      </c>
      <c r="AB275" s="228">
        <v>917</v>
      </c>
      <c r="AC275" s="228">
        <v>534</v>
      </c>
      <c r="AE275" s="64" t="str">
        <f t="shared" si="47"/>
        <v>7-2013</v>
      </c>
    </row>
    <row r="276" spans="1:31" s="64" customFormat="1" ht="13">
      <c r="A276" s="64">
        <f t="shared" si="46"/>
        <v>5</v>
      </c>
      <c r="B276" s="226">
        <f t="shared" si="40"/>
        <v>41495</v>
      </c>
      <c r="C276" s="227">
        <f t="shared" si="41"/>
        <v>1001</v>
      </c>
      <c r="D276" s="342">
        <f t="shared" si="42"/>
        <v>1813</v>
      </c>
      <c r="E276" s="227">
        <f t="shared" si="42"/>
        <v>948</v>
      </c>
      <c r="F276" s="227">
        <f t="shared" si="43"/>
        <v>911</v>
      </c>
      <c r="G276" s="236">
        <f t="shared" si="44"/>
        <v>521</v>
      </c>
      <c r="H276" s="243">
        <f t="shared" si="49"/>
        <v>-64</v>
      </c>
      <c r="I276" s="243">
        <f t="shared" si="36"/>
        <v>-137</v>
      </c>
      <c r="J276" s="243">
        <f t="shared" si="37"/>
        <v>-73</v>
      </c>
      <c r="K276" s="243">
        <f t="shared" si="38"/>
        <v>3</v>
      </c>
      <c r="L276" s="243">
        <f t="shared" si="39"/>
        <v>-8</v>
      </c>
      <c r="X276" s="426">
        <v>41488</v>
      </c>
      <c r="Y276" s="228">
        <v>1065</v>
      </c>
      <c r="Z276" s="293">
        <v>1950</v>
      </c>
      <c r="AA276" s="228">
        <v>1021</v>
      </c>
      <c r="AB276" s="228">
        <v>908</v>
      </c>
      <c r="AC276" s="228">
        <v>529</v>
      </c>
      <c r="AE276" s="64" t="str">
        <f t="shared" si="47"/>
        <v>8-2013</v>
      </c>
    </row>
    <row r="277" spans="1:31" s="64" customFormat="1" ht="13">
      <c r="A277" s="64">
        <f t="shared" si="46"/>
        <v>5</v>
      </c>
      <c r="B277" s="226">
        <f t="shared" si="40"/>
        <v>41502</v>
      </c>
      <c r="C277" s="227">
        <f t="shared" si="41"/>
        <v>1102</v>
      </c>
      <c r="D277" s="342">
        <f t="shared" si="42"/>
        <v>2112</v>
      </c>
      <c r="E277" s="227">
        <f t="shared" si="42"/>
        <v>923</v>
      </c>
      <c r="F277" s="227">
        <f t="shared" si="43"/>
        <v>916</v>
      </c>
      <c r="G277" s="236">
        <f t="shared" si="44"/>
        <v>517</v>
      </c>
      <c r="H277" s="243">
        <f t="shared" si="49"/>
        <v>101</v>
      </c>
      <c r="I277" s="243">
        <f t="shared" si="36"/>
        <v>299</v>
      </c>
      <c r="J277" s="243">
        <f t="shared" si="37"/>
        <v>-25</v>
      </c>
      <c r="K277" s="243">
        <f t="shared" si="38"/>
        <v>5</v>
      </c>
      <c r="L277" s="243">
        <f t="shared" si="39"/>
        <v>-4</v>
      </c>
      <c r="X277" s="426">
        <v>41495</v>
      </c>
      <c r="Y277" s="228">
        <v>1001</v>
      </c>
      <c r="Z277" s="293">
        <v>1813</v>
      </c>
      <c r="AA277" s="228">
        <v>948</v>
      </c>
      <c r="AB277" s="228">
        <v>911</v>
      </c>
      <c r="AC277" s="228">
        <v>521</v>
      </c>
      <c r="AE277" s="64" t="str">
        <f t="shared" si="47"/>
        <v>8-2013</v>
      </c>
    </row>
    <row r="278" spans="1:31" s="64" customFormat="1" ht="13">
      <c r="A278" s="64">
        <f t="shared" si="46"/>
        <v>5</v>
      </c>
      <c r="B278" s="226">
        <f t="shared" si="40"/>
        <v>41509</v>
      </c>
      <c r="C278" s="227">
        <f t="shared" si="41"/>
        <v>1165</v>
      </c>
      <c r="D278" s="342">
        <f t="shared" si="42"/>
        <v>2312</v>
      </c>
      <c r="E278" s="227">
        <f t="shared" si="42"/>
        <v>903</v>
      </c>
      <c r="F278" s="227">
        <f t="shared" si="43"/>
        <v>927</v>
      </c>
      <c r="G278" s="236">
        <f t="shared" si="44"/>
        <v>528</v>
      </c>
      <c r="H278" s="243">
        <f t="shared" si="49"/>
        <v>63</v>
      </c>
      <c r="I278" s="243">
        <f t="shared" si="36"/>
        <v>200</v>
      </c>
      <c r="J278" s="243">
        <f t="shared" si="37"/>
        <v>-20</v>
      </c>
      <c r="K278" s="243">
        <f t="shared" si="38"/>
        <v>11</v>
      </c>
      <c r="L278" s="243">
        <f t="shared" si="39"/>
        <v>11</v>
      </c>
      <c r="X278" s="426">
        <v>41502</v>
      </c>
      <c r="Y278" s="228">
        <v>1102</v>
      </c>
      <c r="Z278" s="293">
        <v>2112</v>
      </c>
      <c r="AA278" s="228">
        <v>923</v>
      </c>
      <c r="AB278" s="228">
        <v>916</v>
      </c>
      <c r="AC278" s="228">
        <v>517</v>
      </c>
      <c r="AE278" s="64" t="str">
        <f t="shared" si="47"/>
        <v>8-2013</v>
      </c>
    </row>
    <row r="279" spans="1:31" s="64" customFormat="1" ht="13">
      <c r="A279" s="64">
        <f t="shared" si="46"/>
        <v>5</v>
      </c>
      <c r="B279" s="226">
        <f t="shared" si="40"/>
        <v>41516</v>
      </c>
      <c r="C279" s="227">
        <f t="shared" si="41"/>
        <v>1132</v>
      </c>
      <c r="D279" s="342">
        <f t="shared" si="42"/>
        <v>2243</v>
      </c>
      <c r="E279" s="227">
        <f t="shared" si="42"/>
        <v>907</v>
      </c>
      <c r="F279" s="227">
        <f t="shared" si="43"/>
        <v>939</v>
      </c>
      <c r="G279" s="236">
        <f t="shared" si="44"/>
        <v>531</v>
      </c>
      <c r="H279" s="243">
        <f t="shared" si="49"/>
        <v>-33</v>
      </c>
      <c r="I279" s="243">
        <f t="shared" si="36"/>
        <v>-69</v>
      </c>
      <c r="J279" s="243">
        <f t="shared" si="37"/>
        <v>4</v>
      </c>
      <c r="K279" s="243">
        <f t="shared" si="38"/>
        <v>12</v>
      </c>
      <c r="L279" s="243">
        <f t="shared" si="39"/>
        <v>3</v>
      </c>
      <c r="X279" s="426">
        <v>41509</v>
      </c>
      <c r="Y279" s="228">
        <v>1165</v>
      </c>
      <c r="Z279" s="293">
        <v>2312</v>
      </c>
      <c r="AA279" s="228">
        <v>903</v>
      </c>
      <c r="AB279" s="228">
        <v>927</v>
      </c>
      <c r="AC279" s="228">
        <v>528</v>
      </c>
      <c r="AE279" s="64" t="str">
        <f t="shared" si="47"/>
        <v>8-2013</v>
      </c>
    </row>
    <row r="280" spans="1:31" s="64" customFormat="1" ht="13">
      <c r="A280" s="64">
        <f t="shared" si="46"/>
        <v>5</v>
      </c>
      <c r="B280" s="226">
        <f t="shared" si="40"/>
        <v>41523</v>
      </c>
      <c r="C280" s="227">
        <f t="shared" si="41"/>
        <v>1352</v>
      </c>
      <c r="D280" s="342">
        <f t="shared" si="42"/>
        <v>2799</v>
      </c>
      <c r="E280" s="227">
        <f t="shared" si="42"/>
        <v>1020</v>
      </c>
      <c r="F280" s="227">
        <f t="shared" si="43"/>
        <v>959</v>
      </c>
      <c r="G280" s="236">
        <f t="shared" si="44"/>
        <v>537</v>
      </c>
      <c r="H280" s="243">
        <f t="shared" si="49"/>
        <v>220</v>
      </c>
      <c r="I280" s="243">
        <f t="shared" si="36"/>
        <v>556</v>
      </c>
      <c r="J280" s="243">
        <f t="shared" si="37"/>
        <v>113</v>
      </c>
      <c r="K280" s="243">
        <f t="shared" si="38"/>
        <v>20</v>
      </c>
      <c r="L280" s="243">
        <f t="shared" si="39"/>
        <v>6</v>
      </c>
      <c r="X280" s="426">
        <v>41516</v>
      </c>
      <c r="Y280" s="270">
        <v>1132</v>
      </c>
      <c r="Z280" s="294">
        <v>2243</v>
      </c>
      <c r="AA280" s="270">
        <v>907</v>
      </c>
      <c r="AB280" s="270">
        <v>939</v>
      </c>
      <c r="AC280" s="270">
        <v>531</v>
      </c>
      <c r="AE280" s="64" t="str">
        <f t="shared" si="47"/>
        <v>8-2013</v>
      </c>
    </row>
    <row r="281" spans="1:31" s="64" customFormat="1" ht="13">
      <c r="A281" s="64">
        <f t="shared" si="46"/>
        <v>5</v>
      </c>
      <c r="B281" s="226">
        <f t="shared" si="40"/>
        <v>41530</v>
      </c>
      <c r="C281" s="227">
        <f t="shared" si="41"/>
        <v>1636</v>
      </c>
      <c r="D281" s="342">
        <f t="shared" si="42"/>
        <v>3446</v>
      </c>
      <c r="E281" s="227">
        <f t="shared" si="42"/>
        <v>1306</v>
      </c>
      <c r="F281" s="227">
        <f t="shared" si="43"/>
        <v>940</v>
      </c>
      <c r="G281" s="236">
        <f t="shared" si="44"/>
        <v>544</v>
      </c>
      <c r="H281" s="243">
        <f t="shared" si="49"/>
        <v>284</v>
      </c>
      <c r="I281" s="243">
        <f t="shared" si="36"/>
        <v>647</v>
      </c>
      <c r="J281" s="243">
        <f t="shared" si="37"/>
        <v>286</v>
      </c>
      <c r="K281" s="243">
        <f t="shared" si="38"/>
        <v>-19</v>
      </c>
      <c r="L281" s="243">
        <f t="shared" si="39"/>
        <v>7</v>
      </c>
      <c r="X281" s="426">
        <v>41523</v>
      </c>
      <c r="Y281" s="228">
        <v>1352</v>
      </c>
      <c r="Z281" s="293">
        <v>2799</v>
      </c>
      <c r="AA281" s="228">
        <v>1020</v>
      </c>
      <c r="AB281" s="228">
        <v>959</v>
      </c>
      <c r="AC281" s="228">
        <v>537</v>
      </c>
      <c r="AE281" s="64" t="str">
        <f t="shared" si="47"/>
        <v>9-2013</v>
      </c>
    </row>
    <row r="282" spans="1:31" s="64" customFormat="1" ht="13">
      <c r="A282" s="64">
        <f t="shared" si="46"/>
        <v>5</v>
      </c>
      <c r="B282" s="226">
        <f t="shared" si="40"/>
        <v>41537</v>
      </c>
      <c r="C282" s="227">
        <f t="shared" si="41"/>
        <v>1904</v>
      </c>
      <c r="D282" s="342">
        <f t="shared" si="42"/>
        <v>4018</v>
      </c>
      <c r="E282" s="227">
        <f t="shared" si="42"/>
        <v>1453</v>
      </c>
      <c r="F282" s="227">
        <f t="shared" si="43"/>
        <v>964</v>
      </c>
      <c r="G282" s="236">
        <f t="shared" si="44"/>
        <v>558</v>
      </c>
      <c r="H282" s="243">
        <f t="shared" si="49"/>
        <v>268</v>
      </c>
      <c r="I282" s="243">
        <f t="shared" si="36"/>
        <v>572</v>
      </c>
      <c r="J282" s="243">
        <f t="shared" si="37"/>
        <v>147</v>
      </c>
      <c r="K282" s="243">
        <f t="shared" si="38"/>
        <v>24</v>
      </c>
      <c r="L282" s="243">
        <f t="shared" si="39"/>
        <v>14</v>
      </c>
      <c r="X282" s="426">
        <v>41530</v>
      </c>
      <c r="Y282" s="228">
        <v>1636</v>
      </c>
      <c r="Z282" s="293">
        <v>3446</v>
      </c>
      <c r="AA282" s="228">
        <v>1306</v>
      </c>
      <c r="AB282" s="228">
        <v>940</v>
      </c>
      <c r="AC282" s="228">
        <v>544</v>
      </c>
      <c r="AE282" s="64" t="str">
        <f t="shared" si="47"/>
        <v>9-2013</v>
      </c>
    </row>
    <row r="283" spans="1:31" s="64" customFormat="1" ht="13">
      <c r="A283" s="64">
        <f t="shared" si="46"/>
        <v>5</v>
      </c>
      <c r="B283" s="226">
        <f t="shared" si="40"/>
        <v>41544</v>
      </c>
      <c r="C283" s="227">
        <f t="shared" si="41"/>
        <v>2046</v>
      </c>
      <c r="D283" s="342">
        <f t="shared" si="42"/>
        <v>3967</v>
      </c>
      <c r="E283" s="227">
        <f t="shared" si="42"/>
        <v>1800</v>
      </c>
      <c r="F283" s="227">
        <f t="shared" si="43"/>
        <v>1069</v>
      </c>
      <c r="G283" s="236">
        <f t="shared" si="44"/>
        <v>594</v>
      </c>
      <c r="H283" s="243">
        <f t="shared" si="49"/>
        <v>142</v>
      </c>
      <c r="I283" s="243">
        <f t="shared" si="36"/>
        <v>-51</v>
      </c>
      <c r="J283" s="243">
        <f t="shared" si="37"/>
        <v>347</v>
      </c>
      <c r="K283" s="243">
        <f t="shared" si="38"/>
        <v>105</v>
      </c>
      <c r="L283" s="243">
        <f t="shared" si="39"/>
        <v>36</v>
      </c>
      <c r="X283" s="426">
        <v>41537</v>
      </c>
      <c r="Y283" s="270">
        <v>1904</v>
      </c>
      <c r="Z283" s="294">
        <v>4018</v>
      </c>
      <c r="AA283" s="270">
        <v>1453</v>
      </c>
      <c r="AB283" s="270">
        <v>964</v>
      </c>
      <c r="AC283" s="270">
        <v>558</v>
      </c>
      <c r="AE283" s="64" t="str">
        <f t="shared" si="47"/>
        <v>9-2013</v>
      </c>
    </row>
    <row r="284" spans="1:31" s="64" customFormat="1" ht="13">
      <c r="A284" s="64">
        <f t="shared" si="46"/>
        <v>5</v>
      </c>
      <c r="B284" s="226">
        <f t="shared" si="40"/>
        <v>41551</v>
      </c>
      <c r="C284" s="227">
        <f t="shared" si="41"/>
        <v>2084</v>
      </c>
      <c r="D284" s="342">
        <f t="shared" si="42"/>
        <v>3943</v>
      </c>
      <c r="E284" s="227">
        <f t="shared" si="42"/>
        <v>1914</v>
      </c>
      <c r="F284" s="227">
        <f t="shared" si="43"/>
        <v>1113</v>
      </c>
      <c r="G284" s="236">
        <f t="shared" si="44"/>
        <v>609</v>
      </c>
      <c r="H284" s="243">
        <f t="shared" si="49"/>
        <v>38</v>
      </c>
      <c r="I284" s="243">
        <f t="shared" si="36"/>
        <v>-24</v>
      </c>
      <c r="J284" s="243">
        <f t="shared" si="37"/>
        <v>114</v>
      </c>
      <c r="K284" s="243">
        <f t="shared" si="38"/>
        <v>44</v>
      </c>
      <c r="L284" s="243">
        <f t="shared" si="39"/>
        <v>15</v>
      </c>
      <c r="X284" s="426">
        <v>41544</v>
      </c>
      <c r="Y284" s="270">
        <v>2046</v>
      </c>
      <c r="Z284" s="294">
        <v>3967</v>
      </c>
      <c r="AA284" s="270">
        <v>1800</v>
      </c>
      <c r="AB284" s="270">
        <v>1069</v>
      </c>
      <c r="AC284" s="270">
        <v>594</v>
      </c>
      <c r="AE284" s="64" t="str">
        <f t="shared" si="47"/>
        <v>9-2013</v>
      </c>
    </row>
    <row r="285" spans="1:31" s="64" customFormat="1" ht="13">
      <c r="A285" s="64">
        <f t="shared" si="46"/>
        <v>5</v>
      </c>
      <c r="B285" s="226">
        <f t="shared" ref="B285:B300" si="50">IF(X286="","",X286)</f>
        <v>41558</v>
      </c>
      <c r="C285" s="227">
        <f t="shared" ref="C285:C300" si="51">IF(Y286="","",Y286)</f>
        <v>1985</v>
      </c>
      <c r="D285" s="342">
        <f t="shared" ref="D285:E300" si="52">IF(Z286="","",Z286)</f>
        <v>3527</v>
      </c>
      <c r="E285" s="227">
        <f t="shared" si="52"/>
        <v>2024</v>
      </c>
      <c r="F285" s="227">
        <f t="shared" ref="F285:F300" si="53">IF(AB286="","",AB286)</f>
        <v>1182</v>
      </c>
      <c r="G285" s="236">
        <f t="shared" ref="G285:G300" si="54">IF(AC286="","",AC286)</f>
        <v>632</v>
      </c>
      <c r="H285" s="243">
        <f t="shared" ref="H285:H300" si="55">C285-C284</f>
        <v>-99</v>
      </c>
      <c r="I285" s="243">
        <f t="shared" si="36"/>
        <v>-416</v>
      </c>
      <c r="J285" s="243">
        <f t="shared" si="37"/>
        <v>110</v>
      </c>
      <c r="K285" s="243">
        <f t="shared" si="38"/>
        <v>69</v>
      </c>
      <c r="L285" s="243">
        <f t="shared" si="39"/>
        <v>23</v>
      </c>
      <c r="X285" s="426">
        <v>41551</v>
      </c>
      <c r="Y285" s="228">
        <v>2084</v>
      </c>
      <c r="Z285" s="294">
        <v>3943</v>
      </c>
      <c r="AA285" s="228">
        <v>1914</v>
      </c>
      <c r="AB285" s="228">
        <v>1113</v>
      </c>
      <c r="AC285" s="228">
        <v>609</v>
      </c>
      <c r="AE285" s="64" t="str">
        <f t="shared" si="47"/>
        <v>10-2013</v>
      </c>
    </row>
    <row r="286" spans="1:31" s="64" customFormat="1" ht="13">
      <c r="A286" s="64">
        <f t="shared" si="46"/>
        <v>5</v>
      </c>
      <c r="B286" s="226">
        <f t="shared" si="50"/>
        <v>41565</v>
      </c>
      <c r="C286" s="227">
        <f t="shared" si="51"/>
        <v>1901</v>
      </c>
      <c r="D286" s="342">
        <f t="shared" si="52"/>
        <v>3264</v>
      </c>
      <c r="E286" s="227">
        <f t="shared" si="52"/>
        <v>2060</v>
      </c>
      <c r="F286" s="227">
        <f t="shared" si="53"/>
        <v>1213</v>
      </c>
      <c r="G286" s="236">
        <f t="shared" si="54"/>
        <v>634</v>
      </c>
      <c r="H286" s="243">
        <f t="shared" si="55"/>
        <v>-84</v>
      </c>
      <c r="I286" s="243">
        <f t="shared" si="36"/>
        <v>-263</v>
      </c>
      <c r="J286" s="243">
        <f t="shared" si="37"/>
        <v>36</v>
      </c>
      <c r="K286" s="243">
        <f t="shared" si="38"/>
        <v>31</v>
      </c>
      <c r="L286" s="243">
        <f t="shared" si="39"/>
        <v>2</v>
      </c>
      <c r="X286" s="426">
        <v>41558</v>
      </c>
      <c r="Y286" s="228">
        <v>1985</v>
      </c>
      <c r="Z286" s="294">
        <v>3527</v>
      </c>
      <c r="AA286" s="228">
        <v>2024</v>
      </c>
      <c r="AB286" s="228">
        <v>1182</v>
      </c>
      <c r="AC286" s="228">
        <v>632</v>
      </c>
      <c r="AE286" s="64" t="str">
        <f t="shared" si="47"/>
        <v>10-2013</v>
      </c>
    </row>
    <row r="287" spans="1:31" s="64" customFormat="1" ht="13">
      <c r="A287" s="64">
        <f t="shared" si="46"/>
        <v>5</v>
      </c>
      <c r="B287" s="226">
        <f t="shared" si="50"/>
        <v>41572</v>
      </c>
      <c r="C287" s="227">
        <f t="shared" si="51"/>
        <v>1671</v>
      </c>
      <c r="D287" s="342">
        <f t="shared" si="52"/>
        <v>2681</v>
      </c>
      <c r="E287" s="227">
        <f t="shared" si="52"/>
        <v>1904</v>
      </c>
      <c r="F287" s="227">
        <f t="shared" si="53"/>
        <v>1258</v>
      </c>
      <c r="G287" s="236">
        <f t="shared" si="54"/>
        <v>649</v>
      </c>
      <c r="H287" s="243">
        <f t="shared" si="55"/>
        <v>-230</v>
      </c>
      <c r="I287" s="243">
        <f t="shared" si="36"/>
        <v>-583</v>
      </c>
      <c r="J287" s="243">
        <f t="shared" si="37"/>
        <v>-156</v>
      </c>
      <c r="K287" s="243">
        <f t="shared" si="38"/>
        <v>45</v>
      </c>
      <c r="L287" s="243">
        <f t="shared" si="39"/>
        <v>15</v>
      </c>
      <c r="X287" s="426">
        <v>41565</v>
      </c>
      <c r="Y287" s="228">
        <v>1901</v>
      </c>
      <c r="Z287" s="293">
        <v>3264</v>
      </c>
      <c r="AA287" s="228">
        <v>2060</v>
      </c>
      <c r="AB287" s="228">
        <v>1213</v>
      </c>
      <c r="AC287" s="228">
        <v>634</v>
      </c>
      <c r="AE287" s="64" t="str">
        <f t="shared" si="47"/>
        <v>10-2013</v>
      </c>
    </row>
    <row r="288" spans="1:31" s="64" customFormat="1" ht="13">
      <c r="A288" s="64">
        <f t="shared" si="46"/>
        <v>5</v>
      </c>
      <c r="B288" s="226">
        <f t="shared" si="50"/>
        <v>41579</v>
      </c>
      <c r="C288" s="227">
        <f t="shared" si="51"/>
        <v>1525</v>
      </c>
      <c r="D288" s="342">
        <f t="shared" si="52"/>
        <v>2316</v>
      </c>
      <c r="E288" s="227">
        <f t="shared" si="52"/>
        <v>1631</v>
      </c>
      <c r="F288" s="227">
        <f t="shared" si="53"/>
        <v>1273</v>
      </c>
      <c r="G288" s="236">
        <f t="shared" si="54"/>
        <v>669</v>
      </c>
      <c r="H288" s="243">
        <f t="shared" si="55"/>
        <v>-146</v>
      </c>
      <c r="I288" s="243">
        <f t="shared" si="36"/>
        <v>-365</v>
      </c>
      <c r="J288" s="243">
        <f t="shared" si="37"/>
        <v>-273</v>
      </c>
      <c r="K288" s="243">
        <f t="shared" si="38"/>
        <v>15</v>
      </c>
      <c r="L288" s="243">
        <f t="shared" si="39"/>
        <v>20</v>
      </c>
      <c r="X288" s="426">
        <v>41572</v>
      </c>
      <c r="Y288" s="270">
        <v>1671</v>
      </c>
      <c r="Z288" s="294">
        <v>2681</v>
      </c>
      <c r="AA288" s="270">
        <v>1904</v>
      </c>
      <c r="AB288" s="270">
        <v>1258</v>
      </c>
      <c r="AC288" s="270">
        <v>649</v>
      </c>
      <c r="AE288" s="64" t="str">
        <f t="shared" si="47"/>
        <v>10-2013</v>
      </c>
    </row>
    <row r="289" spans="1:35" s="64" customFormat="1" ht="13">
      <c r="A289" s="64">
        <f t="shared" si="46"/>
        <v>5</v>
      </c>
      <c r="B289" s="226">
        <f t="shared" si="50"/>
        <v>41586</v>
      </c>
      <c r="C289" s="227">
        <f t="shared" si="51"/>
        <v>1581</v>
      </c>
      <c r="D289" s="342">
        <f t="shared" si="52"/>
        <v>2514</v>
      </c>
      <c r="E289" s="227">
        <f t="shared" si="52"/>
        <v>1565</v>
      </c>
      <c r="F289" s="227">
        <f t="shared" si="53"/>
        <v>1315</v>
      </c>
      <c r="G289" s="236">
        <f t="shared" si="54"/>
        <v>690</v>
      </c>
      <c r="H289" s="243">
        <f t="shared" si="55"/>
        <v>56</v>
      </c>
      <c r="I289" s="243">
        <f t="shared" si="36"/>
        <v>198</v>
      </c>
      <c r="J289" s="243">
        <f t="shared" si="37"/>
        <v>-66</v>
      </c>
      <c r="K289" s="243">
        <f t="shared" si="38"/>
        <v>42</v>
      </c>
      <c r="L289" s="243">
        <f t="shared" si="39"/>
        <v>21</v>
      </c>
      <c r="X289" s="426">
        <v>41579</v>
      </c>
      <c r="Y289" s="228">
        <v>1525</v>
      </c>
      <c r="Z289" s="293">
        <v>2316</v>
      </c>
      <c r="AA289" s="228">
        <v>1631</v>
      </c>
      <c r="AB289" s="228">
        <v>1273</v>
      </c>
      <c r="AC289" s="228">
        <v>669</v>
      </c>
      <c r="AE289" s="64" t="str">
        <f t="shared" si="47"/>
        <v>11-2013</v>
      </c>
    </row>
    <row r="290" spans="1:35" s="64" customFormat="1" ht="13">
      <c r="A290" s="64">
        <f t="shared" si="46"/>
        <v>5</v>
      </c>
      <c r="B290" s="226">
        <f t="shared" si="50"/>
        <v>41593</v>
      </c>
      <c r="C290" s="227">
        <f t="shared" si="51"/>
        <v>1507</v>
      </c>
      <c r="D290" s="342">
        <f t="shared" si="52"/>
        <v>2377</v>
      </c>
      <c r="E290" s="227">
        <f t="shared" si="52"/>
        <v>1409</v>
      </c>
      <c r="F290" s="227">
        <f t="shared" si="53"/>
        <v>1354</v>
      </c>
      <c r="G290" s="236">
        <f t="shared" si="54"/>
        <v>703</v>
      </c>
      <c r="H290" s="243">
        <f t="shared" si="55"/>
        <v>-74</v>
      </c>
      <c r="I290" s="243">
        <f t="shared" si="36"/>
        <v>-137</v>
      </c>
      <c r="J290" s="243">
        <f t="shared" si="37"/>
        <v>-156</v>
      </c>
      <c r="K290" s="243">
        <f t="shared" si="38"/>
        <v>39</v>
      </c>
      <c r="L290" s="243">
        <f t="shared" si="39"/>
        <v>13</v>
      </c>
      <c r="X290" s="426">
        <v>41586</v>
      </c>
      <c r="Y290" s="228">
        <v>1581</v>
      </c>
      <c r="Z290" s="293">
        <v>2514</v>
      </c>
      <c r="AA290" s="228">
        <v>1565</v>
      </c>
      <c r="AB290" s="228">
        <v>1315</v>
      </c>
      <c r="AC290" s="228">
        <v>690</v>
      </c>
      <c r="AE290" s="64" t="str">
        <f t="shared" si="47"/>
        <v>11-2013</v>
      </c>
    </row>
    <row r="291" spans="1:35" s="64" customFormat="1" ht="13">
      <c r="A291" s="64">
        <f t="shared" si="46"/>
        <v>5</v>
      </c>
      <c r="B291" s="226">
        <f t="shared" si="50"/>
        <v>41600</v>
      </c>
      <c r="C291" s="227">
        <f t="shared" si="51"/>
        <v>1483</v>
      </c>
      <c r="D291" s="342">
        <f t="shared" si="52"/>
        <v>2390</v>
      </c>
      <c r="E291" s="227">
        <f t="shared" si="52"/>
        <v>1362</v>
      </c>
      <c r="F291" s="227">
        <f t="shared" si="53"/>
        <v>1393</v>
      </c>
      <c r="G291" s="236">
        <f t="shared" si="54"/>
        <v>728</v>
      </c>
      <c r="H291" s="243">
        <f t="shared" si="55"/>
        <v>-24</v>
      </c>
      <c r="I291" s="243">
        <f t="shared" si="36"/>
        <v>13</v>
      </c>
      <c r="J291" s="243">
        <f t="shared" si="37"/>
        <v>-47</v>
      </c>
      <c r="K291" s="243">
        <f t="shared" si="38"/>
        <v>39</v>
      </c>
      <c r="L291" s="243">
        <f t="shared" si="39"/>
        <v>25</v>
      </c>
      <c r="X291" s="426">
        <v>41593</v>
      </c>
      <c r="Y291" s="228">
        <v>1507</v>
      </c>
      <c r="Z291" s="293">
        <v>2377</v>
      </c>
      <c r="AA291" s="228">
        <v>1409</v>
      </c>
      <c r="AB291" s="228">
        <v>1354</v>
      </c>
      <c r="AC291" s="228">
        <v>703</v>
      </c>
      <c r="AE291" s="64" t="str">
        <f t="shared" si="47"/>
        <v>11-2013</v>
      </c>
    </row>
    <row r="292" spans="1:35" s="64" customFormat="1" ht="13">
      <c r="A292" s="64">
        <f t="shared" si="46"/>
        <v>5</v>
      </c>
      <c r="B292" s="226">
        <f t="shared" si="50"/>
        <v>41607</v>
      </c>
      <c r="C292" s="227">
        <f t="shared" si="51"/>
        <v>1821</v>
      </c>
      <c r="D292" s="342">
        <f t="shared" si="52"/>
        <v>3089</v>
      </c>
      <c r="E292" s="227">
        <f t="shared" si="52"/>
        <v>1665</v>
      </c>
      <c r="F292" s="227">
        <f t="shared" si="53"/>
        <v>1475</v>
      </c>
      <c r="G292" s="236">
        <f t="shared" si="54"/>
        <v>764</v>
      </c>
      <c r="H292" s="243">
        <f t="shared" si="55"/>
        <v>338</v>
      </c>
      <c r="I292" s="243">
        <f t="shared" si="36"/>
        <v>699</v>
      </c>
      <c r="J292" s="243">
        <f t="shared" si="37"/>
        <v>303</v>
      </c>
      <c r="K292" s="243">
        <f t="shared" si="38"/>
        <v>82</v>
      </c>
      <c r="L292" s="243">
        <f t="shared" si="39"/>
        <v>36</v>
      </c>
      <c r="M292" s="233"/>
      <c r="N292" s="233"/>
      <c r="O292" s="233"/>
      <c r="X292" s="426">
        <v>41600</v>
      </c>
      <c r="Y292" s="228">
        <v>1483</v>
      </c>
      <c r="Z292" s="293">
        <v>2390</v>
      </c>
      <c r="AA292" s="228">
        <v>1362</v>
      </c>
      <c r="AB292" s="228">
        <v>1393</v>
      </c>
      <c r="AC292" s="228">
        <v>728</v>
      </c>
      <c r="AE292" s="64" t="str">
        <f t="shared" si="47"/>
        <v>11-2013</v>
      </c>
    </row>
    <row r="293" spans="1:35" s="64" customFormat="1" ht="13">
      <c r="A293" s="64">
        <f t="shared" si="46"/>
        <v>5</v>
      </c>
      <c r="B293" s="226">
        <f t="shared" si="50"/>
        <v>41614</v>
      </c>
      <c r="C293" s="227">
        <f t="shared" si="51"/>
        <v>2176</v>
      </c>
      <c r="D293" s="342">
        <f t="shared" si="52"/>
        <v>3842</v>
      </c>
      <c r="E293" s="227">
        <f t="shared" si="52"/>
        <v>1923</v>
      </c>
      <c r="F293" s="227">
        <f t="shared" si="53"/>
        <v>1552</v>
      </c>
      <c r="G293" s="236">
        <f t="shared" si="54"/>
        <v>789</v>
      </c>
      <c r="H293" s="243">
        <f t="shared" si="55"/>
        <v>355</v>
      </c>
      <c r="I293" s="243">
        <f t="shared" si="36"/>
        <v>753</v>
      </c>
      <c r="J293" s="243">
        <f t="shared" si="37"/>
        <v>258</v>
      </c>
      <c r="K293" s="243">
        <f t="shared" si="38"/>
        <v>77</v>
      </c>
      <c r="L293" s="243">
        <f t="shared" si="39"/>
        <v>25</v>
      </c>
      <c r="M293" s="233"/>
      <c r="N293" s="233"/>
      <c r="O293" s="233"/>
      <c r="X293" s="426">
        <v>41607</v>
      </c>
      <c r="Y293" s="228">
        <v>1821</v>
      </c>
      <c r="Z293" s="293">
        <v>3089</v>
      </c>
      <c r="AA293" s="228">
        <v>1665</v>
      </c>
      <c r="AB293" s="228">
        <v>1475</v>
      </c>
      <c r="AC293" s="228">
        <v>764</v>
      </c>
      <c r="AE293" s="64" t="str">
        <f t="shared" si="47"/>
        <v>11-2013</v>
      </c>
    </row>
    <row r="294" spans="1:35" s="64" customFormat="1" ht="13">
      <c r="A294" s="64">
        <f t="shared" si="46"/>
        <v>5</v>
      </c>
      <c r="B294" s="226">
        <f t="shared" si="50"/>
        <v>41621</v>
      </c>
      <c r="C294" s="227">
        <f t="shared" si="51"/>
        <v>2330</v>
      </c>
      <c r="D294" s="342">
        <f t="shared" si="52"/>
        <v>4246</v>
      </c>
      <c r="E294" s="227">
        <f t="shared" si="52"/>
        <v>2096</v>
      </c>
      <c r="F294" s="227">
        <f t="shared" si="53"/>
        <v>1553</v>
      </c>
      <c r="G294" s="236">
        <f t="shared" si="54"/>
        <v>814</v>
      </c>
      <c r="H294" s="243">
        <f t="shared" si="55"/>
        <v>154</v>
      </c>
      <c r="I294" s="243">
        <f t="shared" si="36"/>
        <v>404</v>
      </c>
      <c r="J294" s="243">
        <f t="shared" si="37"/>
        <v>173</v>
      </c>
      <c r="K294" s="243">
        <f t="shared" si="38"/>
        <v>1</v>
      </c>
      <c r="L294" s="243">
        <f t="shared" si="39"/>
        <v>25</v>
      </c>
      <c r="M294" s="233"/>
      <c r="N294" s="233"/>
      <c r="O294" s="233"/>
      <c r="X294" s="426">
        <v>41614</v>
      </c>
      <c r="Y294" s="228">
        <v>2176</v>
      </c>
      <c r="Z294" s="293">
        <v>3842</v>
      </c>
      <c r="AA294" s="228">
        <v>1923</v>
      </c>
      <c r="AB294" s="228">
        <v>1552</v>
      </c>
      <c r="AC294" s="228">
        <v>789</v>
      </c>
      <c r="AE294" s="64" t="str">
        <f t="shared" si="47"/>
        <v>12-2013</v>
      </c>
    </row>
    <row r="295" spans="1:35" s="64" customFormat="1" ht="13">
      <c r="A295" s="64">
        <f t="shared" si="46"/>
        <v>5</v>
      </c>
      <c r="B295" s="226">
        <f t="shared" si="50"/>
        <v>41628</v>
      </c>
      <c r="C295" s="227">
        <f t="shared" si="51"/>
        <v>2208</v>
      </c>
      <c r="D295" s="342">
        <f t="shared" si="52"/>
        <v>3875</v>
      </c>
      <c r="E295" s="227">
        <f t="shared" si="52"/>
        <v>1858</v>
      </c>
      <c r="F295" s="227">
        <f t="shared" si="53"/>
        <v>1482</v>
      </c>
      <c r="G295" s="236">
        <f t="shared" si="54"/>
        <v>811</v>
      </c>
      <c r="H295" s="243">
        <f t="shared" si="55"/>
        <v>-122</v>
      </c>
      <c r="I295" s="243">
        <f t="shared" si="36"/>
        <v>-371</v>
      </c>
      <c r="J295" s="243">
        <f t="shared" si="37"/>
        <v>-238</v>
      </c>
      <c r="K295" s="243">
        <f t="shared" si="38"/>
        <v>-71</v>
      </c>
      <c r="L295" s="243">
        <f t="shared" si="39"/>
        <v>-3</v>
      </c>
      <c r="M295" s="233"/>
      <c r="N295" s="233"/>
      <c r="O295" s="233"/>
      <c r="X295" s="426">
        <v>41621</v>
      </c>
      <c r="Y295" s="228">
        <v>2330</v>
      </c>
      <c r="Z295" s="293">
        <v>4246</v>
      </c>
      <c r="AA295" s="228">
        <v>2096</v>
      </c>
      <c r="AB295" s="228">
        <v>1553</v>
      </c>
      <c r="AC295" s="228">
        <v>814</v>
      </c>
      <c r="AE295" s="64" t="str">
        <f t="shared" si="47"/>
        <v>12-2013</v>
      </c>
      <c r="AF295" s="233">
        <f>Z295/Z294-1</f>
        <v>0.10515356585111912</v>
      </c>
      <c r="AG295" s="233">
        <f>AA295/AA294-1</f>
        <v>8.9963598543941758E-2</v>
      </c>
      <c r="AH295" s="233">
        <f>AB295/AB294-1</f>
        <v>6.4432989690721421E-4</v>
      </c>
      <c r="AI295" s="233">
        <f>AC295/AC294-1</f>
        <v>3.1685678073510859E-2</v>
      </c>
    </row>
    <row r="296" spans="1:35" s="64" customFormat="1" ht="13">
      <c r="A296" s="64">
        <f t="shared" si="46"/>
        <v>5</v>
      </c>
      <c r="B296" s="226">
        <f t="shared" si="50"/>
        <v>41635</v>
      </c>
      <c r="C296" s="227">
        <f t="shared" si="51"/>
        <v>2113</v>
      </c>
      <c r="D296" s="342">
        <f t="shared" si="52"/>
        <v>3733</v>
      </c>
      <c r="E296" s="227">
        <f t="shared" si="52"/>
        <v>1780</v>
      </c>
      <c r="F296" s="227">
        <f t="shared" si="53"/>
        <v>1330</v>
      </c>
      <c r="G296" s="236">
        <f t="shared" si="54"/>
        <v>773</v>
      </c>
      <c r="H296" s="243">
        <f t="shared" si="55"/>
        <v>-95</v>
      </c>
      <c r="I296" s="243">
        <f t="shared" si="36"/>
        <v>-142</v>
      </c>
      <c r="J296" s="243">
        <f t="shared" si="37"/>
        <v>-78</v>
      </c>
      <c r="K296" s="243">
        <f t="shared" si="38"/>
        <v>-152</v>
      </c>
      <c r="L296" s="243">
        <f t="shared" si="39"/>
        <v>-38</v>
      </c>
      <c r="M296" s="233"/>
      <c r="N296" s="233"/>
      <c r="O296" s="233"/>
      <c r="X296" s="426">
        <v>41628</v>
      </c>
      <c r="Y296" s="228">
        <v>2208</v>
      </c>
      <c r="Z296" s="293">
        <v>3875</v>
      </c>
      <c r="AA296" s="228">
        <v>1858</v>
      </c>
      <c r="AB296" s="228">
        <v>1482</v>
      </c>
      <c r="AC296" s="228">
        <v>811</v>
      </c>
      <c r="AE296" s="64" t="str">
        <f t="shared" si="47"/>
        <v>12-2013</v>
      </c>
    </row>
    <row r="297" spans="1:35" s="64" customFormat="1" ht="13">
      <c r="A297" s="64">
        <f t="shared" si="46"/>
        <v>5</v>
      </c>
      <c r="B297" s="226">
        <f t="shared" si="50"/>
        <v>41642</v>
      </c>
      <c r="C297" s="227">
        <f t="shared" si="51"/>
        <v>2036</v>
      </c>
      <c r="D297" s="342">
        <f t="shared" si="52"/>
        <v>3531</v>
      </c>
      <c r="E297" s="227">
        <f t="shared" si="52"/>
        <v>1750</v>
      </c>
      <c r="F297" s="227">
        <f t="shared" si="53"/>
        <v>1276</v>
      </c>
      <c r="G297" s="236">
        <f t="shared" si="54"/>
        <v>763</v>
      </c>
      <c r="H297" s="243">
        <f t="shared" si="55"/>
        <v>-77</v>
      </c>
      <c r="I297" s="243">
        <f t="shared" si="36"/>
        <v>-202</v>
      </c>
      <c r="J297" s="243">
        <f t="shared" si="37"/>
        <v>-30</v>
      </c>
      <c r="K297" s="243">
        <f t="shared" si="38"/>
        <v>-54</v>
      </c>
      <c r="L297" s="243">
        <f t="shared" si="39"/>
        <v>-10</v>
      </c>
      <c r="M297" s="233"/>
      <c r="N297" s="233"/>
      <c r="O297" s="233"/>
      <c r="X297" s="426">
        <v>41635</v>
      </c>
      <c r="Y297" s="228">
        <v>2113</v>
      </c>
      <c r="Z297" s="293">
        <v>3733</v>
      </c>
      <c r="AA297" s="228">
        <v>1780</v>
      </c>
      <c r="AB297" s="228">
        <v>1330</v>
      </c>
      <c r="AC297" s="228">
        <v>773</v>
      </c>
      <c r="AE297" s="64" t="str">
        <f t="shared" si="47"/>
        <v>12-2013</v>
      </c>
    </row>
    <row r="298" spans="1:35" s="64" customFormat="1" ht="13">
      <c r="A298" s="64">
        <f t="shared" si="46"/>
        <v>5</v>
      </c>
      <c r="B298" s="226">
        <f t="shared" si="50"/>
        <v>41649</v>
      </c>
      <c r="C298" s="227">
        <f t="shared" si="51"/>
        <v>1512</v>
      </c>
      <c r="D298" s="342">
        <f t="shared" si="52"/>
        <v>2101</v>
      </c>
      <c r="E298" s="227">
        <f t="shared" si="52"/>
        <v>1621</v>
      </c>
      <c r="F298" s="227">
        <f t="shared" si="53"/>
        <v>1190</v>
      </c>
      <c r="G298" s="236">
        <f t="shared" si="54"/>
        <v>730</v>
      </c>
      <c r="H298" s="243">
        <f t="shared" si="55"/>
        <v>-524</v>
      </c>
      <c r="I298" s="243">
        <f t="shared" si="36"/>
        <v>-1430</v>
      </c>
      <c r="J298" s="243">
        <f t="shared" si="37"/>
        <v>-129</v>
      </c>
      <c r="K298" s="243">
        <f t="shared" si="38"/>
        <v>-86</v>
      </c>
      <c r="L298" s="243">
        <f t="shared" si="39"/>
        <v>-33</v>
      </c>
      <c r="M298" s="233"/>
      <c r="N298" s="233"/>
      <c r="O298" s="233"/>
      <c r="X298" s="426">
        <v>41642</v>
      </c>
      <c r="Y298" s="228">
        <v>2036</v>
      </c>
      <c r="Z298" s="293">
        <v>3531</v>
      </c>
      <c r="AA298" s="228">
        <v>1750</v>
      </c>
      <c r="AB298" s="228">
        <v>1276</v>
      </c>
      <c r="AC298" s="228">
        <v>763</v>
      </c>
      <c r="AE298" s="64" t="str">
        <f t="shared" si="47"/>
        <v>1-2014</v>
      </c>
    </row>
    <row r="299" spans="1:35" s="64" customFormat="1" ht="13">
      <c r="A299" s="64">
        <f t="shared" si="46"/>
        <v>5</v>
      </c>
      <c r="B299" s="226">
        <f t="shared" si="50"/>
        <v>41656</v>
      </c>
      <c r="C299" s="227">
        <f t="shared" si="51"/>
        <v>1421</v>
      </c>
      <c r="D299" s="342">
        <f t="shared" si="52"/>
        <v>2026</v>
      </c>
      <c r="E299" s="227">
        <f t="shared" si="52"/>
        <v>1564</v>
      </c>
      <c r="F299" s="227">
        <f t="shared" si="53"/>
        <v>1165</v>
      </c>
      <c r="G299" s="236">
        <f t="shared" si="54"/>
        <v>719</v>
      </c>
      <c r="H299" s="243">
        <f t="shared" si="55"/>
        <v>-91</v>
      </c>
      <c r="I299" s="243">
        <f t="shared" si="36"/>
        <v>-75</v>
      </c>
      <c r="J299" s="243">
        <f t="shared" si="37"/>
        <v>-57</v>
      </c>
      <c r="K299" s="243">
        <f t="shared" si="38"/>
        <v>-25</v>
      </c>
      <c r="L299" s="243">
        <f t="shared" si="39"/>
        <v>-11</v>
      </c>
      <c r="M299" s="233"/>
      <c r="N299" s="233"/>
      <c r="O299" s="233"/>
      <c r="X299" s="426">
        <v>41649</v>
      </c>
      <c r="Y299" s="228">
        <v>1512</v>
      </c>
      <c r="Z299" s="293">
        <v>2101</v>
      </c>
      <c r="AA299" s="228">
        <v>1621</v>
      </c>
      <c r="AB299" s="228">
        <v>1190</v>
      </c>
      <c r="AC299" s="228">
        <v>730</v>
      </c>
      <c r="AE299" s="64" t="str">
        <f t="shared" si="47"/>
        <v>1-2014</v>
      </c>
    </row>
    <row r="300" spans="1:35" s="64" customFormat="1" ht="13">
      <c r="A300" s="64">
        <f t="shared" si="46"/>
        <v>5</v>
      </c>
      <c r="B300" s="226">
        <f t="shared" si="50"/>
        <v>41663</v>
      </c>
      <c r="C300" s="227">
        <f t="shared" si="51"/>
        <v>1246</v>
      </c>
      <c r="D300" s="342">
        <f t="shared" si="52"/>
        <v>1723</v>
      </c>
      <c r="E300" s="227">
        <f t="shared" si="52"/>
        <v>1437</v>
      </c>
      <c r="F300" s="227">
        <f t="shared" si="53"/>
        <v>1112</v>
      </c>
      <c r="G300" s="236">
        <f t="shared" si="54"/>
        <v>712</v>
      </c>
      <c r="H300" s="243">
        <f t="shared" si="55"/>
        <v>-175</v>
      </c>
      <c r="I300" s="243">
        <f t="shared" si="36"/>
        <v>-303</v>
      </c>
      <c r="J300" s="243">
        <f t="shared" si="37"/>
        <v>-127</v>
      </c>
      <c r="K300" s="243">
        <f t="shared" si="38"/>
        <v>-53</v>
      </c>
      <c r="L300" s="243">
        <f t="shared" si="39"/>
        <v>-7</v>
      </c>
      <c r="X300" s="426">
        <v>41656</v>
      </c>
      <c r="Y300" s="228">
        <v>1421</v>
      </c>
      <c r="Z300" s="293">
        <v>2026</v>
      </c>
      <c r="AA300" s="228">
        <v>1564</v>
      </c>
      <c r="AB300" s="228">
        <v>1165</v>
      </c>
      <c r="AC300" s="228">
        <v>719</v>
      </c>
      <c r="AE300" s="64" t="str">
        <f t="shared" si="47"/>
        <v>1-2014</v>
      </c>
    </row>
    <row r="301" spans="1:35" s="64" customFormat="1" ht="13">
      <c r="A301" s="64">
        <f t="shared" si="46"/>
        <v>5</v>
      </c>
      <c r="B301" s="226">
        <f>IF(X302="","",X302)</f>
        <v>41670</v>
      </c>
      <c r="C301" s="227">
        <f>IF(Y302="","",Y302)</f>
        <v>1110</v>
      </c>
      <c r="D301" s="342">
        <f t="shared" ref="D301:E316" si="56">IF(Z302="","",Z302)</f>
        <v>1524</v>
      </c>
      <c r="E301" s="227">
        <f t="shared" si="56"/>
        <v>1337</v>
      </c>
      <c r="F301" s="227">
        <f>IF(AB302="","",AB302)</f>
        <v>996</v>
      </c>
      <c r="G301" s="236">
        <f>IF(AC302="","",AC302)</f>
        <v>684</v>
      </c>
      <c r="H301" s="243">
        <f>C301-C300</f>
        <v>-136</v>
      </c>
      <c r="I301" s="243">
        <f t="shared" si="36"/>
        <v>-199</v>
      </c>
      <c r="J301" s="243">
        <f t="shared" si="37"/>
        <v>-100</v>
      </c>
      <c r="K301" s="243">
        <f t="shared" si="38"/>
        <v>-116</v>
      </c>
      <c r="L301" s="243">
        <f t="shared" si="39"/>
        <v>-28</v>
      </c>
      <c r="X301" s="426">
        <v>41663</v>
      </c>
      <c r="Y301" s="228">
        <v>1246</v>
      </c>
      <c r="Z301" s="293">
        <v>1723</v>
      </c>
      <c r="AA301" s="228">
        <v>1437</v>
      </c>
      <c r="AB301" s="228">
        <v>1112</v>
      </c>
      <c r="AC301" s="228">
        <v>712</v>
      </c>
      <c r="AE301" s="64" t="str">
        <f t="shared" si="47"/>
        <v>1-2014</v>
      </c>
    </row>
    <row r="302" spans="1:35" s="64" customFormat="1" ht="13">
      <c r="A302" s="64">
        <f t="shared" si="46"/>
        <v>5</v>
      </c>
      <c r="B302" s="226">
        <f>IF(X303="","",X303)</f>
        <v>41677</v>
      </c>
      <c r="C302" s="227">
        <f>IF(Y303="","",Y303)</f>
        <v>1091</v>
      </c>
      <c r="D302" s="342">
        <f>IF(Z303="","",Z303)</f>
        <v>1588</v>
      </c>
      <c r="E302" s="227">
        <f t="shared" si="56"/>
        <v>1304</v>
      </c>
      <c r="F302" s="227">
        <f>IF(AB303="","",AB303)</f>
        <v>929</v>
      </c>
      <c r="G302" s="236">
        <f>IF(AC303="","",AC303)</f>
        <v>674</v>
      </c>
      <c r="H302" s="243">
        <f t="shared" ref="H302:H312" si="57">C302-C301</f>
        <v>-19</v>
      </c>
      <c r="I302" s="243">
        <f t="shared" si="36"/>
        <v>64</v>
      </c>
      <c r="J302" s="243">
        <f t="shared" si="37"/>
        <v>-33</v>
      </c>
      <c r="K302" s="243">
        <f t="shared" si="38"/>
        <v>-67</v>
      </c>
      <c r="L302" s="243">
        <f t="shared" si="39"/>
        <v>-10</v>
      </c>
      <c r="X302" s="426">
        <v>41670</v>
      </c>
      <c r="Y302" s="228">
        <v>1110</v>
      </c>
      <c r="Z302" s="293">
        <v>1524</v>
      </c>
      <c r="AA302" s="228">
        <v>1337</v>
      </c>
      <c r="AB302" s="228">
        <v>996</v>
      </c>
      <c r="AC302" s="228">
        <v>684</v>
      </c>
      <c r="AE302" s="64" t="str">
        <f t="shared" si="47"/>
        <v>1-2014</v>
      </c>
    </row>
    <row r="303" spans="1:35" s="64" customFormat="1" ht="13">
      <c r="A303" s="64">
        <f t="shared" si="46"/>
        <v>5</v>
      </c>
      <c r="B303" s="226">
        <f t="shared" ref="B303:B312" si="58">IF(X304="","",X304)</f>
        <v>41684</v>
      </c>
      <c r="C303" s="227">
        <f t="shared" ref="C303:C311" si="59">IF(Y304="","",Y304)</f>
        <v>1106</v>
      </c>
      <c r="D303" s="342">
        <f t="shared" ref="D303:D311" si="60">IF(Z304="","",Z304)</f>
        <v>1554</v>
      </c>
      <c r="E303" s="227">
        <f t="shared" si="56"/>
        <v>1311</v>
      </c>
      <c r="F303" s="227">
        <f t="shared" ref="F303:F311" si="61">IF(AB304="","",AB304)</f>
        <v>998</v>
      </c>
      <c r="G303" s="236">
        <f t="shared" ref="G303:G311" si="62">IF(AC304="","",AC304)</f>
        <v>671</v>
      </c>
      <c r="H303" s="243">
        <f t="shared" si="57"/>
        <v>15</v>
      </c>
      <c r="I303" s="243">
        <f t="shared" si="36"/>
        <v>-34</v>
      </c>
      <c r="J303" s="243">
        <f t="shared" si="37"/>
        <v>7</v>
      </c>
      <c r="K303" s="243">
        <f t="shared" si="38"/>
        <v>69</v>
      </c>
      <c r="L303" s="243">
        <f t="shared" si="39"/>
        <v>-3</v>
      </c>
      <c r="X303" s="426">
        <v>41677</v>
      </c>
      <c r="Y303" s="228">
        <v>1091</v>
      </c>
      <c r="Z303" s="293">
        <v>1588</v>
      </c>
      <c r="AA303" s="228">
        <v>1304</v>
      </c>
      <c r="AB303" s="228">
        <v>929</v>
      </c>
      <c r="AC303" s="228">
        <v>674</v>
      </c>
      <c r="AE303" s="64" t="str">
        <f t="shared" si="47"/>
        <v>2-2014</v>
      </c>
    </row>
    <row r="304" spans="1:35" s="64" customFormat="1" ht="13">
      <c r="A304" s="64">
        <f t="shared" si="46"/>
        <v>5</v>
      </c>
      <c r="B304" s="226">
        <f t="shared" si="58"/>
        <v>41691</v>
      </c>
      <c r="C304" s="227">
        <f t="shared" si="59"/>
        <v>1175</v>
      </c>
      <c r="D304" s="342">
        <f t="shared" si="60"/>
        <v>1701</v>
      </c>
      <c r="E304" s="227">
        <f t="shared" si="56"/>
        <v>1244</v>
      </c>
      <c r="F304" s="227">
        <f t="shared" si="61"/>
        <v>1098</v>
      </c>
      <c r="G304" s="236">
        <f t="shared" si="62"/>
        <v>677</v>
      </c>
      <c r="H304" s="243">
        <f t="shared" si="57"/>
        <v>69</v>
      </c>
      <c r="I304" s="243">
        <f t="shared" si="36"/>
        <v>147</v>
      </c>
      <c r="J304" s="243">
        <f t="shared" si="37"/>
        <v>-67</v>
      </c>
      <c r="K304" s="243">
        <f t="shared" si="38"/>
        <v>100</v>
      </c>
      <c r="L304" s="243">
        <f t="shared" si="39"/>
        <v>6</v>
      </c>
      <c r="X304" s="426">
        <v>41684</v>
      </c>
      <c r="Y304" s="228">
        <v>1106</v>
      </c>
      <c r="Z304" s="293">
        <v>1554</v>
      </c>
      <c r="AA304" s="228">
        <v>1311</v>
      </c>
      <c r="AB304" s="228">
        <v>998</v>
      </c>
      <c r="AC304" s="228">
        <v>671</v>
      </c>
      <c r="AE304" s="64" t="str">
        <f t="shared" si="47"/>
        <v>2-2014</v>
      </c>
    </row>
    <row r="305" spans="1:36" s="64" customFormat="1" ht="13">
      <c r="A305" s="64">
        <f t="shared" si="46"/>
        <v>5</v>
      </c>
      <c r="B305" s="226">
        <f t="shared" si="58"/>
        <v>41698</v>
      </c>
      <c r="C305" s="227">
        <f t="shared" si="59"/>
        <v>1258</v>
      </c>
      <c r="D305" s="342">
        <f t="shared" si="60"/>
        <v>2084</v>
      </c>
      <c r="E305" s="227">
        <f t="shared" si="56"/>
        <v>1099</v>
      </c>
      <c r="F305" s="227">
        <f t="shared" si="61"/>
        <v>1103</v>
      </c>
      <c r="G305" s="236">
        <f t="shared" si="62"/>
        <v>669</v>
      </c>
      <c r="H305" s="243">
        <f t="shared" si="57"/>
        <v>83</v>
      </c>
      <c r="I305" s="243">
        <f t="shared" si="36"/>
        <v>383</v>
      </c>
      <c r="J305" s="243">
        <f t="shared" si="37"/>
        <v>-145</v>
      </c>
      <c r="K305" s="243">
        <f t="shared" si="38"/>
        <v>5</v>
      </c>
      <c r="L305" s="243">
        <f t="shared" si="39"/>
        <v>-8</v>
      </c>
      <c r="X305" s="426">
        <v>41691</v>
      </c>
      <c r="Y305" s="228">
        <v>1175</v>
      </c>
      <c r="Z305" s="293">
        <v>1701</v>
      </c>
      <c r="AA305" s="228">
        <v>1244</v>
      </c>
      <c r="AB305" s="228">
        <v>1098</v>
      </c>
      <c r="AC305" s="228">
        <v>677</v>
      </c>
      <c r="AE305" s="64" t="str">
        <f t="shared" si="47"/>
        <v>2-2014</v>
      </c>
    </row>
    <row r="306" spans="1:36" s="64" customFormat="1" ht="13">
      <c r="A306" s="64">
        <f t="shared" si="46"/>
        <v>5</v>
      </c>
      <c r="B306" s="226">
        <f t="shared" si="58"/>
        <v>41705</v>
      </c>
      <c r="C306" s="227">
        <f t="shared" si="59"/>
        <v>1543</v>
      </c>
      <c r="D306" s="342">
        <f t="shared" si="60"/>
        <v>2980</v>
      </c>
      <c r="E306" s="227">
        <f t="shared" si="56"/>
        <v>1075</v>
      </c>
      <c r="F306" s="227">
        <f t="shared" si="61"/>
        <v>1131</v>
      </c>
      <c r="G306" s="236">
        <f t="shared" si="62"/>
        <v>663</v>
      </c>
      <c r="H306" s="243">
        <f t="shared" si="57"/>
        <v>285</v>
      </c>
      <c r="I306" s="243">
        <f t="shared" si="36"/>
        <v>896</v>
      </c>
      <c r="J306" s="243">
        <f t="shared" si="37"/>
        <v>-24</v>
      </c>
      <c r="K306" s="243">
        <f t="shared" si="38"/>
        <v>28</v>
      </c>
      <c r="L306" s="243">
        <f t="shared" si="39"/>
        <v>-6</v>
      </c>
      <c r="X306" s="426">
        <v>41698</v>
      </c>
      <c r="Y306" s="228">
        <v>1258</v>
      </c>
      <c r="Z306" s="293">
        <v>2084</v>
      </c>
      <c r="AA306" s="228">
        <v>1099</v>
      </c>
      <c r="AB306" s="228">
        <v>1103</v>
      </c>
      <c r="AC306" s="228">
        <v>669</v>
      </c>
      <c r="AE306" s="64" t="str">
        <f t="shared" si="47"/>
        <v>2-2014</v>
      </c>
    </row>
    <row r="307" spans="1:36" s="64" customFormat="1" ht="13">
      <c r="A307" s="64">
        <f t="shared" si="46"/>
        <v>5</v>
      </c>
      <c r="B307" s="226">
        <f t="shared" si="58"/>
        <v>41712</v>
      </c>
      <c r="C307" s="227">
        <f t="shared" si="59"/>
        <v>1477</v>
      </c>
      <c r="D307" s="342">
        <f t="shared" si="60"/>
        <v>2677</v>
      </c>
      <c r="E307" s="227">
        <f t="shared" si="56"/>
        <v>1113</v>
      </c>
      <c r="F307" s="227">
        <f t="shared" si="61"/>
        <v>1183</v>
      </c>
      <c r="G307" s="236">
        <f t="shared" si="62"/>
        <v>671</v>
      </c>
      <c r="H307" s="243">
        <f t="shared" si="57"/>
        <v>-66</v>
      </c>
      <c r="I307" s="243">
        <f t="shared" si="36"/>
        <v>-303</v>
      </c>
      <c r="J307" s="243">
        <f t="shared" si="37"/>
        <v>38</v>
      </c>
      <c r="K307" s="243">
        <f t="shared" si="38"/>
        <v>52</v>
      </c>
      <c r="L307" s="243">
        <f t="shared" si="39"/>
        <v>8</v>
      </c>
      <c r="X307" s="426">
        <v>41705</v>
      </c>
      <c r="Y307" s="228">
        <v>1543</v>
      </c>
      <c r="Z307" s="293">
        <v>2980</v>
      </c>
      <c r="AA307" s="228">
        <v>1075</v>
      </c>
      <c r="AB307" s="228">
        <v>1131</v>
      </c>
      <c r="AC307" s="228">
        <v>663</v>
      </c>
      <c r="AE307" s="64" t="str">
        <f t="shared" si="47"/>
        <v>3-2014</v>
      </c>
    </row>
    <row r="308" spans="1:36" s="64" customFormat="1" ht="13">
      <c r="A308" s="64">
        <f t="shared" si="46"/>
        <v>5</v>
      </c>
      <c r="B308" s="226">
        <f t="shared" si="58"/>
        <v>41719</v>
      </c>
      <c r="C308" s="227">
        <f t="shared" si="59"/>
        <v>1599</v>
      </c>
      <c r="D308" s="342">
        <f t="shared" si="60"/>
        <v>3036</v>
      </c>
      <c r="E308" s="227">
        <f t="shared" si="56"/>
        <v>1112</v>
      </c>
      <c r="F308" s="227">
        <f t="shared" si="61"/>
        <v>1209</v>
      </c>
      <c r="G308" s="236">
        <f t="shared" si="62"/>
        <v>674</v>
      </c>
      <c r="H308" s="243">
        <f t="shared" si="57"/>
        <v>122</v>
      </c>
      <c r="I308" s="243">
        <f t="shared" si="36"/>
        <v>359</v>
      </c>
      <c r="J308" s="243">
        <f t="shared" si="37"/>
        <v>-1</v>
      </c>
      <c r="K308" s="243">
        <f t="shared" si="38"/>
        <v>26</v>
      </c>
      <c r="L308" s="243">
        <f t="shared" si="39"/>
        <v>3</v>
      </c>
      <c r="X308" s="426">
        <v>41712</v>
      </c>
      <c r="Y308" s="228">
        <v>1477</v>
      </c>
      <c r="Z308" s="293">
        <v>2677</v>
      </c>
      <c r="AA308" s="228">
        <v>1113</v>
      </c>
      <c r="AB308" s="228">
        <v>1183</v>
      </c>
      <c r="AC308" s="228">
        <v>671</v>
      </c>
      <c r="AE308" s="64" t="str">
        <f t="shared" si="47"/>
        <v>3-2014</v>
      </c>
    </row>
    <row r="309" spans="1:36" s="64" customFormat="1" ht="13">
      <c r="A309" s="64">
        <f t="shared" si="46"/>
        <v>5</v>
      </c>
      <c r="B309" s="226">
        <f t="shared" si="58"/>
        <v>41726</v>
      </c>
      <c r="C309" s="227">
        <f t="shared" si="59"/>
        <v>1373</v>
      </c>
      <c r="D309" s="342">
        <f t="shared" si="60"/>
        <v>2557</v>
      </c>
      <c r="E309" s="227">
        <f t="shared" si="56"/>
        <v>978</v>
      </c>
      <c r="F309" s="227">
        <f t="shared" si="61"/>
        <v>1115</v>
      </c>
      <c r="G309" s="236">
        <f t="shared" si="62"/>
        <v>649</v>
      </c>
      <c r="H309" s="243">
        <f t="shared" si="57"/>
        <v>-226</v>
      </c>
      <c r="I309" s="243">
        <f t="shared" si="36"/>
        <v>-479</v>
      </c>
      <c r="J309" s="243">
        <f t="shared" si="37"/>
        <v>-134</v>
      </c>
      <c r="K309" s="243">
        <f t="shared" si="38"/>
        <v>-94</v>
      </c>
      <c r="L309" s="243">
        <f t="shared" si="39"/>
        <v>-25</v>
      </c>
      <c r="X309" s="426">
        <v>41719</v>
      </c>
      <c r="Y309" s="228">
        <v>1599</v>
      </c>
      <c r="Z309" s="293">
        <v>3036</v>
      </c>
      <c r="AA309" s="228">
        <v>1112</v>
      </c>
      <c r="AB309" s="228">
        <v>1209</v>
      </c>
      <c r="AC309" s="228">
        <v>674</v>
      </c>
      <c r="AE309" s="64" t="str">
        <f t="shared" si="47"/>
        <v>3-2014</v>
      </c>
    </row>
    <row r="310" spans="1:36" s="64" customFormat="1" ht="13">
      <c r="A310" s="64">
        <f t="shared" si="46"/>
        <v>5</v>
      </c>
      <c r="B310" s="226">
        <f t="shared" si="58"/>
        <v>41733</v>
      </c>
      <c r="C310" s="227">
        <f t="shared" si="59"/>
        <v>1205</v>
      </c>
      <c r="D310" s="342">
        <f t="shared" si="60"/>
        <v>2306</v>
      </c>
      <c r="E310" s="227">
        <f t="shared" si="56"/>
        <v>822</v>
      </c>
      <c r="F310" s="227">
        <f t="shared" si="61"/>
        <v>1003</v>
      </c>
      <c r="G310" s="236">
        <f t="shared" si="62"/>
        <v>598</v>
      </c>
      <c r="H310" s="243">
        <f t="shared" si="57"/>
        <v>-168</v>
      </c>
      <c r="I310" s="243">
        <f t="shared" si="36"/>
        <v>-251</v>
      </c>
      <c r="J310" s="243">
        <f t="shared" si="37"/>
        <v>-156</v>
      </c>
      <c r="K310" s="243">
        <f t="shared" si="38"/>
        <v>-112</v>
      </c>
      <c r="L310" s="243">
        <f t="shared" si="39"/>
        <v>-51</v>
      </c>
      <c r="X310" s="426">
        <v>41726</v>
      </c>
      <c r="Y310" s="228">
        <v>1373</v>
      </c>
      <c r="Z310" s="293">
        <v>2557</v>
      </c>
      <c r="AA310" s="228">
        <v>978</v>
      </c>
      <c r="AB310" s="228">
        <v>1115</v>
      </c>
      <c r="AC310" s="228">
        <v>649</v>
      </c>
      <c r="AE310" s="64" t="str">
        <f t="shared" si="47"/>
        <v>3-2014</v>
      </c>
    </row>
    <row r="311" spans="1:36" s="64" customFormat="1" ht="13">
      <c r="A311" s="64">
        <f t="shared" si="46"/>
        <v>5</v>
      </c>
      <c r="B311" s="226">
        <f t="shared" si="58"/>
        <v>41740</v>
      </c>
      <c r="C311" s="227">
        <f t="shared" si="59"/>
        <v>1002</v>
      </c>
      <c r="D311" s="342">
        <f t="shared" si="60"/>
        <v>1789</v>
      </c>
      <c r="E311" s="227">
        <f t="shared" si="56"/>
        <v>782</v>
      </c>
      <c r="F311" s="227">
        <f t="shared" si="61"/>
        <v>927</v>
      </c>
      <c r="G311" s="236">
        <f t="shared" si="62"/>
        <v>556</v>
      </c>
      <c r="H311" s="243">
        <f t="shared" si="57"/>
        <v>-203</v>
      </c>
      <c r="I311" s="243">
        <f t="shared" ref="I311:I321" si="63">D311-D310</f>
        <v>-517</v>
      </c>
      <c r="J311" s="243">
        <f t="shared" ref="J311:J321" si="64">E311-E310</f>
        <v>-40</v>
      </c>
      <c r="K311" s="243">
        <f t="shared" ref="K311:K321" si="65">F311-F310</f>
        <v>-76</v>
      </c>
      <c r="L311" s="243">
        <f t="shared" ref="L311:L321" si="66">G311-G310</f>
        <v>-42</v>
      </c>
      <c r="X311" s="426">
        <v>41733</v>
      </c>
      <c r="Y311" s="228">
        <v>1205</v>
      </c>
      <c r="Z311" s="293">
        <v>2306</v>
      </c>
      <c r="AA311" s="228">
        <v>822</v>
      </c>
      <c r="AB311" s="228">
        <v>1003</v>
      </c>
      <c r="AC311" s="228">
        <v>598</v>
      </c>
      <c r="AE311" s="64" t="str">
        <f t="shared" si="47"/>
        <v>4-2014</v>
      </c>
    </row>
    <row r="312" spans="1:36" s="64" customFormat="1" ht="13">
      <c r="A312" s="64">
        <f t="shared" si="46"/>
        <v>5</v>
      </c>
      <c r="B312" s="226">
        <f t="shared" si="58"/>
        <v>41747</v>
      </c>
      <c r="C312" s="227">
        <f>IF(Y313="","",Y313)</f>
        <v>939</v>
      </c>
      <c r="D312" s="342">
        <f>IF(Z313="","",Z313)</f>
        <v>1616</v>
      </c>
      <c r="E312" s="227">
        <f t="shared" si="56"/>
        <v>828</v>
      </c>
      <c r="F312" s="227">
        <f>IF(AB313="","",AB313)</f>
        <v>909</v>
      </c>
      <c r="G312" s="236">
        <f>IF(AC313="","",AC313)</f>
        <v>528</v>
      </c>
      <c r="H312" s="243">
        <f t="shared" si="57"/>
        <v>-63</v>
      </c>
      <c r="I312" s="243">
        <f t="shared" si="63"/>
        <v>-173</v>
      </c>
      <c r="J312" s="243">
        <f t="shared" si="64"/>
        <v>46</v>
      </c>
      <c r="K312" s="243">
        <f t="shared" si="65"/>
        <v>-18</v>
      </c>
      <c r="L312" s="243">
        <f t="shared" si="66"/>
        <v>-28</v>
      </c>
      <c r="X312" s="426">
        <v>41740</v>
      </c>
      <c r="Y312" s="228">
        <v>1002</v>
      </c>
      <c r="Z312" s="293">
        <v>1789</v>
      </c>
      <c r="AA312" s="228">
        <v>782</v>
      </c>
      <c r="AB312" s="228">
        <v>927</v>
      </c>
      <c r="AC312" s="228">
        <v>556</v>
      </c>
      <c r="AE312" s="64" t="str">
        <f t="shared" si="47"/>
        <v>4-2014</v>
      </c>
    </row>
    <row r="313" spans="1:36" s="64" customFormat="1" ht="13">
      <c r="A313" s="64">
        <f t="shared" si="46"/>
        <v>5</v>
      </c>
      <c r="B313" s="226">
        <f>IF(X314="","",X314)</f>
        <v>41754</v>
      </c>
      <c r="C313" s="227">
        <f>IF(Y314="","",Y314)</f>
        <v>967</v>
      </c>
      <c r="D313" s="342">
        <f>IF(Z314="","",Z314)</f>
        <v>1696</v>
      </c>
      <c r="E313" s="227">
        <f t="shared" si="56"/>
        <v>864</v>
      </c>
      <c r="F313" s="227">
        <f>IF(AB314="","",AB314)</f>
        <v>912</v>
      </c>
      <c r="G313" s="236">
        <f>IF(AC314="","",AC314)</f>
        <v>517</v>
      </c>
      <c r="H313" s="243">
        <f t="shared" ref="H313:H322" si="67">C313-C312</f>
        <v>28</v>
      </c>
      <c r="I313" s="243">
        <f t="shared" si="63"/>
        <v>80</v>
      </c>
      <c r="J313" s="243">
        <f t="shared" si="64"/>
        <v>36</v>
      </c>
      <c r="K313" s="243">
        <f t="shared" si="65"/>
        <v>3</v>
      </c>
      <c r="L313" s="243">
        <f t="shared" si="66"/>
        <v>-11</v>
      </c>
      <c r="X313" s="426">
        <v>41747</v>
      </c>
      <c r="Y313" s="228">
        <v>939</v>
      </c>
      <c r="Z313" s="293">
        <v>1616</v>
      </c>
      <c r="AA313" s="228">
        <v>828</v>
      </c>
      <c r="AB313" s="228">
        <v>909</v>
      </c>
      <c r="AC313" s="228">
        <v>528</v>
      </c>
      <c r="AE313" s="64" t="str">
        <f t="shared" si="47"/>
        <v>4-2014</v>
      </c>
    </row>
    <row r="314" spans="1:36" s="64" customFormat="1" ht="13">
      <c r="A314" s="64">
        <f t="shared" si="46"/>
        <v>5</v>
      </c>
      <c r="B314" s="226">
        <f t="shared" ref="B314:B360" si="68">IF(X315="","",X315)</f>
        <v>41761</v>
      </c>
      <c r="C314" s="227">
        <f t="shared" ref="C314:C355" si="69">IF(Y315="","",Y315)</f>
        <v>1017</v>
      </c>
      <c r="D314" s="342">
        <f>IF(Z315="","",Z315)</f>
        <v>1829</v>
      </c>
      <c r="E314" s="227">
        <f t="shared" si="56"/>
        <v>865</v>
      </c>
      <c r="F314" s="227">
        <f t="shared" ref="F314:F355" si="70">IF(AB315="","",AB315)</f>
        <v>915</v>
      </c>
      <c r="G314" s="236">
        <f t="shared" ref="G314:G355" si="71">IF(AC315="","",AC315)</f>
        <v>510</v>
      </c>
      <c r="H314" s="243">
        <f t="shared" si="67"/>
        <v>50</v>
      </c>
      <c r="I314" s="243">
        <f t="shared" si="63"/>
        <v>133</v>
      </c>
      <c r="J314" s="243">
        <f t="shared" si="64"/>
        <v>1</v>
      </c>
      <c r="K314" s="243">
        <f t="shared" si="65"/>
        <v>3</v>
      </c>
      <c r="L314" s="243">
        <f t="shared" si="66"/>
        <v>-7</v>
      </c>
      <c r="X314" s="426">
        <v>41754</v>
      </c>
      <c r="Y314" s="228">
        <v>967</v>
      </c>
      <c r="Z314" s="293">
        <v>1696</v>
      </c>
      <c r="AA314" s="228">
        <v>864</v>
      </c>
      <c r="AB314" s="228">
        <v>912</v>
      </c>
      <c r="AC314" s="228">
        <v>517</v>
      </c>
      <c r="AE314" s="64" t="str">
        <f t="shared" si="47"/>
        <v>4-2014</v>
      </c>
      <c r="AF314" s="296"/>
      <c r="AG314" s="295"/>
    </row>
    <row r="315" spans="1:36" s="64" customFormat="1" ht="13">
      <c r="A315" s="64">
        <f t="shared" si="46"/>
        <v>5</v>
      </c>
      <c r="B315" s="226">
        <f t="shared" si="68"/>
        <v>41768</v>
      </c>
      <c r="C315" s="227">
        <f t="shared" si="69"/>
        <v>997</v>
      </c>
      <c r="D315" s="343">
        <f>'Baltic Indices Daily'!H1588</f>
        <v>1541</v>
      </c>
      <c r="E315" s="227">
        <f t="shared" si="56"/>
        <v>898</v>
      </c>
      <c r="F315" s="227">
        <f t="shared" si="70"/>
        <v>909</v>
      </c>
      <c r="G315" s="236">
        <f t="shared" si="71"/>
        <v>506</v>
      </c>
      <c r="H315" s="243">
        <f t="shared" si="67"/>
        <v>-20</v>
      </c>
      <c r="I315" s="243">
        <f t="shared" si="63"/>
        <v>-288</v>
      </c>
      <c r="J315" s="243">
        <f t="shared" si="64"/>
        <v>33</v>
      </c>
      <c r="K315" s="243">
        <f t="shared" si="65"/>
        <v>-6</v>
      </c>
      <c r="L315" s="243">
        <f t="shared" si="66"/>
        <v>-4</v>
      </c>
      <c r="X315" s="426">
        <v>41761</v>
      </c>
      <c r="Y315" s="228">
        <v>1017</v>
      </c>
      <c r="Z315" s="293">
        <v>1829</v>
      </c>
      <c r="AA315" s="228">
        <v>865</v>
      </c>
      <c r="AB315" s="228">
        <v>915</v>
      </c>
      <c r="AC315" s="228">
        <v>510</v>
      </c>
      <c r="AE315" s="64" t="str">
        <f t="shared" si="47"/>
        <v>5-2014</v>
      </c>
      <c r="AF315" s="296"/>
      <c r="AG315" s="298"/>
      <c r="AH315" s="295"/>
    </row>
    <row r="316" spans="1:36" s="64" customFormat="1" ht="13">
      <c r="A316" s="64">
        <f t="shared" ref="A316:A379" si="72">WEEKDAY(B316,2)</f>
        <v>5</v>
      </c>
      <c r="B316" s="226">
        <f t="shared" si="68"/>
        <v>41775</v>
      </c>
      <c r="C316" s="227">
        <f t="shared" si="69"/>
        <v>1027</v>
      </c>
      <c r="D316" s="343">
        <f>'Baltic Indices Daily'!H1593</f>
        <v>1530</v>
      </c>
      <c r="E316" s="227">
        <f t="shared" si="56"/>
        <v>1041</v>
      </c>
      <c r="F316" s="227">
        <f t="shared" si="70"/>
        <v>899</v>
      </c>
      <c r="G316" s="236">
        <f t="shared" si="71"/>
        <v>485</v>
      </c>
      <c r="H316" s="243">
        <f t="shared" si="67"/>
        <v>30</v>
      </c>
      <c r="I316" s="243">
        <f t="shared" si="63"/>
        <v>-11</v>
      </c>
      <c r="J316" s="243">
        <f t="shared" si="64"/>
        <v>143</v>
      </c>
      <c r="K316" s="243">
        <f t="shared" si="65"/>
        <v>-10</v>
      </c>
      <c r="L316" s="243">
        <f t="shared" si="66"/>
        <v>-21</v>
      </c>
      <c r="X316" s="426">
        <v>41768</v>
      </c>
      <c r="Y316" s="228">
        <v>997</v>
      </c>
      <c r="Z316" s="293"/>
      <c r="AA316" s="228">
        <v>898</v>
      </c>
      <c r="AB316" s="228">
        <v>909</v>
      </c>
      <c r="AC316" s="228">
        <v>506</v>
      </c>
      <c r="AE316" s="64" t="str">
        <f t="shared" si="47"/>
        <v>5-2014</v>
      </c>
      <c r="AF316" s="290"/>
      <c r="AG316" s="291"/>
      <c r="AH316" s="296"/>
      <c r="AI316" s="295"/>
      <c r="AJ316" s="295"/>
    </row>
    <row r="317" spans="1:36" s="64" customFormat="1" ht="13">
      <c r="A317" s="64">
        <f t="shared" si="72"/>
        <v>5</v>
      </c>
      <c r="B317" s="226">
        <f t="shared" si="68"/>
        <v>41782</v>
      </c>
      <c r="C317" s="227">
        <f t="shared" si="69"/>
        <v>964</v>
      </c>
      <c r="D317" s="343">
        <f>'Baltic Indices Daily'!H1598</f>
        <v>1358</v>
      </c>
      <c r="E317" s="227">
        <f t="shared" ref="E317:E380" si="73">IF(AA318="","",AA318)</f>
        <v>1001</v>
      </c>
      <c r="F317" s="227">
        <f t="shared" si="70"/>
        <v>866</v>
      </c>
      <c r="G317" s="236">
        <f t="shared" si="71"/>
        <v>480</v>
      </c>
      <c r="H317" s="243">
        <f t="shared" si="67"/>
        <v>-63</v>
      </c>
      <c r="I317" s="243">
        <f t="shared" si="63"/>
        <v>-172</v>
      </c>
      <c r="J317" s="243">
        <f t="shared" si="64"/>
        <v>-40</v>
      </c>
      <c r="K317" s="243">
        <f t="shared" si="65"/>
        <v>-33</v>
      </c>
      <c r="L317" s="243">
        <f t="shared" si="66"/>
        <v>-5</v>
      </c>
      <c r="X317" s="426">
        <v>41775</v>
      </c>
      <c r="Y317" s="228">
        <v>1027</v>
      </c>
      <c r="Z317" s="293"/>
      <c r="AA317" s="228">
        <v>1041</v>
      </c>
      <c r="AB317" s="228">
        <v>899</v>
      </c>
      <c r="AC317" s="228">
        <v>485</v>
      </c>
      <c r="AE317" s="64" t="str">
        <f t="shared" si="47"/>
        <v>5-2014</v>
      </c>
      <c r="AF317" s="290"/>
      <c r="AG317" s="291"/>
      <c r="AH317" s="297"/>
      <c r="AI317" s="291"/>
      <c r="AJ317" s="228"/>
    </row>
    <row r="318" spans="1:36" s="64" customFormat="1" ht="13">
      <c r="A318" s="64">
        <f t="shared" si="72"/>
        <v>5</v>
      </c>
      <c r="B318" s="226">
        <f t="shared" si="68"/>
        <v>41789</v>
      </c>
      <c r="C318" s="227">
        <f t="shared" si="69"/>
        <v>934</v>
      </c>
      <c r="D318" s="342">
        <f>'Baltic Indices Daily'!H1602</f>
        <v>1395</v>
      </c>
      <c r="E318" s="227">
        <f t="shared" si="73"/>
        <v>872</v>
      </c>
      <c r="F318" s="227">
        <f t="shared" si="70"/>
        <v>830</v>
      </c>
      <c r="G318" s="236">
        <f t="shared" si="71"/>
        <v>485</v>
      </c>
      <c r="H318" s="243">
        <f t="shared" si="67"/>
        <v>-30</v>
      </c>
      <c r="I318" s="243">
        <f t="shared" si="63"/>
        <v>37</v>
      </c>
      <c r="J318" s="243">
        <f t="shared" si="64"/>
        <v>-129</v>
      </c>
      <c r="K318" s="243">
        <f t="shared" si="65"/>
        <v>-36</v>
      </c>
      <c r="L318" s="243">
        <f t="shared" si="66"/>
        <v>5</v>
      </c>
      <c r="X318" s="426">
        <v>41782</v>
      </c>
      <c r="Y318" s="228">
        <v>964</v>
      </c>
      <c r="Z318" s="293"/>
      <c r="AA318" s="228">
        <v>1001</v>
      </c>
      <c r="AB318" s="228">
        <v>866</v>
      </c>
      <c r="AC318" s="228">
        <v>480</v>
      </c>
      <c r="AE318" s="64" t="str">
        <f t="shared" si="47"/>
        <v>5-2014</v>
      </c>
      <c r="AF318" s="290"/>
      <c r="AG318" s="291"/>
      <c r="AH318" s="297"/>
      <c r="AI318" s="291"/>
      <c r="AJ318" s="228"/>
    </row>
    <row r="319" spans="1:36" s="64" customFormat="1" ht="13">
      <c r="A319" s="64">
        <f t="shared" si="72"/>
        <v>5</v>
      </c>
      <c r="B319" s="226">
        <f t="shared" si="68"/>
        <v>41796</v>
      </c>
      <c r="C319" s="227">
        <f t="shared" si="69"/>
        <v>989</v>
      </c>
      <c r="D319" s="342">
        <f>'Baltic Indices Daily'!H1607</f>
        <v>1793</v>
      </c>
      <c r="E319" s="227">
        <f t="shared" si="73"/>
        <v>727</v>
      </c>
      <c r="F319" s="227">
        <f t="shared" si="70"/>
        <v>802</v>
      </c>
      <c r="G319" s="236">
        <f t="shared" si="71"/>
        <v>481</v>
      </c>
      <c r="H319" s="243">
        <f t="shared" si="67"/>
        <v>55</v>
      </c>
      <c r="I319" s="243">
        <f t="shared" si="63"/>
        <v>398</v>
      </c>
      <c r="J319" s="243">
        <f t="shared" si="64"/>
        <v>-145</v>
      </c>
      <c r="K319" s="243">
        <f t="shared" si="65"/>
        <v>-28</v>
      </c>
      <c r="L319" s="243">
        <f t="shared" si="66"/>
        <v>-4</v>
      </c>
      <c r="X319" s="426">
        <v>41789</v>
      </c>
      <c r="Y319" s="228">
        <v>934</v>
      </c>
      <c r="Z319" s="293"/>
      <c r="AA319" s="228">
        <v>872</v>
      </c>
      <c r="AB319" s="228">
        <v>830</v>
      </c>
      <c r="AC319" s="228">
        <v>485</v>
      </c>
      <c r="AE319" s="64" t="str">
        <f t="shared" si="47"/>
        <v>5-2014</v>
      </c>
      <c r="AF319" s="290"/>
      <c r="AG319" s="291"/>
      <c r="AH319" s="297"/>
      <c r="AI319" s="291"/>
      <c r="AJ319" s="228"/>
    </row>
    <row r="320" spans="1:36" s="64" customFormat="1" ht="13">
      <c r="A320" s="64">
        <f t="shared" si="72"/>
        <v>5</v>
      </c>
      <c r="B320" s="226">
        <f t="shared" si="68"/>
        <v>41803</v>
      </c>
      <c r="C320" s="227">
        <f t="shared" si="69"/>
        <v>906</v>
      </c>
      <c r="D320" s="342">
        <f>'Baltic Indices Daily'!H1612</f>
        <v>1730</v>
      </c>
      <c r="E320" s="227">
        <f t="shared" si="73"/>
        <v>582</v>
      </c>
      <c r="F320" s="227">
        <f t="shared" si="70"/>
        <v>748</v>
      </c>
      <c r="G320" s="236">
        <f t="shared" si="71"/>
        <v>459</v>
      </c>
      <c r="H320" s="243">
        <f t="shared" si="67"/>
        <v>-83</v>
      </c>
      <c r="I320" s="243">
        <f t="shared" si="63"/>
        <v>-63</v>
      </c>
      <c r="J320" s="243">
        <f t="shared" si="64"/>
        <v>-145</v>
      </c>
      <c r="K320" s="243">
        <f t="shared" si="65"/>
        <v>-54</v>
      </c>
      <c r="L320" s="243">
        <f t="shared" si="66"/>
        <v>-22</v>
      </c>
      <c r="X320" s="426">
        <v>41796</v>
      </c>
      <c r="Y320" s="228">
        <v>989</v>
      </c>
      <c r="Z320" s="293"/>
      <c r="AA320" s="228">
        <v>727</v>
      </c>
      <c r="AB320" s="228">
        <v>802</v>
      </c>
      <c r="AC320" s="228">
        <v>481</v>
      </c>
      <c r="AE320" s="64" t="str">
        <f t="shared" si="47"/>
        <v>6-2014</v>
      </c>
      <c r="AF320" s="290"/>
      <c r="AG320" s="291"/>
      <c r="AH320" s="297"/>
      <c r="AI320" s="291"/>
      <c r="AJ320" s="228"/>
    </row>
    <row r="321" spans="1:31" s="64" customFormat="1" ht="13">
      <c r="A321" s="64">
        <f t="shared" si="72"/>
        <v>5</v>
      </c>
      <c r="B321" s="226">
        <f t="shared" si="68"/>
        <v>41810</v>
      </c>
      <c r="C321" s="227">
        <f t="shared" si="69"/>
        <v>904</v>
      </c>
      <c r="D321" s="342">
        <f>'Baltic Indices Daily'!H1617</f>
        <v>1950</v>
      </c>
      <c r="E321" s="227">
        <f t="shared" si="73"/>
        <v>461</v>
      </c>
      <c r="F321" s="227">
        <f t="shared" si="70"/>
        <v>704</v>
      </c>
      <c r="G321" s="236">
        <f t="shared" si="71"/>
        <v>441</v>
      </c>
      <c r="H321" s="243">
        <f t="shared" si="67"/>
        <v>-2</v>
      </c>
      <c r="I321" s="243">
        <f t="shared" si="63"/>
        <v>220</v>
      </c>
      <c r="J321" s="243">
        <f t="shared" si="64"/>
        <v>-121</v>
      </c>
      <c r="K321" s="243">
        <f t="shared" si="65"/>
        <v>-44</v>
      </c>
      <c r="L321" s="243">
        <f t="shared" si="66"/>
        <v>-18</v>
      </c>
      <c r="X321" s="426">
        <v>41803</v>
      </c>
      <c r="Y321" s="228">
        <v>906</v>
      </c>
      <c r="Z321" s="293"/>
      <c r="AA321" s="228">
        <v>582</v>
      </c>
      <c r="AB321" s="228">
        <v>748</v>
      </c>
      <c r="AC321" s="228">
        <v>459</v>
      </c>
      <c r="AE321" s="64" t="str">
        <f t="shared" si="47"/>
        <v>6-2014</v>
      </c>
    </row>
    <row r="322" spans="1:31" s="64" customFormat="1" ht="13">
      <c r="A322" s="64">
        <f t="shared" si="72"/>
        <v>5</v>
      </c>
      <c r="B322" s="226">
        <f t="shared" si="68"/>
        <v>41817</v>
      </c>
      <c r="C322" s="227">
        <f t="shared" si="69"/>
        <v>831</v>
      </c>
      <c r="D322" s="342">
        <f>'Baltic Indices Daily'!H1622</f>
        <v>1773</v>
      </c>
      <c r="E322" s="227">
        <f t="shared" si="73"/>
        <v>419</v>
      </c>
      <c r="F322" s="227">
        <f t="shared" si="70"/>
        <v>678</v>
      </c>
      <c r="G322" s="236">
        <f t="shared" si="71"/>
        <v>420</v>
      </c>
      <c r="H322" s="243">
        <f t="shared" si="67"/>
        <v>-73</v>
      </c>
      <c r="I322" s="243">
        <f t="shared" ref="I322:I342" si="74">D322-D321</f>
        <v>-177</v>
      </c>
      <c r="J322" s="243">
        <f t="shared" ref="J322:J342" si="75">E322-E321</f>
        <v>-42</v>
      </c>
      <c r="K322" s="243">
        <f t="shared" ref="K322:K342" si="76">F322-F321</f>
        <v>-26</v>
      </c>
      <c r="L322" s="243">
        <f t="shared" ref="L322:L342" si="77">G322-G321</f>
        <v>-21</v>
      </c>
      <c r="X322" s="426">
        <v>41810</v>
      </c>
      <c r="Y322" s="228">
        <v>904</v>
      </c>
      <c r="Z322" s="293"/>
      <c r="AA322" s="228">
        <v>461</v>
      </c>
      <c r="AB322" s="228">
        <v>704</v>
      </c>
      <c r="AC322" s="228">
        <v>441</v>
      </c>
      <c r="AE322" s="64" t="str">
        <f t="shared" si="47"/>
        <v>6-2014</v>
      </c>
    </row>
    <row r="323" spans="1:31" s="64" customFormat="1" ht="13">
      <c r="A323" s="64">
        <f t="shared" si="72"/>
        <v>5</v>
      </c>
      <c r="B323" s="226">
        <f t="shared" si="68"/>
        <v>41824</v>
      </c>
      <c r="C323" s="227">
        <f t="shared" si="69"/>
        <v>893</v>
      </c>
      <c r="D323" s="342">
        <f>'Baltic Indices Daily'!H1627</f>
        <v>1864</v>
      </c>
      <c r="E323" s="227">
        <f t="shared" si="73"/>
        <v>640</v>
      </c>
      <c r="F323" s="227">
        <f>'Baltic Indices Daily'!E1626</f>
        <v>680</v>
      </c>
      <c r="G323" s="227">
        <f>'Baltic Indices Daily'!F1626</f>
        <v>404</v>
      </c>
      <c r="H323" s="243">
        <f t="shared" ref="H323:H342" si="78">C323-C322</f>
        <v>62</v>
      </c>
      <c r="I323" s="243">
        <f t="shared" si="74"/>
        <v>91</v>
      </c>
      <c r="J323" s="243">
        <f t="shared" si="75"/>
        <v>221</v>
      </c>
      <c r="K323" s="243">
        <f t="shared" si="76"/>
        <v>2</v>
      </c>
      <c r="L323" s="243">
        <f t="shared" si="77"/>
        <v>-16</v>
      </c>
      <c r="X323" s="426">
        <v>41817</v>
      </c>
      <c r="Y323" s="228">
        <v>831</v>
      </c>
      <c r="Z323" s="293"/>
      <c r="AA323" s="228">
        <v>419</v>
      </c>
      <c r="AB323" s="228">
        <v>678</v>
      </c>
      <c r="AC323" s="228">
        <v>420</v>
      </c>
      <c r="AE323" s="64" t="str">
        <f t="shared" ref="AE323:AE386" si="79">MONTH(X323)&amp;"-"&amp;YEAR(X323)</f>
        <v>6-2014</v>
      </c>
    </row>
    <row r="324" spans="1:31" s="64" customFormat="1" ht="13">
      <c r="A324" s="64">
        <f t="shared" si="72"/>
        <v>5</v>
      </c>
      <c r="B324" s="226">
        <f t="shared" si="68"/>
        <v>41831</v>
      </c>
      <c r="C324" s="227">
        <f t="shared" si="69"/>
        <v>814</v>
      </c>
      <c r="D324" s="342">
        <f>'Baltic Indices Daily'!H1632</f>
        <v>1465</v>
      </c>
      <c r="E324" s="227">
        <f t="shared" si="73"/>
        <v>679</v>
      </c>
      <c r="F324" s="227">
        <f t="shared" si="70"/>
        <v>679</v>
      </c>
      <c r="G324" s="236">
        <f t="shared" si="71"/>
        <v>390</v>
      </c>
      <c r="H324" s="243">
        <f t="shared" si="78"/>
        <v>-79</v>
      </c>
      <c r="I324" s="243">
        <f t="shared" si="74"/>
        <v>-399</v>
      </c>
      <c r="J324" s="243">
        <f t="shared" si="75"/>
        <v>39</v>
      </c>
      <c r="K324" s="243">
        <f t="shared" si="76"/>
        <v>-1</v>
      </c>
      <c r="L324" s="243">
        <f t="shared" si="77"/>
        <v>-14</v>
      </c>
      <c r="X324" s="426">
        <v>41824</v>
      </c>
      <c r="Y324" s="228">
        <v>893</v>
      </c>
      <c r="Z324" s="293"/>
      <c r="AA324" s="228">
        <v>640</v>
      </c>
      <c r="AB324" s="228">
        <v>682</v>
      </c>
      <c r="AC324" s="228">
        <v>403</v>
      </c>
      <c r="AE324" s="64" t="str">
        <f t="shared" si="79"/>
        <v>7-2014</v>
      </c>
    </row>
    <row r="325" spans="1:31" s="64" customFormat="1" ht="13">
      <c r="A325" s="64">
        <f t="shared" si="72"/>
        <v>5</v>
      </c>
      <c r="B325" s="226">
        <f t="shared" si="68"/>
        <v>41838</v>
      </c>
      <c r="C325" s="227">
        <f>IF(Y326="","",Y326)</f>
        <v>732</v>
      </c>
      <c r="D325" s="342">
        <f>'Baltic Indices Daily'!H1637</f>
        <v>1235</v>
      </c>
      <c r="E325" s="227">
        <f t="shared" si="73"/>
        <v>586</v>
      </c>
      <c r="F325" s="227">
        <f>IF(AB326="","",AB326)</f>
        <v>659</v>
      </c>
      <c r="G325" s="236">
        <f>IF(AC326="","",AC326)</f>
        <v>372</v>
      </c>
      <c r="H325" s="243">
        <f t="shared" si="78"/>
        <v>-82</v>
      </c>
      <c r="I325" s="243">
        <f t="shared" si="74"/>
        <v>-230</v>
      </c>
      <c r="J325" s="243">
        <f t="shared" si="75"/>
        <v>-93</v>
      </c>
      <c r="K325" s="243">
        <f t="shared" si="76"/>
        <v>-20</v>
      </c>
      <c r="L325" s="243">
        <f t="shared" si="77"/>
        <v>-18</v>
      </c>
      <c r="X325" s="426">
        <v>41831</v>
      </c>
      <c r="Y325" s="228">
        <v>814</v>
      </c>
      <c r="Z325" s="293"/>
      <c r="AA325" s="228">
        <v>679</v>
      </c>
      <c r="AB325" s="228">
        <v>679</v>
      </c>
      <c r="AC325" s="228">
        <v>390</v>
      </c>
      <c r="AE325" s="64" t="str">
        <f t="shared" si="79"/>
        <v>7-2014</v>
      </c>
    </row>
    <row r="326" spans="1:31" s="64" customFormat="1" ht="13">
      <c r="A326" s="64">
        <f t="shared" si="72"/>
        <v>5</v>
      </c>
      <c r="B326" s="226">
        <f t="shared" si="68"/>
        <v>41845</v>
      </c>
      <c r="C326" s="227">
        <f t="shared" ref="C326:C338" si="80">IF(Y327="","",Y327)</f>
        <v>739</v>
      </c>
      <c r="D326" s="342">
        <f>'Baltic Indices Daily'!H1642</f>
        <v>1193</v>
      </c>
      <c r="E326" s="227">
        <f t="shared" si="73"/>
        <v>606</v>
      </c>
      <c r="F326" s="227">
        <f t="shared" ref="F326:F338" si="81">IF(AB327="","",AB327)</f>
        <v>679</v>
      </c>
      <c r="G326" s="236">
        <f t="shared" ref="G326:G338" si="82">IF(AC327="","",AC327)</f>
        <v>357</v>
      </c>
      <c r="H326" s="243">
        <f t="shared" si="78"/>
        <v>7</v>
      </c>
      <c r="I326" s="243">
        <f t="shared" si="74"/>
        <v>-42</v>
      </c>
      <c r="J326" s="243">
        <f t="shared" si="75"/>
        <v>20</v>
      </c>
      <c r="K326" s="243">
        <f t="shared" si="76"/>
        <v>20</v>
      </c>
      <c r="L326" s="243">
        <f t="shared" si="77"/>
        <v>-15</v>
      </c>
      <c r="X326" s="426">
        <v>41838</v>
      </c>
      <c r="Y326" s="228">
        <v>732</v>
      </c>
      <c r="Z326" s="293"/>
      <c r="AA326" s="228">
        <v>586</v>
      </c>
      <c r="AB326" s="228">
        <v>659</v>
      </c>
      <c r="AC326" s="228">
        <v>372</v>
      </c>
      <c r="AE326" s="64" t="str">
        <f t="shared" si="79"/>
        <v>7-2014</v>
      </c>
    </row>
    <row r="327" spans="1:31" s="64" customFormat="1" ht="13">
      <c r="A327" s="64">
        <f t="shared" si="72"/>
        <v>5</v>
      </c>
      <c r="B327" s="226">
        <f t="shared" si="68"/>
        <v>41852</v>
      </c>
      <c r="C327" s="227">
        <f t="shared" si="80"/>
        <v>751</v>
      </c>
      <c r="D327" s="342">
        <f>'Baltic Indices Daily'!H1647</f>
        <v>1176</v>
      </c>
      <c r="E327" s="227">
        <f t="shared" si="73"/>
        <v>611</v>
      </c>
      <c r="F327" s="227">
        <f t="shared" si="81"/>
        <v>728</v>
      </c>
      <c r="G327" s="236">
        <f t="shared" si="82"/>
        <v>357</v>
      </c>
      <c r="H327" s="243">
        <f t="shared" si="78"/>
        <v>12</v>
      </c>
      <c r="I327" s="243">
        <f t="shared" si="74"/>
        <v>-17</v>
      </c>
      <c r="J327" s="243">
        <f t="shared" si="75"/>
        <v>5</v>
      </c>
      <c r="K327" s="243">
        <f t="shared" si="76"/>
        <v>49</v>
      </c>
      <c r="L327" s="243">
        <f t="shared" si="77"/>
        <v>0</v>
      </c>
      <c r="X327" s="426">
        <v>41845</v>
      </c>
      <c r="Y327" s="228">
        <v>739</v>
      </c>
      <c r="Z327" s="293"/>
      <c r="AA327" s="228">
        <v>606</v>
      </c>
      <c r="AB327" s="228">
        <v>679</v>
      </c>
      <c r="AC327" s="228">
        <v>357</v>
      </c>
      <c r="AE327" s="64" t="str">
        <f t="shared" si="79"/>
        <v>7-2014</v>
      </c>
    </row>
    <row r="328" spans="1:31" s="64" customFormat="1" ht="13">
      <c r="A328" s="64">
        <f t="shared" si="72"/>
        <v>5</v>
      </c>
      <c r="B328" s="226">
        <f t="shared" si="68"/>
        <v>41859</v>
      </c>
      <c r="C328" s="227">
        <f t="shared" si="80"/>
        <v>777</v>
      </c>
      <c r="D328" s="342">
        <f>'Baltic Indices Daily'!H1652</f>
        <v>1166</v>
      </c>
      <c r="E328" s="227">
        <f t="shared" si="73"/>
        <v>624</v>
      </c>
      <c r="F328" s="227">
        <f t="shared" si="81"/>
        <v>804</v>
      </c>
      <c r="G328" s="236">
        <f t="shared" si="82"/>
        <v>363</v>
      </c>
      <c r="H328" s="243">
        <f t="shared" si="78"/>
        <v>26</v>
      </c>
      <c r="I328" s="243">
        <f t="shared" si="74"/>
        <v>-10</v>
      </c>
      <c r="J328" s="243">
        <f t="shared" si="75"/>
        <v>13</v>
      </c>
      <c r="K328" s="243">
        <f t="shared" si="76"/>
        <v>76</v>
      </c>
      <c r="L328" s="243">
        <f t="shared" si="77"/>
        <v>6</v>
      </c>
      <c r="X328" s="426">
        <v>41852</v>
      </c>
      <c r="Y328" s="228">
        <v>751</v>
      </c>
      <c r="Z328" s="293"/>
      <c r="AA328" s="228">
        <v>611</v>
      </c>
      <c r="AB328" s="228">
        <v>728</v>
      </c>
      <c r="AC328" s="228">
        <v>357</v>
      </c>
      <c r="AE328" s="64" t="str">
        <f t="shared" si="79"/>
        <v>8-2014</v>
      </c>
    </row>
    <row r="329" spans="1:31" s="64" customFormat="1" ht="13">
      <c r="A329" s="64">
        <f t="shared" si="72"/>
        <v>5</v>
      </c>
      <c r="B329" s="226">
        <f t="shared" si="68"/>
        <v>41866</v>
      </c>
      <c r="C329" s="227">
        <f t="shared" si="80"/>
        <v>1015</v>
      </c>
      <c r="D329" s="342">
        <f>'Baltic Indices Daily'!H1657</f>
        <v>2151</v>
      </c>
      <c r="E329" s="227">
        <f t="shared" si="73"/>
        <v>803</v>
      </c>
      <c r="F329" s="227">
        <f t="shared" si="81"/>
        <v>877</v>
      </c>
      <c r="G329" s="236">
        <f t="shared" si="82"/>
        <v>382</v>
      </c>
      <c r="H329" s="243">
        <f t="shared" si="78"/>
        <v>238</v>
      </c>
      <c r="I329" s="243">
        <f t="shared" si="74"/>
        <v>985</v>
      </c>
      <c r="J329" s="243">
        <f t="shared" si="75"/>
        <v>179</v>
      </c>
      <c r="K329" s="243">
        <f t="shared" si="76"/>
        <v>73</v>
      </c>
      <c r="L329" s="243">
        <f t="shared" si="77"/>
        <v>19</v>
      </c>
      <c r="N329" s="299"/>
      <c r="X329" s="426">
        <v>41859</v>
      </c>
      <c r="Y329" s="228">
        <v>777</v>
      </c>
      <c r="Z329" s="293"/>
      <c r="AA329" s="228">
        <v>624</v>
      </c>
      <c r="AB329" s="228">
        <v>804</v>
      </c>
      <c r="AC329" s="228">
        <v>363</v>
      </c>
      <c r="AE329" s="64" t="str">
        <f t="shared" si="79"/>
        <v>8-2014</v>
      </c>
    </row>
    <row r="330" spans="1:31" s="64" customFormat="1" ht="13">
      <c r="A330" s="64">
        <f t="shared" si="72"/>
        <v>5</v>
      </c>
      <c r="B330" s="226">
        <f t="shared" si="68"/>
        <v>41873</v>
      </c>
      <c r="C330" s="227">
        <f t="shared" si="80"/>
        <v>1088</v>
      </c>
      <c r="D330" s="342">
        <f>'Baltic Indices Daily'!H1662</f>
        <v>2535</v>
      </c>
      <c r="E330" s="227">
        <f t="shared" si="73"/>
        <v>812</v>
      </c>
      <c r="F330" s="227">
        <f t="shared" si="81"/>
        <v>937</v>
      </c>
      <c r="G330" s="236">
        <f t="shared" si="82"/>
        <v>413</v>
      </c>
      <c r="H330" s="243">
        <f t="shared" si="78"/>
        <v>73</v>
      </c>
      <c r="I330" s="243">
        <f t="shared" si="74"/>
        <v>384</v>
      </c>
      <c r="J330" s="243">
        <f t="shared" si="75"/>
        <v>9</v>
      </c>
      <c r="K330" s="243">
        <f t="shared" si="76"/>
        <v>60</v>
      </c>
      <c r="L330" s="243">
        <f t="shared" si="77"/>
        <v>31</v>
      </c>
      <c r="N330" s="299"/>
      <c r="X330" s="426">
        <v>41866</v>
      </c>
      <c r="Y330" s="228">
        <v>1015</v>
      </c>
      <c r="Z330" s="293"/>
      <c r="AA330" s="228">
        <v>803</v>
      </c>
      <c r="AB330" s="228">
        <v>877</v>
      </c>
      <c r="AC330" s="228">
        <v>382</v>
      </c>
      <c r="AE330" s="64" t="str">
        <f t="shared" si="79"/>
        <v>8-2014</v>
      </c>
    </row>
    <row r="331" spans="1:31" s="64" customFormat="1" ht="13">
      <c r="A331" s="64">
        <f t="shared" si="72"/>
        <v>5</v>
      </c>
      <c r="B331" s="226">
        <f t="shared" si="68"/>
        <v>41880</v>
      </c>
      <c r="C331" s="227">
        <f>IF(Y332="","",Y332)</f>
        <v>1147</v>
      </c>
      <c r="D331" s="342">
        <f>'Baltic Indices Daily'!H1666</f>
        <v>2627</v>
      </c>
      <c r="E331" s="227">
        <f t="shared" si="73"/>
        <v>871</v>
      </c>
      <c r="F331" s="227">
        <f>IF(AB332="","",AB332)</f>
        <v>970</v>
      </c>
      <c r="G331" s="236">
        <f>IF(AC332="","",AC332)</f>
        <v>442</v>
      </c>
      <c r="H331" s="243">
        <f t="shared" si="78"/>
        <v>59</v>
      </c>
      <c r="I331" s="243">
        <f t="shared" si="74"/>
        <v>92</v>
      </c>
      <c r="J331" s="243">
        <f t="shared" si="75"/>
        <v>59</v>
      </c>
      <c r="K331" s="243">
        <f t="shared" si="76"/>
        <v>33</v>
      </c>
      <c r="L331" s="243">
        <f t="shared" si="77"/>
        <v>29</v>
      </c>
      <c r="X331" s="426">
        <v>41873</v>
      </c>
      <c r="Y331" s="228">
        <v>1088</v>
      </c>
      <c r="Z331" s="293"/>
      <c r="AA331" s="228">
        <v>812</v>
      </c>
      <c r="AB331" s="228">
        <v>937</v>
      </c>
      <c r="AC331" s="228">
        <v>413</v>
      </c>
      <c r="AE331" s="64" t="str">
        <f t="shared" si="79"/>
        <v>8-2014</v>
      </c>
    </row>
    <row r="332" spans="1:31" s="64" customFormat="1" ht="13">
      <c r="A332" s="64">
        <f t="shared" si="72"/>
        <v>5</v>
      </c>
      <c r="B332" s="226">
        <f t="shared" si="68"/>
        <v>41887</v>
      </c>
      <c r="C332" s="227">
        <f t="shared" si="80"/>
        <v>1155</v>
      </c>
      <c r="D332" s="342">
        <f>'Baltic Indices Daily'!H1671</f>
        <v>2483</v>
      </c>
      <c r="E332" s="227">
        <f t="shared" si="73"/>
        <v>931</v>
      </c>
      <c r="F332" s="227">
        <f t="shared" si="81"/>
        <v>997</v>
      </c>
      <c r="G332" s="236">
        <f t="shared" si="82"/>
        <v>469</v>
      </c>
      <c r="H332" s="243">
        <f t="shared" si="78"/>
        <v>8</v>
      </c>
      <c r="I332" s="243">
        <f t="shared" si="74"/>
        <v>-144</v>
      </c>
      <c r="J332" s="243">
        <f t="shared" si="75"/>
        <v>60</v>
      </c>
      <c r="K332" s="243">
        <f t="shared" si="76"/>
        <v>27</v>
      </c>
      <c r="L332" s="243">
        <f t="shared" si="77"/>
        <v>27</v>
      </c>
      <c r="X332" s="426">
        <v>41880</v>
      </c>
      <c r="Y332" s="228">
        <v>1147</v>
      </c>
      <c r="Z332" s="293"/>
      <c r="AA332" s="228">
        <v>871</v>
      </c>
      <c r="AB332" s="228">
        <v>970</v>
      </c>
      <c r="AC332" s="228">
        <v>442</v>
      </c>
      <c r="AE332" s="64" t="str">
        <f t="shared" si="79"/>
        <v>8-2014</v>
      </c>
    </row>
    <row r="333" spans="1:31" s="64" customFormat="1" ht="13">
      <c r="A333" s="64">
        <f t="shared" si="72"/>
        <v>5</v>
      </c>
      <c r="B333" s="226">
        <f t="shared" si="68"/>
        <v>41894</v>
      </c>
      <c r="C333" s="227">
        <f>IF(Y334="","",Y334)</f>
        <v>1181</v>
      </c>
      <c r="D333" s="342">
        <f>'Baltic Indices Daily'!H1676</f>
        <v>2546</v>
      </c>
      <c r="E333" s="227">
        <f t="shared" si="73"/>
        <v>875</v>
      </c>
      <c r="F333" s="227">
        <f t="shared" si="81"/>
        <v>1006</v>
      </c>
      <c r="G333" s="236">
        <f t="shared" si="82"/>
        <v>477</v>
      </c>
      <c r="H333" s="243">
        <f t="shared" si="78"/>
        <v>26</v>
      </c>
      <c r="I333" s="243">
        <f t="shared" si="74"/>
        <v>63</v>
      </c>
      <c r="J333" s="243">
        <f t="shared" si="75"/>
        <v>-56</v>
      </c>
      <c r="K333" s="243">
        <f t="shared" si="76"/>
        <v>9</v>
      </c>
      <c r="L333" s="243">
        <f t="shared" si="77"/>
        <v>8</v>
      </c>
      <c r="X333" s="426">
        <v>41887</v>
      </c>
      <c r="Y333" s="228">
        <v>1155</v>
      </c>
      <c r="Z333" s="293"/>
      <c r="AA333" s="228">
        <v>931</v>
      </c>
      <c r="AB333" s="228">
        <v>997</v>
      </c>
      <c r="AC333" s="228">
        <v>469</v>
      </c>
      <c r="AE333" s="64" t="str">
        <f t="shared" si="79"/>
        <v>9-2014</v>
      </c>
    </row>
    <row r="334" spans="1:31" s="64" customFormat="1" ht="13">
      <c r="A334" s="64">
        <f t="shared" si="72"/>
        <v>5</v>
      </c>
      <c r="B334" s="226">
        <f t="shared" si="68"/>
        <v>41901</v>
      </c>
      <c r="C334" s="227">
        <f t="shared" si="80"/>
        <v>1075</v>
      </c>
      <c r="D334" s="342">
        <f>'Baltic Indices Daily'!H1681</f>
        <v>2112</v>
      </c>
      <c r="E334" s="227">
        <f t="shared" si="73"/>
        <v>814</v>
      </c>
      <c r="F334" s="227">
        <f t="shared" si="81"/>
        <v>1029</v>
      </c>
      <c r="G334" s="236">
        <f t="shared" si="82"/>
        <v>498</v>
      </c>
      <c r="H334" s="243">
        <f t="shared" si="78"/>
        <v>-106</v>
      </c>
      <c r="I334" s="243">
        <f t="shared" si="74"/>
        <v>-434</v>
      </c>
      <c r="J334" s="243">
        <f t="shared" si="75"/>
        <v>-61</v>
      </c>
      <c r="K334" s="243">
        <f t="shared" si="76"/>
        <v>23</v>
      </c>
      <c r="L334" s="243">
        <f t="shared" si="77"/>
        <v>21</v>
      </c>
      <c r="X334" s="426">
        <v>41894</v>
      </c>
      <c r="Y334" s="228">
        <v>1181</v>
      </c>
      <c r="Z334" s="293"/>
      <c r="AA334" s="228">
        <v>875</v>
      </c>
      <c r="AB334" s="228">
        <v>1006</v>
      </c>
      <c r="AC334" s="228">
        <v>477</v>
      </c>
      <c r="AE334" s="64" t="str">
        <f t="shared" si="79"/>
        <v>9-2014</v>
      </c>
    </row>
    <row r="335" spans="1:31" s="64" customFormat="1" ht="13">
      <c r="A335" s="64">
        <f t="shared" si="72"/>
        <v>5</v>
      </c>
      <c r="B335" s="226">
        <f t="shared" si="68"/>
        <v>41908</v>
      </c>
      <c r="C335" s="227">
        <f t="shared" si="80"/>
        <v>1049</v>
      </c>
      <c r="D335" s="342">
        <f>'Baltic Indices Daily'!H1686</f>
        <v>1852</v>
      </c>
      <c r="E335" s="227">
        <f t="shared" si="73"/>
        <v>807</v>
      </c>
      <c r="F335" s="227">
        <f t="shared" si="81"/>
        <v>1053</v>
      </c>
      <c r="G335" s="236">
        <f t="shared" si="82"/>
        <v>526</v>
      </c>
      <c r="H335" s="243">
        <f t="shared" si="78"/>
        <v>-26</v>
      </c>
      <c r="I335" s="243">
        <f t="shared" si="74"/>
        <v>-260</v>
      </c>
      <c r="J335" s="243">
        <f t="shared" si="75"/>
        <v>-7</v>
      </c>
      <c r="K335" s="243">
        <f t="shared" si="76"/>
        <v>24</v>
      </c>
      <c r="L335" s="243">
        <f t="shared" si="77"/>
        <v>28</v>
      </c>
      <c r="X335" s="426">
        <v>41901</v>
      </c>
      <c r="Y335" s="228">
        <v>1075</v>
      </c>
      <c r="Z335" s="293"/>
      <c r="AA335" s="228">
        <v>814</v>
      </c>
      <c r="AB335" s="228">
        <v>1029</v>
      </c>
      <c r="AC335" s="228">
        <v>498</v>
      </c>
      <c r="AE335" s="64" t="str">
        <f t="shared" si="79"/>
        <v>9-2014</v>
      </c>
    </row>
    <row r="336" spans="1:31" s="64" customFormat="1" ht="13">
      <c r="A336" s="64">
        <f t="shared" si="72"/>
        <v>5</v>
      </c>
      <c r="B336" s="226">
        <f t="shared" si="68"/>
        <v>41915</v>
      </c>
      <c r="C336" s="227">
        <f t="shared" si="80"/>
        <v>1037</v>
      </c>
      <c r="D336" s="342">
        <f>'Baltic Indices Daily'!H1691</f>
        <v>1758</v>
      </c>
      <c r="E336" s="227">
        <f t="shared" si="73"/>
        <v>887</v>
      </c>
      <c r="F336" s="227">
        <f t="shared" si="81"/>
        <v>1028</v>
      </c>
      <c r="G336" s="236">
        <f t="shared" si="82"/>
        <v>530</v>
      </c>
      <c r="H336" s="243">
        <f t="shared" si="78"/>
        <v>-12</v>
      </c>
      <c r="I336" s="243">
        <f t="shared" si="74"/>
        <v>-94</v>
      </c>
      <c r="J336" s="243">
        <f t="shared" si="75"/>
        <v>80</v>
      </c>
      <c r="K336" s="243">
        <f t="shared" si="76"/>
        <v>-25</v>
      </c>
      <c r="L336" s="243">
        <f t="shared" si="77"/>
        <v>4</v>
      </c>
      <c r="X336" s="426">
        <v>41908</v>
      </c>
      <c r="Y336" s="228">
        <v>1049</v>
      </c>
      <c r="Z336" s="293"/>
      <c r="AA336" s="228">
        <v>807</v>
      </c>
      <c r="AB336" s="228">
        <v>1053</v>
      </c>
      <c r="AC336" s="228">
        <v>526</v>
      </c>
      <c r="AE336" s="64" t="str">
        <f t="shared" si="79"/>
        <v>9-2014</v>
      </c>
    </row>
    <row r="337" spans="1:31" s="64" customFormat="1" ht="13">
      <c r="A337" s="64">
        <f t="shared" si="72"/>
        <v>5</v>
      </c>
      <c r="B337" s="226">
        <f t="shared" si="68"/>
        <v>41922</v>
      </c>
      <c r="C337" s="227">
        <f t="shared" si="80"/>
        <v>963</v>
      </c>
      <c r="D337" s="342">
        <f>'Baltic Indices Daily'!H1696</f>
        <v>1544</v>
      </c>
      <c r="E337" s="227">
        <f t="shared" si="73"/>
        <v>865</v>
      </c>
      <c r="F337" s="227">
        <f t="shared" si="81"/>
        <v>970</v>
      </c>
      <c r="G337" s="236">
        <f t="shared" si="82"/>
        <v>516</v>
      </c>
      <c r="H337" s="243">
        <f t="shared" si="78"/>
        <v>-74</v>
      </c>
      <c r="I337" s="243">
        <f t="shared" si="74"/>
        <v>-214</v>
      </c>
      <c r="J337" s="243">
        <f t="shared" si="75"/>
        <v>-22</v>
      </c>
      <c r="K337" s="243">
        <f t="shared" si="76"/>
        <v>-58</v>
      </c>
      <c r="L337" s="243">
        <f t="shared" si="77"/>
        <v>-14</v>
      </c>
      <c r="X337" s="426">
        <v>41915</v>
      </c>
      <c r="Y337" s="228">
        <v>1037</v>
      </c>
      <c r="Z337" s="293"/>
      <c r="AA337" s="228">
        <v>887</v>
      </c>
      <c r="AB337" s="228">
        <v>1028</v>
      </c>
      <c r="AC337" s="228">
        <v>530</v>
      </c>
      <c r="AE337" s="64" t="str">
        <f t="shared" si="79"/>
        <v>10-2014</v>
      </c>
    </row>
    <row r="338" spans="1:31" s="64" customFormat="1" ht="13">
      <c r="A338" s="64">
        <f t="shared" si="72"/>
        <v>5</v>
      </c>
      <c r="B338" s="226">
        <f t="shared" si="68"/>
        <v>41929</v>
      </c>
      <c r="C338" s="227">
        <f t="shared" si="80"/>
        <v>944</v>
      </c>
      <c r="D338" s="342">
        <f>'Baltic Indices Daily'!H1701</f>
        <v>1362</v>
      </c>
      <c r="E338" s="227">
        <f t="shared" si="73"/>
        <v>966</v>
      </c>
      <c r="F338" s="227">
        <f t="shared" si="81"/>
        <v>923</v>
      </c>
      <c r="G338" s="236">
        <f t="shared" si="82"/>
        <v>501</v>
      </c>
      <c r="H338" s="243">
        <f t="shared" si="78"/>
        <v>-19</v>
      </c>
      <c r="I338" s="243">
        <f t="shared" si="74"/>
        <v>-182</v>
      </c>
      <c r="J338" s="243">
        <f t="shared" si="75"/>
        <v>101</v>
      </c>
      <c r="K338" s="243">
        <f t="shared" si="76"/>
        <v>-47</v>
      </c>
      <c r="L338" s="243">
        <f t="shared" si="77"/>
        <v>-15</v>
      </c>
      <c r="X338" s="426">
        <v>41922</v>
      </c>
      <c r="Y338" s="228">
        <v>963</v>
      </c>
      <c r="Z338" s="293"/>
      <c r="AA338" s="228">
        <v>865</v>
      </c>
      <c r="AB338" s="228">
        <v>970</v>
      </c>
      <c r="AC338" s="228">
        <v>516</v>
      </c>
      <c r="AE338" s="64" t="str">
        <f t="shared" si="79"/>
        <v>10-2014</v>
      </c>
    </row>
    <row r="339" spans="1:31" s="64" customFormat="1" ht="13">
      <c r="A339" s="64">
        <f t="shared" si="72"/>
        <v>5</v>
      </c>
      <c r="B339" s="226">
        <f t="shared" si="68"/>
        <v>41936</v>
      </c>
      <c r="C339" s="227">
        <f t="shared" si="69"/>
        <v>1192</v>
      </c>
      <c r="D339" s="342">
        <f>'Baltic Indices Daily'!H1706</f>
        <v>2422</v>
      </c>
      <c r="E339" s="227">
        <f t="shared" si="73"/>
        <v>1121</v>
      </c>
      <c r="F339" s="227">
        <f t="shared" si="70"/>
        <v>900</v>
      </c>
      <c r="G339" s="236">
        <f t="shared" si="71"/>
        <v>489</v>
      </c>
      <c r="H339" s="243">
        <f t="shared" si="78"/>
        <v>248</v>
      </c>
      <c r="I339" s="243">
        <f t="shared" si="74"/>
        <v>1060</v>
      </c>
      <c r="J339" s="243">
        <f t="shared" si="75"/>
        <v>155</v>
      </c>
      <c r="K339" s="243">
        <f t="shared" si="76"/>
        <v>-23</v>
      </c>
      <c r="L339" s="243">
        <f t="shared" si="77"/>
        <v>-12</v>
      </c>
      <c r="X339" s="426">
        <v>41929</v>
      </c>
      <c r="Y339" s="228">
        <v>944</v>
      </c>
      <c r="Z339" s="293"/>
      <c r="AA339" s="228">
        <v>966</v>
      </c>
      <c r="AB339" s="228">
        <v>923</v>
      </c>
      <c r="AC339" s="228">
        <v>501</v>
      </c>
      <c r="AE339" s="64" t="str">
        <f t="shared" si="79"/>
        <v>10-2014</v>
      </c>
    </row>
    <row r="340" spans="1:31" s="64" customFormat="1" ht="13">
      <c r="A340" s="64">
        <f t="shared" si="72"/>
        <v>5</v>
      </c>
      <c r="B340" s="226">
        <f t="shared" si="68"/>
        <v>41943</v>
      </c>
      <c r="C340" s="227">
        <f t="shared" si="69"/>
        <v>1428</v>
      </c>
      <c r="D340" s="342">
        <f>'Baltic Indices Daily'!H1711</f>
        <v>3552</v>
      </c>
      <c r="E340" s="227">
        <f t="shared" si="73"/>
        <v>1233</v>
      </c>
      <c r="F340" s="227">
        <f>IF(AB341="","",AB341)</f>
        <v>892</v>
      </c>
      <c r="G340" s="236">
        <f>IF(AC341="","",AC341)</f>
        <v>467</v>
      </c>
      <c r="H340" s="243">
        <f t="shared" si="78"/>
        <v>236</v>
      </c>
      <c r="I340" s="243">
        <f t="shared" si="74"/>
        <v>1130</v>
      </c>
      <c r="J340" s="243">
        <f t="shared" si="75"/>
        <v>112</v>
      </c>
      <c r="K340" s="243">
        <f t="shared" si="76"/>
        <v>-8</v>
      </c>
      <c r="L340" s="243">
        <f t="shared" si="77"/>
        <v>-22</v>
      </c>
      <c r="X340" s="426">
        <v>41936</v>
      </c>
      <c r="Y340" s="228">
        <v>1192</v>
      </c>
      <c r="Z340" s="293"/>
      <c r="AA340" s="228">
        <v>1121</v>
      </c>
      <c r="AB340" s="228">
        <v>900</v>
      </c>
      <c r="AC340" s="228">
        <v>489</v>
      </c>
      <c r="AE340" s="64" t="str">
        <f t="shared" si="79"/>
        <v>10-2014</v>
      </c>
    </row>
    <row r="341" spans="1:31" s="64" customFormat="1" ht="13">
      <c r="A341" s="64">
        <f t="shared" si="72"/>
        <v>5</v>
      </c>
      <c r="B341" s="226">
        <f t="shared" si="68"/>
        <v>41950</v>
      </c>
      <c r="C341" s="227">
        <f t="shared" si="69"/>
        <v>1437</v>
      </c>
      <c r="D341" s="342">
        <f>'Baltic Indices Daily'!H1716</f>
        <v>3661</v>
      </c>
      <c r="E341" s="227">
        <f t="shared" si="73"/>
        <v>1183</v>
      </c>
      <c r="F341" s="227">
        <f t="shared" si="70"/>
        <v>881</v>
      </c>
      <c r="G341" s="236">
        <f t="shared" si="71"/>
        <v>454</v>
      </c>
      <c r="H341" s="243">
        <f t="shared" si="78"/>
        <v>9</v>
      </c>
      <c r="I341" s="243">
        <f t="shared" si="74"/>
        <v>109</v>
      </c>
      <c r="J341" s="243">
        <f t="shared" si="75"/>
        <v>-50</v>
      </c>
      <c r="K341" s="243">
        <f t="shared" si="76"/>
        <v>-11</v>
      </c>
      <c r="L341" s="243">
        <f t="shared" si="77"/>
        <v>-13</v>
      </c>
      <c r="X341" s="426">
        <v>41943</v>
      </c>
      <c r="Y341" s="228">
        <v>1428</v>
      </c>
      <c r="Z341" s="293"/>
      <c r="AA341" s="228">
        <v>1233</v>
      </c>
      <c r="AB341" s="228">
        <v>892</v>
      </c>
      <c r="AC341" s="228">
        <v>467</v>
      </c>
      <c r="AE341" s="64" t="str">
        <f t="shared" si="79"/>
        <v>10-2014</v>
      </c>
    </row>
    <row r="342" spans="1:31" s="64" customFormat="1" ht="13">
      <c r="A342" s="64">
        <f t="shared" si="72"/>
        <v>5</v>
      </c>
      <c r="B342" s="226">
        <f t="shared" si="68"/>
        <v>41957</v>
      </c>
      <c r="C342" s="227">
        <f t="shared" si="69"/>
        <v>1256</v>
      </c>
      <c r="D342" s="342">
        <f>'Baltic Indices Daily'!H1721</f>
        <v>2931</v>
      </c>
      <c r="E342" s="227">
        <f t="shared" si="73"/>
        <v>1089</v>
      </c>
      <c r="F342" s="227">
        <f t="shared" si="70"/>
        <v>875</v>
      </c>
      <c r="G342" s="236">
        <f t="shared" si="71"/>
        <v>450</v>
      </c>
      <c r="H342" s="243">
        <f t="shared" si="78"/>
        <v>-181</v>
      </c>
      <c r="I342" s="243">
        <f t="shared" si="74"/>
        <v>-730</v>
      </c>
      <c r="J342" s="243">
        <f t="shared" si="75"/>
        <v>-94</v>
      </c>
      <c r="K342" s="243">
        <f t="shared" si="76"/>
        <v>-6</v>
      </c>
      <c r="L342" s="243">
        <f t="shared" si="77"/>
        <v>-4</v>
      </c>
      <c r="X342" s="426">
        <v>41950</v>
      </c>
      <c r="Y342" s="228">
        <v>1437</v>
      </c>
      <c r="Z342" s="293"/>
      <c r="AA342" s="228">
        <v>1183</v>
      </c>
      <c r="AB342" s="228">
        <v>881</v>
      </c>
      <c r="AC342" s="228">
        <v>454</v>
      </c>
      <c r="AE342" s="64" t="str">
        <f t="shared" si="79"/>
        <v>11-2014</v>
      </c>
    </row>
    <row r="343" spans="1:31" s="64" customFormat="1" ht="13">
      <c r="A343" s="64">
        <f t="shared" si="72"/>
        <v>5</v>
      </c>
      <c r="B343" s="226">
        <f t="shared" si="68"/>
        <v>41964</v>
      </c>
      <c r="C343" s="227">
        <f t="shared" si="69"/>
        <v>1324</v>
      </c>
      <c r="D343" s="342">
        <f>'Baltic Indices Daily'!H1726</f>
        <v>3038</v>
      </c>
      <c r="E343" s="227">
        <f t="shared" si="73"/>
        <v>1055</v>
      </c>
      <c r="F343" s="227">
        <f t="shared" si="70"/>
        <v>942</v>
      </c>
      <c r="G343" s="236">
        <f t="shared" si="71"/>
        <v>462</v>
      </c>
      <c r="H343" s="243">
        <f t="shared" ref="H343:L344" si="83">C343-C342</f>
        <v>68</v>
      </c>
      <c r="I343" s="243">
        <f t="shared" si="83"/>
        <v>107</v>
      </c>
      <c r="J343" s="243">
        <f t="shared" si="83"/>
        <v>-34</v>
      </c>
      <c r="K343" s="243">
        <f t="shared" si="83"/>
        <v>67</v>
      </c>
      <c r="L343" s="243">
        <f t="shared" si="83"/>
        <v>12</v>
      </c>
      <c r="X343" s="426">
        <v>41957</v>
      </c>
      <c r="Y343" s="228">
        <v>1256</v>
      </c>
      <c r="Z343" s="293"/>
      <c r="AA343" s="228">
        <v>1089</v>
      </c>
      <c r="AB343" s="228">
        <v>875</v>
      </c>
      <c r="AC343" s="228">
        <v>450</v>
      </c>
      <c r="AE343" s="64" t="str">
        <f t="shared" si="79"/>
        <v>11-2014</v>
      </c>
    </row>
    <row r="344" spans="1:31" s="64" customFormat="1" ht="13">
      <c r="A344" s="64">
        <f t="shared" si="72"/>
        <v>5</v>
      </c>
      <c r="B344" s="226">
        <f t="shared" si="68"/>
        <v>41971</v>
      </c>
      <c r="C344" s="227">
        <f>IF(Y345="","",Y345)</f>
        <v>1153</v>
      </c>
      <c r="D344" s="342">
        <f>'Baltic Indices Daily'!H1731</f>
        <v>2151</v>
      </c>
      <c r="E344" s="227">
        <f t="shared" si="73"/>
        <v>1120</v>
      </c>
      <c r="F344" s="227">
        <f>IF(AB345="","",AB345)</f>
        <v>986</v>
      </c>
      <c r="G344" s="236">
        <f>IF(AC345="","",AC345)</f>
        <v>491</v>
      </c>
      <c r="H344" s="243">
        <f t="shared" si="83"/>
        <v>-171</v>
      </c>
      <c r="I344" s="243">
        <f t="shared" si="83"/>
        <v>-887</v>
      </c>
      <c r="J344" s="243">
        <f t="shared" si="83"/>
        <v>65</v>
      </c>
      <c r="K344" s="243">
        <f t="shared" si="83"/>
        <v>44</v>
      </c>
      <c r="L344" s="243">
        <f t="shared" si="83"/>
        <v>29</v>
      </c>
      <c r="X344" s="426">
        <v>41964</v>
      </c>
      <c r="Y344" s="228">
        <v>1324</v>
      </c>
      <c r="Z344" s="293"/>
      <c r="AA344" s="228">
        <v>1055</v>
      </c>
      <c r="AB344" s="228">
        <v>942</v>
      </c>
      <c r="AC344" s="228">
        <v>462</v>
      </c>
      <c r="AE344" s="64" t="str">
        <f t="shared" si="79"/>
        <v>11-2014</v>
      </c>
    </row>
    <row r="345" spans="1:31" s="64" customFormat="1" ht="13">
      <c r="A345" s="64">
        <f t="shared" si="72"/>
        <v>5</v>
      </c>
      <c r="B345" s="226">
        <f t="shared" si="68"/>
        <v>41978</v>
      </c>
      <c r="C345" s="227">
        <f t="shared" si="69"/>
        <v>982</v>
      </c>
      <c r="D345" s="342">
        <f>'Baltic Indices Daily'!H1736</f>
        <v>1282</v>
      </c>
      <c r="E345" s="227">
        <f t="shared" si="73"/>
        <v>1088</v>
      </c>
      <c r="F345" s="227">
        <f t="shared" si="70"/>
        <v>971</v>
      </c>
      <c r="G345" s="236">
        <f t="shared" si="71"/>
        <v>499</v>
      </c>
      <c r="H345" s="243">
        <f t="shared" ref="H345:H376" si="84">C345-C344</f>
        <v>-171</v>
      </c>
      <c r="I345" s="243">
        <f t="shared" ref="I345:I376" si="85">D345-D344</f>
        <v>-869</v>
      </c>
      <c r="J345" s="243">
        <f t="shared" ref="J345:J376" si="86">E345-E344</f>
        <v>-32</v>
      </c>
      <c r="K345" s="243">
        <f t="shared" ref="K345:K376" si="87">F345-F344</f>
        <v>-15</v>
      </c>
      <c r="L345" s="243">
        <f t="shared" ref="L345:L376" si="88">G345-G344</f>
        <v>8</v>
      </c>
      <c r="X345" s="426">
        <v>41971</v>
      </c>
      <c r="Y345" s="228">
        <v>1153</v>
      </c>
      <c r="Z345" s="293"/>
      <c r="AA345" s="228">
        <v>1120</v>
      </c>
      <c r="AB345" s="228">
        <v>986</v>
      </c>
      <c r="AC345" s="228">
        <v>491</v>
      </c>
      <c r="AE345" s="64" t="str">
        <f t="shared" si="79"/>
        <v>11-2014</v>
      </c>
    </row>
    <row r="346" spans="1:31" s="64" customFormat="1" ht="13">
      <c r="A346" s="64">
        <f t="shared" si="72"/>
        <v>5</v>
      </c>
      <c r="B346" s="226">
        <f t="shared" si="68"/>
        <v>41985</v>
      </c>
      <c r="C346" s="227">
        <f t="shared" si="69"/>
        <v>863</v>
      </c>
      <c r="D346" s="342">
        <f>'Baltic Indices Daily'!H1741</f>
        <v>763</v>
      </c>
      <c r="E346" s="227">
        <f t="shared" si="73"/>
        <v>1001</v>
      </c>
      <c r="F346" s="227">
        <f t="shared" si="70"/>
        <v>950</v>
      </c>
      <c r="G346" s="236">
        <f t="shared" si="71"/>
        <v>493</v>
      </c>
      <c r="H346" s="243">
        <f t="shared" si="84"/>
        <v>-119</v>
      </c>
      <c r="I346" s="243">
        <f t="shared" si="85"/>
        <v>-519</v>
      </c>
      <c r="J346" s="243">
        <f t="shared" si="86"/>
        <v>-87</v>
      </c>
      <c r="K346" s="243">
        <f t="shared" si="87"/>
        <v>-21</v>
      </c>
      <c r="L346" s="243">
        <f t="shared" si="88"/>
        <v>-6</v>
      </c>
      <c r="X346" s="426">
        <v>41978</v>
      </c>
      <c r="Y346" s="228">
        <v>982</v>
      </c>
      <c r="Z346" s="293"/>
      <c r="AA346" s="228">
        <v>1088</v>
      </c>
      <c r="AB346" s="228">
        <v>971</v>
      </c>
      <c r="AC346" s="228">
        <v>499</v>
      </c>
      <c r="AE346" s="64" t="str">
        <f t="shared" si="79"/>
        <v>12-2014</v>
      </c>
    </row>
    <row r="347" spans="1:31" s="64" customFormat="1" ht="13">
      <c r="A347" s="64">
        <f t="shared" si="72"/>
        <v>5</v>
      </c>
      <c r="B347" s="226">
        <f t="shared" si="68"/>
        <v>41992</v>
      </c>
      <c r="C347" s="227">
        <f t="shared" si="69"/>
        <v>803</v>
      </c>
      <c r="D347" s="342">
        <f>'Baltic Indices Daily'!H1746</f>
        <v>488</v>
      </c>
      <c r="E347" s="227">
        <f t="shared" si="73"/>
        <v>907</v>
      </c>
      <c r="F347" s="227">
        <f t="shared" si="70"/>
        <v>917</v>
      </c>
      <c r="G347" s="236">
        <f t="shared" si="71"/>
        <v>497</v>
      </c>
      <c r="H347" s="243">
        <f t="shared" si="84"/>
        <v>-60</v>
      </c>
      <c r="I347" s="243">
        <f t="shared" si="85"/>
        <v>-275</v>
      </c>
      <c r="J347" s="243">
        <f t="shared" si="86"/>
        <v>-94</v>
      </c>
      <c r="K347" s="243">
        <f t="shared" si="87"/>
        <v>-33</v>
      </c>
      <c r="L347" s="243">
        <f t="shared" si="88"/>
        <v>4</v>
      </c>
      <c r="X347" s="426">
        <v>41985</v>
      </c>
      <c r="Y347" s="228">
        <v>863</v>
      </c>
      <c r="Z347" s="293"/>
      <c r="AA347" s="228">
        <v>1001</v>
      </c>
      <c r="AB347" s="228">
        <v>950</v>
      </c>
      <c r="AC347" s="228">
        <v>493</v>
      </c>
      <c r="AE347" s="64" t="str">
        <f t="shared" si="79"/>
        <v>12-2014</v>
      </c>
    </row>
    <row r="348" spans="1:31" s="64" customFormat="1" ht="13">
      <c r="A348" s="64">
        <f t="shared" si="72"/>
        <v>5</v>
      </c>
      <c r="B348" s="226">
        <f t="shared" si="68"/>
        <v>42006</v>
      </c>
      <c r="C348" s="227">
        <f t="shared" si="69"/>
        <v>771</v>
      </c>
      <c r="D348" s="342">
        <f>'Baltic Indices Daily'!H1751</f>
        <v>442</v>
      </c>
      <c r="E348" s="227">
        <f t="shared" si="73"/>
        <v>827</v>
      </c>
      <c r="F348" s="227">
        <f t="shared" si="70"/>
        <v>884</v>
      </c>
      <c r="G348" s="236">
        <f t="shared" si="71"/>
        <v>488</v>
      </c>
      <c r="H348" s="243">
        <f t="shared" si="84"/>
        <v>-32</v>
      </c>
      <c r="I348" s="243">
        <f t="shared" si="85"/>
        <v>-46</v>
      </c>
      <c r="J348" s="243">
        <f t="shared" si="86"/>
        <v>-80</v>
      </c>
      <c r="K348" s="243">
        <f t="shared" si="87"/>
        <v>-33</v>
      </c>
      <c r="L348" s="243">
        <f t="shared" si="88"/>
        <v>-9</v>
      </c>
      <c r="X348" s="426">
        <v>41992</v>
      </c>
      <c r="Y348" s="228">
        <v>803</v>
      </c>
      <c r="Z348" s="293"/>
      <c r="AA348" s="228">
        <v>907</v>
      </c>
      <c r="AB348" s="228">
        <v>917</v>
      </c>
      <c r="AC348" s="228">
        <v>497</v>
      </c>
      <c r="AE348" s="64" t="str">
        <f t="shared" si="79"/>
        <v>12-2014</v>
      </c>
    </row>
    <row r="349" spans="1:31" s="64" customFormat="1" ht="13">
      <c r="A349" s="64">
        <f t="shared" si="72"/>
        <v>5</v>
      </c>
      <c r="B349" s="226">
        <f t="shared" si="68"/>
        <v>42013</v>
      </c>
      <c r="C349" s="227">
        <f t="shared" si="69"/>
        <v>709</v>
      </c>
      <c r="D349" s="342">
        <f>'Baltic Indices Daily'!H1756</f>
        <v>373</v>
      </c>
      <c r="E349" s="227">
        <f t="shared" si="73"/>
        <v>764</v>
      </c>
      <c r="F349" s="227">
        <f t="shared" si="70"/>
        <v>800</v>
      </c>
      <c r="G349" s="236">
        <f t="shared" si="71"/>
        <v>446</v>
      </c>
      <c r="H349" s="243">
        <f t="shared" si="84"/>
        <v>-62</v>
      </c>
      <c r="I349" s="243">
        <f t="shared" si="85"/>
        <v>-69</v>
      </c>
      <c r="J349" s="243">
        <f t="shared" si="86"/>
        <v>-63</v>
      </c>
      <c r="K349" s="243">
        <f t="shared" si="87"/>
        <v>-84</v>
      </c>
      <c r="L349" s="243">
        <f t="shared" si="88"/>
        <v>-42</v>
      </c>
      <c r="X349" s="426">
        <v>42006</v>
      </c>
      <c r="Y349" s="228">
        <v>771</v>
      </c>
      <c r="Z349" s="293"/>
      <c r="AA349" s="228">
        <v>827</v>
      </c>
      <c r="AB349" s="228">
        <v>884</v>
      </c>
      <c r="AC349" s="228">
        <v>488</v>
      </c>
      <c r="AE349" s="64" t="str">
        <f t="shared" si="79"/>
        <v>1-2015</v>
      </c>
    </row>
    <row r="350" spans="1:31" s="64" customFormat="1" ht="13">
      <c r="A350" s="64">
        <f t="shared" si="72"/>
        <v>5</v>
      </c>
      <c r="B350" s="226">
        <f t="shared" si="68"/>
        <v>42020</v>
      </c>
      <c r="C350" s="227">
        <f t="shared" si="69"/>
        <v>741</v>
      </c>
      <c r="D350" s="342">
        <f>'Baltic Indices Daily'!H1761</f>
        <v>662</v>
      </c>
      <c r="E350" s="227">
        <f t="shared" si="73"/>
        <v>759</v>
      </c>
      <c r="F350" s="227">
        <f t="shared" si="70"/>
        <v>716</v>
      </c>
      <c r="G350" s="236">
        <f t="shared" si="71"/>
        <v>418</v>
      </c>
      <c r="H350" s="243">
        <f t="shared" si="84"/>
        <v>32</v>
      </c>
      <c r="I350" s="243">
        <f t="shared" si="85"/>
        <v>289</v>
      </c>
      <c r="J350" s="243">
        <f t="shared" si="86"/>
        <v>-5</v>
      </c>
      <c r="K350" s="243">
        <f t="shared" si="87"/>
        <v>-84</v>
      </c>
      <c r="L350" s="243">
        <f t="shared" si="88"/>
        <v>-28</v>
      </c>
      <c r="X350" s="426">
        <v>42013</v>
      </c>
      <c r="Y350" s="228">
        <v>709</v>
      </c>
      <c r="Z350" s="293"/>
      <c r="AA350" s="228">
        <v>764</v>
      </c>
      <c r="AB350" s="228">
        <v>800</v>
      </c>
      <c r="AC350" s="228">
        <v>446</v>
      </c>
      <c r="AE350" s="64" t="str">
        <f t="shared" si="79"/>
        <v>1-2015</v>
      </c>
    </row>
    <row r="351" spans="1:31" s="64" customFormat="1" ht="13">
      <c r="A351" s="64">
        <f t="shared" si="72"/>
        <v>5</v>
      </c>
      <c r="B351" s="226">
        <f t="shared" si="68"/>
        <v>42027</v>
      </c>
      <c r="C351" s="227">
        <f t="shared" si="69"/>
        <v>720</v>
      </c>
      <c r="D351" s="342">
        <f>'Baltic Indices Daily'!H1765</f>
        <v>887</v>
      </c>
      <c r="E351" s="227">
        <f t="shared" si="73"/>
        <v>685</v>
      </c>
      <c r="F351" s="227">
        <f>IF(AB352="","",AB352)</f>
        <v>650</v>
      </c>
      <c r="G351" s="236">
        <f>IF(AC352="","",AC352)</f>
        <v>380</v>
      </c>
      <c r="H351" s="243">
        <f t="shared" si="84"/>
        <v>-21</v>
      </c>
      <c r="I351" s="243">
        <f t="shared" si="85"/>
        <v>225</v>
      </c>
      <c r="J351" s="243">
        <f t="shared" si="86"/>
        <v>-74</v>
      </c>
      <c r="K351" s="243">
        <f t="shared" si="87"/>
        <v>-66</v>
      </c>
      <c r="L351" s="243">
        <f t="shared" si="88"/>
        <v>-38</v>
      </c>
      <c r="X351" s="426">
        <v>42020</v>
      </c>
      <c r="Y351" s="228">
        <v>741</v>
      </c>
      <c r="Z351" s="293"/>
      <c r="AA351" s="228">
        <v>759</v>
      </c>
      <c r="AB351" s="228">
        <v>716</v>
      </c>
      <c r="AC351" s="228">
        <v>418</v>
      </c>
      <c r="AE351" s="64" t="str">
        <f t="shared" si="79"/>
        <v>1-2015</v>
      </c>
    </row>
    <row r="352" spans="1:31" s="64" customFormat="1" ht="13">
      <c r="A352" s="64">
        <f t="shared" si="72"/>
        <v>5</v>
      </c>
      <c r="B352" s="226">
        <f t="shared" si="68"/>
        <v>42034</v>
      </c>
      <c r="C352" s="227">
        <f t="shared" si="69"/>
        <v>608</v>
      </c>
      <c r="D352" s="342">
        <f>'Baltic Indices Daily'!H1770</f>
        <v>679</v>
      </c>
      <c r="E352" s="227">
        <f t="shared" si="73"/>
        <v>508</v>
      </c>
      <c r="F352" s="227">
        <f t="shared" si="70"/>
        <v>585</v>
      </c>
      <c r="G352" s="236">
        <f t="shared" si="71"/>
        <v>340</v>
      </c>
      <c r="H352" s="243">
        <f t="shared" si="84"/>
        <v>-112</v>
      </c>
      <c r="I352" s="243">
        <f t="shared" si="85"/>
        <v>-208</v>
      </c>
      <c r="J352" s="243">
        <f t="shared" si="86"/>
        <v>-177</v>
      </c>
      <c r="K352" s="243">
        <f t="shared" si="87"/>
        <v>-65</v>
      </c>
      <c r="L352" s="243">
        <f t="shared" si="88"/>
        <v>-40</v>
      </c>
      <c r="X352" s="426">
        <v>42027</v>
      </c>
      <c r="Y352" s="228">
        <v>720</v>
      </c>
      <c r="Z352" s="293"/>
      <c r="AA352" s="228">
        <v>685</v>
      </c>
      <c r="AB352" s="228">
        <v>650</v>
      </c>
      <c r="AC352" s="228">
        <v>380</v>
      </c>
      <c r="AE352" s="64" t="str">
        <f t="shared" si="79"/>
        <v>1-2015</v>
      </c>
    </row>
    <row r="353" spans="1:31" s="64" customFormat="1" ht="13">
      <c r="A353" s="64">
        <f t="shared" si="72"/>
        <v>5</v>
      </c>
      <c r="B353" s="226">
        <f t="shared" si="68"/>
        <v>42041</v>
      </c>
      <c r="C353" s="227">
        <f t="shared" si="69"/>
        <v>559</v>
      </c>
      <c r="D353" s="342">
        <f>'Baltic Indices Daily'!H1775</f>
        <v>689</v>
      </c>
      <c r="E353" s="227">
        <f t="shared" si="73"/>
        <v>430</v>
      </c>
      <c r="F353" s="227">
        <f t="shared" si="70"/>
        <v>530</v>
      </c>
      <c r="G353" s="236">
        <f t="shared" si="71"/>
        <v>301</v>
      </c>
      <c r="H353" s="243">
        <f t="shared" si="84"/>
        <v>-49</v>
      </c>
      <c r="I353" s="243">
        <f t="shared" si="85"/>
        <v>10</v>
      </c>
      <c r="J353" s="243">
        <f t="shared" si="86"/>
        <v>-78</v>
      </c>
      <c r="K353" s="243">
        <f t="shared" si="87"/>
        <v>-55</v>
      </c>
      <c r="L353" s="243">
        <f t="shared" si="88"/>
        <v>-39</v>
      </c>
      <c r="X353" s="426">
        <v>42034</v>
      </c>
      <c r="Y353" s="228">
        <v>608</v>
      </c>
      <c r="Z353" s="293"/>
      <c r="AA353" s="228">
        <v>508</v>
      </c>
      <c r="AB353" s="228">
        <v>585</v>
      </c>
      <c r="AC353" s="228">
        <v>340</v>
      </c>
      <c r="AE353" s="64" t="str">
        <f t="shared" si="79"/>
        <v>1-2015</v>
      </c>
    </row>
    <row r="354" spans="1:31" s="64" customFormat="1" ht="13">
      <c r="A354" s="64">
        <f t="shared" si="72"/>
        <v>5</v>
      </c>
      <c r="B354" s="226">
        <f t="shared" si="68"/>
        <v>42048</v>
      </c>
      <c r="C354" s="227">
        <f t="shared" si="69"/>
        <v>530</v>
      </c>
      <c r="D354" s="342">
        <f>'Baltic Indices Daily'!H1780</f>
        <v>630</v>
      </c>
      <c r="E354" s="227">
        <f t="shared" si="73"/>
        <v>499</v>
      </c>
      <c r="F354" s="227">
        <f>IF(AB355="","",AB355)</f>
        <v>486</v>
      </c>
      <c r="G354" s="236">
        <f>IF(AC355="","",AC355)</f>
        <v>268</v>
      </c>
      <c r="H354" s="243">
        <f t="shared" si="84"/>
        <v>-29</v>
      </c>
      <c r="I354" s="243">
        <f t="shared" si="85"/>
        <v>-59</v>
      </c>
      <c r="J354" s="243">
        <f t="shared" si="86"/>
        <v>69</v>
      </c>
      <c r="K354" s="243">
        <f t="shared" si="87"/>
        <v>-44</v>
      </c>
      <c r="L354" s="243">
        <f t="shared" si="88"/>
        <v>-33</v>
      </c>
      <c r="X354" s="426">
        <v>42041</v>
      </c>
      <c r="Y354" s="228">
        <v>559</v>
      </c>
      <c r="Z354" s="293"/>
      <c r="AA354" s="228">
        <v>430</v>
      </c>
      <c r="AB354" s="228">
        <v>530</v>
      </c>
      <c r="AC354" s="228">
        <v>301</v>
      </c>
      <c r="AE354" s="64" t="str">
        <f t="shared" si="79"/>
        <v>2-2015</v>
      </c>
    </row>
    <row r="355" spans="1:31" s="64" customFormat="1" ht="13">
      <c r="A355" s="64">
        <f t="shared" si="72"/>
        <v>5</v>
      </c>
      <c r="B355" s="226">
        <f t="shared" si="68"/>
        <v>42055</v>
      </c>
      <c r="C355" s="227">
        <f t="shared" si="69"/>
        <v>513</v>
      </c>
      <c r="D355" s="342">
        <f>'Baltic Indices Daily'!H1785</f>
        <v>542</v>
      </c>
      <c r="E355" s="227">
        <f t="shared" si="73"/>
        <v>514</v>
      </c>
      <c r="F355" s="227">
        <f t="shared" si="70"/>
        <v>490</v>
      </c>
      <c r="G355" s="236">
        <f t="shared" si="71"/>
        <v>270</v>
      </c>
      <c r="H355" s="243">
        <f t="shared" si="84"/>
        <v>-17</v>
      </c>
      <c r="I355" s="243">
        <f t="shared" si="85"/>
        <v>-88</v>
      </c>
      <c r="J355" s="243">
        <f t="shared" si="86"/>
        <v>15</v>
      </c>
      <c r="K355" s="243">
        <f t="shared" si="87"/>
        <v>4</v>
      </c>
      <c r="L355" s="243">
        <f t="shared" si="88"/>
        <v>2</v>
      </c>
      <c r="X355" s="426">
        <v>42048</v>
      </c>
      <c r="Y355" s="228">
        <v>530</v>
      </c>
      <c r="Z355" s="293"/>
      <c r="AA355" s="228">
        <v>499</v>
      </c>
      <c r="AB355" s="228">
        <v>486</v>
      </c>
      <c r="AC355" s="228">
        <v>268</v>
      </c>
      <c r="AE355" s="64" t="str">
        <f t="shared" si="79"/>
        <v>2-2015</v>
      </c>
    </row>
    <row r="356" spans="1:31" s="64" customFormat="1" ht="13">
      <c r="A356" s="64">
        <f t="shared" si="72"/>
        <v>5</v>
      </c>
      <c r="B356" s="226">
        <f t="shared" si="68"/>
        <v>42062</v>
      </c>
      <c r="C356" s="227">
        <f>IF(Y357="","",Y357)</f>
        <v>540</v>
      </c>
      <c r="D356" s="342">
        <f>'Baltic Indices Daily'!H1790</f>
        <v>521</v>
      </c>
      <c r="E356" s="227">
        <f t="shared" si="73"/>
        <v>540</v>
      </c>
      <c r="F356" s="227">
        <f t="shared" ref="F356:F401" si="89">IF(AB357="","",AB357)</f>
        <v>515</v>
      </c>
      <c r="G356" s="236">
        <f t="shared" ref="G356:G401" si="90">IF(AC357="","",AC357)</f>
        <v>308</v>
      </c>
      <c r="H356" s="243">
        <f t="shared" si="84"/>
        <v>27</v>
      </c>
      <c r="I356" s="243">
        <f t="shared" si="85"/>
        <v>-21</v>
      </c>
      <c r="J356" s="243">
        <f t="shared" si="86"/>
        <v>26</v>
      </c>
      <c r="K356" s="243">
        <f t="shared" si="87"/>
        <v>25</v>
      </c>
      <c r="L356" s="243">
        <f t="shared" si="88"/>
        <v>38</v>
      </c>
      <c r="X356" s="426">
        <v>42055</v>
      </c>
      <c r="Y356" s="228">
        <v>513</v>
      </c>
      <c r="Z356" s="293"/>
      <c r="AA356" s="228">
        <v>514</v>
      </c>
      <c r="AB356" s="228">
        <v>490</v>
      </c>
      <c r="AC356" s="228">
        <v>270</v>
      </c>
      <c r="AE356" s="64" t="str">
        <f t="shared" si="79"/>
        <v>2-2015</v>
      </c>
    </row>
    <row r="357" spans="1:31" s="64" customFormat="1" ht="13">
      <c r="A357" s="64">
        <f t="shared" si="72"/>
        <v>5</v>
      </c>
      <c r="B357" s="226">
        <f t="shared" si="68"/>
        <v>42069</v>
      </c>
      <c r="C357" s="227">
        <f>IF(Y358="","",Y358)</f>
        <v>565</v>
      </c>
      <c r="D357" s="342">
        <f>'Baltic Indices Daily'!H1795</f>
        <v>470</v>
      </c>
      <c r="E357" s="227">
        <f t="shared" si="73"/>
        <v>587</v>
      </c>
      <c r="F357" s="227">
        <f t="shared" si="89"/>
        <v>566</v>
      </c>
      <c r="G357" s="236">
        <f t="shared" si="90"/>
        <v>352</v>
      </c>
      <c r="H357" s="243">
        <f t="shared" si="84"/>
        <v>25</v>
      </c>
      <c r="I357" s="243">
        <f t="shared" si="85"/>
        <v>-51</v>
      </c>
      <c r="J357" s="243">
        <f t="shared" si="86"/>
        <v>47</v>
      </c>
      <c r="K357" s="243">
        <f t="shared" si="87"/>
        <v>51</v>
      </c>
      <c r="L357" s="243">
        <f t="shared" si="88"/>
        <v>44</v>
      </c>
      <c r="X357" s="426">
        <v>42062</v>
      </c>
      <c r="Y357" s="228">
        <v>540</v>
      </c>
      <c r="Z357" s="293"/>
      <c r="AA357" s="228">
        <v>540</v>
      </c>
      <c r="AB357" s="228">
        <v>515</v>
      </c>
      <c r="AC357" s="228">
        <v>308</v>
      </c>
      <c r="AE357" s="64" t="str">
        <f t="shared" si="79"/>
        <v>2-2015</v>
      </c>
    </row>
    <row r="358" spans="1:31" s="64" customFormat="1" ht="13">
      <c r="A358" s="64">
        <f t="shared" si="72"/>
        <v>5</v>
      </c>
      <c r="B358" s="226">
        <f t="shared" si="68"/>
        <v>42076</v>
      </c>
      <c r="C358" s="227">
        <f>IF(Y359="","",Y359)</f>
        <v>562</v>
      </c>
      <c r="D358" s="342">
        <f>'Baltic Indices Daily'!H1800</f>
        <v>378</v>
      </c>
      <c r="E358" s="227">
        <f t="shared" si="73"/>
        <v>585</v>
      </c>
      <c r="F358" s="227">
        <f t="shared" si="89"/>
        <v>606</v>
      </c>
      <c r="G358" s="236">
        <f t="shared" si="90"/>
        <v>368</v>
      </c>
      <c r="H358" s="243">
        <f t="shared" si="84"/>
        <v>-3</v>
      </c>
      <c r="I358" s="243">
        <f t="shared" si="85"/>
        <v>-92</v>
      </c>
      <c r="J358" s="243">
        <f t="shared" si="86"/>
        <v>-2</v>
      </c>
      <c r="K358" s="243">
        <f t="shared" si="87"/>
        <v>40</v>
      </c>
      <c r="L358" s="243">
        <f t="shared" si="88"/>
        <v>16</v>
      </c>
      <c r="X358" s="426">
        <v>42069</v>
      </c>
      <c r="Y358" s="228">
        <v>565</v>
      </c>
      <c r="Z358" s="293"/>
      <c r="AA358" s="228">
        <v>587</v>
      </c>
      <c r="AB358" s="228">
        <v>566</v>
      </c>
      <c r="AC358" s="228">
        <v>352</v>
      </c>
      <c r="AE358" s="64" t="str">
        <f t="shared" si="79"/>
        <v>3-2015</v>
      </c>
    </row>
    <row r="359" spans="1:31" s="64" customFormat="1" ht="13">
      <c r="A359" s="64">
        <f t="shared" si="72"/>
        <v>5</v>
      </c>
      <c r="B359" s="226">
        <f t="shared" si="68"/>
        <v>42083</v>
      </c>
      <c r="C359" s="227">
        <f>IF(Y360="","",Y360)</f>
        <v>591</v>
      </c>
      <c r="D359" s="342">
        <f>'Baltic Indices Daily'!H1805</f>
        <v>423</v>
      </c>
      <c r="E359" s="227">
        <f t="shared" si="73"/>
        <v>617</v>
      </c>
      <c r="F359" s="227">
        <f t="shared" si="89"/>
        <v>635</v>
      </c>
      <c r="G359" s="236">
        <f t="shared" si="90"/>
        <v>384</v>
      </c>
      <c r="H359" s="243">
        <f t="shared" si="84"/>
        <v>29</v>
      </c>
      <c r="I359" s="243">
        <f t="shared" si="85"/>
        <v>45</v>
      </c>
      <c r="J359" s="243">
        <f t="shared" si="86"/>
        <v>32</v>
      </c>
      <c r="K359" s="243">
        <f t="shared" si="87"/>
        <v>29</v>
      </c>
      <c r="L359" s="243">
        <f t="shared" si="88"/>
        <v>16</v>
      </c>
      <c r="X359" s="426">
        <v>42076</v>
      </c>
      <c r="Y359" s="228">
        <v>562</v>
      </c>
      <c r="Z359" s="293"/>
      <c r="AA359" s="228">
        <v>585</v>
      </c>
      <c r="AB359" s="228">
        <v>606</v>
      </c>
      <c r="AC359" s="228">
        <v>368</v>
      </c>
      <c r="AE359" s="64" t="str">
        <f t="shared" si="79"/>
        <v>3-2015</v>
      </c>
    </row>
    <row r="360" spans="1:31" s="64" customFormat="1" ht="13">
      <c r="A360" s="64">
        <f t="shared" si="72"/>
        <v>5</v>
      </c>
      <c r="B360" s="226">
        <f t="shared" si="68"/>
        <v>42090</v>
      </c>
      <c r="C360" s="227">
        <f>IF(Y361="","",Y361)</f>
        <v>596</v>
      </c>
      <c r="D360" s="342">
        <f>'Baltic Indices Daily'!H1810</f>
        <v>456</v>
      </c>
      <c r="E360" s="227">
        <f t="shared" si="73"/>
        <v>597</v>
      </c>
      <c r="F360" s="227">
        <f t="shared" si="89"/>
        <v>647</v>
      </c>
      <c r="G360" s="236">
        <f t="shared" si="90"/>
        <v>390</v>
      </c>
      <c r="H360" s="243">
        <f t="shared" si="84"/>
        <v>5</v>
      </c>
      <c r="I360" s="243">
        <f t="shared" si="85"/>
        <v>33</v>
      </c>
      <c r="J360" s="243">
        <f t="shared" si="86"/>
        <v>-20</v>
      </c>
      <c r="K360" s="243">
        <f t="shared" si="87"/>
        <v>12</v>
      </c>
      <c r="L360" s="243">
        <f t="shared" si="88"/>
        <v>6</v>
      </c>
      <c r="X360" s="426">
        <v>42083</v>
      </c>
      <c r="Y360" s="228">
        <v>591</v>
      </c>
      <c r="Z360" s="293"/>
      <c r="AA360" s="228">
        <v>617</v>
      </c>
      <c r="AB360" s="228">
        <v>635</v>
      </c>
      <c r="AC360" s="228">
        <v>384</v>
      </c>
      <c r="AE360" s="64" t="str">
        <f t="shared" si="79"/>
        <v>3-2015</v>
      </c>
    </row>
    <row r="361" spans="1:31" s="64" customFormat="1" ht="13">
      <c r="A361" s="64">
        <f t="shared" si="72"/>
        <v>5</v>
      </c>
      <c r="B361" s="226">
        <f t="shared" ref="B361:B367" si="91">IF(X362="","",X362)</f>
        <v>42097</v>
      </c>
      <c r="C361" s="227">
        <f t="shared" ref="C361:C367" si="92">IF(Y362="","",Y362)</f>
        <v>583</v>
      </c>
      <c r="D361" s="342">
        <f>'Baltic Indices Daily'!H1814</f>
        <v>454</v>
      </c>
      <c r="E361" s="227">
        <f t="shared" si="73"/>
        <v>584</v>
      </c>
      <c r="F361" s="227">
        <f t="shared" si="89"/>
        <v>631</v>
      </c>
      <c r="G361" s="236">
        <f t="shared" si="90"/>
        <v>385</v>
      </c>
      <c r="H361" s="243">
        <f t="shared" si="84"/>
        <v>-13</v>
      </c>
      <c r="I361" s="243">
        <f t="shared" si="85"/>
        <v>-2</v>
      </c>
      <c r="J361" s="243">
        <f t="shared" si="86"/>
        <v>-13</v>
      </c>
      <c r="K361" s="243">
        <f t="shared" si="87"/>
        <v>-16</v>
      </c>
      <c r="L361" s="243">
        <f t="shared" si="88"/>
        <v>-5</v>
      </c>
      <c r="X361" s="426">
        <v>42090</v>
      </c>
      <c r="Y361" s="228">
        <v>596</v>
      </c>
      <c r="Z361" s="293"/>
      <c r="AA361" s="228">
        <v>597</v>
      </c>
      <c r="AB361" s="228">
        <v>647</v>
      </c>
      <c r="AC361" s="228">
        <v>390</v>
      </c>
      <c r="AE361" s="64" t="str">
        <f t="shared" si="79"/>
        <v>3-2015</v>
      </c>
    </row>
    <row r="362" spans="1:31" s="64" customFormat="1" ht="13">
      <c r="A362" s="64">
        <f t="shared" si="72"/>
        <v>5</v>
      </c>
      <c r="B362" s="226">
        <f t="shared" si="91"/>
        <v>42104</v>
      </c>
      <c r="C362" s="227">
        <f t="shared" si="92"/>
        <v>580</v>
      </c>
      <c r="D362" s="342">
        <f>'Baltic Indices Daily'!H1818</f>
        <v>466</v>
      </c>
      <c r="E362" s="227">
        <f t="shared" si="73"/>
        <v>600</v>
      </c>
      <c r="F362" s="227">
        <f t="shared" si="89"/>
        <v>613</v>
      </c>
      <c r="G362" s="236">
        <f t="shared" si="90"/>
        <v>373</v>
      </c>
      <c r="H362" s="243">
        <f t="shared" si="84"/>
        <v>-3</v>
      </c>
      <c r="I362" s="243">
        <f t="shared" si="85"/>
        <v>12</v>
      </c>
      <c r="J362" s="243">
        <f t="shared" si="86"/>
        <v>16</v>
      </c>
      <c r="K362" s="243">
        <f t="shared" si="87"/>
        <v>-18</v>
      </c>
      <c r="L362" s="243">
        <f t="shared" si="88"/>
        <v>-12</v>
      </c>
      <c r="X362" s="426">
        <v>42097</v>
      </c>
      <c r="Y362" s="228">
        <v>583</v>
      </c>
      <c r="Z362" s="293"/>
      <c r="AA362" s="228">
        <v>584</v>
      </c>
      <c r="AB362" s="228">
        <v>631</v>
      </c>
      <c r="AC362" s="228">
        <v>385</v>
      </c>
      <c r="AE362" s="64" t="str">
        <f t="shared" si="79"/>
        <v>4-2015</v>
      </c>
    </row>
    <row r="363" spans="1:31" s="64" customFormat="1" ht="13">
      <c r="A363" s="64">
        <f t="shared" si="72"/>
        <v>5</v>
      </c>
      <c r="B363" s="226">
        <f t="shared" si="91"/>
        <v>42111</v>
      </c>
      <c r="C363" s="227">
        <f t="shared" si="92"/>
        <v>597</v>
      </c>
      <c r="D363" s="342">
        <f>'Baltic Indices Daily'!H1823</f>
        <v>532</v>
      </c>
      <c r="E363" s="227">
        <f t="shared" si="73"/>
        <v>642</v>
      </c>
      <c r="F363" s="227">
        <f t="shared" si="89"/>
        <v>619</v>
      </c>
      <c r="G363" s="236">
        <f t="shared" si="90"/>
        <v>358</v>
      </c>
      <c r="H363" s="243">
        <f t="shared" si="84"/>
        <v>17</v>
      </c>
      <c r="I363" s="243">
        <f t="shared" si="85"/>
        <v>66</v>
      </c>
      <c r="J363" s="243">
        <f t="shared" si="86"/>
        <v>42</v>
      </c>
      <c r="K363" s="243">
        <f t="shared" si="87"/>
        <v>6</v>
      </c>
      <c r="L363" s="243">
        <f t="shared" si="88"/>
        <v>-15</v>
      </c>
      <c r="X363" s="426">
        <v>42104</v>
      </c>
      <c r="Y363" s="228">
        <v>580</v>
      </c>
      <c r="Z363" s="293"/>
      <c r="AA363" s="228">
        <v>600</v>
      </c>
      <c r="AB363" s="228">
        <v>613</v>
      </c>
      <c r="AC363" s="228">
        <v>373</v>
      </c>
      <c r="AE363" s="64" t="str">
        <f t="shared" si="79"/>
        <v>4-2015</v>
      </c>
    </row>
    <row r="364" spans="1:31" s="64" customFormat="1" ht="13">
      <c r="A364" s="64">
        <f t="shared" si="72"/>
        <v>5</v>
      </c>
      <c r="B364" s="226">
        <f t="shared" si="91"/>
        <v>42118</v>
      </c>
      <c r="C364" s="227">
        <f t="shared" si="92"/>
        <v>600</v>
      </c>
      <c r="D364" s="342">
        <f>'Baltic Indices Daily'!H1828</f>
        <v>545</v>
      </c>
      <c r="E364" s="227">
        <f t="shared" si="73"/>
        <v>685</v>
      </c>
      <c r="F364" s="227">
        <f t="shared" si="89"/>
        <v>624</v>
      </c>
      <c r="G364" s="236">
        <f t="shared" si="90"/>
        <v>348</v>
      </c>
      <c r="H364" s="243">
        <f t="shared" si="84"/>
        <v>3</v>
      </c>
      <c r="I364" s="243">
        <f t="shared" si="85"/>
        <v>13</v>
      </c>
      <c r="J364" s="243">
        <f t="shared" si="86"/>
        <v>43</v>
      </c>
      <c r="K364" s="243">
        <f t="shared" si="87"/>
        <v>5</v>
      </c>
      <c r="L364" s="243">
        <f t="shared" si="88"/>
        <v>-10</v>
      </c>
      <c r="X364" s="426">
        <v>42111</v>
      </c>
      <c r="Y364" s="228">
        <v>597</v>
      </c>
      <c r="Z364" s="293"/>
      <c r="AA364" s="228">
        <v>642</v>
      </c>
      <c r="AB364" s="228">
        <v>619</v>
      </c>
      <c r="AC364" s="228">
        <v>358</v>
      </c>
      <c r="AE364" s="64" t="str">
        <f t="shared" si="79"/>
        <v>4-2015</v>
      </c>
    </row>
    <row r="365" spans="1:31" s="64" customFormat="1" ht="13">
      <c r="A365" s="64">
        <f t="shared" si="72"/>
        <v>5</v>
      </c>
      <c r="B365" s="226">
        <f t="shared" si="91"/>
        <v>42125</v>
      </c>
      <c r="C365" s="227">
        <f t="shared" si="92"/>
        <v>587</v>
      </c>
      <c r="D365" s="342">
        <f>'Baltic Indices Daily'!H1833</f>
        <v>574</v>
      </c>
      <c r="E365" s="227">
        <f t="shared" si="73"/>
        <v>647</v>
      </c>
      <c r="F365" s="227">
        <f t="shared" si="89"/>
        <v>621</v>
      </c>
      <c r="G365" s="236">
        <f t="shared" si="90"/>
        <v>340</v>
      </c>
      <c r="H365" s="243">
        <f t="shared" si="84"/>
        <v>-13</v>
      </c>
      <c r="I365" s="243">
        <f t="shared" si="85"/>
        <v>29</v>
      </c>
      <c r="J365" s="243">
        <f t="shared" si="86"/>
        <v>-38</v>
      </c>
      <c r="K365" s="243">
        <f t="shared" si="87"/>
        <v>-3</v>
      </c>
      <c r="L365" s="243">
        <f t="shared" si="88"/>
        <v>-8</v>
      </c>
      <c r="X365" s="426">
        <v>42118</v>
      </c>
      <c r="Y365" s="228">
        <v>600</v>
      </c>
      <c r="Z365" s="293"/>
      <c r="AA365" s="228">
        <v>685</v>
      </c>
      <c r="AB365" s="228">
        <v>624</v>
      </c>
      <c r="AC365" s="228">
        <v>348</v>
      </c>
      <c r="AE365" s="64" t="str">
        <f t="shared" si="79"/>
        <v>4-2015</v>
      </c>
    </row>
    <row r="366" spans="1:31" s="64" customFormat="1" ht="13">
      <c r="A366" s="64">
        <f t="shared" si="72"/>
        <v>5</v>
      </c>
      <c r="B366" s="226">
        <f t="shared" si="91"/>
        <v>42132</v>
      </c>
      <c r="C366" s="227">
        <f t="shared" si="92"/>
        <v>574</v>
      </c>
      <c r="D366" s="342">
        <f>'Baltic Indices Daily'!H1837</f>
        <v>616</v>
      </c>
      <c r="E366" s="227">
        <f t="shared" si="73"/>
        <v>594</v>
      </c>
      <c r="F366" s="227">
        <f t="shared" si="89"/>
        <v>618</v>
      </c>
      <c r="G366" s="236">
        <f t="shared" si="90"/>
        <v>329</v>
      </c>
      <c r="H366" s="243">
        <f t="shared" si="84"/>
        <v>-13</v>
      </c>
      <c r="I366" s="243">
        <f t="shared" si="85"/>
        <v>42</v>
      </c>
      <c r="J366" s="243">
        <f t="shared" si="86"/>
        <v>-53</v>
      </c>
      <c r="K366" s="243">
        <f t="shared" si="87"/>
        <v>-3</v>
      </c>
      <c r="L366" s="243">
        <f t="shared" si="88"/>
        <v>-11</v>
      </c>
      <c r="X366" s="426">
        <v>42125</v>
      </c>
      <c r="Y366" s="228">
        <v>587</v>
      </c>
      <c r="Z366" s="293"/>
      <c r="AA366" s="228">
        <v>647</v>
      </c>
      <c r="AB366" s="228">
        <v>621</v>
      </c>
      <c r="AC366" s="228">
        <v>340</v>
      </c>
      <c r="AE366" s="64" t="str">
        <f t="shared" si="79"/>
        <v>5-2015</v>
      </c>
    </row>
    <row r="367" spans="1:31" s="64" customFormat="1" ht="13">
      <c r="A367" s="64">
        <f t="shared" si="72"/>
        <v>5</v>
      </c>
      <c r="B367" s="226">
        <f t="shared" si="91"/>
        <v>42139</v>
      </c>
      <c r="C367" s="227">
        <f t="shared" si="92"/>
        <v>634</v>
      </c>
      <c r="D367" s="342">
        <f>'Baltic Indices Daily'!H1842</f>
        <v>954</v>
      </c>
      <c r="E367" s="227">
        <f t="shared" si="73"/>
        <v>579</v>
      </c>
      <c r="F367" s="227">
        <f t="shared" si="89"/>
        <v>628</v>
      </c>
      <c r="G367" s="236">
        <f t="shared" si="90"/>
        <v>327</v>
      </c>
      <c r="H367" s="243">
        <f t="shared" si="84"/>
        <v>60</v>
      </c>
      <c r="I367" s="243">
        <f t="shared" si="85"/>
        <v>338</v>
      </c>
      <c r="J367" s="243">
        <f t="shared" si="86"/>
        <v>-15</v>
      </c>
      <c r="K367" s="243">
        <f t="shared" si="87"/>
        <v>10</v>
      </c>
      <c r="L367" s="243">
        <f t="shared" si="88"/>
        <v>-2</v>
      </c>
      <c r="X367" s="426">
        <v>42132</v>
      </c>
      <c r="Y367" s="228">
        <v>574</v>
      </c>
      <c r="Z367" s="293"/>
      <c r="AA367" s="228">
        <v>594</v>
      </c>
      <c r="AB367" s="228">
        <v>618</v>
      </c>
      <c r="AC367" s="228">
        <v>329</v>
      </c>
      <c r="AE367" s="64" t="str">
        <f t="shared" si="79"/>
        <v>5-2015</v>
      </c>
    </row>
    <row r="368" spans="1:31" s="64" customFormat="1" ht="13">
      <c r="A368" s="64">
        <f t="shared" si="72"/>
        <v>5</v>
      </c>
      <c r="B368" s="226">
        <f t="shared" ref="B368:B397" si="93">IF(X369="","",X369)</f>
        <v>42146</v>
      </c>
      <c r="C368" s="227">
        <f>IF(Y369="","",Y369)</f>
        <v>586</v>
      </c>
      <c r="D368" s="342">
        <f>'Baltic Indices Daily'!H1847</f>
        <v>816</v>
      </c>
      <c r="E368" s="227">
        <f t="shared" si="73"/>
        <v>549</v>
      </c>
      <c r="F368" s="227">
        <f t="shared" si="89"/>
        <v>627</v>
      </c>
      <c r="G368" s="236">
        <f t="shared" si="90"/>
        <v>327</v>
      </c>
      <c r="H368" s="243">
        <f t="shared" si="84"/>
        <v>-48</v>
      </c>
      <c r="I368" s="243">
        <f t="shared" si="85"/>
        <v>-138</v>
      </c>
      <c r="J368" s="243">
        <f t="shared" si="86"/>
        <v>-30</v>
      </c>
      <c r="K368" s="243">
        <f t="shared" si="87"/>
        <v>-1</v>
      </c>
      <c r="L368" s="243">
        <f t="shared" si="88"/>
        <v>0</v>
      </c>
      <c r="X368" s="426">
        <v>42139</v>
      </c>
      <c r="Y368" s="228">
        <v>634</v>
      </c>
      <c r="Z368" s="293"/>
      <c r="AA368" s="228">
        <v>579</v>
      </c>
      <c r="AB368" s="228">
        <v>628</v>
      </c>
      <c r="AC368" s="228">
        <v>327</v>
      </c>
      <c r="AE368" s="64" t="str">
        <f t="shared" si="79"/>
        <v>5-2015</v>
      </c>
    </row>
    <row r="369" spans="1:31" s="64" customFormat="1" ht="13">
      <c r="A369" s="64">
        <f t="shared" si="72"/>
        <v>5</v>
      </c>
      <c r="B369" s="226">
        <f t="shared" si="93"/>
        <v>42153</v>
      </c>
      <c r="C369" s="227">
        <f>IF(Y370="","",Y370)</f>
        <v>589</v>
      </c>
      <c r="D369" s="342">
        <f>'Baltic Indices Daily'!H1851</f>
        <v>810</v>
      </c>
      <c r="E369" s="227">
        <f t="shared" si="73"/>
        <v>524</v>
      </c>
      <c r="F369" s="227">
        <f t="shared" si="89"/>
        <v>647</v>
      </c>
      <c r="G369" s="236">
        <f t="shared" si="90"/>
        <v>331</v>
      </c>
      <c r="H369" s="243">
        <f t="shared" si="84"/>
        <v>3</v>
      </c>
      <c r="I369" s="243">
        <f t="shared" si="85"/>
        <v>-6</v>
      </c>
      <c r="J369" s="243">
        <f t="shared" si="86"/>
        <v>-25</v>
      </c>
      <c r="K369" s="243">
        <f t="shared" si="87"/>
        <v>20</v>
      </c>
      <c r="L369" s="243">
        <f t="shared" si="88"/>
        <v>4</v>
      </c>
      <c r="X369" s="426">
        <v>42146</v>
      </c>
      <c r="Y369" s="228">
        <v>586</v>
      </c>
      <c r="Z369" s="293"/>
      <c r="AA369" s="228">
        <v>549</v>
      </c>
      <c r="AB369" s="228">
        <v>627</v>
      </c>
      <c r="AC369" s="228">
        <v>327</v>
      </c>
      <c r="AE369" s="64" t="str">
        <f t="shared" si="79"/>
        <v>5-2015</v>
      </c>
    </row>
    <row r="370" spans="1:31" s="64" customFormat="1" ht="13">
      <c r="A370" s="64">
        <f t="shared" si="72"/>
        <v>5</v>
      </c>
      <c r="B370" s="226">
        <f t="shared" si="93"/>
        <v>42160</v>
      </c>
      <c r="C370" s="227">
        <f>IF(Y371="","",Y371)</f>
        <v>610</v>
      </c>
      <c r="D370" s="342">
        <f>'Baltic Indices Daily'!H1856</f>
        <v>865</v>
      </c>
      <c r="E370" s="227">
        <f t="shared" si="73"/>
        <v>596</v>
      </c>
      <c r="F370" s="227">
        <f t="shared" si="89"/>
        <v>656</v>
      </c>
      <c r="G370" s="236">
        <f t="shared" si="90"/>
        <v>332</v>
      </c>
      <c r="H370" s="243">
        <f t="shared" si="84"/>
        <v>21</v>
      </c>
      <c r="I370" s="243">
        <f t="shared" si="85"/>
        <v>55</v>
      </c>
      <c r="J370" s="243">
        <f t="shared" si="86"/>
        <v>72</v>
      </c>
      <c r="K370" s="243">
        <f t="shared" si="87"/>
        <v>9</v>
      </c>
      <c r="L370" s="243">
        <f t="shared" si="88"/>
        <v>1</v>
      </c>
      <c r="X370" s="426">
        <v>42153</v>
      </c>
      <c r="Y370" s="228">
        <v>589</v>
      </c>
      <c r="Z370" s="293"/>
      <c r="AA370" s="228">
        <v>524</v>
      </c>
      <c r="AB370" s="228">
        <v>647</v>
      </c>
      <c r="AC370" s="228">
        <v>331</v>
      </c>
      <c r="AE370" s="64" t="str">
        <f t="shared" si="79"/>
        <v>5-2015</v>
      </c>
    </row>
    <row r="371" spans="1:31" s="64" customFormat="1" ht="13">
      <c r="A371" s="64">
        <f t="shared" si="72"/>
        <v>5</v>
      </c>
      <c r="B371" s="226">
        <f t="shared" si="93"/>
        <v>42167</v>
      </c>
      <c r="C371" s="227">
        <f>IF(Y372="","",Y372)</f>
        <v>642</v>
      </c>
      <c r="D371" s="342">
        <f>'Baltic Indices Daily'!H1861</f>
        <v>820</v>
      </c>
      <c r="E371" s="227">
        <f t="shared" si="73"/>
        <v>719</v>
      </c>
      <c r="F371" s="227">
        <f t="shared" si="89"/>
        <v>678</v>
      </c>
      <c r="G371" s="236">
        <f t="shared" si="90"/>
        <v>338</v>
      </c>
      <c r="H371" s="243">
        <f t="shared" si="84"/>
        <v>32</v>
      </c>
      <c r="I371" s="243">
        <f t="shared" si="85"/>
        <v>-45</v>
      </c>
      <c r="J371" s="243">
        <f t="shared" si="86"/>
        <v>123</v>
      </c>
      <c r="K371" s="243">
        <f t="shared" si="87"/>
        <v>22</v>
      </c>
      <c r="L371" s="243">
        <f t="shared" si="88"/>
        <v>6</v>
      </c>
      <c r="X371" s="426">
        <v>42160</v>
      </c>
      <c r="Y371" s="228">
        <v>610</v>
      </c>
      <c r="Z371" s="293"/>
      <c r="AA371" s="228">
        <v>596</v>
      </c>
      <c r="AB371" s="228">
        <v>656</v>
      </c>
      <c r="AC371" s="228">
        <v>332</v>
      </c>
      <c r="AE371" s="64" t="str">
        <f t="shared" si="79"/>
        <v>6-2015</v>
      </c>
    </row>
    <row r="372" spans="1:31" s="64" customFormat="1" ht="13">
      <c r="A372" s="64">
        <f t="shared" si="72"/>
        <v>5</v>
      </c>
      <c r="B372" s="226">
        <f t="shared" si="93"/>
        <v>42174</v>
      </c>
      <c r="C372" s="227">
        <f t="shared" ref="C372:C377" si="94">IF(Y373="","",Y373)</f>
        <v>779</v>
      </c>
      <c r="D372" s="342">
        <f>'Baltic Indices Daily'!H1866</f>
        <v>1241</v>
      </c>
      <c r="E372" s="227">
        <f t="shared" si="73"/>
        <v>851</v>
      </c>
      <c r="F372" s="227">
        <f t="shared" si="89"/>
        <v>721</v>
      </c>
      <c r="G372" s="236">
        <f t="shared" si="90"/>
        <v>355</v>
      </c>
      <c r="H372" s="243">
        <f t="shared" si="84"/>
        <v>137</v>
      </c>
      <c r="I372" s="243">
        <f t="shared" si="85"/>
        <v>421</v>
      </c>
      <c r="J372" s="243">
        <f t="shared" si="86"/>
        <v>132</v>
      </c>
      <c r="K372" s="243">
        <f t="shared" si="87"/>
        <v>43</v>
      </c>
      <c r="L372" s="243">
        <f t="shared" si="88"/>
        <v>17</v>
      </c>
      <c r="X372" s="426">
        <v>42167</v>
      </c>
      <c r="Y372" s="228">
        <v>642</v>
      </c>
      <c r="Z372" s="293"/>
      <c r="AA372" s="228">
        <v>719</v>
      </c>
      <c r="AB372" s="228">
        <v>678</v>
      </c>
      <c r="AC372" s="228">
        <v>338</v>
      </c>
      <c r="AE372" s="64" t="str">
        <f t="shared" si="79"/>
        <v>6-2015</v>
      </c>
    </row>
    <row r="373" spans="1:31" s="64" customFormat="1" ht="13">
      <c r="A373" s="64">
        <f t="shared" si="72"/>
        <v>5</v>
      </c>
      <c r="B373" s="226">
        <f t="shared" si="93"/>
        <v>42181</v>
      </c>
      <c r="C373" s="227">
        <f t="shared" si="94"/>
        <v>823</v>
      </c>
      <c r="D373" s="342">
        <f>'Baltic Indices Daily'!H1871</f>
        <v>1393</v>
      </c>
      <c r="E373" s="227">
        <f t="shared" si="73"/>
        <v>833</v>
      </c>
      <c r="F373" s="227">
        <f t="shared" si="89"/>
        <v>723</v>
      </c>
      <c r="G373" s="236">
        <f t="shared" si="90"/>
        <v>362</v>
      </c>
      <c r="H373" s="243">
        <f t="shared" si="84"/>
        <v>44</v>
      </c>
      <c r="I373" s="243">
        <f t="shared" si="85"/>
        <v>152</v>
      </c>
      <c r="J373" s="243">
        <f t="shared" si="86"/>
        <v>-18</v>
      </c>
      <c r="K373" s="243">
        <f t="shared" si="87"/>
        <v>2</v>
      </c>
      <c r="L373" s="243">
        <f t="shared" si="88"/>
        <v>7</v>
      </c>
      <c r="X373" s="426">
        <v>42174</v>
      </c>
      <c r="Y373" s="228">
        <v>779</v>
      </c>
      <c r="Z373" s="293"/>
      <c r="AA373" s="228">
        <v>851</v>
      </c>
      <c r="AB373" s="228">
        <v>721</v>
      </c>
      <c r="AC373" s="228">
        <v>355</v>
      </c>
      <c r="AE373" s="64" t="str">
        <f t="shared" si="79"/>
        <v>6-2015</v>
      </c>
    </row>
    <row r="374" spans="1:31" s="64" customFormat="1" ht="13">
      <c r="A374" s="64">
        <f t="shared" si="72"/>
        <v>5</v>
      </c>
      <c r="B374" s="226">
        <f t="shared" si="93"/>
        <v>42188</v>
      </c>
      <c r="C374" s="227">
        <f t="shared" si="94"/>
        <v>805</v>
      </c>
      <c r="D374" s="342">
        <f>'Baltic Indices Daily'!H1876</f>
        <v>1249</v>
      </c>
      <c r="E374" s="227">
        <f t="shared" si="73"/>
        <v>908</v>
      </c>
      <c r="F374" s="227">
        <f t="shared" si="89"/>
        <v>716</v>
      </c>
      <c r="G374" s="236">
        <f t="shared" si="90"/>
        <v>361</v>
      </c>
      <c r="H374" s="243">
        <f t="shared" si="84"/>
        <v>-18</v>
      </c>
      <c r="I374" s="243">
        <f t="shared" si="85"/>
        <v>-144</v>
      </c>
      <c r="J374" s="243">
        <f t="shared" si="86"/>
        <v>75</v>
      </c>
      <c r="K374" s="243">
        <f t="shared" si="87"/>
        <v>-7</v>
      </c>
      <c r="L374" s="243">
        <f t="shared" si="88"/>
        <v>-1</v>
      </c>
      <c r="X374" s="426">
        <v>42181</v>
      </c>
      <c r="Y374" s="228">
        <v>823</v>
      </c>
      <c r="Z374" s="293"/>
      <c r="AA374" s="228">
        <v>833</v>
      </c>
      <c r="AB374" s="228">
        <v>723</v>
      </c>
      <c r="AC374" s="228">
        <v>362</v>
      </c>
      <c r="AE374" s="64" t="str">
        <f t="shared" si="79"/>
        <v>6-2015</v>
      </c>
    </row>
    <row r="375" spans="1:31" s="64" customFormat="1" ht="13">
      <c r="A375" s="64">
        <f t="shared" si="72"/>
        <v>5</v>
      </c>
      <c r="B375" s="226">
        <f t="shared" si="93"/>
        <v>42195</v>
      </c>
      <c r="C375" s="227">
        <f t="shared" si="94"/>
        <v>874</v>
      </c>
      <c r="D375" s="342">
        <f>'Baltic Indices Daily'!H1881</f>
        <v>1318</v>
      </c>
      <c r="E375" s="227">
        <f t="shared" si="73"/>
        <v>1052</v>
      </c>
      <c r="F375" s="227">
        <f t="shared" si="89"/>
        <v>767</v>
      </c>
      <c r="G375" s="236">
        <f t="shared" si="90"/>
        <v>384</v>
      </c>
      <c r="H375" s="243">
        <f t="shared" si="84"/>
        <v>69</v>
      </c>
      <c r="I375" s="243">
        <f t="shared" si="85"/>
        <v>69</v>
      </c>
      <c r="J375" s="243">
        <f t="shared" si="86"/>
        <v>144</v>
      </c>
      <c r="K375" s="243">
        <f t="shared" si="87"/>
        <v>51</v>
      </c>
      <c r="L375" s="243">
        <f t="shared" si="88"/>
        <v>23</v>
      </c>
      <c r="X375" s="426">
        <v>42188</v>
      </c>
      <c r="Y375" s="228">
        <v>805</v>
      </c>
      <c r="Z375" s="293"/>
      <c r="AA375" s="228">
        <v>908</v>
      </c>
      <c r="AB375" s="228">
        <v>716</v>
      </c>
      <c r="AC375" s="228">
        <v>361</v>
      </c>
      <c r="AE375" s="64" t="str">
        <f t="shared" si="79"/>
        <v>7-2015</v>
      </c>
    </row>
    <row r="376" spans="1:31" s="64" customFormat="1" ht="13">
      <c r="A376" s="64">
        <f t="shared" si="72"/>
        <v>5</v>
      </c>
      <c r="B376" s="226">
        <f t="shared" si="93"/>
        <v>42202</v>
      </c>
      <c r="C376" s="227">
        <f t="shared" si="94"/>
        <v>1048</v>
      </c>
      <c r="D376" s="342">
        <f>'Baltic Indices Daily'!H1886</f>
        <v>1712</v>
      </c>
      <c r="E376" s="227">
        <f t="shared" si="73"/>
        <v>1162</v>
      </c>
      <c r="F376" s="227">
        <f t="shared" si="89"/>
        <v>846</v>
      </c>
      <c r="G376" s="236">
        <f t="shared" si="90"/>
        <v>427</v>
      </c>
      <c r="H376" s="243">
        <f t="shared" si="84"/>
        <v>174</v>
      </c>
      <c r="I376" s="243">
        <f t="shared" si="85"/>
        <v>394</v>
      </c>
      <c r="J376" s="243">
        <f t="shared" si="86"/>
        <v>110</v>
      </c>
      <c r="K376" s="243">
        <f t="shared" si="87"/>
        <v>79</v>
      </c>
      <c r="L376" s="243">
        <f t="shared" si="88"/>
        <v>43</v>
      </c>
      <c r="X376" s="426">
        <v>42195</v>
      </c>
      <c r="Y376" s="228">
        <v>874</v>
      </c>
      <c r="Z376" s="293"/>
      <c r="AA376" s="228">
        <v>1052</v>
      </c>
      <c r="AB376" s="228">
        <v>767</v>
      </c>
      <c r="AC376" s="228">
        <v>384</v>
      </c>
      <c r="AE376" s="64" t="str">
        <f t="shared" si="79"/>
        <v>7-2015</v>
      </c>
    </row>
    <row r="377" spans="1:31" s="64" customFormat="1" ht="13">
      <c r="A377" s="64">
        <f t="shared" si="72"/>
        <v>5</v>
      </c>
      <c r="B377" s="226">
        <f t="shared" si="93"/>
        <v>42209</v>
      </c>
      <c r="C377" s="227">
        <f t="shared" si="94"/>
        <v>1086</v>
      </c>
      <c r="D377" s="342">
        <f>'Baltic Indices Daily'!H1891</f>
        <v>1896</v>
      </c>
      <c r="E377" s="227">
        <f t="shared" si="73"/>
        <v>1137</v>
      </c>
      <c r="F377" s="227">
        <f t="shared" si="89"/>
        <v>899</v>
      </c>
      <c r="G377" s="236">
        <f t="shared" si="90"/>
        <v>428</v>
      </c>
      <c r="H377" s="243">
        <f t="shared" ref="H377:H408" si="95">C377-C376</f>
        <v>38</v>
      </c>
      <c r="I377" s="243">
        <f t="shared" ref="I377:I408" si="96">D377-D376</f>
        <v>184</v>
      </c>
      <c r="J377" s="243">
        <f t="shared" ref="J377:J408" si="97">E377-E376</f>
        <v>-25</v>
      </c>
      <c r="K377" s="243">
        <f t="shared" ref="K377:K408" si="98">F377-F376</f>
        <v>53</v>
      </c>
      <c r="L377" s="243">
        <f t="shared" ref="L377:L408" si="99">G377-G376</f>
        <v>1</v>
      </c>
      <c r="X377" s="426">
        <v>42202</v>
      </c>
      <c r="Y377" s="228">
        <v>1048</v>
      </c>
      <c r="Z377" s="293"/>
      <c r="AA377" s="228">
        <v>1162</v>
      </c>
      <c r="AB377" s="228">
        <v>846</v>
      </c>
      <c r="AC377" s="228">
        <v>427</v>
      </c>
      <c r="AE377" s="64" t="str">
        <f t="shared" si="79"/>
        <v>7-2015</v>
      </c>
    </row>
    <row r="378" spans="1:31" s="64" customFormat="1" ht="13">
      <c r="A378" s="64">
        <f t="shared" si="72"/>
        <v>5</v>
      </c>
      <c r="B378" s="226">
        <f t="shared" si="93"/>
        <v>42216</v>
      </c>
      <c r="C378" s="227">
        <f t="shared" ref="C378:C423" si="100">IF(Y379="","",Y379)</f>
        <v>1131</v>
      </c>
      <c r="D378" s="342">
        <f>'Baltic Indices Daily'!H1896</f>
        <v>2209</v>
      </c>
      <c r="E378" s="227">
        <f t="shared" si="73"/>
        <v>1023</v>
      </c>
      <c r="F378" s="227">
        <f t="shared" si="89"/>
        <v>899</v>
      </c>
      <c r="G378" s="236">
        <f t="shared" si="90"/>
        <v>423</v>
      </c>
      <c r="H378" s="243">
        <f t="shared" si="95"/>
        <v>45</v>
      </c>
      <c r="I378" s="243">
        <f t="shared" si="96"/>
        <v>313</v>
      </c>
      <c r="J378" s="243">
        <f t="shared" si="97"/>
        <v>-114</v>
      </c>
      <c r="K378" s="243">
        <f t="shared" si="98"/>
        <v>0</v>
      </c>
      <c r="L378" s="243">
        <f t="shared" si="99"/>
        <v>-5</v>
      </c>
      <c r="X378" s="426">
        <v>42209</v>
      </c>
      <c r="Y378" s="228">
        <v>1086</v>
      </c>
      <c r="Z378" s="293"/>
      <c r="AA378" s="228">
        <v>1137</v>
      </c>
      <c r="AB378" s="228">
        <v>899</v>
      </c>
      <c r="AC378" s="228">
        <v>428</v>
      </c>
      <c r="AE378" s="64" t="str">
        <f t="shared" si="79"/>
        <v>7-2015</v>
      </c>
    </row>
    <row r="379" spans="1:31" s="64" customFormat="1" ht="13">
      <c r="A379" s="64">
        <f t="shared" si="72"/>
        <v>5</v>
      </c>
      <c r="B379" s="226">
        <f t="shared" si="93"/>
        <v>42223</v>
      </c>
      <c r="C379" s="227">
        <f t="shared" si="100"/>
        <v>1200</v>
      </c>
      <c r="D379" s="342">
        <f>'Baltic Indices Daily'!H1901</f>
        <v>2512</v>
      </c>
      <c r="E379" s="227">
        <f t="shared" si="73"/>
        <v>1021</v>
      </c>
      <c r="F379" s="227">
        <f t="shared" si="89"/>
        <v>904</v>
      </c>
      <c r="G379" s="236">
        <f t="shared" si="90"/>
        <v>438</v>
      </c>
      <c r="H379" s="243">
        <f t="shared" si="95"/>
        <v>69</v>
      </c>
      <c r="I379" s="243">
        <f t="shared" si="96"/>
        <v>303</v>
      </c>
      <c r="J379" s="243">
        <f t="shared" si="97"/>
        <v>-2</v>
      </c>
      <c r="K379" s="243">
        <f t="shared" si="98"/>
        <v>5</v>
      </c>
      <c r="L379" s="243">
        <f t="shared" si="99"/>
        <v>15</v>
      </c>
      <c r="X379" s="426">
        <v>42216</v>
      </c>
      <c r="Y379" s="228">
        <v>1131</v>
      </c>
      <c r="Z379" s="293"/>
      <c r="AA379" s="228">
        <v>1023</v>
      </c>
      <c r="AB379" s="228">
        <v>899</v>
      </c>
      <c r="AC379" s="228">
        <v>423</v>
      </c>
      <c r="AE379" s="64" t="str">
        <f t="shared" si="79"/>
        <v>7-2015</v>
      </c>
    </row>
    <row r="380" spans="1:31" s="64" customFormat="1" ht="13">
      <c r="A380" s="64">
        <f t="shared" ref="A380:A428" si="101">WEEKDAY(B380,2)</f>
        <v>5</v>
      </c>
      <c r="B380" s="226">
        <f t="shared" si="93"/>
        <v>42230</v>
      </c>
      <c r="C380" s="227">
        <f t="shared" si="100"/>
        <v>1055</v>
      </c>
      <c r="D380" s="342">
        <f>'Baltic Indices Daily'!H1906</f>
        <v>1884</v>
      </c>
      <c r="E380" s="227">
        <f t="shared" si="73"/>
        <v>1057</v>
      </c>
      <c r="F380" s="227">
        <f t="shared" si="89"/>
        <v>905</v>
      </c>
      <c r="G380" s="236">
        <f t="shared" si="90"/>
        <v>449</v>
      </c>
      <c r="H380" s="243">
        <f t="shared" si="95"/>
        <v>-145</v>
      </c>
      <c r="I380" s="243">
        <f t="shared" si="96"/>
        <v>-628</v>
      </c>
      <c r="J380" s="243">
        <f t="shared" si="97"/>
        <v>36</v>
      </c>
      <c r="K380" s="243">
        <f t="shared" si="98"/>
        <v>1</v>
      </c>
      <c r="L380" s="243">
        <f t="shared" si="99"/>
        <v>11</v>
      </c>
      <c r="X380" s="426">
        <v>42223</v>
      </c>
      <c r="Y380" s="228">
        <v>1200</v>
      </c>
      <c r="Z380" s="293"/>
      <c r="AA380" s="228">
        <v>1021</v>
      </c>
      <c r="AB380" s="228">
        <v>904</v>
      </c>
      <c r="AC380" s="228">
        <v>438</v>
      </c>
      <c r="AE380" s="64" t="str">
        <f t="shared" si="79"/>
        <v>8-2015</v>
      </c>
    </row>
    <row r="381" spans="1:31" s="64" customFormat="1" ht="13">
      <c r="A381" s="64">
        <f t="shared" si="101"/>
        <v>5</v>
      </c>
      <c r="B381" s="226">
        <f t="shared" si="93"/>
        <v>42237</v>
      </c>
      <c r="C381" s="227">
        <f t="shared" si="100"/>
        <v>994</v>
      </c>
      <c r="D381" s="342">
        <f>'Baltic Indices Daily'!H1911</f>
        <v>1559</v>
      </c>
      <c r="E381" s="227">
        <f t="shared" ref="E381:E426" si="102">IF(AA382="","",AA382)</f>
        <v>1054</v>
      </c>
      <c r="F381" s="227">
        <f t="shared" si="89"/>
        <v>930</v>
      </c>
      <c r="G381" s="236">
        <f t="shared" si="90"/>
        <v>464</v>
      </c>
      <c r="H381" s="243">
        <f t="shared" si="95"/>
        <v>-61</v>
      </c>
      <c r="I381" s="243">
        <f t="shared" si="96"/>
        <v>-325</v>
      </c>
      <c r="J381" s="243">
        <f t="shared" si="97"/>
        <v>-3</v>
      </c>
      <c r="K381" s="243">
        <f t="shared" si="98"/>
        <v>25</v>
      </c>
      <c r="L381" s="243">
        <f t="shared" si="99"/>
        <v>15</v>
      </c>
      <c r="X381" s="426">
        <v>42230</v>
      </c>
      <c r="Y381" s="228">
        <v>1055</v>
      </c>
      <c r="Z381" s="293"/>
      <c r="AA381" s="228">
        <v>1057</v>
      </c>
      <c r="AB381" s="228">
        <v>905</v>
      </c>
      <c r="AC381" s="228">
        <v>449</v>
      </c>
      <c r="AE381" s="64" t="str">
        <f t="shared" si="79"/>
        <v>8-2015</v>
      </c>
    </row>
    <row r="382" spans="1:31" s="64" customFormat="1" ht="13">
      <c r="A382" s="64">
        <f t="shared" si="101"/>
        <v>5</v>
      </c>
      <c r="B382" s="226">
        <f t="shared" si="93"/>
        <v>42244</v>
      </c>
      <c r="C382" s="227">
        <f t="shared" si="100"/>
        <v>903</v>
      </c>
      <c r="D382" s="342">
        <f>'Baltic Indices Daily'!H1916</f>
        <v>1071</v>
      </c>
      <c r="E382" s="227">
        <f t="shared" si="102"/>
        <v>974</v>
      </c>
      <c r="F382" s="227">
        <f t="shared" si="89"/>
        <v>925</v>
      </c>
      <c r="G382" s="236">
        <f t="shared" si="90"/>
        <v>480</v>
      </c>
      <c r="H382" s="243">
        <f t="shared" si="95"/>
        <v>-91</v>
      </c>
      <c r="I382" s="243">
        <f t="shared" si="96"/>
        <v>-488</v>
      </c>
      <c r="J382" s="243">
        <f t="shared" si="97"/>
        <v>-80</v>
      </c>
      <c r="K382" s="243">
        <f t="shared" si="98"/>
        <v>-5</v>
      </c>
      <c r="L382" s="243">
        <f t="shared" si="99"/>
        <v>16</v>
      </c>
      <c r="X382" s="426">
        <v>42237</v>
      </c>
      <c r="Y382" s="228">
        <v>994</v>
      </c>
      <c r="Z382" s="293"/>
      <c r="AA382" s="228">
        <v>1054</v>
      </c>
      <c r="AB382" s="228">
        <v>930</v>
      </c>
      <c r="AC382" s="228">
        <v>464</v>
      </c>
      <c r="AE382" s="64" t="str">
        <f t="shared" si="79"/>
        <v>8-2015</v>
      </c>
    </row>
    <row r="383" spans="1:31" s="64" customFormat="1" ht="13">
      <c r="A383" s="64">
        <f t="shared" si="101"/>
        <v>5</v>
      </c>
      <c r="B383" s="226">
        <f t="shared" si="93"/>
        <v>42251</v>
      </c>
      <c r="C383" s="227">
        <f t="shared" si="100"/>
        <v>875</v>
      </c>
      <c r="D383" s="342">
        <f>'Baltic Indices Daily'!H1921</f>
        <v>1243</v>
      </c>
      <c r="E383" s="227">
        <f t="shared" si="102"/>
        <v>837</v>
      </c>
      <c r="F383" s="227">
        <f t="shared" si="89"/>
        <v>870</v>
      </c>
      <c r="G383" s="236">
        <f t="shared" si="90"/>
        <v>485</v>
      </c>
      <c r="H383" s="243">
        <f t="shared" si="95"/>
        <v>-28</v>
      </c>
      <c r="I383" s="243">
        <f t="shared" si="96"/>
        <v>172</v>
      </c>
      <c r="J383" s="243">
        <f t="shared" si="97"/>
        <v>-137</v>
      </c>
      <c r="K383" s="243">
        <f t="shared" si="98"/>
        <v>-55</v>
      </c>
      <c r="L383" s="243">
        <f t="shared" si="99"/>
        <v>5</v>
      </c>
      <c r="X383" s="426">
        <v>42244</v>
      </c>
      <c r="Y383" s="228">
        <v>903</v>
      </c>
      <c r="Z383" s="293"/>
      <c r="AA383" s="228">
        <v>974</v>
      </c>
      <c r="AB383" s="228">
        <v>925</v>
      </c>
      <c r="AC383" s="228">
        <v>480</v>
      </c>
      <c r="AE383" s="64" t="str">
        <f t="shared" si="79"/>
        <v>8-2015</v>
      </c>
    </row>
    <row r="384" spans="1:31" s="64" customFormat="1" ht="13">
      <c r="A384" s="64">
        <f t="shared" si="101"/>
        <v>5</v>
      </c>
      <c r="B384" s="226">
        <f t="shared" si="93"/>
        <v>42258</v>
      </c>
      <c r="C384" s="227">
        <f t="shared" si="100"/>
        <v>818</v>
      </c>
      <c r="D384" s="342">
        <f>'Baltic Indices Daily'!H1925</f>
        <v>1198</v>
      </c>
      <c r="E384" s="227">
        <f t="shared" si="102"/>
        <v>735</v>
      </c>
      <c r="F384" s="227">
        <f t="shared" si="89"/>
        <v>810</v>
      </c>
      <c r="G384" s="236">
        <f t="shared" si="90"/>
        <v>460</v>
      </c>
      <c r="H384" s="243">
        <f t="shared" si="95"/>
        <v>-57</v>
      </c>
      <c r="I384" s="243">
        <f t="shared" si="96"/>
        <v>-45</v>
      </c>
      <c r="J384" s="243">
        <f t="shared" si="97"/>
        <v>-102</v>
      </c>
      <c r="K384" s="243">
        <f t="shared" si="98"/>
        <v>-60</v>
      </c>
      <c r="L384" s="243">
        <f t="shared" si="99"/>
        <v>-25</v>
      </c>
      <c r="X384" s="426">
        <v>42251</v>
      </c>
      <c r="Y384" s="228">
        <v>875</v>
      </c>
      <c r="Z384" s="293"/>
      <c r="AA384" s="228">
        <v>837</v>
      </c>
      <c r="AB384" s="228">
        <v>870</v>
      </c>
      <c r="AC384" s="228">
        <v>485</v>
      </c>
      <c r="AE384" s="64" t="str">
        <f t="shared" si="79"/>
        <v>9-2015</v>
      </c>
    </row>
    <row r="385" spans="1:31" s="64" customFormat="1" ht="13">
      <c r="A385" s="64">
        <f t="shared" si="101"/>
        <v>5</v>
      </c>
      <c r="B385" s="226">
        <f t="shared" si="93"/>
        <v>42265</v>
      </c>
      <c r="C385" s="227">
        <f t="shared" si="100"/>
        <v>960</v>
      </c>
      <c r="D385" s="342">
        <f>'Baltic Indices Daily'!H1930</f>
        <v>1995</v>
      </c>
      <c r="E385" s="227">
        <f t="shared" si="102"/>
        <v>753</v>
      </c>
      <c r="F385" s="227">
        <f t="shared" si="89"/>
        <v>762</v>
      </c>
      <c r="G385" s="236">
        <f t="shared" si="90"/>
        <v>426</v>
      </c>
      <c r="H385" s="243">
        <f t="shared" si="95"/>
        <v>142</v>
      </c>
      <c r="I385" s="243">
        <f t="shared" si="96"/>
        <v>797</v>
      </c>
      <c r="J385" s="243">
        <f t="shared" si="97"/>
        <v>18</v>
      </c>
      <c r="K385" s="243">
        <f t="shared" si="98"/>
        <v>-48</v>
      </c>
      <c r="L385" s="243">
        <f t="shared" si="99"/>
        <v>-34</v>
      </c>
      <c r="X385" s="426">
        <v>42258</v>
      </c>
      <c r="Y385" s="228">
        <v>818</v>
      </c>
      <c r="Z385" s="293"/>
      <c r="AA385" s="228">
        <v>735</v>
      </c>
      <c r="AB385" s="228">
        <v>810</v>
      </c>
      <c r="AC385" s="228">
        <v>460</v>
      </c>
      <c r="AE385" s="64" t="str">
        <f t="shared" si="79"/>
        <v>9-2015</v>
      </c>
    </row>
    <row r="386" spans="1:31" s="64" customFormat="1" ht="13">
      <c r="A386" s="64">
        <f t="shared" si="101"/>
        <v>5</v>
      </c>
      <c r="B386" s="226">
        <f t="shared" si="93"/>
        <v>42272</v>
      </c>
      <c r="C386" s="227">
        <f t="shared" si="100"/>
        <v>943</v>
      </c>
      <c r="D386" s="342">
        <f>'Baltic Indices Daily'!H1935</f>
        <v>2024</v>
      </c>
      <c r="E386" s="227">
        <f t="shared" si="102"/>
        <v>744</v>
      </c>
      <c r="F386" s="227">
        <f t="shared" si="89"/>
        <v>733</v>
      </c>
      <c r="G386" s="236">
        <f t="shared" si="90"/>
        <v>408</v>
      </c>
      <c r="H386" s="243">
        <f t="shared" si="95"/>
        <v>-17</v>
      </c>
      <c r="I386" s="243">
        <f t="shared" si="96"/>
        <v>29</v>
      </c>
      <c r="J386" s="243">
        <f t="shared" si="97"/>
        <v>-9</v>
      </c>
      <c r="K386" s="243">
        <f t="shared" si="98"/>
        <v>-29</v>
      </c>
      <c r="L386" s="243">
        <f t="shared" si="99"/>
        <v>-18</v>
      </c>
      <c r="X386" s="426">
        <v>42265</v>
      </c>
      <c r="Y386" s="228">
        <v>960</v>
      </c>
      <c r="Z386" s="293"/>
      <c r="AA386" s="228">
        <v>753</v>
      </c>
      <c r="AB386" s="228">
        <v>762</v>
      </c>
      <c r="AC386" s="228">
        <v>426</v>
      </c>
      <c r="AE386" s="64" t="str">
        <f t="shared" si="79"/>
        <v>9-2015</v>
      </c>
    </row>
    <row r="387" spans="1:31" s="64" customFormat="1" ht="13">
      <c r="A387" s="64">
        <f t="shared" si="101"/>
        <v>5</v>
      </c>
      <c r="B387" s="226">
        <f t="shared" si="93"/>
        <v>42279</v>
      </c>
      <c r="C387" s="227">
        <f t="shared" si="100"/>
        <v>889</v>
      </c>
      <c r="D387" s="342">
        <f>'Baltic Indices Daily'!H1940</f>
        <v>1931</v>
      </c>
      <c r="E387" s="227">
        <f t="shared" si="102"/>
        <v>701</v>
      </c>
      <c r="F387" s="227">
        <f t="shared" si="89"/>
        <v>691</v>
      </c>
      <c r="G387" s="236">
        <f t="shared" si="90"/>
        <v>392</v>
      </c>
      <c r="H387" s="243">
        <f t="shared" si="95"/>
        <v>-54</v>
      </c>
      <c r="I387" s="243">
        <f t="shared" si="96"/>
        <v>-93</v>
      </c>
      <c r="J387" s="243">
        <f t="shared" si="97"/>
        <v>-43</v>
      </c>
      <c r="K387" s="243">
        <f t="shared" si="98"/>
        <v>-42</v>
      </c>
      <c r="L387" s="243">
        <f t="shared" si="99"/>
        <v>-16</v>
      </c>
      <c r="X387" s="426">
        <v>42272</v>
      </c>
      <c r="Y387" s="228">
        <v>943</v>
      </c>
      <c r="Z387" s="293"/>
      <c r="AA387" s="228">
        <v>744</v>
      </c>
      <c r="AB387" s="228">
        <v>733</v>
      </c>
      <c r="AC387" s="228">
        <v>408</v>
      </c>
      <c r="AE387" s="64" t="str">
        <f t="shared" ref="AE387:AE448" si="103">MONTH(X387)&amp;"-"&amp;YEAR(X387)</f>
        <v>9-2015</v>
      </c>
    </row>
    <row r="388" spans="1:31" s="64" customFormat="1" ht="13">
      <c r="A388" s="64">
        <f t="shared" si="101"/>
        <v>5</v>
      </c>
      <c r="B388" s="226">
        <f t="shared" si="93"/>
        <v>42286</v>
      </c>
      <c r="C388" s="227">
        <f t="shared" si="100"/>
        <v>809</v>
      </c>
      <c r="D388" s="342">
        <f>'Baltic Indices Daily'!H1945</f>
        <v>1549</v>
      </c>
      <c r="E388" s="227">
        <f t="shared" si="102"/>
        <v>761</v>
      </c>
      <c r="F388" s="227">
        <f t="shared" si="89"/>
        <v>669</v>
      </c>
      <c r="G388" s="236">
        <f t="shared" si="90"/>
        <v>380</v>
      </c>
      <c r="H388" s="243">
        <f t="shared" si="95"/>
        <v>-80</v>
      </c>
      <c r="I388" s="243">
        <f t="shared" si="96"/>
        <v>-382</v>
      </c>
      <c r="J388" s="243">
        <f t="shared" si="97"/>
        <v>60</v>
      </c>
      <c r="K388" s="243">
        <f t="shared" si="98"/>
        <v>-22</v>
      </c>
      <c r="L388" s="243">
        <f t="shared" si="99"/>
        <v>-12</v>
      </c>
      <c r="X388" s="426">
        <v>42279</v>
      </c>
      <c r="Y388" s="228">
        <v>889</v>
      </c>
      <c r="Z388" s="293"/>
      <c r="AA388" s="228">
        <v>701</v>
      </c>
      <c r="AB388" s="228">
        <v>691</v>
      </c>
      <c r="AC388" s="228">
        <v>392</v>
      </c>
      <c r="AE388" s="64" t="str">
        <f t="shared" si="103"/>
        <v>10-2015</v>
      </c>
    </row>
    <row r="389" spans="1:31" s="64" customFormat="1" ht="13">
      <c r="A389" s="64">
        <f t="shared" si="101"/>
        <v>5</v>
      </c>
      <c r="B389" s="226">
        <f t="shared" si="93"/>
        <v>42293</v>
      </c>
      <c r="C389" s="227">
        <f t="shared" si="100"/>
        <v>754</v>
      </c>
      <c r="D389" s="342">
        <f>'Baltic Indices Daily'!H1950</f>
        <v>1318</v>
      </c>
      <c r="E389" s="227">
        <f t="shared" si="102"/>
        <v>722</v>
      </c>
      <c r="F389" s="227">
        <f t="shared" si="89"/>
        <v>658</v>
      </c>
      <c r="G389" s="236">
        <f t="shared" si="90"/>
        <v>376</v>
      </c>
      <c r="H389" s="243">
        <f t="shared" si="95"/>
        <v>-55</v>
      </c>
      <c r="I389" s="243">
        <f t="shared" si="96"/>
        <v>-231</v>
      </c>
      <c r="J389" s="243">
        <f t="shared" si="97"/>
        <v>-39</v>
      </c>
      <c r="K389" s="243">
        <f t="shared" si="98"/>
        <v>-11</v>
      </c>
      <c r="L389" s="243">
        <f t="shared" si="99"/>
        <v>-4</v>
      </c>
      <c r="X389" s="426">
        <v>42286</v>
      </c>
      <c r="Y389" s="228">
        <v>809</v>
      </c>
      <c r="Z389" s="293"/>
      <c r="AA389" s="228">
        <v>761</v>
      </c>
      <c r="AB389" s="228">
        <v>669</v>
      </c>
      <c r="AC389" s="228">
        <v>380</v>
      </c>
      <c r="AE389" s="64" t="str">
        <f t="shared" si="103"/>
        <v>10-2015</v>
      </c>
    </row>
    <row r="390" spans="1:31" s="64" customFormat="1" ht="13">
      <c r="A390" s="64">
        <f t="shared" si="101"/>
        <v>5</v>
      </c>
      <c r="B390" s="226">
        <f t="shared" si="93"/>
        <v>42300</v>
      </c>
      <c r="C390" s="227">
        <f t="shared" si="100"/>
        <v>774</v>
      </c>
      <c r="D390" s="342">
        <f>'Baltic Indices Daily'!H1955</f>
        <v>1461</v>
      </c>
      <c r="E390" s="227">
        <f t="shared" si="102"/>
        <v>683</v>
      </c>
      <c r="F390" s="227">
        <f t="shared" si="89"/>
        <v>648</v>
      </c>
      <c r="G390" s="236">
        <f t="shared" si="90"/>
        <v>362</v>
      </c>
      <c r="H390" s="243">
        <f t="shared" si="95"/>
        <v>20</v>
      </c>
      <c r="I390" s="243">
        <f t="shared" si="96"/>
        <v>143</v>
      </c>
      <c r="J390" s="243">
        <f t="shared" si="97"/>
        <v>-39</v>
      </c>
      <c r="K390" s="243">
        <f t="shared" si="98"/>
        <v>-10</v>
      </c>
      <c r="L390" s="243">
        <f t="shared" si="99"/>
        <v>-14</v>
      </c>
      <c r="X390" s="426">
        <v>42293</v>
      </c>
      <c r="Y390" s="228">
        <v>754</v>
      </c>
      <c r="Z390" s="293"/>
      <c r="AA390" s="228">
        <v>722</v>
      </c>
      <c r="AB390" s="228">
        <v>658</v>
      </c>
      <c r="AC390" s="228">
        <v>376</v>
      </c>
      <c r="AE390" s="64" t="str">
        <f t="shared" si="103"/>
        <v>10-2015</v>
      </c>
    </row>
    <row r="391" spans="1:31" s="64" customFormat="1" ht="13">
      <c r="A391" s="64">
        <f t="shared" si="101"/>
        <v>5</v>
      </c>
      <c r="B391" s="226">
        <f t="shared" si="93"/>
        <v>42307</v>
      </c>
      <c r="C391" s="227">
        <f t="shared" si="100"/>
        <v>721</v>
      </c>
      <c r="D391" s="342">
        <f>'Baltic Indices Daily'!H1960</f>
        <v>1229</v>
      </c>
      <c r="E391" s="227">
        <f t="shared" si="102"/>
        <v>675</v>
      </c>
      <c r="F391" s="227">
        <f t="shared" si="89"/>
        <v>629</v>
      </c>
      <c r="G391" s="236">
        <f t="shared" si="90"/>
        <v>349</v>
      </c>
      <c r="H391" s="243">
        <f t="shared" si="95"/>
        <v>-53</v>
      </c>
      <c r="I391" s="243">
        <f t="shared" si="96"/>
        <v>-232</v>
      </c>
      <c r="J391" s="243">
        <f t="shared" si="97"/>
        <v>-8</v>
      </c>
      <c r="K391" s="243">
        <f t="shared" si="98"/>
        <v>-19</v>
      </c>
      <c r="L391" s="243">
        <f t="shared" si="99"/>
        <v>-13</v>
      </c>
      <c r="X391" s="426">
        <v>42300</v>
      </c>
      <c r="Y391" s="228">
        <v>774</v>
      </c>
      <c r="Z391" s="293"/>
      <c r="AA391" s="228">
        <v>683</v>
      </c>
      <c r="AB391" s="228">
        <v>648</v>
      </c>
      <c r="AC391" s="228">
        <v>362</v>
      </c>
      <c r="AE391" s="64" t="str">
        <f t="shared" si="103"/>
        <v>10-2015</v>
      </c>
    </row>
    <row r="392" spans="1:31" s="64" customFormat="1" ht="13">
      <c r="A392" s="64">
        <f t="shared" si="101"/>
        <v>5</v>
      </c>
      <c r="B392" s="226">
        <f t="shared" si="93"/>
        <v>42314</v>
      </c>
      <c r="C392" s="227">
        <f t="shared" si="100"/>
        <v>631</v>
      </c>
      <c r="D392" s="342">
        <f>'Baltic Indices Daily'!H1965</f>
        <v>1003</v>
      </c>
      <c r="E392" s="227">
        <f t="shared" si="102"/>
        <v>603</v>
      </c>
      <c r="F392" s="227">
        <f t="shared" si="89"/>
        <v>571</v>
      </c>
      <c r="G392" s="236">
        <f t="shared" si="90"/>
        <v>323</v>
      </c>
      <c r="H392" s="243">
        <f t="shared" si="95"/>
        <v>-90</v>
      </c>
      <c r="I392" s="243">
        <f t="shared" si="96"/>
        <v>-226</v>
      </c>
      <c r="J392" s="243">
        <f t="shared" si="97"/>
        <v>-72</v>
      </c>
      <c r="K392" s="243">
        <f t="shared" si="98"/>
        <v>-58</v>
      </c>
      <c r="L392" s="243">
        <f t="shared" si="99"/>
        <v>-26</v>
      </c>
      <c r="X392" s="426">
        <v>42307</v>
      </c>
      <c r="Y392" s="228">
        <v>721</v>
      </c>
      <c r="Z392" s="293"/>
      <c r="AA392" s="228">
        <v>675</v>
      </c>
      <c r="AB392" s="228">
        <v>629</v>
      </c>
      <c r="AC392" s="228">
        <v>349</v>
      </c>
      <c r="AE392" s="64" t="str">
        <f t="shared" si="103"/>
        <v>10-2015</v>
      </c>
    </row>
    <row r="393" spans="1:31" s="64" customFormat="1" ht="13">
      <c r="A393" s="64">
        <f t="shared" si="101"/>
        <v>5</v>
      </c>
      <c r="B393" s="226">
        <f t="shared" si="93"/>
        <v>42321</v>
      </c>
      <c r="C393" s="227">
        <f t="shared" si="100"/>
        <v>560</v>
      </c>
      <c r="D393" s="342">
        <f>'Baltic Indices Daily'!H1970</f>
        <v>809</v>
      </c>
      <c r="E393" s="227">
        <f t="shared" si="102"/>
        <v>514</v>
      </c>
      <c r="F393" s="227">
        <f t="shared" si="89"/>
        <v>523</v>
      </c>
      <c r="G393" s="236">
        <f t="shared" si="90"/>
        <v>304</v>
      </c>
      <c r="H393" s="243">
        <f t="shared" si="95"/>
        <v>-71</v>
      </c>
      <c r="I393" s="243">
        <f t="shared" si="96"/>
        <v>-194</v>
      </c>
      <c r="J393" s="243">
        <f t="shared" si="97"/>
        <v>-89</v>
      </c>
      <c r="K393" s="243">
        <f t="shared" si="98"/>
        <v>-48</v>
      </c>
      <c r="L393" s="243">
        <f t="shared" si="99"/>
        <v>-19</v>
      </c>
      <c r="X393" s="426">
        <v>42314</v>
      </c>
      <c r="Y393" s="228">
        <v>631</v>
      </c>
      <c r="Z393" s="293"/>
      <c r="AA393" s="228">
        <v>603</v>
      </c>
      <c r="AB393" s="228">
        <v>571</v>
      </c>
      <c r="AC393" s="228">
        <v>323</v>
      </c>
      <c r="AE393" s="64" t="str">
        <f t="shared" si="103"/>
        <v>11-2015</v>
      </c>
    </row>
    <row r="394" spans="1:31" s="64" customFormat="1" ht="13">
      <c r="A394" s="64">
        <f t="shared" si="101"/>
        <v>5</v>
      </c>
      <c r="B394" s="226">
        <f t="shared" si="93"/>
        <v>42328</v>
      </c>
      <c r="C394" s="227">
        <f t="shared" si="100"/>
        <v>498</v>
      </c>
      <c r="D394" s="342">
        <f>'Baltic Indices Daily'!H1975</f>
        <v>606</v>
      </c>
      <c r="E394" s="227">
        <f t="shared" si="102"/>
        <v>463</v>
      </c>
      <c r="F394" s="227">
        <f t="shared" si="89"/>
        <v>472</v>
      </c>
      <c r="G394" s="236">
        <f t="shared" si="90"/>
        <v>288</v>
      </c>
      <c r="H394" s="243">
        <f t="shared" si="95"/>
        <v>-62</v>
      </c>
      <c r="I394" s="243">
        <f t="shared" si="96"/>
        <v>-203</v>
      </c>
      <c r="J394" s="243">
        <f t="shared" si="97"/>
        <v>-51</v>
      </c>
      <c r="K394" s="243">
        <f t="shared" si="98"/>
        <v>-51</v>
      </c>
      <c r="L394" s="243">
        <f t="shared" si="99"/>
        <v>-16</v>
      </c>
      <c r="X394" s="426">
        <v>42321</v>
      </c>
      <c r="Y394" s="228">
        <v>560</v>
      </c>
      <c r="Z394" s="293"/>
      <c r="AA394" s="228">
        <v>514</v>
      </c>
      <c r="AB394" s="228">
        <v>523</v>
      </c>
      <c r="AC394" s="228">
        <v>304</v>
      </c>
      <c r="AE394" s="64" t="str">
        <f t="shared" si="103"/>
        <v>11-2015</v>
      </c>
    </row>
    <row r="395" spans="1:31" s="64" customFormat="1" ht="13">
      <c r="A395" s="64">
        <f t="shared" si="101"/>
        <v>5</v>
      </c>
      <c r="B395" s="226">
        <f t="shared" si="93"/>
        <v>42335</v>
      </c>
      <c r="C395" s="227">
        <f t="shared" si="100"/>
        <v>581</v>
      </c>
      <c r="D395" s="342">
        <f>'Baltic Indices Daily'!H1980</f>
        <v>989</v>
      </c>
      <c r="E395" s="227">
        <f t="shared" si="102"/>
        <v>456</v>
      </c>
      <c r="F395" s="227">
        <f t="shared" si="89"/>
        <v>467</v>
      </c>
      <c r="G395" s="236">
        <f t="shared" si="90"/>
        <v>283</v>
      </c>
      <c r="H395" s="243">
        <f t="shared" si="95"/>
        <v>83</v>
      </c>
      <c r="I395" s="243">
        <f t="shared" si="96"/>
        <v>383</v>
      </c>
      <c r="J395" s="243">
        <f t="shared" si="97"/>
        <v>-7</v>
      </c>
      <c r="K395" s="243">
        <f t="shared" si="98"/>
        <v>-5</v>
      </c>
      <c r="L395" s="243">
        <f t="shared" si="99"/>
        <v>-5</v>
      </c>
      <c r="X395" s="426">
        <v>42328</v>
      </c>
      <c r="Y395" s="228">
        <v>498</v>
      </c>
      <c r="Z395" s="293"/>
      <c r="AA395" s="228">
        <v>463</v>
      </c>
      <c r="AB395" s="228">
        <v>472</v>
      </c>
      <c r="AC395" s="228">
        <v>288</v>
      </c>
      <c r="AE395" s="64" t="str">
        <f t="shared" si="103"/>
        <v>11-2015</v>
      </c>
    </row>
    <row r="396" spans="1:31" s="64" customFormat="1" ht="13">
      <c r="A396" s="64">
        <f t="shared" si="101"/>
        <v>5</v>
      </c>
      <c r="B396" s="226">
        <f t="shared" si="93"/>
        <v>42342</v>
      </c>
      <c r="C396" s="227">
        <f t="shared" si="100"/>
        <v>563</v>
      </c>
      <c r="D396" s="342">
        <f>'Baltic Indices Daily'!H1985</f>
        <v>890</v>
      </c>
      <c r="E396" s="227">
        <f t="shared" si="102"/>
        <v>433</v>
      </c>
      <c r="F396" s="227">
        <f t="shared" si="89"/>
        <v>469</v>
      </c>
      <c r="G396" s="236">
        <f t="shared" si="90"/>
        <v>286</v>
      </c>
      <c r="H396" s="243">
        <f t="shared" si="95"/>
        <v>-18</v>
      </c>
      <c r="I396" s="243">
        <f t="shared" si="96"/>
        <v>-99</v>
      </c>
      <c r="J396" s="243">
        <f t="shared" si="97"/>
        <v>-23</v>
      </c>
      <c r="K396" s="243">
        <f t="shared" si="98"/>
        <v>2</v>
      </c>
      <c r="L396" s="243">
        <f t="shared" si="99"/>
        <v>3</v>
      </c>
      <c r="X396" s="426">
        <v>42335</v>
      </c>
      <c r="Y396" s="228">
        <v>581</v>
      </c>
      <c r="Z396" s="293"/>
      <c r="AA396" s="228">
        <v>456</v>
      </c>
      <c r="AB396" s="228">
        <v>467</v>
      </c>
      <c r="AC396" s="228">
        <v>283</v>
      </c>
      <c r="AE396" s="64" t="str">
        <f t="shared" si="103"/>
        <v>11-2015</v>
      </c>
    </row>
    <row r="397" spans="1:31" s="64" customFormat="1" ht="13">
      <c r="A397" s="64">
        <f t="shared" si="101"/>
        <v>5</v>
      </c>
      <c r="B397" s="226">
        <f t="shared" si="93"/>
        <v>42349</v>
      </c>
      <c r="C397" s="227">
        <f t="shared" si="100"/>
        <v>522</v>
      </c>
      <c r="D397" s="342">
        <f>'Baltic Indices Daily'!H1990</f>
        <v>779</v>
      </c>
      <c r="E397" s="227">
        <f t="shared" si="102"/>
        <v>410</v>
      </c>
      <c r="F397" s="227">
        <f t="shared" si="89"/>
        <v>451</v>
      </c>
      <c r="G397" s="236">
        <f t="shared" si="90"/>
        <v>282</v>
      </c>
      <c r="H397" s="243">
        <f t="shared" si="95"/>
        <v>-41</v>
      </c>
      <c r="I397" s="243">
        <f t="shared" si="96"/>
        <v>-111</v>
      </c>
      <c r="J397" s="243">
        <f t="shared" si="97"/>
        <v>-23</v>
      </c>
      <c r="K397" s="243">
        <f t="shared" si="98"/>
        <v>-18</v>
      </c>
      <c r="L397" s="243">
        <f t="shared" si="99"/>
        <v>-4</v>
      </c>
      <c r="X397" s="426">
        <v>42342</v>
      </c>
      <c r="Y397" s="228">
        <v>563</v>
      </c>
      <c r="Z397" s="293"/>
      <c r="AA397" s="228">
        <v>433</v>
      </c>
      <c r="AB397" s="228">
        <v>469</v>
      </c>
      <c r="AC397" s="228">
        <v>286</v>
      </c>
      <c r="AE397" s="64" t="str">
        <f t="shared" si="103"/>
        <v>12-2015</v>
      </c>
    </row>
    <row r="398" spans="1:31" s="64" customFormat="1" ht="13">
      <c r="A398" s="64">
        <f t="shared" si="101"/>
        <v>5</v>
      </c>
      <c r="B398" s="226">
        <f t="shared" ref="B398:B411" si="104">IF(X399="","",X399)</f>
        <v>42356</v>
      </c>
      <c r="C398" s="227">
        <f t="shared" si="100"/>
        <v>477</v>
      </c>
      <c r="D398" s="342">
        <f>'Baltic Indices Daily'!H1995</f>
        <v>524</v>
      </c>
      <c r="E398" s="227">
        <f t="shared" si="102"/>
        <v>426</v>
      </c>
      <c r="F398" s="227">
        <f t="shared" si="89"/>
        <v>449</v>
      </c>
      <c r="G398" s="236">
        <f t="shared" si="90"/>
        <v>273</v>
      </c>
      <c r="H398" s="243">
        <f t="shared" si="95"/>
        <v>-45</v>
      </c>
      <c r="I398" s="243">
        <f t="shared" si="96"/>
        <v>-255</v>
      </c>
      <c r="J398" s="243">
        <f t="shared" si="97"/>
        <v>16</v>
      </c>
      <c r="K398" s="243">
        <f t="shared" si="98"/>
        <v>-2</v>
      </c>
      <c r="L398" s="243">
        <f t="shared" si="99"/>
        <v>-9</v>
      </c>
      <c r="X398" s="426">
        <v>42349</v>
      </c>
      <c r="Y398" s="228">
        <v>522</v>
      </c>
      <c r="Z398" s="293"/>
      <c r="AA398" s="228">
        <v>410</v>
      </c>
      <c r="AB398" s="228">
        <v>451</v>
      </c>
      <c r="AC398" s="228">
        <v>282</v>
      </c>
      <c r="AE398" s="64" t="str">
        <f t="shared" si="103"/>
        <v>12-2015</v>
      </c>
    </row>
    <row r="399" spans="1:31" s="64" customFormat="1" ht="13">
      <c r="A399" s="64">
        <f t="shared" si="101"/>
        <v>5</v>
      </c>
      <c r="B399" s="226">
        <f t="shared" si="104"/>
        <v>42370</v>
      </c>
      <c r="C399" s="227">
        <f t="shared" si="100"/>
        <v>473</v>
      </c>
      <c r="D399" s="342">
        <f>'Baltic Indices Daily'!H1999</f>
        <v>470</v>
      </c>
      <c r="E399" s="227">
        <f t="shared" si="102"/>
        <v>464</v>
      </c>
      <c r="F399" s="227">
        <f t="shared" si="89"/>
        <v>449</v>
      </c>
      <c r="G399" s="236">
        <f t="shared" si="90"/>
        <v>267</v>
      </c>
      <c r="H399" s="243">
        <f t="shared" si="95"/>
        <v>-4</v>
      </c>
      <c r="I399" s="243">
        <f t="shared" si="96"/>
        <v>-54</v>
      </c>
      <c r="J399" s="243">
        <f t="shared" si="97"/>
        <v>38</v>
      </c>
      <c r="K399" s="243">
        <f t="shared" si="98"/>
        <v>0</v>
      </c>
      <c r="L399" s="243">
        <f t="shared" si="99"/>
        <v>-6</v>
      </c>
      <c r="X399" s="426">
        <v>42356</v>
      </c>
      <c r="Y399" s="228">
        <v>477</v>
      </c>
      <c r="Z399" s="293"/>
      <c r="AA399" s="228">
        <v>426</v>
      </c>
      <c r="AB399" s="228">
        <v>449</v>
      </c>
      <c r="AC399" s="228">
        <v>273</v>
      </c>
      <c r="AE399" s="64" t="str">
        <f t="shared" si="103"/>
        <v>12-2015</v>
      </c>
    </row>
    <row r="400" spans="1:31" s="64" customFormat="1" ht="13">
      <c r="A400" s="64">
        <f t="shared" si="101"/>
        <v>5</v>
      </c>
      <c r="B400" s="226">
        <f t="shared" si="104"/>
        <v>42377</v>
      </c>
      <c r="C400" s="227">
        <f t="shared" si="100"/>
        <v>429</v>
      </c>
      <c r="D400" s="342">
        <f>'Baltic Indices Daily'!H2004</f>
        <v>343</v>
      </c>
      <c r="E400" s="227">
        <f t="shared" si="102"/>
        <v>434</v>
      </c>
      <c r="F400" s="227">
        <f t="shared" si="89"/>
        <v>430</v>
      </c>
      <c r="G400" s="236">
        <f t="shared" si="90"/>
        <v>256</v>
      </c>
      <c r="H400" s="243">
        <f t="shared" si="95"/>
        <v>-44</v>
      </c>
      <c r="I400" s="243">
        <f t="shared" si="96"/>
        <v>-127</v>
      </c>
      <c r="J400" s="243">
        <f t="shared" si="97"/>
        <v>-30</v>
      </c>
      <c r="K400" s="243">
        <f t="shared" si="98"/>
        <v>-19</v>
      </c>
      <c r="L400" s="243">
        <f t="shared" si="99"/>
        <v>-11</v>
      </c>
      <c r="X400" s="426">
        <v>42370</v>
      </c>
      <c r="Y400" s="228">
        <v>473</v>
      </c>
      <c r="Z400" s="293"/>
      <c r="AA400" s="228">
        <v>464</v>
      </c>
      <c r="AB400" s="228">
        <v>449</v>
      </c>
      <c r="AC400" s="228">
        <v>267</v>
      </c>
      <c r="AE400" s="64" t="str">
        <f t="shared" si="103"/>
        <v>1-2016</v>
      </c>
    </row>
    <row r="401" spans="1:31" s="64" customFormat="1" ht="13">
      <c r="A401" s="64">
        <f t="shared" si="101"/>
        <v>5</v>
      </c>
      <c r="B401" s="226">
        <f t="shared" si="104"/>
        <v>42384</v>
      </c>
      <c r="C401" s="227">
        <f t="shared" si="100"/>
        <v>373</v>
      </c>
      <c r="D401" s="342">
        <f>'Baltic Indices Daily'!H2009</f>
        <v>198</v>
      </c>
      <c r="E401" s="227">
        <f t="shared" si="102"/>
        <v>381</v>
      </c>
      <c r="F401" s="227">
        <f t="shared" si="89"/>
        <v>394</v>
      </c>
      <c r="G401" s="236">
        <f t="shared" si="90"/>
        <v>245</v>
      </c>
      <c r="H401" s="243">
        <f t="shared" si="95"/>
        <v>-56</v>
      </c>
      <c r="I401" s="243">
        <f t="shared" si="96"/>
        <v>-145</v>
      </c>
      <c r="J401" s="243">
        <f t="shared" si="97"/>
        <v>-53</v>
      </c>
      <c r="K401" s="243">
        <f t="shared" si="98"/>
        <v>-36</v>
      </c>
      <c r="L401" s="243">
        <f t="shared" si="99"/>
        <v>-11</v>
      </c>
      <c r="X401" s="426">
        <v>42377</v>
      </c>
      <c r="Y401" s="228">
        <v>429</v>
      </c>
      <c r="Z401" s="293"/>
      <c r="AA401" s="228">
        <v>434</v>
      </c>
      <c r="AB401" s="228">
        <v>430</v>
      </c>
      <c r="AC401" s="228">
        <v>256</v>
      </c>
      <c r="AE401" s="64" t="str">
        <f t="shared" si="103"/>
        <v>1-2016</v>
      </c>
    </row>
    <row r="402" spans="1:31" s="64" customFormat="1" ht="13">
      <c r="A402" s="64">
        <f t="shared" si="101"/>
        <v>5</v>
      </c>
      <c r="B402" s="226">
        <f t="shared" si="104"/>
        <v>42391</v>
      </c>
      <c r="C402" s="227">
        <f t="shared" si="100"/>
        <v>354</v>
      </c>
      <c r="D402" s="342">
        <f>'Baltic Indices Daily'!H2014</f>
        <v>229</v>
      </c>
      <c r="E402" s="227">
        <f t="shared" si="102"/>
        <v>334</v>
      </c>
      <c r="F402" s="227">
        <f t="shared" ref="E402:F427" si="105">IF(AB403="","",AB403)</f>
        <v>358</v>
      </c>
      <c r="G402" s="236">
        <f t="shared" ref="G402:G427" si="106">IF(AC403="","",AC403)</f>
        <v>233</v>
      </c>
      <c r="H402" s="243">
        <f t="shared" si="95"/>
        <v>-19</v>
      </c>
      <c r="I402" s="243">
        <f t="shared" si="96"/>
        <v>31</v>
      </c>
      <c r="J402" s="243">
        <f t="shared" si="97"/>
        <v>-47</v>
      </c>
      <c r="K402" s="243">
        <f t="shared" si="98"/>
        <v>-36</v>
      </c>
      <c r="L402" s="243">
        <f t="shared" si="99"/>
        <v>-12</v>
      </c>
      <c r="X402" s="426">
        <v>42384</v>
      </c>
      <c r="Y402" s="228">
        <v>373</v>
      </c>
      <c r="Z402" s="293"/>
      <c r="AA402" s="228">
        <v>381</v>
      </c>
      <c r="AB402" s="228">
        <v>394</v>
      </c>
      <c r="AC402" s="228">
        <v>245</v>
      </c>
      <c r="AE402" s="64" t="str">
        <f t="shared" si="103"/>
        <v>1-2016</v>
      </c>
    </row>
    <row r="403" spans="1:31" s="64" customFormat="1" ht="13">
      <c r="A403" s="64">
        <f t="shared" si="101"/>
        <v>5</v>
      </c>
      <c r="B403" s="226">
        <f t="shared" si="104"/>
        <v>42398</v>
      </c>
      <c r="C403" s="227">
        <f t="shared" si="100"/>
        <v>317</v>
      </c>
      <c r="D403" s="342">
        <f>'Baltic Indices Daily'!H2019</f>
        <v>211</v>
      </c>
      <c r="E403" s="227">
        <f t="shared" si="102"/>
        <v>287</v>
      </c>
      <c r="F403" s="227">
        <f t="shared" si="105"/>
        <v>304</v>
      </c>
      <c r="G403" s="236">
        <f t="shared" si="106"/>
        <v>219</v>
      </c>
      <c r="H403" s="243">
        <f t="shared" si="95"/>
        <v>-37</v>
      </c>
      <c r="I403" s="243">
        <f t="shared" si="96"/>
        <v>-18</v>
      </c>
      <c r="J403" s="243">
        <f t="shared" si="97"/>
        <v>-47</v>
      </c>
      <c r="K403" s="243">
        <f t="shared" si="98"/>
        <v>-54</v>
      </c>
      <c r="L403" s="243">
        <f t="shared" si="99"/>
        <v>-14</v>
      </c>
      <c r="X403" s="426">
        <v>42391</v>
      </c>
      <c r="Y403" s="228">
        <v>354</v>
      </c>
      <c r="Z403" s="293"/>
      <c r="AA403" s="228">
        <v>334</v>
      </c>
      <c r="AB403" s="228">
        <v>358</v>
      </c>
      <c r="AC403" s="228">
        <v>233</v>
      </c>
      <c r="AE403" s="64" t="str">
        <f t="shared" si="103"/>
        <v>1-2016</v>
      </c>
    </row>
    <row r="404" spans="1:31" s="64" customFormat="1" ht="13">
      <c r="A404" s="64">
        <f t="shared" si="101"/>
        <v>5</v>
      </c>
      <c r="B404" s="226">
        <f t="shared" si="104"/>
        <v>42405</v>
      </c>
      <c r="C404" s="227">
        <f t="shared" si="100"/>
        <v>297</v>
      </c>
      <c r="D404" s="342">
        <f>'Baltic Indices Daily'!H2024</f>
        <v>212</v>
      </c>
      <c r="E404" s="227">
        <f t="shared" si="102"/>
        <v>295</v>
      </c>
      <c r="F404" s="227">
        <f t="shared" si="105"/>
        <v>262</v>
      </c>
      <c r="G404" s="236">
        <f t="shared" si="106"/>
        <v>194</v>
      </c>
      <c r="H404" s="243">
        <f t="shared" si="95"/>
        <v>-20</v>
      </c>
      <c r="I404" s="243">
        <f t="shared" si="96"/>
        <v>1</v>
      </c>
      <c r="J404" s="243">
        <f t="shared" si="97"/>
        <v>8</v>
      </c>
      <c r="K404" s="243">
        <f t="shared" si="98"/>
        <v>-42</v>
      </c>
      <c r="L404" s="243">
        <f t="shared" si="99"/>
        <v>-25</v>
      </c>
      <c r="X404" s="426">
        <v>42398</v>
      </c>
      <c r="Y404" s="228">
        <v>317</v>
      </c>
      <c r="Z404" s="293"/>
      <c r="AA404" s="228">
        <v>287</v>
      </c>
      <c r="AB404" s="228">
        <v>304</v>
      </c>
      <c r="AC404" s="228">
        <v>219</v>
      </c>
      <c r="AE404" s="64" t="str">
        <f t="shared" si="103"/>
        <v>1-2016</v>
      </c>
    </row>
    <row r="405" spans="1:31" s="64" customFormat="1" ht="13">
      <c r="A405" s="64">
        <f t="shared" si="101"/>
        <v>5</v>
      </c>
      <c r="B405" s="226">
        <f t="shared" si="104"/>
        <v>42412</v>
      </c>
      <c r="C405" s="227">
        <f t="shared" si="100"/>
        <v>291</v>
      </c>
      <c r="D405" s="342">
        <f>'Baltic Indices Daily'!H2029</f>
        <v>199</v>
      </c>
      <c r="E405" s="227">
        <f t="shared" si="102"/>
        <v>324</v>
      </c>
      <c r="F405" s="227">
        <f t="shared" si="105"/>
        <v>243</v>
      </c>
      <c r="G405" s="236">
        <f t="shared" si="106"/>
        <v>183</v>
      </c>
      <c r="H405" s="243">
        <f t="shared" si="95"/>
        <v>-6</v>
      </c>
      <c r="I405" s="243">
        <f t="shared" si="96"/>
        <v>-13</v>
      </c>
      <c r="J405" s="243">
        <f t="shared" si="97"/>
        <v>29</v>
      </c>
      <c r="K405" s="243">
        <f t="shared" si="98"/>
        <v>-19</v>
      </c>
      <c r="L405" s="243">
        <f t="shared" si="99"/>
        <v>-11</v>
      </c>
      <c r="X405" s="426">
        <v>42405</v>
      </c>
      <c r="Y405" s="228">
        <v>297</v>
      </c>
      <c r="Z405" s="293"/>
      <c r="AA405" s="228">
        <v>295</v>
      </c>
      <c r="AB405" s="228">
        <v>262</v>
      </c>
      <c r="AC405" s="228">
        <v>194</v>
      </c>
      <c r="AE405" s="64" t="str">
        <f t="shared" si="103"/>
        <v>2-2016</v>
      </c>
    </row>
    <row r="406" spans="1:31" s="64" customFormat="1" ht="13">
      <c r="A406" s="64">
        <f t="shared" si="101"/>
        <v>5</v>
      </c>
      <c r="B406" s="226">
        <f t="shared" si="104"/>
        <v>42419</v>
      </c>
      <c r="C406" s="227">
        <f t="shared" si="100"/>
        <v>315</v>
      </c>
      <c r="D406" s="342">
        <f>'Baltic Indices Daily'!H2034</f>
        <v>207</v>
      </c>
      <c r="E406" s="227">
        <f t="shared" si="102"/>
        <v>355</v>
      </c>
      <c r="F406" s="227">
        <f t="shared" si="105"/>
        <v>286</v>
      </c>
      <c r="G406" s="236">
        <f t="shared" si="106"/>
        <v>198</v>
      </c>
      <c r="H406" s="243">
        <f t="shared" si="95"/>
        <v>24</v>
      </c>
      <c r="I406" s="243">
        <f t="shared" si="96"/>
        <v>8</v>
      </c>
      <c r="J406" s="243">
        <f t="shared" si="97"/>
        <v>31</v>
      </c>
      <c r="K406" s="243">
        <f t="shared" si="98"/>
        <v>43</v>
      </c>
      <c r="L406" s="243">
        <f t="shared" si="99"/>
        <v>15</v>
      </c>
      <c r="X406" s="426">
        <v>42412</v>
      </c>
      <c r="Y406" s="228">
        <v>291</v>
      </c>
      <c r="Z406" s="293"/>
      <c r="AA406" s="228">
        <v>324</v>
      </c>
      <c r="AB406" s="228">
        <v>243</v>
      </c>
      <c r="AC406" s="228">
        <v>183</v>
      </c>
      <c r="AE406" s="64" t="str">
        <f t="shared" si="103"/>
        <v>2-2016</v>
      </c>
    </row>
    <row r="407" spans="1:31" s="64" customFormat="1" ht="13">
      <c r="A407" s="64">
        <f t="shared" si="101"/>
        <v>5</v>
      </c>
      <c r="B407" s="226">
        <f t="shared" si="104"/>
        <v>42426</v>
      </c>
      <c r="C407" s="227">
        <f t="shared" si="100"/>
        <v>327</v>
      </c>
      <c r="D407" s="342">
        <f>'Baltic Indices Daily'!H2039</f>
        <v>177</v>
      </c>
      <c r="E407" s="227">
        <f t="shared" si="102"/>
        <v>352</v>
      </c>
      <c r="F407" s="227">
        <f t="shared" si="105"/>
        <v>333</v>
      </c>
      <c r="G407" s="236">
        <f t="shared" si="106"/>
        <v>212</v>
      </c>
      <c r="H407" s="243">
        <f t="shared" si="95"/>
        <v>12</v>
      </c>
      <c r="I407" s="243">
        <f t="shared" si="96"/>
        <v>-30</v>
      </c>
      <c r="J407" s="243">
        <f t="shared" si="97"/>
        <v>-3</v>
      </c>
      <c r="K407" s="243">
        <f t="shared" si="98"/>
        <v>47</v>
      </c>
      <c r="L407" s="243">
        <f t="shared" si="99"/>
        <v>14</v>
      </c>
      <c r="X407" s="426">
        <v>42419</v>
      </c>
      <c r="Y407" s="228">
        <v>315</v>
      </c>
      <c r="Z407" s="293"/>
      <c r="AA407" s="228">
        <v>355</v>
      </c>
      <c r="AB407" s="228">
        <v>286</v>
      </c>
      <c r="AC407" s="228">
        <v>198</v>
      </c>
      <c r="AE407" s="64" t="str">
        <f t="shared" si="103"/>
        <v>2-2016</v>
      </c>
    </row>
    <row r="408" spans="1:31" s="64" customFormat="1" ht="13">
      <c r="A408" s="64">
        <f t="shared" si="101"/>
        <v>5</v>
      </c>
      <c r="B408" s="226">
        <f t="shared" si="104"/>
        <v>42433</v>
      </c>
      <c r="C408" s="227">
        <f t="shared" si="100"/>
        <v>349</v>
      </c>
      <c r="D408" s="342">
        <f>'Baltic Indices Daily'!H2044</f>
        <v>164</v>
      </c>
      <c r="E408" s="227">
        <f t="shared" si="102"/>
        <v>386</v>
      </c>
      <c r="F408" s="227">
        <f t="shared" si="105"/>
        <v>371</v>
      </c>
      <c r="G408" s="236">
        <f t="shared" si="106"/>
        <v>232</v>
      </c>
      <c r="H408" s="243">
        <f t="shared" si="95"/>
        <v>22</v>
      </c>
      <c r="I408" s="243">
        <f t="shared" si="96"/>
        <v>-13</v>
      </c>
      <c r="J408" s="243">
        <f t="shared" si="97"/>
        <v>34</v>
      </c>
      <c r="K408" s="243">
        <f t="shared" si="98"/>
        <v>38</v>
      </c>
      <c r="L408" s="243">
        <f t="shared" si="99"/>
        <v>20</v>
      </c>
      <c r="X408" s="426">
        <v>42426</v>
      </c>
      <c r="Y408" s="228">
        <v>327</v>
      </c>
      <c r="Z408" s="293"/>
      <c r="AA408" s="228">
        <v>352</v>
      </c>
      <c r="AB408" s="228">
        <v>333</v>
      </c>
      <c r="AC408" s="228">
        <v>212</v>
      </c>
      <c r="AE408" s="64" t="str">
        <f t="shared" si="103"/>
        <v>2-2016</v>
      </c>
    </row>
    <row r="409" spans="1:31" s="64" customFormat="1" ht="13">
      <c r="A409" s="64">
        <f t="shared" si="101"/>
        <v>5</v>
      </c>
      <c r="B409" s="226">
        <f t="shared" si="104"/>
        <v>42440</v>
      </c>
      <c r="C409" s="227">
        <f t="shared" si="100"/>
        <v>388</v>
      </c>
      <c r="D409" s="342">
        <f>'Baltic Indices Daily'!H2049</f>
        <v>176</v>
      </c>
      <c r="E409" s="227">
        <f t="shared" si="102"/>
        <v>477</v>
      </c>
      <c r="F409" s="227">
        <f t="shared" si="105"/>
        <v>420</v>
      </c>
      <c r="G409" s="236">
        <f t="shared" si="106"/>
        <v>249</v>
      </c>
      <c r="H409" s="243">
        <f t="shared" ref="H409:H425" si="107">C409-C408</f>
        <v>39</v>
      </c>
      <c r="I409" s="243">
        <f t="shared" ref="I409:I425" si="108">D409-D408</f>
        <v>12</v>
      </c>
      <c r="J409" s="243">
        <f t="shared" ref="J409:J425" si="109">E409-E408</f>
        <v>91</v>
      </c>
      <c r="K409" s="243">
        <f t="shared" ref="K409:K425" si="110">F409-F408</f>
        <v>49</v>
      </c>
      <c r="L409" s="243">
        <f t="shared" ref="L409:L425" si="111">G409-G408</f>
        <v>17</v>
      </c>
      <c r="X409" s="426">
        <v>42433</v>
      </c>
      <c r="Y409" s="228">
        <v>349</v>
      </c>
      <c r="Z409" s="293"/>
      <c r="AA409" s="228">
        <v>386</v>
      </c>
      <c r="AB409" s="228">
        <v>371</v>
      </c>
      <c r="AC409" s="228">
        <v>232</v>
      </c>
      <c r="AE409" s="64" t="str">
        <f t="shared" si="103"/>
        <v>3-2016</v>
      </c>
    </row>
    <row r="410" spans="1:31" s="64" customFormat="1" ht="13">
      <c r="A410" s="64">
        <f t="shared" si="101"/>
        <v>5</v>
      </c>
      <c r="B410" s="226">
        <f t="shared" si="104"/>
        <v>42447</v>
      </c>
      <c r="C410" s="227">
        <f t="shared" si="100"/>
        <v>395</v>
      </c>
      <c r="D410" s="342">
        <f>'Baltic Indices Daily'!H2054</f>
        <v>197</v>
      </c>
      <c r="E410" s="227">
        <f t="shared" si="102"/>
        <v>463</v>
      </c>
      <c r="F410" s="227">
        <f t="shared" si="105"/>
        <v>449</v>
      </c>
      <c r="G410" s="236">
        <f t="shared" si="106"/>
        <v>260</v>
      </c>
      <c r="H410" s="243">
        <f t="shared" si="107"/>
        <v>7</v>
      </c>
      <c r="I410" s="243">
        <f t="shared" si="108"/>
        <v>21</v>
      </c>
      <c r="J410" s="243">
        <f t="shared" si="109"/>
        <v>-14</v>
      </c>
      <c r="K410" s="243">
        <f t="shared" si="110"/>
        <v>29</v>
      </c>
      <c r="L410" s="243">
        <f t="shared" si="111"/>
        <v>11</v>
      </c>
      <c r="X410" s="426">
        <v>42440</v>
      </c>
      <c r="Y410" s="228">
        <v>388</v>
      </c>
      <c r="Z410" s="293"/>
      <c r="AA410" s="228">
        <v>477</v>
      </c>
      <c r="AB410" s="228">
        <v>420</v>
      </c>
      <c r="AC410" s="228">
        <v>249</v>
      </c>
      <c r="AE410" s="64" t="str">
        <f t="shared" si="103"/>
        <v>3-2016</v>
      </c>
    </row>
    <row r="411" spans="1:31" s="64" customFormat="1" ht="13">
      <c r="A411" s="64">
        <f t="shared" si="101"/>
        <v>5</v>
      </c>
      <c r="B411" s="226">
        <f t="shared" si="104"/>
        <v>42454</v>
      </c>
      <c r="C411" s="227">
        <f t="shared" si="100"/>
        <v>409</v>
      </c>
      <c r="D411" s="342">
        <f>'Baltic Indices Daily'!H2058</f>
        <v>203</v>
      </c>
      <c r="E411" s="227">
        <f t="shared" si="102"/>
        <v>471</v>
      </c>
      <c r="F411" s="227">
        <f t="shared" si="105"/>
        <v>474</v>
      </c>
      <c r="G411" s="236">
        <f t="shared" si="106"/>
        <v>270</v>
      </c>
      <c r="H411" s="243">
        <f t="shared" si="107"/>
        <v>14</v>
      </c>
      <c r="I411" s="243">
        <f t="shared" si="108"/>
        <v>6</v>
      </c>
      <c r="J411" s="243">
        <f t="shared" si="109"/>
        <v>8</v>
      </c>
      <c r="K411" s="243">
        <f t="shared" si="110"/>
        <v>25</v>
      </c>
      <c r="L411" s="243">
        <f t="shared" si="111"/>
        <v>10</v>
      </c>
      <c r="X411" s="426">
        <v>42447</v>
      </c>
      <c r="Y411" s="228">
        <v>395</v>
      </c>
      <c r="Z411" s="293"/>
      <c r="AA411" s="228">
        <v>463</v>
      </c>
      <c r="AB411" s="228">
        <v>449</v>
      </c>
      <c r="AC411" s="228">
        <v>260</v>
      </c>
      <c r="AE411" s="64" t="str">
        <f t="shared" si="103"/>
        <v>3-2016</v>
      </c>
    </row>
    <row r="412" spans="1:31" s="64" customFormat="1" ht="13">
      <c r="A412" s="64">
        <f t="shared" si="101"/>
        <v>5</v>
      </c>
      <c r="B412" s="226">
        <f t="shared" ref="B412:B420" si="112">IF(X413="","",X413)</f>
        <v>42461</v>
      </c>
      <c r="C412" s="227">
        <f t="shared" si="100"/>
        <v>450</v>
      </c>
      <c r="D412" s="342">
        <f>'Baltic Indices Daily'!H2062</f>
        <v>345</v>
      </c>
      <c r="E412" s="227">
        <f t="shared" si="102"/>
        <v>535</v>
      </c>
      <c r="F412" s="227">
        <f t="shared" si="105"/>
        <v>476</v>
      </c>
      <c r="G412" s="236">
        <f t="shared" si="106"/>
        <v>272</v>
      </c>
      <c r="H412" s="243">
        <f t="shared" si="107"/>
        <v>41</v>
      </c>
      <c r="I412" s="243">
        <f t="shared" si="108"/>
        <v>142</v>
      </c>
      <c r="J412" s="243">
        <f t="shared" si="109"/>
        <v>64</v>
      </c>
      <c r="K412" s="243">
        <f t="shared" si="110"/>
        <v>2</v>
      </c>
      <c r="L412" s="243">
        <f t="shared" si="111"/>
        <v>2</v>
      </c>
      <c r="X412" s="426">
        <v>42454</v>
      </c>
      <c r="Y412" s="228">
        <v>409</v>
      </c>
      <c r="Z412" s="293"/>
      <c r="AA412" s="228">
        <v>471</v>
      </c>
      <c r="AB412" s="228">
        <v>474</v>
      </c>
      <c r="AC412" s="228">
        <v>270</v>
      </c>
      <c r="AE412" s="64" t="str">
        <f t="shared" si="103"/>
        <v>3-2016</v>
      </c>
    </row>
    <row r="413" spans="1:31" s="64" customFormat="1" ht="13">
      <c r="A413" s="64">
        <f t="shared" si="101"/>
        <v>5</v>
      </c>
      <c r="B413" s="226">
        <f t="shared" si="112"/>
        <v>42468</v>
      </c>
      <c r="C413" s="227">
        <f t="shared" si="100"/>
        <v>539</v>
      </c>
      <c r="D413" s="342">
        <f>'Baltic Indices Daily'!H2067</f>
        <v>656</v>
      </c>
      <c r="E413" s="227">
        <f t="shared" si="102"/>
        <v>643</v>
      </c>
      <c r="F413" s="227">
        <f t="shared" si="105"/>
        <v>488</v>
      </c>
      <c r="G413" s="236">
        <f t="shared" si="106"/>
        <v>286</v>
      </c>
      <c r="H413" s="243">
        <f t="shared" si="107"/>
        <v>89</v>
      </c>
      <c r="I413" s="243">
        <f t="shared" si="108"/>
        <v>311</v>
      </c>
      <c r="J413" s="243">
        <f t="shared" si="109"/>
        <v>108</v>
      </c>
      <c r="K413" s="243">
        <f t="shared" si="110"/>
        <v>12</v>
      </c>
      <c r="L413" s="243">
        <f t="shared" si="111"/>
        <v>14</v>
      </c>
      <c r="X413" s="426">
        <v>42461</v>
      </c>
      <c r="Y413" s="228">
        <v>450</v>
      </c>
      <c r="Z413" s="293"/>
      <c r="AA413" s="228">
        <v>535</v>
      </c>
      <c r="AB413" s="228">
        <v>476</v>
      </c>
      <c r="AC413" s="228">
        <v>272</v>
      </c>
      <c r="AE413" s="64" t="str">
        <f t="shared" si="103"/>
        <v>4-2016</v>
      </c>
    </row>
    <row r="414" spans="1:31" s="64" customFormat="1" ht="13">
      <c r="A414" s="64">
        <f t="shared" si="101"/>
        <v>5</v>
      </c>
      <c r="B414" s="226">
        <f t="shared" si="112"/>
        <v>42475</v>
      </c>
      <c r="C414" s="227">
        <f t="shared" si="100"/>
        <v>635</v>
      </c>
      <c r="D414" s="342">
        <f>'Baltic Indices Daily'!H2072</f>
        <v>949</v>
      </c>
      <c r="E414" s="227">
        <f t="shared" si="102"/>
        <v>727</v>
      </c>
      <c r="F414" s="227">
        <f t="shared" si="105"/>
        <v>525</v>
      </c>
      <c r="G414" s="236">
        <f t="shared" si="106"/>
        <v>321</v>
      </c>
      <c r="H414" s="243">
        <f t="shared" si="107"/>
        <v>96</v>
      </c>
      <c r="I414" s="243">
        <f t="shared" si="108"/>
        <v>293</v>
      </c>
      <c r="J414" s="243">
        <f t="shared" si="109"/>
        <v>84</v>
      </c>
      <c r="K414" s="243">
        <f t="shared" si="110"/>
        <v>37</v>
      </c>
      <c r="L414" s="243">
        <f t="shared" si="111"/>
        <v>35</v>
      </c>
      <c r="X414" s="426">
        <v>42468</v>
      </c>
      <c r="Y414" s="228">
        <v>539</v>
      </c>
      <c r="Z414" s="293"/>
      <c r="AA414" s="228">
        <v>643</v>
      </c>
      <c r="AB414" s="228">
        <v>488</v>
      </c>
      <c r="AC414" s="228">
        <v>286</v>
      </c>
      <c r="AE414" s="64" t="str">
        <f t="shared" si="103"/>
        <v>4-2016</v>
      </c>
    </row>
    <row r="415" spans="1:31" s="64" customFormat="1" ht="13">
      <c r="A415" s="64">
        <f t="shared" si="101"/>
        <v>5</v>
      </c>
      <c r="B415" s="226">
        <f t="shared" si="112"/>
        <v>42482</v>
      </c>
      <c r="C415" s="227">
        <f t="shared" si="100"/>
        <v>688</v>
      </c>
      <c r="D415" s="342">
        <f>'Baltic Indices Daily'!H2077</f>
        <v>1085</v>
      </c>
      <c r="E415" s="227">
        <f t="shared" si="102"/>
        <v>736</v>
      </c>
      <c r="F415" s="227">
        <f t="shared" si="105"/>
        <v>558</v>
      </c>
      <c r="G415" s="236">
        <f t="shared" si="106"/>
        <v>354</v>
      </c>
      <c r="H415" s="243">
        <f t="shared" si="107"/>
        <v>53</v>
      </c>
      <c r="I415" s="243">
        <f t="shared" si="108"/>
        <v>136</v>
      </c>
      <c r="J415" s="243">
        <f t="shared" si="109"/>
        <v>9</v>
      </c>
      <c r="K415" s="243">
        <f t="shared" si="110"/>
        <v>33</v>
      </c>
      <c r="L415" s="243">
        <f t="shared" si="111"/>
        <v>33</v>
      </c>
      <c r="X415" s="426">
        <v>42475</v>
      </c>
      <c r="Y415" s="228">
        <v>635</v>
      </c>
      <c r="Z415" s="293"/>
      <c r="AA415" s="228">
        <v>727</v>
      </c>
      <c r="AB415" s="228">
        <v>525</v>
      </c>
      <c r="AC415" s="228">
        <v>321</v>
      </c>
      <c r="AE415" s="64" t="str">
        <f t="shared" si="103"/>
        <v>4-2016</v>
      </c>
    </row>
    <row r="416" spans="1:31" s="64" customFormat="1" ht="13">
      <c r="A416" s="64">
        <f t="shared" si="101"/>
        <v>5</v>
      </c>
      <c r="B416" s="226">
        <f t="shared" si="112"/>
        <v>42489</v>
      </c>
      <c r="C416" s="227">
        <f t="shared" si="100"/>
        <v>703</v>
      </c>
      <c r="D416" s="342">
        <f>'Baltic Indices Daily'!H2082</f>
        <v>1117</v>
      </c>
      <c r="E416" s="227">
        <f t="shared" si="102"/>
        <v>667</v>
      </c>
      <c r="F416" s="227">
        <f t="shared" si="105"/>
        <v>582</v>
      </c>
      <c r="G416" s="236">
        <f t="shared" si="106"/>
        <v>367</v>
      </c>
      <c r="H416" s="243">
        <f t="shared" si="107"/>
        <v>15</v>
      </c>
      <c r="I416" s="243">
        <f t="shared" si="108"/>
        <v>32</v>
      </c>
      <c r="J416" s="243">
        <f t="shared" si="109"/>
        <v>-69</v>
      </c>
      <c r="K416" s="243">
        <f t="shared" si="110"/>
        <v>24</v>
      </c>
      <c r="L416" s="243">
        <f t="shared" si="111"/>
        <v>13</v>
      </c>
      <c r="X416" s="426">
        <v>42482</v>
      </c>
      <c r="Y416" s="228">
        <v>688</v>
      </c>
      <c r="Z416" s="293"/>
      <c r="AA416" s="228">
        <v>736</v>
      </c>
      <c r="AB416" s="228">
        <v>558</v>
      </c>
      <c r="AC416" s="228">
        <v>354</v>
      </c>
      <c r="AE416" s="64" t="str">
        <f t="shared" si="103"/>
        <v>4-2016</v>
      </c>
    </row>
    <row r="417" spans="1:31" s="64" customFormat="1" ht="13">
      <c r="A417" s="64">
        <f t="shared" si="101"/>
        <v>5</v>
      </c>
      <c r="B417" s="226">
        <f t="shared" si="112"/>
        <v>42496</v>
      </c>
      <c r="C417" s="227">
        <f t="shared" si="100"/>
        <v>631</v>
      </c>
      <c r="D417" s="342">
        <f>'Baltic Indices Daily'!H2086</f>
        <v>892</v>
      </c>
      <c r="E417" s="227">
        <f t="shared" si="102"/>
        <v>591</v>
      </c>
      <c r="F417" s="227">
        <f t="shared" si="105"/>
        <v>578</v>
      </c>
      <c r="G417" s="236">
        <f t="shared" si="106"/>
        <v>359</v>
      </c>
      <c r="H417" s="243">
        <f t="shared" si="107"/>
        <v>-72</v>
      </c>
      <c r="I417" s="243">
        <f t="shared" si="108"/>
        <v>-225</v>
      </c>
      <c r="J417" s="243">
        <f t="shared" si="109"/>
        <v>-76</v>
      </c>
      <c r="K417" s="243">
        <f t="shared" si="110"/>
        <v>-4</v>
      </c>
      <c r="L417" s="243">
        <f t="shared" si="111"/>
        <v>-8</v>
      </c>
      <c r="X417" s="426">
        <v>42489</v>
      </c>
      <c r="Y417" s="228">
        <v>703</v>
      </c>
      <c r="Z417" s="293"/>
      <c r="AA417" s="228">
        <v>667</v>
      </c>
      <c r="AB417" s="228">
        <v>582</v>
      </c>
      <c r="AC417" s="228">
        <v>367</v>
      </c>
      <c r="AE417" s="64" t="str">
        <f t="shared" si="103"/>
        <v>4-2016</v>
      </c>
    </row>
    <row r="418" spans="1:31" s="64" customFormat="1" ht="13">
      <c r="A418" s="64">
        <f t="shared" si="101"/>
        <v>5</v>
      </c>
      <c r="B418" s="226">
        <f t="shared" si="112"/>
        <v>42503</v>
      </c>
      <c r="C418" s="227">
        <f t="shared" si="100"/>
        <v>600</v>
      </c>
      <c r="D418" s="342">
        <f>'Baltic Indices Daily'!H2091</f>
        <v>798</v>
      </c>
      <c r="E418" s="227">
        <f t="shared" si="102"/>
        <v>597</v>
      </c>
      <c r="F418" s="227">
        <f t="shared" si="105"/>
        <v>553</v>
      </c>
      <c r="G418" s="236">
        <f t="shared" si="106"/>
        <v>347</v>
      </c>
      <c r="H418" s="243">
        <f t="shared" si="107"/>
        <v>-31</v>
      </c>
      <c r="I418" s="243">
        <f t="shared" si="108"/>
        <v>-94</v>
      </c>
      <c r="J418" s="243">
        <f t="shared" si="109"/>
        <v>6</v>
      </c>
      <c r="K418" s="243">
        <f t="shared" si="110"/>
        <v>-25</v>
      </c>
      <c r="L418" s="243">
        <f t="shared" si="111"/>
        <v>-12</v>
      </c>
      <c r="X418" s="426">
        <v>42496</v>
      </c>
      <c r="Y418" s="228">
        <v>631</v>
      </c>
      <c r="Z418" s="293"/>
      <c r="AA418" s="228">
        <v>591</v>
      </c>
      <c r="AB418" s="228">
        <v>578</v>
      </c>
      <c r="AC418" s="228">
        <v>359</v>
      </c>
      <c r="AE418" s="64" t="str">
        <f t="shared" si="103"/>
        <v>5-2016</v>
      </c>
    </row>
    <row r="419" spans="1:31" s="64" customFormat="1" ht="13">
      <c r="A419" s="64">
        <f t="shared" si="101"/>
        <v>5</v>
      </c>
      <c r="B419" s="226">
        <f t="shared" si="112"/>
        <v>42510</v>
      </c>
      <c r="C419" s="227">
        <f t="shared" si="100"/>
        <v>625</v>
      </c>
      <c r="D419" s="342">
        <f>'Baltic Indices Daily'!H2096</f>
        <v>870</v>
      </c>
      <c r="E419" s="227">
        <f t="shared" si="102"/>
        <v>614</v>
      </c>
      <c r="F419" s="227">
        <f t="shared" si="105"/>
        <v>562</v>
      </c>
      <c r="G419" s="236">
        <f t="shared" si="106"/>
        <v>343</v>
      </c>
      <c r="H419" s="243">
        <f t="shared" si="107"/>
        <v>25</v>
      </c>
      <c r="I419" s="243">
        <f t="shared" si="108"/>
        <v>72</v>
      </c>
      <c r="J419" s="243">
        <f t="shared" si="109"/>
        <v>17</v>
      </c>
      <c r="K419" s="243">
        <f t="shared" si="110"/>
        <v>9</v>
      </c>
      <c r="L419" s="243">
        <f t="shared" si="111"/>
        <v>-4</v>
      </c>
      <c r="X419" s="426">
        <v>42503</v>
      </c>
      <c r="Y419" s="228">
        <v>600</v>
      </c>
      <c r="Z419" s="293"/>
      <c r="AA419" s="228">
        <v>597</v>
      </c>
      <c r="AB419" s="228">
        <v>553</v>
      </c>
      <c r="AC419" s="228">
        <v>347</v>
      </c>
      <c r="AE419" s="64" t="str">
        <f t="shared" si="103"/>
        <v>5-2016</v>
      </c>
    </row>
    <row r="420" spans="1:31" s="64" customFormat="1" ht="13">
      <c r="A420" s="64">
        <f t="shared" si="101"/>
        <v>5</v>
      </c>
      <c r="B420" s="226">
        <f t="shared" si="112"/>
        <v>42517</v>
      </c>
      <c r="C420" s="227">
        <f t="shared" si="100"/>
        <v>606</v>
      </c>
      <c r="D420" s="342">
        <f>'Baltic Indices Daily'!H2101</f>
        <v>830</v>
      </c>
      <c r="E420" s="227">
        <f t="shared" si="102"/>
        <v>582</v>
      </c>
      <c r="F420" s="227">
        <f t="shared" si="105"/>
        <v>579</v>
      </c>
      <c r="G420" s="236">
        <f t="shared" si="106"/>
        <v>347</v>
      </c>
      <c r="H420" s="243">
        <f t="shared" si="107"/>
        <v>-19</v>
      </c>
      <c r="I420" s="243">
        <f t="shared" si="108"/>
        <v>-40</v>
      </c>
      <c r="J420" s="243">
        <f t="shared" si="109"/>
        <v>-32</v>
      </c>
      <c r="K420" s="243">
        <f t="shared" si="110"/>
        <v>17</v>
      </c>
      <c r="L420" s="243">
        <f t="shared" si="111"/>
        <v>4</v>
      </c>
      <c r="X420" s="426">
        <v>42510</v>
      </c>
      <c r="Y420" s="228">
        <v>625</v>
      </c>
      <c r="Z420" s="293"/>
      <c r="AA420" s="228">
        <v>614</v>
      </c>
      <c r="AB420" s="228">
        <v>562</v>
      </c>
      <c r="AC420" s="228">
        <v>343</v>
      </c>
      <c r="AE420" s="64" t="str">
        <f t="shared" si="103"/>
        <v>5-2016</v>
      </c>
    </row>
    <row r="421" spans="1:31" s="64" customFormat="1" ht="13">
      <c r="A421" s="64">
        <f t="shared" si="101"/>
        <v>5</v>
      </c>
      <c r="B421" s="226">
        <f>IF(X422="","",X422)</f>
        <v>42524</v>
      </c>
      <c r="C421" s="227">
        <f t="shared" si="100"/>
        <v>610</v>
      </c>
      <c r="D421" s="342">
        <f>'Baltic Indices Daily'!H2105</f>
        <v>913</v>
      </c>
      <c r="E421" s="227">
        <f t="shared" si="102"/>
        <v>550</v>
      </c>
      <c r="F421" s="227">
        <f t="shared" si="105"/>
        <v>574</v>
      </c>
      <c r="G421" s="236">
        <f t="shared" si="106"/>
        <v>349</v>
      </c>
      <c r="H421" s="243">
        <f t="shared" si="107"/>
        <v>4</v>
      </c>
      <c r="I421" s="243">
        <f t="shared" si="108"/>
        <v>83</v>
      </c>
      <c r="J421" s="243">
        <f t="shared" si="109"/>
        <v>-32</v>
      </c>
      <c r="K421" s="243">
        <f t="shared" si="110"/>
        <v>-5</v>
      </c>
      <c r="L421" s="243">
        <f t="shared" si="111"/>
        <v>2</v>
      </c>
      <c r="X421" s="426">
        <v>42517</v>
      </c>
      <c r="Y421" s="228">
        <v>606</v>
      </c>
      <c r="Z421" s="293"/>
      <c r="AA421" s="228">
        <v>582</v>
      </c>
      <c r="AB421" s="228">
        <v>579</v>
      </c>
      <c r="AC421" s="228">
        <v>347</v>
      </c>
      <c r="AE421" s="64" t="str">
        <f t="shared" si="103"/>
        <v>5-2016</v>
      </c>
    </row>
    <row r="422" spans="1:31" s="64" customFormat="1" ht="13">
      <c r="A422" s="64">
        <f t="shared" si="101"/>
        <v>5</v>
      </c>
      <c r="B422" s="226">
        <f>IF(X423="","",X423)</f>
        <v>42531</v>
      </c>
      <c r="C422" s="227">
        <f t="shared" si="100"/>
        <v>610</v>
      </c>
      <c r="D422" s="342">
        <f>'Baltic Indices Daily'!H2110</f>
        <v>1006</v>
      </c>
      <c r="E422" s="227">
        <f t="shared" si="102"/>
        <v>543</v>
      </c>
      <c r="F422" s="227">
        <f t="shared" si="105"/>
        <v>557</v>
      </c>
      <c r="G422" s="236">
        <f t="shared" si="106"/>
        <v>327</v>
      </c>
      <c r="H422" s="243">
        <f t="shared" si="107"/>
        <v>0</v>
      </c>
      <c r="I422" s="243">
        <f t="shared" si="108"/>
        <v>93</v>
      </c>
      <c r="J422" s="243">
        <f t="shared" si="109"/>
        <v>-7</v>
      </c>
      <c r="K422" s="243">
        <f t="shared" si="110"/>
        <v>-17</v>
      </c>
      <c r="L422" s="243">
        <f t="shared" si="111"/>
        <v>-22</v>
      </c>
      <c r="X422" s="426">
        <v>42524</v>
      </c>
      <c r="Y422" s="228">
        <v>610</v>
      </c>
      <c r="Z422" s="293"/>
      <c r="AA422" s="228">
        <v>550</v>
      </c>
      <c r="AB422" s="228">
        <v>574</v>
      </c>
      <c r="AC422" s="228">
        <v>349</v>
      </c>
      <c r="AE422" s="64" t="str">
        <f t="shared" si="103"/>
        <v>6-2016</v>
      </c>
    </row>
    <row r="423" spans="1:31" s="64" customFormat="1" ht="13">
      <c r="A423" s="64">
        <f t="shared" si="101"/>
        <v>5</v>
      </c>
      <c r="B423" s="226">
        <f t="shared" ref="B423:B431" si="113">IF(X424="","",X424)</f>
        <v>42538</v>
      </c>
      <c r="C423" s="227">
        <f t="shared" si="100"/>
        <v>587</v>
      </c>
      <c r="D423" s="342">
        <f>'Baltic Indices Daily'!H2115</f>
        <v>927</v>
      </c>
      <c r="E423" s="227">
        <f t="shared" si="102"/>
        <v>546</v>
      </c>
      <c r="F423" s="227">
        <f t="shared" si="105"/>
        <v>555</v>
      </c>
      <c r="G423" s="236">
        <f t="shared" si="106"/>
        <v>311</v>
      </c>
      <c r="H423" s="243">
        <f t="shared" si="107"/>
        <v>-23</v>
      </c>
      <c r="I423" s="243">
        <f t="shared" si="108"/>
        <v>-79</v>
      </c>
      <c r="J423" s="243">
        <f t="shared" si="109"/>
        <v>3</v>
      </c>
      <c r="K423" s="243">
        <f t="shared" si="110"/>
        <v>-2</v>
      </c>
      <c r="L423" s="243">
        <f t="shared" si="111"/>
        <v>-16</v>
      </c>
      <c r="X423" s="426">
        <v>42531</v>
      </c>
      <c r="Y423" s="228">
        <v>610</v>
      </c>
      <c r="Z423" s="293"/>
      <c r="AA423" s="228">
        <v>543</v>
      </c>
      <c r="AB423" s="228">
        <v>557</v>
      </c>
      <c r="AC423" s="228">
        <v>327</v>
      </c>
      <c r="AE423" s="64" t="str">
        <f t="shared" si="103"/>
        <v>6-2016</v>
      </c>
    </row>
    <row r="424" spans="1:31" s="64" customFormat="1" ht="13">
      <c r="A424" s="64">
        <f t="shared" si="101"/>
        <v>5</v>
      </c>
      <c r="B424" s="226">
        <f t="shared" si="113"/>
        <v>42545</v>
      </c>
      <c r="C424" s="227">
        <f t="shared" ref="C424:C431" si="114">Y425</f>
        <v>609</v>
      </c>
      <c r="D424" s="342">
        <f>'Baltic Indices Daily'!H2120</f>
        <v>913</v>
      </c>
      <c r="E424" s="227">
        <f t="shared" si="102"/>
        <v>585</v>
      </c>
      <c r="F424" s="227">
        <f t="shared" si="105"/>
        <v>583</v>
      </c>
      <c r="G424" s="236">
        <f t="shared" si="106"/>
        <v>329</v>
      </c>
      <c r="H424" s="243">
        <f t="shared" si="107"/>
        <v>22</v>
      </c>
      <c r="I424" s="243">
        <f t="shared" si="108"/>
        <v>-14</v>
      </c>
      <c r="J424" s="243">
        <f t="shared" si="109"/>
        <v>39</v>
      </c>
      <c r="K424" s="243">
        <f t="shared" si="110"/>
        <v>28</v>
      </c>
      <c r="L424" s="243">
        <f t="shared" si="111"/>
        <v>18</v>
      </c>
      <c r="X424" s="426">
        <v>42538</v>
      </c>
      <c r="Y424" s="228">
        <v>587</v>
      </c>
      <c r="Z424" s="293"/>
      <c r="AA424" s="228">
        <v>546</v>
      </c>
      <c r="AB424" s="228">
        <v>555</v>
      </c>
      <c r="AC424" s="228">
        <v>311</v>
      </c>
      <c r="AE424" s="64" t="str">
        <f t="shared" si="103"/>
        <v>6-2016</v>
      </c>
    </row>
    <row r="425" spans="1:31" s="64" customFormat="1" ht="13">
      <c r="A425" s="64">
        <f t="shared" si="101"/>
        <v>5</v>
      </c>
      <c r="B425" s="226">
        <f t="shared" si="113"/>
        <v>42552</v>
      </c>
      <c r="C425" s="227">
        <f t="shared" si="114"/>
        <v>677</v>
      </c>
      <c r="D425" s="342">
        <f>'Baltic Indices Daily'!H2125</f>
        <v>1030</v>
      </c>
      <c r="E425" s="227">
        <f t="shared" si="102"/>
        <v>691</v>
      </c>
      <c r="F425" s="227">
        <f t="shared" si="105"/>
        <v>627</v>
      </c>
      <c r="G425" s="236">
        <f t="shared" si="106"/>
        <v>344</v>
      </c>
      <c r="H425" s="243">
        <f t="shared" si="107"/>
        <v>68</v>
      </c>
      <c r="I425" s="243">
        <f t="shared" si="108"/>
        <v>117</v>
      </c>
      <c r="J425" s="243">
        <f t="shared" si="109"/>
        <v>106</v>
      </c>
      <c r="K425" s="243">
        <f t="shared" si="110"/>
        <v>44</v>
      </c>
      <c r="L425" s="243">
        <f t="shared" si="111"/>
        <v>15</v>
      </c>
      <c r="X425" s="426">
        <v>42545</v>
      </c>
      <c r="Y425" s="228">
        <v>609</v>
      </c>
      <c r="Z425" s="293"/>
      <c r="AA425" s="228">
        <v>585</v>
      </c>
      <c r="AB425" s="228">
        <v>583</v>
      </c>
      <c r="AC425" s="228">
        <v>329</v>
      </c>
      <c r="AE425" s="64" t="str">
        <f t="shared" si="103"/>
        <v>6-2016</v>
      </c>
    </row>
    <row r="426" spans="1:31" s="64" customFormat="1" ht="13">
      <c r="A426" s="64">
        <f t="shared" si="101"/>
        <v>5</v>
      </c>
      <c r="B426" s="226">
        <f t="shared" si="113"/>
        <v>42559</v>
      </c>
      <c r="C426" s="227">
        <f t="shared" si="114"/>
        <v>703</v>
      </c>
      <c r="D426" s="342">
        <f>'Baltic Indices Daily'!H2130</f>
        <v>1002</v>
      </c>
      <c r="E426" s="227">
        <f t="shared" si="102"/>
        <v>792</v>
      </c>
      <c r="F426" s="227">
        <f t="shared" si="105"/>
        <v>647</v>
      </c>
      <c r="G426" s="236">
        <f t="shared" si="106"/>
        <v>354</v>
      </c>
      <c r="H426" s="243">
        <f t="shared" ref="H426:I428" si="115">C426-C425</f>
        <v>26</v>
      </c>
      <c r="I426" s="243">
        <f t="shared" si="115"/>
        <v>-28</v>
      </c>
      <c r="J426" s="243">
        <f t="shared" ref="J426:J457" si="116">E426-E425</f>
        <v>101</v>
      </c>
      <c r="K426" s="243">
        <f t="shared" ref="K426:K457" si="117">F426-F425</f>
        <v>20</v>
      </c>
      <c r="L426" s="243">
        <f t="shared" ref="L426:L457" si="118">G426-G425</f>
        <v>10</v>
      </c>
      <c r="X426" s="426">
        <v>42552</v>
      </c>
      <c r="Y426" s="228">
        <v>677</v>
      </c>
      <c r="Z426" s="293"/>
      <c r="AA426" s="228">
        <v>691</v>
      </c>
      <c r="AB426" s="228">
        <v>627</v>
      </c>
      <c r="AC426" s="228">
        <v>344</v>
      </c>
      <c r="AE426" s="64" t="str">
        <f t="shared" si="103"/>
        <v>7-2016</v>
      </c>
    </row>
    <row r="427" spans="1:31" s="64" customFormat="1" ht="13">
      <c r="A427" s="64">
        <f t="shared" si="101"/>
        <v>5</v>
      </c>
      <c r="B427" s="226">
        <f t="shared" si="113"/>
        <v>42566</v>
      </c>
      <c r="C427" s="227">
        <f t="shared" si="114"/>
        <v>745</v>
      </c>
      <c r="D427" s="342">
        <f>'Baltic Indices Daily'!H2135</f>
        <v>1023</v>
      </c>
      <c r="E427" s="227">
        <f t="shared" si="105"/>
        <v>863</v>
      </c>
      <c r="F427" s="227">
        <f t="shared" si="105"/>
        <v>693</v>
      </c>
      <c r="G427" s="236">
        <f t="shared" si="106"/>
        <v>363</v>
      </c>
      <c r="H427" s="243">
        <f t="shared" si="115"/>
        <v>42</v>
      </c>
      <c r="I427" s="243">
        <f t="shared" si="115"/>
        <v>21</v>
      </c>
      <c r="J427" s="243">
        <f t="shared" si="116"/>
        <v>71</v>
      </c>
      <c r="K427" s="243">
        <f t="shared" si="117"/>
        <v>46</v>
      </c>
      <c r="L427" s="243">
        <f t="shared" si="118"/>
        <v>9</v>
      </c>
      <c r="X427" s="426">
        <v>42559</v>
      </c>
      <c r="Y427" s="228">
        <v>703</v>
      </c>
      <c r="Z427" s="293"/>
      <c r="AA427" s="228">
        <v>792</v>
      </c>
      <c r="AB427" s="228">
        <v>647</v>
      </c>
      <c r="AC427" s="228">
        <v>354</v>
      </c>
      <c r="AE427" s="64" t="str">
        <f t="shared" si="103"/>
        <v>7-2016</v>
      </c>
    </row>
    <row r="428" spans="1:31" s="64" customFormat="1" ht="13">
      <c r="A428" s="64">
        <f t="shared" si="101"/>
        <v>5</v>
      </c>
      <c r="B428" s="226">
        <f t="shared" si="113"/>
        <v>42573</v>
      </c>
      <c r="C428" s="227">
        <f t="shared" si="114"/>
        <v>718</v>
      </c>
      <c r="D428" s="342">
        <f>'Baltic Indices Daily'!H2140</f>
        <v>895</v>
      </c>
      <c r="E428" s="227">
        <f t="shared" ref="E428:G433" si="119">IF(AA429="","",AA429)</f>
        <v>827</v>
      </c>
      <c r="F428" s="227">
        <f t="shared" si="119"/>
        <v>698</v>
      </c>
      <c r="G428" s="236">
        <f t="shared" si="119"/>
        <v>383</v>
      </c>
      <c r="H428" s="243">
        <f t="shared" si="115"/>
        <v>-27</v>
      </c>
      <c r="I428" s="243">
        <f t="shared" si="115"/>
        <v>-128</v>
      </c>
      <c r="J428" s="243">
        <f t="shared" si="116"/>
        <v>-36</v>
      </c>
      <c r="K428" s="243">
        <f t="shared" si="117"/>
        <v>5</v>
      </c>
      <c r="L428" s="243">
        <f t="shared" si="118"/>
        <v>20</v>
      </c>
      <c r="X428" s="426">
        <v>42566</v>
      </c>
      <c r="Y428" s="228">
        <v>745</v>
      </c>
      <c r="Z428" s="293"/>
      <c r="AA428" s="228">
        <v>863</v>
      </c>
      <c r="AB428" s="228">
        <v>693</v>
      </c>
      <c r="AC428" s="228">
        <v>363</v>
      </c>
      <c r="AE428" s="64" t="str">
        <f t="shared" si="103"/>
        <v>7-2016</v>
      </c>
    </row>
    <row r="429" spans="1:31" s="64" customFormat="1" ht="13">
      <c r="A429" s="64">
        <f t="shared" ref="A429:A460" si="120">WEEKDAY(B429,2)</f>
        <v>5</v>
      </c>
      <c r="B429" s="226">
        <f>IF(X430="","",X430)</f>
        <v>42580</v>
      </c>
      <c r="C429" s="227">
        <f t="shared" si="114"/>
        <v>656</v>
      </c>
      <c r="D429" s="342">
        <f>'Baltic Indices Daily'!H2145</f>
        <v>768</v>
      </c>
      <c r="E429" s="227">
        <f t="shared" si="119"/>
        <v>692</v>
      </c>
      <c r="F429" s="227">
        <f t="shared" si="119"/>
        <v>671</v>
      </c>
      <c r="G429" s="236">
        <f t="shared" si="119"/>
        <v>399</v>
      </c>
      <c r="H429" s="243">
        <f t="shared" ref="H429:H460" si="121">C429-C428</f>
        <v>-62</v>
      </c>
      <c r="I429" s="243">
        <f t="shared" ref="I429:I460" si="122">D429-D428</f>
        <v>-127</v>
      </c>
      <c r="J429" s="243">
        <f t="shared" si="116"/>
        <v>-135</v>
      </c>
      <c r="K429" s="243">
        <f t="shared" si="117"/>
        <v>-27</v>
      </c>
      <c r="L429" s="243">
        <f t="shared" si="118"/>
        <v>16</v>
      </c>
      <c r="X429" s="426">
        <v>42573</v>
      </c>
      <c r="Y429" s="228">
        <v>718</v>
      </c>
      <c r="Z429" s="293"/>
      <c r="AA429" s="228">
        <v>827</v>
      </c>
      <c r="AB429" s="228">
        <v>698</v>
      </c>
      <c r="AC429" s="228">
        <v>383</v>
      </c>
      <c r="AE429" s="64" t="str">
        <f t="shared" si="103"/>
        <v>7-2016</v>
      </c>
    </row>
    <row r="430" spans="1:31" s="64" customFormat="1" ht="13">
      <c r="A430" s="64">
        <f t="shared" si="120"/>
        <v>5</v>
      </c>
      <c r="B430" s="226">
        <f t="shared" si="113"/>
        <v>42587</v>
      </c>
      <c r="C430" s="227">
        <f t="shared" si="114"/>
        <v>636</v>
      </c>
      <c r="D430" s="342">
        <f>'Baltic Indices Daily'!H2150</f>
        <v>770</v>
      </c>
      <c r="E430" s="227">
        <f t="shared" si="119"/>
        <v>640</v>
      </c>
      <c r="F430" s="227">
        <f t="shared" si="119"/>
        <v>647</v>
      </c>
      <c r="G430" s="236">
        <f t="shared" si="119"/>
        <v>394</v>
      </c>
      <c r="H430" s="243">
        <f t="shared" si="121"/>
        <v>-20</v>
      </c>
      <c r="I430" s="243">
        <f t="shared" si="122"/>
        <v>2</v>
      </c>
      <c r="J430" s="243">
        <f t="shared" si="116"/>
        <v>-52</v>
      </c>
      <c r="K430" s="243">
        <f t="shared" si="117"/>
        <v>-24</v>
      </c>
      <c r="L430" s="243">
        <f t="shared" si="118"/>
        <v>-5</v>
      </c>
      <c r="X430" s="426">
        <v>42580</v>
      </c>
      <c r="Y430" s="228">
        <v>656</v>
      </c>
      <c r="Z430" s="293"/>
      <c r="AA430" s="228">
        <v>692</v>
      </c>
      <c r="AB430" s="228">
        <v>671</v>
      </c>
      <c r="AC430" s="228">
        <v>399</v>
      </c>
      <c r="AE430" s="64" t="str">
        <f t="shared" si="103"/>
        <v>7-2016</v>
      </c>
    </row>
    <row r="431" spans="1:31" s="64" customFormat="1" ht="13">
      <c r="A431" s="64">
        <f t="shared" si="120"/>
        <v>5</v>
      </c>
      <c r="B431" s="226">
        <f t="shared" si="113"/>
        <v>42594</v>
      </c>
      <c r="C431" s="227">
        <f t="shared" si="114"/>
        <v>671</v>
      </c>
      <c r="D431" s="342">
        <f>'Baltic Indices Daily'!H2155</f>
        <v>891</v>
      </c>
      <c r="E431" s="227">
        <f t="shared" si="119"/>
        <v>703</v>
      </c>
      <c r="F431" s="227">
        <f t="shared" si="119"/>
        <v>643</v>
      </c>
      <c r="G431" s="236">
        <f t="shared" si="119"/>
        <v>396</v>
      </c>
      <c r="H431" s="243">
        <f t="shared" si="121"/>
        <v>35</v>
      </c>
      <c r="I431" s="243">
        <f t="shared" si="122"/>
        <v>121</v>
      </c>
      <c r="J431" s="243">
        <f t="shared" si="116"/>
        <v>63</v>
      </c>
      <c r="K431" s="243">
        <f t="shared" si="117"/>
        <v>-4</v>
      </c>
      <c r="L431" s="243">
        <f t="shared" si="118"/>
        <v>2</v>
      </c>
      <c r="X431" s="426">
        <v>42587</v>
      </c>
      <c r="Y431" s="228">
        <v>636</v>
      </c>
      <c r="Z431" s="293"/>
      <c r="AA431" s="228">
        <v>640</v>
      </c>
      <c r="AB431" s="228">
        <v>647</v>
      </c>
      <c r="AC431" s="228">
        <v>394</v>
      </c>
      <c r="AE431" s="64" t="str">
        <f t="shared" si="103"/>
        <v>8-2016</v>
      </c>
    </row>
    <row r="432" spans="1:31" s="64" customFormat="1" ht="13">
      <c r="A432" s="64">
        <f t="shared" si="120"/>
        <v>5</v>
      </c>
      <c r="B432" s="226">
        <f t="shared" ref="B432:B479" si="123">IF(X433="","",X433)</f>
        <v>42601</v>
      </c>
      <c r="C432" s="227">
        <f>Y433</f>
        <v>683</v>
      </c>
      <c r="D432" s="342">
        <f>'Baltic Indices Daily'!H2160</f>
        <v>843</v>
      </c>
      <c r="E432" s="227">
        <f t="shared" si="119"/>
        <v>727</v>
      </c>
      <c r="F432" s="227">
        <f t="shared" si="119"/>
        <v>686</v>
      </c>
      <c r="G432" s="236">
        <f t="shared" si="119"/>
        <v>412</v>
      </c>
      <c r="H432" s="243">
        <f t="shared" si="121"/>
        <v>12</v>
      </c>
      <c r="I432" s="243">
        <f t="shared" si="122"/>
        <v>-48</v>
      </c>
      <c r="J432" s="243">
        <f t="shared" si="116"/>
        <v>24</v>
      </c>
      <c r="K432" s="243">
        <f t="shared" si="117"/>
        <v>43</v>
      </c>
      <c r="L432" s="243">
        <f t="shared" si="118"/>
        <v>16</v>
      </c>
      <c r="X432" s="426">
        <v>42594</v>
      </c>
      <c r="Y432" s="228">
        <v>671</v>
      </c>
      <c r="Z432" s="293"/>
      <c r="AA432" s="228">
        <v>703</v>
      </c>
      <c r="AB432" s="228">
        <v>643</v>
      </c>
      <c r="AC432" s="228">
        <v>396</v>
      </c>
      <c r="AE432" s="64" t="str">
        <f t="shared" si="103"/>
        <v>8-2016</v>
      </c>
    </row>
    <row r="433" spans="1:31" s="64" customFormat="1" ht="13">
      <c r="A433" s="64">
        <f t="shared" si="120"/>
        <v>5</v>
      </c>
      <c r="B433" s="226">
        <f t="shared" si="123"/>
        <v>42608</v>
      </c>
      <c r="C433" s="227">
        <f>Y434</f>
        <v>720</v>
      </c>
      <c r="D433" s="342">
        <f>'Baltic Indices Daily'!H2165</f>
        <v>1001</v>
      </c>
      <c r="E433" s="227">
        <f t="shared" si="119"/>
        <v>687</v>
      </c>
      <c r="F433" s="227">
        <f t="shared" si="119"/>
        <v>715</v>
      </c>
      <c r="G433" s="236">
        <f t="shared" si="119"/>
        <v>431</v>
      </c>
      <c r="H433" s="243">
        <f t="shared" si="121"/>
        <v>37</v>
      </c>
      <c r="I433" s="243">
        <f t="shared" si="122"/>
        <v>158</v>
      </c>
      <c r="J433" s="243">
        <f t="shared" si="116"/>
        <v>-40</v>
      </c>
      <c r="K433" s="243">
        <f t="shared" si="117"/>
        <v>29</v>
      </c>
      <c r="L433" s="243">
        <f t="shared" si="118"/>
        <v>19</v>
      </c>
      <c r="X433" s="426">
        <v>42601</v>
      </c>
      <c r="Y433" s="228">
        <v>683</v>
      </c>
      <c r="Z433" s="293"/>
      <c r="AA433" s="228">
        <v>727</v>
      </c>
      <c r="AB433" s="228">
        <v>686</v>
      </c>
      <c r="AC433" s="228">
        <v>412</v>
      </c>
      <c r="AE433" s="64" t="str">
        <f t="shared" si="103"/>
        <v>8-2016</v>
      </c>
    </row>
    <row r="434" spans="1:31" s="64" customFormat="1" ht="13">
      <c r="A434" s="64">
        <f t="shared" si="120"/>
        <v>5</v>
      </c>
      <c r="B434" s="226">
        <f t="shared" si="123"/>
        <v>42615</v>
      </c>
      <c r="C434" s="227">
        <f t="shared" ref="C434:C440" si="124">Y435</f>
        <v>720</v>
      </c>
      <c r="D434" s="342">
        <f>'Baltic Indices Daily'!H2169</f>
        <v>1054</v>
      </c>
      <c r="E434" s="227">
        <f t="shared" ref="E434:E439" si="125">IF(AA435="","",AA435)</f>
        <v>644</v>
      </c>
      <c r="F434" s="227">
        <f t="shared" ref="F434:F465" si="126">IF(AB435="","",AB435)</f>
        <v>721</v>
      </c>
      <c r="G434" s="236">
        <f t="shared" ref="G434:G465" si="127">IF(AC435="","",AC435)</f>
        <v>432</v>
      </c>
      <c r="H434" s="243">
        <f t="shared" si="121"/>
        <v>0</v>
      </c>
      <c r="I434" s="243">
        <f t="shared" si="122"/>
        <v>53</v>
      </c>
      <c r="J434" s="243">
        <f t="shared" si="116"/>
        <v>-43</v>
      </c>
      <c r="K434" s="243">
        <f t="shared" si="117"/>
        <v>6</v>
      </c>
      <c r="L434" s="243">
        <f t="shared" si="118"/>
        <v>1</v>
      </c>
      <c r="X434" s="426">
        <v>42608</v>
      </c>
      <c r="Y434" s="228">
        <v>720</v>
      </c>
      <c r="Z434" s="293"/>
      <c r="AA434" s="228">
        <v>687</v>
      </c>
      <c r="AB434" s="228">
        <v>715</v>
      </c>
      <c r="AC434" s="228">
        <v>431</v>
      </c>
      <c r="AE434" s="64" t="str">
        <f t="shared" si="103"/>
        <v>8-2016</v>
      </c>
    </row>
    <row r="435" spans="1:31" s="64" customFormat="1" ht="13">
      <c r="A435" s="64">
        <f t="shared" si="120"/>
        <v>5</v>
      </c>
      <c r="B435" s="226">
        <f t="shared" si="123"/>
        <v>42622</v>
      </c>
      <c r="C435" s="227">
        <f t="shared" si="124"/>
        <v>804</v>
      </c>
      <c r="D435" s="342">
        <f>'Baltic Indices Daily'!H2174</f>
        <v>1566</v>
      </c>
      <c r="E435" s="227">
        <f t="shared" si="125"/>
        <v>658</v>
      </c>
      <c r="F435" s="227">
        <f t="shared" si="126"/>
        <v>688</v>
      </c>
      <c r="G435" s="236">
        <f t="shared" si="127"/>
        <v>419</v>
      </c>
      <c r="H435" s="243">
        <f t="shared" si="121"/>
        <v>84</v>
      </c>
      <c r="I435" s="243">
        <f t="shared" si="122"/>
        <v>512</v>
      </c>
      <c r="J435" s="243">
        <f t="shared" si="116"/>
        <v>14</v>
      </c>
      <c r="K435" s="243">
        <f t="shared" si="117"/>
        <v>-33</v>
      </c>
      <c r="L435" s="243">
        <f t="shared" si="118"/>
        <v>-13</v>
      </c>
      <c r="X435" s="426">
        <v>42615</v>
      </c>
      <c r="Y435" s="228">
        <v>720</v>
      </c>
      <c r="Z435" s="293"/>
      <c r="AA435" s="228">
        <v>644</v>
      </c>
      <c r="AB435" s="228">
        <v>721</v>
      </c>
      <c r="AC435" s="228">
        <v>432</v>
      </c>
      <c r="AE435" s="64" t="str">
        <f t="shared" si="103"/>
        <v>9-2016</v>
      </c>
    </row>
    <row r="436" spans="1:31" s="64" customFormat="1" ht="13">
      <c r="A436" s="64">
        <f t="shared" si="120"/>
        <v>5</v>
      </c>
      <c r="B436" s="226">
        <f t="shared" si="123"/>
        <v>42629</v>
      </c>
      <c r="C436" s="227">
        <f t="shared" si="124"/>
        <v>800</v>
      </c>
      <c r="D436" s="342">
        <f>'Baltic Indices Daily'!H2179</f>
        <v>1680</v>
      </c>
      <c r="E436" s="227">
        <f t="shared" si="125"/>
        <v>646</v>
      </c>
      <c r="F436" s="227">
        <f t="shared" si="126"/>
        <v>660</v>
      </c>
      <c r="G436" s="236">
        <f t="shared" si="127"/>
        <v>415</v>
      </c>
      <c r="H436" s="243">
        <f t="shared" si="121"/>
        <v>-4</v>
      </c>
      <c r="I436" s="243">
        <f t="shared" si="122"/>
        <v>114</v>
      </c>
      <c r="J436" s="243">
        <f t="shared" si="116"/>
        <v>-12</v>
      </c>
      <c r="K436" s="243">
        <f t="shared" si="117"/>
        <v>-28</v>
      </c>
      <c r="L436" s="243">
        <f t="shared" si="118"/>
        <v>-4</v>
      </c>
      <c r="X436" s="426">
        <v>42622</v>
      </c>
      <c r="Y436" s="228">
        <v>804</v>
      </c>
      <c r="Z436" s="293"/>
      <c r="AA436" s="228">
        <v>658</v>
      </c>
      <c r="AB436" s="228">
        <v>688</v>
      </c>
      <c r="AC436" s="228">
        <v>419</v>
      </c>
      <c r="AE436" s="64" t="str">
        <f t="shared" si="103"/>
        <v>9-2016</v>
      </c>
    </row>
    <row r="437" spans="1:31" s="64" customFormat="1" ht="13">
      <c r="A437" s="64">
        <f t="shared" si="120"/>
        <v>5</v>
      </c>
      <c r="B437" s="226">
        <f t="shared" si="123"/>
        <v>42636</v>
      </c>
      <c r="C437" s="227">
        <f t="shared" si="124"/>
        <v>941</v>
      </c>
      <c r="D437" s="342">
        <f>'Baltic Indices Daily'!H2184</f>
        <v>2383</v>
      </c>
      <c r="E437" s="227">
        <f t="shared" si="125"/>
        <v>722</v>
      </c>
      <c r="F437" s="227">
        <f t="shared" si="126"/>
        <v>671</v>
      </c>
      <c r="G437" s="236">
        <f t="shared" si="127"/>
        <v>421</v>
      </c>
      <c r="H437" s="243">
        <f t="shared" si="121"/>
        <v>141</v>
      </c>
      <c r="I437" s="243">
        <f t="shared" si="122"/>
        <v>703</v>
      </c>
      <c r="J437" s="243">
        <f t="shared" si="116"/>
        <v>76</v>
      </c>
      <c r="K437" s="243">
        <f t="shared" si="117"/>
        <v>11</v>
      </c>
      <c r="L437" s="243">
        <f t="shared" si="118"/>
        <v>6</v>
      </c>
      <c r="X437" s="426">
        <v>42629</v>
      </c>
      <c r="Y437" s="228">
        <v>800</v>
      </c>
      <c r="Z437" s="293"/>
      <c r="AA437" s="228">
        <v>646</v>
      </c>
      <c r="AB437" s="228">
        <v>660</v>
      </c>
      <c r="AC437" s="228">
        <v>415</v>
      </c>
      <c r="AE437" s="64" t="str">
        <f t="shared" si="103"/>
        <v>9-2016</v>
      </c>
    </row>
    <row r="438" spans="1:31" s="64" customFormat="1" ht="13">
      <c r="A438" s="64">
        <f t="shared" si="120"/>
        <v>5</v>
      </c>
      <c r="B438" s="226">
        <f t="shared" si="123"/>
        <v>42643</v>
      </c>
      <c r="C438" s="227">
        <f t="shared" si="124"/>
        <v>875</v>
      </c>
      <c r="D438" s="342">
        <f>'Baltic Indices Daily'!H2189</f>
        <v>2008</v>
      </c>
      <c r="E438" s="227">
        <f t="shared" si="125"/>
        <v>726</v>
      </c>
      <c r="F438" s="227">
        <f t="shared" si="126"/>
        <v>679</v>
      </c>
      <c r="G438" s="236">
        <f t="shared" si="127"/>
        <v>421</v>
      </c>
      <c r="H438" s="243">
        <f t="shared" si="121"/>
        <v>-66</v>
      </c>
      <c r="I438" s="243">
        <f t="shared" si="122"/>
        <v>-375</v>
      </c>
      <c r="J438" s="243">
        <f t="shared" si="116"/>
        <v>4</v>
      </c>
      <c r="K438" s="243">
        <f t="shared" si="117"/>
        <v>8</v>
      </c>
      <c r="L438" s="243">
        <f t="shared" si="118"/>
        <v>0</v>
      </c>
      <c r="X438" s="426">
        <v>42636</v>
      </c>
      <c r="Y438" s="228">
        <v>941</v>
      </c>
      <c r="Z438" s="293"/>
      <c r="AA438" s="228">
        <v>722</v>
      </c>
      <c r="AB438" s="228">
        <v>671</v>
      </c>
      <c r="AC438" s="228">
        <v>421</v>
      </c>
      <c r="AE438" s="64" t="str">
        <f t="shared" si="103"/>
        <v>9-2016</v>
      </c>
    </row>
    <row r="439" spans="1:31" s="64" customFormat="1" ht="13">
      <c r="A439" s="64">
        <f t="shared" si="120"/>
        <v>5</v>
      </c>
      <c r="B439" s="226">
        <f t="shared" si="123"/>
        <v>42650</v>
      </c>
      <c r="C439" s="227">
        <f t="shared" si="124"/>
        <v>921</v>
      </c>
      <c r="D439" s="342">
        <f>'Baltic Indices Daily'!H2194</f>
        <v>2245</v>
      </c>
      <c r="E439" s="227">
        <f t="shared" si="125"/>
        <v>717</v>
      </c>
      <c r="F439" s="227">
        <f t="shared" si="126"/>
        <v>677</v>
      </c>
      <c r="G439" s="236">
        <f t="shared" si="127"/>
        <v>411</v>
      </c>
      <c r="H439" s="243">
        <f t="shared" si="121"/>
        <v>46</v>
      </c>
      <c r="I439" s="243">
        <f t="shared" si="122"/>
        <v>237</v>
      </c>
      <c r="J439" s="243">
        <f t="shared" si="116"/>
        <v>-9</v>
      </c>
      <c r="K439" s="243">
        <f t="shared" si="117"/>
        <v>-2</v>
      </c>
      <c r="L439" s="243">
        <f t="shared" si="118"/>
        <v>-10</v>
      </c>
      <c r="X439" s="426">
        <v>42643</v>
      </c>
      <c r="Y439" s="228">
        <v>875</v>
      </c>
      <c r="Z439" s="293"/>
      <c r="AA439" s="228">
        <v>726</v>
      </c>
      <c r="AB439" s="228">
        <v>679</v>
      </c>
      <c r="AC439" s="228">
        <v>421</v>
      </c>
      <c r="AE439" s="64" t="str">
        <f t="shared" si="103"/>
        <v>9-2016</v>
      </c>
    </row>
    <row r="440" spans="1:31" s="64" customFormat="1" ht="13">
      <c r="A440" s="64">
        <f t="shared" si="120"/>
        <v>5</v>
      </c>
      <c r="B440" s="226">
        <f t="shared" si="123"/>
        <v>42657</v>
      </c>
      <c r="C440" s="227">
        <f t="shared" si="124"/>
        <v>892</v>
      </c>
      <c r="D440" s="342">
        <f>'Baltic Indices Daily'!H2199</f>
        <v>2018</v>
      </c>
      <c r="E440" s="227">
        <f t="shared" ref="E440:E471" si="128">IF(AA441="","",AA441)</f>
        <v>819</v>
      </c>
      <c r="F440" s="227">
        <f t="shared" si="126"/>
        <v>674</v>
      </c>
      <c r="G440" s="236">
        <f t="shared" si="127"/>
        <v>411</v>
      </c>
      <c r="H440" s="243">
        <f t="shared" si="121"/>
        <v>-29</v>
      </c>
      <c r="I440" s="243">
        <f t="shared" si="122"/>
        <v>-227</v>
      </c>
      <c r="J440" s="243">
        <f t="shared" si="116"/>
        <v>102</v>
      </c>
      <c r="K440" s="243">
        <f t="shared" si="117"/>
        <v>-3</v>
      </c>
      <c r="L440" s="243">
        <f t="shared" si="118"/>
        <v>0</v>
      </c>
      <c r="X440" s="426">
        <v>42650</v>
      </c>
      <c r="Y440" s="228">
        <v>921</v>
      </c>
      <c r="Z440" s="293"/>
      <c r="AA440" s="228">
        <v>717</v>
      </c>
      <c r="AB440" s="228">
        <v>677</v>
      </c>
      <c r="AC440" s="228">
        <v>411</v>
      </c>
      <c r="AE440" s="64" t="str">
        <f t="shared" si="103"/>
        <v>10-2016</v>
      </c>
    </row>
    <row r="441" spans="1:31" s="64" customFormat="1" ht="13">
      <c r="A441" s="64">
        <f t="shared" si="120"/>
        <v>5</v>
      </c>
      <c r="B441" s="226">
        <f t="shared" si="123"/>
        <v>42664</v>
      </c>
      <c r="C441" s="227">
        <f t="shared" ref="C441:C472" si="129">Y442</f>
        <v>842</v>
      </c>
      <c r="D441" s="342">
        <f>'Baltic Indices Daily'!H2204</f>
        <v>1575</v>
      </c>
      <c r="E441" s="227">
        <f t="shared" si="128"/>
        <v>915</v>
      </c>
      <c r="F441" s="227">
        <f t="shared" si="126"/>
        <v>700</v>
      </c>
      <c r="G441" s="236">
        <f t="shared" si="127"/>
        <v>427</v>
      </c>
      <c r="H441" s="243">
        <f t="shared" si="121"/>
        <v>-50</v>
      </c>
      <c r="I441" s="243">
        <f t="shared" si="122"/>
        <v>-443</v>
      </c>
      <c r="J441" s="243">
        <f t="shared" si="116"/>
        <v>96</v>
      </c>
      <c r="K441" s="243">
        <f t="shared" si="117"/>
        <v>26</v>
      </c>
      <c r="L441" s="243">
        <f t="shared" si="118"/>
        <v>16</v>
      </c>
      <c r="X441" s="426">
        <v>42657</v>
      </c>
      <c r="Y441" s="228">
        <v>892</v>
      </c>
      <c r="Z441" s="293"/>
      <c r="AA441" s="228">
        <v>819</v>
      </c>
      <c r="AB441" s="228">
        <v>674</v>
      </c>
      <c r="AC441" s="228">
        <v>411</v>
      </c>
      <c r="AE441" s="64" t="str">
        <f t="shared" si="103"/>
        <v>10-2016</v>
      </c>
    </row>
    <row r="442" spans="1:31" s="64" customFormat="1" ht="13">
      <c r="A442" s="64">
        <f t="shared" si="120"/>
        <v>5</v>
      </c>
      <c r="B442" s="226">
        <f t="shared" si="123"/>
        <v>42671</v>
      </c>
      <c r="C442" s="227">
        <f t="shared" si="129"/>
        <v>834</v>
      </c>
      <c r="D442" s="342">
        <f>'Baltic Indices Daily'!H2209</f>
        <v>1417</v>
      </c>
      <c r="E442" s="227">
        <f t="shared" si="128"/>
        <v>913</v>
      </c>
      <c r="F442" s="227">
        <f t="shared" si="126"/>
        <v>722</v>
      </c>
      <c r="G442" s="236">
        <f t="shared" si="127"/>
        <v>433</v>
      </c>
      <c r="H442" s="243">
        <f t="shared" si="121"/>
        <v>-8</v>
      </c>
      <c r="I442" s="243">
        <f t="shared" si="122"/>
        <v>-158</v>
      </c>
      <c r="J442" s="243">
        <f t="shared" si="116"/>
        <v>-2</v>
      </c>
      <c r="K442" s="243">
        <f t="shared" si="117"/>
        <v>22</v>
      </c>
      <c r="L442" s="243">
        <f t="shared" si="118"/>
        <v>6</v>
      </c>
      <c r="X442" s="426">
        <v>42664</v>
      </c>
      <c r="Y442" s="228">
        <v>842</v>
      </c>
      <c r="Z442" s="293"/>
      <c r="AA442" s="228">
        <v>915</v>
      </c>
      <c r="AB442" s="228">
        <v>700</v>
      </c>
      <c r="AC442" s="228">
        <v>427</v>
      </c>
      <c r="AE442" s="64" t="str">
        <f t="shared" si="103"/>
        <v>10-2016</v>
      </c>
    </row>
    <row r="443" spans="1:31" s="64" customFormat="1" ht="13">
      <c r="A443" s="64">
        <f t="shared" si="120"/>
        <v>5</v>
      </c>
      <c r="B443" s="226">
        <f t="shared" si="123"/>
        <v>42678</v>
      </c>
      <c r="C443" s="227">
        <f t="shared" si="129"/>
        <v>855</v>
      </c>
      <c r="D443" s="342">
        <f>'Baltic Indices Daily'!H2214</f>
        <v>1593</v>
      </c>
      <c r="E443" s="227">
        <f t="shared" si="128"/>
        <v>885</v>
      </c>
      <c r="F443" s="227">
        <f t="shared" si="126"/>
        <v>716</v>
      </c>
      <c r="G443" s="236">
        <f t="shared" si="127"/>
        <v>433</v>
      </c>
      <c r="H443" s="243">
        <f t="shared" si="121"/>
        <v>21</v>
      </c>
      <c r="I443" s="243">
        <f t="shared" si="122"/>
        <v>176</v>
      </c>
      <c r="J443" s="243">
        <f t="shared" si="116"/>
        <v>-28</v>
      </c>
      <c r="K443" s="243">
        <f t="shared" si="117"/>
        <v>-6</v>
      </c>
      <c r="L443" s="243">
        <f t="shared" si="118"/>
        <v>0</v>
      </c>
      <c r="X443" s="426">
        <v>42671</v>
      </c>
      <c r="Y443" s="228">
        <v>834</v>
      </c>
      <c r="Z443" s="293"/>
      <c r="AA443" s="228">
        <v>913</v>
      </c>
      <c r="AB443" s="228">
        <v>722</v>
      </c>
      <c r="AC443" s="228">
        <v>433</v>
      </c>
      <c r="AE443" s="64" t="str">
        <f t="shared" si="103"/>
        <v>10-2016</v>
      </c>
    </row>
    <row r="444" spans="1:31" s="64" customFormat="1" ht="13">
      <c r="A444" s="64">
        <f t="shared" si="120"/>
        <v>5</v>
      </c>
      <c r="B444" s="226">
        <f t="shared" si="123"/>
        <v>42685</v>
      </c>
      <c r="C444" s="227">
        <f t="shared" si="129"/>
        <v>1045</v>
      </c>
      <c r="D444" s="342">
        <f>'Baltic Indices Daily'!H2219</f>
        <v>2303</v>
      </c>
      <c r="E444" s="227">
        <f t="shared" si="128"/>
        <v>1011</v>
      </c>
      <c r="F444" s="227">
        <f t="shared" si="126"/>
        <v>705</v>
      </c>
      <c r="G444" s="236">
        <f t="shared" si="127"/>
        <v>428</v>
      </c>
      <c r="H444" s="243">
        <f t="shared" si="121"/>
        <v>190</v>
      </c>
      <c r="I444" s="243">
        <f t="shared" si="122"/>
        <v>710</v>
      </c>
      <c r="J444" s="243">
        <f t="shared" si="116"/>
        <v>126</v>
      </c>
      <c r="K444" s="243">
        <f t="shared" si="117"/>
        <v>-11</v>
      </c>
      <c r="L444" s="243">
        <f t="shared" si="118"/>
        <v>-5</v>
      </c>
      <c r="X444" s="426">
        <v>42678</v>
      </c>
      <c r="Y444" s="228">
        <v>855</v>
      </c>
      <c r="Z444" s="293"/>
      <c r="AA444" s="228">
        <v>885</v>
      </c>
      <c r="AB444" s="228">
        <v>716</v>
      </c>
      <c r="AC444" s="228">
        <v>433</v>
      </c>
      <c r="AE444" s="64" t="str">
        <f t="shared" si="103"/>
        <v>11-2016</v>
      </c>
    </row>
    <row r="445" spans="1:31" s="64" customFormat="1" ht="13">
      <c r="A445" s="64">
        <f t="shared" si="120"/>
        <v>5</v>
      </c>
      <c r="B445" s="226">
        <f t="shared" si="123"/>
        <v>42692</v>
      </c>
      <c r="C445" s="227">
        <f t="shared" si="129"/>
        <v>1257</v>
      </c>
      <c r="D445" s="342">
        <f>'Baltic Indices Daily'!H2224</f>
        <v>2752</v>
      </c>
      <c r="E445" s="227">
        <f t="shared" si="128"/>
        <v>1388</v>
      </c>
      <c r="F445" s="227">
        <f t="shared" si="126"/>
        <v>809</v>
      </c>
      <c r="G445" s="236">
        <f t="shared" si="127"/>
        <v>466</v>
      </c>
      <c r="H445" s="243">
        <f t="shared" si="121"/>
        <v>212</v>
      </c>
      <c r="I445" s="243">
        <f t="shared" si="122"/>
        <v>449</v>
      </c>
      <c r="J445" s="243">
        <f t="shared" si="116"/>
        <v>377</v>
      </c>
      <c r="K445" s="243">
        <f t="shared" si="117"/>
        <v>104</v>
      </c>
      <c r="L445" s="243">
        <f t="shared" si="118"/>
        <v>38</v>
      </c>
      <c r="X445" s="426">
        <v>42685</v>
      </c>
      <c r="Y445" s="228">
        <v>1045</v>
      </c>
      <c r="Z445" s="293"/>
      <c r="AA445" s="228">
        <v>1011</v>
      </c>
      <c r="AB445" s="228">
        <v>705</v>
      </c>
      <c r="AC445" s="228">
        <v>428</v>
      </c>
      <c r="AE445" s="64" t="str">
        <f t="shared" si="103"/>
        <v>11-2016</v>
      </c>
    </row>
    <row r="446" spans="1:31" s="64" customFormat="1" ht="13">
      <c r="A446" s="64">
        <f t="shared" si="120"/>
        <v>5</v>
      </c>
      <c r="B446" s="226">
        <f t="shared" si="123"/>
        <v>42699</v>
      </c>
      <c r="C446" s="227">
        <f t="shared" si="129"/>
        <v>1181</v>
      </c>
      <c r="D446" s="342">
        <f>'Baltic Indices Daily'!H2229</f>
        <v>2263</v>
      </c>
      <c r="E446" s="227">
        <f t="shared" si="128"/>
        <v>1389</v>
      </c>
      <c r="F446" s="227">
        <f t="shared" si="126"/>
        <v>908</v>
      </c>
      <c r="G446" s="236">
        <f t="shared" si="127"/>
        <v>520</v>
      </c>
      <c r="H446" s="243">
        <f t="shared" si="121"/>
        <v>-76</v>
      </c>
      <c r="I446" s="243">
        <f t="shared" si="122"/>
        <v>-489</v>
      </c>
      <c r="J446" s="243">
        <f t="shared" si="116"/>
        <v>1</v>
      </c>
      <c r="K446" s="243">
        <f t="shared" si="117"/>
        <v>99</v>
      </c>
      <c r="L446" s="243">
        <f t="shared" si="118"/>
        <v>54</v>
      </c>
      <c r="X446" s="426">
        <v>42692</v>
      </c>
      <c r="Y446" s="228">
        <v>1257</v>
      </c>
      <c r="Z446" s="293"/>
      <c r="AA446" s="228">
        <v>1388</v>
      </c>
      <c r="AB446" s="228">
        <v>809</v>
      </c>
      <c r="AC446" s="228">
        <v>466</v>
      </c>
      <c r="AE446" s="64" t="str">
        <f t="shared" si="103"/>
        <v>11-2016</v>
      </c>
    </row>
    <row r="447" spans="1:31" s="64" customFormat="1" ht="13">
      <c r="A447" s="64">
        <f t="shared" si="120"/>
        <v>5</v>
      </c>
      <c r="B447" s="226">
        <f t="shared" si="123"/>
        <v>42706</v>
      </c>
      <c r="C447" s="227">
        <f t="shared" si="129"/>
        <v>1198</v>
      </c>
      <c r="D447" s="342">
        <f>'Baltic Indices Daily'!H2234</f>
        <v>2193</v>
      </c>
      <c r="E447" s="227">
        <f t="shared" si="128"/>
        <v>1508</v>
      </c>
      <c r="F447" s="227">
        <f t="shared" si="126"/>
        <v>921</v>
      </c>
      <c r="G447" s="236">
        <f t="shared" si="127"/>
        <v>543</v>
      </c>
      <c r="H447" s="243">
        <f t="shared" si="121"/>
        <v>17</v>
      </c>
      <c r="I447" s="243">
        <f t="shared" si="122"/>
        <v>-70</v>
      </c>
      <c r="J447" s="243">
        <f t="shared" si="116"/>
        <v>119</v>
      </c>
      <c r="K447" s="243">
        <f t="shared" si="117"/>
        <v>13</v>
      </c>
      <c r="L447" s="243">
        <f t="shared" si="118"/>
        <v>23</v>
      </c>
      <c r="X447" s="426">
        <v>42699</v>
      </c>
      <c r="Y447" s="228">
        <v>1181</v>
      </c>
      <c r="Z447" s="293"/>
      <c r="AA447" s="228">
        <v>1389</v>
      </c>
      <c r="AB447" s="228">
        <v>908</v>
      </c>
      <c r="AC447" s="228">
        <v>520</v>
      </c>
      <c r="AE447" s="64" t="str">
        <f t="shared" si="103"/>
        <v>11-2016</v>
      </c>
    </row>
    <row r="448" spans="1:31" s="64" customFormat="1" ht="13">
      <c r="A448" s="64">
        <f t="shared" si="120"/>
        <v>5</v>
      </c>
      <c r="B448" s="226">
        <f t="shared" si="123"/>
        <v>42713</v>
      </c>
      <c r="C448" s="227">
        <f t="shared" si="129"/>
        <v>1090</v>
      </c>
      <c r="D448" s="342">
        <f>'Baltic Indices Daily'!H2239</f>
        <v>1575</v>
      </c>
      <c r="E448" s="227">
        <f t="shared" si="128"/>
        <v>1508</v>
      </c>
      <c r="F448" s="227">
        <f t="shared" si="126"/>
        <v>966</v>
      </c>
      <c r="G448" s="236">
        <f t="shared" si="127"/>
        <v>567</v>
      </c>
      <c r="H448" s="243">
        <f t="shared" si="121"/>
        <v>-108</v>
      </c>
      <c r="I448" s="243">
        <f t="shared" si="122"/>
        <v>-618</v>
      </c>
      <c r="J448" s="243">
        <f t="shared" si="116"/>
        <v>0</v>
      </c>
      <c r="K448" s="243">
        <f t="shared" si="117"/>
        <v>45</v>
      </c>
      <c r="L448" s="243">
        <f t="shared" si="118"/>
        <v>24</v>
      </c>
      <c r="X448" s="426">
        <v>42706</v>
      </c>
      <c r="Y448" s="228">
        <v>1198</v>
      </c>
      <c r="Z448" s="293"/>
      <c r="AA448" s="228">
        <v>1508</v>
      </c>
      <c r="AB448" s="228">
        <v>921</v>
      </c>
      <c r="AC448" s="228">
        <v>543</v>
      </c>
      <c r="AE448" s="64" t="str">
        <f t="shared" si="103"/>
        <v>12-2016</v>
      </c>
    </row>
    <row r="449" spans="1:31" s="64" customFormat="1" ht="13">
      <c r="A449" s="64">
        <f t="shared" si="120"/>
        <v>5</v>
      </c>
      <c r="B449" s="226">
        <f t="shared" si="123"/>
        <v>42720</v>
      </c>
      <c r="C449" s="227">
        <f t="shared" si="129"/>
        <v>946</v>
      </c>
      <c r="D449" s="342">
        <f>'Baltic Indices Daily'!H2244</f>
        <v>1048</v>
      </c>
      <c r="E449" s="227">
        <f t="shared" si="128"/>
        <v>1126</v>
      </c>
      <c r="F449" s="227">
        <f t="shared" si="126"/>
        <v>960</v>
      </c>
      <c r="G449" s="236">
        <f t="shared" si="127"/>
        <v>600</v>
      </c>
      <c r="H449" s="243">
        <f t="shared" si="121"/>
        <v>-144</v>
      </c>
      <c r="I449" s="243">
        <f t="shared" si="122"/>
        <v>-527</v>
      </c>
      <c r="J449" s="243">
        <f t="shared" si="116"/>
        <v>-382</v>
      </c>
      <c r="K449" s="243">
        <f t="shared" si="117"/>
        <v>-6</v>
      </c>
      <c r="L449" s="243">
        <f t="shared" si="118"/>
        <v>33</v>
      </c>
      <c r="X449" s="426">
        <v>42713</v>
      </c>
      <c r="Y449" s="228">
        <v>1090</v>
      </c>
      <c r="Z449" s="293"/>
      <c r="AA449" s="228">
        <v>1508</v>
      </c>
      <c r="AB449" s="228">
        <v>966</v>
      </c>
      <c r="AC449" s="228">
        <v>567</v>
      </c>
      <c r="AE449" s="64" t="str">
        <f t="shared" ref="AE449:AE469" si="130">MONTH(X449)&amp;"-"&amp;YEAR(X449)</f>
        <v>12-2016</v>
      </c>
    </row>
    <row r="450" spans="1:31" s="64" customFormat="1" ht="13">
      <c r="A450" s="64">
        <f t="shared" si="120"/>
        <v>5</v>
      </c>
      <c r="B450" s="226">
        <f t="shared" si="123"/>
        <v>42727</v>
      </c>
      <c r="C450" s="227">
        <f t="shared" si="129"/>
        <v>961</v>
      </c>
      <c r="D450" s="342">
        <f>'Baltic Indices Daily'!H2245</f>
        <v>1039</v>
      </c>
      <c r="E450" s="227">
        <f t="shared" si="128"/>
        <v>852</v>
      </c>
      <c r="F450" s="227">
        <f t="shared" si="126"/>
        <v>903</v>
      </c>
      <c r="G450" s="236">
        <f t="shared" si="127"/>
        <v>597</v>
      </c>
      <c r="H450" s="243">
        <f t="shared" si="121"/>
        <v>15</v>
      </c>
      <c r="I450" s="243">
        <f t="shared" si="122"/>
        <v>-9</v>
      </c>
      <c r="J450" s="243">
        <f t="shared" si="116"/>
        <v>-274</v>
      </c>
      <c r="K450" s="243">
        <f t="shared" si="117"/>
        <v>-57</v>
      </c>
      <c r="L450" s="243">
        <f t="shared" si="118"/>
        <v>-3</v>
      </c>
      <c r="X450" s="426">
        <v>42720</v>
      </c>
      <c r="Y450" s="228">
        <v>946</v>
      </c>
      <c r="Z450" s="293"/>
      <c r="AA450" s="228">
        <v>1126</v>
      </c>
      <c r="AB450" s="228">
        <v>960</v>
      </c>
      <c r="AC450" s="228">
        <v>600</v>
      </c>
      <c r="AE450" s="64" t="str">
        <f t="shared" si="130"/>
        <v>12-2016</v>
      </c>
    </row>
    <row r="451" spans="1:31" s="64" customFormat="1" ht="13">
      <c r="A451" s="64">
        <f t="shared" si="120"/>
        <v>5</v>
      </c>
      <c r="B451" s="226">
        <f t="shared" si="123"/>
        <v>42734</v>
      </c>
      <c r="C451" s="227">
        <f t="shared" si="129"/>
        <v>953</v>
      </c>
      <c r="D451" s="342">
        <f>'Baltic Indices Daily'!H2250</f>
        <v>1538</v>
      </c>
      <c r="E451" s="227">
        <f t="shared" si="128"/>
        <v>811</v>
      </c>
      <c r="F451" s="227">
        <f t="shared" si="126"/>
        <v>843</v>
      </c>
      <c r="G451" s="236">
        <f t="shared" si="127"/>
        <v>559</v>
      </c>
      <c r="H451" s="243">
        <f t="shared" si="121"/>
        <v>-8</v>
      </c>
      <c r="I451" s="243">
        <f t="shared" si="122"/>
        <v>499</v>
      </c>
      <c r="J451" s="243">
        <f t="shared" si="116"/>
        <v>-41</v>
      </c>
      <c r="K451" s="243">
        <f t="shared" si="117"/>
        <v>-60</v>
      </c>
      <c r="L451" s="243">
        <f t="shared" si="118"/>
        <v>-38</v>
      </c>
      <c r="X451" s="426">
        <v>42727</v>
      </c>
      <c r="Y451" s="228">
        <v>961</v>
      </c>
      <c r="Z451" s="293"/>
      <c r="AA451" s="228">
        <v>852</v>
      </c>
      <c r="AB451" s="228">
        <v>903</v>
      </c>
      <c r="AC451" s="228">
        <v>597</v>
      </c>
      <c r="AE451" s="64" t="str">
        <f t="shared" si="130"/>
        <v>12-2016</v>
      </c>
    </row>
    <row r="452" spans="1:31" s="64" customFormat="1" ht="13">
      <c r="A452" s="64">
        <f t="shared" si="120"/>
        <v>5</v>
      </c>
      <c r="B452" s="226">
        <f t="shared" si="123"/>
        <v>42741</v>
      </c>
      <c r="C452" s="227">
        <f t="shared" si="129"/>
        <v>963</v>
      </c>
      <c r="D452" s="342">
        <f>'Baltic Indices Daily'!H2253</f>
        <v>1658</v>
      </c>
      <c r="E452" s="227">
        <f t="shared" si="128"/>
        <v>892</v>
      </c>
      <c r="F452" s="227">
        <f t="shared" si="126"/>
        <v>783</v>
      </c>
      <c r="G452" s="236">
        <f t="shared" si="127"/>
        <v>508</v>
      </c>
      <c r="H452" s="243">
        <f t="shared" si="121"/>
        <v>10</v>
      </c>
      <c r="I452" s="243">
        <f t="shared" si="122"/>
        <v>120</v>
      </c>
      <c r="J452" s="243">
        <f t="shared" si="116"/>
        <v>81</v>
      </c>
      <c r="K452" s="243">
        <f t="shared" si="117"/>
        <v>-60</v>
      </c>
      <c r="L452" s="243">
        <f t="shared" si="118"/>
        <v>-51</v>
      </c>
      <c r="X452" s="426">
        <v>42734</v>
      </c>
      <c r="Y452" s="228">
        <v>953</v>
      </c>
      <c r="Z452" s="293"/>
      <c r="AA452" s="228">
        <v>811</v>
      </c>
      <c r="AB452" s="228">
        <v>843</v>
      </c>
      <c r="AC452" s="228">
        <v>559</v>
      </c>
      <c r="AE452" s="64" t="str">
        <f t="shared" si="130"/>
        <v>12-2016</v>
      </c>
    </row>
    <row r="453" spans="1:31" s="64" customFormat="1" ht="13">
      <c r="A453" s="64">
        <f t="shared" si="120"/>
        <v>5</v>
      </c>
      <c r="B453" s="226">
        <f t="shared" si="123"/>
        <v>42748</v>
      </c>
      <c r="C453" s="227">
        <f t="shared" si="129"/>
        <v>910</v>
      </c>
      <c r="D453" s="342">
        <f>'Baltic Indices Daily'!H2258</f>
        <v>1383</v>
      </c>
      <c r="E453" s="227">
        <f t="shared" si="128"/>
        <v>1042</v>
      </c>
      <c r="F453" s="227">
        <f t="shared" si="126"/>
        <v>739</v>
      </c>
      <c r="G453" s="236">
        <f t="shared" si="127"/>
        <v>459</v>
      </c>
      <c r="H453" s="243">
        <f t="shared" si="121"/>
        <v>-53</v>
      </c>
      <c r="I453" s="243">
        <f t="shared" si="122"/>
        <v>-275</v>
      </c>
      <c r="J453" s="243">
        <f t="shared" si="116"/>
        <v>150</v>
      </c>
      <c r="K453" s="243">
        <f t="shared" si="117"/>
        <v>-44</v>
      </c>
      <c r="L453" s="243">
        <f t="shared" si="118"/>
        <v>-49</v>
      </c>
      <c r="X453" s="426">
        <v>42741</v>
      </c>
      <c r="Y453" s="228">
        <v>963</v>
      </c>
      <c r="Z453" s="293"/>
      <c r="AA453" s="228">
        <v>892</v>
      </c>
      <c r="AB453" s="228">
        <v>783</v>
      </c>
      <c r="AC453" s="228">
        <v>508</v>
      </c>
      <c r="AE453" s="64" t="str">
        <f t="shared" si="130"/>
        <v>1-2017</v>
      </c>
    </row>
    <row r="454" spans="1:31" s="64" customFormat="1" ht="13">
      <c r="A454" s="64">
        <f t="shared" si="120"/>
        <v>5</v>
      </c>
      <c r="B454" s="226">
        <f t="shared" si="123"/>
        <v>42755</v>
      </c>
      <c r="C454" s="227">
        <f t="shared" si="129"/>
        <v>925</v>
      </c>
      <c r="D454" s="342">
        <f>'Baltic Indices Daily'!H2263</f>
        <v>1610</v>
      </c>
      <c r="E454" s="227">
        <f t="shared" si="128"/>
        <v>970</v>
      </c>
      <c r="F454" s="227">
        <f t="shared" si="126"/>
        <v>718</v>
      </c>
      <c r="G454" s="236">
        <f t="shared" si="127"/>
        <v>441</v>
      </c>
      <c r="H454" s="243">
        <f t="shared" si="121"/>
        <v>15</v>
      </c>
      <c r="I454" s="243">
        <f t="shared" si="122"/>
        <v>227</v>
      </c>
      <c r="J454" s="243">
        <f t="shared" si="116"/>
        <v>-72</v>
      </c>
      <c r="K454" s="243">
        <f t="shared" si="117"/>
        <v>-21</v>
      </c>
      <c r="L454" s="243">
        <f t="shared" si="118"/>
        <v>-18</v>
      </c>
      <c r="X454" s="426">
        <v>42748</v>
      </c>
      <c r="Y454" s="228">
        <v>910</v>
      </c>
      <c r="Z454" s="293"/>
      <c r="AA454" s="228">
        <v>1042</v>
      </c>
      <c r="AB454" s="228">
        <v>739</v>
      </c>
      <c r="AC454" s="228">
        <v>459</v>
      </c>
      <c r="AE454" s="64" t="str">
        <f t="shared" si="130"/>
        <v>1-2017</v>
      </c>
    </row>
    <row r="455" spans="1:31" s="64" customFormat="1" ht="13">
      <c r="A455" s="64">
        <f t="shared" si="120"/>
        <v>5</v>
      </c>
      <c r="B455" s="226">
        <f t="shared" si="123"/>
        <v>42762</v>
      </c>
      <c r="C455" s="227">
        <f t="shared" si="129"/>
        <v>827</v>
      </c>
      <c r="D455" s="342">
        <f>'Baltic Indices Daily'!H2268</f>
        <v>1239</v>
      </c>
      <c r="E455" s="227">
        <f t="shared" si="128"/>
        <v>968</v>
      </c>
      <c r="F455" s="227">
        <f t="shared" si="126"/>
        <v>692</v>
      </c>
      <c r="G455" s="236">
        <f t="shared" si="127"/>
        <v>419</v>
      </c>
      <c r="H455" s="243">
        <f t="shared" si="121"/>
        <v>-98</v>
      </c>
      <c r="I455" s="243">
        <f t="shared" si="122"/>
        <v>-371</v>
      </c>
      <c r="J455" s="243">
        <f t="shared" si="116"/>
        <v>-2</v>
      </c>
      <c r="K455" s="243">
        <f t="shared" si="117"/>
        <v>-26</v>
      </c>
      <c r="L455" s="243">
        <f t="shared" si="118"/>
        <v>-22</v>
      </c>
      <c r="X455" s="426">
        <v>42755</v>
      </c>
      <c r="Y455" s="228">
        <v>925</v>
      </c>
      <c r="Z455" s="293"/>
      <c r="AA455" s="228">
        <v>970</v>
      </c>
      <c r="AB455" s="228">
        <v>718</v>
      </c>
      <c r="AC455" s="228">
        <v>441</v>
      </c>
      <c r="AE455" s="64" t="str">
        <f t="shared" si="130"/>
        <v>1-2017</v>
      </c>
    </row>
    <row r="456" spans="1:31" s="64" customFormat="1" ht="13">
      <c r="A456" s="64">
        <f t="shared" si="120"/>
        <v>5</v>
      </c>
      <c r="B456" s="226">
        <f t="shared" si="123"/>
        <v>42769</v>
      </c>
      <c r="C456" s="227">
        <f t="shared" si="129"/>
        <v>752</v>
      </c>
      <c r="D456" s="342">
        <f>'Baltic Indices Daily'!H2273</f>
        <v>981</v>
      </c>
      <c r="E456" s="227">
        <f t="shared" si="128"/>
        <v>922</v>
      </c>
      <c r="F456" s="227">
        <f t="shared" si="126"/>
        <v>667</v>
      </c>
      <c r="G456" s="236">
        <f t="shared" si="127"/>
        <v>382</v>
      </c>
      <c r="H456" s="243">
        <f t="shared" si="121"/>
        <v>-75</v>
      </c>
      <c r="I456" s="243">
        <f t="shared" si="122"/>
        <v>-258</v>
      </c>
      <c r="J456" s="243">
        <f t="shared" si="116"/>
        <v>-46</v>
      </c>
      <c r="K456" s="243">
        <f t="shared" si="117"/>
        <v>-25</v>
      </c>
      <c r="L456" s="243">
        <f t="shared" si="118"/>
        <v>-37</v>
      </c>
      <c r="X456" s="426">
        <v>42762</v>
      </c>
      <c r="Y456" s="228">
        <v>827</v>
      </c>
      <c r="Z456" s="293"/>
      <c r="AA456" s="228">
        <v>968</v>
      </c>
      <c r="AB456" s="228">
        <v>692</v>
      </c>
      <c r="AC456" s="228">
        <v>419</v>
      </c>
      <c r="AE456" s="64" t="str">
        <f t="shared" si="130"/>
        <v>1-2017</v>
      </c>
    </row>
    <row r="457" spans="1:31" s="64" customFormat="1" ht="13">
      <c r="A457" s="64">
        <f t="shared" si="120"/>
        <v>5</v>
      </c>
      <c r="B457" s="226">
        <f t="shared" si="123"/>
        <v>42776</v>
      </c>
      <c r="C457" s="227">
        <f t="shared" si="129"/>
        <v>702</v>
      </c>
      <c r="D457" s="342">
        <f>'Baltic Indices Daily'!H2278</f>
        <v>687</v>
      </c>
      <c r="E457" s="227">
        <f t="shared" si="128"/>
        <v>943</v>
      </c>
      <c r="F457" s="227">
        <f t="shared" si="126"/>
        <v>672</v>
      </c>
      <c r="G457" s="236">
        <f t="shared" si="127"/>
        <v>377</v>
      </c>
      <c r="H457" s="243">
        <f t="shared" si="121"/>
        <v>-50</v>
      </c>
      <c r="I457" s="243">
        <f t="shared" si="122"/>
        <v>-294</v>
      </c>
      <c r="J457" s="243">
        <f t="shared" si="116"/>
        <v>21</v>
      </c>
      <c r="K457" s="243">
        <f t="shared" si="117"/>
        <v>5</v>
      </c>
      <c r="L457" s="243">
        <f t="shared" si="118"/>
        <v>-5</v>
      </c>
      <c r="X457" s="426">
        <v>42769</v>
      </c>
      <c r="Y457" s="228">
        <v>752</v>
      </c>
      <c r="Z457" s="293"/>
      <c r="AA457" s="228">
        <v>922</v>
      </c>
      <c r="AB457" s="228">
        <v>667</v>
      </c>
      <c r="AC457" s="228">
        <v>382</v>
      </c>
      <c r="AE457" s="64" t="str">
        <f t="shared" si="130"/>
        <v>2-2017</v>
      </c>
    </row>
    <row r="458" spans="1:31" s="64" customFormat="1" ht="13">
      <c r="A458" s="64">
        <f t="shared" si="120"/>
        <v>5</v>
      </c>
      <c r="B458" s="226">
        <f t="shared" si="123"/>
        <v>42783</v>
      </c>
      <c r="C458" s="227">
        <f t="shared" si="129"/>
        <v>741</v>
      </c>
      <c r="D458" s="342">
        <f>'Baltic Indices Daily'!H2283</f>
        <v>739</v>
      </c>
      <c r="E458" s="227">
        <f t="shared" si="128"/>
        <v>917</v>
      </c>
      <c r="F458" s="227">
        <f t="shared" si="126"/>
        <v>729</v>
      </c>
      <c r="G458" s="236">
        <f t="shared" si="127"/>
        <v>391</v>
      </c>
      <c r="H458" s="243">
        <f t="shared" si="121"/>
        <v>39</v>
      </c>
      <c r="I458" s="243">
        <f t="shared" si="122"/>
        <v>52</v>
      </c>
      <c r="J458" s="243">
        <f t="shared" ref="J458:J481" si="131">E458-E457</f>
        <v>-26</v>
      </c>
      <c r="K458" s="243">
        <f t="shared" ref="K458:K481" si="132">F458-F457</f>
        <v>57</v>
      </c>
      <c r="L458" s="243">
        <f t="shared" ref="L458:L481" si="133">G458-G457</f>
        <v>14</v>
      </c>
      <c r="X458" s="426">
        <v>42776</v>
      </c>
      <c r="Y458" s="228">
        <v>702</v>
      </c>
      <c r="Z458" s="293"/>
      <c r="AA458" s="228">
        <v>943</v>
      </c>
      <c r="AB458" s="228">
        <v>672</v>
      </c>
      <c r="AC458" s="228">
        <v>377</v>
      </c>
      <c r="AE458" s="64" t="str">
        <f t="shared" si="130"/>
        <v>2-2017</v>
      </c>
    </row>
    <row r="459" spans="1:31" s="64" customFormat="1" ht="13">
      <c r="A459" s="64">
        <f t="shared" si="120"/>
        <v>5</v>
      </c>
      <c r="B459" s="226">
        <f t="shared" si="123"/>
        <v>42790</v>
      </c>
      <c r="C459" s="227">
        <f t="shared" si="129"/>
        <v>875</v>
      </c>
      <c r="D459" s="342">
        <f>'Baltic Indices Daily'!H2288</f>
        <v>1165</v>
      </c>
      <c r="E459" s="227">
        <f t="shared" si="128"/>
        <v>947</v>
      </c>
      <c r="F459" s="227">
        <f t="shared" si="126"/>
        <v>809</v>
      </c>
      <c r="G459" s="236">
        <f t="shared" si="127"/>
        <v>428</v>
      </c>
      <c r="H459" s="243">
        <f t="shared" si="121"/>
        <v>134</v>
      </c>
      <c r="I459" s="243">
        <f t="shared" si="122"/>
        <v>426</v>
      </c>
      <c r="J459" s="243">
        <f t="shared" si="131"/>
        <v>30</v>
      </c>
      <c r="K459" s="243">
        <f t="shared" si="132"/>
        <v>80</v>
      </c>
      <c r="L459" s="243">
        <f t="shared" si="133"/>
        <v>37</v>
      </c>
      <c r="X459" s="426">
        <v>42783</v>
      </c>
      <c r="Y459" s="228">
        <v>741</v>
      </c>
      <c r="Z459" s="293"/>
      <c r="AA459" s="228">
        <v>917</v>
      </c>
      <c r="AB459" s="228">
        <v>729</v>
      </c>
      <c r="AC459" s="228">
        <v>391</v>
      </c>
      <c r="AE459" s="64" t="str">
        <f t="shared" si="130"/>
        <v>2-2017</v>
      </c>
    </row>
    <row r="460" spans="1:31" s="64" customFormat="1" ht="13">
      <c r="A460" s="64">
        <f t="shared" si="120"/>
        <v>5</v>
      </c>
      <c r="B460" s="226">
        <f t="shared" si="123"/>
        <v>42797</v>
      </c>
      <c r="C460" s="227">
        <f t="shared" si="129"/>
        <v>939</v>
      </c>
      <c r="D460" s="342">
        <f>'Baltic Indices Daily'!H2293</f>
        <v>1227</v>
      </c>
      <c r="E460" s="227">
        <f t="shared" si="128"/>
        <v>1118</v>
      </c>
      <c r="F460" s="227">
        <f t="shared" si="126"/>
        <v>846</v>
      </c>
      <c r="G460" s="236">
        <f t="shared" si="127"/>
        <v>462</v>
      </c>
      <c r="H460" s="243">
        <f t="shared" si="121"/>
        <v>64</v>
      </c>
      <c r="I460" s="243">
        <f t="shared" si="122"/>
        <v>62</v>
      </c>
      <c r="J460" s="243">
        <f t="shared" si="131"/>
        <v>171</v>
      </c>
      <c r="K460" s="243">
        <f t="shared" si="132"/>
        <v>37</v>
      </c>
      <c r="L460" s="243">
        <f t="shared" si="133"/>
        <v>34</v>
      </c>
      <c r="X460" s="426">
        <v>42790</v>
      </c>
      <c r="Y460" s="228">
        <v>875</v>
      </c>
      <c r="Z460" s="293"/>
      <c r="AA460" s="228">
        <v>947</v>
      </c>
      <c r="AB460" s="228">
        <v>809</v>
      </c>
      <c r="AC460" s="228">
        <v>428</v>
      </c>
      <c r="AE460" s="64" t="str">
        <f t="shared" si="130"/>
        <v>2-2017</v>
      </c>
    </row>
    <row r="461" spans="1:31" s="64" customFormat="1" ht="13">
      <c r="A461" s="64">
        <f t="shared" ref="A461:A492" si="134">WEEKDAY(B461,2)</f>
        <v>5</v>
      </c>
      <c r="B461" s="226">
        <f t="shared" si="123"/>
        <v>42804</v>
      </c>
      <c r="C461" s="227">
        <f t="shared" si="129"/>
        <v>1086</v>
      </c>
      <c r="D461" s="342">
        <f>'Baltic Indices Daily'!H2298</f>
        <v>1789</v>
      </c>
      <c r="E461" s="227">
        <f t="shared" si="128"/>
        <v>1211</v>
      </c>
      <c r="F461" s="227">
        <f t="shared" si="126"/>
        <v>874</v>
      </c>
      <c r="G461" s="236">
        <f t="shared" si="127"/>
        <v>495</v>
      </c>
      <c r="H461" s="243">
        <f t="shared" ref="H461:H492" si="135">C461-C460</f>
        <v>147</v>
      </c>
      <c r="I461" s="243">
        <f t="shared" ref="I461:I492" si="136">D461-D460</f>
        <v>562</v>
      </c>
      <c r="J461" s="243">
        <f t="shared" si="131"/>
        <v>93</v>
      </c>
      <c r="K461" s="243">
        <f t="shared" si="132"/>
        <v>28</v>
      </c>
      <c r="L461" s="243">
        <f t="shared" si="133"/>
        <v>33</v>
      </c>
      <c r="X461" s="426">
        <v>42797</v>
      </c>
      <c r="Y461" s="228">
        <v>939</v>
      </c>
      <c r="Z461" s="293"/>
      <c r="AA461" s="228">
        <v>1118</v>
      </c>
      <c r="AB461" s="228">
        <v>846</v>
      </c>
      <c r="AC461" s="228">
        <v>462</v>
      </c>
      <c r="AE461" s="64" t="str">
        <f t="shared" si="130"/>
        <v>3-2017</v>
      </c>
    </row>
    <row r="462" spans="1:31" s="64" customFormat="1" ht="13">
      <c r="A462" s="64">
        <f t="shared" si="134"/>
        <v>5</v>
      </c>
      <c r="B462" s="226">
        <f t="shared" si="123"/>
        <v>42811</v>
      </c>
      <c r="C462" s="227">
        <f t="shared" si="129"/>
        <v>1196</v>
      </c>
      <c r="D462" s="342">
        <f>'Baltic Indices Daily'!H2303</f>
        <v>2413</v>
      </c>
      <c r="E462" s="227">
        <f t="shared" si="128"/>
        <v>1108</v>
      </c>
      <c r="F462" s="227">
        <f t="shared" si="126"/>
        <v>879</v>
      </c>
      <c r="G462" s="236">
        <f t="shared" si="127"/>
        <v>508</v>
      </c>
      <c r="H462" s="243">
        <f t="shared" si="135"/>
        <v>110</v>
      </c>
      <c r="I462" s="243">
        <f t="shared" si="136"/>
        <v>624</v>
      </c>
      <c r="J462" s="243">
        <f t="shared" si="131"/>
        <v>-103</v>
      </c>
      <c r="K462" s="243">
        <f t="shared" si="132"/>
        <v>5</v>
      </c>
      <c r="L462" s="243">
        <f t="shared" si="133"/>
        <v>13</v>
      </c>
      <c r="X462" s="426">
        <v>42804</v>
      </c>
      <c r="Y462" s="228">
        <v>1086</v>
      </c>
      <c r="Z462" s="293"/>
      <c r="AA462" s="228">
        <v>1211</v>
      </c>
      <c r="AB462" s="228">
        <v>874</v>
      </c>
      <c r="AC462" s="228">
        <v>495</v>
      </c>
      <c r="AE462" s="64" t="str">
        <f t="shared" si="130"/>
        <v>3-2017</v>
      </c>
    </row>
    <row r="463" spans="1:31" s="64" customFormat="1" ht="13">
      <c r="A463" s="64">
        <f t="shared" si="134"/>
        <v>5</v>
      </c>
      <c r="B463" s="226">
        <f t="shared" si="123"/>
        <v>42818</v>
      </c>
      <c r="C463" s="227">
        <f t="shared" si="129"/>
        <v>1240</v>
      </c>
      <c r="D463" s="342">
        <f>'Baltic Indices Daily'!H2308</f>
        <v>2482</v>
      </c>
      <c r="E463" s="227">
        <f t="shared" si="128"/>
        <v>1218</v>
      </c>
      <c r="F463" s="227">
        <f t="shared" si="126"/>
        <v>896</v>
      </c>
      <c r="G463" s="236">
        <f t="shared" si="127"/>
        <v>526</v>
      </c>
      <c r="H463" s="243">
        <f t="shared" si="135"/>
        <v>44</v>
      </c>
      <c r="I463" s="243">
        <f t="shared" si="136"/>
        <v>69</v>
      </c>
      <c r="J463" s="243">
        <f t="shared" si="131"/>
        <v>110</v>
      </c>
      <c r="K463" s="243">
        <f t="shared" si="132"/>
        <v>17</v>
      </c>
      <c r="L463" s="243">
        <f t="shared" si="133"/>
        <v>18</v>
      </c>
      <c r="X463" s="426">
        <v>42811</v>
      </c>
      <c r="Y463" s="228">
        <v>1196</v>
      </c>
      <c r="Z463" s="293"/>
      <c r="AA463" s="228">
        <v>1108</v>
      </c>
      <c r="AB463" s="228">
        <v>879</v>
      </c>
      <c r="AC463" s="228">
        <v>508</v>
      </c>
      <c r="AE463" s="64" t="str">
        <f t="shared" si="130"/>
        <v>3-2017</v>
      </c>
    </row>
    <row r="464" spans="1:31" s="64" customFormat="1" ht="13">
      <c r="A464" s="64">
        <f t="shared" si="134"/>
        <v>5</v>
      </c>
      <c r="B464" s="226">
        <f t="shared" si="123"/>
        <v>42825</v>
      </c>
      <c r="C464" s="227">
        <f t="shared" si="129"/>
        <v>1297</v>
      </c>
      <c r="D464" s="342">
        <f>'Baltic Indices Daily'!H2313</f>
        <v>2597</v>
      </c>
      <c r="E464" s="227">
        <f t="shared" si="128"/>
        <v>1374</v>
      </c>
      <c r="F464" s="227">
        <f t="shared" si="126"/>
        <v>881</v>
      </c>
      <c r="G464" s="236">
        <f t="shared" si="127"/>
        <v>540</v>
      </c>
      <c r="H464" s="243">
        <f t="shared" si="135"/>
        <v>57</v>
      </c>
      <c r="I464" s="243">
        <f t="shared" si="136"/>
        <v>115</v>
      </c>
      <c r="J464" s="243">
        <f t="shared" si="131"/>
        <v>156</v>
      </c>
      <c r="K464" s="243">
        <f t="shared" si="132"/>
        <v>-15</v>
      </c>
      <c r="L464" s="243">
        <f t="shared" si="133"/>
        <v>14</v>
      </c>
      <c r="X464" s="426">
        <v>42818</v>
      </c>
      <c r="Y464" s="228">
        <v>1240</v>
      </c>
      <c r="Z464" s="293"/>
      <c r="AA464" s="228">
        <v>1218</v>
      </c>
      <c r="AB464" s="228">
        <v>896</v>
      </c>
      <c r="AC464" s="228">
        <v>526</v>
      </c>
      <c r="AE464" s="64" t="str">
        <f t="shared" si="130"/>
        <v>3-2017</v>
      </c>
    </row>
    <row r="465" spans="1:31" s="64" customFormat="1" ht="13">
      <c r="A465" s="64">
        <f t="shared" si="134"/>
        <v>5</v>
      </c>
      <c r="B465" s="226">
        <f t="shared" si="123"/>
        <v>42832</v>
      </c>
      <c r="C465" s="227">
        <f t="shared" si="129"/>
        <v>1223</v>
      </c>
      <c r="D465" s="342">
        <f>'Baltic Indices Daily'!H2318</f>
        <v>2173</v>
      </c>
      <c r="E465" s="227">
        <f t="shared" si="128"/>
        <v>1427</v>
      </c>
      <c r="F465" s="227">
        <f t="shared" si="126"/>
        <v>886</v>
      </c>
      <c r="G465" s="236">
        <f t="shared" si="127"/>
        <v>547</v>
      </c>
      <c r="H465" s="243">
        <f t="shared" si="135"/>
        <v>-74</v>
      </c>
      <c r="I465" s="243">
        <f t="shared" si="136"/>
        <v>-424</v>
      </c>
      <c r="J465" s="243">
        <f t="shared" si="131"/>
        <v>53</v>
      </c>
      <c r="K465" s="243">
        <f t="shared" si="132"/>
        <v>5</v>
      </c>
      <c r="L465" s="243">
        <f t="shared" si="133"/>
        <v>7</v>
      </c>
      <c r="X465" s="426">
        <v>42825</v>
      </c>
      <c r="Y465" s="228">
        <v>1297</v>
      </c>
      <c r="Z465" s="293"/>
      <c r="AA465" s="228">
        <v>1374</v>
      </c>
      <c r="AB465" s="228">
        <v>881</v>
      </c>
      <c r="AC465" s="228">
        <v>540</v>
      </c>
      <c r="AE465" s="64" t="str">
        <f t="shared" si="130"/>
        <v>3-2017</v>
      </c>
    </row>
    <row r="466" spans="1:31" s="64" customFormat="1" ht="13">
      <c r="A466" s="64">
        <f t="shared" si="134"/>
        <v>5</v>
      </c>
      <c r="B466" s="226">
        <f t="shared" si="123"/>
        <v>42839</v>
      </c>
      <c r="C466" s="227">
        <f t="shared" si="129"/>
        <v>1294</v>
      </c>
      <c r="D466" s="342">
        <f>'Baltic Indices Daily'!H2322</f>
        <v>2249</v>
      </c>
      <c r="E466" s="227">
        <f t="shared" si="128"/>
        <v>1621</v>
      </c>
      <c r="F466" s="227">
        <f t="shared" ref="F466:F497" si="137">IF(AB467="","",AB467)</f>
        <v>898</v>
      </c>
      <c r="G466" s="236">
        <f t="shared" ref="G466:G497" si="138">IF(AC467="","",AC467)</f>
        <v>563</v>
      </c>
      <c r="H466" s="243">
        <f t="shared" si="135"/>
        <v>71</v>
      </c>
      <c r="I466" s="243">
        <f t="shared" si="136"/>
        <v>76</v>
      </c>
      <c r="J466" s="243">
        <f t="shared" si="131"/>
        <v>194</v>
      </c>
      <c r="K466" s="243">
        <f t="shared" si="132"/>
        <v>12</v>
      </c>
      <c r="L466" s="243">
        <f t="shared" si="133"/>
        <v>16</v>
      </c>
      <c r="X466" s="426">
        <v>42832</v>
      </c>
      <c r="Y466" s="228">
        <v>1223</v>
      </c>
      <c r="Z466" s="293"/>
      <c r="AA466" s="228">
        <v>1427</v>
      </c>
      <c r="AB466" s="228">
        <v>886</v>
      </c>
      <c r="AC466" s="228">
        <v>547</v>
      </c>
      <c r="AE466" s="64" t="str">
        <f t="shared" si="130"/>
        <v>4-2017</v>
      </c>
    </row>
    <row r="467" spans="1:31" s="64" customFormat="1" ht="13">
      <c r="A467" s="64">
        <f t="shared" si="134"/>
        <v>5</v>
      </c>
      <c r="B467" s="226">
        <f t="shared" si="123"/>
        <v>42846</v>
      </c>
      <c r="C467" s="227">
        <f t="shared" si="129"/>
        <v>1195</v>
      </c>
      <c r="D467" s="342">
        <f>'Baltic Indices Daily'!H2326</f>
        <v>1830</v>
      </c>
      <c r="E467" s="227">
        <f t="shared" si="128"/>
        <v>1494</v>
      </c>
      <c r="F467" s="227">
        <f t="shared" si="137"/>
        <v>895</v>
      </c>
      <c r="G467" s="236">
        <f t="shared" si="138"/>
        <v>575</v>
      </c>
      <c r="H467" s="243">
        <f t="shared" si="135"/>
        <v>-99</v>
      </c>
      <c r="I467" s="243">
        <f t="shared" si="136"/>
        <v>-419</v>
      </c>
      <c r="J467" s="243">
        <f t="shared" si="131"/>
        <v>-127</v>
      </c>
      <c r="K467" s="243">
        <f t="shared" si="132"/>
        <v>-3</v>
      </c>
      <c r="L467" s="243">
        <f t="shared" si="133"/>
        <v>12</v>
      </c>
      <c r="X467" s="426">
        <v>42839</v>
      </c>
      <c r="Y467" s="228">
        <v>1294</v>
      </c>
      <c r="Z467" s="293"/>
      <c r="AA467" s="228">
        <v>1621</v>
      </c>
      <c r="AB467" s="228">
        <v>898</v>
      </c>
      <c r="AC467" s="228">
        <v>563</v>
      </c>
      <c r="AE467" s="64" t="str">
        <f t="shared" si="130"/>
        <v>4-2017</v>
      </c>
    </row>
    <row r="468" spans="1:31" s="64" customFormat="1" ht="13">
      <c r="A468" s="64">
        <f t="shared" si="134"/>
        <v>5</v>
      </c>
      <c r="B468" s="226">
        <f t="shared" si="123"/>
        <v>42853</v>
      </c>
      <c r="C468" s="227">
        <f t="shared" si="129"/>
        <v>1109</v>
      </c>
      <c r="D468" s="342">
        <f>'Baltic Indices Daily'!H2331</f>
        <v>1779</v>
      </c>
      <c r="E468" s="227">
        <f t="shared" si="128"/>
        <v>1187</v>
      </c>
      <c r="F468" s="227">
        <f t="shared" si="137"/>
        <v>861</v>
      </c>
      <c r="G468" s="236">
        <f t="shared" si="138"/>
        <v>559</v>
      </c>
      <c r="H468" s="243">
        <f t="shared" si="135"/>
        <v>-86</v>
      </c>
      <c r="I468" s="243">
        <f t="shared" si="136"/>
        <v>-51</v>
      </c>
      <c r="J468" s="243">
        <f t="shared" si="131"/>
        <v>-307</v>
      </c>
      <c r="K468" s="243">
        <f t="shared" si="132"/>
        <v>-34</v>
      </c>
      <c r="L468" s="243">
        <f t="shared" si="133"/>
        <v>-16</v>
      </c>
      <c r="X468" s="426">
        <v>42846</v>
      </c>
      <c r="Y468" s="228">
        <v>1195</v>
      </c>
      <c r="Z468" s="293"/>
      <c r="AA468" s="228">
        <v>1494</v>
      </c>
      <c r="AB468" s="228">
        <v>895</v>
      </c>
      <c r="AC468" s="228">
        <v>575</v>
      </c>
      <c r="AE468" s="64" t="str">
        <f t="shared" si="130"/>
        <v>4-2017</v>
      </c>
    </row>
    <row r="469" spans="1:31" s="64" customFormat="1" ht="13">
      <c r="A469" s="64">
        <f t="shared" si="134"/>
        <v>5</v>
      </c>
      <c r="B469" s="226">
        <f t="shared" si="123"/>
        <v>42860</v>
      </c>
      <c r="C469" s="227">
        <f t="shared" si="129"/>
        <v>994</v>
      </c>
      <c r="D469" s="342">
        <f>'Baltic Indices Daily'!H2335</f>
        <v>1480</v>
      </c>
      <c r="E469" s="227">
        <f t="shared" si="128"/>
        <v>1023</v>
      </c>
      <c r="F469" s="227">
        <f t="shared" si="137"/>
        <v>811</v>
      </c>
      <c r="G469" s="236">
        <f t="shared" si="138"/>
        <v>523</v>
      </c>
      <c r="H469" s="243">
        <f t="shared" si="135"/>
        <v>-115</v>
      </c>
      <c r="I469" s="243">
        <f t="shared" si="136"/>
        <v>-299</v>
      </c>
      <c r="J469" s="243">
        <f t="shared" si="131"/>
        <v>-164</v>
      </c>
      <c r="K469" s="243">
        <f t="shared" si="132"/>
        <v>-50</v>
      </c>
      <c r="L469" s="243">
        <f t="shared" si="133"/>
        <v>-36</v>
      </c>
      <c r="X469" s="426">
        <v>42853</v>
      </c>
      <c r="Y469" s="228">
        <v>1109</v>
      </c>
      <c r="Z469" s="293"/>
      <c r="AA469" s="228">
        <v>1187</v>
      </c>
      <c r="AB469" s="228">
        <v>861</v>
      </c>
      <c r="AC469" s="228">
        <v>559</v>
      </c>
      <c r="AE469" s="64" t="str">
        <f t="shared" si="130"/>
        <v>4-2017</v>
      </c>
    </row>
    <row r="470" spans="1:31" s="64" customFormat="1" ht="13">
      <c r="A470" s="64">
        <f t="shared" si="134"/>
        <v>5</v>
      </c>
      <c r="B470" s="226">
        <f t="shared" si="123"/>
        <v>42867</v>
      </c>
      <c r="C470" s="227">
        <f t="shared" si="129"/>
        <v>1014</v>
      </c>
      <c r="D470" s="342">
        <f>'Baltic Indices Daily'!H2340</f>
        <v>1725</v>
      </c>
      <c r="E470" s="227">
        <f t="shared" si="128"/>
        <v>992</v>
      </c>
      <c r="F470" s="227">
        <f t="shared" si="137"/>
        <v>784</v>
      </c>
      <c r="G470" s="236">
        <f t="shared" si="138"/>
        <v>509</v>
      </c>
      <c r="H470" s="243">
        <f t="shared" si="135"/>
        <v>20</v>
      </c>
      <c r="I470" s="243">
        <f t="shared" si="136"/>
        <v>245</v>
      </c>
      <c r="J470" s="243">
        <f t="shared" si="131"/>
        <v>-31</v>
      </c>
      <c r="K470" s="243">
        <f t="shared" si="132"/>
        <v>-27</v>
      </c>
      <c r="L470" s="243">
        <f t="shared" si="133"/>
        <v>-14</v>
      </c>
      <c r="X470" s="426">
        <v>42860</v>
      </c>
      <c r="Y470" s="228">
        <v>994</v>
      </c>
      <c r="Z470" s="293"/>
      <c r="AA470" s="228">
        <v>1023</v>
      </c>
      <c r="AB470" s="228">
        <v>811</v>
      </c>
      <c r="AC470" s="228">
        <v>523</v>
      </c>
      <c r="AE470" s="64" t="str">
        <f t="shared" ref="AE470:AE488" si="139">MONTH(X470)&amp;"-"&amp;YEAR(X470)</f>
        <v>5-2017</v>
      </c>
    </row>
    <row r="471" spans="1:31" s="64" customFormat="1" ht="13">
      <c r="A471" s="64">
        <f t="shared" si="134"/>
        <v>5</v>
      </c>
      <c r="B471" s="226">
        <f t="shared" si="123"/>
        <v>42874</v>
      </c>
      <c r="C471" s="331">
        <f t="shared" si="129"/>
        <v>956</v>
      </c>
      <c r="D471" s="344">
        <f>'Baltic Indices Daily'!H2345</f>
        <v>1668</v>
      </c>
      <c r="E471" s="331">
        <f t="shared" si="128"/>
        <v>870</v>
      </c>
      <c r="F471" s="331">
        <f t="shared" si="137"/>
        <v>759</v>
      </c>
      <c r="G471" s="332">
        <f t="shared" si="138"/>
        <v>502</v>
      </c>
      <c r="H471" s="243">
        <f t="shared" si="135"/>
        <v>-58</v>
      </c>
      <c r="I471" s="243">
        <f t="shared" si="136"/>
        <v>-57</v>
      </c>
      <c r="J471" s="243">
        <f t="shared" si="131"/>
        <v>-122</v>
      </c>
      <c r="K471" s="243">
        <f t="shared" si="132"/>
        <v>-25</v>
      </c>
      <c r="L471" s="243">
        <f t="shared" si="133"/>
        <v>-7</v>
      </c>
      <c r="X471" s="426">
        <v>42867</v>
      </c>
      <c r="Y471" s="228">
        <v>1014</v>
      </c>
      <c r="Z471" s="293"/>
      <c r="AA471" s="228">
        <v>992</v>
      </c>
      <c r="AB471" s="228">
        <v>784</v>
      </c>
      <c r="AC471" s="228">
        <v>509</v>
      </c>
      <c r="AE471" s="64" t="str">
        <f t="shared" si="139"/>
        <v>5-2017</v>
      </c>
    </row>
    <row r="472" spans="1:31" s="64" customFormat="1" ht="13">
      <c r="A472" s="64">
        <f t="shared" si="134"/>
        <v>5</v>
      </c>
      <c r="B472" s="226">
        <f t="shared" si="123"/>
        <v>42881</v>
      </c>
      <c r="C472" s="331">
        <f t="shared" si="129"/>
        <v>912</v>
      </c>
      <c r="D472" s="342">
        <f>'Baltic Indices Daily'!H2350</f>
        <v>1591</v>
      </c>
      <c r="E472" s="331">
        <f t="shared" ref="E472:E503" si="140">IF(AA473="","",AA473)</f>
        <v>845</v>
      </c>
      <c r="F472" s="331">
        <f t="shared" si="137"/>
        <v>721</v>
      </c>
      <c r="G472" s="332">
        <f t="shared" si="138"/>
        <v>469</v>
      </c>
      <c r="H472" s="243">
        <f t="shared" si="135"/>
        <v>-44</v>
      </c>
      <c r="I472" s="243">
        <f t="shared" si="136"/>
        <v>-77</v>
      </c>
      <c r="J472" s="243">
        <f t="shared" si="131"/>
        <v>-25</v>
      </c>
      <c r="K472" s="243">
        <f t="shared" si="132"/>
        <v>-38</v>
      </c>
      <c r="L472" s="243">
        <f t="shared" si="133"/>
        <v>-33</v>
      </c>
      <c r="X472" s="426">
        <v>42874</v>
      </c>
      <c r="Y472" s="228">
        <v>956</v>
      </c>
      <c r="Z472" s="293"/>
      <c r="AA472" s="228">
        <v>870</v>
      </c>
      <c r="AB472" s="228">
        <v>759</v>
      </c>
      <c r="AC472" s="228">
        <v>502</v>
      </c>
      <c r="AE472" s="64" t="str">
        <f t="shared" si="139"/>
        <v>5-2017</v>
      </c>
    </row>
    <row r="473" spans="1:31" s="64" customFormat="1" ht="13">
      <c r="A473" s="64">
        <f t="shared" si="134"/>
        <v>5</v>
      </c>
      <c r="B473" s="226">
        <f t="shared" si="123"/>
        <v>42888</v>
      </c>
      <c r="C473" s="333">
        <f t="shared" ref="C473:C504" si="141">Y474</f>
        <v>830</v>
      </c>
      <c r="D473" s="345">
        <f>'Baltic Indices Daily'!H2354</f>
        <v>1374</v>
      </c>
      <c r="E473" s="333">
        <f t="shared" si="140"/>
        <v>792</v>
      </c>
      <c r="F473" s="333">
        <f t="shared" si="137"/>
        <v>674</v>
      </c>
      <c r="G473" s="335">
        <f t="shared" si="138"/>
        <v>446</v>
      </c>
      <c r="H473" s="243">
        <f t="shared" si="135"/>
        <v>-82</v>
      </c>
      <c r="I473" s="243">
        <f t="shared" si="136"/>
        <v>-217</v>
      </c>
      <c r="J473" s="243">
        <f t="shared" si="131"/>
        <v>-53</v>
      </c>
      <c r="K473" s="243">
        <f t="shared" si="132"/>
        <v>-47</v>
      </c>
      <c r="L473" s="243">
        <f t="shared" si="133"/>
        <v>-23</v>
      </c>
      <c r="X473" s="426">
        <v>42881</v>
      </c>
      <c r="Y473" s="228">
        <v>912</v>
      </c>
      <c r="Z473" s="293"/>
      <c r="AA473" s="228">
        <v>845</v>
      </c>
      <c r="AB473" s="228">
        <v>721</v>
      </c>
      <c r="AC473" s="228">
        <v>469</v>
      </c>
      <c r="AE473" s="64" t="str">
        <f t="shared" si="139"/>
        <v>5-2017</v>
      </c>
    </row>
    <row r="474" spans="1:31" s="64" customFormat="1" ht="13">
      <c r="A474" s="64">
        <f t="shared" si="134"/>
        <v>5</v>
      </c>
      <c r="B474" s="226">
        <f t="shared" si="123"/>
        <v>42895</v>
      </c>
      <c r="C474" s="334">
        <f t="shared" si="141"/>
        <v>849</v>
      </c>
      <c r="D474" s="345">
        <f>'Baltic Indices Daily'!H2359</f>
        <v>1438</v>
      </c>
      <c r="E474" s="334">
        <f t="shared" si="140"/>
        <v>813</v>
      </c>
      <c r="F474" s="334">
        <f t="shared" si="137"/>
        <v>654</v>
      </c>
      <c r="G474" s="336">
        <f t="shared" si="138"/>
        <v>425</v>
      </c>
      <c r="H474" s="243">
        <f t="shared" si="135"/>
        <v>19</v>
      </c>
      <c r="I474" s="243">
        <f t="shared" si="136"/>
        <v>64</v>
      </c>
      <c r="J474" s="243">
        <f t="shared" si="131"/>
        <v>21</v>
      </c>
      <c r="K474" s="243">
        <f t="shared" si="132"/>
        <v>-20</v>
      </c>
      <c r="L474" s="243">
        <f t="shared" si="133"/>
        <v>-21</v>
      </c>
      <c r="X474" s="426">
        <v>42888</v>
      </c>
      <c r="Y474" s="228">
        <v>830</v>
      </c>
      <c r="Z474" s="293"/>
      <c r="AA474" s="228">
        <v>792</v>
      </c>
      <c r="AB474" s="228">
        <v>674</v>
      </c>
      <c r="AC474" s="228">
        <v>446</v>
      </c>
      <c r="AE474" s="64" t="str">
        <f t="shared" si="139"/>
        <v>6-2017</v>
      </c>
    </row>
    <row r="475" spans="1:31" s="64" customFormat="1" ht="13">
      <c r="A475" s="64">
        <f t="shared" si="134"/>
        <v>5</v>
      </c>
      <c r="B475" s="226">
        <f t="shared" si="123"/>
        <v>42902</v>
      </c>
      <c r="C475" s="227">
        <f t="shared" si="141"/>
        <v>851</v>
      </c>
      <c r="D475" s="342">
        <f>'Baltic Indices Daily'!H2364</f>
        <v>1213</v>
      </c>
      <c r="E475" s="227">
        <f t="shared" si="140"/>
        <v>964</v>
      </c>
      <c r="F475" s="227">
        <f t="shared" si="137"/>
        <v>701</v>
      </c>
      <c r="G475" s="236">
        <f t="shared" si="138"/>
        <v>435</v>
      </c>
      <c r="H475" s="243">
        <f t="shared" si="135"/>
        <v>2</v>
      </c>
      <c r="I475" s="243">
        <f t="shared" si="136"/>
        <v>-225</v>
      </c>
      <c r="J475" s="243">
        <f t="shared" si="131"/>
        <v>151</v>
      </c>
      <c r="K475" s="243">
        <f t="shared" si="132"/>
        <v>47</v>
      </c>
      <c r="L475" s="243">
        <f t="shared" si="133"/>
        <v>10</v>
      </c>
      <c r="X475" s="426">
        <v>42895</v>
      </c>
      <c r="Y475" s="228">
        <v>849</v>
      </c>
      <c r="Z475" s="293"/>
      <c r="AA475" s="228">
        <v>813</v>
      </c>
      <c r="AB475" s="228">
        <v>654</v>
      </c>
      <c r="AC475" s="228">
        <v>425</v>
      </c>
      <c r="AE475" s="64" t="str">
        <f t="shared" si="139"/>
        <v>6-2017</v>
      </c>
    </row>
    <row r="476" spans="1:31" s="64" customFormat="1" ht="13">
      <c r="A476" s="64">
        <f t="shared" si="134"/>
        <v>5</v>
      </c>
      <c r="B476" s="226">
        <f t="shared" si="123"/>
        <v>42909</v>
      </c>
      <c r="C476" s="227">
        <f t="shared" si="141"/>
        <v>870</v>
      </c>
      <c r="D476" s="342">
        <f>'Baltic Indices Daily'!H2369</f>
        <v>987</v>
      </c>
      <c r="E476" s="227">
        <f t="shared" si="140"/>
        <v>1138</v>
      </c>
      <c r="F476" s="227">
        <f t="shared" si="137"/>
        <v>744</v>
      </c>
      <c r="G476" s="236">
        <f t="shared" si="138"/>
        <v>451</v>
      </c>
      <c r="H476" s="243">
        <f t="shared" si="135"/>
        <v>19</v>
      </c>
      <c r="I476" s="243">
        <f t="shared" si="136"/>
        <v>-226</v>
      </c>
      <c r="J476" s="243">
        <f t="shared" si="131"/>
        <v>174</v>
      </c>
      <c r="K476" s="243">
        <f t="shared" si="132"/>
        <v>43</v>
      </c>
      <c r="L476" s="243">
        <f t="shared" si="133"/>
        <v>16</v>
      </c>
      <c r="X476" s="426">
        <v>42902</v>
      </c>
      <c r="Y476" s="228">
        <v>851</v>
      </c>
      <c r="Z476" s="293"/>
      <c r="AA476" s="228">
        <v>964</v>
      </c>
      <c r="AB476" s="228">
        <v>701</v>
      </c>
      <c r="AC476" s="228">
        <v>435</v>
      </c>
      <c r="AE476" s="64" t="str">
        <f t="shared" si="139"/>
        <v>6-2017</v>
      </c>
    </row>
    <row r="477" spans="1:31" s="64" customFormat="1" ht="13">
      <c r="A477" s="64">
        <f t="shared" si="134"/>
        <v>5</v>
      </c>
      <c r="B477" s="226">
        <f t="shared" si="123"/>
        <v>42916</v>
      </c>
      <c r="C477" s="227">
        <f t="shared" si="141"/>
        <v>901</v>
      </c>
      <c r="D477" s="342">
        <f>'Baltic Indices Daily'!H2374</f>
        <v>1086</v>
      </c>
      <c r="E477" s="227">
        <f t="shared" si="140"/>
        <v>1091</v>
      </c>
      <c r="F477" s="227">
        <f t="shared" si="137"/>
        <v>754</v>
      </c>
      <c r="G477" s="236">
        <f t="shared" si="138"/>
        <v>467</v>
      </c>
      <c r="H477" s="243">
        <f t="shared" si="135"/>
        <v>31</v>
      </c>
      <c r="I477" s="243">
        <f t="shared" si="136"/>
        <v>99</v>
      </c>
      <c r="J477" s="243">
        <f t="shared" si="131"/>
        <v>-47</v>
      </c>
      <c r="K477" s="243">
        <f t="shared" si="132"/>
        <v>10</v>
      </c>
      <c r="L477" s="243">
        <f t="shared" si="133"/>
        <v>16</v>
      </c>
      <c r="X477" s="426">
        <v>42909</v>
      </c>
      <c r="Y477" s="228">
        <v>870</v>
      </c>
      <c r="Z477" s="293"/>
      <c r="AA477" s="228">
        <v>1138</v>
      </c>
      <c r="AB477" s="228">
        <v>744</v>
      </c>
      <c r="AC477" s="228">
        <v>451</v>
      </c>
      <c r="AE477" s="64" t="str">
        <f t="shared" si="139"/>
        <v>6-2017</v>
      </c>
    </row>
    <row r="478" spans="1:31" s="64" customFormat="1" ht="13">
      <c r="A478" s="64">
        <f t="shared" si="134"/>
        <v>5</v>
      </c>
      <c r="B478" s="226">
        <f t="shared" si="123"/>
        <v>42923</v>
      </c>
      <c r="C478" s="227">
        <f t="shared" si="141"/>
        <v>822</v>
      </c>
      <c r="D478" s="342">
        <f>'Baltic Indices Daily'!H2379</f>
        <v>753</v>
      </c>
      <c r="E478" s="227">
        <f t="shared" si="140"/>
        <v>1062</v>
      </c>
      <c r="F478" s="227">
        <f t="shared" si="137"/>
        <v>732</v>
      </c>
      <c r="G478" s="236">
        <f t="shared" si="138"/>
        <v>471</v>
      </c>
      <c r="H478" s="243">
        <f t="shared" si="135"/>
        <v>-79</v>
      </c>
      <c r="I478" s="243">
        <f t="shared" si="136"/>
        <v>-333</v>
      </c>
      <c r="J478" s="243">
        <f t="shared" si="131"/>
        <v>-29</v>
      </c>
      <c r="K478" s="243">
        <f t="shared" si="132"/>
        <v>-22</v>
      </c>
      <c r="L478" s="243">
        <f t="shared" si="133"/>
        <v>4</v>
      </c>
      <c r="X478" s="426">
        <v>42916</v>
      </c>
      <c r="Y478" s="228">
        <v>901</v>
      </c>
      <c r="Z478" s="293"/>
      <c r="AA478" s="228">
        <v>1091</v>
      </c>
      <c r="AB478" s="228">
        <v>754</v>
      </c>
      <c r="AC478" s="228">
        <v>467</v>
      </c>
      <c r="AE478" s="64" t="str">
        <f t="shared" si="139"/>
        <v>6-2017</v>
      </c>
    </row>
    <row r="479" spans="1:31" s="64" customFormat="1" ht="13">
      <c r="A479" s="64">
        <f t="shared" si="134"/>
        <v>5</v>
      </c>
      <c r="B479" s="226">
        <f t="shared" si="123"/>
        <v>42930</v>
      </c>
      <c r="C479" s="227">
        <f t="shared" si="141"/>
        <v>900</v>
      </c>
      <c r="D479" s="342">
        <f>'Baltic Indices Daily'!H2384</f>
        <v>933</v>
      </c>
      <c r="E479" s="227">
        <f t="shared" si="140"/>
        <v>1173</v>
      </c>
      <c r="F479" s="227">
        <f t="shared" si="137"/>
        <v>769</v>
      </c>
      <c r="G479" s="236">
        <f t="shared" si="138"/>
        <v>486</v>
      </c>
      <c r="H479" s="243">
        <f t="shared" si="135"/>
        <v>78</v>
      </c>
      <c r="I479" s="243">
        <f t="shared" si="136"/>
        <v>180</v>
      </c>
      <c r="J479" s="243">
        <f t="shared" si="131"/>
        <v>111</v>
      </c>
      <c r="K479" s="243">
        <f t="shared" si="132"/>
        <v>37</v>
      </c>
      <c r="L479" s="243">
        <f t="shared" si="133"/>
        <v>15</v>
      </c>
      <c r="X479" s="426">
        <v>42923</v>
      </c>
      <c r="Y479" s="228">
        <v>822</v>
      </c>
      <c r="Z479" s="293"/>
      <c r="AA479" s="228">
        <v>1062</v>
      </c>
      <c r="AB479" s="228">
        <v>732</v>
      </c>
      <c r="AC479" s="228">
        <v>471</v>
      </c>
      <c r="AE479" s="64" t="str">
        <f t="shared" si="139"/>
        <v>7-2017</v>
      </c>
    </row>
    <row r="480" spans="1:31" s="64" customFormat="1" ht="13">
      <c r="A480" s="64">
        <f t="shared" si="134"/>
        <v>5</v>
      </c>
      <c r="B480" s="226">
        <f t="shared" ref="B480:B485" si="142">IF(X481="","",X481)</f>
        <v>42937</v>
      </c>
      <c r="C480" s="227">
        <f t="shared" si="141"/>
        <v>977</v>
      </c>
      <c r="D480" s="342">
        <f>'Baltic Indices Daily'!H2389</f>
        <v>1154</v>
      </c>
      <c r="E480" s="227">
        <f t="shared" si="140"/>
        <v>1258</v>
      </c>
      <c r="F480" s="227">
        <f t="shared" si="137"/>
        <v>812</v>
      </c>
      <c r="G480" s="236">
        <f t="shared" si="138"/>
        <v>499</v>
      </c>
      <c r="H480" s="243">
        <f t="shared" si="135"/>
        <v>77</v>
      </c>
      <c r="I480" s="243">
        <f t="shared" si="136"/>
        <v>221</v>
      </c>
      <c r="J480" s="243">
        <f t="shared" si="131"/>
        <v>85</v>
      </c>
      <c r="K480" s="243">
        <f t="shared" si="132"/>
        <v>43</v>
      </c>
      <c r="L480" s="243">
        <f t="shared" si="133"/>
        <v>13</v>
      </c>
      <c r="X480" s="426">
        <v>42930</v>
      </c>
      <c r="Y480" s="228">
        <v>900</v>
      </c>
      <c r="Z480" s="293"/>
      <c r="AA480" s="228">
        <v>1173</v>
      </c>
      <c r="AB480" s="228">
        <v>769</v>
      </c>
      <c r="AC480" s="228">
        <v>486</v>
      </c>
      <c r="AE480" s="64" t="str">
        <f t="shared" si="139"/>
        <v>7-2017</v>
      </c>
    </row>
    <row r="481" spans="1:31" s="64" customFormat="1" ht="13">
      <c r="A481" s="64">
        <f t="shared" si="134"/>
        <v>5</v>
      </c>
      <c r="B481" s="226">
        <f t="shared" si="142"/>
        <v>42944</v>
      </c>
      <c r="C481" s="227">
        <f t="shared" si="141"/>
        <v>933</v>
      </c>
      <c r="D481" s="342">
        <f>'Baltic Indices Daily'!H2394</f>
        <v>1139</v>
      </c>
      <c r="E481" s="227">
        <f t="shared" si="140"/>
        <v>1109</v>
      </c>
      <c r="F481" s="227">
        <f t="shared" si="137"/>
        <v>789</v>
      </c>
      <c r="G481" s="236">
        <f t="shared" si="138"/>
        <v>498</v>
      </c>
      <c r="H481" s="243">
        <f t="shared" si="135"/>
        <v>-44</v>
      </c>
      <c r="I481" s="243">
        <f t="shared" si="136"/>
        <v>-15</v>
      </c>
      <c r="J481" s="243">
        <f t="shared" si="131"/>
        <v>-149</v>
      </c>
      <c r="K481" s="243">
        <f t="shared" si="132"/>
        <v>-23</v>
      </c>
      <c r="L481" s="243">
        <f t="shared" si="133"/>
        <v>-1</v>
      </c>
      <c r="X481" s="426">
        <v>42937</v>
      </c>
      <c r="Y481" s="228">
        <v>977</v>
      </c>
      <c r="Z481" s="293"/>
      <c r="AA481" s="228">
        <v>1258</v>
      </c>
      <c r="AB481" s="228">
        <v>812</v>
      </c>
      <c r="AC481" s="228">
        <v>499</v>
      </c>
      <c r="AE481" s="64" t="str">
        <f t="shared" si="139"/>
        <v>7-2017</v>
      </c>
    </row>
    <row r="482" spans="1:31" s="64" customFormat="1" ht="13">
      <c r="A482" s="64">
        <f t="shared" si="134"/>
        <v>5</v>
      </c>
      <c r="B482" s="226">
        <f t="shared" si="142"/>
        <v>42951</v>
      </c>
      <c r="C482" s="227">
        <f t="shared" si="141"/>
        <v>1032</v>
      </c>
      <c r="D482" s="342">
        <f>'Baltic Indices Daily'!H2399</f>
        <v>1637</v>
      </c>
      <c r="E482" s="227">
        <f t="shared" si="140"/>
        <v>1153</v>
      </c>
      <c r="F482" s="227">
        <f t="shared" si="137"/>
        <v>764</v>
      </c>
      <c r="G482" s="236">
        <f t="shared" si="138"/>
        <v>478</v>
      </c>
      <c r="H482" s="243">
        <f t="shared" si="135"/>
        <v>99</v>
      </c>
      <c r="I482" s="243">
        <f t="shared" si="136"/>
        <v>498</v>
      </c>
      <c r="J482" s="243">
        <f t="shared" ref="J482:J487" si="143">E482-E481</f>
        <v>44</v>
      </c>
      <c r="K482" s="243">
        <f t="shared" ref="K482:K513" si="144">F482-F481</f>
        <v>-25</v>
      </c>
      <c r="L482" s="243">
        <f t="shared" ref="L482:L513" si="145">G482-G481</f>
        <v>-20</v>
      </c>
      <c r="X482" s="426">
        <v>42944</v>
      </c>
      <c r="Y482" s="228">
        <v>933</v>
      </c>
      <c r="Z482" s="293"/>
      <c r="AA482" s="228">
        <v>1109</v>
      </c>
      <c r="AB482" s="228">
        <v>789</v>
      </c>
      <c r="AC482" s="228">
        <v>498</v>
      </c>
      <c r="AE482" s="64" t="str">
        <f t="shared" si="139"/>
        <v>7-2017</v>
      </c>
    </row>
    <row r="483" spans="1:31" s="64" customFormat="1" ht="13">
      <c r="A483" s="64">
        <f t="shared" si="134"/>
        <v>5</v>
      </c>
      <c r="B483" s="226">
        <f t="shared" si="142"/>
        <v>42958</v>
      </c>
      <c r="C483" s="227">
        <f t="shared" si="141"/>
        <v>1138</v>
      </c>
      <c r="D483" s="342">
        <f>'Baltic Indices Daily'!H2404</f>
        <v>2013</v>
      </c>
      <c r="E483" s="227">
        <f t="shared" si="140"/>
        <v>1256</v>
      </c>
      <c r="F483" s="227">
        <f t="shared" si="137"/>
        <v>759</v>
      </c>
      <c r="G483" s="236">
        <f t="shared" si="138"/>
        <v>466</v>
      </c>
      <c r="H483" s="243">
        <f t="shared" si="135"/>
        <v>106</v>
      </c>
      <c r="I483" s="243">
        <f t="shared" si="136"/>
        <v>376</v>
      </c>
      <c r="J483" s="243">
        <f t="shared" si="143"/>
        <v>103</v>
      </c>
      <c r="K483" s="243">
        <f t="shared" si="144"/>
        <v>-5</v>
      </c>
      <c r="L483" s="243">
        <f t="shared" si="145"/>
        <v>-12</v>
      </c>
      <c r="Q483" s="330"/>
      <c r="R483" s="337"/>
      <c r="S483" s="337"/>
      <c r="X483" s="426">
        <v>42951</v>
      </c>
      <c r="Y483" s="228">
        <v>1032</v>
      </c>
      <c r="Z483" s="293"/>
      <c r="AA483" s="228">
        <v>1153</v>
      </c>
      <c r="AB483" s="228">
        <v>764</v>
      </c>
      <c r="AC483" s="228">
        <v>478</v>
      </c>
      <c r="AE483" s="64" t="str">
        <f t="shared" si="139"/>
        <v>8-2017</v>
      </c>
    </row>
    <row r="484" spans="1:31" s="64" customFormat="1" ht="13">
      <c r="A484" s="64">
        <f t="shared" si="134"/>
        <v>5</v>
      </c>
      <c r="B484" s="226">
        <f t="shared" si="142"/>
        <v>42965</v>
      </c>
      <c r="C484" s="227">
        <f t="shared" si="141"/>
        <v>1260</v>
      </c>
      <c r="D484" s="342">
        <f>'Baltic Indices Daily'!H2409</f>
        <v>2574</v>
      </c>
      <c r="E484" s="227">
        <f t="shared" si="140"/>
        <v>1345</v>
      </c>
      <c r="F484" s="227">
        <f t="shared" si="137"/>
        <v>806</v>
      </c>
      <c r="G484" s="236">
        <f t="shared" si="138"/>
        <v>465</v>
      </c>
      <c r="H484" s="243">
        <f t="shared" si="135"/>
        <v>122</v>
      </c>
      <c r="I484" s="243">
        <f t="shared" si="136"/>
        <v>561</v>
      </c>
      <c r="J484" s="243">
        <f t="shared" si="143"/>
        <v>89</v>
      </c>
      <c r="K484" s="243">
        <f t="shared" si="144"/>
        <v>47</v>
      </c>
      <c r="L484" s="243">
        <f t="shared" si="145"/>
        <v>-1</v>
      </c>
      <c r="M484" s="299"/>
      <c r="N484" s="299"/>
      <c r="O484" s="299"/>
      <c r="P484" s="299"/>
      <c r="Q484" s="330"/>
      <c r="R484" s="337"/>
      <c r="S484" s="337"/>
      <c r="X484" s="426">
        <v>42958</v>
      </c>
      <c r="Y484" s="228">
        <v>1138</v>
      </c>
      <c r="Z484" s="293"/>
      <c r="AA484" s="228">
        <v>1256</v>
      </c>
      <c r="AB484" s="228">
        <v>759</v>
      </c>
      <c r="AC484" s="228">
        <v>466</v>
      </c>
      <c r="AE484" s="64" t="str">
        <f t="shared" si="139"/>
        <v>8-2017</v>
      </c>
    </row>
    <row r="485" spans="1:31" s="64" customFormat="1" ht="13">
      <c r="A485" s="64">
        <f t="shared" si="134"/>
        <v>5</v>
      </c>
      <c r="B485" s="226">
        <f t="shared" si="142"/>
        <v>42972</v>
      </c>
      <c r="C485" s="227">
        <f t="shared" si="141"/>
        <v>1209</v>
      </c>
      <c r="D485" s="342">
        <f>'Baltic Indices Daily'!H2414</f>
        <v>2406</v>
      </c>
      <c r="E485" s="227">
        <f t="shared" si="140"/>
        <v>1235</v>
      </c>
      <c r="F485" s="227">
        <f t="shared" si="137"/>
        <v>845</v>
      </c>
      <c r="G485" s="236">
        <f t="shared" si="138"/>
        <v>474</v>
      </c>
      <c r="H485" s="243">
        <f t="shared" si="135"/>
        <v>-51</v>
      </c>
      <c r="I485" s="243">
        <f t="shared" si="136"/>
        <v>-168</v>
      </c>
      <c r="J485" s="243">
        <f t="shared" si="143"/>
        <v>-110</v>
      </c>
      <c r="K485" s="243">
        <f t="shared" si="144"/>
        <v>39</v>
      </c>
      <c r="L485" s="243">
        <f t="shared" si="145"/>
        <v>9</v>
      </c>
      <c r="M485" s="299"/>
      <c r="N485" s="299"/>
      <c r="O485" s="299"/>
      <c r="P485" s="299"/>
      <c r="Q485" s="330"/>
      <c r="R485" s="337"/>
      <c r="S485" s="337"/>
      <c r="X485" s="426">
        <v>42965</v>
      </c>
      <c r="Y485" s="228">
        <v>1260</v>
      </c>
      <c r="Z485" s="293"/>
      <c r="AA485" s="228">
        <v>1345</v>
      </c>
      <c r="AB485" s="228">
        <v>806</v>
      </c>
      <c r="AC485" s="228">
        <v>465</v>
      </c>
      <c r="AE485" s="64" t="str">
        <f t="shared" si="139"/>
        <v>8-2017</v>
      </c>
    </row>
    <row r="486" spans="1:31" s="64" customFormat="1" ht="13">
      <c r="A486" s="64">
        <f t="shared" si="134"/>
        <v>5</v>
      </c>
      <c r="B486" s="226">
        <f>IF(X487="","",X487)</f>
        <v>42979</v>
      </c>
      <c r="C486" s="227">
        <f t="shared" si="141"/>
        <v>1183</v>
      </c>
      <c r="D486" s="342">
        <f ca="1">OFFSET('Baltic Indices Daily'!$H$2438,(ROW()-ROW('Baltic Indices'!$D$490))*5,,,)</f>
        <v>2264</v>
      </c>
      <c r="E486" s="227">
        <f t="shared" si="140"/>
        <v>1198</v>
      </c>
      <c r="F486" s="227">
        <f t="shared" si="137"/>
        <v>856</v>
      </c>
      <c r="G486" s="236">
        <f t="shared" si="138"/>
        <v>486</v>
      </c>
      <c r="H486" s="243">
        <f t="shared" si="135"/>
        <v>-26</v>
      </c>
      <c r="I486" s="243">
        <f t="shared" ca="1" si="136"/>
        <v>-142</v>
      </c>
      <c r="J486" s="243">
        <f t="shared" si="143"/>
        <v>-37</v>
      </c>
      <c r="K486" s="243">
        <f t="shared" si="144"/>
        <v>11</v>
      </c>
      <c r="L486" s="243">
        <f t="shared" si="145"/>
        <v>12</v>
      </c>
      <c r="M486" s="299"/>
      <c r="N486" s="299"/>
      <c r="O486" s="299"/>
      <c r="P486" s="299"/>
      <c r="Q486" s="330"/>
      <c r="R486" s="337"/>
      <c r="S486" s="337"/>
      <c r="X486" s="426">
        <v>42972</v>
      </c>
      <c r="Y486" s="228">
        <v>1209</v>
      </c>
      <c r="Z486" s="293"/>
      <c r="AA486" s="228">
        <v>1235</v>
      </c>
      <c r="AB486" s="228">
        <v>845</v>
      </c>
      <c r="AC486" s="228">
        <v>474</v>
      </c>
      <c r="AE486" s="64" t="str">
        <f t="shared" si="139"/>
        <v>8-2017</v>
      </c>
    </row>
    <row r="487" spans="1:31" s="64" customFormat="1" ht="13">
      <c r="A487" s="64">
        <f t="shared" si="134"/>
        <v>5</v>
      </c>
      <c r="B487" s="226">
        <f>IF(X488="","",X488)</f>
        <v>42986</v>
      </c>
      <c r="C487" s="227">
        <f t="shared" si="141"/>
        <v>1332</v>
      </c>
      <c r="D487" s="342">
        <f ca="1">OFFSET('Baltic Indices Daily'!$H$2438,(ROW()-ROW('Baltic Indices'!$D$490))*5,,,)</f>
        <v>2767</v>
      </c>
      <c r="E487" s="227">
        <f t="shared" si="140"/>
        <v>1375</v>
      </c>
      <c r="F487" s="227">
        <f t="shared" si="137"/>
        <v>888</v>
      </c>
      <c r="G487" s="236">
        <f t="shared" si="138"/>
        <v>504</v>
      </c>
      <c r="H487" s="243">
        <f t="shared" si="135"/>
        <v>149</v>
      </c>
      <c r="I487" s="243">
        <f t="shared" ca="1" si="136"/>
        <v>503</v>
      </c>
      <c r="J487" s="243">
        <f t="shared" si="143"/>
        <v>177</v>
      </c>
      <c r="K487" s="243">
        <f t="shared" si="144"/>
        <v>32</v>
      </c>
      <c r="L487" s="243">
        <f t="shared" si="145"/>
        <v>18</v>
      </c>
      <c r="M487" s="299"/>
      <c r="N487" s="299"/>
      <c r="O487" s="299"/>
      <c r="P487" s="299"/>
      <c r="Q487" s="330"/>
      <c r="R487" s="337"/>
      <c r="S487" s="337"/>
      <c r="X487" s="426">
        <v>42979</v>
      </c>
      <c r="Y487" s="228">
        <v>1183</v>
      </c>
      <c r="Z487" s="293"/>
      <c r="AA487" s="228">
        <v>1198</v>
      </c>
      <c r="AB487" s="228">
        <v>856</v>
      </c>
      <c r="AC487" s="228">
        <v>486</v>
      </c>
      <c r="AE487" s="64" t="str">
        <f t="shared" si="139"/>
        <v>9-2017</v>
      </c>
    </row>
    <row r="488" spans="1:31" s="64" customFormat="1" ht="13">
      <c r="A488" s="64">
        <f t="shared" si="134"/>
        <v>5</v>
      </c>
      <c r="B488" s="226">
        <f>IF(X489="","",X489)</f>
        <v>42993</v>
      </c>
      <c r="C488" s="227">
        <f t="shared" si="141"/>
        <v>1385</v>
      </c>
      <c r="D488" s="342">
        <f ca="1">OFFSET('Baltic Indices Daily'!$H$2438,(ROW()-ROW('Baltic Indices'!$D$490))*5,,,)</f>
        <v>2685</v>
      </c>
      <c r="E488" s="227">
        <f t="shared" si="140"/>
        <v>1521</v>
      </c>
      <c r="F488" s="227">
        <f t="shared" si="137"/>
        <v>977</v>
      </c>
      <c r="G488" s="236">
        <f t="shared" si="138"/>
        <v>536</v>
      </c>
      <c r="H488" s="243">
        <f t="shared" si="135"/>
        <v>53</v>
      </c>
      <c r="I488" s="243">
        <f t="shared" ca="1" si="136"/>
        <v>-82</v>
      </c>
      <c r="J488" s="243">
        <f t="shared" ref="J488:J525" si="146">E488-E487</f>
        <v>146</v>
      </c>
      <c r="K488" s="243">
        <f t="shared" si="144"/>
        <v>89</v>
      </c>
      <c r="L488" s="243">
        <f t="shared" si="145"/>
        <v>32</v>
      </c>
      <c r="M488" s="299"/>
      <c r="N488" s="299"/>
      <c r="O488" s="299"/>
      <c r="P488" s="299"/>
      <c r="Q488" s="330"/>
      <c r="R488" s="337"/>
      <c r="S488" s="337"/>
      <c r="X488" s="426">
        <v>42986</v>
      </c>
      <c r="Y488" s="228">
        <v>1332</v>
      </c>
      <c r="Z488" s="293"/>
      <c r="AA488" s="228">
        <v>1375</v>
      </c>
      <c r="AB488" s="228">
        <v>888</v>
      </c>
      <c r="AC488" s="228">
        <v>504</v>
      </c>
      <c r="AE488" s="64" t="str">
        <f t="shared" si="139"/>
        <v>9-2017</v>
      </c>
    </row>
    <row r="489" spans="1:31" s="64" customFormat="1" ht="13">
      <c r="A489" s="64">
        <f t="shared" si="134"/>
        <v>5</v>
      </c>
      <c r="B489" s="226">
        <f>IF(X490="","",X490)</f>
        <v>43000</v>
      </c>
      <c r="C489" s="227">
        <f t="shared" si="141"/>
        <v>1502</v>
      </c>
      <c r="D489" s="342">
        <f ca="1">OFFSET('Baltic Indices Daily'!$H$2438,(ROW()-ROW('Baltic Indices'!$D$490))*5,,,)</f>
        <v>3147</v>
      </c>
      <c r="E489" s="227">
        <f t="shared" si="140"/>
        <v>1493</v>
      </c>
      <c r="F489" s="227">
        <f t="shared" si="137"/>
        <v>1061</v>
      </c>
      <c r="G489" s="236">
        <f t="shared" si="138"/>
        <v>596</v>
      </c>
      <c r="H489" s="243">
        <f t="shared" si="135"/>
        <v>117</v>
      </c>
      <c r="I489" s="243">
        <f t="shared" ca="1" si="136"/>
        <v>462</v>
      </c>
      <c r="J489" s="243">
        <f t="shared" si="146"/>
        <v>-28</v>
      </c>
      <c r="K489" s="243">
        <f t="shared" si="144"/>
        <v>84</v>
      </c>
      <c r="L489" s="243">
        <f t="shared" si="145"/>
        <v>60</v>
      </c>
      <c r="M489" s="299"/>
      <c r="N489" s="299"/>
      <c r="O489" s="299"/>
      <c r="P489" s="299"/>
      <c r="Q489" s="330"/>
      <c r="R489" s="337"/>
      <c r="S489" s="337"/>
      <c r="X489" s="426">
        <v>42993</v>
      </c>
      <c r="Y489" s="228">
        <v>1385</v>
      </c>
      <c r="Z489" s="293"/>
      <c r="AA489" s="228">
        <v>1521</v>
      </c>
      <c r="AB489" s="228">
        <v>977</v>
      </c>
      <c r="AC489" s="228">
        <v>536</v>
      </c>
      <c r="AE489" s="64" t="str">
        <f t="shared" ref="AE489:AE537" si="147">MONTH(X489)&amp;"-"&amp;YEAR(X489)</f>
        <v>9-2017</v>
      </c>
    </row>
    <row r="490" spans="1:31" s="64" customFormat="1" ht="13">
      <c r="A490" s="64">
        <f t="shared" si="134"/>
        <v>5</v>
      </c>
      <c r="B490" s="226">
        <f t="shared" ref="B490:B495" si="148">IF(X491="","",X491)</f>
        <v>43007</v>
      </c>
      <c r="C490" s="227">
        <f t="shared" si="141"/>
        <v>1356</v>
      </c>
      <c r="D490" s="342">
        <f ca="1">OFFSET('Baltic Indices Daily'!$H$2438,(ROW()-ROW('Baltic Indices'!$D$490))*5,,,)</f>
        <v>2738</v>
      </c>
      <c r="E490" s="227">
        <f t="shared" si="140"/>
        <v>1308</v>
      </c>
      <c r="F490" s="227">
        <f t="shared" si="137"/>
        <v>1021</v>
      </c>
      <c r="G490" s="236">
        <f t="shared" si="138"/>
        <v>616</v>
      </c>
      <c r="H490" s="243">
        <f t="shared" si="135"/>
        <v>-146</v>
      </c>
      <c r="I490" s="243">
        <f t="shared" ca="1" si="136"/>
        <v>-409</v>
      </c>
      <c r="J490" s="243">
        <f t="shared" si="146"/>
        <v>-185</v>
      </c>
      <c r="K490" s="243">
        <f t="shared" si="144"/>
        <v>-40</v>
      </c>
      <c r="L490" s="243">
        <f t="shared" si="145"/>
        <v>20</v>
      </c>
      <c r="M490" s="299"/>
      <c r="N490" s="299"/>
      <c r="O490" s="299"/>
      <c r="P490" s="299"/>
      <c r="Q490" s="330"/>
      <c r="R490" s="337"/>
      <c r="S490" s="337"/>
      <c r="X490" s="426">
        <v>43000</v>
      </c>
      <c r="Y490" s="228">
        <v>1502</v>
      </c>
      <c r="Z490" s="293"/>
      <c r="AA490" s="228">
        <v>1493</v>
      </c>
      <c r="AB490" s="228">
        <v>1061</v>
      </c>
      <c r="AC490" s="228">
        <v>596</v>
      </c>
      <c r="AE490" s="64" t="str">
        <f t="shared" si="147"/>
        <v>9-2017</v>
      </c>
    </row>
    <row r="491" spans="1:31" s="64" customFormat="1" ht="13">
      <c r="A491" s="64">
        <f t="shared" si="134"/>
        <v>5</v>
      </c>
      <c r="B491" s="226">
        <f t="shared" si="148"/>
        <v>43014</v>
      </c>
      <c r="C491" s="227">
        <f t="shared" si="141"/>
        <v>1405</v>
      </c>
      <c r="D491" s="342">
        <f ca="1">OFFSET('Baltic Indices Daily'!$H$2438,(ROW()-ROW('Baltic Indices'!$D$490))*5,,,)</f>
        <v>2929</v>
      </c>
      <c r="E491" s="227">
        <f t="shared" si="140"/>
        <v>1406</v>
      </c>
      <c r="F491" s="227">
        <f t="shared" si="137"/>
        <v>971</v>
      </c>
      <c r="G491" s="236">
        <f t="shared" si="138"/>
        <v>610</v>
      </c>
      <c r="H491" s="243">
        <f t="shared" si="135"/>
        <v>49</v>
      </c>
      <c r="I491" s="243">
        <f t="shared" ca="1" si="136"/>
        <v>191</v>
      </c>
      <c r="J491" s="243">
        <f t="shared" si="146"/>
        <v>98</v>
      </c>
      <c r="K491" s="243">
        <f t="shared" si="144"/>
        <v>-50</v>
      </c>
      <c r="L491" s="243">
        <f t="shared" si="145"/>
        <v>-6</v>
      </c>
      <c r="M491" s="299"/>
      <c r="N491" s="299"/>
      <c r="O491" s="299"/>
      <c r="P491" s="299"/>
      <c r="Q491" s="330"/>
      <c r="R491" s="337"/>
      <c r="S491" s="337"/>
      <c r="X491" s="426">
        <v>43007</v>
      </c>
      <c r="Y491" s="228">
        <v>1356</v>
      </c>
      <c r="Z491" s="293"/>
      <c r="AA491" s="228">
        <v>1308</v>
      </c>
      <c r="AB491" s="228">
        <v>1021</v>
      </c>
      <c r="AC491" s="228">
        <v>616</v>
      </c>
      <c r="AE491" s="64" t="str">
        <f t="shared" si="147"/>
        <v>9-2017</v>
      </c>
    </row>
    <row r="492" spans="1:31" s="64" customFormat="1" ht="13">
      <c r="A492" s="64">
        <f t="shared" si="134"/>
        <v>5</v>
      </c>
      <c r="B492" s="226">
        <f t="shared" si="148"/>
        <v>43021</v>
      </c>
      <c r="C492" s="227">
        <f t="shared" si="141"/>
        <v>1485</v>
      </c>
      <c r="D492" s="342">
        <f ca="1">OFFSET('Baltic Indices Daily'!$H$2438,(ROW()-ROW('Baltic Indices'!$D$490))*5,,,)</f>
        <v>2871</v>
      </c>
      <c r="E492" s="227">
        <f t="shared" si="140"/>
        <v>1606</v>
      </c>
      <c r="F492" s="227">
        <f t="shared" si="137"/>
        <v>1069</v>
      </c>
      <c r="G492" s="236">
        <f t="shared" si="138"/>
        <v>649</v>
      </c>
      <c r="H492" s="243">
        <f t="shared" si="135"/>
        <v>80</v>
      </c>
      <c r="I492" s="243">
        <f t="shared" ca="1" si="136"/>
        <v>-58</v>
      </c>
      <c r="J492" s="243">
        <f t="shared" si="146"/>
        <v>200</v>
      </c>
      <c r="K492" s="243">
        <f t="shared" si="144"/>
        <v>98</v>
      </c>
      <c r="L492" s="243">
        <f t="shared" si="145"/>
        <v>39</v>
      </c>
      <c r="M492" s="299"/>
      <c r="N492" s="299"/>
      <c r="O492" s="299"/>
      <c r="P492" s="299"/>
      <c r="Q492" s="330"/>
      <c r="R492" s="337"/>
      <c r="S492" s="337"/>
      <c r="X492" s="426">
        <v>43014</v>
      </c>
      <c r="Y492" s="228">
        <v>1405</v>
      </c>
      <c r="Z492" s="293"/>
      <c r="AA492" s="228">
        <v>1406</v>
      </c>
      <c r="AB492" s="228">
        <v>971</v>
      </c>
      <c r="AC492" s="228">
        <v>610</v>
      </c>
      <c r="AE492" s="64" t="str">
        <f t="shared" si="147"/>
        <v>10-2017</v>
      </c>
    </row>
    <row r="493" spans="1:31" s="64" customFormat="1" ht="13">
      <c r="A493" s="64">
        <f t="shared" ref="A493:A524" si="149">WEEKDAY(B493,2)</f>
        <v>5</v>
      </c>
      <c r="B493" s="226">
        <f t="shared" si="148"/>
        <v>43028</v>
      </c>
      <c r="C493" s="227">
        <f t="shared" si="141"/>
        <v>1578</v>
      </c>
      <c r="D493" s="342">
        <f ca="1">OFFSET('Baltic Indices Daily'!$H$2438,(ROW()-ROW('Baltic Indices'!$D$490))*5,,,)</f>
        <v>3145</v>
      </c>
      <c r="E493" s="227">
        <f t="shared" si="140"/>
        <v>1643</v>
      </c>
      <c r="F493" s="227">
        <f t="shared" si="137"/>
        <v>1126</v>
      </c>
      <c r="G493" s="236">
        <f t="shared" si="138"/>
        <v>679</v>
      </c>
      <c r="H493" s="243">
        <f t="shared" ref="H493:H525" si="150">C493-C492</f>
        <v>93</v>
      </c>
      <c r="I493" s="243">
        <f t="shared" ref="I493:I525" ca="1" si="151">D493-D492</f>
        <v>274</v>
      </c>
      <c r="J493" s="243">
        <f t="shared" si="146"/>
        <v>37</v>
      </c>
      <c r="K493" s="243">
        <f t="shared" si="144"/>
        <v>57</v>
      </c>
      <c r="L493" s="243">
        <f t="shared" si="145"/>
        <v>30</v>
      </c>
      <c r="M493" s="299"/>
      <c r="N493" s="299"/>
      <c r="O493" s="299"/>
      <c r="P493" s="299"/>
      <c r="Q493" s="330"/>
      <c r="R493" s="337"/>
      <c r="S493" s="337"/>
      <c r="X493" s="426">
        <v>43021</v>
      </c>
      <c r="Y493" s="228">
        <v>1485</v>
      </c>
      <c r="Z493" s="293"/>
      <c r="AA493" s="228">
        <v>1606</v>
      </c>
      <c r="AB493" s="228">
        <v>1069</v>
      </c>
      <c r="AC493" s="228">
        <v>649</v>
      </c>
      <c r="AE493" s="64" t="str">
        <f t="shared" si="147"/>
        <v>10-2017</v>
      </c>
    </row>
    <row r="494" spans="1:31" s="64" customFormat="1" ht="13">
      <c r="A494" s="64">
        <f t="shared" si="149"/>
        <v>5</v>
      </c>
      <c r="B494" s="226">
        <f t="shared" si="148"/>
        <v>43035</v>
      </c>
      <c r="C494" s="227">
        <f t="shared" si="141"/>
        <v>1546</v>
      </c>
      <c r="D494" s="342">
        <f ca="1">OFFSET('Baltic Indices Daily'!$H$2438,(ROW()-ROW('Baltic Indices'!$D$490))*5,,,)</f>
        <v>3220</v>
      </c>
      <c r="E494" s="227">
        <f t="shared" si="140"/>
        <v>1517</v>
      </c>
      <c r="F494" s="227">
        <f t="shared" si="137"/>
        <v>1100</v>
      </c>
      <c r="G494" s="236">
        <f t="shared" si="138"/>
        <v>687</v>
      </c>
      <c r="H494" s="243">
        <f t="shared" si="150"/>
        <v>-32</v>
      </c>
      <c r="I494" s="243">
        <f t="shared" ca="1" si="151"/>
        <v>75</v>
      </c>
      <c r="J494" s="243">
        <f t="shared" si="146"/>
        <v>-126</v>
      </c>
      <c r="K494" s="243">
        <f t="shared" si="144"/>
        <v>-26</v>
      </c>
      <c r="L494" s="243">
        <f t="shared" si="145"/>
        <v>8</v>
      </c>
      <c r="M494" s="299"/>
      <c r="N494" s="299"/>
      <c r="O494" s="299"/>
      <c r="P494" s="299"/>
      <c r="Q494" s="330"/>
      <c r="R494" s="337"/>
      <c r="S494" s="337"/>
      <c r="X494" s="426">
        <v>43028</v>
      </c>
      <c r="Y494" s="228">
        <v>1578</v>
      </c>
      <c r="Z494" s="293"/>
      <c r="AA494" s="228">
        <v>1643</v>
      </c>
      <c r="AB494" s="228">
        <v>1126</v>
      </c>
      <c r="AC494" s="228">
        <v>679</v>
      </c>
      <c r="AE494" s="64" t="str">
        <f t="shared" si="147"/>
        <v>10-2017</v>
      </c>
    </row>
    <row r="495" spans="1:31" s="64" customFormat="1" ht="13">
      <c r="A495" s="64">
        <f t="shared" si="149"/>
        <v>5</v>
      </c>
      <c r="B495" s="226">
        <f t="shared" si="148"/>
        <v>43042</v>
      </c>
      <c r="C495" s="227">
        <f t="shared" si="141"/>
        <v>1476</v>
      </c>
      <c r="D495" s="342">
        <f ca="1">OFFSET('Baltic Indices Daily'!$H$2438,(ROW()-ROW('Baltic Indices'!$D$490))*5,,,)</f>
        <v>3036</v>
      </c>
      <c r="E495" s="227">
        <f t="shared" si="140"/>
        <v>1562</v>
      </c>
      <c r="F495" s="227">
        <f t="shared" si="137"/>
        <v>1014</v>
      </c>
      <c r="G495" s="236">
        <f t="shared" si="138"/>
        <v>664</v>
      </c>
      <c r="H495" s="243">
        <f t="shared" si="150"/>
        <v>-70</v>
      </c>
      <c r="I495" s="243">
        <f t="shared" ca="1" si="151"/>
        <v>-184</v>
      </c>
      <c r="J495" s="243">
        <f t="shared" si="146"/>
        <v>45</v>
      </c>
      <c r="K495" s="243">
        <f t="shared" si="144"/>
        <v>-86</v>
      </c>
      <c r="L495" s="243">
        <f t="shared" si="145"/>
        <v>-23</v>
      </c>
      <c r="M495" s="299"/>
      <c r="N495" s="299"/>
      <c r="O495" s="299"/>
      <c r="P495" s="299"/>
      <c r="Q495" s="330"/>
      <c r="R495" s="337"/>
      <c r="S495" s="337"/>
      <c r="X495" s="426">
        <v>43035</v>
      </c>
      <c r="Y495" s="228">
        <v>1546</v>
      </c>
      <c r="Z495" s="293"/>
      <c r="AA495" s="228">
        <v>1517</v>
      </c>
      <c r="AB495" s="228">
        <v>1100</v>
      </c>
      <c r="AC495" s="228">
        <v>687</v>
      </c>
      <c r="AE495" s="64" t="str">
        <f t="shared" si="147"/>
        <v>10-2017</v>
      </c>
    </row>
    <row r="496" spans="1:31" s="64" customFormat="1" ht="13">
      <c r="A496" s="64">
        <f t="shared" si="149"/>
        <v>5</v>
      </c>
      <c r="B496" s="226">
        <f t="shared" ref="B496:B537" si="152">IF(X497="","",X497)</f>
        <v>43049</v>
      </c>
      <c r="C496" s="227">
        <f t="shared" si="141"/>
        <v>1464</v>
      </c>
      <c r="D496" s="342">
        <f ca="1">OFFSET('Baltic Indices Daily'!$H$2438,(ROW()-ROW('Baltic Indices'!$D$490))*5,,,)</f>
        <v>3360</v>
      </c>
      <c r="E496" s="227">
        <f t="shared" si="140"/>
        <v>1418</v>
      </c>
      <c r="F496" s="227">
        <f t="shared" si="137"/>
        <v>912</v>
      </c>
      <c r="G496" s="236">
        <f t="shared" si="138"/>
        <v>644</v>
      </c>
      <c r="H496" s="243">
        <f t="shared" si="150"/>
        <v>-12</v>
      </c>
      <c r="I496" s="243">
        <f t="shared" ca="1" si="151"/>
        <v>324</v>
      </c>
      <c r="J496" s="243">
        <f t="shared" si="146"/>
        <v>-144</v>
      </c>
      <c r="K496" s="243">
        <f t="shared" si="144"/>
        <v>-102</v>
      </c>
      <c r="L496" s="243">
        <f t="shared" si="145"/>
        <v>-20</v>
      </c>
      <c r="M496" s="299"/>
      <c r="N496" s="299"/>
      <c r="O496" s="299"/>
      <c r="P496" s="299"/>
      <c r="Q496" s="330"/>
      <c r="R496" s="337"/>
      <c r="S496" s="337"/>
      <c r="X496" s="426">
        <v>43042</v>
      </c>
      <c r="Y496" s="228">
        <v>1476</v>
      </c>
      <c r="Z496" s="293"/>
      <c r="AA496" s="228">
        <v>1562</v>
      </c>
      <c r="AB496" s="228">
        <v>1014</v>
      </c>
      <c r="AC496" s="228">
        <v>664</v>
      </c>
      <c r="AE496" s="64" t="str">
        <f t="shared" si="147"/>
        <v>11-2017</v>
      </c>
    </row>
    <row r="497" spans="1:31" s="64" customFormat="1" ht="13">
      <c r="A497" s="64">
        <f t="shared" si="149"/>
        <v>5</v>
      </c>
      <c r="B497" s="226">
        <f t="shared" si="152"/>
        <v>43056</v>
      </c>
      <c r="C497" s="227">
        <f t="shared" si="141"/>
        <v>1371</v>
      </c>
      <c r="D497" s="342">
        <f ca="1">OFFSET('Baltic Indices Daily'!$H$2438,(ROW()-ROW('Baltic Indices'!$D$490))*5,,,)</f>
        <v>3153</v>
      </c>
      <c r="E497" s="227">
        <f t="shared" si="140"/>
        <v>1285</v>
      </c>
      <c r="F497" s="227">
        <f t="shared" si="137"/>
        <v>845</v>
      </c>
      <c r="G497" s="236">
        <f t="shared" si="138"/>
        <v>630</v>
      </c>
      <c r="H497" s="243">
        <f t="shared" si="150"/>
        <v>-93</v>
      </c>
      <c r="I497" s="243">
        <f t="shared" ca="1" si="151"/>
        <v>-207</v>
      </c>
      <c r="J497" s="243">
        <f t="shared" si="146"/>
        <v>-133</v>
      </c>
      <c r="K497" s="243">
        <f t="shared" si="144"/>
        <v>-67</v>
      </c>
      <c r="L497" s="243">
        <f t="shared" si="145"/>
        <v>-14</v>
      </c>
      <c r="M497" s="299"/>
      <c r="N497" s="299"/>
      <c r="O497" s="299"/>
      <c r="P497" s="299"/>
      <c r="Q497" s="330"/>
      <c r="R497" s="337"/>
      <c r="S497" s="337"/>
      <c r="X497" s="426">
        <v>43049</v>
      </c>
      <c r="Y497" s="228">
        <v>1464</v>
      </c>
      <c r="Z497" s="293"/>
      <c r="AA497" s="228">
        <v>1418</v>
      </c>
      <c r="AB497" s="228">
        <v>912</v>
      </c>
      <c r="AC497" s="228">
        <v>644</v>
      </c>
      <c r="AE497" s="64" t="str">
        <f t="shared" si="147"/>
        <v>11-2017</v>
      </c>
    </row>
    <row r="498" spans="1:31" s="64" customFormat="1" ht="13">
      <c r="A498" s="64">
        <f t="shared" si="149"/>
        <v>5</v>
      </c>
      <c r="B498" s="226">
        <f t="shared" si="152"/>
        <v>43063</v>
      </c>
      <c r="C498" s="227">
        <f t="shared" si="141"/>
        <v>1458</v>
      </c>
      <c r="D498" s="342">
        <f ca="1">OFFSET('Baltic Indices Daily'!$H$2438,(ROW()-ROW('Baltic Indices'!$D$490))*5,,,)</f>
        <v>3453</v>
      </c>
      <c r="E498" s="227">
        <f t="shared" si="140"/>
        <v>1295</v>
      </c>
      <c r="F498" s="227">
        <f t="shared" ref="F498:F529" si="153">IF(AB499="","",AB499)</f>
        <v>914</v>
      </c>
      <c r="G498" s="236">
        <f t="shared" ref="G498:G529" si="154">IF(AC499="","",AC499)</f>
        <v>620</v>
      </c>
      <c r="H498" s="243">
        <f t="shared" si="150"/>
        <v>87</v>
      </c>
      <c r="I498" s="243">
        <f t="shared" ca="1" si="151"/>
        <v>300</v>
      </c>
      <c r="J498" s="243">
        <f t="shared" si="146"/>
        <v>10</v>
      </c>
      <c r="K498" s="243">
        <f t="shared" si="144"/>
        <v>69</v>
      </c>
      <c r="L498" s="243">
        <f t="shared" si="145"/>
        <v>-10</v>
      </c>
      <c r="M498" s="299"/>
      <c r="N498" s="299"/>
      <c r="O498" s="299"/>
      <c r="P498" s="299"/>
      <c r="Q498" s="330"/>
      <c r="R498" s="337"/>
      <c r="S498" s="337"/>
      <c r="X498" s="426">
        <v>43056</v>
      </c>
      <c r="Y498" s="228">
        <v>1371</v>
      </c>
      <c r="Z498" s="293"/>
      <c r="AA498" s="228">
        <v>1285</v>
      </c>
      <c r="AB498" s="228">
        <v>845</v>
      </c>
      <c r="AC498" s="228">
        <v>630</v>
      </c>
      <c r="AE498" s="64" t="str">
        <f t="shared" si="147"/>
        <v>11-2017</v>
      </c>
    </row>
    <row r="499" spans="1:31" s="64" customFormat="1" ht="13">
      <c r="A499" s="64">
        <f t="shared" si="149"/>
        <v>5</v>
      </c>
      <c r="B499" s="226">
        <f t="shared" si="152"/>
        <v>43070</v>
      </c>
      <c r="C499" s="227">
        <f t="shared" si="141"/>
        <v>1626</v>
      </c>
      <c r="D499" s="342">
        <f ca="1">OFFSET('Baltic Indices Daily'!$H$2438,(ROW()-ROW('Baltic Indices'!$D$490))*5,,,)</f>
        <v>4025</v>
      </c>
      <c r="E499" s="227">
        <f t="shared" si="140"/>
        <v>1494</v>
      </c>
      <c r="F499" s="227">
        <f t="shared" si="153"/>
        <v>944</v>
      </c>
      <c r="G499" s="236">
        <f t="shared" si="154"/>
        <v>626</v>
      </c>
      <c r="H499" s="243">
        <f t="shared" si="150"/>
        <v>168</v>
      </c>
      <c r="I499" s="243">
        <f t="shared" ca="1" si="151"/>
        <v>572</v>
      </c>
      <c r="J499" s="243">
        <f t="shared" si="146"/>
        <v>199</v>
      </c>
      <c r="K499" s="243">
        <f t="shared" si="144"/>
        <v>30</v>
      </c>
      <c r="L499" s="243">
        <f t="shared" si="145"/>
        <v>6</v>
      </c>
      <c r="M499" s="299"/>
      <c r="N499" s="299"/>
      <c r="O499" s="299"/>
      <c r="P499" s="299"/>
      <c r="Q499" s="330"/>
      <c r="R499" s="337"/>
      <c r="S499" s="337"/>
      <c r="X499" s="426">
        <v>43063</v>
      </c>
      <c r="Y499" s="228">
        <v>1458</v>
      </c>
      <c r="Z499" s="293"/>
      <c r="AA499" s="228">
        <v>1295</v>
      </c>
      <c r="AB499" s="228">
        <v>914</v>
      </c>
      <c r="AC499" s="228">
        <v>620</v>
      </c>
      <c r="AE499" s="64" t="str">
        <f t="shared" si="147"/>
        <v>11-2017</v>
      </c>
    </row>
    <row r="500" spans="1:31" s="64" customFormat="1" ht="13">
      <c r="A500" s="64">
        <f t="shared" si="149"/>
        <v>5</v>
      </c>
      <c r="B500" s="226">
        <f t="shared" si="152"/>
        <v>43077</v>
      </c>
      <c r="C500" s="227">
        <f t="shared" si="141"/>
        <v>1702</v>
      </c>
      <c r="D500" s="342">
        <f ca="1">OFFSET('Baltic Indices Daily'!$H$2438,(ROW()-ROW('Baltic Indices'!$D$490))*5,,,)</f>
        <v>4193</v>
      </c>
      <c r="E500" s="227">
        <f t="shared" si="140"/>
        <v>1588</v>
      </c>
      <c r="F500" s="227">
        <f t="shared" si="153"/>
        <v>943</v>
      </c>
      <c r="G500" s="236">
        <f t="shared" si="154"/>
        <v>631</v>
      </c>
      <c r="H500" s="243">
        <f t="shared" si="150"/>
        <v>76</v>
      </c>
      <c r="I500" s="243">
        <f t="shared" ca="1" si="151"/>
        <v>168</v>
      </c>
      <c r="J500" s="243">
        <f t="shared" si="146"/>
        <v>94</v>
      </c>
      <c r="K500" s="243">
        <f t="shared" si="144"/>
        <v>-1</v>
      </c>
      <c r="L500" s="243">
        <f t="shared" si="145"/>
        <v>5</v>
      </c>
      <c r="M500" s="299"/>
      <c r="N500" s="299"/>
      <c r="O500" s="299"/>
      <c r="P500" s="299"/>
      <c r="Q500" s="330"/>
      <c r="R500" s="337"/>
      <c r="S500" s="337"/>
      <c r="X500" s="426">
        <v>43070</v>
      </c>
      <c r="Y500" s="228">
        <v>1626</v>
      </c>
      <c r="Z500" s="293"/>
      <c r="AA500" s="228">
        <v>1494</v>
      </c>
      <c r="AB500" s="228">
        <v>944</v>
      </c>
      <c r="AC500" s="228">
        <v>626</v>
      </c>
      <c r="AE500" s="64" t="str">
        <f t="shared" si="147"/>
        <v>12-2017</v>
      </c>
    </row>
    <row r="501" spans="1:31" s="64" customFormat="1" ht="13">
      <c r="A501" s="64">
        <f t="shared" si="149"/>
        <v>5</v>
      </c>
      <c r="B501" s="226">
        <f t="shared" si="152"/>
        <v>43084</v>
      </c>
      <c r="C501" s="227">
        <f t="shared" si="141"/>
        <v>1619</v>
      </c>
      <c r="D501" s="342">
        <f ca="1">OFFSET('Baltic Indices Daily'!$H$2438,(ROW()-ROW('Baltic Indices'!$D$490))*5,,,)</f>
        <v>3777</v>
      </c>
      <c r="E501" s="227">
        <f t="shared" si="140"/>
        <v>1677</v>
      </c>
      <c r="F501" s="227">
        <f t="shared" si="153"/>
        <v>942</v>
      </c>
      <c r="G501" s="236">
        <f t="shared" si="154"/>
        <v>636</v>
      </c>
      <c r="H501" s="243">
        <f t="shared" si="150"/>
        <v>-83</v>
      </c>
      <c r="I501" s="243">
        <f t="shared" ca="1" si="151"/>
        <v>-416</v>
      </c>
      <c r="J501" s="243">
        <f t="shared" si="146"/>
        <v>89</v>
      </c>
      <c r="K501" s="243">
        <f t="shared" si="144"/>
        <v>-1</v>
      </c>
      <c r="L501" s="243">
        <f t="shared" si="145"/>
        <v>5</v>
      </c>
      <c r="M501" s="299"/>
      <c r="N501" s="299"/>
      <c r="O501" s="299"/>
      <c r="P501" s="299"/>
      <c r="Q501" s="330"/>
      <c r="R501" s="337"/>
      <c r="S501" s="337"/>
      <c r="X501" s="426">
        <v>43077</v>
      </c>
      <c r="Y501" s="228">
        <v>1702</v>
      </c>
      <c r="Z501" s="293"/>
      <c r="AA501" s="228">
        <v>1588</v>
      </c>
      <c r="AB501" s="228">
        <v>943</v>
      </c>
      <c r="AC501" s="228">
        <v>631</v>
      </c>
      <c r="AE501" s="64" t="str">
        <f t="shared" si="147"/>
        <v>12-2017</v>
      </c>
    </row>
    <row r="502" spans="1:31" s="64" customFormat="1" ht="13">
      <c r="A502" s="64">
        <f t="shared" si="149"/>
        <v>5</v>
      </c>
      <c r="B502" s="226">
        <f t="shared" si="152"/>
        <v>43091</v>
      </c>
      <c r="C502" s="227">
        <f t="shared" si="141"/>
        <v>1366</v>
      </c>
      <c r="D502" s="342">
        <f ca="1">OFFSET('Baltic Indices Daily'!$H$2438,(ROW()-ROW('Baltic Indices'!$D$490))*5,,,)</f>
        <v>2830</v>
      </c>
      <c r="E502" s="227">
        <f t="shared" si="140"/>
        <v>1395</v>
      </c>
      <c r="F502" s="227">
        <f t="shared" si="153"/>
        <v>914</v>
      </c>
      <c r="G502" s="236">
        <f t="shared" si="154"/>
        <v>625</v>
      </c>
      <c r="H502" s="243">
        <f t="shared" si="150"/>
        <v>-253</v>
      </c>
      <c r="I502" s="243">
        <f t="shared" ca="1" si="151"/>
        <v>-947</v>
      </c>
      <c r="J502" s="243">
        <f t="shared" si="146"/>
        <v>-282</v>
      </c>
      <c r="K502" s="243">
        <f t="shared" si="144"/>
        <v>-28</v>
      </c>
      <c r="L502" s="243">
        <f t="shared" si="145"/>
        <v>-11</v>
      </c>
      <c r="M502" s="299"/>
      <c r="N502" s="299"/>
      <c r="O502" s="299"/>
      <c r="P502" s="299"/>
      <c r="Q502" s="330"/>
      <c r="R502" s="337"/>
      <c r="S502" s="337"/>
      <c r="X502" s="426">
        <v>43084</v>
      </c>
      <c r="Y502" s="228">
        <v>1619</v>
      </c>
      <c r="Z502" s="293"/>
      <c r="AA502" s="228">
        <v>1677</v>
      </c>
      <c r="AB502" s="228">
        <v>942</v>
      </c>
      <c r="AC502" s="228">
        <v>636</v>
      </c>
      <c r="AE502" s="64" t="str">
        <f t="shared" si="147"/>
        <v>12-2017</v>
      </c>
    </row>
    <row r="503" spans="1:31" s="64" customFormat="1" ht="13">
      <c r="A503" s="64">
        <f t="shared" si="149"/>
        <v>5</v>
      </c>
      <c r="B503" s="226">
        <f t="shared" si="152"/>
        <v>43098</v>
      </c>
      <c r="C503" s="227">
        <f t="shared" si="141"/>
        <v>1230</v>
      </c>
      <c r="D503" s="343">
        <v>2830</v>
      </c>
      <c r="E503" s="227">
        <f t="shared" si="140"/>
        <v>1340</v>
      </c>
      <c r="F503" s="227">
        <f t="shared" si="153"/>
        <v>901</v>
      </c>
      <c r="G503" s="236">
        <f t="shared" si="154"/>
        <v>612</v>
      </c>
      <c r="H503" s="243">
        <f t="shared" si="150"/>
        <v>-136</v>
      </c>
      <c r="I503" s="243">
        <f t="shared" ca="1" si="151"/>
        <v>0</v>
      </c>
      <c r="J503" s="243">
        <f t="shared" si="146"/>
        <v>-55</v>
      </c>
      <c r="K503" s="243">
        <f t="shared" si="144"/>
        <v>-13</v>
      </c>
      <c r="L503" s="243">
        <f t="shared" si="145"/>
        <v>-13</v>
      </c>
      <c r="M503" s="299"/>
      <c r="N503" s="299"/>
      <c r="O503" s="299"/>
      <c r="P503" s="299"/>
      <c r="Q503" s="330"/>
      <c r="R503" s="337"/>
      <c r="S503" s="337"/>
      <c r="X503" s="426">
        <v>43091</v>
      </c>
      <c r="Y503" s="228">
        <v>1366</v>
      </c>
      <c r="Z503" s="293"/>
      <c r="AA503" s="228">
        <v>1395</v>
      </c>
      <c r="AB503" s="228">
        <v>914</v>
      </c>
      <c r="AC503" s="228">
        <v>625</v>
      </c>
      <c r="AE503" s="64" t="str">
        <f t="shared" si="147"/>
        <v>12-2017</v>
      </c>
    </row>
    <row r="504" spans="1:31" s="64" customFormat="1" ht="13">
      <c r="A504" s="64">
        <f t="shared" si="149"/>
        <v>5</v>
      </c>
      <c r="B504" s="226">
        <f t="shared" si="152"/>
        <v>43105</v>
      </c>
      <c r="C504" s="227">
        <f t="shared" si="141"/>
        <v>1371</v>
      </c>
      <c r="D504" s="342">
        <f ca="1">OFFSET('Baltic Indices Daily'!$H$2502,(ROW()-ROW('Baltic Indices'!$D$504))*5,,,)</f>
        <v>2791</v>
      </c>
      <c r="E504" s="227">
        <f t="shared" ref="E504:E537" si="155">IF(AA505="","",AA505)</f>
        <v>1400</v>
      </c>
      <c r="F504" s="227">
        <f t="shared" si="153"/>
        <v>884</v>
      </c>
      <c r="G504" s="236">
        <f t="shared" si="154"/>
        <v>600</v>
      </c>
      <c r="H504" s="243">
        <f t="shared" si="150"/>
        <v>141</v>
      </c>
      <c r="I504" s="243">
        <f t="shared" ca="1" si="151"/>
        <v>-39</v>
      </c>
      <c r="J504" s="243">
        <f t="shared" si="146"/>
        <v>60</v>
      </c>
      <c r="K504" s="243">
        <f t="shared" si="144"/>
        <v>-17</v>
      </c>
      <c r="L504" s="243">
        <f t="shared" si="145"/>
        <v>-12</v>
      </c>
      <c r="M504" s="299"/>
      <c r="N504" s="299"/>
      <c r="O504" s="299"/>
      <c r="P504" s="299"/>
      <c r="Q504" s="330"/>
      <c r="R504" s="337"/>
      <c r="S504" s="337"/>
      <c r="X504" s="426">
        <v>43098</v>
      </c>
      <c r="Y504" s="228">
        <v>1230</v>
      </c>
      <c r="Z504" s="293"/>
      <c r="AA504" s="228">
        <v>1340</v>
      </c>
      <c r="AB504" s="228">
        <v>901</v>
      </c>
      <c r="AC504" s="228">
        <v>612</v>
      </c>
      <c r="AE504" s="64" t="str">
        <f t="shared" si="147"/>
        <v>12-2017</v>
      </c>
    </row>
    <row r="505" spans="1:31" s="64" customFormat="1" ht="13">
      <c r="A505" s="64">
        <f t="shared" si="149"/>
        <v>5</v>
      </c>
      <c r="B505" s="226">
        <f t="shared" si="152"/>
        <v>43112</v>
      </c>
      <c r="C505" s="227">
        <f t="shared" ref="C505:C537" si="156">Y506</f>
        <v>1279</v>
      </c>
      <c r="D505" s="342">
        <f ca="1">OFFSET('Baltic Indices Daily'!$H$2502,(ROW()-ROW('Baltic Indices'!$D$504))*5,,,)</f>
        <v>2296</v>
      </c>
      <c r="E505" s="227">
        <f t="shared" si="155"/>
        <v>1348</v>
      </c>
      <c r="F505" s="227">
        <f t="shared" si="153"/>
        <v>907</v>
      </c>
      <c r="G505" s="236">
        <f t="shared" si="154"/>
        <v>587</v>
      </c>
      <c r="H505" s="243">
        <f t="shared" si="150"/>
        <v>-92</v>
      </c>
      <c r="I505" s="243">
        <f t="shared" ca="1" si="151"/>
        <v>-495</v>
      </c>
      <c r="J505" s="243">
        <f t="shared" si="146"/>
        <v>-52</v>
      </c>
      <c r="K505" s="243">
        <f t="shared" si="144"/>
        <v>23</v>
      </c>
      <c r="L505" s="243">
        <f t="shared" si="145"/>
        <v>-13</v>
      </c>
      <c r="M505" s="299"/>
      <c r="N505" s="299"/>
      <c r="O505" s="299"/>
      <c r="P505" s="299"/>
      <c r="Q505" s="330"/>
      <c r="R505" s="337"/>
      <c r="S505" s="337"/>
      <c r="X505" s="426">
        <v>43105</v>
      </c>
      <c r="Y505" s="228">
        <v>1371</v>
      </c>
      <c r="Z505" s="293"/>
      <c r="AA505" s="228">
        <v>1400</v>
      </c>
      <c r="AB505" s="228">
        <v>884</v>
      </c>
      <c r="AC505" s="228">
        <v>600</v>
      </c>
      <c r="AE505" s="64" t="str">
        <f t="shared" si="147"/>
        <v>1-2018</v>
      </c>
    </row>
    <row r="506" spans="1:31" s="64" customFormat="1" ht="13">
      <c r="A506" s="64">
        <f t="shared" si="149"/>
        <v>5</v>
      </c>
      <c r="B506" s="226">
        <f t="shared" si="152"/>
        <v>43119</v>
      </c>
      <c r="C506" s="227">
        <f t="shared" si="156"/>
        <v>1125</v>
      </c>
      <c r="D506" s="342">
        <f ca="1">OFFSET('Baltic Indices Daily'!$H$2502,(ROW()-ROW('Baltic Indices'!$D$504))*5,,,)</f>
        <v>1493</v>
      </c>
      <c r="E506" s="227">
        <f t="shared" si="155"/>
        <v>1333</v>
      </c>
      <c r="F506" s="227">
        <f t="shared" si="153"/>
        <v>911</v>
      </c>
      <c r="G506" s="236">
        <f t="shared" si="154"/>
        <v>584</v>
      </c>
      <c r="H506" s="243">
        <f t="shared" si="150"/>
        <v>-154</v>
      </c>
      <c r="I506" s="243">
        <f t="shared" ca="1" si="151"/>
        <v>-803</v>
      </c>
      <c r="J506" s="243">
        <f t="shared" si="146"/>
        <v>-15</v>
      </c>
      <c r="K506" s="243">
        <f t="shared" si="144"/>
        <v>4</v>
      </c>
      <c r="L506" s="243">
        <f t="shared" si="145"/>
        <v>-3</v>
      </c>
      <c r="M506" s="299"/>
      <c r="N506" s="299"/>
      <c r="O506" s="299"/>
      <c r="P506" s="299"/>
      <c r="Q506" s="330"/>
      <c r="R506" s="337"/>
      <c r="S506" s="337"/>
      <c r="X506" s="426">
        <v>43112</v>
      </c>
      <c r="Y506" s="228">
        <v>1279</v>
      </c>
      <c r="Z506" s="293"/>
      <c r="AA506" s="228">
        <v>1348</v>
      </c>
      <c r="AB506" s="228">
        <v>907</v>
      </c>
      <c r="AC506" s="228">
        <v>587</v>
      </c>
      <c r="AE506" s="64" t="str">
        <f t="shared" si="147"/>
        <v>1-2018</v>
      </c>
    </row>
    <row r="507" spans="1:31" s="64" customFormat="1" ht="13">
      <c r="A507" s="64">
        <f t="shared" si="149"/>
        <v>5</v>
      </c>
      <c r="B507" s="226">
        <f t="shared" si="152"/>
        <v>43126</v>
      </c>
      <c r="C507" s="227">
        <f t="shared" si="156"/>
        <v>1219</v>
      </c>
      <c r="D507" s="342">
        <f ca="1">OFFSET('Baltic Indices Daily'!$H$2502,(ROW()-ROW('Baltic Indices'!$D$504))*5,,,)</f>
        <v>1772</v>
      </c>
      <c r="E507" s="227">
        <f t="shared" si="155"/>
        <v>1492</v>
      </c>
      <c r="F507" s="227">
        <f t="shared" si="153"/>
        <v>900</v>
      </c>
      <c r="G507" s="236">
        <f t="shared" si="154"/>
        <v>577</v>
      </c>
      <c r="H507" s="243">
        <f t="shared" si="150"/>
        <v>94</v>
      </c>
      <c r="I507" s="243">
        <f t="shared" ca="1" si="151"/>
        <v>279</v>
      </c>
      <c r="J507" s="243">
        <f t="shared" si="146"/>
        <v>159</v>
      </c>
      <c r="K507" s="243">
        <f t="shared" si="144"/>
        <v>-11</v>
      </c>
      <c r="L507" s="243">
        <f t="shared" si="145"/>
        <v>-7</v>
      </c>
      <c r="M507" s="299"/>
      <c r="N507" s="299"/>
      <c r="O507" s="299"/>
      <c r="P507" s="299"/>
      <c r="Q507" s="330"/>
      <c r="R507" s="337"/>
      <c r="S507" s="337"/>
      <c r="X507" s="426">
        <v>43119</v>
      </c>
      <c r="Y507" s="228">
        <v>1125</v>
      </c>
      <c r="Z507" s="293"/>
      <c r="AA507" s="228">
        <v>1333</v>
      </c>
      <c r="AB507" s="228">
        <v>911</v>
      </c>
      <c r="AC507" s="228">
        <v>584</v>
      </c>
      <c r="AE507" s="64" t="str">
        <f t="shared" si="147"/>
        <v>1-2018</v>
      </c>
    </row>
    <row r="508" spans="1:31" s="64" customFormat="1" ht="13">
      <c r="A508" s="64">
        <f t="shared" si="149"/>
        <v>5</v>
      </c>
      <c r="B508" s="226">
        <f t="shared" si="152"/>
        <v>43133</v>
      </c>
      <c r="C508" s="227">
        <f t="shared" si="156"/>
        <v>1095</v>
      </c>
      <c r="D508" s="342">
        <f ca="1">OFFSET('Baltic Indices Daily'!$H$2502,(ROW()-ROW('Baltic Indices'!$D$504))*5,,,)</f>
        <v>1470</v>
      </c>
      <c r="E508" s="227">
        <f t="shared" si="155"/>
        <v>1359</v>
      </c>
      <c r="F508" s="227">
        <f t="shared" si="153"/>
        <v>872</v>
      </c>
      <c r="G508" s="236">
        <f t="shared" si="154"/>
        <v>547</v>
      </c>
      <c r="H508" s="243">
        <f t="shared" si="150"/>
        <v>-124</v>
      </c>
      <c r="I508" s="243">
        <f t="shared" ca="1" si="151"/>
        <v>-302</v>
      </c>
      <c r="J508" s="243">
        <f t="shared" si="146"/>
        <v>-133</v>
      </c>
      <c r="K508" s="243">
        <f t="shared" si="144"/>
        <v>-28</v>
      </c>
      <c r="L508" s="243">
        <f t="shared" si="145"/>
        <v>-30</v>
      </c>
      <c r="Q508" s="330"/>
      <c r="R508" s="337"/>
      <c r="S508" s="337"/>
      <c r="X508" s="426">
        <v>43126</v>
      </c>
      <c r="Y508" s="228">
        <v>1219</v>
      </c>
      <c r="Z508" s="293"/>
      <c r="AA508" s="228">
        <v>1492</v>
      </c>
      <c r="AB508" s="228">
        <v>900</v>
      </c>
      <c r="AC508" s="228">
        <v>577</v>
      </c>
      <c r="AE508" s="64" t="str">
        <f t="shared" si="147"/>
        <v>1-2018</v>
      </c>
    </row>
    <row r="509" spans="1:31" s="64" customFormat="1" ht="13">
      <c r="A509" s="64">
        <f t="shared" si="149"/>
        <v>5</v>
      </c>
      <c r="B509" s="226">
        <f t="shared" si="152"/>
        <v>43140</v>
      </c>
      <c r="C509" s="227">
        <f t="shared" si="156"/>
        <v>1125</v>
      </c>
      <c r="D509" s="342">
        <f ca="1">OFFSET('Baltic Indices Daily'!$H$2502,(ROW()-ROW('Baltic Indices'!$D$504))*5,,,)</f>
        <v>1790</v>
      </c>
      <c r="E509" s="227">
        <f t="shared" si="155"/>
        <v>1250</v>
      </c>
      <c r="F509" s="227">
        <f t="shared" si="153"/>
        <v>825</v>
      </c>
      <c r="G509" s="236">
        <f t="shared" si="154"/>
        <v>526</v>
      </c>
      <c r="H509" s="243">
        <f t="shared" si="150"/>
        <v>30</v>
      </c>
      <c r="I509" s="243">
        <f t="shared" ca="1" si="151"/>
        <v>320</v>
      </c>
      <c r="J509" s="243">
        <f t="shared" si="146"/>
        <v>-109</v>
      </c>
      <c r="K509" s="243">
        <f t="shared" si="144"/>
        <v>-47</v>
      </c>
      <c r="L509" s="243">
        <f t="shared" si="145"/>
        <v>-21</v>
      </c>
      <c r="X509" s="426">
        <v>43133</v>
      </c>
      <c r="Y509" s="228">
        <v>1095</v>
      </c>
      <c r="Z509" s="293"/>
      <c r="AA509" s="228">
        <v>1359</v>
      </c>
      <c r="AB509" s="228">
        <v>872</v>
      </c>
      <c r="AC509" s="228">
        <v>547</v>
      </c>
      <c r="AE509" s="64" t="str">
        <f t="shared" si="147"/>
        <v>2-2018</v>
      </c>
    </row>
    <row r="510" spans="1:31" s="64" customFormat="1" ht="13">
      <c r="A510" s="64">
        <f t="shared" si="149"/>
        <v>5</v>
      </c>
      <c r="B510" s="226">
        <f t="shared" si="152"/>
        <v>43147</v>
      </c>
      <c r="C510" s="227">
        <f t="shared" si="156"/>
        <v>1084</v>
      </c>
      <c r="D510" s="342">
        <f ca="1">OFFSET('Baltic Indices Daily'!$H$2502,(ROW()-ROW('Baltic Indices'!$D$504))*5,,,)</f>
        <v>1608</v>
      </c>
      <c r="E510" s="227">
        <f t="shared" si="155"/>
        <v>1273</v>
      </c>
      <c r="F510" s="227">
        <f t="shared" si="153"/>
        <v>837</v>
      </c>
      <c r="G510" s="236">
        <f t="shared" si="154"/>
        <v>515</v>
      </c>
      <c r="H510" s="243">
        <f t="shared" si="150"/>
        <v>-41</v>
      </c>
      <c r="I510" s="243">
        <f t="shared" ca="1" si="151"/>
        <v>-182</v>
      </c>
      <c r="J510" s="243">
        <f t="shared" si="146"/>
        <v>23</v>
      </c>
      <c r="K510" s="243">
        <f t="shared" si="144"/>
        <v>12</v>
      </c>
      <c r="L510" s="243">
        <f t="shared" si="145"/>
        <v>-11</v>
      </c>
      <c r="X510" s="426">
        <v>43140</v>
      </c>
      <c r="Y510" s="228">
        <v>1125</v>
      </c>
      <c r="Z510" s="293"/>
      <c r="AA510" s="228">
        <v>1250</v>
      </c>
      <c r="AB510" s="228">
        <v>825</v>
      </c>
      <c r="AC510" s="228">
        <v>526</v>
      </c>
      <c r="AE510" s="64" t="str">
        <f t="shared" si="147"/>
        <v>2-2018</v>
      </c>
    </row>
    <row r="511" spans="1:31" s="64" customFormat="1" ht="13">
      <c r="A511" s="64">
        <f t="shared" si="149"/>
        <v>5</v>
      </c>
      <c r="B511" s="226">
        <f t="shared" si="152"/>
        <v>43154</v>
      </c>
      <c r="C511" s="227">
        <f t="shared" si="156"/>
        <v>1185</v>
      </c>
      <c r="D511" s="342">
        <f ca="1">OFFSET('Baltic Indices Daily'!$H$2502,(ROW()-ROW('Baltic Indices'!$D$504))*5,,,)</f>
        <v>1722</v>
      </c>
      <c r="E511" s="227">
        <f t="shared" si="155"/>
        <v>1481</v>
      </c>
      <c r="F511" s="227">
        <f t="shared" si="153"/>
        <v>892</v>
      </c>
      <c r="G511" s="236">
        <f t="shared" si="154"/>
        <v>534</v>
      </c>
      <c r="H511" s="243">
        <f t="shared" si="150"/>
        <v>101</v>
      </c>
      <c r="I511" s="243">
        <f t="shared" ca="1" si="151"/>
        <v>114</v>
      </c>
      <c r="J511" s="243">
        <f t="shared" si="146"/>
        <v>208</v>
      </c>
      <c r="K511" s="243">
        <f t="shared" si="144"/>
        <v>55</v>
      </c>
      <c r="L511" s="243">
        <f t="shared" si="145"/>
        <v>19</v>
      </c>
      <c r="X511" s="426">
        <v>43147</v>
      </c>
      <c r="Y511" s="228">
        <v>1084</v>
      </c>
      <c r="Z511" s="293"/>
      <c r="AA511" s="228">
        <v>1273</v>
      </c>
      <c r="AB511" s="228">
        <v>837</v>
      </c>
      <c r="AC511" s="228">
        <v>515</v>
      </c>
      <c r="AE511" s="64" t="str">
        <f t="shared" si="147"/>
        <v>2-2018</v>
      </c>
    </row>
    <row r="512" spans="1:31" s="64" customFormat="1" ht="13">
      <c r="A512" s="64">
        <f t="shared" si="149"/>
        <v>5</v>
      </c>
      <c r="B512" s="226">
        <f t="shared" si="152"/>
        <v>43161</v>
      </c>
      <c r="C512" s="227">
        <f t="shared" si="156"/>
        <v>1207</v>
      </c>
      <c r="D512" s="342">
        <f ca="1">OFFSET('Baltic Indices Daily'!$H$2502,(ROW()-ROW('Baltic Indices'!$D$504))*5,,,)</f>
        <v>1592</v>
      </c>
      <c r="E512" s="227">
        <f t="shared" si="155"/>
        <v>1500</v>
      </c>
      <c r="F512" s="227">
        <f t="shared" si="153"/>
        <v>1004</v>
      </c>
      <c r="G512" s="236">
        <f t="shared" si="154"/>
        <v>586</v>
      </c>
      <c r="H512" s="243">
        <f t="shared" si="150"/>
        <v>22</v>
      </c>
      <c r="I512" s="243">
        <f t="shared" ca="1" si="151"/>
        <v>-130</v>
      </c>
      <c r="J512" s="243">
        <f t="shared" si="146"/>
        <v>19</v>
      </c>
      <c r="K512" s="243">
        <f t="shared" si="144"/>
        <v>112</v>
      </c>
      <c r="L512" s="243">
        <f t="shared" si="145"/>
        <v>52</v>
      </c>
      <c r="X512" s="426">
        <v>43154</v>
      </c>
      <c r="Y512" s="228">
        <v>1185</v>
      </c>
      <c r="Z512" s="293"/>
      <c r="AA512" s="228">
        <v>1481</v>
      </c>
      <c r="AB512" s="228">
        <v>892</v>
      </c>
      <c r="AC512" s="228">
        <v>534</v>
      </c>
      <c r="AE512" s="64" t="str">
        <f t="shared" si="147"/>
        <v>2-2018</v>
      </c>
    </row>
    <row r="513" spans="1:31" s="64" customFormat="1" ht="13">
      <c r="A513" s="64">
        <f t="shared" si="149"/>
        <v>5</v>
      </c>
      <c r="B513" s="226">
        <f t="shared" si="152"/>
        <v>43168</v>
      </c>
      <c r="C513" s="227">
        <f t="shared" si="156"/>
        <v>1201</v>
      </c>
      <c r="D513" s="342">
        <f ca="1">OFFSET('Baltic Indices Daily'!$H$2502,(ROW()-ROW('Baltic Indices'!$D$504))*5,,,)</f>
        <v>1479</v>
      </c>
      <c r="E513" s="227">
        <f t="shared" si="155"/>
        <v>1615</v>
      </c>
      <c r="F513" s="227">
        <f t="shared" si="153"/>
        <v>1032</v>
      </c>
      <c r="G513" s="236">
        <f t="shared" si="154"/>
        <v>611</v>
      </c>
      <c r="H513" s="243">
        <f t="shared" si="150"/>
        <v>-6</v>
      </c>
      <c r="I513" s="243">
        <f t="shared" ca="1" si="151"/>
        <v>-113</v>
      </c>
      <c r="J513" s="243">
        <f t="shared" si="146"/>
        <v>115</v>
      </c>
      <c r="K513" s="243">
        <f t="shared" si="144"/>
        <v>28</v>
      </c>
      <c r="L513" s="243">
        <f t="shared" si="145"/>
        <v>25</v>
      </c>
      <c r="X513" s="426">
        <v>43161</v>
      </c>
      <c r="Y513" s="228">
        <v>1207</v>
      </c>
      <c r="Z513" s="293"/>
      <c r="AA513" s="228">
        <v>1500</v>
      </c>
      <c r="AB513" s="228">
        <v>1004</v>
      </c>
      <c r="AC513" s="228">
        <v>586</v>
      </c>
      <c r="AE513" s="64" t="str">
        <f t="shared" si="147"/>
        <v>3-2018</v>
      </c>
    </row>
    <row r="514" spans="1:31" s="64" customFormat="1" ht="13">
      <c r="A514" s="64">
        <f t="shared" si="149"/>
        <v>5</v>
      </c>
      <c r="B514" s="226">
        <f t="shared" si="152"/>
        <v>43175</v>
      </c>
      <c r="C514" s="227">
        <f t="shared" si="156"/>
        <v>1143</v>
      </c>
      <c r="D514" s="342">
        <f ca="1">OFFSET('Baltic Indices Daily'!$H$2502,(ROW()-ROW('Baltic Indices'!$D$504))*5,,,)</f>
        <v>1203</v>
      </c>
      <c r="E514" s="227">
        <f t="shared" si="155"/>
        <v>1618</v>
      </c>
      <c r="F514" s="227">
        <f t="shared" si="153"/>
        <v>1091</v>
      </c>
      <c r="G514" s="236">
        <f t="shared" si="154"/>
        <v>627</v>
      </c>
      <c r="H514" s="243">
        <f t="shared" si="150"/>
        <v>-58</v>
      </c>
      <c r="I514" s="243">
        <f t="shared" ca="1" si="151"/>
        <v>-276</v>
      </c>
      <c r="J514" s="243">
        <f t="shared" si="146"/>
        <v>3</v>
      </c>
      <c r="K514" s="243">
        <f t="shared" ref="K514:K537" si="157">F514-F513</f>
        <v>59</v>
      </c>
      <c r="L514" s="243">
        <f t="shared" ref="L514:L537" si="158">G514-G513</f>
        <v>16</v>
      </c>
      <c r="X514" s="426">
        <v>43168</v>
      </c>
      <c r="Y514" s="228">
        <v>1201</v>
      </c>
      <c r="Z514" s="293"/>
      <c r="AA514" s="228">
        <v>1615</v>
      </c>
      <c r="AB514" s="228">
        <v>1032</v>
      </c>
      <c r="AC514" s="228">
        <v>611</v>
      </c>
      <c r="AE514" s="64" t="str">
        <f t="shared" si="147"/>
        <v>3-2018</v>
      </c>
    </row>
    <row r="515" spans="1:31" s="64" customFormat="1" ht="13">
      <c r="A515" s="64">
        <f t="shared" si="149"/>
        <v>5</v>
      </c>
      <c r="B515" s="226">
        <f t="shared" si="152"/>
        <v>43182</v>
      </c>
      <c r="C515" s="227">
        <f t="shared" si="156"/>
        <v>1122</v>
      </c>
      <c r="D515" s="342">
        <f ca="1">OFFSET('Baltic Indices Daily'!$H$2502,(ROW()-ROW('Baltic Indices'!$D$504))*5,,,)</f>
        <v>1157</v>
      </c>
      <c r="E515" s="227">
        <f t="shared" si="155"/>
        <v>1587</v>
      </c>
      <c r="F515" s="227">
        <f t="shared" si="153"/>
        <v>1121</v>
      </c>
      <c r="G515" s="236">
        <f t="shared" si="154"/>
        <v>641</v>
      </c>
      <c r="H515" s="243">
        <f t="shared" si="150"/>
        <v>-21</v>
      </c>
      <c r="I515" s="243">
        <f t="shared" ca="1" si="151"/>
        <v>-46</v>
      </c>
      <c r="J515" s="243">
        <f t="shared" si="146"/>
        <v>-31</v>
      </c>
      <c r="K515" s="243">
        <f t="shared" si="157"/>
        <v>30</v>
      </c>
      <c r="L515" s="243">
        <f t="shared" si="158"/>
        <v>14</v>
      </c>
      <c r="X515" s="426">
        <v>43175</v>
      </c>
      <c r="Y515" s="228">
        <v>1143</v>
      </c>
      <c r="Z515" s="293"/>
      <c r="AA515" s="228">
        <v>1618</v>
      </c>
      <c r="AB515" s="228">
        <v>1091</v>
      </c>
      <c r="AC515" s="228">
        <v>627</v>
      </c>
      <c r="AE515" s="64" t="str">
        <f t="shared" si="147"/>
        <v>3-2018</v>
      </c>
    </row>
    <row r="516" spans="1:31" s="64" customFormat="1" ht="13">
      <c r="A516" s="64">
        <f t="shared" si="149"/>
        <v>5</v>
      </c>
      <c r="B516" s="226">
        <f t="shared" si="152"/>
        <v>43189</v>
      </c>
      <c r="C516" s="227">
        <f t="shared" si="156"/>
        <v>1016</v>
      </c>
      <c r="D516" s="342">
        <f ca="1">OFFSET('Baltic Indices Daily'!$H$2502,(ROW()-ROW('Baltic Indices'!$D$504))*5,,,)</f>
        <v>924</v>
      </c>
      <c r="E516" s="227">
        <f t="shared" si="155"/>
        <v>1455</v>
      </c>
      <c r="F516" s="227">
        <f t="shared" si="153"/>
        <v>1067</v>
      </c>
      <c r="G516" s="236">
        <f t="shared" si="154"/>
        <v>650</v>
      </c>
      <c r="H516" s="243">
        <f t="shared" si="150"/>
        <v>-106</v>
      </c>
      <c r="I516" s="243">
        <f t="shared" ca="1" si="151"/>
        <v>-233</v>
      </c>
      <c r="J516" s="243">
        <f t="shared" si="146"/>
        <v>-132</v>
      </c>
      <c r="K516" s="243">
        <f t="shared" si="157"/>
        <v>-54</v>
      </c>
      <c r="L516" s="243">
        <f t="shared" si="158"/>
        <v>9</v>
      </c>
      <c r="X516" s="427">
        <v>43182</v>
      </c>
      <c r="Y516" s="228">
        <v>1122</v>
      </c>
      <c r="Z516" s="293"/>
      <c r="AA516" s="228">
        <v>1587</v>
      </c>
      <c r="AB516" s="228">
        <v>1121</v>
      </c>
      <c r="AC516" s="228">
        <v>641</v>
      </c>
      <c r="AE516" s="64" t="str">
        <f t="shared" si="147"/>
        <v>3-2018</v>
      </c>
    </row>
    <row r="517" spans="1:31" s="64" customFormat="1" ht="13">
      <c r="A517" s="64">
        <f t="shared" si="149"/>
        <v>5</v>
      </c>
      <c r="B517" s="226">
        <f t="shared" si="152"/>
        <v>43196</v>
      </c>
      <c r="C517" s="227">
        <f t="shared" si="156"/>
        <v>948</v>
      </c>
      <c r="D517" s="342">
        <f ca="1">OFFSET('Baltic Indices Daily'!$H$2565,(ROW()-ROW('Baltic Indices'!$D$517))*5,,,)</f>
        <v>824</v>
      </c>
      <c r="E517" s="227">
        <f t="shared" si="155"/>
        <v>1317</v>
      </c>
      <c r="F517" s="227">
        <f t="shared" si="153"/>
        <v>1032</v>
      </c>
      <c r="G517" s="236">
        <f t="shared" si="154"/>
        <v>643</v>
      </c>
      <c r="H517" s="243">
        <f t="shared" si="150"/>
        <v>-68</v>
      </c>
      <c r="I517" s="243">
        <f t="shared" ca="1" si="151"/>
        <v>-100</v>
      </c>
      <c r="J517" s="243">
        <f t="shared" si="146"/>
        <v>-138</v>
      </c>
      <c r="K517" s="243">
        <f t="shared" si="157"/>
        <v>-35</v>
      </c>
      <c r="L517" s="243">
        <f t="shared" si="158"/>
        <v>-7</v>
      </c>
      <c r="X517" s="426">
        <v>43189</v>
      </c>
      <c r="Y517" s="228">
        <v>1016</v>
      </c>
      <c r="Z517" s="293"/>
      <c r="AA517" s="228">
        <v>1455</v>
      </c>
      <c r="AB517" s="228">
        <v>1067</v>
      </c>
      <c r="AC517" s="228">
        <v>650</v>
      </c>
      <c r="AE517" s="64" t="str">
        <f t="shared" si="147"/>
        <v>3-2018</v>
      </c>
    </row>
    <row r="518" spans="1:31" s="64" customFormat="1" ht="13">
      <c r="A518" s="64">
        <f t="shared" si="149"/>
        <v>5</v>
      </c>
      <c r="B518" s="226">
        <f t="shared" si="152"/>
        <v>43203</v>
      </c>
      <c r="C518" s="227">
        <f t="shared" si="156"/>
        <v>1014</v>
      </c>
      <c r="D518" s="342">
        <f ca="1">OFFSET('Baltic Indices Daily'!$H$2565,(ROW()-ROW('Baltic Indices'!$D$517))*5,,,)</f>
        <v>1038</v>
      </c>
      <c r="E518" s="227">
        <f t="shared" si="155"/>
        <v>1351</v>
      </c>
      <c r="F518" s="227">
        <f t="shared" si="153"/>
        <v>1013</v>
      </c>
      <c r="G518" s="236">
        <f t="shared" si="154"/>
        <v>628</v>
      </c>
      <c r="H518" s="243">
        <f t="shared" si="150"/>
        <v>66</v>
      </c>
      <c r="I518" s="243">
        <f t="shared" ca="1" si="151"/>
        <v>214</v>
      </c>
      <c r="J518" s="243">
        <f t="shared" si="146"/>
        <v>34</v>
      </c>
      <c r="K518" s="243">
        <f t="shared" si="157"/>
        <v>-19</v>
      </c>
      <c r="L518" s="243">
        <f t="shared" si="158"/>
        <v>-15</v>
      </c>
      <c r="X518" s="426">
        <v>43196</v>
      </c>
      <c r="Y518" s="228">
        <v>948</v>
      </c>
      <c r="Z518" s="293"/>
      <c r="AA518" s="228">
        <v>1317</v>
      </c>
      <c r="AB518" s="228">
        <v>1032</v>
      </c>
      <c r="AC518" s="228">
        <v>643</v>
      </c>
      <c r="AE518" s="64" t="str">
        <f t="shared" si="147"/>
        <v>4-2018</v>
      </c>
    </row>
    <row r="519" spans="1:31" s="64" customFormat="1" ht="13">
      <c r="A519" s="64">
        <f t="shared" si="149"/>
        <v>5</v>
      </c>
      <c r="B519" s="226">
        <f t="shared" si="152"/>
        <v>43210</v>
      </c>
      <c r="C519" s="227">
        <f t="shared" si="156"/>
        <v>1281</v>
      </c>
      <c r="D519" s="342">
        <f ca="1">OFFSET('Baltic Indices Daily'!$H$2565,(ROW()-ROW('Baltic Indices'!$D$517))*5,,,)</f>
        <v>1915</v>
      </c>
      <c r="E519" s="227">
        <f t="shared" si="155"/>
        <v>1289</v>
      </c>
      <c r="F519" s="227">
        <f t="shared" si="153"/>
        <v>1025</v>
      </c>
      <c r="G519" s="236">
        <f t="shared" si="154"/>
        <v>621</v>
      </c>
      <c r="H519" s="243">
        <f t="shared" si="150"/>
        <v>267</v>
      </c>
      <c r="I519" s="243">
        <f t="shared" ca="1" si="151"/>
        <v>877</v>
      </c>
      <c r="J519" s="243">
        <f t="shared" si="146"/>
        <v>-62</v>
      </c>
      <c r="K519" s="243">
        <f t="shared" si="157"/>
        <v>12</v>
      </c>
      <c r="L519" s="243">
        <f t="shared" si="158"/>
        <v>-7</v>
      </c>
      <c r="X519" s="426">
        <v>43203</v>
      </c>
      <c r="Y519" s="228">
        <v>1014</v>
      </c>
      <c r="Z519" s="293"/>
      <c r="AA519" s="228">
        <v>1351</v>
      </c>
      <c r="AB519" s="228">
        <v>1013</v>
      </c>
      <c r="AC519" s="228">
        <v>628</v>
      </c>
      <c r="AE519" s="64" t="str">
        <f t="shared" si="147"/>
        <v>4-2018</v>
      </c>
    </row>
    <row r="520" spans="1:31" s="64" customFormat="1" ht="13">
      <c r="A520" s="64">
        <f t="shared" si="149"/>
        <v>5</v>
      </c>
      <c r="B520" s="226">
        <f t="shared" si="152"/>
        <v>43217</v>
      </c>
      <c r="C520" s="227">
        <f t="shared" si="156"/>
        <v>1361</v>
      </c>
      <c r="D520" s="342">
        <f ca="1">OFFSET('Baltic Indices Daily'!$H$2565,(ROW()-ROW('Baltic Indices'!$D$517))*5,,,)</f>
        <v>2251</v>
      </c>
      <c r="E520" s="227">
        <f t="shared" si="155"/>
        <v>1275</v>
      </c>
      <c r="F520" s="227">
        <f t="shared" si="153"/>
        <v>1042</v>
      </c>
      <c r="G520" s="236">
        <f t="shared" si="154"/>
        <v>605</v>
      </c>
      <c r="H520" s="243">
        <f t="shared" si="150"/>
        <v>80</v>
      </c>
      <c r="I520" s="243">
        <f t="shared" ca="1" si="151"/>
        <v>336</v>
      </c>
      <c r="J520" s="243">
        <f t="shared" si="146"/>
        <v>-14</v>
      </c>
      <c r="K520" s="243">
        <f t="shared" si="157"/>
        <v>17</v>
      </c>
      <c r="L520" s="243">
        <f t="shared" si="158"/>
        <v>-16</v>
      </c>
      <c r="X520" s="426">
        <v>43210</v>
      </c>
      <c r="Y520" s="228">
        <v>1281</v>
      </c>
      <c r="Z520" s="293"/>
      <c r="AA520" s="228">
        <v>1289</v>
      </c>
      <c r="AB520" s="228">
        <v>1025</v>
      </c>
      <c r="AC520" s="228">
        <v>621</v>
      </c>
      <c r="AE520" s="64" t="str">
        <f t="shared" si="147"/>
        <v>4-2018</v>
      </c>
    </row>
    <row r="521" spans="1:31" s="64" customFormat="1" ht="13">
      <c r="A521" s="64">
        <f t="shared" si="149"/>
        <v>5</v>
      </c>
      <c r="B521" s="226">
        <f t="shared" si="152"/>
        <v>43224</v>
      </c>
      <c r="C521" s="227">
        <f t="shared" si="156"/>
        <v>1384</v>
      </c>
      <c r="D521" s="342">
        <f ca="1">OFFSET('Baltic Indices Daily'!$H$2565,(ROW()-ROW('Baltic Indices'!$D$517))*5-1,,,)</f>
        <v>2337</v>
      </c>
      <c r="E521" s="227">
        <f t="shared" si="155"/>
        <v>1265</v>
      </c>
      <c r="F521" s="227">
        <f t="shared" si="153"/>
        <v>1050</v>
      </c>
      <c r="G521" s="236">
        <f t="shared" si="154"/>
        <v>589</v>
      </c>
      <c r="H521" s="243">
        <f t="shared" si="150"/>
        <v>23</v>
      </c>
      <c r="I521" s="243">
        <f t="shared" ca="1" si="151"/>
        <v>86</v>
      </c>
      <c r="J521" s="243">
        <f t="shared" si="146"/>
        <v>-10</v>
      </c>
      <c r="K521" s="243">
        <f t="shared" si="157"/>
        <v>8</v>
      </c>
      <c r="L521" s="243">
        <f t="shared" si="158"/>
        <v>-16</v>
      </c>
      <c r="X521" s="426">
        <v>43217</v>
      </c>
      <c r="Y521" s="228">
        <v>1361</v>
      </c>
      <c r="Z521" s="293"/>
      <c r="AA521" s="228">
        <v>1275</v>
      </c>
      <c r="AB521" s="228">
        <v>1042</v>
      </c>
      <c r="AC521" s="228">
        <v>605</v>
      </c>
      <c r="AE521" s="64" t="str">
        <f t="shared" si="147"/>
        <v>4-2018</v>
      </c>
    </row>
    <row r="522" spans="1:31" s="64" customFormat="1" ht="13">
      <c r="A522" s="64">
        <f t="shared" si="149"/>
        <v>5</v>
      </c>
      <c r="B522" s="226">
        <f t="shared" si="152"/>
        <v>43231</v>
      </c>
      <c r="C522" s="227">
        <f t="shared" si="156"/>
        <v>1472</v>
      </c>
      <c r="D522" s="342">
        <f ca="1">OFFSET('Baltic Indices Daily'!$H$2565,(ROW()-ROW('Baltic Indices'!$D$517))*5-2,,,)</f>
        <v>2630</v>
      </c>
      <c r="E522" s="227">
        <f t="shared" si="155"/>
        <v>1245</v>
      </c>
      <c r="F522" s="227">
        <f t="shared" si="153"/>
        <v>1053</v>
      </c>
      <c r="G522" s="236">
        <f t="shared" si="154"/>
        <v>584</v>
      </c>
      <c r="H522" s="243">
        <f t="shared" si="150"/>
        <v>88</v>
      </c>
      <c r="I522" s="243">
        <f t="shared" ca="1" si="151"/>
        <v>293</v>
      </c>
      <c r="J522" s="243">
        <f t="shared" si="146"/>
        <v>-20</v>
      </c>
      <c r="K522" s="243">
        <f t="shared" si="157"/>
        <v>3</v>
      </c>
      <c r="L522" s="243">
        <f t="shared" si="158"/>
        <v>-5</v>
      </c>
      <c r="X522" s="426">
        <v>43224</v>
      </c>
      <c r="Y522" s="228">
        <v>1384</v>
      </c>
      <c r="Z522" s="293"/>
      <c r="AA522" s="228">
        <v>1265</v>
      </c>
      <c r="AB522" s="228">
        <v>1050</v>
      </c>
      <c r="AC522" s="228">
        <v>589</v>
      </c>
      <c r="AE522" s="64" t="str">
        <f t="shared" si="147"/>
        <v>5-2018</v>
      </c>
    </row>
    <row r="523" spans="1:31" s="64" customFormat="1" ht="13">
      <c r="A523" s="64">
        <f t="shared" si="149"/>
        <v>5</v>
      </c>
      <c r="B523" s="226">
        <f t="shared" si="152"/>
        <v>43238</v>
      </c>
      <c r="C523" s="227">
        <f t="shared" si="156"/>
        <v>1273</v>
      </c>
      <c r="D523" s="342">
        <f ca="1">OFFSET('Baltic Indices Daily'!$H$2565,(ROW()-ROW('Baltic Indices'!$D$517))*5-2,,,)</f>
        <v>2053</v>
      </c>
      <c r="E523" s="227">
        <f t="shared" si="155"/>
        <v>1241</v>
      </c>
      <c r="F523" s="227">
        <f t="shared" si="153"/>
        <v>1069</v>
      </c>
      <c r="G523" s="236">
        <f t="shared" si="154"/>
        <v>590</v>
      </c>
      <c r="H523" s="243">
        <f t="shared" si="150"/>
        <v>-199</v>
      </c>
      <c r="I523" s="243">
        <f t="shared" ca="1" si="151"/>
        <v>-577</v>
      </c>
      <c r="J523" s="243">
        <f t="shared" si="146"/>
        <v>-4</v>
      </c>
      <c r="K523" s="243">
        <f t="shared" si="157"/>
        <v>16</v>
      </c>
      <c r="L523" s="243">
        <f t="shared" si="158"/>
        <v>6</v>
      </c>
      <c r="X523" s="426">
        <v>43231</v>
      </c>
      <c r="Y523" s="228">
        <v>1472</v>
      </c>
      <c r="Z523" s="293"/>
      <c r="AA523" s="228">
        <v>1245</v>
      </c>
      <c r="AB523" s="228">
        <v>1053</v>
      </c>
      <c r="AC523" s="228">
        <v>584</v>
      </c>
      <c r="AE523" s="64" t="str">
        <f t="shared" si="147"/>
        <v>5-2018</v>
      </c>
    </row>
    <row r="524" spans="1:31" s="64" customFormat="1" ht="13">
      <c r="A524" s="64">
        <f t="shared" si="149"/>
        <v>5</v>
      </c>
      <c r="B524" s="226">
        <f t="shared" si="152"/>
        <v>43245</v>
      </c>
      <c r="C524" s="227">
        <f t="shared" si="156"/>
        <v>1077</v>
      </c>
      <c r="D524" s="342">
        <f ca="1">OFFSET('Baltic Indices Daily'!$H$2565,(ROW()-ROW('Baltic Indices'!$D$517))*5-2,,,)</f>
        <v>1395</v>
      </c>
      <c r="E524" s="227">
        <f t="shared" si="155"/>
        <v>1187</v>
      </c>
      <c r="F524" s="227">
        <f t="shared" si="153"/>
        <v>1071</v>
      </c>
      <c r="G524" s="236">
        <f t="shared" si="154"/>
        <v>587</v>
      </c>
      <c r="H524" s="243">
        <f t="shared" si="150"/>
        <v>-196</v>
      </c>
      <c r="I524" s="243">
        <f t="shared" ca="1" si="151"/>
        <v>-658</v>
      </c>
      <c r="J524" s="243">
        <f t="shared" si="146"/>
        <v>-54</v>
      </c>
      <c r="K524" s="243">
        <f t="shared" si="157"/>
        <v>2</v>
      </c>
      <c r="L524" s="243">
        <f t="shared" si="158"/>
        <v>-3</v>
      </c>
      <c r="X524" s="426">
        <v>43238</v>
      </c>
      <c r="Y524" s="228">
        <v>1273</v>
      </c>
      <c r="Z524" s="293"/>
      <c r="AA524" s="228">
        <v>1241</v>
      </c>
      <c r="AB524" s="228">
        <v>1069</v>
      </c>
      <c r="AC524" s="228">
        <v>590</v>
      </c>
      <c r="AE524" s="64" t="str">
        <f t="shared" si="147"/>
        <v>5-2018</v>
      </c>
    </row>
    <row r="525" spans="1:31" s="64" customFormat="1" ht="13">
      <c r="A525" s="64">
        <f t="shared" ref="A525:A537" si="159">WEEKDAY(B525,2)</f>
        <v>5</v>
      </c>
      <c r="B525" s="226">
        <f t="shared" si="152"/>
        <v>43252</v>
      </c>
      <c r="C525" s="227">
        <f t="shared" si="156"/>
        <v>1156</v>
      </c>
      <c r="D525" s="342">
        <f ca="1">OFFSET('Baltic Indices Daily'!$H$2565,(ROW()-ROW('Baltic Indices'!$D$517))*5-2,,,)</f>
        <v>1712</v>
      </c>
      <c r="E525" s="227">
        <f t="shared" si="155"/>
        <v>1192</v>
      </c>
      <c r="F525" s="227">
        <f t="shared" si="153"/>
        <v>1061</v>
      </c>
      <c r="G525" s="236">
        <f t="shared" si="154"/>
        <v>583</v>
      </c>
      <c r="H525" s="243">
        <f t="shared" si="150"/>
        <v>79</v>
      </c>
      <c r="I525" s="243">
        <f t="shared" ca="1" si="151"/>
        <v>317</v>
      </c>
      <c r="J525" s="243">
        <f t="shared" si="146"/>
        <v>5</v>
      </c>
      <c r="K525" s="243">
        <f t="shared" si="157"/>
        <v>-10</v>
      </c>
      <c r="L525" s="243">
        <f t="shared" si="158"/>
        <v>-4</v>
      </c>
      <c r="X525" s="426">
        <v>43245</v>
      </c>
      <c r="Y525" s="228">
        <v>1077</v>
      </c>
      <c r="Z525" s="293"/>
      <c r="AA525" s="228">
        <v>1187</v>
      </c>
      <c r="AB525" s="228">
        <v>1071</v>
      </c>
      <c r="AC525" s="228">
        <v>587</v>
      </c>
      <c r="AE525" s="64" t="str">
        <f t="shared" si="147"/>
        <v>5-2018</v>
      </c>
    </row>
    <row r="526" spans="1:31" s="64" customFormat="1" ht="13">
      <c r="A526" s="64">
        <f t="shared" si="159"/>
        <v>5</v>
      </c>
      <c r="B526" s="226">
        <f t="shared" si="152"/>
        <v>43259</v>
      </c>
      <c r="C526" s="227">
        <f t="shared" si="156"/>
        <v>1391</v>
      </c>
      <c r="D526" s="342">
        <f ca="1">OFFSET('Baltic Indices Daily'!$H$2565,(ROW()-ROW('Baltic Indices'!$D$517))*5-2,,,)</f>
        <v>2091</v>
      </c>
      <c r="E526" s="227">
        <f t="shared" si="155"/>
        <v>1418</v>
      </c>
      <c r="F526" s="227">
        <f t="shared" si="153"/>
        <v>1075</v>
      </c>
      <c r="G526" s="236">
        <f t="shared" si="154"/>
        <v>584</v>
      </c>
      <c r="H526" s="243">
        <f t="shared" ref="H526:H537" si="160">C526-C525</f>
        <v>235</v>
      </c>
      <c r="I526" s="243">
        <f t="shared" ref="I526:J528" ca="1" si="161">D526-D525</f>
        <v>379</v>
      </c>
      <c r="J526" s="243">
        <f t="shared" si="161"/>
        <v>226</v>
      </c>
      <c r="K526" s="243">
        <f t="shared" si="157"/>
        <v>14</v>
      </c>
      <c r="L526" s="243">
        <f t="shared" si="158"/>
        <v>1</v>
      </c>
      <c r="X526" s="426">
        <v>43252</v>
      </c>
      <c r="Y526" s="228">
        <v>1156</v>
      </c>
      <c r="Z526" s="293"/>
      <c r="AA526" s="228">
        <v>1192</v>
      </c>
      <c r="AB526" s="228">
        <v>1061</v>
      </c>
      <c r="AC526" s="228">
        <v>583</v>
      </c>
      <c r="AE526" s="64" t="str">
        <f t="shared" si="147"/>
        <v>6-2018</v>
      </c>
    </row>
    <row r="527" spans="1:31" s="64" customFormat="1" ht="13">
      <c r="A527" s="64">
        <f t="shared" si="159"/>
        <v>5</v>
      </c>
      <c r="B527" s="226">
        <f t="shared" si="152"/>
        <v>43266</v>
      </c>
      <c r="C527" s="227">
        <f t="shared" si="156"/>
        <v>1445</v>
      </c>
      <c r="D527" s="342">
        <f ca="1">OFFSET('Baltic Indices Daily'!$H$2565,(ROW()-ROW('Baltic Indices'!$D$517))*5-2,,,)</f>
        <v>2228</v>
      </c>
      <c r="E527" s="227">
        <f t="shared" si="155"/>
        <v>1495</v>
      </c>
      <c r="F527" s="227">
        <f t="shared" si="153"/>
        <v>1091</v>
      </c>
      <c r="G527" s="236">
        <f t="shared" si="154"/>
        <v>593</v>
      </c>
      <c r="H527" s="243">
        <f t="shared" si="160"/>
        <v>54</v>
      </c>
      <c r="I527" s="243">
        <f t="shared" ca="1" si="161"/>
        <v>137</v>
      </c>
      <c r="J527" s="243">
        <f t="shared" si="161"/>
        <v>77</v>
      </c>
      <c r="K527" s="243">
        <f t="shared" si="157"/>
        <v>16</v>
      </c>
      <c r="L527" s="243">
        <f t="shared" si="158"/>
        <v>9</v>
      </c>
      <c r="X527" s="426">
        <v>43259</v>
      </c>
      <c r="Y527" s="228">
        <v>1391</v>
      </c>
      <c r="Z527" s="293"/>
      <c r="AA527" s="228">
        <v>1418</v>
      </c>
      <c r="AB527" s="228">
        <v>1075</v>
      </c>
      <c r="AC527" s="228">
        <v>584</v>
      </c>
      <c r="AE527" s="64" t="str">
        <f t="shared" si="147"/>
        <v>6-2018</v>
      </c>
    </row>
    <row r="528" spans="1:31" s="64" customFormat="1" ht="13">
      <c r="A528" s="64">
        <f t="shared" si="159"/>
        <v>5</v>
      </c>
      <c r="B528" s="226">
        <f t="shared" si="152"/>
        <v>43273</v>
      </c>
      <c r="C528" s="227">
        <f t="shared" si="156"/>
        <v>1341</v>
      </c>
      <c r="D528" s="342">
        <f ca="1">OFFSET('Baltic Indices Daily'!$H$2565,(ROW()-ROW('Baltic Indices'!$D$517))*5-2,,,)</f>
        <v>1986</v>
      </c>
      <c r="E528" s="227">
        <f t="shared" si="155"/>
        <v>1355</v>
      </c>
      <c r="F528" s="227">
        <f t="shared" si="153"/>
        <v>1092</v>
      </c>
      <c r="G528" s="236">
        <f t="shared" si="154"/>
        <v>593</v>
      </c>
      <c r="H528" s="243">
        <f t="shared" si="160"/>
        <v>-104</v>
      </c>
      <c r="I528" s="243">
        <f t="shared" ca="1" si="161"/>
        <v>-242</v>
      </c>
      <c r="J528" s="243">
        <f t="shared" si="161"/>
        <v>-140</v>
      </c>
      <c r="K528" s="243">
        <f t="shared" si="157"/>
        <v>1</v>
      </c>
      <c r="L528" s="243">
        <f t="shared" si="158"/>
        <v>0</v>
      </c>
      <c r="X528" s="426">
        <v>43266</v>
      </c>
      <c r="Y528" s="228">
        <v>1445</v>
      </c>
      <c r="Z528" s="293"/>
      <c r="AA528" s="228">
        <v>1495</v>
      </c>
      <c r="AB528" s="228">
        <v>1091</v>
      </c>
      <c r="AC528" s="228">
        <v>593</v>
      </c>
      <c r="AE528" s="64" t="str">
        <f t="shared" si="147"/>
        <v>6-2018</v>
      </c>
    </row>
    <row r="529" spans="1:31" s="64" customFormat="1" ht="13">
      <c r="A529" s="64">
        <f t="shared" si="159"/>
        <v>5</v>
      </c>
      <c r="B529" s="226">
        <f t="shared" si="152"/>
        <v>43280</v>
      </c>
      <c r="C529" s="227">
        <f t="shared" si="156"/>
        <v>1385</v>
      </c>
      <c r="D529" s="342">
        <f ca="1">OFFSET('Baltic Indices Daily'!$H$2621,(ROW()-ROW('Baltic Indices'!$D$529))*5,,,)</f>
        <v>2170</v>
      </c>
      <c r="E529" s="227">
        <f t="shared" si="155"/>
        <v>1336</v>
      </c>
      <c r="F529" s="227">
        <f t="shared" si="153"/>
        <v>1042</v>
      </c>
      <c r="G529" s="236">
        <f t="shared" si="154"/>
        <v>581</v>
      </c>
      <c r="H529" s="243">
        <f t="shared" si="160"/>
        <v>44</v>
      </c>
      <c r="I529" s="243">
        <f t="shared" ref="I529:I537" ca="1" si="162">D529-D528</f>
        <v>184</v>
      </c>
      <c r="J529" s="243">
        <f t="shared" ref="J529:J534" si="163">E529-E528</f>
        <v>-19</v>
      </c>
      <c r="K529" s="243">
        <f t="shared" si="157"/>
        <v>-50</v>
      </c>
      <c r="L529" s="243">
        <f t="shared" si="158"/>
        <v>-12</v>
      </c>
      <c r="X529" s="426">
        <v>43273</v>
      </c>
      <c r="Y529" s="228">
        <v>1341</v>
      </c>
      <c r="Z529" s="293"/>
      <c r="AA529" s="228">
        <v>1355</v>
      </c>
      <c r="AB529" s="228">
        <v>1092</v>
      </c>
      <c r="AC529" s="228">
        <v>593</v>
      </c>
      <c r="AE529" s="64" t="str">
        <f t="shared" si="147"/>
        <v>6-2018</v>
      </c>
    </row>
    <row r="530" spans="1:31" s="64" customFormat="1" ht="13">
      <c r="A530" s="64">
        <f t="shared" si="159"/>
        <v>5</v>
      </c>
      <c r="B530" s="226">
        <f t="shared" si="152"/>
        <v>43287</v>
      </c>
      <c r="C530" s="227">
        <f t="shared" si="156"/>
        <v>1622</v>
      </c>
      <c r="D530" s="342">
        <f ca="1">OFFSET('Baltic Indices Daily'!$H$2621,(ROW()-ROW('Baltic Indices'!$D$529))*5,,,)</f>
        <v>3086</v>
      </c>
      <c r="E530" s="227">
        <f t="shared" si="155"/>
        <v>1347</v>
      </c>
      <c r="F530" s="227">
        <f t="shared" ref="F530:F537" si="164">IF(AB531="","",AB531)</f>
        <v>999</v>
      </c>
      <c r="G530" s="236">
        <f t="shared" ref="G530:G537" si="165">IF(AC531="","",AC531)</f>
        <v>563</v>
      </c>
      <c r="H530" s="243">
        <f t="shared" si="160"/>
        <v>237</v>
      </c>
      <c r="I530" s="243">
        <f t="shared" ca="1" si="162"/>
        <v>916</v>
      </c>
      <c r="J530" s="243">
        <f t="shared" si="163"/>
        <v>11</v>
      </c>
      <c r="K530" s="243">
        <f t="shared" si="157"/>
        <v>-43</v>
      </c>
      <c r="L530" s="243">
        <f t="shared" si="158"/>
        <v>-18</v>
      </c>
      <c r="X530" s="426">
        <v>43280</v>
      </c>
      <c r="Y530" s="228">
        <v>1385</v>
      </c>
      <c r="Z530" s="293"/>
      <c r="AA530" s="228">
        <v>1336</v>
      </c>
      <c r="AB530" s="228">
        <v>1042</v>
      </c>
      <c r="AC530" s="228">
        <v>581</v>
      </c>
      <c r="AE530" s="64" t="str">
        <f t="shared" si="147"/>
        <v>6-2018</v>
      </c>
    </row>
    <row r="531" spans="1:31" s="64" customFormat="1" ht="13">
      <c r="A531" s="64">
        <f t="shared" si="159"/>
        <v>5</v>
      </c>
      <c r="B531" s="226">
        <f t="shared" si="152"/>
        <v>43294</v>
      </c>
      <c r="C531" s="227">
        <f t="shared" si="156"/>
        <v>1666</v>
      </c>
      <c r="D531" s="342">
        <f ca="1">OFFSET('Baltic Indices Daily'!$H$2621,(ROW()-ROW('Baltic Indices'!$D$529))*5,,,)</f>
        <v>3156</v>
      </c>
      <c r="E531" s="227">
        <f t="shared" si="155"/>
        <v>1527</v>
      </c>
      <c r="F531" s="227">
        <f t="shared" si="164"/>
        <v>995</v>
      </c>
      <c r="G531" s="236">
        <f t="shared" si="165"/>
        <v>559</v>
      </c>
      <c r="H531" s="243">
        <f t="shared" si="160"/>
        <v>44</v>
      </c>
      <c r="I531" s="243">
        <f t="shared" ca="1" si="162"/>
        <v>70</v>
      </c>
      <c r="J531" s="243">
        <f t="shared" si="163"/>
        <v>180</v>
      </c>
      <c r="K531" s="243">
        <f t="shared" si="157"/>
        <v>-4</v>
      </c>
      <c r="L531" s="243">
        <f t="shared" si="158"/>
        <v>-4</v>
      </c>
      <c r="X531" s="426">
        <v>43287</v>
      </c>
      <c r="Y531" s="228">
        <v>1622</v>
      </c>
      <c r="Z531" s="293"/>
      <c r="AA531" s="228">
        <v>1347</v>
      </c>
      <c r="AB531" s="228">
        <v>999</v>
      </c>
      <c r="AC531" s="228">
        <v>563</v>
      </c>
      <c r="AE531" s="64" t="str">
        <f t="shared" si="147"/>
        <v>7-2018</v>
      </c>
    </row>
    <row r="532" spans="1:31" s="64" customFormat="1" ht="13">
      <c r="A532" s="64">
        <f t="shared" si="159"/>
        <v>5</v>
      </c>
      <c r="B532" s="226">
        <f t="shared" si="152"/>
        <v>43301</v>
      </c>
      <c r="C532" s="227">
        <f t="shared" si="156"/>
        <v>1689</v>
      </c>
      <c r="D532" s="342">
        <f ca="1">OFFSET('Baltic Indices Daily'!$H$2621,(ROW()-ROW('Baltic Indices'!$D$529))*5,,,)</f>
        <v>3205</v>
      </c>
      <c r="E532" s="227">
        <f t="shared" si="155"/>
        <v>1557</v>
      </c>
      <c r="F532" s="227">
        <f t="shared" si="164"/>
        <v>1023</v>
      </c>
      <c r="G532" s="236">
        <f t="shared" si="165"/>
        <v>560</v>
      </c>
      <c r="H532" s="243">
        <f t="shared" si="160"/>
        <v>23</v>
      </c>
      <c r="I532" s="243">
        <f t="shared" ca="1" si="162"/>
        <v>49</v>
      </c>
      <c r="J532" s="243">
        <f t="shared" si="163"/>
        <v>30</v>
      </c>
      <c r="K532" s="243">
        <f t="shared" si="157"/>
        <v>28</v>
      </c>
      <c r="L532" s="243">
        <f t="shared" si="158"/>
        <v>1</v>
      </c>
      <c r="X532" s="426">
        <v>43294</v>
      </c>
      <c r="Y532" s="228">
        <v>1666</v>
      </c>
      <c r="Z532" s="293"/>
      <c r="AA532" s="228">
        <v>1527</v>
      </c>
      <c r="AB532" s="228">
        <v>995</v>
      </c>
      <c r="AC532" s="228">
        <v>559</v>
      </c>
      <c r="AE532" s="64" t="str">
        <f t="shared" si="147"/>
        <v>7-2018</v>
      </c>
    </row>
    <row r="533" spans="1:31" s="64" customFormat="1" ht="13">
      <c r="A533" s="64">
        <f t="shared" si="159"/>
        <v>5</v>
      </c>
      <c r="B533" s="226">
        <f t="shared" si="152"/>
        <v>43308</v>
      </c>
      <c r="C533" s="227">
        <f t="shared" si="156"/>
        <v>1676</v>
      </c>
      <c r="D533" s="342">
        <f ca="1">OFFSET('Baltic Indices Daily'!$H$2621,(ROW()-ROW('Baltic Indices'!$D$529))*5,,,)</f>
        <v>3197</v>
      </c>
      <c r="E533" s="227">
        <f t="shared" si="155"/>
        <v>1588</v>
      </c>
      <c r="F533" s="227">
        <f t="shared" si="164"/>
        <v>1035</v>
      </c>
      <c r="G533" s="236">
        <f t="shared" si="165"/>
        <v>553</v>
      </c>
      <c r="H533" s="243">
        <f t="shared" si="160"/>
        <v>-13</v>
      </c>
      <c r="I533" s="243">
        <f t="shared" ca="1" si="162"/>
        <v>-8</v>
      </c>
      <c r="J533" s="243">
        <f t="shared" si="163"/>
        <v>31</v>
      </c>
      <c r="K533" s="243">
        <f t="shared" si="157"/>
        <v>12</v>
      </c>
      <c r="L533" s="243">
        <f t="shared" si="158"/>
        <v>-7</v>
      </c>
      <c r="X533" s="426">
        <v>43301</v>
      </c>
      <c r="Y533" s="228">
        <v>1689</v>
      </c>
      <c r="Z533" s="293"/>
      <c r="AA533" s="228">
        <v>1557</v>
      </c>
      <c r="AB533" s="228">
        <v>1023</v>
      </c>
      <c r="AC533" s="228">
        <v>560</v>
      </c>
      <c r="AE533" s="64" t="str">
        <f t="shared" si="147"/>
        <v>7-2018</v>
      </c>
    </row>
    <row r="534" spans="1:31" s="64" customFormat="1" ht="13">
      <c r="A534" s="64">
        <f t="shared" si="159"/>
        <v>5</v>
      </c>
      <c r="B534" s="226">
        <f t="shared" si="152"/>
        <v>43315</v>
      </c>
      <c r="C534" s="227">
        <f t="shared" si="156"/>
        <v>1773</v>
      </c>
      <c r="D534" s="342">
        <f ca="1">OFFSET('Baltic Indices Daily'!$H$2621,(ROW()-ROW('Baltic Indices'!$D$529))*5,,,)</f>
        <v>3632</v>
      </c>
      <c r="E534" s="227">
        <f t="shared" si="155"/>
        <v>1447</v>
      </c>
      <c r="F534" s="227">
        <f t="shared" si="164"/>
        <v>1030</v>
      </c>
      <c r="G534" s="236">
        <f t="shared" si="165"/>
        <v>543</v>
      </c>
      <c r="H534" s="243">
        <f t="shared" si="160"/>
        <v>97</v>
      </c>
      <c r="I534" s="243">
        <f t="shared" ca="1" si="162"/>
        <v>435</v>
      </c>
      <c r="J534" s="243">
        <f t="shared" si="163"/>
        <v>-141</v>
      </c>
      <c r="K534" s="243">
        <f t="shared" si="157"/>
        <v>-5</v>
      </c>
      <c r="L534" s="243">
        <f t="shared" si="158"/>
        <v>-10</v>
      </c>
      <c r="X534" s="426">
        <v>43308</v>
      </c>
      <c r="Y534" s="228">
        <v>1676</v>
      </c>
      <c r="Z534" s="293"/>
      <c r="AA534" s="228">
        <v>1588</v>
      </c>
      <c r="AB534" s="228">
        <v>1035</v>
      </c>
      <c r="AC534" s="228">
        <v>553</v>
      </c>
      <c r="AE534" s="64" t="str">
        <f t="shared" si="147"/>
        <v>7-2018</v>
      </c>
    </row>
    <row r="535" spans="1:31" s="64" customFormat="1" ht="13">
      <c r="A535" s="64">
        <f t="shared" si="159"/>
        <v>5</v>
      </c>
      <c r="B535" s="226">
        <f t="shared" si="152"/>
        <v>43322</v>
      </c>
      <c r="C535" s="227">
        <f t="shared" si="156"/>
        <v>1691</v>
      </c>
      <c r="D535" s="342">
        <f ca="1">OFFSET('Baltic Indices Daily'!$H$2621,(ROW()-ROW('Baltic Indices'!$D$529))*5,,,)</f>
        <v>3480</v>
      </c>
      <c r="E535" s="227">
        <f t="shared" si="155"/>
        <v>1339</v>
      </c>
      <c r="F535" s="227">
        <f t="shared" si="164"/>
        <v>1039</v>
      </c>
      <c r="G535" s="236">
        <f t="shared" si="165"/>
        <v>542</v>
      </c>
      <c r="H535" s="243">
        <f t="shared" si="160"/>
        <v>-82</v>
      </c>
      <c r="I535" s="243">
        <f t="shared" ca="1" si="162"/>
        <v>-152</v>
      </c>
      <c r="J535" s="243">
        <f t="shared" ref="J535:J540" si="166">E535-E534</f>
        <v>-108</v>
      </c>
      <c r="K535" s="243">
        <f t="shared" si="157"/>
        <v>9</v>
      </c>
      <c r="L535" s="243">
        <f t="shared" si="158"/>
        <v>-1</v>
      </c>
      <c r="X535" s="426">
        <v>43315</v>
      </c>
      <c r="Y535" s="228">
        <v>1773</v>
      </c>
      <c r="Z535" s="293"/>
      <c r="AA535" s="228">
        <v>1447</v>
      </c>
      <c r="AB535" s="228">
        <v>1030</v>
      </c>
      <c r="AC535" s="228">
        <v>543</v>
      </c>
      <c r="AE535" s="64" t="str">
        <f t="shared" si="147"/>
        <v>8-2018</v>
      </c>
    </row>
    <row r="536" spans="1:31" s="64" customFormat="1" ht="13">
      <c r="A536" s="64">
        <f t="shared" si="159"/>
        <v>5</v>
      </c>
      <c r="B536" s="226">
        <f t="shared" si="152"/>
        <v>43329</v>
      </c>
      <c r="C536" s="227">
        <f t="shared" si="156"/>
        <v>1723</v>
      </c>
      <c r="D536" s="342">
        <f ca="1">OFFSET('Baltic Indices Daily'!$H$2621,(ROW()-ROW('Baltic Indices'!$D$529))*5,,,)</f>
        <v>3454</v>
      </c>
      <c r="E536" s="227">
        <f t="shared" si="155"/>
        <v>1485</v>
      </c>
      <c r="F536" s="227">
        <f t="shared" si="164"/>
        <v>1056</v>
      </c>
      <c r="G536" s="236">
        <f t="shared" si="165"/>
        <v>545</v>
      </c>
      <c r="H536" s="243">
        <f t="shared" si="160"/>
        <v>32</v>
      </c>
      <c r="I536" s="243">
        <f t="shared" ca="1" si="162"/>
        <v>-26</v>
      </c>
      <c r="J536" s="243">
        <f t="shared" si="166"/>
        <v>146</v>
      </c>
      <c r="K536" s="243">
        <f t="shared" si="157"/>
        <v>17</v>
      </c>
      <c r="L536" s="243">
        <f t="shared" si="158"/>
        <v>3</v>
      </c>
      <c r="X536" s="426">
        <v>43322</v>
      </c>
      <c r="Y536" s="228">
        <v>1691</v>
      </c>
      <c r="Z536" s="293"/>
      <c r="AA536" s="228">
        <v>1339</v>
      </c>
      <c r="AB536" s="228">
        <v>1039</v>
      </c>
      <c r="AC536" s="228">
        <v>542</v>
      </c>
      <c r="AE536" s="64" t="str">
        <f t="shared" si="147"/>
        <v>8-2018</v>
      </c>
    </row>
    <row r="537" spans="1:31" s="64" customFormat="1" ht="13">
      <c r="A537" s="64">
        <f t="shared" si="159"/>
        <v>5</v>
      </c>
      <c r="B537" s="226">
        <f t="shared" si="152"/>
        <v>43336</v>
      </c>
      <c r="C537" s="227">
        <f t="shared" si="156"/>
        <v>1697</v>
      </c>
      <c r="D537" s="342">
        <f ca="1">OFFSET('Baltic Indices Daily'!$H$2621,(ROW()-ROW('Baltic Indices'!$D$529))*5,,,)</f>
        <v>3164</v>
      </c>
      <c r="E537" s="227">
        <f t="shared" si="155"/>
        <v>1630</v>
      </c>
      <c r="F537" s="227">
        <f t="shared" si="164"/>
        <v>1095</v>
      </c>
      <c r="G537" s="236">
        <f t="shared" si="165"/>
        <v>551</v>
      </c>
      <c r="H537" s="243">
        <f t="shared" si="160"/>
        <v>-26</v>
      </c>
      <c r="I537" s="243">
        <f t="shared" ca="1" si="162"/>
        <v>-290</v>
      </c>
      <c r="J537" s="243">
        <f t="shared" si="166"/>
        <v>145</v>
      </c>
      <c r="K537" s="243">
        <f t="shared" si="157"/>
        <v>39</v>
      </c>
      <c r="L537" s="243">
        <f t="shared" si="158"/>
        <v>6</v>
      </c>
      <c r="X537" s="426">
        <v>43329</v>
      </c>
      <c r="Y537" s="228">
        <v>1723</v>
      </c>
      <c r="Z537" s="293"/>
      <c r="AA537" s="228">
        <v>1485</v>
      </c>
      <c r="AB537" s="228">
        <v>1056</v>
      </c>
      <c r="AC537" s="228">
        <v>545</v>
      </c>
      <c r="AE537" s="64" t="str">
        <f t="shared" si="147"/>
        <v>8-2018</v>
      </c>
    </row>
    <row r="538" spans="1:31" s="64" customFormat="1" ht="13">
      <c r="A538" s="64">
        <f t="shared" ref="A538" si="167">WEEKDAY(B538,2)</f>
        <v>5</v>
      </c>
      <c r="B538" s="226">
        <f t="shared" ref="B538" si="168">IF(X539="","",X539)</f>
        <v>43343</v>
      </c>
      <c r="C538" s="227">
        <f t="shared" ref="C538" si="169">Y539</f>
        <v>1579</v>
      </c>
      <c r="D538" s="342">
        <f ca="1">OFFSET('Baltic Indices Daily'!$H$2621,(ROW()-ROW('Baltic Indices'!$D$529))*5-1,,,)</f>
        <v>2732</v>
      </c>
      <c r="E538" s="227">
        <f t="shared" ref="E538" si="170">IF(AA539="","",AA539)</f>
        <v>1571</v>
      </c>
      <c r="F538" s="227">
        <f t="shared" ref="F538" si="171">IF(AB539="","",AB539)</f>
        <v>1132</v>
      </c>
      <c r="G538" s="236">
        <f t="shared" ref="G538" si="172">IF(AC539="","",AC539)</f>
        <v>562</v>
      </c>
      <c r="H538" s="243">
        <f t="shared" ref="H538" si="173">C538-C537</f>
        <v>-118</v>
      </c>
      <c r="I538" s="243">
        <f t="shared" ref="I538:I543" ca="1" si="174">D538-D537</f>
        <v>-432</v>
      </c>
      <c r="J538" s="243">
        <f t="shared" si="166"/>
        <v>-59</v>
      </c>
      <c r="K538" s="243">
        <f t="shared" ref="K538" si="175">F538-F537</f>
        <v>37</v>
      </c>
      <c r="L538" s="243">
        <f t="shared" ref="L538" si="176">G538-G537</f>
        <v>11</v>
      </c>
      <c r="X538" s="426">
        <v>43336</v>
      </c>
      <c r="Y538" s="228">
        <v>1697</v>
      </c>
      <c r="Z538" s="293"/>
      <c r="AA538" s="228">
        <v>1630</v>
      </c>
      <c r="AB538" s="228">
        <v>1095</v>
      </c>
      <c r="AC538" s="228">
        <v>551</v>
      </c>
      <c r="AE538" s="64" t="str">
        <f>MONTH(X537)&amp;"-"&amp;YEAR(X537)</f>
        <v>8-2018</v>
      </c>
    </row>
    <row r="539" spans="1:31" s="64" customFormat="1" ht="13">
      <c r="A539" s="64">
        <f t="shared" ref="A539" si="177">WEEKDAY(B539,2)</f>
        <v>5</v>
      </c>
      <c r="B539" s="226">
        <f t="shared" ref="B539" si="178">IF(X540="","",X540)</f>
        <v>43350</v>
      </c>
      <c r="C539" s="227">
        <f t="shared" ref="C539" si="179">Y540</f>
        <v>1490</v>
      </c>
      <c r="D539" s="342">
        <f ca="1">OFFSET('Baltic Indices Daily'!$H$2621,(ROW()-ROW('Baltic Indices'!$D$529))*5-1,,,)</f>
        <v>2411</v>
      </c>
      <c r="E539" s="227">
        <f t="shared" ref="E539" si="180">IF(AA540="","",AA540)</f>
        <v>1528</v>
      </c>
      <c r="F539" s="227">
        <f t="shared" ref="F539" si="181">IF(AB540="","",AB540)</f>
        <v>1134</v>
      </c>
      <c r="G539" s="236">
        <f t="shared" ref="G539" si="182">IF(AC540="","",AC540)</f>
        <v>568</v>
      </c>
      <c r="H539" s="243">
        <f t="shared" ref="H539" si="183">C539-C538</f>
        <v>-89</v>
      </c>
      <c r="I539" s="243">
        <f t="shared" ca="1" si="174"/>
        <v>-321</v>
      </c>
      <c r="J539" s="243">
        <f t="shared" si="166"/>
        <v>-43</v>
      </c>
      <c r="K539" s="243">
        <f t="shared" ref="K539" si="184">F539-F538</f>
        <v>2</v>
      </c>
      <c r="L539" s="243">
        <f t="shared" ref="L539" si="185">G539-G538</f>
        <v>6</v>
      </c>
      <c r="X539" s="426">
        <v>43343</v>
      </c>
      <c r="Y539" s="228">
        <v>1579</v>
      </c>
      <c r="Z539" s="293"/>
      <c r="AA539" s="228">
        <v>1571</v>
      </c>
      <c r="AB539" s="228">
        <v>1132</v>
      </c>
      <c r="AC539" s="228">
        <v>562</v>
      </c>
      <c r="AE539" s="64" t="str">
        <f>MONTH(X538)&amp;"-"&amp;YEAR(X538)</f>
        <v>8-2018</v>
      </c>
    </row>
    <row r="540" spans="1:31" s="64" customFormat="1" ht="13">
      <c r="A540" s="64">
        <f t="shared" ref="A540" si="186">WEEKDAY(B540,2)</f>
        <v>5</v>
      </c>
      <c r="B540" s="226">
        <f t="shared" ref="B540" si="187">IF(X541="","",X541)</f>
        <v>43357</v>
      </c>
      <c r="C540" s="227">
        <f t="shared" ref="C540" si="188">Y541</f>
        <v>1366</v>
      </c>
      <c r="D540" s="342">
        <f ca="1">OFFSET('Baltic Indices Daily'!$H$2621,(ROW()-ROW('Baltic Indices'!$D$529))*5-1,,,)</f>
        <v>1900</v>
      </c>
      <c r="E540" s="227">
        <f t="shared" ref="E540" si="189">IF(AA541="","",AA541)</f>
        <v>1523</v>
      </c>
      <c r="F540" s="227">
        <f t="shared" ref="F540" si="190">IF(AB541="","",AB541)</f>
        <v>1134</v>
      </c>
      <c r="G540" s="236">
        <f t="shared" ref="G540" si="191">IF(AC541="","",AC541)</f>
        <v>588</v>
      </c>
      <c r="H540" s="243">
        <f t="shared" ref="H540" si="192">C540-C539</f>
        <v>-124</v>
      </c>
      <c r="I540" s="243">
        <f t="shared" ca="1" si="174"/>
        <v>-511</v>
      </c>
      <c r="J540" s="243">
        <f t="shared" si="166"/>
        <v>-5</v>
      </c>
      <c r="K540" s="243">
        <f t="shared" ref="K540" si="193">F540-F539</f>
        <v>0</v>
      </c>
      <c r="L540" s="243">
        <f t="shared" ref="L540" si="194">G540-G539</f>
        <v>20</v>
      </c>
      <c r="X540" s="426">
        <v>43350</v>
      </c>
      <c r="Y540" s="228">
        <v>1490</v>
      </c>
      <c r="Z540" s="293"/>
      <c r="AA540" s="228">
        <v>1528</v>
      </c>
      <c r="AB540" s="228">
        <v>1134</v>
      </c>
      <c r="AC540" s="228">
        <v>568</v>
      </c>
      <c r="AE540" s="64" t="str">
        <f t="shared" ref="AE540:AE551" si="195">MONTH(X539)&amp;"-"&amp;YEAR(X539)</f>
        <v>8-2018</v>
      </c>
    </row>
    <row r="541" spans="1:31" s="64" customFormat="1" ht="13">
      <c r="A541" s="64">
        <f t="shared" ref="A541:A542" si="196">WEEKDAY(B541,2)</f>
        <v>5</v>
      </c>
      <c r="B541" s="226">
        <f t="shared" ref="B541:B542" si="197">IF(X542="","",X542)</f>
        <v>43364</v>
      </c>
      <c r="C541" s="227">
        <f t="shared" ref="C541" si="198">Y542</f>
        <v>1413</v>
      </c>
      <c r="D541" s="342">
        <f ca="1">OFFSET('Baltic Indices Daily'!$H$2621,(ROW()-ROW('Baltic Indices'!$D$529))*5-1,,,)</f>
        <v>1840</v>
      </c>
      <c r="E541" s="227">
        <f t="shared" ref="E541" si="199">IF(AA542="","",AA542)</f>
        <v>1586</v>
      </c>
      <c r="F541" s="227">
        <f t="shared" ref="F541" si="200">IF(AB542="","",AB542)</f>
        <v>1175</v>
      </c>
      <c r="G541" s="236">
        <f t="shared" ref="G541" si="201">IF(AC542="","",AC542)</f>
        <v>617</v>
      </c>
      <c r="H541" s="243">
        <f t="shared" ref="H541" si="202">C541-C540</f>
        <v>47</v>
      </c>
      <c r="I541" s="243">
        <f t="shared" ca="1" si="174"/>
        <v>-60</v>
      </c>
      <c r="J541" s="243">
        <f t="shared" ref="J541" si="203">E541-E540</f>
        <v>63</v>
      </c>
      <c r="K541" s="243">
        <f t="shared" ref="K541" si="204">F541-F540</f>
        <v>41</v>
      </c>
      <c r="L541" s="243">
        <f t="shared" ref="L541" si="205">G541-G540</f>
        <v>29</v>
      </c>
      <c r="X541" s="426">
        <v>43357</v>
      </c>
      <c r="Y541" s="228">
        <v>1366</v>
      </c>
      <c r="Z541" s="293"/>
      <c r="AA541" s="228">
        <v>1523</v>
      </c>
      <c r="AB541" s="228">
        <v>1134</v>
      </c>
      <c r="AC541" s="228">
        <v>588</v>
      </c>
      <c r="AE541" s="64" t="str">
        <f t="shared" si="195"/>
        <v>9-2018</v>
      </c>
    </row>
    <row r="542" spans="1:31" s="64" customFormat="1" ht="13">
      <c r="A542" s="64">
        <f t="shared" si="196"/>
        <v>5</v>
      </c>
      <c r="B542" s="226">
        <f t="shared" si="197"/>
        <v>43371</v>
      </c>
      <c r="C542" s="227">
        <f t="shared" ref="C542:C547" si="206">Y543</f>
        <v>1540</v>
      </c>
      <c r="D542" s="342">
        <f ca="1">OFFSET('Baltic Indices Daily'!$H$2621,(ROW()-ROW('Baltic Indices'!$D$529))*5-1,,,)</f>
        <v>2000</v>
      </c>
      <c r="E542" s="227">
        <f t="shared" ref="E542" si="207">IF(AA543="","",AA543)</f>
        <v>1695</v>
      </c>
      <c r="F542" s="227">
        <f t="shared" ref="F542" si="208">IF(AB543="","",AB543)</f>
        <v>1194</v>
      </c>
      <c r="G542" s="236">
        <f t="shared" ref="G542" si="209">IF(AC543="","",AC543)</f>
        <v>629</v>
      </c>
      <c r="H542" s="243">
        <f t="shared" ref="H542" si="210">C542-C541</f>
        <v>127</v>
      </c>
      <c r="I542" s="243">
        <f t="shared" ca="1" si="174"/>
        <v>160</v>
      </c>
      <c r="J542" s="243">
        <f t="shared" ref="J542" si="211">E542-E541</f>
        <v>109</v>
      </c>
      <c r="K542" s="243">
        <f t="shared" ref="K542" si="212">F542-F541</f>
        <v>19</v>
      </c>
      <c r="L542" s="243">
        <f t="shared" ref="L542" si="213">G542-G541</f>
        <v>12</v>
      </c>
      <c r="X542" s="426">
        <v>43364</v>
      </c>
      <c r="Y542" s="228">
        <v>1413</v>
      </c>
      <c r="Z542" s="293"/>
      <c r="AA542" s="228">
        <v>1586</v>
      </c>
      <c r="AB542" s="228">
        <v>1175</v>
      </c>
      <c r="AC542" s="228">
        <v>617</v>
      </c>
      <c r="AE542" s="64" t="str">
        <f t="shared" si="195"/>
        <v>9-2018</v>
      </c>
    </row>
    <row r="543" spans="1:31" s="64" customFormat="1" ht="13">
      <c r="A543" s="64">
        <f t="shared" ref="A543" si="214">WEEKDAY(B543,2)</f>
        <v>5</v>
      </c>
      <c r="B543" s="226">
        <f t="shared" ref="B543" si="215">IF(X544="","",X544)</f>
        <v>43378</v>
      </c>
      <c r="C543" s="227">
        <f t="shared" si="206"/>
        <v>1536</v>
      </c>
      <c r="D543" s="342">
        <f ca="1">OFFSET('Baltic Indices Daily'!$H$2621,(ROW()-ROW('Baltic Indices'!$D$529))*5-1,,,)</f>
        <v>2081</v>
      </c>
      <c r="E543" s="227">
        <f t="shared" ref="E543" si="216">IF(AA544="","",AA544)</f>
        <v>1727</v>
      </c>
      <c r="F543" s="227">
        <f t="shared" ref="F543" si="217">IF(AB544="","",AB544)</f>
        <v>1197</v>
      </c>
      <c r="G543" s="236">
        <f t="shared" ref="G543" si="218">IF(AC544="","",AC544)</f>
        <v>637</v>
      </c>
      <c r="H543" s="243">
        <f t="shared" ref="H543" si="219">C543-C542</f>
        <v>-4</v>
      </c>
      <c r="I543" s="243">
        <f t="shared" ca="1" si="174"/>
        <v>81</v>
      </c>
      <c r="J543" s="243">
        <f t="shared" ref="J543" si="220">E543-E542</f>
        <v>32</v>
      </c>
      <c r="K543" s="243">
        <f t="shared" ref="K543" si="221">F543-F542</f>
        <v>3</v>
      </c>
      <c r="L543" s="243">
        <f t="shared" ref="L543" si="222">G543-G542</f>
        <v>8</v>
      </c>
      <c r="X543" s="426">
        <v>43371</v>
      </c>
      <c r="Y543" s="228">
        <v>1540</v>
      </c>
      <c r="Z543" s="293"/>
      <c r="AA543" s="228">
        <v>1695</v>
      </c>
      <c r="AB543" s="228">
        <v>1194</v>
      </c>
      <c r="AC543" s="228">
        <v>629</v>
      </c>
      <c r="AE543" s="64" t="str">
        <f t="shared" si="195"/>
        <v>9-2018</v>
      </c>
    </row>
    <row r="544" spans="1:31" s="64" customFormat="1" ht="13">
      <c r="A544" s="64">
        <f t="shared" ref="A544" si="223">WEEKDAY(B544,2)</f>
        <v>5</v>
      </c>
      <c r="B544" s="226">
        <f t="shared" ref="B544" si="224">IF(X545="","",X545)</f>
        <v>43385</v>
      </c>
      <c r="C544" s="227">
        <f t="shared" si="206"/>
        <v>1579</v>
      </c>
      <c r="D544" s="342">
        <f ca="1">OFFSET('Baltic Indices Daily'!$H$2621,(ROW()-ROW('Baltic Indices'!$D$529))*5-1,,,)</f>
        <v>2169</v>
      </c>
      <c r="E544" s="227">
        <f t="shared" ref="E544" si="225">IF(AA545="","",AA545)</f>
        <v>1775</v>
      </c>
      <c r="F544" s="227">
        <f t="shared" ref="F544" si="226">IF(AB545="","",AB545)</f>
        <v>1204</v>
      </c>
      <c r="G544" s="236">
        <f t="shared" ref="G544" si="227">IF(AC545="","",AC545)</f>
        <v>657</v>
      </c>
      <c r="H544" s="243">
        <f t="shared" ref="H544" si="228">C544-C543</f>
        <v>43</v>
      </c>
      <c r="I544" s="243">
        <f t="shared" ref="I544" ca="1" si="229">D544-D543</f>
        <v>88</v>
      </c>
      <c r="J544" s="243">
        <f t="shared" ref="J544" si="230">E544-E543</f>
        <v>48</v>
      </c>
      <c r="K544" s="243">
        <f t="shared" ref="K544" si="231">F544-F543</f>
        <v>7</v>
      </c>
      <c r="L544" s="243">
        <f t="shared" ref="L544" si="232">G544-G543</f>
        <v>20</v>
      </c>
      <c r="X544" s="426">
        <v>43378</v>
      </c>
      <c r="Y544" s="228">
        <v>1536</v>
      </c>
      <c r="Z544" s="293"/>
      <c r="AA544" s="228">
        <v>1727</v>
      </c>
      <c r="AB544" s="228">
        <v>1197</v>
      </c>
      <c r="AC544" s="228">
        <v>637</v>
      </c>
      <c r="AE544" s="64" t="str">
        <f t="shared" si="195"/>
        <v>9-2018</v>
      </c>
    </row>
    <row r="545" spans="1:31" s="64" customFormat="1" ht="13">
      <c r="A545" s="64">
        <f t="shared" ref="A545" si="233">WEEKDAY(B545,2)</f>
        <v>5</v>
      </c>
      <c r="B545" s="226">
        <f t="shared" ref="B545" si="234">IF(X546="","",X546)</f>
        <v>43392</v>
      </c>
      <c r="C545" s="227">
        <f t="shared" si="206"/>
        <v>1576</v>
      </c>
      <c r="D545" s="342">
        <f ca="1">OFFSET('Baltic Indices Daily'!$H$2621,(ROW()-ROW('Baltic Indices'!$D$529))*5-1,,,)</f>
        <v>2230</v>
      </c>
      <c r="E545" s="227">
        <f t="shared" ref="E545" si="235">IF(AA546="","",AA546)</f>
        <v>1775</v>
      </c>
      <c r="F545" s="227">
        <f t="shared" ref="F545" si="236">IF(AB546="","",AB546)</f>
        <v>1170</v>
      </c>
      <c r="G545" s="236">
        <f t="shared" ref="G545" si="237">IF(AC546="","",AC546)</f>
        <v>670</v>
      </c>
      <c r="H545" s="243">
        <f t="shared" ref="H545" si="238">C545-C544</f>
        <v>-3</v>
      </c>
      <c r="I545" s="243">
        <f t="shared" ref="I545" ca="1" si="239">D545-D544</f>
        <v>61</v>
      </c>
      <c r="J545" s="243">
        <f t="shared" ref="J545" si="240">E545-E544</f>
        <v>0</v>
      </c>
      <c r="K545" s="243">
        <f t="shared" ref="K545" si="241">F545-F544</f>
        <v>-34</v>
      </c>
      <c r="L545" s="243">
        <f t="shared" ref="L545" si="242">G545-G544</f>
        <v>13</v>
      </c>
      <c r="X545" s="426">
        <v>43385</v>
      </c>
      <c r="Y545" s="228">
        <v>1579</v>
      </c>
      <c r="Z545" s="293"/>
      <c r="AA545" s="228">
        <v>1775</v>
      </c>
      <c r="AB545" s="228">
        <v>1204</v>
      </c>
      <c r="AC545" s="228">
        <v>657</v>
      </c>
      <c r="AE545" s="64" t="str">
        <f t="shared" si="195"/>
        <v>10-2018</v>
      </c>
    </row>
    <row r="546" spans="1:31" s="64" customFormat="1" ht="13">
      <c r="A546" s="64">
        <f t="shared" ref="A546" si="243">WEEKDAY(B546,2)</f>
        <v>5</v>
      </c>
      <c r="B546" s="226">
        <f t="shared" ref="B546" si="244">IF(X547="","",X547)</f>
        <v>43399</v>
      </c>
      <c r="C546" s="227">
        <f t="shared" si="206"/>
        <v>1519</v>
      </c>
      <c r="D546" s="342">
        <f ca="1">OFFSET('Baltic Indices Daily'!$H$2621,(ROW()-ROW('Baltic Indices'!$D$529))*5-1,,,)</f>
        <v>2526</v>
      </c>
      <c r="E546" s="227">
        <f t="shared" ref="E546" si="245">IF(AA547="","",AA547)</f>
        <v>1583</v>
      </c>
      <c r="F546" s="227">
        <f t="shared" ref="F546" si="246">IF(AB547="","",AB547)</f>
        <v>1117</v>
      </c>
      <c r="G546" s="236">
        <f t="shared" ref="G546" si="247">IF(AC547="","",AC547)</f>
        <v>675</v>
      </c>
      <c r="H546" s="243">
        <f t="shared" ref="H546" si="248">C546-C545</f>
        <v>-57</v>
      </c>
      <c r="I546" s="243">
        <f t="shared" ref="I546" ca="1" si="249">D546-D545</f>
        <v>296</v>
      </c>
      <c r="J546" s="243">
        <f t="shared" ref="J546" si="250">E546-E545</f>
        <v>-192</v>
      </c>
      <c r="K546" s="243">
        <f t="shared" ref="K546" si="251">F546-F545</f>
        <v>-53</v>
      </c>
      <c r="L546" s="243">
        <f t="shared" ref="L546" si="252">G546-G545</f>
        <v>5</v>
      </c>
      <c r="X546" s="426">
        <v>43392</v>
      </c>
      <c r="Y546" s="228">
        <v>1576</v>
      </c>
      <c r="Z546" s="293"/>
      <c r="AA546" s="228">
        <v>1775</v>
      </c>
      <c r="AB546" s="228">
        <v>1170</v>
      </c>
      <c r="AC546" s="228">
        <v>670</v>
      </c>
      <c r="AE546" s="64" t="str">
        <f t="shared" si="195"/>
        <v>10-2018</v>
      </c>
    </row>
    <row r="547" spans="1:31" s="64" customFormat="1" ht="13">
      <c r="A547" s="64">
        <f t="shared" ref="A547" si="253">WEEKDAY(B547,2)</f>
        <v>5</v>
      </c>
      <c r="B547" s="226">
        <f t="shared" ref="B547" si="254">IF(X548="","",X548)</f>
        <v>43406</v>
      </c>
      <c r="C547" s="227">
        <f t="shared" si="206"/>
        <v>1457</v>
      </c>
      <c r="D547" s="342">
        <f ca="1">OFFSET('Baltic Indices Daily'!$H$2621,(ROW()-ROW('Baltic Indices'!$D$529))*5-1,,,)</f>
        <v>2502</v>
      </c>
      <c r="E547" s="227">
        <f t="shared" ref="E547" si="255">IF(AA548="","",AA548)</f>
        <v>1530</v>
      </c>
      <c r="F547" s="227">
        <f t="shared" ref="F547" si="256">IF(AB548="","",AB548)</f>
        <v>1051</v>
      </c>
      <c r="G547" s="236">
        <f t="shared" ref="G547" si="257">IF(AC548="","",AC548)</f>
        <v>666</v>
      </c>
      <c r="H547" s="243">
        <f t="shared" ref="H547" si="258">C547-C546</f>
        <v>-62</v>
      </c>
      <c r="I547" s="243">
        <f t="shared" ref="I547" ca="1" si="259">D547-D546</f>
        <v>-24</v>
      </c>
      <c r="J547" s="243">
        <f t="shared" ref="J547" si="260">E547-E546</f>
        <v>-53</v>
      </c>
      <c r="K547" s="243">
        <f t="shared" ref="K547" si="261">F547-F546</f>
        <v>-66</v>
      </c>
      <c r="L547" s="243">
        <f t="shared" ref="L547" si="262">G547-G546</f>
        <v>-9</v>
      </c>
      <c r="X547" s="426">
        <v>43399</v>
      </c>
      <c r="Y547" s="228">
        <v>1519</v>
      </c>
      <c r="Z547" s="293"/>
      <c r="AA547" s="228">
        <v>1583</v>
      </c>
      <c r="AB547" s="228">
        <v>1117</v>
      </c>
      <c r="AC547" s="228">
        <v>675</v>
      </c>
      <c r="AE547" s="64" t="str">
        <f t="shared" si="195"/>
        <v>10-2018</v>
      </c>
    </row>
    <row r="548" spans="1:31" s="64" customFormat="1" ht="13">
      <c r="A548" s="64">
        <f t="shared" ref="A548" si="263">WEEKDAY(B548,2)</f>
        <v>5</v>
      </c>
      <c r="B548" s="226">
        <f t="shared" ref="B548" si="264">IF(X549="","",X549)</f>
        <v>43413</v>
      </c>
      <c r="C548" s="227">
        <f t="shared" ref="C548" si="265">Y549</f>
        <v>1147</v>
      </c>
      <c r="D548" s="342">
        <f ca="1">OFFSET('Baltic Indices Daily'!$H$2621,(ROW()-ROW('Baltic Indices'!$D$529))*5-1,,,)</f>
        <v>1461</v>
      </c>
      <c r="E548" s="227">
        <f t="shared" ref="E548" si="266">IF(AA549="","",AA549)</f>
        <v>1495</v>
      </c>
      <c r="F548" s="227">
        <f t="shared" ref="F548" si="267">IF(AB549="","",AB549)</f>
        <v>1003</v>
      </c>
      <c r="G548" s="236">
        <f t="shared" ref="G548" si="268">IF(AC549="","",AC549)</f>
        <v>656</v>
      </c>
      <c r="H548" s="243">
        <f t="shared" ref="H548" si="269">C548-C547</f>
        <v>-310</v>
      </c>
      <c r="I548" s="243">
        <f t="shared" ref="I548" ca="1" si="270">D548-D547</f>
        <v>-1041</v>
      </c>
      <c r="J548" s="243">
        <f t="shared" ref="J548" si="271">E548-E547</f>
        <v>-35</v>
      </c>
      <c r="K548" s="243">
        <f t="shared" ref="K548" si="272">F548-F547</f>
        <v>-48</v>
      </c>
      <c r="L548" s="243">
        <f t="shared" ref="L548" si="273">G548-G547</f>
        <v>-10</v>
      </c>
      <c r="X548" s="426">
        <v>43406</v>
      </c>
      <c r="Y548" s="228">
        <v>1457</v>
      </c>
      <c r="Z548" s="293"/>
      <c r="AA548" s="228">
        <v>1530</v>
      </c>
      <c r="AB548" s="228">
        <v>1051</v>
      </c>
      <c r="AC548" s="228">
        <v>666</v>
      </c>
      <c r="AE548" s="64" t="str">
        <f>MONTH(X547)&amp;"-"&amp;YEAR(X547)</f>
        <v>10-2018</v>
      </c>
    </row>
    <row r="549" spans="1:31" s="64" customFormat="1" ht="13">
      <c r="A549" s="64">
        <f t="shared" ref="A549" si="274">WEEKDAY(B549,2)</f>
        <v>5</v>
      </c>
      <c r="B549" s="226">
        <f t="shared" ref="B549" si="275">IF(X550="","",X550)</f>
        <v>43420</v>
      </c>
      <c r="C549" s="227">
        <f t="shared" ref="C549" si="276">Y550</f>
        <v>1031</v>
      </c>
      <c r="D549" s="342">
        <f ca="1">OFFSET('Baltic Indices Daily'!$H$2621,(ROW()-ROW('Baltic Indices'!$D$529))*5,,,)</f>
        <v>1050</v>
      </c>
      <c r="E549" s="227">
        <f t="shared" ref="E549" si="277">IF(AA550="","",AA550)</f>
        <v>1453</v>
      </c>
      <c r="F549" s="227">
        <f t="shared" ref="F549" si="278">IF(AB550="","",AB550)</f>
        <v>969</v>
      </c>
      <c r="G549" s="236">
        <f t="shared" ref="G549" si="279">IF(AC550="","",AC550)</f>
        <v>646</v>
      </c>
      <c r="H549" s="243">
        <f t="shared" ref="H549" si="280">C549-C548</f>
        <v>-116</v>
      </c>
      <c r="I549" s="243">
        <f t="shared" ref="I549" ca="1" si="281">D549-D548</f>
        <v>-411</v>
      </c>
      <c r="J549" s="243">
        <f t="shared" ref="J549" si="282">E549-E548</f>
        <v>-42</v>
      </c>
      <c r="K549" s="243">
        <f t="shared" ref="K549" si="283">F549-F548</f>
        <v>-34</v>
      </c>
      <c r="L549" s="243">
        <f t="shared" ref="L549" si="284">G549-G548</f>
        <v>-10</v>
      </c>
      <c r="X549" s="426">
        <v>43413</v>
      </c>
      <c r="Y549" s="228">
        <v>1147</v>
      </c>
      <c r="Z549" s="293"/>
      <c r="AA549" s="228">
        <v>1495</v>
      </c>
      <c r="AB549" s="228">
        <v>1003</v>
      </c>
      <c r="AC549" s="228">
        <v>656</v>
      </c>
      <c r="AE549" s="64" t="str">
        <f t="shared" si="195"/>
        <v>11-2018</v>
      </c>
    </row>
    <row r="550" spans="1:31" s="64" customFormat="1" ht="13">
      <c r="A550" s="64">
        <f t="shared" ref="A550:A553" si="285">WEEKDAY(B550,2)</f>
        <v>5</v>
      </c>
      <c r="B550" s="226">
        <f t="shared" ref="B550:B551" si="286">IF(X551="","",X551)</f>
        <v>43427</v>
      </c>
      <c r="C550" s="227">
        <f t="shared" ref="C550" si="287">Y551</f>
        <v>1093</v>
      </c>
      <c r="D550" s="342">
        <v>1056</v>
      </c>
      <c r="E550" s="227">
        <f t="shared" ref="E550" si="288">IF(AA551="","",AA551)</f>
        <v>1376</v>
      </c>
      <c r="F550" s="227">
        <f t="shared" ref="F550" si="289">IF(AB551="","",AB551)</f>
        <v>952</v>
      </c>
      <c r="G550" s="236">
        <f t="shared" ref="G550" si="290">IF(AC551="","",AC551)</f>
        <v>635</v>
      </c>
      <c r="H550" s="243">
        <f t="shared" ref="H550" si="291">C550-C549</f>
        <v>62</v>
      </c>
      <c r="I550" s="243">
        <f t="shared" ref="I550" ca="1" si="292">D550-D549</f>
        <v>6</v>
      </c>
      <c r="J550" s="243">
        <f t="shared" ref="J550" si="293">E550-E549</f>
        <v>-77</v>
      </c>
      <c r="K550" s="243">
        <f t="shared" ref="K550" si="294">F550-F549</f>
        <v>-17</v>
      </c>
      <c r="L550" s="243">
        <f t="shared" ref="L550" si="295">G550-G549</f>
        <v>-11</v>
      </c>
      <c r="X550" s="426">
        <v>43420</v>
      </c>
      <c r="Y550" s="228">
        <v>1031</v>
      </c>
      <c r="Z550" s="293"/>
      <c r="AA550" s="228">
        <v>1453</v>
      </c>
      <c r="AB550" s="228">
        <v>969</v>
      </c>
      <c r="AC550" s="228">
        <v>646</v>
      </c>
      <c r="AE550" s="64" t="str">
        <f t="shared" si="195"/>
        <v>11-2018</v>
      </c>
    </row>
    <row r="551" spans="1:31" s="64" customFormat="1">
      <c r="A551" s="64">
        <f t="shared" si="285"/>
        <v>5</v>
      </c>
      <c r="B551" s="226">
        <f t="shared" si="286"/>
        <v>43434</v>
      </c>
      <c r="C551" s="227">
        <v>1231</v>
      </c>
      <c r="D551" s="342">
        <v>1755</v>
      </c>
      <c r="E551" s="227">
        <v>1463</v>
      </c>
      <c r="F551" s="227">
        <v>944</v>
      </c>
      <c r="G551" s="236">
        <v>626</v>
      </c>
      <c r="H551" s="243">
        <f t="shared" ref="H551" si="296">C551-C550</f>
        <v>138</v>
      </c>
      <c r="I551" s="243">
        <f t="shared" ref="I551" si="297">D551-D550</f>
        <v>699</v>
      </c>
      <c r="J551" s="243">
        <f t="shared" ref="J551" si="298">E551-E550</f>
        <v>87</v>
      </c>
      <c r="K551" s="243">
        <f t="shared" ref="K551" si="299">F551-F550</f>
        <v>-8</v>
      </c>
      <c r="L551" s="243">
        <f t="shared" ref="L551" si="300">G551-G550</f>
        <v>-9</v>
      </c>
      <c r="X551" s="426">
        <v>43427</v>
      </c>
      <c r="Y551" s="228">
        <v>1093</v>
      </c>
      <c r="AA551" s="228">
        <v>1376</v>
      </c>
      <c r="AB551" s="228">
        <v>952</v>
      </c>
      <c r="AC551" s="228">
        <v>635</v>
      </c>
      <c r="AE551" s="64" t="str">
        <f t="shared" si="195"/>
        <v>11-2018</v>
      </c>
    </row>
    <row r="552" spans="1:31" s="64" customFormat="1">
      <c r="A552" s="64">
        <f t="shared" si="285"/>
        <v>5</v>
      </c>
      <c r="B552" s="226">
        <f t="shared" ref="B552:B580" si="301">B551+7</f>
        <v>43441</v>
      </c>
      <c r="C552" s="227">
        <v>1372</v>
      </c>
      <c r="D552" s="342">
        <v>2197</v>
      </c>
      <c r="E552" s="227">
        <v>1469</v>
      </c>
      <c r="F552" s="227">
        <v>953</v>
      </c>
      <c r="G552" s="236">
        <v>625</v>
      </c>
      <c r="H552" s="243">
        <f t="shared" ref="H552" si="302">C552-C551</f>
        <v>141</v>
      </c>
      <c r="I552" s="243">
        <f t="shared" ref="I552" si="303">D552-D551</f>
        <v>442</v>
      </c>
      <c r="J552" s="243">
        <f t="shared" ref="J552" si="304">E552-E551</f>
        <v>6</v>
      </c>
      <c r="K552" s="243">
        <f t="shared" ref="K552" si="305">F552-F551</f>
        <v>9</v>
      </c>
      <c r="L552" s="243">
        <f t="shared" ref="L552" si="306">G552-G551</f>
        <v>-1</v>
      </c>
      <c r="X552" s="426">
        <f>X551+7</f>
        <v>43434</v>
      </c>
      <c r="Y552" s="228"/>
      <c r="AA552" s="228"/>
      <c r="AB552" s="228"/>
      <c r="AC552" s="228"/>
    </row>
    <row r="553" spans="1:31" s="64" customFormat="1">
      <c r="A553" s="64">
        <f t="shared" si="285"/>
        <v>5</v>
      </c>
      <c r="B553" s="226">
        <f t="shared" si="301"/>
        <v>43448</v>
      </c>
      <c r="C553" s="227">
        <v>1401</v>
      </c>
      <c r="D553" s="342">
        <v>2383</v>
      </c>
      <c r="E553" s="227">
        <v>1478</v>
      </c>
      <c r="F553" s="227">
        <v>974</v>
      </c>
      <c r="G553" s="236">
        <v>617</v>
      </c>
      <c r="H553" s="243">
        <f t="shared" ref="H553" si="307">C553-C552</f>
        <v>29</v>
      </c>
      <c r="I553" s="243">
        <f t="shared" ref="I553" si="308">D553-D552</f>
        <v>186</v>
      </c>
      <c r="J553" s="243">
        <f t="shared" ref="J553" si="309">E553-E552</f>
        <v>9</v>
      </c>
      <c r="K553" s="243">
        <f t="shared" ref="K553" si="310">F553-F552</f>
        <v>21</v>
      </c>
      <c r="L553" s="243">
        <f t="shared" ref="L553" si="311">G553-G552</f>
        <v>-8</v>
      </c>
    </row>
    <row r="554" spans="1:31" s="64" customFormat="1">
      <c r="A554" s="64">
        <f t="shared" ref="A554" si="312">WEEKDAY(B554,2)</f>
        <v>5</v>
      </c>
      <c r="B554" s="226">
        <f t="shared" si="301"/>
        <v>43455</v>
      </c>
      <c r="C554" s="227">
        <v>1279</v>
      </c>
      <c r="D554" s="342">
        <v>1913</v>
      </c>
      <c r="E554" s="227">
        <v>1437</v>
      </c>
      <c r="F554" s="227">
        <v>977</v>
      </c>
      <c r="G554" s="236">
        <v>571</v>
      </c>
      <c r="H554" s="243">
        <f t="shared" ref="H554" si="313">C554-C553</f>
        <v>-122</v>
      </c>
      <c r="I554" s="243">
        <f t="shared" ref="I554" si="314">D554-D553</f>
        <v>-470</v>
      </c>
      <c r="J554" s="243">
        <f t="shared" ref="J554" si="315">E554-E553</f>
        <v>-41</v>
      </c>
      <c r="K554" s="243">
        <f t="shared" ref="K554" si="316">F554-F553</f>
        <v>3</v>
      </c>
      <c r="L554" s="243">
        <f t="shared" ref="L554" si="317">G554-G553</f>
        <v>-46</v>
      </c>
    </row>
    <row r="555" spans="1:31" s="64" customFormat="1">
      <c r="A555" s="64">
        <f t="shared" ref="A555" si="318">WEEKDAY(B555,2)</f>
        <v>5</v>
      </c>
      <c r="B555" s="226">
        <f t="shared" si="301"/>
        <v>43462</v>
      </c>
      <c r="C555" s="227">
        <v>1279</v>
      </c>
      <c r="D555" s="342">
        <v>1913</v>
      </c>
      <c r="E555" s="227">
        <v>1437</v>
      </c>
      <c r="F555" s="227">
        <v>977</v>
      </c>
      <c r="G555" s="236">
        <v>571</v>
      </c>
      <c r="H555" s="243">
        <f t="shared" ref="H555" si="319">C555-C554</f>
        <v>0</v>
      </c>
      <c r="I555" s="243">
        <f t="shared" ref="I555" si="320">D555-D554</f>
        <v>0</v>
      </c>
      <c r="J555" s="243">
        <f t="shared" ref="J555" si="321">E555-E554</f>
        <v>0</v>
      </c>
      <c r="K555" s="243">
        <f t="shared" ref="K555" si="322">F555-F554</f>
        <v>0</v>
      </c>
      <c r="L555" s="243">
        <f t="shared" ref="L555" si="323">G555-G554</f>
        <v>0</v>
      </c>
    </row>
    <row r="556" spans="1:31" s="64" customFormat="1">
      <c r="A556" s="64">
        <f t="shared" ref="A556:A557" si="324">WEEKDAY(B556,2)</f>
        <v>5</v>
      </c>
      <c r="B556" s="226">
        <f t="shared" si="301"/>
        <v>43469</v>
      </c>
      <c r="C556" s="227">
        <v>1260</v>
      </c>
      <c r="D556" s="342">
        <v>2003</v>
      </c>
      <c r="E556" s="227">
        <v>1331</v>
      </c>
      <c r="F556" s="227">
        <v>946</v>
      </c>
      <c r="G556" s="236">
        <v>571</v>
      </c>
      <c r="H556" s="243">
        <f t="shared" ref="H556" si="325">C556-C555</f>
        <v>-19</v>
      </c>
      <c r="I556" s="243">
        <f t="shared" ref="I556" si="326">D556-D555</f>
        <v>90</v>
      </c>
      <c r="J556" s="243">
        <f t="shared" ref="J556" si="327">E556-E555</f>
        <v>-106</v>
      </c>
      <c r="K556" s="243">
        <f t="shared" ref="K556" si="328">F556-F555</f>
        <v>-31</v>
      </c>
      <c r="L556" s="243">
        <f t="shared" ref="L556" si="329">G556-G555</f>
        <v>0</v>
      </c>
    </row>
    <row r="557" spans="1:31" s="64" customFormat="1">
      <c r="A557" s="64">
        <f t="shared" si="324"/>
        <v>5</v>
      </c>
      <c r="B557" s="226">
        <f t="shared" si="301"/>
        <v>43476</v>
      </c>
      <c r="C557" s="227">
        <v>1169</v>
      </c>
      <c r="D557" s="342">
        <v>1966</v>
      </c>
      <c r="E557" s="227">
        <v>1137</v>
      </c>
      <c r="F557" s="227">
        <v>842</v>
      </c>
      <c r="G557" s="236">
        <v>524</v>
      </c>
      <c r="H557" s="243">
        <f t="shared" ref="H557" si="330">C557-C556</f>
        <v>-91</v>
      </c>
      <c r="I557" s="243">
        <f t="shared" ref="I557" si="331">D557-D556</f>
        <v>-37</v>
      </c>
      <c r="J557" s="243">
        <f t="shared" ref="J557" si="332">E557-E556</f>
        <v>-194</v>
      </c>
      <c r="K557" s="243">
        <f t="shared" ref="K557" si="333">F557-F556</f>
        <v>-104</v>
      </c>
      <c r="L557" s="243">
        <f t="shared" ref="L557" si="334">G557-G556</f>
        <v>-47</v>
      </c>
    </row>
    <row r="558" spans="1:31" s="64" customFormat="1">
      <c r="A558" s="64">
        <f t="shared" ref="A558" si="335">WEEKDAY(B558,2)</f>
        <v>5</v>
      </c>
      <c r="B558" s="226">
        <f t="shared" si="301"/>
        <v>43483</v>
      </c>
      <c r="C558" s="227">
        <v>1112</v>
      </c>
      <c r="D558" s="342">
        <v>2037</v>
      </c>
      <c r="E558" s="227">
        <v>1018</v>
      </c>
      <c r="F558" s="227">
        <v>701</v>
      </c>
      <c r="G558" s="236">
        <v>451</v>
      </c>
      <c r="H558" s="243">
        <f t="shared" ref="H558" si="336">C558-C557</f>
        <v>-57</v>
      </c>
      <c r="I558" s="243">
        <f t="shared" ref="I558" si="337">D558-D557</f>
        <v>71</v>
      </c>
      <c r="J558" s="243">
        <f t="shared" ref="J558" si="338">E558-E557</f>
        <v>-119</v>
      </c>
      <c r="K558" s="243">
        <f t="shared" ref="K558" si="339">F558-F557</f>
        <v>-141</v>
      </c>
      <c r="L558" s="243">
        <f t="shared" ref="L558" si="340">G558-G557</f>
        <v>-73</v>
      </c>
    </row>
    <row r="559" spans="1:31" s="64" customFormat="1">
      <c r="A559" s="64">
        <f t="shared" ref="A559" si="341">WEEKDAY(B559,2)</f>
        <v>5</v>
      </c>
      <c r="B559" s="226">
        <f t="shared" si="301"/>
        <v>43490</v>
      </c>
      <c r="C559" s="227">
        <v>905</v>
      </c>
      <c r="D559" s="342">
        <v>1730</v>
      </c>
      <c r="E559" s="227">
        <v>748</v>
      </c>
      <c r="F559" s="227">
        <v>576</v>
      </c>
      <c r="G559" s="236">
        <v>395</v>
      </c>
      <c r="H559" s="243">
        <f t="shared" ref="H559" si="342">C559-C558</f>
        <v>-207</v>
      </c>
      <c r="I559" s="243">
        <f t="shared" ref="I559" si="343">D559-D558</f>
        <v>-307</v>
      </c>
      <c r="J559" s="243">
        <f t="shared" ref="J559" si="344">E559-E558</f>
        <v>-270</v>
      </c>
      <c r="K559" s="243">
        <f t="shared" ref="K559" si="345">F559-F558</f>
        <v>-125</v>
      </c>
      <c r="L559" s="243">
        <f t="shared" ref="L559" si="346">G559-G558</f>
        <v>-56</v>
      </c>
    </row>
    <row r="560" spans="1:31" s="64" customFormat="1">
      <c r="A560" s="64">
        <f t="shared" ref="A560" si="347">WEEKDAY(B560,2)</f>
        <v>5</v>
      </c>
      <c r="B560" s="226">
        <f t="shared" si="301"/>
        <v>43497</v>
      </c>
      <c r="C560" s="227">
        <v>645</v>
      </c>
      <c r="D560" s="342">
        <v>1014</v>
      </c>
      <c r="E560" s="227">
        <v>560</v>
      </c>
      <c r="F560" s="227">
        <v>450</v>
      </c>
      <c r="G560" s="236">
        <v>311</v>
      </c>
      <c r="H560" s="243">
        <f t="shared" ref="H560" si="348">C560-C559</f>
        <v>-260</v>
      </c>
      <c r="I560" s="243">
        <f t="shared" ref="I560" si="349">D560-D559</f>
        <v>-716</v>
      </c>
      <c r="J560" s="243">
        <f t="shared" ref="J560" si="350">E560-E559</f>
        <v>-188</v>
      </c>
      <c r="K560" s="243">
        <f t="shared" ref="K560" si="351">F560-F559</f>
        <v>-126</v>
      </c>
      <c r="L560" s="243">
        <f t="shared" ref="L560" si="352">G560-G559</f>
        <v>-84</v>
      </c>
    </row>
    <row r="561" spans="1:12" s="64" customFormat="1">
      <c r="A561" s="64">
        <f t="shared" ref="A561" si="353">WEEKDAY(B561,2)</f>
        <v>5</v>
      </c>
      <c r="B561" s="226">
        <f t="shared" si="301"/>
        <v>43504</v>
      </c>
      <c r="C561" s="227">
        <v>601</v>
      </c>
      <c r="D561" s="342">
        <v>792</v>
      </c>
      <c r="E561" s="227">
        <v>574</v>
      </c>
      <c r="F561" s="227">
        <v>415</v>
      </c>
      <c r="G561" s="236">
        <v>290</v>
      </c>
      <c r="H561" s="243">
        <f t="shared" ref="H561" si="354">C561-C560</f>
        <v>-44</v>
      </c>
      <c r="I561" s="243">
        <f t="shared" ref="I561" si="355">D561-D560</f>
        <v>-222</v>
      </c>
      <c r="J561" s="243">
        <f t="shared" ref="J561" si="356">E561-E560</f>
        <v>14</v>
      </c>
      <c r="K561" s="243">
        <f t="shared" ref="K561" si="357">F561-F560</f>
        <v>-35</v>
      </c>
      <c r="L561" s="243">
        <f t="shared" ref="L561" si="358">G561-G560</f>
        <v>-21</v>
      </c>
    </row>
    <row r="562" spans="1:12" s="64" customFormat="1">
      <c r="A562" s="64">
        <f t="shared" ref="A562:A563" si="359">WEEKDAY(B562,2)</f>
        <v>5</v>
      </c>
      <c r="B562" s="226">
        <f t="shared" si="301"/>
        <v>43511</v>
      </c>
      <c r="C562" s="227">
        <v>639</v>
      </c>
      <c r="D562" s="342">
        <v>727</v>
      </c>
      <c r="E562" s="227">
        <v>624</v>
      </c>
      <c r="F562" s="227">
        <v>560</v>
      </c>
      <c r="G562" s="236">
        <v>315</v>
      </c>
      <c r="H562" s="243">
        <f t="shared" ref="H562" si="360">C562-C561</f>
        <v>38</v>
      </c>
      <c r="I562" s="243">
        <f t="shared" ref="I562" si="361">D562-D561</f>
        <v>-65</v>
      </c>
      <c r="J562" s="243">
        <f t="shared" ref="J562" si="362">E562-E561</f>
        <v>50</v>
      </c>
      <c r="K562" s="243">
        <f t="shared" ref="K562" si="363">F562-F561</f>
        <v>145</v>
      </c>
      <c r="L562" s="243">
        <f t="shared" ref="L562" si="364">G562-G561</f>
        <v>25</v>
      </c>
    </row>
    <row r="563" spans="1:12" s="64" customFormat="1">
      <c r="A563" s="64">
        <f t="shared" si="359"/>
        <v>5</v>
      </c>
      <c r="B563" s="226">
        <f t="shared" si="301"/>
        <v>43518</v>
      </c>
      <c r="C563" s="227">
        <v>634</v>
      </c>
      <c r="D563" s="342">
        <v>545</v>
      </c>
      <c r="E563" s="227">
        <v>666</v>
      </c>
      <c r="F563" s="227">
        <v>707</v>
      </c>
      <c r="G563" s="236">
        <v>359</v>
      </c>
      <c r="H563" s="243">
        <f t="shared" ref="H563" si="365">C563-C562</f>
        <v>-5</v>
      </c>
      <c r="I563" s="243">
        <f t="shared" ref="I563" si="366">D563-D562</f>
        <v>-182</v>
      </c>
      <c r="J563" s="243">
        <f t="shared" ref="J563" si="367">E563-E562</f>
        <v>42</v>
      </c>
      <c r="K563" s="243">
        <f t="shared" ref="K563" si="368">F563-F562</f>
        <v>147</v>
      </c>
      <c r="L563" s="243">
        <f t="shared" ref="L563" si="369">G563-G562</f>
        <v>44</v>
      </c>
    </row>
    <row r="564" spans="1:12" s="64" customFormat="1">
      <c r="A564" s="64">
        <f t="shared" ref="A564" si="370">WEEKDAY(B564,2)</f>
        <v>5</v>
      </c>
      <c r="B564" s="226">
        <f t="shared" si="301"/>
        <v>43525</v>
      </c>
      <c r="C564" s="227">
        <v>664</v>
      </c>
      <c r="D564" s="342">
        <v>383</v>
      </c>
      <c r="E564" s="227">
        <v>863</v>
      </c>
      <c r="F564" s="227">
        <v>759</v>
      </c>
      <c r="G564" s="236">
        <v>393</v>
      </c>
      <c r="H564" s="243">
        <f t="shared" ref="H564" si="371">C564-C563</f>
        <v>30</v>
      </c>
      <c r="I564" s="243">
        <f>D564-D563</f>
        <v>-162</v>
      </c>
      <c r="J564" s="243">
        <f>E564-E563</f>
        <v>197</v>
      </c>
      <c r="K564" s="243">
        <f t="shared" ref="K564" si="372">F564-F563</f>
        <v>52</v>
      </c>
      <c r="L564" s="243">
        <f t="shared" ref="L564" si="373">G564-G563</f>
        <v>34</v>
      </c>
    </row>
    <row r="565" spans="1:12" s="64" customFormat="1">
      <c r="A565" s="64">
        <f t="shared" ref="A565" si="374">WEEKDAY(B565,2)</f>
        <v>5</v>
      </c>
      <c r="B565" s="226">
        <f t="shared" si="301"/>
        <v>43532</v>
      </c>
      <c r="C565" s="227">
        <v>649</v>
      </c>
      <c r="D565" s="227">
        <v>235</v>
      </c>
      <c r="E565" s="227">
        <v>894</v>
      </c>
      <c r="F565" s="227">
        <v>790</v>
      </c>
      <c r="G565" s="227">
        <v>421</v>
      </c>
      <c r="H565" s="243">
        <f t="shared" ref="H565" si="375">C565-C564</f>
        <v>-15</v>
      </c>
      <c r="I565" s="243">
        <f t="shared" ref="I565" si="376">D565-D564</f>
        <v>-148</v>
      </c>
      <c r="J565" s="243">
        <f t="shared" ref="J565" si="377">E565-E564</f>
        <v>31</v>
      </c>
      <c r="K565" s="243">
        <f t="shared" ref="K565" si="378">F565-F564</f>
        <v>31</v>
      </c>
      <c r="L565" s="243">
        <f t="shared" ref="L565" si="379">G565-G564</f>
        <v>28</v>
      </c>
    </row>
    <row r="566" spans="1:12" s="64" customFormat="1">
      <c r="A566" s="64">
        <f t="shared" ref="A566" si="380">WEEKDAY(B566,2)</f>
        <v>5</v>
      </c>
      <c r="B566" s="226">
        <f t="shared" si="301"/>
        <v>43539</v>
      </c>
      <c r="C566" s="227">
        <v>730</v>
      </c>
      <c r="D566" s="342">
        <v>520</v>
      </c>
      <c r="E566" s="227">
        <v>883</v>
      </c>
      <c r="F566" s="227">
        <v>786</v>
      </c>
      <c r="G566" s="236">
        <v>437</v>
      </c>
      <c r="H566" s="243">
        <f t="shared" ref="H566" si="381">C566-C565</f>
        <v>81</v>
      </c>
      <c r="I566" s="243">
        <f t="shared" ref="I566" si="382">D566-D565</f>
        <v>285</v>
      </c>
      <c r="J566" s="243">
        <f t="shared" ref="J566" si="383">E566-E565</f>
        <v>-11</v>
      </c>
      <c r="K566" s="243">
        <f t="shared" ref="K566" si="384">F566-F565</f>
        <v>-4</v>
      </c>
      <c r="L566" s="243">
        <f t="shared" ref="L566" si="385">G566-G565</f>
        <v>16</v>
      </c>
    </row>
    <row r="567" spans="1:12" s="64" customFormat="1">
      <c r="A567" s="64">
        <f t="shared" ref="A567" si="386">WEEKDAY(B567,2)</f>
        <v>5</v>
      </c>
      <c r="B567" s="226">
        <f t="shared" si="301"/>
        <v>43546</v>
      </c>
      <c r="C567" s="227">
        <v>690</v>
      </c>
      <c r="D567" s="342">
        <v>251</v>
      </c>
      <c r="E567" s="227">
        <v>1027</v>
      </c>
      <c r="F567" s="227">
        <v>826</v>
      </c>
      <c r="G567" s="236">
        <v>455</v>
      </c>
      <c r="H567" s="243">
        <f t="shared" ref="H567" si="387">C567-C566</f>
        <v>-40</v>
      </c>
      <c r="I567" s="243">
        <f t="shared" ref="I567" si="388">D567-D566</f>
        <v>-269</v>
      </c>
      <c r="J567" s="243">
        <f t="shared" ref="J567" si="389">E567-E566</f>
        <v>144</v>
      </c>
      <c r="K567" s="243">
        <f t="shared" ref="K567" si="390">F567-F566</f>
        <v>40</v>
      </c>
      <c r="L567" s="243">
        <f t="shared" ref="L567" si="391">G567-G566</f>
        <v>18</v>
      </c>
    </row>
    <row r="568" spans="1:12" s="64" customFormat="1">
      <c r="A568" s="64">
        <f t="shared" ref="A568" si="392">WEEKDAY(B568,2)</f>
        <v>5</v>
      </c>
      <c r="B568" s="226">
        <f t="shared" si="301"/>
        <v>43553</v>
      </c>
      <c r="C568" s="227">
        <v>689</v>
      </c>
      <c r="D568" s="342">
        <v>150</v>
      </c>
      <c r="E568" s="227">
        <v>1102</v>
      </c>
      <c r="F568" s="227">
        <v>813</v>
      </c>
      <c r="G568" s="236">
        <v>464</v>
      </c>
      <c r="H568" s="243">
        <f t="shared" ref="H568" si="393">C568-C567</f>
        <v>-1</v>
      </c>
      <c r="I568" s="243">
        <f t="shared" ref="I568" si="394">D568-D567</f>
        <v>-101</v>
      </c>
      <c r="J568" s="243">
        <f t="shared" ref="J568" si="395">E568-E567</f>
        <v>75</v>
      </c>
      <c r="K568" s="243">
        <f t="shared" ref="K568" si="396">F568-F567</f>
        <v>-13</v>
      </c>
      <c r="L568" s="243">
        <f t="shared" ref="L568" si="397">G568-G567</f>
        <v>9</v>
      </c>
    </row>
    <row r="569" spans="1:12" s="64" customFormat="1">
      <c r="A569" s="64">
        <f t="shared" ref="A569" si="398">WEEKDAY(B569,2)</f>
        <v>5</v>
      </c>
      <c r="B569" s="226">
        <f t="shared" si="301"/>
        <v>43560</v>
      </c>
      <c r="C569" s="227">
        <v>711</v>
      </c>
      <c r="D569" s="342">
        <v>276</v>
      </c>
      <c r="E569" s="227">
        <v>1114</v>
      </c>
      <c r="F569" s="227">
        <v>742</v>
      </c>
      <c r="G569" s="236">
        <v>432</v>
      </c>
      <c r="H569" s="243">
        <f t="shared" ref="H569" si="399">C569-C568</f>
        <v>22</v>
      </c>
      <c r="I569" s="243">
        <f t="shared" ref="I569" si="400">D569-D568</f>
        <v>126</v>
      </c>
      <c r="J569" s="243">
        <f t="shared" ref="J569" si="401">E569-E568</f>
        <v>12</v>
      </c>
      <c r="K569" s="243">
        <f t="shared" ref="K569" si="402">F569-F568</f>
        <v>-71</v>
      </c>
      <c r="L569" s="243">
        <f t="shared" ref="L569" si="403">G569-G568</f>
        <v>-32</v>
      </c>
    </row>
    <row r="570" spans="1:12" s="64" customFormat="1">
      <c r="A570" s="64">
        <f t="shared" ref="A570" si="404">WEEKDAY(B570,2)</f>
        <v>5</v>
      </c>
      <c r="B570" s="226">
        <f t="shared" si="301"/>
        <v>43567</v>
      </c>
      <c r="C570" s="227">
        <v>726</v>
      </c>
      <c r="D570" s="342">
        <v>418</v>
      </c>
      <c r="E570" s="227">
        <v>1073</v>
      </c>
      <c r="F570" s="227">
        <v>711</v>
      </c>
      <c r="G570" s="236">
        <v>403</v>
      </c>
      <c r="H570" s="243">
        <f t="shared" ref="H570" si="405">C570-C569</f>
        <v>15</v>
      </c>
      <c r="I570" s="243">
        <f t="shared" ref="I570" si="406">D570-D569</f>
        <v>142</v>
      </c>
      <c r="J570" s="243">
        <f t="shared" ref="J570" si="407">E570-E569</f>
        <v>-41</v>
      </c>
      <c r="K570" s="243">
        <f t="shared" ref="K570" si="408">F570-F569</f>
        <v>-31</v>
      </c>
      <c r="L570" s="243">
        <f t="shared" ref="L570" si="409">G570-G569</f>
        <v>-29</v>
      </c>
    </row>
    <row r="571" spans="1:12" s="64" customFormat="1">
      <c r="A571" s="64">
        <f t="shared" ref="A571" si="410">WEEKDAY(B571,2)</f>
        <v>5</v>
      </c>
      <c r="B571" s="226">
        <f t="shared" si="301"/>
        <v>43574</v>
      </c>
      <c r="C571" s="227">
        <v>790</v>
      </c>
      <c r="D571" s="342">
        <v>490</v>
      </c>
      <c r="E571" s="227">
        <v>1162</v>
      </c>
      <c r="F571" s="227">
        <v>732</v>
      </c>
      <c r="G571" s="236">
        <v>390</v>
      </c>
      <c r="H571" s="243">
        <f t="shared" ref="H571" si="411">C571-C570</f>
        <v>64</v>
      </c>
      <c r="I571" s="243">
        <f t="shared" ref="I571" si="412">D571-D570</f>
        <v>72</v>
      </c>
      <c r="J571" s="243">
        <f t="shared" ref="J571" si="413">E571-E570</f>
        <v>89</v>
      </c>
      <c r="K571" s="243">
        <f t="shared" ref="K571" si="414">F571-F570</f>
        <v>21</v>
      </c>
      <c r="L571" s="243">
        <f t="shared" ref="L571" si="415">G571-G570</f>
        <v>-13</v>
      </c>
    </row>
    <row r="572" spans="1:12" s="64" customFormat="1">
      <c r="A572" s="64">
        <f t="shared" ref="A572" si="416">WEEKDAY(B572,2)</f>
        <v>5</v>
      </c>
      <c r="B572" s="226">
        <f t="shared" si="301"/>
        <v>43581</v>
      </c>
      <c r="C572" s="227">
        <v>889</v>
      </c>
      <c r="D572" s="342">
        <v>783</v>
      </c>
      <c r="E572" s="227">
        <v>1186</v>
      </c>
      <c r="F572" s="227">
        <v>780</v>
      </c>
      <c r="G572" s="236">
        <v>389</v>
      </c>
      <c r="H572" s="243">
        <f t="shared" ref="H572" si="417">C572-C571</f>
        <v>99</v>
      </c>
      <c r="I572" s="243">
        <f t="shared" ref="I572" si="418">D572-D571</f>
        <v>293</v>
      </c>
      <c r="J572" s="243">
        <f t="shared" ref="J572" si="419">E572-E571</f>
        <v>24</v>
      </c>
      <c r="K572" s="243">
        <f t="shared" ref="K572" si="420">F572-F571</f>
        <v>48</v>
      </c>
      <c r="L572" s="243">
        <f t="shared" ref="L572" si="421">G572-G571</f>
        <v>-1</v>
      </c>
    </row>
    <row r="573" spans="1:12" s="64" customFormat="1">
      <c r="A573" s="64">
        <f t="shared" ref="A573:A574" si="422">WEEKDAY(B573,2)</f>
        <v>5</v>
      </c>
      <c r="B573" s="226">
        <f t="shared" si="301"/>
        <v>43588</v>
      </c>
      <c r="C573" s="227">
        <v>985</v>
      </c>
      <c r="D573" s="342">
        <v>1290</v>
      </c>
      <c r="E573" s="227">
        <v>1190</v>
      </c>
      <c r="F573" s="227">
        <v>752</v>
      </c>
      <c r="G573" s="236">
        <v>382</v>
      </c>
      <c r="H573" s="243">
        <f t="shared" ref="H573" si="423">C573-C572</f>
        <v>96</v>
      </c>
      <c r="I573" s="243">
        <f t="shared" ref="I573" si="424">D573-D572</f>
        <v>507</v>
      </c>
      <c r="J573" s="243">
        <f t="shared" ref="J573" si="425">E573-E572</f>
        <v>4</v>
      </c>
      <c r="K573" s="243">
        <f t="shared" ref="K573" si="426">F573-F572</f>
        <v>-28</v>
      </c>
      <c r="L573" s="243">
        <f t="shared" ref="L573" si="427">G573-G572</f>
        <v>-7</v>
      </c>
    </row>
    <row r="574" spans="1:12" s="64" customFormat="1">
      <c r="A574" s="64">
        <f t="shared" si="422"/>
        <v>5</v>
      </c>
      <c r="B574" s="226">
        <f t="shared" si="301"/>
        <v>43595</v>
      </c>
      <c r="C574" s="227">
        <v>1013</v>
      </c>
      <c r="D574" s="342">
        <v>1371</v>
      </c>
      <c r="E574" s="227">
        <v>1198</v>
      </c>
      <c r="F574" s="227">
        <v>779</v>
      </c>
      <c r="G574" s="236">
        <v>382</v>
      </c>
      <c r="H574" s="243">
        <f t="shared" ref="H574" si="428">C574-C573</f>
        <v>28</v>
      </c>
      <c r="I574" s="243">
        <f t="shared" ref="I574" si="429">D574-D573</f>
        <v>81</v>
      </c>
      <c r="J574" s="243">
        <f t="shared" ref="J574" si="430">E574-E573</f>
        <v>8</v>
      </c>
      <c r="K574" s="243">
        <f t="shared" ref="K574" si="431">F574-F573</f>
        <v>27</v>
      </c>
      <c r="L574" s="243">
        <f t="shared" ref="L574" si="432">G574-G573</f>
        <v>0</v>
      </c>
    </row>
    <row r="575" spans="1:12" s="64" customFormat="1">
      <c r="A575" s="64">
        <f t="shared" ref="A575" si="433">WEEKDAY(B575,2)</f>
        <v>5</v>
      </c>
      <c r="B575" s="226">
        <f t="shared" si="301"/>
        <v>43602</v>
      </c>
      <c r="C575" s="227">
        <v>1041</v>
      </c>
      <c r="D575" s="342">
        <v>1470</v>
      </c>
      <c r="E575" s="227">
        <v>1256</v>
      </c>
      <c r="F575" s="227">
        <v>778</v>
      </c>
      <c r="G575" s="227">
        <v>386</v>
      </c>
      <c r="H575" s="243">
        <f t="shared" ref="H575" si="434">C575-C574</f>
        <v>28</v>
      </c>
      <c r="I575" s="243">
        <f t="shared" ref="I575" si="435">D575-D574</f>
        <v>99</v>
      </c>
      <c r="J575" s="243">
        <f t="shared" ref="J575" si="436">E575-E574</f>
        <v>58</v>
      </c>
      <c r="K575" s="243">
        <f t="shared" ref="K575" si="437">F575-F574</f>
        <v>-1</v>
      </c>
      <c r="L575" s="243">
        <f t="shared" ref="L575" si="438">G575-G574</f>
        <v>4</v>
      </c>
    </row>
    <row r="576" spans="1:12" s="64" customFormat="1">
      <c r="A576" s="64">
        <f t="shared" ref="A576" si="439">WEEKDAY(B576,2)</f>
        <v>5</v>
      </c>
      <c r="B576" s="226">
        <f t="shared" si="301"/>
        <v>43609</v>
      </c>
      <c r="C576" s="227">
        <v>1066</v>
      </c>
      <c r="D576" s="342">
        <v>1545</v>
      </c>
      <c r="E576" s="227">
        <v>1304</v>
      </c>
      <c r="F576" s="227">
        <v>778</v>
      </c>
      <c r="G576" s="227">
        <v>393</v>
      </c>
      <c r="H576" s="243">
        <f t="shared" ref="H576" si="440">C576-C575</f>
        <v>25</v>
      </c>
      <c r="I576" s="243">
        <f t="shared" ref="I576" si="441">D576-D575</f>
        <v>75</v>
      </c>
      <c r="J576" s="243">
        <f t="shared" ref="J576" si="442">E576-E575</f>
        <v>48</v>
      </c>
      <c r="K576" s="243">
        <f t="shared" ref="K576" si="443">F576-F575</f>
        <v>0</v>
      </c>
      <c r="L576" s="243">
        <f t="shared" ref="L576" si="444">G576-G575</f>
        <v>7</v>
      </c>
    </row>
    <row r="577" spans="1:12" s="64" customFormat="1">
      <c r="A577" s="64">
        <f t="shared" ref="A577" si="445">WEEKDAY(B577,2)</f>
        <v>5</v>
      </c>
      <c r="B577" s="226">
        <f t="shared" si="301"/>
        <v>43616</v>
      </c>
      <c r="C577" s="227">
        <v>1096</v>
      </c>
      <c r="D577" s="342">
        <v>1620</v>
      </c>
      <c r="E577" s="227">
        <v>1335</v>
      </c>
      <c r="F577" s="227">
        <v>752</v>
      </c>
      <c r="G577" s="236">
        <v>398</v>
      </c>
      <c r="H577" s="243">
        <f t="shared" ref="H577" si="446">C577-C576</f>
        <v>30</v>
      </c>
      <c r="I577" s="243">
        <f t="shared" ref="I577" si="447">D577-D576</f>
        <v>75</v>
      </c>
      <c r="J577" s="243">
        <f t="shared" ref="J577" si="448">E577-E576</f>
        <v>31</v>
      </c>
      <c r="K577" s="243">
        <f t="shared" ref="K577" si="449">F577-F576</f>
        <v>-26</v>
      </c>
      <c r="L577" s="243">
        <f t="shared" ref="L577" si="450">G577-G576</f>
        <v>5</v>
      </c>
    </row>
    <row r="578" spans="1:12" s="64" customFormat="1">
      <c r="A578" s="64">
        <f t="shared" ref="A578" si="451">WEEKDAY(B578,2)</f>
        <v>5</v>
      </c>
      <c r="B578" s="226">
        <f t="shared" si="301"/>
        <v>43623</v>
      </c>
      <c r="C578" s="227">
        <v>1138</v>
      </c>
      <c r="D578" s="342">
        <v>1862</v>
      </c>
      <c r="E578" s="227">
        <v>1213</v>
      </c>
      <c r="F578" s="227">
        <v>719</v>
      </c>
      <c r="G578" s="236">
        <v>412</v>
      </c>
      <c r="H578" s="243">
        <f t="shared" ref="H578" si="452">C578-C577</f>
        <v>42</v>
      </c>
      <c r="I578" s="243">
        <f t="shared" ref="I578" si="453">D578-D577</f>
        <v>242</v>
      </c>
      <c r="J578" s="243">
        <f t="shared" ref="J578" si="454">E578-E577</f>
        <v>-122</v>
      </c>
      <c r="K578" s="243">
        <f t="shared" ref="K578" si="455">F578-F577</f>
        <v>-33</v>
      </c>
      <c r="L578" s="243">
        <f t="shared" ref="L578" si="456">G578-G577</f>
        <v>14</v>
      </c>
    </row>
    <row r="579" spans="1:12" s="64" customFormat="1">
      <c r="A579" s="64">
        <f t="shared" ref="A579" si="457">WEEKDAY(B579,2)</f>
        <v>5</v>
      </c>
      <c r="B579" s="226">
        <f t="shared" si="301"/>
        <v>43630</v>
      </c>
      <c r="C579" s="227">
        <v>1085</v>
      </c>
      <c r="D579" s="342">
        <v>1800</v>
      </c>
      <c r="E579" s="227">
        <v>1131</v>
      </c>
      <c r="F579" s="227">
        <v>716</v>
      </c>
      <c r="G579" s="236">
        <v>420</v>
      </c>
      <c r="H579" s="243">
        <f t="shared" ref="H579:L580" si="458">C579-C578</f>
        <v>-53</v>
      </c>
      <c r="I579" s="243">
        <f t="shared" si="458"/>
        <v>-62</v>
      </c>
      <c r="J579" s="243">
        <f t="shared" si="458"/>
        <v>-82</v>
      </c>
      <c r="K579" s="243">
        <f t="shared" si="458"/>
        <v>-3</v>
      </c>
      <c r="L579" s="243">
        <f t="shared" si="458"/>
        <v>8</v>
      </c>
    </row>
    <row r="580" spans="1:12" s="64" customFormat="1">
      <c r="A580" s="64">
        <f t="shared" ref="A580" si="459">WEEKDAY(B580,2)</f>
        <v>5</v>
      </c>
      <c r="B580" s="226">
        <f t="shared" si="301"/>
        <v>43637</v>
      </c>
      <c r="C580" s="227">
        <v>1239</v>
      </c>
      <c r="D580" s="342">
        <v>2278</v>
      </c>
      <c r="E580" s="227">
        <v>1096</v>
      </c>
      <c r="F580" s="227">
        <v>751</v>
      </c>
      <c r="G580" s="236">
        <v>440</v>
      </c>
      <c r="H580" s="243">
        <f t="shared" si="458"/>
        <v>154</v>
      </c>
      <c r="I580" s="243">
        <f t="shared" si="458"/>
        <v>478</v>
      </c>
      <c r="J580" s="243">
        <f t="shared" si="458"/>
        <v>-35</v>
      </c>
      <c r="K580" s="243">
        <f t="shared" si="458"/>
        <v>35</v>
      </c>
      <c r="L580" s="243">
        <f t="shared" si="458"/>
        <v>20</v>
      </c>
    </row>
    <row r="581" spans="1:12" s="64" customFormat="1">
      <c r="A581" s="64">
        <f t="shared" ref="A581:A583" si="460">WEEKDAY(B581,2)</f>
        <v>5</v>
      </c>
      <c r="B581" s="226">
        <f>B580+7</f>
        <v>43644</v>
      </c>
      <c r="C581" s="227">
        <v>1381</v>
      </c>
      <c r="D581" s="342">
        <v>1557</v>
      </c>
      <c r="E581" s="227">
        <v>1317</v>
      </c>
      <c r="F581" s="227">
        <v>792</v>
      </c>
      <c r="G581" s="236">
        <v>441</v>
      </c>
      <c r="H581" s="243">
        <f t="shared" ref="H581" si="461">C581-C580</f>
        <v>142</v>
      </c>
      <c r="I581" s="243">
        <f t="shared" ref="I581" si="462">D581-D580</f>
        <v>-721</v>
      </c>
      <c r="J581" s="243">
        <f t="shared" ref="J581" si="463">E581-E580</f>
        <v>221</v>
      </c>
      <c r="K581" s="243">
        <f t="shared" ref="K581" si="464">F581-F580</f>
        <v>41</v>
      </c>
      <c r="L581" s="243">
        <f t="shared" ref="L581" si="465">G581-G580</f>
        <v>1</v>
      </c>
    </row>
    <row r="582" spans="1:12" s="64" customFormat="1">
      <c r="A582" s="64">
        <f t="shared" si="460"/>
        <v>5</v>
      </c>
      <c r="B582" s="226">
        <f>B581+7</f>
        <v>43651</v>
      </c>
      <c r="C582" s="227">
        <v>1740</v>
      </c>
      <c r="D582" s="342">
        <v>3346</v>
      </c>
      <c r="E582" s="227">
        <v>1665</v>
      </c>
      <c r="F582" s="227">
        <v>820</v>
      </c>
      <c r="G582" s="236">
        <v>448</v>
      </c>
      <c r="H582" s="243">
        <f t="shared" ref="H582" si="466">C582-C581</f>
        <v>359</v>
      </c>
      <c r="I582" s="243">
        <f>D582-D581</f>
        <v>1789</v>
      </c>
      <c r="J582" s="243">
        <f t="shared" ref="J582" si="467">E582-E581</f>
        <v>348</v>
      </c>
      <c r="K582" s="243">
        <f t="shared" ref="K582" si="468">F582-F581</f>
        <v>28</v>
      </c>
      <c r="L582" s="243">
        <f t="shared" ref="L582" si="469">G582-G581</f>
        <v>7</v>
      </c>
    </row>
    <row r="583" spans="1:12" s="64" customFormat="1">
      <c r="A583" s="64">
        <f t="shared" si="460"/>
        <v>5</v>
      </c>
      <c r="B583" s="226">
        <f>B582+7</f>
        <v>43658</v>
      </c>
      <c r="C583" s="227">
        <v>1865</v>
      </c>
      <c r="D583" s="342">
        <v>3541</v>
      </c>
      <c r="E583" s="227">
        <v>1945</v>
      </c>
      <c r="F583" s="227">
        <v>879</v>
      </c>
      <c r="G583" s="236">
        <v>472</v>
      </c>
      <c r="H583" s="243">
        <f t="shared" ref="H583" si="470">C583-C582</f>
        <v>125</v>
      </c>
      <c r="I583" s="243">
        <f>D583-D582</f>
        <v>195</v>
      </c>
      <c r="J583" s="243">
        <f t="shared" ref="J583" si="471">E583-E582</f>
        <v>280</v>
      </c>
      <c r="K583" s="243">
        <f t="shared" ref="K583" si="472">F583-F582</f>
        <v>59</v>
      </c>
      <c r="L583" s="243">
        <f t="shared" ref="L583" si="473">G583-G582</f>
        <v>24</v>
      </c>
    </row>
    <row r="584" spans="1:12" s="64" customFormat="1">
      <c r="A584" s="64">
        <f t="shared" ref="A584" si="474">WEEKDAY(B584,2)</f>
        <v>5</v>
      </c>
      <c r="B584" s="226">
        <f t="shared" ref="B584:B605" si="475">B583+7</f>
        <v>43665</v>
      </c>
      <c r="C584" s="227">
        <v>2170</v>
      </c>
      <c r="D584" s="342">
        <v>4379</v>
      </c>
      <c r="E584" s="227">
        <v>2170</v>
      </c>
      <c r="F584" s="227">
        <v>982</v>
      </c>
      <c r="G584" s="236">
        <v>492</v>
      </c>
      <c r="H584" s="243">
        <f t="shared" ref="H584" si="476">C584-C583</f>
        <v>305</v>
      </c>
      <c r="I584" s="243">
        <f>D584-D583</f>
        <v>838</v>
      </c>
      <c r="J584" s="243">
        <f t="shared" ref="J584" si="477">E584-E583</f>
        <v>225</v>
      </c>
      <c r="K584" s="243">
        <f t="shared" ref="K584" si="478">F584-F583</f>
        <v>103</v>
      </c>
      <c r="L584" s="243">
        <f t="shared" ref="L584" si="479">G584-G583</f>
        <v>20</v>
      </c>
    </row>
    <row r="585" spans="1:12" s="64" customFormat="1">
      <c r="A585" s="64">
        <f t="shared" ref="A585" si="480">WEEKDAY(B585,2)</f>
        <v>5</v>
      </c>
      <c r="B585" s="226">
        <f t="shared" si="475"/>
        <v>43672</v>
      </c>
      <c r="C585" s="227">
        <v>1937</v>
      </c>
      <c r="D585" s="342">
        <v>3647</v>
      </c>
      <c r="E585" s="227">
        <v>2109</v>
      </c>
      <c r="F585" s="227">
        <v>1005</v>
      </c>
      <c r="G585" s="236">
        <v>515</v>
      </c>
      <c r="H585" s="243">
        <f>C585-C584</f>
        <v>-233</v>
      </c>
      <c r="I585" s="243">
        <f>D585-D584</f>
        <v>-732</v>
      </c>
      <c r="J585" s="243">
        <f t="shared" ref="J585" si="481">E585-E584</f>
        <v>-61</v>
      </c>
      <c r="K585" s="243">
        <f t="shared" ref="K585" si="482">F585-F584</f>
        <v>23</v>
      </c>
      <c r="L585" s="243">
        <f t="shared" ref="L585" si="483">G585-G584</f>
        <v>23</v>
      </c>
    </row>
    <row r="586" spans="1:12" s="64" customFormat="1">
      <c r="A586" s="64">
        <f t="shared" ref="A586" si="484">WEEKDAY(B586,2)</f>
        <v>5</v>
      </c>
      <c r="B586" s="226">
        <f t="shared" si="475"/>
        <v>43679</v>
      </c>
      <c r="C586" s="227">
        <v>1788</v>
      </c>
      <c r="D586" s="342">
        <v>3492</v>
      </c>
      <c r="E586" s="227">
        <v>1779</v>
      </c>
      <c r="F586" s="227">
        <v>968</v>
      </c>
      <c r="G586" s="227">
        <v>517</v>
      </c>
      <c r="H586" s="243">
        <f t="shared" ref="H586" si="485">C586-C585</f>
        <v>-149</v>
      </c>
      <c r="I586" s="243">
        <f t="shared" ref="I586" si="486">D586-D585</f>
        <v>-155</v>
      </c>
      <c r="J586" s="243">
        <f t="shared" ref="J586" si="487">E586-E585</f>
        <v>-330</v>
      </c>
      <c r="K586" s="243">
        <f t="shared" ref="K586" si="488">F586-F585</f>
        <v>-37</v>
      </c>
      <c r="L586" s="243">
        <f t="shared" ref="L586" si="489">G586-G585</f>
        <v>2</v>
      </c>
    </row>
    <row r="587" spans="1:12" s="64" customFormat="1">
      <c r="A587" s="64">
        <f t="shared" ref="A587:A588" si="490">WEEKDAY(B587,2)</f>
        <v>5</v>
      </c>
      <c r="B587" s="226">
        <f t="shared" si="475"/>
        <v>43686</v>
      </c>
      <c r="C587" s="227">
        <v>1774</v>
      </c>
      <c r="D587" s="342">
        <v>3266</v>
      </c>
      <c r="E587" s="227">
        <v>1932</v>
      </c>
      <c r="F587" s="227">
        <v>975</v>
      </c>
      <c r="G587" s="236">
        <v>524</v>
      </c>
      <c r="H587" s="243">
        <f t="shared" ref="H587" si="491">C587-C586</f>
        <v>-14</v>
      </c>
      <c r="I587" s="243">
        <f t="shared" ref="I587" si="492">D587-D586</f>
        <v>-226</v>
      </c>
      <c r="J587" s="243">
        <f t="shared" ref="J587" si="493">E587-E586</f>
        <v>153</v>
      </c>
      <c r="K587" s="243">
        <f t="shared" ref="K587" si="494">F587-F586</f>
        <v>7</v>
      </c>
      <c r="L587" s="243">
        <f t="shared" ref="L587" si="495">G587-G586</f>
        <v>7</v>
      </c>
    </row>
    <row r="588" spans="1:12" s="64" customFormat="1">
      <c r="A588" s="64">
        <f t="shared" si="490"/>
        <v>5</v>
      </c>
      <c r="B588" s="226">
        <f t="shared" si="475"/>
        <v>43693</v>
      </c>
      <c r="C588" s="227">
        <v>2088</v>
      </c>
      <c r="D588" s="342">
        <v>3826</v>
      </c>
      <c r="E588" s="227">
        <v>2169</v>
      </c>
      <c r="F588" s="227">
        <v>1118</v>
      </c>
      <c r="G588" s="236">
        <v>560</v>
      </c>
      <c r="H588" s="243">
        <f t="shared" ref="H588" si="496">C588-C587</f>
        <v>314</v>
      </c>
      <c r="I588" s="243">
        <f t="shared" ref="I588" si="497">D588-D587</f>
        <v>560</v>
      </c>
      <c r="J588" s="243">
        <f t="shared" ref="J588" si="498">E588-E587</f>
        <v>237</v>
      </c>
      <c r="K588" s="243">
        <f t="shared" ref="K588" si="499">F588-F587</f>
        <v>143</v>
      </c>
      <c r="L588" s="243">
        <f t="shared" ref="L588" si="500">G588-G587</f>
        <v>36</v>
      </c>
    </row>
    <row r="589" spans="1:12" s="64" customFormat="1">
      <c r="A589" s="64">
        <f t="shared" ref="A589" si="501">WEEKDAY(B589,2)</f>
        <v>5</v>
      </c>
      <c r="B589" s="226">
        <f t="shared" si="475"/>
        <v>43700</v>
      </c>
      <c r="C589" s="227">
        <v>2168</v>
      </c>
      <c r="D589" s="342">
        <v>3991</v>
      </c>
      <c r="E589" s="227">
        <v>2196</v>
      </c>
      <c r="F589" s="227">
        <v>1249</v>
      </c>
      <c r="G589" s="236">
        <v>619</v>
      </c>
      <c r="H589" s="243">
        <f t="shared" ref="H589" si="502">C589-C588</f>
        <v>80</v>
      </c>
      <c r="I589" s="243">
        <f t="shared" ref="I589" si="503">D589-D588</f>
        <v>165</v>
      </c>
      <c r="J589" s="243">
        <f t="shared" ref="J589" si="504">E589-E588</f>
        <v>27</v>
      </c>
      <c r="K589" s="243">
        <f t="shared" ref="K589" si="505">F589-F588</f>
        <v>131</v>
      </c>
      <c r="L589" s="243">
        <f t="shared" ref="L589" si="506">G589-G588</f>
        <v>59</v>
      </c>
    </row>
    <row r="590" spans="1:12" s="64" customFormat="1">
      <c r="A590" s="64">
        <f t="shared" ref="A590" si="507">WEEKDAY(B590,2)</f>
        <v>5</v>
      </c>
      <c r="B590" s="226">
        <f t="shared" si="475"/>
        <v>43707</v>
      </c>
      <c r="C590" s="227">
        <v>2378</v>
      </c>
      <c r="D590" s="342">
        <v>4467</v>
      </c>
      <c r="E590" s="227">
        <v>2260</v>
      </c>
      <c r="F590" s="227">
        <v>1336</v>
      </c>
      <c r="G590" s="236">
        <v>665</v>
      </c>
      <c r="H590" s="243">
        <f t="shared" ref="H590" si="508">C590-C589</f>
        <v>210</v>
      </c>
      <c r="I590" s="243">
        <f t="shared" ref="I590" si="509">D590-D589</f>
        <v>476</v>
      </c>
      <c r="J590" s="243">
        <f t="shared" ref="J590" si="510">E590-E589</f>
        <v>64</v>
      </c>
      <c r="K590" s="243">
        <f t="shared" ref="K590" si="511">F590-F589</f>
        <v>87</v>
      </c>
      <c r="L590" s="243">
        <f t="shared" ref="L590" si="512">G590-G589</f>
        <v>46</v>
      </c>
    </row>
    <row r="591" spans="1:12" s="64" customFormat="1">
      <c r="A591" s="64">
        <f t="shared" ref="A591" si="513">WEEKDAY(B591,2)</f>
        <v>5</v>
      </c>
      <c r="B591" s="226">
        <f t="shared" si="475"/>
        <v>43714</v>
      </c>
      <c r="C591" s="227">
        <v>2462</v>
      </c>
      <c r="D591" s="342">
        <v>4949</v>
      </c>
      <c r="E591" s="227">
        <v>2216</v>
      </c>
      <c r="F591" s="227">
        <v>1338</v>
      </c>
      <c r="G591" s="227">
        <v>689</v>
      </c>
      <c r="H591" s="243">
        <f t="shared" ref="H591" si="514">C591-C590</f>
        <v>84</v>
      </c>
      <c r="I591" s="243">
        <f t="shared" ref="I591" si="515">D591-D590</f>
        <v>482</v>
      </c>
      <c r="J591" s="243">
        <f t="shared" ref="J591" si="516">E591-E590</f>
        <v>-44</v>
      </c>
      <c r="K591" s="243">
        <f t="shared" ref="K591" si="517">F591-F590</f>
        <v>2</v>
      </c>
      <c r="L591" s="243">
        <f t="shared" ref="L591" si="518">G591-G590</f>
        <v>24</v>
      </c>
    </row>
    <row r="592" spans="1:12" s="64" customFormat="1">
      <c r="A592" s="64">
        <f t="shared" ref="A592" si="519">WEEKDAY(B592,2)</f>
        <v>5</v>
      </c>
      <c r="B592" s="226">
        <f t="shared" si="475"/>
        <v>43721</v>
      </c>
      <c r="C592" s="227">
        <v>2312</v>
      </c>
      <c r="D592" s="342">
        <v>4547</v>
      </c>
      <c r="E592" s="227">
        <v>2133</v>
      </c>
      <c r="F592" s="227">
        <v>1299</v>
      </c>
      <c r="G592" s="227">
        <v>691</v>
      </c>
      <c r="H592" s="243">
        <f t="shared" ref="H592" si="520">C592-C591</f>
        <v>-150</v>
      </c>
      <c r="I592" s="243">
        <f t="shared" ref="I592" si="521">D592-D591</f>
        <v>-402</v>
      </c>
      <c r="J592" s="243">
        <f t="shared" ref="J592" si="522">E592-E591</f>
        <v>-83</v>
      </c>
      <c r="K592" s="243">
        <f t="shared" ref="K592" si="523">F592-F591</f>
        <v>-39</v>
      </c>
      <c r="L592" s="243">
        <f t="shared" ref="L592" si="524">G592-G591</f>
        <v>2</v>
      </c>
    </row>
    <row r="593" spans="1:12" s="64" customFormat="1">
      <c r="A593" s="64">
        <f t="shared" ref="A593" si="525">WEEKDAY(B593,2)</f>
        <v>5</v>
      </c>
      <c r="B593" s="226">
        <f t="shared" si="475"/>
        <v>43728</v>
      </c>
      <c r="C593" s="227">
        <v>2131</v>
      </c>
      <c r="D593" s="342">
        <v>3952</v>
      </c>
      <c r="E593" s="227">
        <v>2013</v>
      </c>
      <c r="F593" s="227">
        <v>1300</v>
      </c>
      <c r="G593" s="227">
        <v>692</v>
      </c>
      <c r="H593" s="243">
        <f t="shared" ref="H593" si="526">C593-C592</f>
        <v>-181</v>
      </c>
      <c r="I593" s="243">
        <f t="shared" ref="I593" si="527">D593-D592</f>
        <v>-595</v>
      </c>
      <c r="J593" s="243">
        <f t="shared" ref="J593" si="528">E593-E592</f>
        <v>-120</v>
      </c>
      <c r="K593" s="243">
        <f t="shared" ref="K593" si="529">F593-F592</f>
        <v>1</v>
      </c>
      <c r="L593" s="243">
        <f t="shared" ref="L593" si="530">G593-G592</f>
        <v>1</v>
      </c>
    </row>
    <row r="594" spans="1:12" s="64" customFormat="1">
      <c r="A594" s="64">
        <f t="shared" ref="A594" si="531">WEEKDAY(B594,2)</f>
        <v>5</v>
      </c>
      <c r="B594" s="226">
        <f t="shared" si="475"/>
        <v>43735</v>
      </c>
      <c r="C594" s="227">
        <v>1857</v>
      </c>
      <c r="D594" s="342">
        <v>3338</v>
      </c>
      <c r="E594" s="227">
        <v>1804</v>
      </c>
      <c r="F594" s="227">
        <v>1260</v>
      </c>
      <c r="G594" s="227">
        <v>690</v>
      </c>
      <c r="H594" s="243">
        <f t="shared" ref="H594" si="532">C594-C593</f>
        <v>-274</v>
      </c>
      <c r="I594" s="243">
        <f t="shared" ref="I594" si="533">D594-D593</f>
        <v>-614</v>
      </c>
      <c r="J594" s="243">
        <f t="shared" ref="J594" si="534">E594-E593</f>
        <v>-209</v>
      </c>
      <c r="K594" s="243">
        <f t="shared" ref="K594" si="535">F594-F593</f>
        <v>-40</v>
      </c>
      <c r="L594" s="243">
        <f t="shared" ref="L594" si="536">G594-G593</f>
        <v>-2</v>
      </c>
    </row>
    <row r="595" spans="1:12" s="64" customFormat="1">
      <c r="A595" s="64">
        <f t="shared" ref="A595" si="537">WEEKDAY(B595,2)</f>
        <v>5</v>
      </c>
      <c r="B595" s="226">
        <f t="shared" si="475"/>
        <v>43742</v>
      </c>
      <c r="C595" s="227">
        <v>1767</v>
      </c>
      <c r="D595" s="342">
        <v>3021</v>
      </c>
      <c r="E595" s="227">
        <v>1731</v>
      </c>
      <c r="F595" s="227">
        <v>1199</v>
      </c>
      <c r="G595" s="227">
        <v>670</v>
      </c>
      <c r="H595" s="243">
        <f t="shared" ref="H595" si="538">C595-C594</f>
        <v>-90</v>
      </c>
      <c r="I595" s="243">
        <f t="shared" ref="I595" si="539">D595-D594</f>
        <v>-317</v>
      </c>
      <c r="J595" s="243">
        <f t="shared" ref="J595" si="540">E595-E594</f>
        <v>-73</v>
      </c>
      <c r="K595" s="243">
        <f t="shared" ref="K595" si="541">F595-F594</f>
        <v>-61</v>
      </c>
      <c r="L595" s="243">
        <f t="shared" ref="L595" si="542">G595-G594</f>
        <v>-20</v>
      </c>
    </row>
    <row r="596" spans="1:12" s="64" customFormat="1">
      <c r="A596" s="64">
        <f t="shared" ref="A596" si="543">WEEKDAY(B596,2)</f>
        <v>5</v>
      </c>
      <c r="B596" s="226">
        <f t="shared" si="475"/>
        <v>43749</v>
      </c>
      <c r="C596" s="227">
        <v>1924</v>
      </c>
      <c r="D596" s="342">
        <v>3290</v>
      </c>
      <c r="E596" s="227">
        <v>1916</v>
      </c>
      <c r="F596" s="227">
        <v>1218</v>
      </c>
      <c r="G596" s="227">
        <v>658</v>
      </c>
      <c r="H596" s="243">
        <f t="shared" ref="H596" si="544">C596-C595</f>
        <v>157</v>
      </c>
      <c r="I596" s="243">
        <f t="shared" ref="I596" si="545">D596-D595</f>
        <v>269</v>
      </c>
      <c r="J596" s="243">
        <f t="shared" ref="J596" si="546">E596-E595</f>
        <v>185</v>
      </c>
      <c r="K596" s="243">
        <f t="shared" ref="K596" si="547">F596-F595</f>
        <v>19</v>
      </c>
      <c r="L596" s="243">
        <f t="shared" ref="L596" si="548">G596-G595</f>
        <v>-12</v>
      </c>
    </row>
    <row r="597" spans="1:12" s="64" customFormat="1">
      <c r="A597" s="64">
        <f t="shared" ref="A597" si="549">WEEKDAY(B597,2)</f>
        <v>5</v>
      </c>
      <c r="B597" s="226">
        <f t="shared" si="475"/>
        <v>43756</v>
      </c>
      <c r="C597" s="227">
        <v>1855</v>
      </c>
      <c r="D597" s="342">
        <v>3064</v>
      </c>
      <c r="E597" s="227">
        <v>1840</v>
      </c>
      <c r="F597" s="227">
        <v>1222</v>
      </c>
      <c r="G597" s="227">
        <v>651</v>
      </c>
      <c r="H597" s="243">
        <f t="shared" ref="H597" si="550">C597-C596</f>
        <v>-69</v>
      </c>
      <c r="I597" s="243">
        <f t="shared" ref="I597" si="551">D597-D596</f>
        <v>-226</v>
      </c>
      <c r="J597" s="243">
        <f t="shared" ref="J597" si="552">E597-E596</f>
        <v>-76</v>
      </c>
      <c r="K597" s="243">
        <f t="shared" ref="K597" si="553">F597-F596</f>
        <v>4</v>
      </c>
      <c r="L597" s="243">
        <f t="shared" ref="L597" si="554">G597-G596</f>
        <v>-7</v>
      </c>
    </row>
    <row r="598" spans="1:12" s="64" customFormat="1">
      <c r="A598" s="64">
        <f t="shared" ref="A598" si="555">WEEKDAY(B598,2)</f>
        <v>5</v>
      </c>
      <c r="B598" s="226">
        <f t="shared" si="475"/>
        <v>43763</v>
      </c>
      <c r="C598" s="227">
        <v>1803</v>
      </c>
      <c r="D598" s="342">
        <v>3052</v>
      </c>
      <c r="E598" s="227">
        <v>1646</v>
      </c>
      <c r="F598" s="227">
        <v>1179</v>
      </c>
      <c r="G598" s="227">
        <v>626</v>
      </c>
      <c r="H598" s="243">
        <f t="shared" ref="H598" si="556">C598-C597</f>
        <v>-52</v>
      </c>
      <c r="I598" s="243">
        <f t="shared" ref="I598" si="557">D598-D597</f>
        <v>-12</v>
      </c>
      <c r="J598" s="243">
        <f t="shared" ref="J598" si="558">E598-E597</f>
        <v>-194</v>
      </c>
      <c r="K598" s="243">
        <f t="shared" ref="K598" si="559">F598-F597</f>
        <v>-43</v>
      </c>
      <c r="L598" s="243">
        <f t="shared" ref="L598" si="560">G598-G597</f>
        <v>-25</v>
      </c>
    </row>
    <row r="599" spans="1:12" s="64" customFormat="1">
      <c r="A599" s="64">
        <f t="shared" ref="A599" si="561">WEEKDAY(B599,2)</f>
        <v>5</v>
      </c>
      <c r="B599" s="226">
        <f t="shared" si="475"/>
        <v>43770</v>
      </c>
      <c r="C599" s="227">
        <v>1697</v>
      </c>
      <c r="D599" s="342">
        <v>2950</v>
      </c>
      <c r="E599" s="227">
        <v>1513</v>
      </c>
      <c r="F599" s="227">
        <v>1045</v>
      </c>
      <c r="G599" s="227">
        <v>580</v>
      </c>
      <c r="H599" s="243">
        <f t="shared" ref="H599" si="562">C599-C598</f>
        <v>-106</v>
      </c>
      <c r="I599" s="243">
        <f t="shared" ref="I599" si="563">D599-D598</f>
        <v>-102</v>
      </c>
      <c r="J599" s="243">
        <f t="shared" ref="J599" si="564">E599-E598</f>
        <v>-133</v>
      </c>
      <c r="K599" s="243">
        <f t="shared" ref="K599" si="565">F599-F598</f>
        <v>-134</v>
      </c>
      <c r="L599" s="243">
        <f t="shared" ref="L599" si="566">G599-G598</f>
        <v>-46</v>
      </c>
    </row>
    <row r="600" spans="1:12" s="64" customFormat="1">
      <c r="A600" s="64">
        <f t="shared" ref="A600" si="567">WEEKDAY(B600,2)</f>
        <v>5</v>
      </c>
      <c r="B600" s="226">
        <f t="shared" si="475"/>
        <v>43777</v>
      </c>
      <c r="C600" s="227">
        <v>1378</v>
      </c>
      <c r="D600" s="342">
        <v>2444</v>
      </c>
      <c r="E600" s="227">
        <v>1290</v>
      </c>
      <c r="F600" s="227">
        <v>824</v>
      </c>
      <c r="G600" s="227">
        <v>539</v>
      </c>
      <c r="H600" s="243">
        <f t="shared" ref="H600" si="568">C600-C599</f>
        <v>-319</v>
      </c>
      <c r="I600" s="243">
        <f t="shared" ref="I600" si="569">D600-D599</f>
        <v>-506</v>
      </c>
      <c r="J600" s="243">
        <f t="shared" ref="J600" si="570">E600-E599</f>
        <v>-223</v>
      </c>
      <c r="K600" s="243">
        <f t="shared" ref="K600" si="571">F600-F599</f>
        <v>-221</v>
      </c>
      <c r="L600" s="243">
        <f t="shared" ref="L600" si="572">G600-G599</f>
        <v>-41</v>
      </c>
    </row>
    <row r="601" spans="1:12" s="64" customFormat="1">
      <c r="A601" s="64">
        <f t="shared" ref="A601" si="573">WEEKDAY(B601,2)</f>
        <v>5</v>
      </c>
      <c r="B601" s="226">
        <f t="shared" si="475"/>
        <v>43784</v>
      </c>
      <c r="C601" s="227">
        <v>1357</v>
      </c>
      <c r="D601" s="342">
        <v>2635</v>
      </c>
      <c r="E601" s="227">
        <v>1118</v>
      </c>
      <c r="F601" s="227">
        <v>735</v>
      </c>
      <c r="G601" s="227">
        <v>509</v>
      </c>
      <c r="H601" s="243">
        <f t="shared" ref="H601" si="574">C601-C600</f>
        <v>-21</v>
      </c>
      <c r="I601" s="243">
        <f t="shared" ref="I601" si="575">D601-D600</f>
        <v>191</v>
      </c>
      <c r="J601" s="243">
        <f t="shared" ref="J601" si="576">E601-E600</f>
        <v>-172</v>
      </c>
      <c r="K601" s="243">
        <f t="shared" ref="K601" si="577">F601-F600</f>
        <v>-89</v>
      </c>
      <c r="L601" s="243">
        <f t="shared" ref="L601" si="578">G601-G600</f>
        <v>-30</v>
      </c>
    </row>
    <row r="602" spans="1:12" s="64" customFormat="1">
      <c r="A602" s="64">
        <f t="shared" ref="A602" si="579">WEEKDAY(B602,2)</f>
        <v>5</v>
      </c>
      <c r="B602" s="226">
        <f t="shared" si="475"/>
        <v>43791</v>
      </c>
      <c r="C602" s="227">
        <v>1426</v>
      </c>
      <c r="D602" s="342">
        <v>2493</v>
      </c>
      <c r="E602" s="227">
        <v>1129</v>
      </c>
      <c r="F602" s="227">
        <v>747</v>
      </c>
      <c r="G602" s="227">
        <v>494</v>
      </c>
      <c r="H602" s="243">
        <f t="shared" ref="H602" si="580">C602-C601</f>
        <v>69</v>
      </c>
      <c r="I602" s="243">
        <f t="shared" ref="I602" si="581">D602-D601</f>
        <v>-142</v>
      </c>
      <c r="J602" s="243">
        <f t="shared" ref="J602" si="582">E602-E601</f>
        <v>11</v>
      </c>
      <c r="K602" s="243">
        <f t="shared" ref="K602" si="583">F602-F601</f>
        <v>12</v>
      </c>
      <c r="L602" s="243">
        <f t="shared" ref="L602" si="584">G602-G601</f>
        <v>-15</v>
      </c>
    </row>
    <row r="603" spans="1:12" s="64" customFormat="1">
      <c r="A603" s="64">
        <f t="shared" ref="A603" si="585">WEEKDAY(B603,2)</f>
        <v>5</v>
      </c>
      <c r="B603" s="226">
        <f t="shared" si="475"/>
        <v>43798</v>
      </c>
      <c r="C603" s="227">
        <v>1528</v>
      </c>
      <c r="D603" s="342">
        <v>3131</v>
      </c>
      <c r="E603" s="227">
        <v>1225</v>
      </c>
      <c r="F603" s="227">
        <v>816</v>
      </c>
      <c r="G603" s="227">
        <v>505</v>
      </c>
      <c r="H603" s="243">
        <f t="shared" ref="H603" si="586">C603-C602</f>
        <v>102</v>
      </c>
      <c r="I603" s="243">
        <f t="shared" ref="I603" si="587">D603-D602</f>
        <v>638</v>
      </c>
      <c r="J603" s="243">
        <f t="shared" ref="J603" si="588">E603-E602</f>
        <v>96</v>
      </c>
      <c r="K603" s="243">
        <f t="shared" ref="K603" si="589">F603-F602</f>
        <v>69</v>
      </c>
      <c r="L603" s="243">
        <f t="shared" ref="L603" si="590">G603-G602</f>
        <v>11</v>
      </c>
    </row>
    <row r="604" spans="1:12" s="64" customFormat="1">
      <c r="A604" s="64">
        <f t="shared" ref="A604" si="591">WEEKDAY(B604,2)</f>
        <v>5</v>
      </c>
      <c r="B604" s="226">
        <f t="shared" si="475"/>
        <v>43805</v>
      </c>
      <c r="C604" s="227">
        <v>1558</v>
      </c>
      <c r="D604" s="342">
        <v>3273</v>
      </c>
      <c r="E604" s="227">
        <v>1347</v>
      </c>
      <c r="F604" s="227">
        <v>835</v>
      </c>
      <c r="G604" s="227">
        <v>507</v>
      </c>
      <c r="H604" s="243">
        <f t="shared" ref="H604" si="592">C604-C603</f>
        <v>30</v>
      </c>
      <c r="I604" s="243">
        <f t="shared" ref="I604" si="593">D604-D603</f>
        <v>142</v>
      </c>
      <c r="J604" s="243">
        <f t="shared" ref="J604" si="594">E604-E603</f>
        <v>122</v>
      </c>
      <c r="K604" s="243">
        <f t="shared" ref="K604" si="595">F604-F603</f>
        <v>19</v>
      </c>
      <c r="L604" s="243">
        <f t="shared" ref="L604" si="596">G604-G603</f>
        <v>2</v>
      </c>
    </row>
    <row r="605" spans="1:12" s="64" customFormat="1">
      <c r="A605" s="64">
        <f t="shared" ref="A605" si="597">WEEKDAY(B605,2)</f>
        <v>5</v>
      </c>
      <c r="B605" s="226">
        <f t="shared" si="475"/>
        <v>43812</v>
      </c>
      <c r="C605" s="227">
        <v>1355</v>
      </c>
      <c r="D605" s="342">
        <v>2455</v>
      </c>
      <c r="E605" s="227">
        <v>1467</v>
      </c>
      <c r="F605" s="227">
        <v>823</v>
      </c>
      <c r="G605" s="227">
        <v>509</v>
      </c>
      <c r="H605" s="243">
        <f t="shared" ref="H605" si="598">C605-C604</f>
        <v>-203</v>
      </c>
      <c r="I605" s="243">
        <f t="shared" ref="I605" si="599">D605-D604</f>
        <v>-818</v>
      </c>
      <c r="J605" s="243">
        <f t="shared" ref="J605" si="600">E605-E604</f>
        <v>120</v>
      </c>
      <c r="K605" s="243">
        <f t="shared" ref="K605" si="601">F605-F604</f>
        <v>-12</v>
      </c>
      <c r="L605" s="243">
        <f t="shared" ref="L605" si="602">G605-G604</f>
        <v>2</v>
      </c>
    </row>
    <row r="606" spans="1:12" s="64" customFormat="1">
      <c r="A606" s="64">
        <f t="shared" ref="A606" si="603">WEEKDAY(B606,2)</f>
        <v>1</v>
      </c>
      <c r="B606" s="226">
        <v>43836</v>
      </c>
      <c r="C606" s="227">
        <v>976</v>
      </c>
      <c r="D606" s="342">
        <v>1646</v>
      </c>
      <c r="E606" s="227">
        <v>1003</v>
      </c>
      <c r="F606" s="227">
        <v>685</v>
      </c>
      <c r="G606" s="227">
        <v>465</v>
      </c>
      <c r="H606" s="243">
        <f t="shared" ref="H606" si="604">C606-C605</f>
        <v>-379</v>
      </c>
      <c r="I606" s="243">
        <f t="shared" ref="I606" si="605">D606-D605</f>
        <v>-809</v>
      </c>
      <c r="J606" s="243">
        <f t="shared" ref="J606" si="606">E606-E605</f>
        <v>-464</v>
      </c>
      <c r="K606" s="243">
        <f t="shared" ref="K606" si="607">F606-F605</f>
        <v>-138</v>
      </c>
      <c r="L606" s="243">
        <f t="shared" ref="L606" si="608">G606-G605</f>
        <v>-44</v>
      </c>
    </row>
    <row r="607" spans="1:12" s="64" customFormat="1">
      <c r="A607" s="64">
        <f t="shared" ref="A607" si="609">WEEKDAY(B607,2)</f>
        <v>5</v>
      </c>
      <c r="B607" s="226">
        <v>43840</v>
      </c>
      <c r="C607" s="227">
        <v>774</v>
      </c>
      <c r="D607" s="342">
        <v>1066</v>
      </c>
      <c r="E607" s="227">
        <v>771</v>
      </c>
      <c r="F607" s="227">
        <v>570</v>
      </c>
      <c r="G607" s="227">
        <v>408</v>
      </c>
      <c r="H607" s="243">
        <f t="shared" ref="H607" si="610">C607-C606</f>
        <v>-202</v>
      </c>
      <c r="I607" s="243">
        <f t="shared" ref="I607" si="611">D607-D606</f>
        <v>-580</v>
      </c>
      <c r="J607" s="243">
        <f t="shared" ref="J607" si="612">E607-E606</f>
        <v>-232</v>
      </c>
      <c r="K607" s="243">
        <f t="shared" ref="K607" si="613">F607-F606</f>
        <v>-115</v>
      </c>
      <c r="L607" s="243">
        <f t="shared" ref="L607" si="614">G607-G606</f>
        <v>-57</v>
      </c>
    </row>
    <row r="608" spans="1:12" s="64" customFormat="1">
      <c r="A608" s="64">
        <f t="shared" ref="A608" si="615">WEEKDAY(B608,2)</f>
        <v>5</v>
      </c>
      <c r="B608" s="226">
        <f t="shared" ref="B608:B670" si="616">B607+7</f>
        <v>43847</v>
      </c>
      <c r="C608" s="227">
        <v>754</v>
      </c>
      <c r="D608" s="342">
        <v>712</v>
      </c>
      <c r="E608" s="227">
        <v>870</v>
      </c>
      <c r="F608" s="227">
        <v>560</v>
      </c>
      <c r="G608" s="236">
        <v>379</v>
      </c>
      <c r="H608" s="243">
        <f t="shared" ref="H608" si="617">C608-C607</f>
        <v>-20</v>
      </c>
      <c r="I608" s="243">
        <f t="shared" ref="I608" si="618">D608-D607</f>
        <v>-354</v>
      </c>
      <c r="J608" s="243">
        <f t="shared" ref="J608" si="619">E608-E607</f>
        <v>99</v>
      </c>
      <c r="K608" s="243">
        <f t="shared" ref="K608" si="620">F608-F607</f>
        <v>-10</v>
      </c>
      <c r="L608" s="243">
        <f t="shared" ref="L608" si="621">G608-G607</f>
        <v>-29</v>
      </c>
    </row>
    <row r="609" spans="1:14" s="64" customFormat="1">
      <c r="A609" s="64">
        <f t="shared" ref="A609" si="622">WEEKDAY(B609,2)</f>
        <v>5</v>
      </c>
      <c r="B609" s="226">
        <f t="shared" si="616"/>
        <v>43854</v>
      </c>
      <c r="C609" s="227">
        <v>546</v>
      </c>
      <c r="D609" s="342">
        <v>135</v>
      </c>
      <c r="E609" s="227">
        <v>673</v>
      </c>
      <c r="F609" s="227">
        <v>542</v>
      </c>
      <c r="G609" s="236">
        <v>355</v>
      </c>
      <c r="H609" s="243">
        <f t="shared" ref="H609" si="623">C609-C608</f>
        <v>-208</v>
      </c>
      <c r="I609" s="243">
        <f t="shared" ref="I609" si="624">D609-D608</f>
        <v>-577</v>
      </c>
      <c r="J609" s="243">
        <f t="shared" ref="J609" si="625">E609-E608</f>
        <v>-197</v>
      </c>
      <c r="K609" s="243">
        <f t="shared" ref="K609" si="626">F609-F608</f>
        <v>-18</v>
      </c>
      <c r="L609" s="243">
        <f t="shared" ref="L609" si="627">G609-G608</f>
        <v>-24</v>
      </c>
    </row>
    <row r="610" spans="1:14" s="64" customFormat="1">
      <c r="A610" s="64">
        <f t="shared" ref="A610:A615" si="628">WEEKDAY(B610,2)</f>
        <v>5</v>
      </c>
      <c r="B610" s="226">
        <f t="shared" si="616"/>
        <v>43861</v>
      </c>
      <c r="C610" s="227">
        <v>487</v>
      </c>
      <c r="D610" s="342">
        <v>-20</v>
      </c>
      <c r="E610" s="227">
        <v>574</v>
      </c>
      <c r="F610" s="227">
        <v>524</v>
      </c>
      <c r="G610" s="236">
        <v>332</v>
      </c>
      <c r="H610" s="243">
        <f t="shared" ref="H610" si="629">C610-C609</f>
        <v>-59</v>
      </c>
      <c r="I610" s="243">
        <f t="shared" ref="I610" si="630">D610-D609</f>
        <v>-155</v>
      </c>
      <c r="J610" s="243">
        <f t="shared" ref="J610" si="631">E610-E609</f>
        <v>-99</v>
      </c>
      <c r="K610" s="243">
        <f t="shared" ref="K610" si="632">F610-F609</f>
        <v>-18</v>
      </c>
      <c r="L610" s="243">
        <f t="shared" ref="L610:L615" si="633">G610-G609</f>
        <v>-23</v>
      </c>
    </row>
    <row r="611" spans="1:14" s="64" customFormat="1">
      <c r="A611" s="64">
        <f t="shared" si="628"/>
        <v>5</v>
      </c>
      <c r="B611" s="226">
        <f t="shared" si="616"/>
        <v>43868</v>
      </c>
      <c r="C611" s="227">
        <v>415</v>
      </c>
      <c r="D611" s="342">
        <v>-234</v>
      </c>
      <c r="E611" s="227">
        <v>541</v>
      </c>
      <c r="F611" s="227">
        <v>491</v>
      </c>
      <c r="G611" s="236">
        <v>304</v>
      </c>
      <c r="H611" s="243">
        <f t="shared" ref="H611" si="634">C611-C610</f>
        <v>-72</v>
      </c>
      <c r="I611" s="243">
        <f t="shared" ref="I611" si="635">D611-D610</f>
        <v>-214</v>
      </c>
      <c r="J611" s="243">
        <f t="shared" ref="J611" si="636">E611-E610</f>
        <v>-33</v>
      </c>
      <c r="K611" s="243">
        <f t="shared" ref="K611" si="637">F611-F610</f>
        <v>-33</v>
      </c>
      <c r="L611" s="243">
        <f t="shared" si="633"/>
        <v>-28</v>
      </c>
    </row>
    <row r="612" spans="1:14" s="64" customFormat="1">
      <c r="A612" s="64">
        <f t="shared" si="628"/>
        <v>5</v>
      </c>
      <c r="B612" s="226">
        <f t="shared" si="616"/>
        <v>43875</v>
      </c>
      <c r="C612" s="227">
        <v>425</v>
      </c>
      <c r="D612" s="342">
        <v>-294</v>
      </c>
      <c r="E612" s="227">
        <v>636</v>
      </c>
      <c r="F612" s="227">
        <v>470</v>
      </c>
      <c r="G612" s="236">
        <v>291</v>
      </c>
      <c r="H612" s="243">
        <f t="shared" ref="H612" si="638">C612-C611</f>
        <v>10</v>
      </c>
      <c r="I612" s="243">
        <f t="shared" ref="I612" si="639">D612-D611</f>
        <v>-60</v>
      </c>
      <c r="J612" s="243">
        <f t="shared" ref="J612" si="640">E612-E611</f>
        <v>95</v>
      </c>
      <c r="K612" s="243">
        <f t="shared" ref="K612" si="641">F612-F611</f>
        <v>-21</v>
      </c>
      <c r="L612" s="243">
        <f t="shared" si="633"/>
        <v>-13</v>
      </c>
    </row>
    <row r="613" spans="1:14" s="64" customFormat="1">
      <c r="A613" s="64">
        <f t="shared" si="628"/>
        <v>5</v>
      </c>
      <c r="B613" s="226">
        <f t="shared" si="616"/>
        <v>43882</v>
      </c>
      <c r="C613" s="227">
        <v>497</v>
      </c>
      <c r="D613" s="227">
        <v>-226</v>
      </c>
      <c r="E613" s="227">
        <v>787</v>
      </c>
      <c r="F613" s="227">
        <v>524</v>
      </c>
      <c r="G613" s="227">
        <v>304</v>
      </c>
      <c r="H613" s="243">
        <f t="shared" ref="H613" si="642">C613-C612</f>
        <v>72</v>
      </c>
      <c r="I613" s="243">
        <f t="shared" ref="I613" si="643">D613-D612</f>
        <v>68</v>
      </c>
      <c r="J613" s="243">
        <f t="shared" ref="J613" si="644">E613-E612</f>
        <v>151</v>
      </c>
      <c r="K613" s="243">
        <f t="shared" ref="K613" si="645">F613-F612</f>
        <v>54</v>
      </c>
      <c r="L613" s="243">
        <f t="shared" si="633"/>
        <v>13</v>
      </c>
      <c r="M613" s="227"/>
      <c r="N613" s="227"/>
    </row>
    <row r="614" spans="1:14" s="64" customFormat="1">
      <c r="A614" s="64">
        <f t="shared" si="628"/>
        <v>5</v>
      </c>
      <c r="B614" s="226">
        <f t="shared" si="616"/>
        <v>43889</v>
      </c>
      <c r="C614" s="227">
        <v>535</v>
      </c>
      <c r="D614" s="342">
        <v>-328</v>
      </c>
      <c r="E614" s="227">
        <v>905</v>
      </c>
      <c r="F614" s="227">
        <v>606</v>
      </c>
      <c r="G614" s="236">
        <v>324</v>
      </c>
      <c r="H614" s="243">
        <f t="shared" ref="H614" si="646">C614-C613</f>
        <v>38</v>
      </c>
      <c r="I614" s="243">
        <f t="shared" ref="I614" si="647">D614-D613</f>
        <v>-102</v>
      </c>
      <c r="J614" s="243">
        <f t="shared" ref="J614" si="648">E614-E613</f>
        <v>118</v>
      </c>
      <c r="K614" s="243">
        <f t="shared" ref="K614" si="649">F614-F613</f>
        <v>82</v>
      </c>
      <c r="L614" s="243">
        <f t="shared" si="633"/>
        <v>20</v>
      </c>
    </row>
    <row r="615" spans="1:14" s="64" customFormat="1">
      <c r="A615" s="64">
        <f t="shared" si="628"/>
        <v>5</v>
      </c>
      <c r="B615" s="226">
        <f t="shared" si="616"/>
        <v>43896</v>
      </c>
      <c r="C615" s="227">
        <v>617</v>
      </c>
      <c r="D615" s="342">
        <v>-312</v>
      </c>
      <c r="E615" s="227">
        <v>1068</v>
      </c>
      <c r="F615" s="227">
        <v>688</v>
      </c>
      <c r="G615" s="236">
        <v>350</v>
      </c>
      <c r="H615" s="243">
        <f t="shared" ref="H615" si="650">C615-C614</f>
        <v>82</v>
      </c>
      <c r="I615" s="243">
        <f t="shared" ref="I615" si="651">D615-D614</f>
        <v>16</v>
      </c>
      <c r="J615" s="243">
        <f t="shared" ref="J615" si="652">E615-E614</f>
        <v>163</v>
      </c>
      <c r="K615" s="243">
        <f t="shared" ref="K615" si="653">F615-F614</f>
        <v>82</v>
      </c>
      <c r="L615" s="243">
        <f t="shared" si="633"/>
        <v>26</v>
      </c>
    </row>
    <row r="616" spans="1:14" s="64" customFormat="1">
      <c r="A616" s="64">
        <f t="shared" ref="A616:A617" si="654">WEEKDAY(B616,2)</f>
        <v>5</v>
      </c>
      <c r="B616" s="226">
        <f t="shared" si="616"/>
        <v>43903</v>
      </c>
      <c r="C616" s="227">
        <v>631</v>
      </c>
      <c r="D616" s="342">
        <v>-311</v>
      </c>
      <c r="E616" s="227">
        <v>1007</v>
      </c>
      <c r="F616" s="227">
        <v>750</v>
      </c>
      <c r="G616" s="236">
        <v>395</v>
      </c>
      <c r="H616" s="243">
        <f t="shared" ref="H616" si="655">C616-C615</f>
        <v>14</v>
      </c>
      <c r="I616" s="243">
        <f t="shared" ref="I616" si="656">D616-D615</f>
        <v>1</v>
      </c>
      <c r="J616" s="243">
        <f t="shared" ref="J616" si="657">E616-E615</f>
        <v>-61</v>
      </c>
      <c r="K616" s="243">
        <f t="shared" ref="K616" si="658">F616-F615</f>
        <v>62</v>
      </c>
      <c r="L616" s="243">
        <f t="shared" ref="L616" si="659">G616-G615</f>
        <v>45</v>
      </c>
    </row>
    <row r="617" spans="1:14" s="64" customFormat="1">
      <c r="A617" s="64">
        <f t="shared" si="654"/>
        <v>5</v>
      </c>
      <c r="B617" s="226">
        <f t="shared" si="616"/>
        <v>43910</v>
      </c>
      <c r="C617" s="227">
        <v>625</v>
      </c>
      <c r="D617" s="342">
        <v>-121</v>
      </c>
      <c r="E617" s="227">
        <v>807</v>
      </c>
      <c r="F617" s="227">
        <v>741</v>
      </c>
      <c r="G617" s="236">
        <v>423</v>
      </c>
      <c r="H617" s="243">
        <f t="shared" ref="H617" si="660">C617-C616</f>
        <v>-6</v>
      </c>
      <c r="I617" s="243">
        <f t="shared" ref="I617" si="661">D617-D616</f>
        <v>190</v>
      </c>
      <c r="J617" s="243">
        <f t="shared" ref="J617" si="662">E617-E616</f>
        <v>-200</v>
      </c>
      <c r="K617" s="243">
        <f t="shared" ref="K617" si="663">F617-F616</f>
        <v>-9</v>
      </c>
      <c r="L617" s="243">
        <f t="shared" ref="L617" si="664">G617-G616</f>
        <v>28</v>
      </c>
    </row>
    <row r="618" spans="1:14" s="64" customFormat="1">
      <c r="A618" s="64">
        <f t="shared" ref="A618:A622" si="665">WEEKDAY(B618,2)</f>
        <v>5</v>
      </c>
      <c r="B618" s="226">
        <f t="shared" si="616"/>
        <v>43917</v>
      </c>
      <c r="C618" s="227">
        <v>556</v>
      </c>
      <c r="D618" s="342">
        <v>-97</v>
      </c>
      <c r="E618" s="227">
        <v>729</v>
      </c>
      <c r="F618" s="227">
        <v>641</v>
      </c>
      <c r="G618" s="236">
        <v>401</v>
      </c>
      <c r="H618" s="243">
        <f t="shared" ref="H618" si="666">C618-C617</f>
        <v>-69</v>
      </c>
      <c r="I618" s="243">
        <f t="shared" ref="I618" si="667">D618-D617</f>
        <v>24</v>
      </c>
      <c r="J618" s="243">
        <f t="shared" ref="J618" si="668">E618-E617</f>
        <v>-78</v>
      </c>
      <c r="K618" s="243">
        <f t="shared" ref="K618" si="669">F618-F617</f>
        <v>-100</v>
      </c>
      <c r="L618" s="243">
        <f t="shared" ref="L618" si="670">G618-G617</f>
        <v>-22</v>
      </c>
    </row>
    <row r="619" spans="1:14" s="64" customFormat="1">
      <c r="A619" s="64">
        <f t="shared" si="665"/>
        <v>5</v>
      </c>
      <c r="B619" s="226">
        <f t="shared" si="616"/>
        <v>43924</v>
      </c>
      <c r="C619" s="227">
        <v>616</v>
      </c>
      <c r="D619" s="342">
        <v>319</v>
      </c>
      <c r="E619" s="227">
        <v>797</v>
      </c>
      <c r="F619" s="227">
        <v>495</v>
      </c>
      <c r="G619" s="236">
        <v>340</v>
      </c>
      <c r="H619" s="243">
        <f t="shared" ref="H619" si="671">C619-C618</f>
        <v>60</v>
      </c>
      <c r="I619" s="243">
        <f t="shared" ref="I619" si="672">D619-D618</f>
        <v>416</v>
      </c>
      <c r="J619" s="243">
        <f t="shared" ref="J619" si="673">E619-E618</f>
        <v>68</v>
      </c>
      <c r="K619" s="243">
        <f t="shared" ref="K619" si="674">F619-F618</f>
        <v>-146</v>
      </c>
      <c r="L619" s="243">
        <f t="shared" ref="L619" si="675">G619-G618</f>
        <v>-61</v>
      </c>
    </row>
    <row r="620" spans="1:14" s="64" customFormat="1">
      <c r="A620" s="64">
        <f t="shared" si="665"/>
        <v>5</v>
      </c>
      <c r="B620" s="226">
        <f t="shared" si="616"/>
        <v>43931</v>
      </c>
      <c r="C620" s="227">
        <v>635</v>
      </c>
      <c r="D620" s="342">
        <v>541</v>
      </c>
      <c r="E620" s="227">
        <v>813</v>
      </c>
      <c r="F620" s="227">
        <v>441</v>
      </c>
      <c r="G620" s="236">
        <v>306</v>
      </c>
      <c r="H620" s="243">
        <f t="shared" ref="H620" si="676">C620-C619</f>
        <v>19</v>
      </c>
      <c r="I620" s="243">
        <f t="shared" ref="I620" si="677">D620-D619</f>
        <v>222</v>
      </c>
      <c r="J620" s="243">
        <f t="shared" ref="J620" si="678">E620-E619</f>
        <v>16</v>
      </c>
      <c r="K620" s="243">
        <f t="shared" ref="K620" si="679">F620-F619</f>
        <v>-54</v>
      </c>
      <c r="L620" s="243">
        <f t="shared" ref="L620" si="680">G620-G619</f>
        <v>-34</v>
      </c>
    </row>
    <row r="621" spans="1:14" s="64" customFormat="1">
      <c r="A621" s="64">
        <f t="shared" si="665"/>
        <v>5</v>
      </c>
      <c r="B621" s="226">
        <f t="shared" si="616"/>
        <v>43938</v>
      </c>
      <c r="C621" s="227">
        <v>751</v>
      </c>
      <c r="D621" s="342">
        <v>993</v>
      </c>
      <c r="E621" s="227">
        <v>825</v>
      </c>
      <c r="F621" s="227">
        <v>404</v>
      </c>
      <c r="G621" s="236">
        <v>275</v>
      </c>
      <c r="H621" s="243">
        <f t="shared" ref="H621" si="681">C621-C620</f>
        <v>116</v>
      </c>
      <c r="I621" s="243">
        <f t="shared" ref="I621" si="682">D621-D620</f>
        <v>452</v>
      </c>
      <c r="J621" s="243">
        <f t="shared" ref="J621" si="683">E621-E620</f>
        <v>12</v>
      </c>
      <c r="K621" s="243">
        <f t="shared" ref="K621" si="684">F621-F620</f>
        <v>-37</v>
      </c>
      <c r="L621" s="243">
        <f t="shared" ref="L621" si="685">G621-G620</f>
        <v>-31</v>
      </c>
    </row>
    <row r="622" spans="1:14" s="64" customFormat="1">
      <c r="A622" s="64">
        <f t="shared" si="665"/>
        <v>5</v>
      </c>
      <c r="B622" s="226">
        <f t="shared" si="616"/>
        <v>43945</v>
      </c>
      <c r="C622" s="227">
        <v>665</v>
      </c>
      <c r="D622" s="342">
        <v>964</v>
      </c>
      <c r="E622" s="227">
        <v>747</v>
      </c>
      <c r="F622" s="227">
        <v>388</v>
      </c>
      <c r="G622" s="236">
        <v>247</v>
      </c>
      <c r="H622" s="243">
        <f t="shared" ref="H622" si="686">C622-C621</f>
        <v>-86</v>
      </c>
      <c r="I622" s="243">
        <f t="shared" ref="I622" si="687">D622-D621</f>
        <v>-29</v>
      </c>
      <c r="J622" s="243">
        <f t="shared" ref="J622" si="688">E622-E621</f>
        <v>-78</v>
      </c>
      <c r="K622" s="243">
        <f t="shared" ref="K622" si="689">F622-F621</f>
        <v>-16</v>
      </c>
      <c r="L622" s="243">
        <f t="shared" ref="L622" si="690">G622-G621</f>
        <v>-28</v>
      </c>
    </row>
    <row r="623" spans="1:14" s="64" customFormat="1">
      <c r="A623" s="64">
        <f t="shared" ref="A623" si="691">WEEKDAY(B623,2)</f>
        <v>5</v>
      </c>
      <c r="B623" s="226">
        <f t="shared" si="616"/>
        <v>43952</v>
      </c>
      <c r="C623" s="227">
        <v>617</v>
      </c>
      <c r="D623" s="342">
        <v>820</v>
      </c>
      <c r="E623" s="227">
        <v>704</v>
      </c>
      <c r="F623" s="227">
        <v>413</v>
      </c>
      <c r="G623" s="236">
        <v>239</v>
      </c>
      <c r="H623" s="243">
        <f t="shared" ref="H623" si="692">C623-C622</f>
        <v>-48</v>
      </c>
      <c r="I623" s="243">
        <f t="shared" ref="I623" si="693">D623-D622</f>
        <v>-144</v>
      </c>
      <c r="J623" s="243">
        <f t="shared" ref="J623" si="694">E623-E622</f>
        <v>-43</v>
      </c>
      <c r="K623" s="243">
        <f t="shared" ref="K623" si="695">F623-F622</f>
        <v>25</v>
      </c>
      <c r="L623" s="243">
        <f t="shared" ref="L623" si="696">G623-G622</f>
        <v>-8</v>
      </c>
    </row>
    <row r="624" spans="1:14" s="64" customFormat="1">
      <c r="A624" s="64">
        <f t="shared" ref="A624" si="697">WEEKDAY(B624,2)</f>
        <v>5</v>
      </c>
      <c r="B624" s="226">
        <f t="shared" si="616"/>
        <v>43959</v>
      </c>
      <c r="C624" s="227">
        <v>474</v>
      </c>
      <c r="D624" s="342">
        <v>292</v>
      </c>
      <c r="E624" s="227">
        <v>658</v>
      </c>
      <c r="F624" s="227">
        <v>431</v>
      </c>
      <c r="G624" s="236">
        <v>230</v>
      </c>
      <c r="H624" s="243">
        <f t="shared" ref="H624" si="698">C624-C623</f>
        <v>-143</v>
      </c>
      <c r="I624" s="243">
        <f t="shared" ref="I624" si="699">D624-D623</f>
        <v>-528</v>
      </c>
      <c r="J624" s="243">
        <f t="shared" ref="J624" si="700">E624-E623</f>
        <v>-46</v>
      </c>
      <c r="K624" s="243">
        <f t="shared" ref="K624" si="701">F624-F623</f>
        <v>18</v>
      </c>
      <c r="L624" s="243">
        <f t="shared" ref="L624" si="702">G624-G623</f>
        <v>-9</v>
      </c>
    </row>
    <row r="625" spans="1:14" s="64" customFormat="1">
      <c r="A625" s="64">
        <f t="shared" ref="A625" si="703">WEEKDAY(B625,2)</f>
        <v>5</v>
      </c>
      <c r="B625" s="226">
        <f t="shared" si="616"/>
        <v>43966</v>
      </c>
      <c r="C625" s="227">
        <v>407</v>
      </c>
      <c r="D625" s="342">
        <v>26</v>
      </c>
      <c r="E625" s="227">
        <v>603</v>
      </c>
      <c r="F625" s="227">
        <v>450</v>
      </c>
      <c r="G625" s="236">
        <v>230</v>
      </c>
      <c r="H625" s="243">
        <f t="shared" ref="H625" si="704">C625-C624</f>
        <v>-67</v>
      </c>
      <c r="I625" s="243">
        <f t="shared" ref="I625" si="705">D625-D624</f>
        <v>-266</v>
      </c>
      <c r="J625" s="243">
        <f t="shared" ref="J625" si="706">E625-E624</f>
        <v>-55</v>
      </c>
      <c r="K625" s="243">
        <f t="shared" ref="K625" si="707">F625-F624</f>
        <v>19</v>
      </c>
      <c r="L625" s="243">
        <f t="shared" ref="L625" si="708">G625-G624</f>
        <v>0</v>
      </c>
    </row>
    <row r="626" spans="1:14" s="64" customFormat="1">
      <c r="A626" s="64">
        <f t="shared" ref="A626" si="709">WEEKDAY(B626,2)</f>
        <v>5</v>
      </c>
      <c r="B626" s="226">
        <f t="shared" si="616"/>
        <v>43973</v>
      </c>
      <c r="C626" s="227">
        <v>498</v>
      </c>
      <c r="D626" s="342">
        <v>162</v>
      </c>
      <c r="E626" s="227">
        <v>635</v>
      </c>
      <c r="F626" s="227">
        <v>486</v>
      </c>
      <c r="G626" s="236">
        <v>249</v>
      </c>
      <c r="H626" s="243">
        <f t="shared" ref="H626" si="710">C626-C625</f>
        <v>91</v>
      </c>
      <c r="I626" s="243">
        <f t="shared" ref="I626" si="711">D626-D625</f>
        <v>136</v>
      </c>
      <c r="J626" s="243">
        <f t="shared" ref="J626" si="712">E626-E625</f>
        <v>32</v>
      </c>
      <c r="K626" s="243">
        <f t="shared" ref="K626" si="713">F626-F625</f>
        <v>36</v>
      </c>
      <c r="L626" s="243">
        <f t="shared" ref="L626" si="714">G626-G625</f>
        <v>19</v>
      </c>
    </row>
    <row r="627" spans="1:14" s="64" customFormat="1">
      <c r="A627" s="64">
        <f t="shared" ref="A627:A628" si="715">WEEKDAY(B627,2)</f>
        <v>5</v>
      </c>
      <c r="B627" s="226">
        <f t="shared" si="616"/>
        <v>43980</v>
      </c>
      <c r="C627" s="227">
        <v>504</v>
      </c>
      <c r="D627" s="342">
        <v>46</v>
      </c>
      <c r="E627" s="227">
        <v>754</v>
      </c>
      <c r="F627" s="227">
        <v>500</v>
      </c>
      <c r="G627" s="236">
        <v>271</v>
      </c>
      <c r="H627" s="243">
        <f t="shared" ref="H627" si="716">C627-C626</f>
        <v>6</v>
      </c>
      <c r="I627" s="243">
        <f t="shared" ref="I627" si="717">D627-D626</f>
        <v>-116</v>
      </c>
      <c r="J627" s="243">
        <f t="shared" ref="J627" si="718">E627-E626</f>
        <v>119</v>
      </c>
      <c r="K627" s="243">
        <f t="shared" ref="K627" si="719">F627-F626</f>
        <v>14</v>
      </c>
      <c r="L627" s="243">
        <f t="shared" ref="L627" si="720">G627-G626</f>
        <v>22</v>
      </c>
    </row>
    <row r="628" spans="1:14" s="64" customFormat="1">
      <c r="A628" s="64">
        <f t="shared" si="715"/>
        <v>5</v>
      </c>
      <c r="B628" s="226">
        <f t="shared" si="616"/>
        <v>43987</v>
      </c>
      <c r="C628" s="227">
        <v>679</v>
      </c>
      <c r="D628" s="342">
        <v>736</v>
      </c>
      <c r="E628" s="227">
        <v>814</v>
      </c>
      <c r="F628" s="227">
        <v>507</v>
      </c>
      <c r="G628" s="236">
        <v>292</v>
      </c>
      <c r="H628" s="243">
        <f t="shared" ref="H628" si="721">C628-C627</f>
        <v>175</v>
      </c>
      <c r="I628" s="243">
        <f t="shared" ref="I628:I633" si="722">D628-D627</f>
        <v>690</v>
      </c>
      <c r="J628" s="243">
        <f t="shared" ref="J628" si="723">E628-E627</f>
        <v>60</v>
      </c>
      <c r="K628" s="243">
        <f t="shared" ref="K628" si="724">F628-F627</f>
        <v>7</v>
      </c>
      <c r="L628" s="243">
        <f t="shared" ref="L628" si="725">G628-G627</f>
        <v>21</v>
      </c>
    </row>
    <row r="629" spans="1:14" s="64" customFormat="1">
      <c r="A629" s="64">
        <f t="shared" ref="A629" si="726">WEEKDAY(B629,2)</f>
        <v>5</v>
      </c>
      <c r="B629" s="226">
        <f t="shared" si="616"/>
        <v>43994</v>
      </c>
      <c r="C629" s="227">
        <v>923</v>
      </c>
      <c r="D629" s="342">
        <v>1523</v>
      </c>
      <c r="E629" s="227">
        <v>852</v>
      </c>
      <c r="F629" s="227">
        <v>597</v>
      </c>
      <c r="G629" s="236">
        <v>321</v>
      </c>
      <c r="H629" s="243">
        <f t="shared" ref="H629" si="727">C629-C628</f>
        <v>244</v>
      </c>
      <c r="I629" s="243">
        <f t="shared" si="722"/>
        <v>787</v>
      </c>
      <c r="J629" s="243">
        <f t="shared" ref="J629" si="728">E629-E628</f>
        <v>38</v>
      </c>
      <c r="K629" s="243">
        <f t="shared" ref="K629" si="729">F629-F628</f>
        <v>90</v>
      </c>
      <c r="L629" s="243">
        <f t="shared" ref="L629" si="730">G629-G628</f>
        <v>29</v>
      </c>
    </row>
    <row r="630" spans="1:14" s="64" customFormat="1">
      <c r="A630" s="64">
        <f t="shared" ref="A630" si="731">WEEKDAY(B630,2)</f>
        <v>5</v>
      </c>
      <c r="B630" s="226">
        <f t="shared" si="616"/>
        <v>44001</v>
      </c>
      <c r="C630" s="227">
        <v>1555</v>
      </c>
      <c r="D630" s="342">
        <v>3819</v>
      </c>
      <c r="E630" s="227">
        <v>1178</v>
      </c>
      <c r="F630" s="227">
        <v>657</v>
      </c>
      <c r="G630" s="236">
        <v>363</v>
      </c>
      <c r="H630" s="243">
        <f t="shared" ref="H630" si="732">C630-C629</f>
        <v>632</v>
      </c>
      <c r="I630" s="243">
        <f t="shared" si="722"/>
        <v>2296</v>
      </c>
      <c r="J630" s="243">
        <f t="shared" ref="J630" si="733">E630-E629</f>
        <v>326</v>
      </c>
      <c r="K630" s="243">
        <f t="shared" ref="K630" si="734">F630-F629</f>
        <v>60</v>
      </c>
      <c r="L630" s="243">
        <f t="shared" ref="L630" si="735">G630-G629</f>
        <v>42</v>
      </c>
    </row>
    <row r="631" spans="1:14" s="64" customFormat="1">
      <c r="A631" s="64">
        <f t="shared" ref="A631" si="736">WEEKDAY(B631,2)</f>
        <v>5</v>
      </c>
      <c r="B631" s="226">
        <f t="shared" si="616"/>
        <v>44008</v>
      </c>
      <c r="C631" s="227">
        <v>1749</v>
      </c>
      <c r="D631" s="342">
        <v>4219</v>
      </c>
      <c r="E631" s="227">
        <v>1256</v>
      </c>
      <c r="F631" s="227">
        <v>678</v>
      </c>
      <c r="G631" s="236">
        <v>389</v>
      </c>
      <c r="H631" s="243">
        <f t="shared" ref="H631" si="737">C631-C630</f>
        <v>194</v>
      </c>
      <c r="I631" s="243">
        <f t="shared" si="722"/>
        <v>400</v>
      </c>
      <c r="J631" s="243">
        <f t="shared" ref="J631" si="738">E631-E630</f>
        <v>78</v>
      </c>
      <c r="K631" s="243">
        <f t="shared" ref="K631" si="739">F631-F630</f>
        <v>21</v>
      </c>
      <c r="L631" s="243">
        <f t="shared" ref="L631" si="740">G631-G630</f>
        <v>26</v>
      </c>
    </row>
    <row r="632" spans="1:14" s="64" customFormat="1">
      <c r="A632" s="64">
        <f t="shared" ref="A632" si="741">WEEKDAY(B632,2)</f>
        <v>5</v>
      </c>
      <c r="B632" s="226">
        <f t="shared" si="616"/>
        <v>44015</v>
      </c>
      <c r="C632" s="227">
        <v>1884</v>
      </c>
      <c r="D632" s="342">
        <v>4440</v>
      </c>
      <c r="E632" s="227">
        <v>1316</v>
      </c>
      <c r="F632" s="227">
        <v>701</v>
      </c>
      <c r="G632" s="236">
        <v>412</v>
      </c>
      <c r="H632" s="243">
        <f t="shared" ref="H632" si="742">C632-C631</f>
        <v>135</v>
      </c>
      <c r="I632" s="243">
        <f t="shared" si="722"/>
        <v>221</v>
      </c>
      <c r="J632" s="243">
        <f t="shared" ref="J632" si="743">E632-E631</f>
        <v>60</v>
      </c>
      <c r="K632" s="243">
        <f t="shared" ref="K632" si="744">F632-F631</f>
        <v>23</v>
      </c>
      <c r="L632" s="243">
        <f t="shared" ref="L632" si="745">G632-G631</f>
        <v>23</v>
      </c>
      <c r="N632" s="226">
        <f t="shared" ref="N632:N668" si="746">EOMONTH(B632,-1)+1</f>
        <v>44013</v>
      </c>
    </row>
    <row r="633" spans="1:14" s="64" customFormat="1">
      <c r="A633" s="64">
        <f t="shared" ref="A633" si="747">WEEKDAY(B633,2)</f>
        <v>5</v>
      </c>
      <c r="B633" s="226">
        <f t="shared" si="616"/>
        <v>44022</v>
      </c>
      <c r="C633" s="227">
        <v>1810</v>
      </c>
      <c r="D633" s="342">
        <v>3333</v>
      </c>
      <c r="E633" s="227">
        <v>1587</v>
      </c>
      <c r="F633" s="227">
        <v>835</v>
      </c>
      <c r="G633" s="236">
        <v>435</v>
      </c>
      <c r="H633" s="243">
        <f t="shared" ref="H633" si="748">C633-C632</f>
        <v>-74</v>
      </c>
      <c r="I633" s="243">
        <f t="shared" si="722"/>
        <v>-1107</v>
      </c>
      <c r="J633" s="243">
        <f t="shared" ref="J633" si="749">E633-E632</f>
        <v>271</v>
      </c>
      <c r="K633" s="243">
        <f t="shared" ref="K633" si="750">F633-F632</f>
        <v>134</v>
      </c>
      <c r="L633" s="243">
        <f t="shared" ref="L633" si="751">G633-G632</f>
        <v>23</v>
      </c>
      <c r="N633" s="226">
        <f t="shared" si="746"/>
        <v>44013</v>
      </c>
    </row>
    <row r="634" spans="1:14" s="64" customFormat="1">
      <c r="A634" s="64">
        <f t="shared" ref="A634" si="752">WEEKDAY(B634,2)</f>
        <v>5</v>
      </c>
      <c r="B634" s="226">
        <f t="shared" si="616"/>
        <v>44029</v>
      </c>
      <c r="C634" s="227">
        <v>1710</v>
      </c>
      <c r="D634" s="342">
        <v>3025</v>
      </c>
      <c r="E634" s="227">
        <v>1504</v>
      </c>
      <c r="F634" s="227">
        <v>910</v>
      </c>
      <c r="G634" s="236">
        <v>457</v>
      </c>
      <c r="H634" s="243">
        <f t="shared" ref="H634" si="753">C634-C633</f>
        <v>-100</v>
      </c>
      <c r="I634" s="243">
        <f t="shared" ref="I634" si="754">D634-D633</f>
        <v>-308</v>
      </c>
      <c r="J634" s="243">
        <f t="shared" ref="J634" si="755">E634-E633</f>
        <v>-83</v>
      </c>
      <c r="K634" s="243">
        <f t="shared" ref="K634" si="756">F634-F633</f>
        <v>75</v>
      </c>
      <c r="L634" s="243">
        <f t="shared" ref="L634" si="757">G634-G633</f>
        <v>22</v>
      </c>
      <c r="N634" s="226">
        <f t="shared" si="746"/>
        <v>44013</v>
      </c>
    </row>
    <row r="635" spans="1:14" s="64" customFormat="1">
      <c r="A635" s="64">
        <f t="shared" ref="A635" si="758">WEEKDAY(B635,2)</f>
        <v>5</v>
      </c>
      <c r="B635" s="226">
        <f t="shared" si="616"/>
        <v>44036</v>
      </c>
      <c r="C635" s="227">
        <v>1317</v>
      </c>
      <c r="D635" s="342">
        <v>2084</v>
      </c>
      <c r="E635" s="227">
        <v>1198</v>
      </c>
      <c r="F635" s="227">
        <v>915</v>
      </c>
      <c r="G635" s="236">
        <v>471</v>
      </c>
      <c r="H635" s="243">
        <f t="shared" ref="H635" si="759">C635-C634</f>
        <v>-393</v>
      </c>
      <c r="I635" s="243">
        <f t="shared" ref="I635" si="760">D635-D634</f>
        <v>-941</v>
      </c>
      <c r="J635" s="243">
        <f t="shared" ref="J635" si="761">E635-E634</f>
        <v>-306</v>
      </c>
      <c r="K635" s="243">
        <f t="shared" ref="K635" si="762">F635-F634</f>
        <v>5</v>
      </c>
      <c r="L635" s="243">
        <f t="shared" ref="L635" si="763">G635-G634</f>
        <v>14</v>
      </c>
      <c r="N635" s="226">
        <f t="shared" si="746"/>
        <v>44013</v>
      </c>
    </row>
    <row r="636" spans="1:14" s="64" customFormat="1">
      <c r="A636" s="64">
        <f t="shared" ref="A636" si="764">WEEKDAY(B636,2)</f>
        <v>5</v>
      </c>
      <c r="B636" s="226">
        <f t="shared" si="616"/>
        <v>44043</v>
      </c>
      <c r="C636" s="227">
        <v>1350</v>
      </c>
      <c r="D636" s="342">
        <v>2206</v>
      </c>
      <c r="E636" s="227">
        <v>1227</v>
      </c>
      <c r="F636" s="227">
        <v>870</v>
      </c>
      <c r="G636" s="236">
        <v>474</v>
      </c>
      <c r="H636" s="243">
        <f t="shared" ref="H636" si="765">C636-C635</f>
        <v>33</v>
      </c>
      <c r="I636" s="243">
        <f t="shared" ref="I636" si="766">D636-D635</f>
        <v>122</v>
      </c>
      <c r="J636" s="243">
        <f t="shared" ref="J636" si="767">E636-E635</f>
        <v>29</v>
      </c>
      <c r="K636" s="243">
        <f t="shared" ref="K636" si="768">F636-F635</f>
        <v>-45</v>
      </c>
      <c r="L636" s="243">
        <f t="shared" ref="L636" si="769">G636-G635</f>
        <v>3</v>
      </c>
      <c r="N636" s="226">
        <f t="shared" si="746"/>
        <v>44013</v>
      </c>
    </row>
    <row r="637" spans="1:14" s="64" customFormat="1">
      <c r="A637" s="64">
        <f t="shared" ref="A637:A638" si="770">WEEKDAY(B637,2)</f>
        <v>5</v>
      </c>
      <c r="B637" s="226">
        <f t="shared" si="616"/>
        <v>44050</v>
      </c>
      <c r="C637" s="227">
        <v>1506</v>
      </c>
      <c r="D637" s="342">
        <v>2357</v>
      </c>
      <c r="E637" s="227">
        <v>1600</v>
      </c>
      <c r="F637" s="227">
        <v>867</v>
      </c>
      <c r="G637" s="236">
        <v>473</v>
      </c>
      <c r="H637" s="243">
        <f t="shared" ref="H637" si="771">C637-C636</f>
        <v>156</v>
      </c>
      <c r="I637" s="243">
        <f t="shared" ref="I637" si="772">D637-D636</f>
        <v>151</v>
      </c>
      <c r="J637" s="243">
        <f t="shared" ref="J637" si="773">E637-E636</f>
        <v>373</v>
      </c>
      <c r="K637" s="243">
        <f t="shared" ref="K637" si="774">F637-F636</f>
        <v>-3</v>
      </c>
      <c r="L637" s="243">
        <f t="shared" ref="L637" si="775">G637-G636</f>
        <v>-1</v>
      </c>
      <c r="N637" s="226">
        <f t="shared" si="746"/>
        <v>44044</v>
      </c>
    </row>
    <row r="638" spans="1:14" s="64" customFormat="1">
      <c r="A638" s="64">
        <f t="shared" si="770"/>
        <v>5</v>
      </c>
      <c r="B638" s="226">
        <f t="shared" si="616"/>
        <v>44057</v>
      </c>
      <c r="C638" s="227">
        <v>1595</v>
      </c>
      <c r="D638" s="342">
        <v>2402</v>
      </c>
      <c r="E638" s="227">
        <v>1824</v>
      </c>
      <c r="F638" s="227">
        <v>927</v>
      </c>
      <c r="G638" s="236">
        <v>491</v>
      </c>
      <c r="H638" s="243">
        <f t="shared" ref="H638" si="776">C638-C637</f>
        <v>89</v>
      </c>
      <c r="I638" s="243">
        <f t="shared" ref="I638" si="777">D638-D637</f>
        <v>45</v>
      </c>
      <c r="J638" s="243">
        <f t="shared" ref="J638" si="778">E638-E637</f>
        <v>224</v>
      </c>
      <c r="K638" s="243">
        <f t="shared" ref="K638" si="779">F638-F637</f>
        <v>60</v>
      </c>
      <c r="L638" s="243">
        <f t="shared" ref="L638" si="780">G638-G637</f>
        <v>18</v>
      </c>
      <c r="N638" s="226">
        <f t="shared" si="746"/>
        <v>44044</v>
      </c>
    </row>
    <row r="639" spans="1:14" s="64" customFormat="1">
      <c r="A639" s="64">
        <f t="shared" ref="A639" si="781">WEEKDAY(B639,2)</f>
        <v>5</v>
      </c>
      <c r="B639" s="226">
        <f t="shared" si="616"/>
        <v>44064</v>
      </c>
      <c r="C639" s="227">
        <v>1481</v>
      </c>
      <c r="D639" s="342">
        <v>2160</v>
      </c>
      <c r="E639" s="227">
        <v>1653</v>
      </c>
      <c r="F639" s="227">
        <v>962</v>
      </c>
      <c r="G639" s="236">
        <v>546</v>
      </c>
      <c r="H639" s="243">
        <f t="shared" ref="H639" si="782">C639-C638</f>
        <v>-114</v>
      </c>
      <c r="I639" s="243">
        <f t="shared" ref="I639" si="783">D639-D638</f>
        <v>-242</v>
      </c>
      <c r="J639" s="243">
        <f t="shared" ref="J639" si="784">E639-E638</f>
        <v>-171</v>
      </c>
      <c r="K639" s="243">
        <f t="shared" ref="K639" si="785">F639-F638</f>
        <v>35</v>
      </c>
      <c r="L639" s="243">
        <f t="shared" ref="L639" si="786">G639-G638</f>
        <v>55</v>
      </c>
      <c r="N639" s="226">
        <f t="shared" si="746"/>
        <v>44044</v>
      </c>
    </row>
    <row r="640" spans="1:14" s="64" customFormat="1">
      <c r="A640" s="64">
        <f t="shared" ref="A640" si="787">WEEKDAY(B640,2)</f>
        <v>5</v>
      </c>
      <c r="B640" s="226">
        <f t="shared" si="616"/>
        <v>44071</v>
      </c>
      <c r="C640" s="227">
        <v>1471</v>
      </c>
      <c r="D640" s="342">
        <v>2176</v>
      </c>
      <c r="E640" s="227">
        <v>1604</v>
      </c>
      <c r="F640" s="227">
        <v>958</v>
      </c>
      <c r="G640" s="236">
        <v>571</v>
      </c>
      <c r="H640" s="243">
        <f t="shared" ref="H640" si="788">C640-C639</f>
        <v>-10</v>
      </c>
      <c r="I640" s="243">
        <f t="shared" ref="I640" si="789">D640-D639</f>
        <v>16</v>
      </c>
      <c r="J640" s="243">
        <f t="shared" ref="J640" si="790">E640-E639</f>
        <v>-49</v>
      </c>
      <c r="K640" s="243">
        <f t="shared" ref="K640" si="791">F640-F639</f>
        <v>-4</v>
      </c>
      <c r="L640" s="243">
        <f t="shared" ref="L640" si="792">G640-G639</f>
        <v>25</v>
      </c>
      <c r="N640" s="226">
        <f t="shared" si="746"/>
        <v>44044</v>
      </c>
    </row>
    <row r="641" spans="1:14" s="64" customFormat="1">
      <c r="A641" s="64">
        <f t="shared" ref="A641" si="793">WEEKDAY(B641,2)</f>
        <v>5</v>
      </c>
      <c r="B641" s="226">
        <f t="shared" si="616"/>
        <v>44078</v>
      </c>
      <c r="C641" s="227">
        <v>1362</v>
      </c>
      <c r="D641" s="342">
        <v>1960</v>
      </c>
      <c r="E641" s="227">
        <v>1473</v>
      </c>
      <c r="F641" s="227">
        <v>953</v>
      </c>
      <c r="G641" s="236">
        <v>569</v>
      </c>
      <c r="H641" s="243">
        <f t="shared" ref="H641" si="794">C641-C640</f>
        <v>-109</v>
      </c>
      <c r="I641" s="243">
        <f t="shared" ref="I641" si="795">D641-D640</f>
        <v>-216</v>
      </c>
      <c r="J641" s="243">
        <f t="shared" ref="J641" si="796">E641-E640</f>
        <v>-131</v>
      </c>
      <c r="K641" s="243">
        <f t="shared" ref="K641" si="797">F641-F640</f>
        <v>-5</v>
      </c>
      <c r="L641" s="243">
        <f t="shared" ref="L641" si="798">G641-G640</f>
        <v>-2</v>
      </c>
      <c r="N641" s="226">
        <f t="shared" si="746"/>
        <v>44075</v>
      </c>
    </row>
    <row r="642" spans="1:14" s="64" customFormat="1">
      <c r="A642" s="64">
        <f t="shared" ref="A642" si="799">WEEKDAY(B642,2)</f>
        <v>5</v>
      </c>
      <c r="B642" s="226">
        <f t="shared" si="616"/>
        <v>44085</v>
      </c>
      <c r="C642" s="227">
        <v>1267</v>
      </c>
      <c r="D642" s="342">
        <v>1839</v>
      </c>
      <c r="E642" s="227">
        <v>1313</v>
      </c>
      <c r="F642" s="227">
        <v>917</v>
      </c>
      <c r="G642" s="236">
        <v>560</v>
      </c>
      <c r="H642" s="243">
        <f t="shared" ref="H642" si="800">C642-C641</f>
        <v>-95</v>
      </c>
      <c r="I642" s="243">
        <f t="shared" ref="I642" si="801">D642-D641</f>
        <v>-121</v>
      </c>
      <c r="J642" s="243">
        <f t="shared" ref="J642" si="802">E642-E641</f>
        <v>-160</v>
      </c>
      <c r="K642" s="243">
        <f t="shared" ref="K642" si="803">F642-F641</f>
        <v>-36</v>
      </c>
      <c r="L642" s="243">
        <f t="shared" ref="L642" si="804">G642-G641</f>
        <v>-9</v>
      </c>
      <c r="N642" s="226">
        <f t="shared" si="746"/>
        <v>44075</v>
      </c>
    </row>
    <row r="643" spans="1:14" s="64" customFormat="1">
      <c r="A643" s="64">
        <f t="shared" ref="A643" si="805">WEEKDAY(B643,2)</f>
        <v>5</v>
      </c>
      <c r="B643" s="226">
        <f t="shared" si="616"/>
        <v>44092</v>
      </c>
      <c r="C643" s="227">
        <v>1296</v>
      </c>
      <c r="D643" s="342">
        <v>1900</v>
      </c>
      <c r="E643" s="227">
        <v>1315</v>
      </c>
      <c r="F643" s="227">
        <v>941</v>
      </c>
      <c r="G643" s="236">
        <v>558</v>
      </c>
      <c r="H643" s="243">
        <f t="shared" ref="H643" si="806">C643-C642</f>
        <v>29</v>
      </c>
      <c r="I643" s="243">
        <f t="shared" ref="I643" si="807">D643-D642</f>
        <v>61</v>
      </c>
      <c r="J643" s="243">
        <f t="shared" ref="J643" si="808">E643-E642</f>
        <v>2</v>
      </c>
      <c r="K643" s="243">
        <f t="shared" ref="K643" si="809">F643-F642</f>
        <v>24</v>
      </c>
      <c r="L643" s="243">
        <f t="shared" ref="L643" si="810">G643-G642</f>
        <v>-2</v>
      </c>
      <c r="N643" s="226">
        <f t="shared" si="746"/>
        <v>44075</v>
      </c>
    </row>
    <row r="644" spans="1:14" s="64" customFormat="1">
      <c r="A644" s="64">
        <f t="shared" ref="A644:A645" si="811">WEEKDAY(B644,2)</f>
        <v>5</v>
      </c>
      <c r="B644" s="226">
        <f t="shared" si="616"/>
        <v>44099</v>
      </c>
      <c r="C644" s="227">
        <v>1667</v>
      </c>
      <c r="D644" s="342">
        <v>2915</v>
      </c>
      <c r="E644" s="227">
        <v>1380</v>
      </c>
      <c r="F644" s="227">
        <v>992</v>
      </c>
      <c r="G644" s="236">
        <v>585</v>
      </c>
      <c r="H644" s="243">
        <f t="shared" ref="H644" si="812">C644-C643</f>
        <v>371</v>
      </c>
      <c r="I644" s="243">
        <f t="shared" ref="I644" si="813">D644-D643</f>
        <v>1015</v>
      </c>
      <c r="J644" s="243">
        <f t="shared" ref="J644" si="814">E644-E643</f>
        <v>65</v>
      </c>
      <c r="K644" s="243">
        <f t="shared" ref="K644" si="815">F644-F643</f>
        <v>51</v>
      </c>
      <c r="L644" s="243">
        <f t="shared" ref="L644" si="816">G644-G643</f>
        <v>27</v>
      </c>
      <c r="N644" s="226">
        <f t="shared" si="746"/>
        <v>44075</v>
      </c>
    </row>
    <row r="645" spans="1:14" s="64" customFormat="1">
      <c r="A645" s="64">
        <f t="shared" si="811"/>
        <v>5</v>
      </c>
      <c r="B645" s="226">
        <f t="shared" si="616"/>
        <v>44106</v>
      </c>
      <c r="C645" s="227">
        <v>2020</v>
      </c>
      <c r="D645" s="342">
        <v>3987</v>
      </c>
      <c r="E645" s="227">
        <v>1373</v>
      </c>
      <c r="F645" s="227">
        <v>991</v>
      </c>
      <c r="G645" s="236">
        <v>593</v>
      </c>
      <c r="H645" s="243">
        <f t="shared" ref="H645" si="817">C645-C644</f>
        <v>353</v>
      </c>
      <c r="I645" s="243">
        <f t="shared" ref="I645" si="818">D645-D644</f>
        <v>1072</v>
      </c>
      <c r="J645" s="243">
        <f t="shared" ref="J645" si="819">E645-E644</f>
        <v>-7</v>
      </c>
      <c r="K645" s="243">
        <f t="shared" ref="K645" si="820">F645-F644</f>
        <v>-1</v>
      </c>
      <c r="L645" s="243">
        <f t="shared" ref="L645" si="821">G645-G644</f>
        <v>8</v>
      </c>
      <c r="N645" s="226">
        <f t="shared" si="746"/>
        <v>44105</v>
      </c>
    </row>
    <row r="646" spans="1:14" s="64" customFormat="1">
      <c r="A646" s="64">
        <f t="shared" ref="A646" si="822">WEEKDAY(B646,2)</f>
        <v>5</v>
      </c>
      <c r="B646" s="226">
        <f t="shared" si="616"/>
        <v>44113</v>
      </c>
      <c r="C646" s="227">
        <v>1892</v>
      </c>
      <c r="D646" s="342">
        <v>3555</v>
      </c>
      <c r="E646" s="227">
        <v>1439</v>
      </c>
      <c r="F646" s="227">
        <v>982</v>
      </c>
      <c r="G646" s="236">
        <v>595</v>
      </c>
      <c r="H646" s="243">
        <f t="shared" ref="H646" si="823">C646-C645</f>
        <v>-128</v>
      </c>
      <c r="I646" s="243">
        <f t="shared" ref="I646" si="824">D646-D645</f>
        <v>-432</v>
      </c>
      <c r="J646" s="243">
        <f t="shared" ref="J646" si="825">E646-E645</f>
        <v>66</v>
      </c>
      <c r="K646" s="243">
        <f t="shared" ref="K646" si="826">F646-F645</f>
        <v>-9</v>
      </c>
      <c r="L646" s="243">
        <f t="shared" ref="L646" si="827">G646-G645</f>
        <v>2</v>
      </c>
      <c r="N646" s="226">
        <f t="shared" si="746"/>
        <v>44105</v>
      </c>
    </row>
    <row r="647" spans="1:14" s="64" customFormat="1">
      <c r="A647" s="64">
        <f t="shared" ref="A647" si="828">WEEKDAY(B647,2)</f>
        <v>5</v>
      </c>
      <c r="B647" s="226">
        <f t="shared" si="616"/>
        <v>44120</v>
      </c>
      <c r="C647" s="227">
        <v>1477</v>
      </c>
      <c r="D647" s="342">
        <v>2406</v>
      </c>
      <c r="E647" s="472">
        <v>1323</v>
      </c>
      <c r="F647" s="227">
        <v>976</v>
      </c>
      <c r="G647" s="236">
        <v>599</v>
      </c>
      <c r="H647" s="243">
        <f t="shared" ref="H647" si="829">C647-C646</f>
        <v>-415</v>
      </c>
      <c r="I647" s="243">
        <f t="shared" ref="I647" si="830">D647-D646</f>
        <v>-1149</v>
      </c>
      <c r="J647" s="243">
        <f t="shared" ref="J647" si="831">E647-E646</f>
        <v>-116</v>
      </c>
      <c r="K647" s="243">
        <f t="shared" ref="K647" si="832">F647-F646</f>
        <v>-6</v>
      </c>
      <c r="L647" s="243">
        <f t="shared" ref="L647" si="833">G647-G646</f>
        <v>4</v>
      </c>
      <c r="N647" s="226">
        <f t="shared" si="746"/>
        <v>44105</v>
      </c>
    </row>
    <row r="648" spans="1:14" s="64" customFormat="1">
      <c r="A648" s="64">
        <f t="shared" ref="A648" si="834">WEEKDAY(B648,2)</f>
        <v>5</v>
      </c>
      <c r="B648" s="226">
        <f t="shared" si="616"/>
        <v>44127</v>
      </c>
      <c r="C648" s="227">
        <v>1415</v>
      </c>
      <c r="D648" s="342">
        <v>2261</v>
      </c>
      <c r="E648" s="227">
        <v>1274</v>
      </c>
      <c r="F648" s="227">
        <v>972</v>
      </c>
      <c r="G648" s="236">
        <v>597</v>
      </c>
      <c r="H648" s="243">
        <f t="shared" ref="H648" si="835">C648-C647</f>
        <v>-62</v>
      </c>
      <c r="I648" s="243">
        <f t="shared" ref="I648" si="836">D648-D647</f>
        <v>-145</v>
      </c>
      <c r="J648" s="243">
        <f t="shared" ref="J648" si="837">E648-E647</f>
        <v>-49</v>
      </c>
      <c r="K648" s="243">
        <f t="shared" ref="K648" si="838">F648-F647</f>
        <v>-4</v>
      </c>
      <c r="L648" s="243">
        <f t="shared" ref="L648" si="839">G648-G647</f>
        <v>-2</v>
      </c>
      <c r="N648" s="226">
        <f t="shared" si="746"/>
        <v>44105</v>
      </c>
    </row>
    <row r="649" spans="1:14" s="64" customFormat="1">
      <c r="A649" s="64">
        <f t="shared" ref="A649" si="840">WEEKDAY(B649,2)</f>
        <v>5</v>
      </c>
      <c r="B649" s="226">
        <f t="shared" si="616"/>
        <v>44134</v>
      </c>
      <c r="C649" s="227">
        <v>1284</v>
      </c>
      <c r="D649" s="342">
        <v>1895</v>
      </c>
      <c r="E649" s="227">
        <v>1275</v>
      </c>
      <c r="F649" s="227">
        <v>943</v>
      </c>
      <c r="G649" s="236">
        <v>590</v>
      </c>
      <c r="H649" s="243">
        <f t="shared" ref="H649" si="841">C649-C648</f>
        <v>-131</v>
      </c>
      <c r="I649" s="243">
        <f t="shared" ref="I649" si="842">D649-D648</f>
        <v>-366</v>
      </c>
      <c r="J649" s="243">
        <f t="shared" ref="J649" si="843">E649-E648</f>
        <v>1</v>
      </c>
      <c r="K649" s="243">
        <f t="shared" ref="K649" si="844">F649-F648</f>
        <v>-29</v>
      </c>
      <c r="L649" s="243">
        <f t="shared" ref="L649" si="845">G649-G648</f>
        <v>-7</v>
      </c>
      <c r="N649" s="226">
        <f t="shared" si="746"/>
        <v>44105</v>
      </c>
    </row>
    <row r="650" spans="1:14" s="64" customFormat="1">
      <c r="A650" s="64">
        <f t="shared" ref="A650" si="846">WEEKDAY(B650,2)</f>
        <v>5</v>
      </c>
      <c r="B650" s="226">
        <f t="shared" si="616"/>
        <v>44141</v>
      </c>
      <c r="C650" s="227">
        <v>1196</v>
      </c>
      <c r="D650" s="342">
        <v>1739</v>
      </c>
      <c r="E650" s="227">
        <v>1190</v>
      </c>
      <c r="F650" s="227">
        <v>901</v>
      </c>
      <c r="G650" s="236">
        <v>583</v>
      </c>
      <c r="H650" s="243">
        <f t="shared" ref="H650" si="847">C650-C649</f>
        <v>-88</v>
      </c>
      <c r="I650" s="243">
        <f t="shared" ref="I650" si="848">D650-D649</f>
        <v>-156</v>
      </c>
      <c r="J650" s="243">
        <f t="shared" ref="J650" si="849">E650-E649</f>
        <v>-85</v>
      </c>
      <c r="K650" s="243">
        <f t="shared" ref="K650" si="850">F650-F649</f>
        <v>-42</v>
      </c>
      <c r="L650" s="243">
        <f t="shared" ref="L650" si="851">G650-G649</f>
        <v>-7</v>
      </c>
      <c r="N650" s="226">
        <f t="shared" si="746"/>
        <v>44136</v>
      </c>
    </row>
    <row r="651" spans="1:14" s="64" customFormat="1">
      <c r="A651" s="64">
        <f t="shared" ref="A651" si="852">WEEKDAY(B651,2)</f>
        <v>5</v>
      </c>
      <c r="B651" s="226">
        <f t="shared" si="616"/>
        <v>44148</v>
      </c>
      <c r="C651" s="227">
        <v>1115</v>
      </c>
      <c r="D651" s="342">
        <v>1507</v>
      </c>
      <c r="E651" s="227">
        <v>1198</v>
      </c>
      <c r="F651" s="227">
        <v>884</v>
      </c>
      <c r="G651" s="236">
        <v>586</v>
      </c>
      <c r="H651" s="243">
        <f t="shared" ref="H651" si="853">C651-C650</f>
        <v>-81</v>
      </c>
      <c r="I651" s="243">
        <f t="shared" ref="I651" si="854">D651-D650</f>
        <v>-232</v>
      </c>
      <c r="J651" s="243">
        <f t="shared" ref="J651" si="855">E651-E650</f>
        <v>8</v>
      </c>
      <c r="K651" s="243">
        <f t="shared" ref="K651" si="856">F651-F650</f>
        <v>-17</v>
      </c>
      <c r="L651" s="243">
        <f t="shared" ref="L651" si="857">G651-G650</f>
        <v>3</v>
      </c>
      <c r="N651" s="226">
        <f t="shared" si="746"/>
        <v>44136</v>
      </c>
    </row>
    <row r="652" spans="1:14" s="64" customFormat="1">
      <c r="A652" s="64">
        <f t="shared" ref="A652:A653" si="858">WEEKDAY(B652,2)</f>
        <v>5</v>
      </c>
      <c r="B652" s="226">
        <f t="shared" si="616"/>
        <v>44155</v>
      </c>
      <c r="C652" s="227">
        <v>1148</v>
      </c>
      <c r="D652" s="342">
        <v>1435</v>
      </c>
      <c r="E652" s="227">
        <v>1353</v>
      </c>
      <c r="F652" s="227">
        <v>930</v>
      </c>
      <c r="G652" s="236">
        <v>602</v>
      </c>
      <c r="H652" s="243">
        <f t="shared" ref="H652" si="859">C652-C651</f>
        <v>33</v>
      </c>
      <c r="I652" s="243">
        <f t="shared" ref="I652" si="860">D652-D651</f>
        <v>-72</v>
      </c>
      <c r="J652" s="243">
        <f t="shared" ref="J652" si="861">E652-E651</f>
        <v>155</v>
      </c>
      <c r="K652" s="243">
        <f t="shared" ref="K652" si="862">F652-F651</f>
        <v>46</v>
      </c>
      <c r="L652" s="243">
        <f t="shared" ref="L652" si="863">G652-G651</f>
        <v>16</v>
      </c>
      <c r="N652" s="226">
        <f t="shared" si="746"/>
        <v>44136</v>
      </c>
    </row>
    <row r="653" spans="1:14" s="64" customFormat="1">
      <c r="A653" s="64">
        <f t="shared" si="858"/>
        <v>5</v>
      </c>
      <c r="B653" s="226">
        <f t="shared" si="616"/>
        <v>44162</v>
      </c>
      <c r="C653" s="227">
        <v>1230</v>
      </c>
      <c r="D653" s="342">
        <v>1533</v>
      </c>
      <c r="E653" s="227">
        <v>1429</v>
      </c>
      <c r="F653" s="227">
        <v>1018</v>
      </c>
      <c r="G653" s="236">
        <v>649</v>
      </c>
      <c r="H653" s="243">
        <f t="shared" ref="H653" si="864">C653-C652</f>
        <v>82</v>
      </c>
      <c r="I653" s="243">
        <f t="shared" ref="I653" si="865">D653-D652</f>
        <v>98</v>
      </c>
      <c r="J653" s="243">
        <f t="shared" ref="J653" si="866">E653-E652</f>
        <v>76</v>
      </c>
      <c r="K653" s="243">
        <f t="shared" ref="K653" si="867">F653-F652</f>
        <v>88</v>
      </c>
      <c r="L653" s="243">
        <f t="shared" ref="L653" si="868">G653-G652</f>
        <v>47</v>
      </c>
      <c r="N653" s="226">
        <f t="shared" si="746"/>
        <v>44136</v>
      </c>
    </row>
    <row r="654" spans="1:14" s="64" customFormat="1">
      <c r="A654" s="64">
        <f t="shared" ref="A654" si="869">WEEKDAY(B654,2)</f>
        <v>5</v>
      </c>
      <c r="B654" s="226">
        <f t="shared" si="616"/>
        <v>44169</v>
      </c>
      <c r="C654" s="227">
        <v>1197</v>
      </c>
      <c r="D654" s="342">
        <v>1520</v>
      </c>
      <c r="E654" s="227">
        <v>1331</v>
      </c>
      <c r="F654" s="227">
        <v>1011</v>
      </c>
      <c r="G654" s="236">
        <v>664</v>
      </c>
      <c r="H654" s="243">
        <f t="shared" ref="H654" si="870">C654-C653</f>
        <v>-33</v>
      </c>
      <c r="I654" s="243">
        <f t="shared" ref="I654" si="871">D654-D653</f>
        <v>-13</v>
      </c>
      <c r="J654" s="243">
        <f t="shared" ref="J654" si="872">E654-E653</f>
        <v>-98</v>
      </c>
      <c r="K654" s="243">
        <f t="shared" ref="K654" si="873">F654-F653</f>
        <v>-7</v>
      </c>
      <c r="L654" s="243">
        <f t="shared" ref="L654" si="874">G654-G653</f>
        <v>15</v>
      </c>
      <c r="N654" s="226">
        <f t="shared" si="746"/>
        <v>44166</v>
      </c>
    </row>
    <row r="655" spans="1:14" s="64" customFormat="1">
      <c r="A655" s="64">
        <f t="shared" ref="A655" si="875">WEEKDAY(B655,2)</f>
        <v>5</v>
      </c>
      <c r="B655" s="226">
        <f t="shared" si="616"/>
        <v>44176</v>
      </c>
      <c r="C655" s="227">
        <v>1211</v>
      </c>
      <c r="D655" s="342">
        <v>1434</v>
      </c>
      <c r="E655" s="227">
        <v>1465</v>
      </c>
      <c r="F655" s="227">
        <v>1031</v>
      </c>
      <c r="G655" s="236">
        <v>668</v>
      </c>
      <c r="H655" s="243">
        <f t="shared" ref="H655" si="876">C655-C654</f>
        <v>14</v>
      </c>
      <c r="I655" s="243">
        <f t="shared" ref="I655" si="877">D655-D654</f>
        <v>-86</v>
      </c>
      <c r="J655" s="243">
        <f t="shared" ref="J655" si="878">E655-E654</f>
        <v>134</v>
      </c>
      <c r="K655" s="243">
        <f t="shared" ref="K655" si="879">F655-F654</f>
        <v>20</v>
      </c>
      <c r="L655" s="243">
        <f t="shared" ref="L655" si="880">G655-G654</f>
        <v>4</v>
      </c>
      <c r="N655" s="226">
        <f t="shared" si="746"/>
        <v>44166</v>
      </c>
    </row>
    <row r="656" spans="1:14" s="64" customFormat="1">
      <c r="A656" s="64">
        <f t="shared" ref="A656:A657" si="881">WEEKDAY(B656,2)</f>
        <v>5</v>
      </c>
      <c r="B656" s="226">
        <f t="shared" si="616"/>
        <v>44183</v>
      </c>
      <c r="C656" s="227">
        <v>1325</v>
      </c>
      <c r="D656" s="342">
        <v>1802</v>
      </c>
      <c r="E656" s="472">
        <v>1402</v>
      </c>
      <c r="F656" s="227">
        <v>1057</v>
      </c>
      <c r="G656" s="236">
        <v>678</v>
      </c>
      <c r="H656" s="243">
        <f t="shared" ref="H656" si="882">C656-C655</f>
        <v>114</v>
      </c>
      <c r="I656" s="243">
        <f t="shared" ref="I656" si="883">D656-D655</f>
        <v>368</v>
      </c>
      <c r="J656" s="243">
        <f t="shared" ref="J656" si="884">E656-E655</f>
        <v>-63</v>
      </c>
      <c r="K656" s="243">
        <f t="shared" ref="K656" si="885">F656-F655</f>
        <v>26</v>
      </c>
      <c r="L656" s="243">
        <f t="shared" ref="L656" si="886">G656-G655</f>
        <v>10</v>
      </c>
      <c r="N656" s="226">
        <f t="shared" si="746"/>
        <v>44166</v>
      </c>
    </row>
    <row r="657" spans="1:14" s="64" customFormat="1">
      <c r="A657" s="64">
        <f t="shared" si="881"/>
        <v>5</v>
      </c>
      <c r="B657" s="226">
        <f t="shared" si="616"/>
        <v>44190</v>
      </c>
      <c r="C657" s="227">
        <v>1366</v>
      </c>
      <c r="D657" s="342">
        <v>2006</v>
      </c>
      <c r="E657" s="227">
        <v>1325</v>
      </c>
      <c r="F657" s="227">
        <v>1039</v>
      </c>
      <c r="G657" s="236">
        <v>677</v>
      </c>
      <c r="H657" s="243">
        <f t="shared" ref="H657" si="887">C657-C656</f>
        <v>41</v>
      </c>
      <c r="I657" s="243">
        <f t="shared" ref="I657" si="888">D657-D656</f>
        <v>204</v>
      </c>
      <c r="J657" s="243">
        <f t="shared" ref="J657" si="889">E657-E656</f>
        <v>-77</v>
      </c>
      <c r="K657" s="243">
        <f t="shared" ref="K657" si="890">F657-F656</f>
        <v>-18</v>
      </c>
      <c r="L657" s="243">
        <f t="shared" ref="L657" si="891">G657-G656</f>
        <v>-1</v>
      </c>
      <c r="N657" s="226">
        <f t="shared" si="746"/>
        <v>44166</v>
      </c>
    </row>
    <row r="658" spans="1:14" s="64" customFormat="1">
      <c r="A658" s="64">
        <f t="shared" ref="A658:A660" si="892">WEEKDAY(B658,2)</f>
        <v>5</v>
      </c>
      <c r="B658" s="226">
        <f t="shared" si="616"/>
        <v>44197</v>
      </c>
      <c r="C658" s="227">
        <v>1374</v>
      </c>
      <c r="D658" s="342">
        <v>2008</v>
      </c>
      <c r="E658" s="227">
        <v>1364</v>
      </c>
      <c r="F658" s="227">
        <v>1028</v>
      </c>
      <c r="G658" s="236">
        <v>669</v>
      </c>
      <c r="H658" s="243">
        <f t="shared" ref="H658:H659" si="893">C658-C657</f>
        <v>8</v>
      </c>
      <c r="I658" s="243">
        <f t="shared" ref="I658:I659" si="894">D658-D657</f>
        <v>2</v>
      </c>
      <c r="J658" s="243">
        <f t="shared" ref="J658:J659" si="895">E658-E657</f>
        <v>39</v>
      </c>
      <c r="K658" s="243">
        <f t="shared" ref="K658:K659" si="896">F658-F657</f>
        <v>-11</v>
      </c>
      <c r="L658" s="243">
        <f t="shared" ref="L658:L659" si="897">G658-G657</f>
        <v>-8</v>
      </c>
      <c r="N658" s="226">
        <f t="shared" si="746"/>
        <v>44197</v>
      </c>
    </row>
    <row r="659" spans="1:14" s="64" customFormat="1">
      <c r="A659" s="64">
        <f t="shared" si="892"/>
        <v>5</v>
      </c>
      <c r="B659" s="226">
        <f t="shared" si="616"/>
        <v>44204</v>
      </c>
      <c r="C659" s="227">
        <v>1606</v>
      </c>
      <c r="D659" s="342">
        <v>2548</v>
      </c>
      <c r="E659" s="227">
        <v>1559</v>
      </c>
      <c r="F659" s="227">
        <v>1029</v>
      </c>
      <c r="G659" s="236">
        <v>656</v>
      </c>
      <c r="H659" s="243">
        <f t="shared" si="893"/>
        <v>232</v>
      </c>
      <c r="I659" s="243">
        <f t="shared" si="894"/>
        <v>540</v>
      </c>
      <c r="J659" s="243">
        <f t="shared" si="895"/>
        <v>195</v>
      </c>
      <c r="K659" s="243">
        <f t="shared" si="896"/>
        <v>1</v>
      </c>
      <c r="L659" s="243">
        <f t="shared" si="897"/>
        <v>-13</v>
      </c>
      <c r="N659" s="226">
        <f t="shared" si="746"/>
        <v>44197</v>
      </c>
    </row>
    <row r="660" spans="1:14" s="64" customFormat="1">
      <c r="A660" s="64">
        <f t="shared" si="892"/>
        <v>5</v>
      </c>
      <c r="B660" s="226">
        <f t="shared" si="616"/>
        <v>44211</v>
      </c>
      <c r="C660" s="227">
        <v>1754</v>
      </c>
      <c r="D660" s="342">
        <v>2893</v>
      </c>
      <c r="E660" s="227">
        <v>1616</v>
      </c>
      <c r="F660" s="227">
        <v>1086</v>
      </c>
      <c r="G660" s="236">
        <v>653</v>
      </c>
      <c r="H660" s="243">
        <f t="shared" ref="H660" si="898">C660-C659</f>
        <v>148</v>
      </c>
      <c r="I660" s="243">
        <f t="shared" ref="I660" si="899">D660-D659</f>
        <v>345</v>
      </c>
      <c r="J660" s="243">
        <f t="shared" ref="J660" si="900">E660-E659</f>
        <v>57</v>
      </c>
      <c r="K660" s="243">
        <f t="shared" ref="K660" si="901">F660-F659</f>
        <v>57</v>
      </c>
      <c r="L660" s="243">
        <f t="shared" ref="L660" si="902">G660-G659</f>
        <v>-3</v>
      </c>
      <c r="N660" s="226">
        <f t="shared" si="746"/>
        <v>44197</v>
      </c>
    </row>
    <row r="661" spans="1:14" s="64" customFormat="1">
      <c r="A661" s="64">
        <f t="shared" ref="A661" si="903">WEEKDAY(B661,2)</f>
        <v>5</v>
      </c>
      <c r="B661" s="226">
        <f t="shared" si="616"/>
        <v>44218</v>
      </c>
      <c r="C661" s="227">
        <v>1810</v>
      </c>
      <c r="D661" s="342">
        <v>2970</v>
      </c>
      <c r="E661" s="227">
        <v>1659</v>
      </c>
      <c r="F661" s="227">
        <v>1142</v>
      </c>
      <c r="G661" s="236">
        <v>670</v>
      </c>
      <c r="H661" s="243">
        <f t="shared" ref="H661" si="904">C661-C660</f>
        <v>56</v>
      </c>
      <c r="I661" s="243">
        <f t="shared" ref="I661" si="905">D661-D660</f>
        <v>77</v>
      </c>
      <c r="J661" s="243">
        <f t="shared" ref="J661" si="906">E661-E660</f>
        <v>43</v>
      </c>
      <c r="K661" s="243">
        <f t="shared" ref="K661" si="907">F661-F660</f>
        <v>56</v>
      </c>
      <c r="L661" s="243">
        <f t="shared" ref="L661" si="908">G661-G660</f>
        <v>17</v>
      </c>
      <c r="N661" s="226">
        <f t="shared" si="746"/>
        <v>44197</v>
      </c>
    </row>
    <row r="662" spans="1:14" s="64" customFormat="1">
      <c r="A662" s="64">
        <f>WEEKDAY(B662,2)</f>
        <v>5</v>
      </c>
      <c r="B662" s="226">
        <f t="shared" si="616"/>
        <v>44225</v>
      </c>
      <c r="C662" s="227">
        <v>1452</v>
      </c>
      <c r="D662" s="342">
        <v>1890</v>
      </c>
      <c r="E662" s="227">
        <v>1633</v>
      </c>
      <c r="F662" s="227">
        <v>1165</v>
      </c>
      <c r="G662" s="236">
        <v>701</v>
      </c>
      <c r="H662" s="243">
        <f t="shared" ref="H662" si="909">C662-C661</f>
        <v>-358</v>
      </c>
      <c r="I662" s="243">
        <f t="shared" ref="I662" si="910">D662-D661</f>
        <v>-1080</v>
      </c>
      <c r="J662" s="243">
        <f t="shared" ref="J662" si="911">E662-E661</f>
        <v>-26</v>
      </c>
      <c r="K662" s="243">
        <f t="shared" ref="K662" si="912">F662-F661</f>
        <v>23</v>
      </c>
      <c r="L662" s="243">
        <f t="shared" ref="L662" si="913">G662-G661</f>
        <v>31</v>
      </c>
      <c r="N662" s="226">
        <f t="shared" si="746"/>
        <v>44197</v>
      </c>
    </row>
    <row r="663" spans="1:14" s="64" customFormat="1">
      <c r="A663" s="64">
        <f t="shared" ref="A663:A664" si="914">WEEKDAY(B663,2)</f>
        <v>5</v>
      </c>
      <c r="B663" s="226">
        <f t="shared" si="616"/>
        <v>44232</v>
      </c>
      <c r="C663" s="227">
        <v>1333</v>
      </c>
      <c r="D663" s="342">
        <v>1527</v>
      </c>
      <c r="E663" s="227">
        <v>1662</v>
      </c>
      <c r="F663" s="227">
        <v>1144</v>
      </c>
      <c r="G663" s="236">
        <v>719</v>
      </c>
      <c r="H663" s="243">
        <f t="shared" ref="H663:H664" si="915">C663-C662</f>
        <v>-119</v>
      </c>
      <c r="I663" s="243">
        <f t="shared" ref="I663:I664" si="916">D663-D662</f>
        <v>-363</v>
      </c>
      <c r="J663" s="243">
        <f t="shared" ref="J663:J664" si="917">E663-E662</f>
        <v>29</v>
      </c>
      <c r="K663" s="243">
        <f t="shared" ref="K663:K664" si="918">F663-F662</f>
        <v>-21</v>
      </c>
      <c r="L663" s="243">
        <f t="shared" ref="L663:L664" si="919">G663-G662</f>
        <v>18</v>
      </c>
      <c r="N663" s="226">
        <f t="shared" si="746"/>
        <v>44228</v>
      </c>
    </row>
    <row r="664" spans="1:14" s="64" customFormat="1">
      <c r="A664" s="64">
        <f t="shared" si="914"/>
        <v>5</v>
      </c>
      <c r="B664" s="226">
        <f t="shared" si="616"/>
        <v>44239</v>
      </c>
      <c r="C664" s="227">
        <v>1339</v>
      </c>
      <c r="D664" s="342">
        <v>1242</v>
      </c>
      <c r="E664" s="227">
        <v>1944</v>
      </c>
      <c r="F664" s="227">
        <v>1217</v>
      </c>
      <c r="G664" s="236">
        <v>751</v>
      </c>
      <c r="H664" s="243">
        <f t="shared" si="915"/>
        <v>6</v>
      </c>
      <c r="I664" s="243">
        <f t="shared" si="916"/>
        <v>-285</v>
      </c>
      <c r="J664" s="243">
        <f t="shared" si="917"/>
        <v>282</v>
      </c>
      <c r="K664" s="243">
        <f t="shared" si="918"/>
        <v>73</v>
      </c>
      <c r="L664" s="243">
        <f t="shared" si="919"/>
        <v>32</v>
      </c>
      <c r="N664" s="226">
        <f t="shared" si="746"/>
        <v>44228</v>
      </c>
    </row>
    <row r="665" spans="1:14" s="64" customFormat="1">
      <c r="A665" s="64">
        <f t="shared" ref="A665" si="920">WEEKDAY(B665,2)</f>
        <v>5</v>
      </c>
      <c r="B665" s="226">
        <f t="shared" si="616"/>
        <v>44246</v>
      </c>
      <c r="C665" s="227">
        <v>1698</v>
      </c>
      <c r="D665" s="342">
        <v>1715</v>
      </c>
      <c r="E665" s="227">
        <v>2332</v>
      </c>
      <c r="F665" s="227">
        <v>1513</v>
      </c>
      <c r="G665" s="236">
        <v>901</v>
      </c>
      <c r="H665" s="243">
        <f t="shared" ref="H665:H666" si="921">C665-C664</f>
        <v>359</v>
      </c>
      <c r="I665" s="243">
        <f t="shared" ref="I665:I666" si="922">D665-D664</f>
        <v>473</v>
      </c>
      <c r="J665" s="243">
        <f t="shared" ref="J665:J666" si="923">E665-E664</f>
        <v>388</v>
      </c>
      <c r="K665" s="243">
        <f t="shared" ref="K665:K666" si="924">F665-F664</f>
        <v>296</v>
      </c>
      <c r="L665" s="243">
        <f t="shared" ref="L665:L666" si="925">G665-G664</f>
        <v>150</v>
      </c>
      <c r="N665" s="226">
        <f t="shared" si="746"/>
        <v>44228</v>
      </c>
    </row>
    <row r="666" spans="1:14" s="64" customFormat="1">
      <c r="A666" s="64">
        <f t="shared" ref="A666" si="926">WEEKDAY(B666,2)</f>
        <v>5</v>
      </c>
      <c r="B666" s="226">
        <f t="shared" si="616"/>
        <v>44253</v>
      </c>
      <c r="C666" s="227">
        <v>1675</v>
      </c>
      <c r="D666" s="342">
        <v>1439</v>
      </c>
      <c r="E666" s="227">
        <v>2140</v>
      </c>
      <c r="F666" s="227">
        <v>1878</v>
      </c>
      <c r="G666" s="236">
        <v>1070</v>
      </c>
      <c r="H666" s="243">
        <f t="shared" si="921"/>
        <v>-23</v>
      </c>
      <c r="I666" s="243">
        <f t="shared" si="922"/>
        <v>-276</v>
      </c>
      <c r="J666" s="243">
        <f t="shared" si="923"/>
        <v>-192</v>
      </c>
      <c r="K666" s="243">
        <f t="shared" si="924"/>
        <v>365</v>
      </c>
      <c r="L666" s="243">
        <f t="shared" si="925"/>
        <v>169</v>
      </c>
      <c r="N666" s="226">
        <f t="shared" si="746"/>
        <v>44228</v>
      </c>
    </row>
    <row r="667" spans="1:14" s="64" customFormat="1">
      <c r="A667" s="64">
        <f t="shared" ref="A667:A668" si="927">WEEKDAY(B667,2)</f>
        <v>5</v>
      </c>
      <c r="B667" s="226">
        <f t="shared" si="616"/>
        <v>44260</v>
      </c>
      <c r="C667" s="227">
        <v>1829</v>
      </c>
      <c r="D667" s="342">
        <v>1784</v>
      </c>
      <c r="E667" s="227">
        <v>2241</v>
      </c>
      <c r="F667" s="227">
        <v>1917</v>
      </c>
      <c r="G667" s="236">
        <v>1131</v>
      </c>
      <c r="H667" s="243">
        <f t="shared" ref="H667:H668" si="928">C667-C666</f>
        <v>154</v>
      </c>
      <c r="I667" s="243">
        <f t="shared" ref="I667:I668" si="929">D667-D666</f>
        <v>345</v>
      </c>
      <c r="J667" s="243">
        <f t="shared" ref="J667:J668" si="930">E667-E666</f>
        <v>101</v>
      </c>
      <c r="K667" s="243">
        <f t="shared" ref="K667:K668" si="931">F667-F666</f>
        <v>39</v>
      </c>
      <c r="L667" s="243">
        <f t="shared" ref="L667:L668" si="932">G667-G666</f>
        <v>61</v>
      </c>
      <c r="N667" s="226">
        <f t="shared" si="746"/>
        <v>44256</v>
      </c>
    </row>
    <row r="668" spans="1:14" s="64" customFormat="1">
      <c r="A668" s="64">
        <f t="shared" si="927"/>
        <v>5</v>
      </c>
      <c r="B668" s="226">
        <f t="shared" si="616"/>
        <v>44267</v>
      </c>
      <c r="C668" s="227">
        <v>1960</v>
      </c>
      <c r="D668" s="342">
        <v>2019</v>
      </c>
      <c r="E668" s="227">
        <v>2242</v>
      </c>
      <c r="F668" s="227">
        <v>2077</v>
      </c>
      <c r="G668" s="236">
        <v>1283</v>
      </c>
      <c r="H668" s="243">
        <f t="shared" si="928"/>
        <v>131</v>
      </c>
      <c r="I668" s="243">
        <f t="shared" si="929"/>
        <v>235</v>
      </c>
      <c r="J668" s="243">
        <f t="shared" si="930"/>
        <v>1</v>
      </c>
      <c r="K668" s="243">
        <f t="shared" si="931"/>
        <v>160</v>
      </c>
      <c r="L668" s="243">
        <f t="shared" si="932"/>
        <v>152</v>
      </c>
      <c r="N668" s="226">
        <f t="shared" si="746"/>
        <v>44256</v>
      </c>
    </row>
    <row r="669" spans="1:14" s="64" customFormat="1">
      <c r="A669" s="64">
        <f t="shared" ref="A669:A670" si="933">WEEKDAY(B669,2)</f>
        <v>5</v>
      </c>
      <c r="B669" s="226">
        <f t="shared" si="616"/>
        <v>44274</v>
      </c>
      <c r="C669" s="227">
        <v>2281</v>
      </c>
      <c r="D669" s="342">
        <v>2344</v>
      </c>
      <c r="E669" s="227">
        <v>2975</v>
      </c>
      <c r="F669" s="227">
        <v>2122</v>
      </c>
      <c r="G669" s="236">
        <v>1360</v>
      </c>
      <c r="H669" s="243">
        <f t="shared" ref="H669:H670" si="934">C669-C668</f>
        <v>321</v>
      </c>
      <c r="I669" s="243">
        <f t="shared" ref="I669:I670" si="935">D669-D668</f>
        <v>325</v>
      </c>
      <c r="J669" s="243">
        <f t="shared" ref="J669:J670" si="936">E669-E668</f>
        <v>733</v>
      </c>
      <c r="K669" s="243">
        <f t="shared" ref="K669:K670" si="937">F669-F668</f>
        <v>45</v>
      </c>
      <c r="L669" s="243">
        <f t="shared" ref="L669:L670" si="938">G669-G668</f>
        <v>77</v>
      </c>
      <c r="N669" s="226">
        <f t="shared" ref="N669:N675" si="939">EOMONTH(B669,-1)+1</f>
        <v>44256</v>
      </c>
    </row>
    <row r="670" spans="1:14" s="64" customFormat="1">
      <c r="A670" s="64">
        <f t="shared" si="933"/>
        <v>5</v>
      </c>
      <c r="B670" s="226">
        <f t="shared" si="616"/>
        <v>44281</v>
      </c>
      <c r="C670" s="227">
        <v>2178</v>
      </c>
      <c r="D670" s="342">
        <v>2293</v>
      </c>
      <c r="E670" s="227">
        <v>2827</v>
      </c>
      <c r="F670" s="227">
        <v>1983</v>
      </c>
      <c r="G670" s="236">
        <v>1272</v>
      </c>
      <c r="H670" s="243">
        <f t="shared" si="934"/>
        <v>-103</v>
      </c>
      <c r="I670" s="243">
        <f t="shared" si="935"/>
        <v>-51</v>
      </c>
      <c r="J670" s="243">
        <f t="shared" si="936"/>
        <v>-148</v>
      </c>
      <c r="K670" s="243">
        <f t="shared" si="937"/>
        <v>-139</v>
      </c>
      <c r="L670" s="243">
        <f t="shared" si="938"/>
        <v>-88</v>
      </c>
      <c r="N670" s="226">
        <f t="shared" si="939"/>
        <v>44256</v>
      </c>
    </row>
    <row r="671" spans="1:14" s="64" customFormat="1">
      <c r="A671" s="64">
        <v>5</v>
      </c>
      <c r="B671" s="226">
        <f>B670+6</f>
        <v>44287</v>
      </c>
      <c r="C671" s="227">
        <v>2072</v>
      </c>
      <c r="D671" s="342">
        <v>2394</v>
      </c>
      <c r="E671" s="227">
        <v>2484</v>
      </c>
      <c r="F671" s="227">
        <v>1840</v>
      </c>
      <c r="G671" s="236">
        <v>1137</v>
      </c>
      <c r="H671" s="243">
        <f t="shared" ref="H671:H672" si="940">C671-C670</f>
        <v>-106</v>
      </c>
      <c r="I671" s="243">
        <f t="shared" ref="I671:I672" si="941">D671-D670</f>
        <v>101</v>
      </c>
      <c r="J671" s="243">
        <f t="shared" ref="J671:J672" si="942">E671-E670</f>
        <v>-343</v>
      </c>
      <c r="K671" s="243">
        <f t="shared" ref="K671:K672" si="943">F671-F670</f>
        <v>-143</v>
      </c>
      <c r="L671" s="243">
        <f t="shared" ref="L671:L672" si="944">G671-G670</f>
        <v>-135</v>
      </c>
      <c r="N671" s="226">
        <f t="shared" si="939"/>
        <v>44287</v>
      </c>
    </row>
    <row r="672" spans="1:14" s="64" customFormat="1">
      <c r="A672" s="64">
        <f t="shared" ref="A672" si="945">WEEKDAY(B672,2)</f>
        <v>5</v>
      </c>
      <c r="B672" s="226">
        <f>B671+8</f>
        <v>44295</v>
      </c>
      <c r="C672" s="227">
        <v>2085</v>
      </c>
      <c r="D672" s="342">
        <v>2883</v>
      </c>
      <c r="E672" s="227">
        <v>2003</v>
      </c>
      <c r="F672" s="227">
        <v>1780</v>
      </c>
      <c r="G672" s="236">
        <v>1049</v>
      </c>
      <c r="H672" s="243">
        <f t="shared" si="940"/>
        <v>13</v>
      </c>
      <c r="I672" s="243">
        <f t="shared" si="941"/>
        <v>489</v>
      </c>
      <c r="J672" s="243">
        <f t="shared" si="942"/>
        <v>-481</v>
      </c>
      <c r="K672" s="243">
        <f t="shared" si="943"/>
        <v>-60</v>
      </c>
      <c r="L672" s="243">
        <f t="shared" si="944"/>
        <v>-88</v>
      </c>
      <c r="N672" s="226">
        <f t="shared" si="939"/>
        <v>44287</v>
      </c>
    </row>
    <row r="673" spans="1:14" s="64" customFormat="1">
      <c r="A673" s="64">
        <f t="shared" ref="A673:A674" si="946">WEEKDAY(B673,2)</f>
        <v>5</v>
      </c>
      <c r="B673" s="226">
        <f t="shared" ref="B673:B681" si="947">B672+7</f>
        <v>44302</v>
      </c>
      <c r="C673" s="227">
        <v>2385</v>
      </c>
      <c r="D673" s="342">
        <v>3439</v>
      </c>
      <c r="E673" s="227">
        <v>2347</v>
      </c>
      <c r="F673" s="227">
        <v>1849</v>
      </c>
      <c r="G673" s="236">
        <v>1006</v>
      </c>
      <c r="H673" s="243">
        <f t="shared" ref="H673:H674" si="948">C673-C672</f>
        <v>300</v>
      </c>
      <c r="I673" s="243">
        <f t="shared" ref="I673:I674" si="949">D673-D672</f>
        <v>556</v>
      </c>
      <c r="J673" s="243">
        <f t="shared" ref="J673:J674" si="950">E673-E672</f>
        <v>344</v>
      </c>
      <c r="K673" s="243">
        <f t="shared" ref="K673:K674" si="951">F673-F672</f>
        <v>69</v>
      </c>
      <c r="L673" s="243">
        <f t="shared" ref="L673:L674" si="952">G673-G672</f>
        <v>-43</v>
      </c>
      <c r="N673" s="226">
        <f t="shared" si="939"/>
        <v>44287</v>
      </c>
    </row>
    <row r="674" spans="1:14" s="64" customFormat="1">
      <c r="A674" s="64">
        <f t="shared" si="946"/>
        <v>5</v>
      </c>
      <c r="B674" s="226">
        <f t="shared" si="947"/>
        <v>44309</v>
      </c>
      <c r="C674" s="227">
        <v>2788</v>
      </c>
      <c r="D674" s="342">
        <v>4192</v>
      </c>
      <c r="E674" s="227">
        <v>2630</v>
      </c>
      <c r="F674" s="227">
        <v>2085</v>
      </c>
      <c r="G674" s="236">
        <v>1092</v>
      </c>
      <c r="H674" s="243">
        <f t="shared" si="948"/>
        <v>403</v>
      </c>
      <c r="I674" s="243">
        <f t="shared" si="949"/>
        <v>753</v>
      </c>
      <c r="J674" s="243">
        <f t="shared" si="950"/>
        <v>283</v>
      </c>
      <c r="K674" s="243">
        <f t="shared" si="951"/>
        <v>236</v>
      </c>
      <c r="L674" s="243">
        <f t="shared" si="952"/>
        <v>86</v>
      </c>
      <c r="N674" s="226">
        <f t="shared" si="939"/>
        <v>44287</v>
      </c>
    </row>
    <row r="675" spans="1:14" s="64" customFormat="1">
      <c r="A675" s="64">
        <f t="shared" ref="A675:A676" si="953">WEEKDAY(B675,2)</f>
        <v>5</v>
      </c>
      <c r="B675" s="226">
        <f t="shared" si="947"/>
        <v>44316</v>
      </c>
      <c r="C675" s="227">
        <v>3053</v>
      </c>
      <c r="D675" s="342">
        <v>4896</v>
      </c>
      <c r="E675" s="227">
        <v>2672</v>
      </c>
      <c r="F675" s="227">
        <v>2144</v>
      </c>
      <c r="G675" s="236">
        <v>1145</v>
      </c>
      <c r="H675" s="243">
        <f t="shared" ref="H675:H676" si="954">C675-C674</f>
        <v>265</v>
      </c>
      <c r="I675" s="243">
        <f t="shared" ref="I675:I676" si="955">D675-D674</f>
        <v>704</v>
      </c>
      <c r="J675" s="243">
        <f t="shared" ref="J675:J676" si="956">E675-E674</f>
        <v>42</v>
      </c>
      <c r="K675" s="243">
        <f t="shared" ref="K675:K676" si="957">F675-F674</f>
        <v>59</v>
      </c>
      <c r="L675" s="243">
        <f t="shared" ref="L675:L676" si="958">G675-G674</f>
        <v>53</v>
      </c>
      <c r="N675" s="226">
        <f t="shared" si="939"/>
        <v>44287</v>
      </c>
    </row>
    <row r="676" spans="1:14" s="64" customFormat="1">
      <c r="A676" s="64">
        <f t="shared" si="953"/>
        <v>5</v>
      </c>
      <c r="B676" s="226">
        <f t="shared" si="947"/>
        <v>44323</v>
      </c>
      <c r="C676" s="227">
        <v>3183</v>
      </c>
      <c r="D676" s="342">
        <v>5006</v>
      </c>
      <c r="E676" s="227">
        <v>2955</v>
      </c>
      <c r="F676" s="227">
        <v>2196</v>
      </c>
      <c r="G676" s="236">
        <v>1189</v>
      </c>
      <c r="H676" s="243">
        <f t="shared" si="954"/>
        <v>130</v>
      </c>
      <c r="I676" s="243">
        <f t="shared" si="955"/>
        <v>110</v>
      </c>
      <c r="J676" s="243">
        <f t="shared" si="956"/>
        <v>283</v>
      </c>
      <c r="K676" s="243">
        <f t="shared" si="957"/>
        <v>52</v>
      </c>
      <c r="L676" s="243">
        <f t="shared" si="958"/>
        <v>44</v>
      </c>
      <c r="N676" s="226">
        <f t="shared" ref="N676:N678" si="959">EOMONTH(B676,-1)+1</f>
        <v>44317</v>
      </c>
    </row>
    <row r="677" spans="1:14" s="64" customFormat="1">
      <c r="A677" s="64">
        <f t="shared" ref="A677:A678" si="960">WEEKDAY(B677,2)</f>
        <v>5</v>
      </c>
      <c r="B677" s="226">
        <f t="shared" si="947"/>
        <v>44330</v>
      </c>
      <c r="C677" s="227">
        <v>2939</v>
      </c>
      <c r="D677" s="342">
        <v>4165</v>
      </c>
      <c r="E677" s="227">
        <v>2961</v>
      </c>
      <c r="F677" s="227">
        <v>2297</v>
      </c>
      <c r="G677" s="236">
        <v>1269</v>
      </c>
      <c r="H677" s="243">
        <f t="shared" ref="H677:H679" si="961">C677-C676</f>
        <v>-244</v>
      </c>
      <c r="I677" s="243">
        <f t="shared" ref="I677:I679" si="962">D677-D676</f>
        <v>-841</v>
      </c>
      <c r="J677" s="243">
        <f t="shared" ref="J677:J679" si="963">E677-E676</f>
        <v>6</v>
      </c>
      <c r="K677" s="243">
        <f t="shared" ref="K677:K679" si="964">F677-F676</f>
        <v>101</v>
      </c>
      <c r="L677" s="243">
        <f t="shared" ref="L677:L679" si="965">G677-G676</f>
        <v>80</v>
      </c>
      <c r="N677" s="226">
        <f t="shared" si="959"/>
        <v>44317</v>
      </c>
    </row>
    <row r="678" spans="1:14" s="64" customFormat="1">
      <c r="A678" s="64">
        <f t="shared" si="960"/>
        <v>5</v>
      </c>
      <c r="B678" s="226">
        <f t="shared" si="947"/>
        <v>44337</v>
      </c>
      <c r="C678" s="227">
        <v>2869</v>
      </c>
      <c r="D678" s="342">
        <v>3930</v>
      </c>
      <c r="E678" s="227">
        <v>2855</v>
      </c>
      <c r="F678" s="227">
        <v>2408</v>
      </c>
      <c r="G678" s="236">
        <v>1317</v>
      </c>
      <c r="H678" s="243">
        <f t="shared" si="961"/>
        <v>-70</v>
      </c>
      <c r="I678" s="243">
        <f t="shared" si="962"/>
        <v>-235</v>
      </c>
      <c r="J678" s="243">
        <f t="shared" si="963"/>
        <v>-106</v>
      </c>
      <c r="K678" s="243">
        <f t="shared" si="964"/>
        <v>111</v>
      </c>
      <c r="L678" s="243">
        <f t="shared" si="965"/>
        <v>48</v>
      </c>
      <c r="N678" s="226">
        <f t="shared" si="959"/>
        <v>44317</v>
      </c>
    </row>
    <row r="679" spans="1:14" s="64" customFormat="1">
      <c r="A679" s="64">
        <f t="shared" ref="A679:A684" si="966">WEEKDAY(B679,2)</f>
        <v>5</v>
      </c>
      <c r="B679" s="226">
        <f t="shared" si="947"/>
        <v>44344</v>
      </c>
      <c r="C679" s="227">
        <v>2596</v>
      </c>
      <c r="D679" s="342">
        <v>3089</v>
      </c>
      <c r="E679" s="227">
        <v>2760</v>
      </c>
      <c r="F679" s="227">
        <v>2504</v>
      </c>
      <c r="G679" s="236">
        <v>1343</v>
      </c>
      <c r="H679" s="243">
        <f t="shared" si="961"/>
        <v>-273</v>
      </c>
      <c r="I679" s="243">
        <f t="shared" si="962"/>
        <v>-841</v>
      </c>
      <c r="J679" s="243">
        <f t="shared" si="963"/>
        <v>-95</v>
      </c>
      <c r="K679" s="243">
        <f t="shared" si="964"/>
        <v>96</v>
      </c>
      <c r="L679" s="243">
        <f t="shared" si="965"/>
        <v>26</v>
      </c>
      <c r="N679" s="226">
        <f t="shared" ref="N679:N680" si="967">EOMONTH(B679,-1)+1</f>
        <v>44317</v>
      </c>
    </row>
    <row r="680" spans="1:14" s="64" customFormat="1">
      <c r="A680" s="64">
        <f t="shared" si="966"/>
        <v>5</v>
      </c>
      <c r="B680" s="226">
        <f t="shared" si="947"/>
        <v>44351</v>
      </c>
      <c r="C680" s="227">
        <v>2438</v>
      </c>
      <c r="D680" s="342">
        <v>2524</v>
      </c>
      <c r="E680" s="227">
        <v>2933</v>
      </c>
      <c r="F680" s="227">
        <v>2449</v>
      </c>
      <c r="G680" s="236">
        <v>1337</v>
      </c>
      <c r="H680" s="243">
        <f t="shared" ref="H680:H681" si="968">C680-C679</f>
        <v>-158</v>
      </c>
      <c r="I680" s="243">
        <f t="shared" ref="I680:I681" si="969">D680-D679</f>
        <v>-565</v>
      </c>
      <c r="J680" s="243">
        <f t="shared" ref="J680:J681" si="970">E680-E679</f>
        <v>173</v>
      </c>
      <c r="K680" s="243">
        <f t="shared" ref="K680:K681" si="971">F680-F679</f>
        <v>-55</v>
      </c>
      <c r="L680" s="243">
        <f t="shared" ref="L680:L681" si="972">G680-G679</f>
        <v>-6</v>
      </c>
      <c r="N680" s="226">
        <f t="shared" si="967"/>
        <v>44348</v>
      </c>
    </row>
    <row r="681" spans="1:14" s="64" customFormat="1">
      <c r="A681" s="64">
        <f t="shared" ref="A681" si="973">WEEKDAY(B681,2)</f>
        <v>5</v>
      </c>
      <c r="B681" s="226">
        <f t="shared" si="947"/>
        <v>44358</v>
      </c>
      <c r="C681" s="227">
        <v>2857</v>
      </c>
      <c r="D681" s="342">
        <v>3346</v>
      </c>
      <c r="E681" s="227">
        <v>3302</v>
      </c>
      <c r="F681" s="227">
        <v>2592</v>
      </c>
      <c r="G681" s="236">
        <v>1361</v>
      </c>
      <c r="H681" s="243">
        <f t="shared" si="968"/>
        <v>419</v>
      </c>
      <c r="I681" s="243">
        <f t="shared" si="969"/>
        <v>822</v>
      </c>
      <c r="J681" s="243">
        <f t="shared" si="970"/>
        <v>369</v>
      </c>
      <c r="K681" s="243">
        <f t="shared" si="971"/>
        <v>143</v>
      </c>
      <c r="L681" s="243">
        <f t="shared" si="972"/>
        <v>24</v>
      </c>
      <c r="N681" s="226">
        <f t="shared" ref="N681:N683" si="974">EOMONTH(B681,-1)+1</f>
        <v>44348</v>
      </c>
    </row>
    <row r="682" spans="1:14" s="64" customFormat="1">
      <c r="A682" s="64">
        <v>5</v>
      </c>
      <c r="B682" s="226">
        <f>B681+6</f>
        <v>44364</v>
      </c>
      <c r="C682" s="227">
        <v>3267</v>
      </c>
      <c r="D682" s="342">
        <v>4212</v>
      </c>
      <c r="E682" s="227">
        <v>3558</v>
      </c>
      <c r="F682" s="227">
        <v>2754</v>
      </c>
      <c r="G682" s="236">
        <v>1388</v>
      </c>
      <c r="H682" s="243">
        <f t="shared" ref="H682:H683" si="975">C682-C681</f>
        <v>410</v>
      </c>
      <c r="I682" s="243">
        <f t="shared" ref="I682:I683" si="976">D682-D681</f>
        <v>866</v>
      </c>
      <c r="J682" s="243">
        <f t="shared" ref="J682:J683" si="977">E682-E681</f>
        <v>256</v>
      </c>
      <c r="K682" s="243">
        <f t="shared" ref="K682:K683" si="978">F682-F681</f>
        <v>162</v>
      </c>
      <c r="L682" s="243">
        <f t="shared" ref="L682:L683" si="979">G682-G681</f>
        <v>27</v>
      </c>
      <c r="N682" s="226">
        <f t="shared" si="974"/>
        <v>44348</v>
      </c>
    </row>
    <row r="683" spans="1:14" s="64" customFormat="1">
      <c r="A683" s="64">
        <v>5</v>
      </c>
      <c r="B683" s="226">
        <f>B682+7</f>
        <v>44371</v>
      </c>
      <c r="C683" s="227">
        <v>3255</v>
      </c>
      <c r="D683" s="342">
        <v>3987</v>
      </c>
      <c r="E683" s="227">
        <v>3642</v>
      </c>
      <c r="F683" s="227">
        <v>2877</v>
      </c>
      <c r="G683" s="236">
        <v>1503</v>
      </c>
      <c r="H683" s="243">
        <f t="shared" si="975"/>
        <v>-12</v>
      </c>
      <c r="I683" s="243">
        <f t="shared" si="976"/>
        <v>-225</v>
      </c>
      <c r="J683" s="243">
        <f t="shared" si="977"/>
        <v>84</v>
      </c>
      <c r="K683" s="243">
        <f t="shared" si="978"/>
        <v>123</v>
      </c>
      <c r="L683" s="243">
        <f t="shared" si="979"/>
        <v>115</v>
      </c>
      <c r="N683" s="226">
        <f t="shared" si="974"/>
        <v>44348</v>
      </c>
    </row>
    <row r="684" spans="1:14" s="64" customFormat="1">
      <c r="A684" s="64">
        <f t="shared" si="966"/>
        <v>5</v>
      </c>
      <c r="B684" s="226">
        <f>B683+8</f>
        <v>44379</v>
      </c>
      <c r="C684" s="227">
        <v>3285</v>
      </c>
      <c r="D684" s="342">
        <v>3510</v>
      </c>
      <c r="E684" s="227">
        <v>4269</v>
      </c>
      <c r="F684" s="227">
        <v>2935</v>
      </c>
      <c r="G684" s="236">
        <v>1555</v>
      </c>
      <c r="H684" s="243">
        <f t="shared" ref="H684:H685" si="980">C684-C683</f>
        <v>30</v>
      </c>
      <c r="I684" s="243">
        <f t="shared" ref="I684:I685" si="981">D684-D683</f>
        <v>-477</v>
      </c>
      <c r="J684" s="243">
        <f t="shared" ref="J684:J685" si="982">E684-E683</f>
        <v>627</v>
      </c>
      <c r="K684" s="243">
        <f t="shared" ref="K684:K685" si="983">F684-F683</f>
        <v>58</v>
      </c>
      <c r="L684" s="243">
        <f t="shared" ref="L684:L685" si="984">G684-G683</f>
        <v>52</v>
      </c>
      <c r="N684" s="226">
        <f t="shared" ref="N684:N685" si="985">EOMONTH(B684,-1)+1</f>
        <v>44378</v>
      </c>
    </row>
    <row r="685" spans="1:14" s="64" customFormat="1">
      <c r="A685" s="64">
        <v>6</v>
      </c>
      <c r="B685" s="226">
        <f>B684+7</f>
        <v>44386</v>
      </c>
      <c r="C685" s="227">
        <v>3300</v>
      </c>
      <c r="D685" s="342">
        <v>3735</v>
      </c>
      <c r="E685" s="227">
        <v>4101</v>
      </c>
      <c r="F685" s="227">
        <v>2891</v>
      </c>
      <c r="G685" s="236">
        <v>1651</v>
      </c>
      <c r="H685" s="243">
        <f t="shared" si="980"/>
        <v>15</v>
      </c>
      <c r="I685" s="243">
        <f t="shared" si="981"/>
        <v>225</v>
      </c>
      <c r="J685" s="243">
        <f t="shared" si="982"/>
        <v>-168</v>
      </c>
      <c r="K685" s="243">
        <f t="shared" si="983"/>
        <v>-44</v>
      </c>
      <c r="L685" s="243">
        <f t="shared" si="984"/>
        <v>96</v>
      </c>
      <c r="N685" s="226">
        <f t="shared" si="985"/>
        <v>44378</v>
      </c>
    </row>
    <row r="686" spans="1:14" s="64" customFormat="1">
      <c r="A686" s="64">
        <v>7</v>
      </c>
      <c r="B686" s="226">
        <f>B685+7</f>
        <v>44393</v>
      </c>
      <c r="C686" s="227">
        <v>3059</v>
      </c>
      <c r="D686" s="342">
        <v>3514</v>
      </c>
      <c r="E686" s="227">
        <v>3623</v>
      </c>
      <c r="F686" s="227">
        <v>2774</v>
      </c>
      <c r="G686" s="236">
        <v>1681</v>
      </c>
      <c r="H686" s="243">
        <f t="shared" ref="H686:H687" si="986">C686-C685</f>
        <v>-241</v>
      </c>
      <c r="I686" s="243">
        <f t="shared" ref="I686:I687" si="987">D686-D685</f>
        <v>-221</v>
      </c>
      <c r="J686" s="243">
        <f t="shared" ref="J686:J687" si="988">E686-E685</f>
        <v>-478</v>
      </c>
      <c r="K686" s="243">
        <f t="shared" ref="K686:K687" si="989">F686-F685</f>
        <v>-117</v>
      </c>
      <c r="L686" s="243">
        <f t="shared" ref="L686:L687" si="990">G686-G685</f>
        <v>30</v>
      </c>
      <c r="N686" s="226">
        <f t="shared" ref="N686:N687" si="991">EOMONTH(B686,-1)+1</f>
        <v>44378</v>
      </c>
    </row>
    <row r="687" spans="1:14" s="64" customFormat="1">
      <c r="A687" s="64">
        <v>7</v>
      </c>
      <c r="B687" s="226">
        <f>B686+7</f>
        <v>44400</v>
      </c>
      <c r="C687" s="227">
        <v>3199</v>
      </c>
      <c r="D687" s="342">
        <v>3915</v>
      </c>
      <c r="E687" s="227">
        <v>3528</v>
      </c>
      <c r="F687" s="227">
        <v>2871</v>
      </c>
      <c r="G687" s="236">
        <v>1736</v>
      </c>
      <c r="H687" s="243">
        <f t="shared" si="986"/>
        <v>140</v>
      </c>
      <c r="I687" s="243">
        <f t="shared" si="987"/>
        <v>401</v>
      </c>
      <c r="J687" s="243">
        <f t="shared" si="988"/>
        <v>-95</v>
      </c>
      <c r="K687" s="243">
        <f t="shared" si="989"/>
        <v>97</v>
      </c>
      <c r="L687" s="243">
        <f t="shared" si="990"/>
        <v>55</v>
      </c>
      <c r="N687" s="226">
        <f t="shared" si="991"/>
        <v>44378</v>
      </c>
    </row>
    <row r="688" spans="1:14" s="64" customFormat="1">
      <c r="B688" s="226">
        <f>B687+7</f>
        <v>44407</v>
      </c>
      <c r="C688" s="227">
        <v>3292</v>
      </c>
      <c r="D688" s="342">
        <v>4306</v>
      </c>
      <c r="E688" s="227">
        <v>3304</v>
      </c>
      <c r="F688" s="227">
        <v>2945</v>
      </c>
      <c r="G688" s="236">
        <v>1760</v>
      </c>
      <c r="H688" s="243">
        <f t="shared" ref="H688:H689" si="992">C688-C687</f>
        <v>93</v>
      </c>
      <c r="I688" s="243">
        <f t="shared" ref="I688:I689" si="993">D688-D687</f>
        <v>391</v>
      </c>
      <c r="J688" s="243">
        <f t="shared" ref="J688:J689" si="994">E688-E687</f>
        <v>-224</v>
      </c>
      <c r="K688" s="243">
        <f t="shared" ref="K688:K689" si="995">F688-F687</f>
        <v>74</v>
      </c>
      <c r="L688" s="243">
        <f t="shared" ref="L688:L689" si="996">G688-G687</f>
        <v>24</v>
      </c>
      <c r="N688" s="226">
        <f t="shared" ref="N688:N689" si="997">EOMONTH(B688,-1)+1</f>
        <v>44378</v>
      </c>
    </row>
    <row r="689" spans="2:14" s="64" customFormat="1">
      <c r="B689" s="226">
        <f>B688+6</f>
        <v>44413</v>
      </c>
      <c r="C689" s="227">
        <v>3376</v>
      </c>
      <c r="D689" s="342">
        <v>4414</v>
      </c>
      <c r="E689" s="227">
        <v>3418</v>
      </c>
      <c r="F689" s="227">
        <v>2996</v>
      </c>
      <c r="G689" s="236">
        <v>1766</v>
      </c>
      <c r="H689" s="243">
        <f t="shared" si="992"/>
        <v>84</v>
      </c>
      <c r="I689" s="243">
        <f t="shared" si="993"/>
        <v>108</v>
      </c>
      <c r="J689" s="243">
        <f t="shared" si="994"/>
        <v>114</v>
      </c>
      <c r="K689" s="243">
        <f t="shared" si="995"/>
        <v>51</v>
      </c>
      <c r="L689" s="243">
        <f t="shared" si="996"/>
        <v>6</v>
      </c>
      <c r="N689" s="226">
        <f t="shared" si="997"/>
        <v>44409</v>
      </c>
    </row>
    <row r="690" spans="2:14" s="64" customFormat="1">
      <c r="B690" s="226">
        <f>B689+7</f>
        <v>44420</v>
      </c>
      <c r="C690" s="227">
        <v>3566</v>
      </c>
      <c r="D690" s="342">
        <v>4766</v>
      </c>
      <c r="E690" s="227">
        <v>3566</v>
      </c>
      <c r="F690" s="227">
        <v>3098</v>
      </c>
      <c r="G690" s="236">
        <v>1816</v>
      </c>
      <c r="H690" s="243">
        <f t="shared" ref="H690:H691" si="998">C690-C689</f>
        <v>190</v>
      </c>
      <c r="I690" s="243">
        <f t="shared" ref="I690:I691" si="999">D690-D689</f>
        <v>352</v>
      </c>
      <c r="J690" s="243">
        <f t="shared" ref="J690:J691" si="1000">E690-E689</f>
        <v>148</v>
      </c>
      <c r="K690" s="243">
        <f t="shared" ref="K690:K691" si="1001">F690-F689</f>
        <v>102</v>
      </c>
      <c r="L690" s="243">
        <f t="shared" ref="L690:L691" si="1002">G690-G689</f>
        <v>50</v>
      </c>
      <c r="N690" s="226">
        <f t="shared" ref="N690:N693" si="1003">EOMONTH(B690,-1)+1</f>
        <v>44409</v>
      </c>
    </row>
    <row r="691" spans="2:14" s="64" customFormat="1">
      <c r="B691" s="226">
        <f>B690+8</f>
        <v>44428</v>
      </c>
      <c r="C691" s="227">
        <v>4092</v>
      </c>
      <c r="D691" s="342">
        <v>5997</v>
      </c>
      <c r="E691" s="227">
        <v>3785</v>
      </c>
      <c r="F691" s="227">
        <v>3276</v>
      </c>
      <c r="G691" s="236">
        <v>1878</v>
      </c>
      <c r="H691" s="243">
        <f t="shared" si="998"/>
        <v>526</v>
      </c>
      <c r="I691" s="243">
        <f t="shared" si="999"/>
        <v>1231</v>
      </c>
      <c r="J691" s="243">
        <f t="shared" si="1000"/>
        <v>219</v>
      </c>
      <c r="K691" s="243">
        <f t="shared" si="1001"/>
        <v>178</v>
      </c>
      <c r="L691" s="243">
        <f t="shared" si="1002"/>
        <v>62</v>
      </c>
      <c r="N691" s="226">
        <f t="shared" si="1003"/>
        <v>44409</v>
      </c>
    </row>
    <row r="692" spans="2:14" s="64" customFormat="1">
      <c r="B692" s="226">
        <f>B691+7</f>
        <v>44435</v>
      </c>
      <c r="C692" s="227">
        <v>4235</v>
      </c>
      <c r="D692" s="342">
        <v>6162</v>
      </c>
      <c r="E692" s="227">
        <v>3874</v>
      </c>
      <c r="F692" s="227">
        <v>3470</v>
      </c>
      <c r="G692" s="236">
        <v>1879</v>
      </c>
      <c r="H692" s="243">
        <f t="shared" ref="H692:H693" si="1004">C692-C691</f>
        <v>143</v>
      </c>
      <c r="I692" s="243">
        <f t="shared" ref="I692:I693" si="1005">D692-D691</f>
        <v>165</v>
      </c>
      <c r="J692" s="243">
        <f t="shared" ref="J692:J693" si="1006">E692-E691</f>
        <v>89</v>
      </c>
      <c r="K692" s="243">
        <f t="shared" ref="K692:K693" si="1007">F692-F691</f>
        <v>194</v>
      </c>
      <c r="L692" s="243">
        <f t="shared" ref="L692:L693" si="1008">G692-G691</f>
        <v>1</v>
      </c>
      <c r="N692" s="226">
        <f t="shared" si="1003"/>
        <v>44409</v>
      </c>
    </row>
    <row r="693" spans="2:14" s="64" customFormat="1">
      <c r="B693" s="226">
        <f>B692+6</f>
        <v>44441</v>
      </c>
      <c r="C693" s="227">
        <v>4001</v>
      </c>
      <c r="D693" s="342">
        <v>5716</v>
      </c>
      <c r="E693" s="227">
        <v>3649</v>
      </c>
      <c r="F693" s="227">
        <v>3393</v>
      </c>
      <c r="G693" s="236">
        <v>1843</v>
      </c>
      <c r="H693" s="243">
        <f t="shared" si="1004"/>
        <v>-234</v>
      </c>
      <c r="I693" s="243">
        <f t="shared" si="1005"/>
        <v>-446</v>
      </c>
      <c r="J693" s="243">
        <f t="shared" si="1006"/>
        <v>-225</v>
      </c>
      <c r="K693" s="243">
        <f t="shared" si="1007"/>
        <v>-77</v>
      </c>
      <c r="L693" s="243">
        <f t="shared" si="1008"/>
        <v>-36</v>
      </c>
      <c r="N693" s="226">
        <f t="shared" si="1003"/>
        <v>44440</v>
      </c>
    </row>
    <row r="694" spans="2:14" s="64" customFormat="1">
      <c r="B694" s="226">
        <f>B693+8</f>
        <v>44449</v>
      </c>
      <c r="C694" s="227">
        <v>3864</v>
      </c>
      <c r="D694" s="342">
        <v>5567</v>
      </c>
      <c r="E694" s="227">
        <v>3595</v>
      </c>
      <c r="F694" s="227">
        <v>3170</v>
      </c>
      <c r="G694" s="236">
        <v>1807</v>
      </c>
      <c r="H694" s="243">
        <f t="shared" ref="H694" si="1009">C694-C693</f>
        <v>-137</v>
      </c>
      <c r="I694" s="243">
        <f t="shared" ref="I694" si="1010">D694-D693</f>
        <v>-149</v>
      </c>
      <c r="J694" s="243">
        <f t="shared" ref="J694" si="1011">E694-E693</f>
        <v>-54</v>
      </c>
      <c r="K694" s="243">
        <f t="shared" ref="K694" si="1012">F694-F693</f>
        <v>-223</v>
      </c>
      <c r="L694" s="243">
        <f t="shared" ref="L694" si="1013">G694-G693</f>
        <v>-36</v>
      </c>
      <c r="N694" s="226">
        <f t="shared" ref="N694" si="1014">EOMONTH(B694,-1)+1</f>
        <v>44440</v>
      </c>
    </row>
    <row r="695" spans="2:14" s="64" customFormat="1">
      <c r="B695" s="226">
        <f>B694+10</f>
        <v>44459</v>
      </c>
      <c r="C695" s="227">
        <v>4304</v>
      </c>
      <c r="D695" s="342">
        <v>6487</v>
      </c>
      <c r="E695" s="227">
        <v>3916</v>
      </c>
      <c r="F695" s="227">
        <v>3319</v>
      </c>
      <c r="G695" s="236">
        <v>1876</v>
      </c>
      <c r="H695" s="243">
        <f t="shared" ref="H695:H697" si="1015">C695-C694</f>
        <v>440</v>
      </c>
      <c r="I695" s="243">
        <f t="shared" ref="I695:I697" si="1016">D695-D694</f>
        <v>920</v>
      </c>
      <c r="J695" s="243">
        <f t="shared" ref="J695:J697" si="1017">E695-E694</f>
        <v>321</v>
      </c>
      <c r="K695" s="243">
        <f t="shared" ref="K695:K697" si="1018">F695-F694</f>
        <v>149</v>
      </c>
      <c r="L695" s="243">
        <f t="shared" ref="L695:L697" si="1019">G695-G694</f>
        <v>69</v>
      </c>
      <c r="N695" s="226">
        <f t="shared" ref="N695:N699" si="1020">EOMONTH(B695,-1)+1</f>
        <v>44440</v>
      </c>
    </row>
    <row r="696" spans="2:14" s="64" customFormat="1">
      <c r="B696" s="226">
        <f>B695+7</f>
        <v>44466</v>
      </c>
      <c r="C696" s="227">
        <v>4644</v>
      </c>
      <c r="D696" s="342">
        <v>7393</v>
      </c>
      <c r="E696" s="227">
        <v>4012</v>
      </c>
      <c r="F696" s="227">
        <v>3359</v>
      </c>
      <c r="G696" s="236">
        <v>1925</v>
      </c>
      <c r="H696" s="243">
        <f t="shared" si="1015"/>
        <v>340</v>
      </c>
      <c r="I696" s="243">
        <f t="shared" si="1016"/>
        <v>906</v>
      </c>
      <c r="J696" s="243">
        <f t="shared" si="1017"/>
        <v>96</v>
      </c>
      <c r="K696" s="243">
        <f t="shared" si="1018"/>
        <v>40</v>
      </c>
      <c r="L696" s="243">
        <f t="shared" si="1019"/>
        <v>49</v>
      </c>
      <c r="N696" s="226">
        <f t="shared" si="1020"/>
        <v>44440</v>
      </c>
    </row>
    <row r="697" spans="2:14" s="64" customFormat="1">
      <c r="B697" s="226">
        <f>B696+7</f>
        <v>44473</v>
      </c>
      <c r="C697" s="227">
        <v>5267</v>
      </c>
      <c r="D697" s="342">
        <v>9289</v>
      </c>
      <c r="E697" s="227">
        <v>3961</v>
      </c>
      <c r="F697" s="227">
        <v>3381</v>
      </c>
      <c r="G697" s="236">
        <v>1992</v>
      </c>
      <c r="H697" s="243">
        <f t="shared" si="1015"/>
        <v>623</v>
      </c>
      <c r="I697" s="243">
        <f t="shared" si="1016"/>
        <v>1896</v>
      </c>
      <c r="J697" s="243">
        <f t="shared" si="1017"/>
        <v>-51</v>
      </c>
      <c r="K697" s="243">
        <f t="shared" si="1018"/>
        <v>22</v>
      </c>
      <c r="L697" s="243">
        <f t="shared" si="1019"/>
        <v>67</v>
      </c>
      <c r="N697" s="226">
        <f t="shared" si="1020"/>
        <v>44470</v>
      </c>
    </row>
    <row r="698" spans="2:14" s="64" customFormat="1">
      <c r="B698" s="226">
        <f>B697+7</f>
        <v>44480</v>
      </c>
      <c r="C698" s="227">
        <v>5526</v>
      </c>
      <c r="D698" s="342">
        <v>10112</v>
      </c>
      <c r="E698" s="227">
        <v>3866</v>
      </c>
      <c r="F698" s="227">
        <v>3417</v>
      </c>
      <c r="G698" s="236">
        <v>2015</v>
      </c>
      <c r="H698" s="243">
        <f t="shared" ref="H698:H700" si="1021">C698-C697</f>
        <v>259</v>
      </c>
      <c r="I698" s="243">
        <f t="shared" ref="I698:I700" si="1022">D698-D697</f>
        <v>823</v>
      </c>
      <c r="J698" s="243">
        <f t="shared" ref="J698:J700" si="1023">E698-E697</f>
        <v>-95</v>
      </c>
      <c r="K698" s="243">
        <f t="shared" ref="K698:K700" si="1024">F698-F697</f>
        <v>36</v>
      </c>
      <c r="L698" s="243">
        <f t="shared" ref="L698:L700" si="1025">G698-G697</f>
        <v>23</v>
      </c>
      <c r="N698" s="226">
        <f t="shared" ref="N698" si="1026">EOMONTH(B698,-1)+1</f>
        <v>44470</v>
      </c>
    </row>
    <row r="699" spans="2:14" s="64" customFormat="1">
      <c r="B699" s="226">
        <f>B698+4</f>
        <v>44484</v>
      </c>
      <c r="C699" s="227">
        <v>4854</v>
      </c>
      <c r="D699" s="342">
        <v>7767</v>
      </c>
      <c r="E699" s="227">
        <v>4065</v>
      </c>
      <c r="F699" s="227">
        <v>3576</v>
      </c>
      <c r="G699" s="236">
        <v>2021</v>
      </c>
      <c r="H699" s="243">
        <f t="shared" si="1021"/>
        <v>-672</v>
      </c>
      <c r="I699" s="243">
        <f t="shared" si="1022"/>
        <v>-2345</v>
      </c>
      <c r="J699" s="243">
        <f t="shared" si="1023"/>
        <v>199</v>
      </c>
      <c r="K699" s="243">
        <f t="shared" si="1024"/>
        <v>159</v>
      </c>
      <c r="L699" s="243">
        <f t="shared" si="1025"/>
        <v>6</v>
      </c>
      <c r="N699" s="226">
        <f t="shared" si="1020"/>
        <v>44470</v>
      </c>
    </row>
    <row r="700" spans="2:14" s="64" customFormat="1">
      <c r="B700" s="226">
        <f t="shared" ref="B700:B708" si="1027">B699+7</f>
        <v>44491</v>
      </c>
      <c r="C700" s="227">
        <v>4410</v>
      </c>
      <c r="D700" s="342">
        <v>6205</v>
      </c>
      <c r="E700" s="227">
        <v>4327</v>
      </c>
      <c r="F700" s="227">
        <v>3584</v>
      </c>
      <c r="G700" s="236">
        <v>2057</v>
      </c>
      <c r="H700" s="243">
        <f t="shared" si="1021"/>
        <v>-444</v>
      </c>
      <c r="I700" s="243">
        <f t="shared" si="1022"/>
        <v>-1562</v>
      </c>
      <c r="J700" s="243">
        <f t="shared" si="1023"/>
        <v>262</v>
      </c>
      <c r="K700" s="243">
        <f t="shared" si="1024"/>
        <v>8</v>
      </c>
      <c r="L700" s="243">
        <f t="shared" si="1025"/>
        <v>36</v>
      </c>
      <c r="N700" s="226">
        <f t="shared" ref="N700:N701" si="1028">EOMONTH(B700,-1)+1</f>
        <v>44470</v>
      </c>
    </row>
    <row r="701" spans="2:14" s="64" customFormat="1">
      <c r="B701" s="226">
        <f t="shared" si="1027"/>
        <v>44498</v>
      </c>
      <c r="C701" s="227">
        <v>3519</v>
      </c>
      <c r="D701" s="342">
        <v>4349</v>
      </c>
      <c r="E701" s="227">
        <v>3896</v>
      </c>
      <c r="F701" s="227">
        <v>3104</v>
      </c>
      <c r="G701" s="236">
        <v>1972</v>
      </c>
      <c r="H701" s="243">
        <f t="shared" ref="H701:H703" si="1029">C701-C700</f>
        <v>-891</v>
      </c>
      <c r="I701" s="243">
        <f t="shared" ref="I701:I703" si="1030">D701-D700</f>
        <v>-1856</v>
      </c>
      <c r="J701" s="243">
        <f t="shared" ref="J701:J703" si="1031">E701-E700</f>
        <v>-431</v>
      </c>
      <c r="K701" s="243">
        <f t="shared" ref="K701:K703" si="1032">F701-F700</f>
        <v>-480</v>
      </c>
      <c r="L701" s="243">
        <f t="shared" ref="L701:L703" si="1033">G701-G700</f>
        <v>-85</v>
      </c>
      <c r="N701" s="226">
        <f t="shared" si="1028"/>
        <v>44470</v>
      </c>
    </row>
    <row r="702" spans="2:14" s="64" customFormat="1">
      <c r="B702" s="226">
        <f t="shared" si="1027"/>
        <v>44505</v>
      </c>
      <c r="C702" s="227">
        <v>2715</v>
      </c>
      <c r="D702" s="342">
        <v>3280</v>
      </c>
      <c r="E702" s="227">
        <v>3071</v>
      </c>
      <c r="F702" s="227">
        <v>2416</v>
      </c>
      <c r="G702" s="236">
        <v>1726</v>
      </c>
      <c r="H702" s="243">
        <f t="shared" si="1029"/>
        <v>-804</v>
      </c>
      <c r="I702" s="243">
        <f t="shared" si="1030"/>
        <v>-1069</v>
      </c>
      <c r="J702" s="243">
        <f t="shared" si="1031"/>
        <v>-825</v>
      </c>
      <c r="K702" s="243">
        <f t="shared" si="1032"/>
        <v>-688</v>
      </c>
      <c r="L702" s="243">
        <f t="shared" si="1033"/>
        <v>-246</v>
      </c>
      <c r="N702" s="226">
        <f t="shared" ref="N702:N703" si="1034">EOMONTH(B702,-1)+1</f>
        <v>44501</v>
      </c>
    </row>
    <row r="703" spans="2:14" s="64" customFormat="1">
      <c r="B703" s="226">
        <f t="shared" si="1027"/>
        <v>44512</v>
      </c>
      <c r="C703" s="227">
        <v>2807</v>
      </c>
      <c r="D703" s="342">
        <v>3836</v>
      </c>
      <c r="E703" s="227">
        <v>2930</v>
      </c>
      <c r="F703" s="227">
        <v>2253</v>
      </c>
      <c r="G703" s="236">
        <v>1613</v>
      </c>
      <c r="H703" s="243">
        <f t="shared" si="1029"/>
        <v>92</v>
      </c>
      <c r="I703" s="243">
        <f t="shared" si="1030"/>
        <v>556</v>
      </c>
      <c r="J703" s="243">
        <f t="shared" si="1031"/>
        <v>-141</v>
      </c>
      <c r="K703" s="243">
        <f t="shared" si="1032"/>
        <v>-163</v>
      </c>
      <c r="L703" s="243">
        <f t="shared" si="1033"/>
        <v>-113</v>
      </c>
      <c r="N703" s="226">
        <f t="shared" si="1034"/>
        <v>44501</v>
      </c>
    </row>
    <row r="704" spans="2:14" s="64" customFormat="1">
      <c r="B704" s="226">
        <f t="shared" si="1027"/>
        <v>44519</v>
      </c>
      <c r="C704" s="227">
        <v>2552</v>
      </c>
      <c r="D704" s="342">
        <v>3610</v>
      </c>
      <c r="E704" s="227">
        <v>2282</v>
      </c>
      <c r="F704" s="227">
        <v>2237</v>
      </c>
      <c r="G704" s="236">
        <v>1561</v>
      </c>
      <c r="H704" s="243">
        <f t="shared" ref="H704:H705" si="1035">C704-C703</f>
        <v>-255</v>
      </c>
      <c r="I704" s="243">
        <f t="shared" ref="I704:I705" si="1036">D704-D703</f>
        <v>-226</v>
      </c>
      <c r="J704" s="243">
        <f t="shared" ref="J704:J705" si="1037">E704-E703</f>
        <v>-648</v>
      </c>
      <c r="K704" s="243">
        <f t="shared" ref="K704:K705" si="1038">F704-F703</f>
        <v>-16</v>
      </c>
      <c r="L704" s="243">
        <f t="shared" ref="L704:L705" si="1039">G704-G703</f>
        <v>-52</v>
      </c>
      <c r="N704" s="226">
        <f t="shared" ref="N704:N707" si="1040">EOMONTH(B704,-1)+1</f>
        <v>44501</v>
      </c>
    </row>
    <row r="705" spans="2:14" s="64" customFormat="1">
      <c r="B705" s="226">
        <f t="shared" si="1027"/>
        <v>44526</v>
      </c>
      <c r="C705" s="227">
        <v>2767</v>
      </c>
      <c r="D705" s="342">
        <v>3906</v>
      </c>
      <c r="E705" s="227">
        <v>2621</v>
      </c>
      <c r="F705" s="227">
        <v>2316</v>
      </c>
      <c r="G705" s="236">
        <v>1539</v>
      </c>
      <c r="H705" s="243">
        <f t="shared" si="1035"/>
        <v>215</v>
      </c>
      <c r="I705" s="243">
        <f t="shared" si="1036"/>
        <v>296</v>
      </c>
      <c r="J705" s="243">
        <f t="shared" si="1037"/>
        <v>339</v>
      </c>
      <c r="K705" s="243">
        <f t="shared" si="1038"/>
        <v>79</v>
      </c>
      <c r="L705" s="243">
        <f t="shared" si="1039"/>
        <v>-22</v>
      </c>
      <c r="N705" s="226">
        <f t="shared" si="1040"/>
        <v>44501</v>
      </c>
    </row>
    <row r="706" spans="2:14" s="64" customFormat="1">
      <c r="B706" s="226">
        <f t="shared" si="1027"/>
        <v>44533</v>
      </c>
      <c r="C706" s="227">
        <v>3171</v>
      </c>
      <c r="D706" s="342">
        <v>4594</v>
      </c>
      <c r="E706" s="227">
        <v>3128</v>
      </c>
      <c r="F706" s="227">
        <v>2431</v>
      </c>
      <c r="G706" s="236">
        <v>1559</v>
      </c>
      <c r="H706" s="243">
        <f t="shared" ref="H706:H707" si="1041">C706-C705</f>
        <v>404</v>
      </c>
      <c r="I706" s="243">
        <f t="shared" ref="I706:I707" si="1042">D706-D705</f>
        <v>688</v>
      </c>
      <c r="J706" s="243">
        <f t="shared" ref="J706:J707" si="1043">E706-E705</f>
        <v>507</v>
      </c>
      <c r="K706" s="243">
        <f t="shared" ref="K706:K707" si="1044">F706-F705</f>
        <v>115</v>
      </c>
      <c r="L706" s="243">
        <f t="shared" ref="L706:L707" si="1045">G706-G705</f>
        <v>20</v>
      </c>
      <c r="N706" s="226">
        <f t="shared" si="1040"/>
        <v>44531</v>
      </c>
    </row>
    <row r="707" spans="2:14" s="64" customFormat="1">
      <c r="B707" s="226">
        <f t="shared" si="1027"/>
        <v>44540</v>
      </c>
      <c r="C707" s="227">
        <v>3272</v>
      </c>
      <c r="D707" s="342">
        <v>4827</v>
      </c>
      <c r="E707" s="227">
        <v>3068</v>
      </c>
      <c r="F707" s="227">
        <v>2551</v>
      </c>
      <c r="G707" s="236">
        <v>1572</v>
      </c>
      <c r="H707" s="243">
        <f t="shared" si="1041"/>
        <v>101</v>
      </c>
      <c r="I707" s="243">
        <f t="shared" si="1042"/>
        <v>233</v>
      </c>
      <c r="J707" s="243">
        <f t="shared" si="1043"/>
        <v>-60</v>
      </c>
      <c r="K707" s="243">
        <f t="shared" si="1044"/>
        <v>120</v>
      </c>
      <c r="L707" s="243">
        <f t="shared" si="1045"/>
        <v>13</v>
      </c>
      <c r="N707" s="226">
        <f t="shared" si="1040"/>
        <v>44531</v>
      </c>
    </row>
    <row r="708" spans="2:14" s="64" customFormat="1">
      <c r="B708" s="226">
        <f t="shared" si="1027"/>
        <v>44547</v>
      </c>
      <c r="C708" s="227">
        <v>2379</v>
      </c>
      <c r="D708" s="342">
        <v>2727</v>
      </c>
      <c r="E708" s="227">
        <v>2444</v>
      </c>
      <c r="F708" s="227">
        <v>2469</v>
      </c>
      <c r="G708" s="236">
        <v>1547</v>
      </c>
      <c r="H708" s="243">
        <f t="shared" ref="H708:H710" si="1046">C708-C707</f>
        <v>-893</v>
      </c>
      <c r="I708" s="243">
        <f t="shared" ref="I708:I710" si="1047">D708-D707</f>
        <v>-2100</v>
      </c>
      <c r="J708" s="243">
        <f t="shared" ref="J708:J710" si="1048">E708-E707</f>
        <v>-624</v>
      </c>
      <c r="K708" s="243">
        <f t="shared" ref="K708:K710" si="1049">F708-F707</f>
        <v>-82</v>
      </c>
      <c r="L708" s="243">
        <f t="shared" ref="L708:L710" si="1050">G708-G707</f>
        <v>-25</v>
      </c>
      <c r="N708" s="226">
        <f t="shared" ref="N708:N712" si="1051">EOMONTH(B708,-1)+1</f>
        <v>44531</v>
      </c>
    </row>
    <row r="709" spans="2:14" s="64" customFormat="1">
      <c r="B709" s="226">
        <v>44568</v>
      </c>
      <c r="C709" s="227">
        <v>2289</v>
      </c>
      <c r="D709" s="342">
        <v>2432</v>
      </c>
      <c r="E709" s="227">
        <v>2957</v>
      </c>
      <c r="F709" s="227">
        <v>2074</v>
      </c>
      <c r="G709" s="236">
        <v>1300</v>
      </c>
      <c r="H709" s="243">
        <f t="shared" si="1046"/>
        <v>-90</v>
      </c>
      <c r="I709" s="243">
        <f t="shared" si="1047"/>
        <v>-295</v>
      </c>
      <c r="J709" s="243">
        <f t="shared" si="1048"/>
        <v>513</v>
      </c>
      <c r="K709" s="243">
        <f t="shared" si="1049"/>
        <v>-395</v>
      </c>
      <c r="L709" s="243">
        <f t="shared" si="1050"/>
        <v>-247</v>
      </c>
      <c r="N709" s="226">
        <f t="shared" si="1051"/>
        <v>44562</v>
      </c>
    </row>
    <row r="710" spans="2:14" s="64" customFormat="1">
      <c r="B710" s="226">
        <f>B709+7</f>
        <v>44575</v>
      </c>
      <c r="C710" s="227">
        <v>1764</v>
      </c>
      <c r="D710" s="342">
        <v>1496</v>
      </c>
      <c r="E710" s="227">
        <v>2375</v>
      </c>
      <c r="F710" s="227">
        <v>1897</v>
      </c>
      <c r="G710" s="236">
        <v>1192</v>
      </c>
      <c r="H710" s="243">
        <f t="shared" si="1046"/>
        <v>-525</v>
      </c>
      <c r="I710" s="243">
        <f t="shared" si="1047"/>
        <v>-936</v>
      </c>
      <c r="J710" s="243">
        <f t="shared" si="1048"/>
        <v>-582</v>
      </c>
      <c r="K710" s="243">
        <f t="shared" si="1049"/>
        <v>-177</v>
      </c>
      <c r="L710" s="243">
        <f t="shared" si="1050"/>
        <v>-108</v>
      </c>
      <c r="N710" s="226">
        <f t="shared" si="1051"/>
        <v>44562</v>
      </c>
    </row>
    <row r="711" spans="2:14" s="64" customFormat="1">
      <c r="B711" s="226">
        <f>B710+7</f>
        <v>44582</v>
      </c>
      <c r="C711" s="227">
        <v>1415</v>
      </c>
      <c r="D711" s="342">
        <v>891</v>
      </c>
      <c r="E711" s="227">
        <v>2010</v>
      </c>
      <c r="F711" s="227">
        <v>1749</v>
      </c>
      <c r="G711" s="236">
        <v>1103</v>
      </c>
      <c r="H711" s="243">
        <f t="shared" ref="H711:H713" si="1052">C711-C710</f>
        <v>-349</v>
      </c>
      <c r="I711" s="243">
        <f t="shared" ref="I711:I713" si="1053">D711-D710</f>
        <v>-605</v>
      </c>
      <c r="J711" s="243">
        <f t="shared" ref="J711:J713" si="1054">E711-E710</f>
        <v>-365</v>
      </c>
      <c r="K711" s="243">
        <f t="shared" ref="K711:K713" si="1055">F711-F710</f>
        <v>-148</v>
      </c>
      <c r="L711" s="243">
        <f t="shared" ref="L711:L713" si="1056">G711-G710</f>
        <v>-89</v>
      </c>
      <c r="N711" s="226">
        <f t="shared" ref="N711" si="1057">EOMONTH(B711,-1)+1</f>
        <v>44562</v>
      </c>
    </row>
    <row r="712" spans="2:14" s="64" customFormat="1">
      <c r="B712" s="226">
        <f>B711+8</f>
        <v>44590</v>
      </c>
      <c r="C712" s="227">
        <v>1302</v>
      </c>
      <c r="D712" s="342">
        <v>818</v>
      </c>
      <c r="E712" s="227">
        <v>1846</v>
      </c>
      <c r="F712" s="227">
        <v>1613</v>
      </c>
      <c r="G712" s="236">
        <v>1017</v>
      </c>
      <c r="H712" s="243">
        <f t="shared" si="1052"/>
        <v>-113</v>
      </c>
      <c r="I712" s="243">
        <f t="shared" si="1053"/>
        <v>-73</v>
      </c>
      <c r="J712" s="243">
        <f t="shared" si="1054"/>
        <v>-164</v>
      </c>
      <c r="K712" s="243">
        <f t="shared" si="1055"/>
        <v>-136</v>
      </c>
      <c r="L712" s="243">
        <f t="shared" si="1056"/>
        <v>-86</v>
      </c>
      <c r="N712" s="226">
        <f t="shared" si="1051"/>
        <v>44562</v>
      </c>
    </row>
    <row r="713" spans="2:14" s="64" customFormat="1">
      <c r="B713" s="226">
        <f>B712+6</f>
        <v>44596</v>
      </c>
      <c r="C713" s="227">
        <v>1423</v>
      </c>
      <c r="D713" s="342">
        <v>1242</v>
      </c>
      <c r="E713" s="227">
        <v>1796</v>
      </c>
      <c r="F713" s="227">
        <v>1594</v>
      </c>
      <c r="G713" s="236">
        <v>990</v>
      </c>
      <c r="H713" s="243">
        <f t="shared" si="1052"/>
        <v>121</v>
      </c>
      <c r="I713" s="243">
        <f t="shared" si="1053"/>
        <v>424</v>
      </c>
      <c r="J713" s="243">
        <f t="shared" si="1054"/>
        <v>-50</v>
      </c>
      <c r="K713" s="243">
        <f t="shared" si="1055"/>
        <v>-19</v>
      </c>
      <c r="L713" s="243">
        <f t="shared" si="1056"/>
        <v>-27</v>
      </c>
      <c r="N713" s="226">
        <f t="shared" ref="N713:N716" si="1058">EOMONTH(B713,-1)+1</f>
        <v>44593</v>
      </c>
    </row>
    <row r="714" spans="2:14" s="64" customFormat="1">
      <c r="B714" s="226">
        <f>B713+7</f>
        <v>44603</v>
      </c>
      <c r="C714" s="227">
        <v>1968</v>
      </c>
      <c r="D714" s="342">
        <v>1713</v>
      </c>
      <c r="E714" s="227">
        <v>2400</v>
      </c>
      <c r="F714" s="227">
        <v>2277</v>
      </c>
      <c r="G714" s="236">
        <v>1221</v>
      </c>
      <c r="H714" s="243">
        <f t="shared" ref="H714:H715" si="1059">C714-C713</f>
        <v>545</v>
      </c>
      <c r="I714" s="243">
        <f t="shared" ref="I714:I715" si="1060">D714-D713</f>
        <v>471</v>
      </c>
      <c r="J714" s="243">
        <f t="shared" ref="J714:J715" si="1061">E714-E713</f>
        <v>604</v>
      </c>
      <c r="K714" s="243">
        <f t="shared" ref="K714:K715" si="1062">F714-F713</f>
        <v>683</v>
      </c>
      <c r="L714" s="243">
        <f t="shared" ref="L714:L715" si="1063">G714-G713</f>
        <v>231</v>
      </c>
      <c r="N714" s="226">
        <f t="shared" si="1058"/>
        <v>44593</v>
      </c>
    </row>
    <row r="715" spans="2:14" s="64" customFormat="1">
      <c r="B715" s="226">
        <f>B714+10</f>
        <v>44613</v>
      </c>
      <c r="C715" s="227">
        <v>2045</v>
      </c>
      <c r="D715" s="342">
        <v>1849</v>
      </c>
      <c r="E715" s="227">
        <v>2441</v>
      </c>
      <c r="F715" s="227">
        <v>2342</v>
      </c>
      <c r="G715" s="236">
        <v>1306</v>
      </c>
      <c r="H715" s="243">
        <f t="shared" si="1059"/>
        <v>77</v>
      </c>
      <c r="I715" s="243">
        <f t="shared" si="1060"/>
        <v>136</v>
      </c>
      <c r="J715" s="243">
        <f t="shared" si="1061"/>
        <v>41</v>
      </c>
      <c r="K715" s="243">
        <f t="shared" si="1062"/>
        <v>65</v>
      </c>
      <c r="L715" s="243">
        <f t="shared" si="1063"/>
        <v>85</v>
      </c>
      <c r="N715" s="226">
        <f t="shared" ref="N715:N718" si="1064">EOMONTH(B715,-1)+1</f>
        <v>44593</v>
      </c>
    </row>
    <row r="716" spans="2:14" s="64" customFormat="1">
      <c r="B716" s="226">
        <f>B715+7</f>
        <v>44620</v>
      </c>
      <c r="C716" s="227">
        <v>2187</v>
      </c>
      <c r="D716" s="342">
        <v>2000</v>
      </c>
      <c r="E716" s="227">
        <v>2689</v>
      </c>
      <c r="F716" s="227">
        <v>2415</v>
      </c>
      <c r="G716" s="236">
        <v>1384</v>
      </c>
      <c r="H716" s="243">
        <f t="shared" ref="H716:H717" si="1065">C716-C715</f>
        <v>142</v>
      </c>
      <c r="I716" s="243">
        <f t="shared" ref="I716:I717" si="1066">D716-D715</f>
        <v>151</v>
      </c>
      <c r="J716" s="243">
        <f t="shared" ref="J716:J717" si="1067">E716-E715</f>
        <v>248</v>
      </c>
      <c r="K716" s="243">
        <f t="shared" ref="K716:K717" si="1068">F716-F715</f>
        <v>73</v>
      </c>
      <c r="L716" s="243">
        <f t="shared" ref="L716:L717" si="1069">G716-G715</f>
        <v>78</v>
      </c>
      <c r="N716" s="226">
        <f t="shared" si="1058"/>
        <v>44593</v>
      </c>
    </row>
    <row r="717" spans="2:14" s="64" customFormat="1">
      <c r="B717" s="226">
        <f>B716+7</f>
        <v>44627</v>
      </c>
      <c r="C717" s="227">
        <v>2235</v>
      </c>
      <c r="D717" s="342">
        <v>1749</v>
      </c>
      <c r="E717" s="227">
        <v>2901</v>
      </c>
      <c r="F717" s="227">
        <v>2640</v>
      </c>
      <c r="G717" s="236">
        <v>1467</v>
      </c>
      <c r="H717" s="243">
        <f t="shared" si="1065"/>
        <v>48</v>
      </c>
      <c r="I717" s="243">
        <f t="shared" si="1066"/>
        <v>-251</v>
      </c>
      <c r="J717" s="243">
        <f t="shared" si="1067"/>
        <v>212</v>
      </c>
      <c r="K717" s="243">
        <f t="shared" si="1068"/>
        <v>225</v>
      </c>
      <c r="L717" s="243">
        <f t="shared" si="1069"/>
        <v>83</v>
      </c>
      <c r="N717" s="226">
        <f t="shared" si="1064"/>
        <v>44621</v>
      </c>
    </row>
    <row r="718" spans="2:14" s="64" customFormat="1">
      <c r="B718" s="226">
        <v>44638</v>
      </c>
      <c r="C718" s="227">
        <v>2605</v>
      </c>
      <c r="D718" s="342">
        <v>2100</v>
      </c>
      <c r="E718" s="227">
        <v>2874</v>
      </c>
      <c r="F718" s="227">
        <v>2922</v>
      </c>
      <c r="G718" s="236">
        <v>1662</v>
      </c>
      <c r="H718" s="243">
        <f t="shared" ref="H718:H720" si="1070">C718-C717</f>
        <v>370</v>
      </c>
      <c r="I718" s="243">
        <f t="shared" ref="I718:I720" si="1071">D718-D717</f>
        <v>351</v>
      </c>
      <c r="J718" s="243">
        <f t="shared" ref="J718:J720" si="1072">E718-E717</f>
        <v>-27</v>
      </c>
      <c r="K718" s="243">
        <f t="shared" ref="K718:K720" si="1073">F718-F717</f>
        <v>282</v>
      </c>
      <c r="L718" s="243">
        <f t="shared" ref="L718:L720" si="1074">G718-G717</f>
        <v>195</v>
      </c>
      <c r="N718" s="226">
        <f t="shared" si="1064"/>
        <v>44621</v>
      </c>
    </row>
    <row r="719" spans="2:14" s="64" customFormat="1">
      <c r="B719" s="226">
        <f>B718+7</f>
        <v>44645</v>
      </c>
      <c r="C719" s="227">
        <v>2544</v>
      </c>
      <c r="D719" s="342">
        <v>1887</v>
      </c>
      <c r="E719" s="227">
        <v>3413</v>
      </c>
      <c r="F719" s="227">
        <v>3020</v>
      </c>
      <c r="G719" s="236">
        <v>1782</v>
      </c>
      <c r="H719" s="243">
        <f t="shared" si="1070"/>
        <v>-61</v>
      </c>
      <c r="I719" s="243">
        <f t="shared" si="1071"/>
        <v>-213</v>
      </c>
      <c r="J719" s="243">
        <f t="shared" si="1072"/>
        <v>539</v>
      </c>
      <c r="K719" s="243">
        <f t="shared" si="1073"/>
        <v>98</v>
      </c>
      <c r="L719" s="243">
        <f t="shared" si="1074"/>
        <v>120</v>
      </c>
      <c r="N719" s="226">
        <f t="shared" ref="N719:N720" si="1075">EOMONTH(B719,-1)+1</f>
        <v>44621</v>
      </c>
    </row>
    <row r="720" spans="2:14" s="64" customFormat="1">
      <c r="B720" s="226">
        <f>B719+7</f>
        <v>44652</v>
      </c>
      <c r="C720" s="227">
        <v>2357</v>
      </c>
      <c r="D720" s="342">
        <v>1864</v>
      </c>
      <c r="E720" s="227">
        <v>3073</v>
      </c>
      <c r="F720" s="227">
        <v>2755</v>
      </c>
      <c r="G720" s="236">
        <v>1695</v>
      </c>
      <c r="H720" s="243">
        <f t="shared" si="1070"/>
        <v>-187</v>
      </c>
      <c r="I720" s="243">
        <f t="shared" si="1071"/>
        <v>-23</v>
      </c>
      <c r="J720" s="243">
        <f t="shared" si="1072"/>
        <v>-340</v>
      </c>
      <c r="K720" s="243">
        <f t="shared" si="1073"/>
        <v>-265</v>
      </c>
      <c r="L720" s="243">
        <f t="shared" si="1074"/>
        <v>-87</v>
      </c>
      <c r="N720" s="226">
        <f t="shared" si="1075"/>
        <v>44652</v>
      </c>
    </row>
    <row r="721" spans="2:14" s="64" customFormat="1">
      <c r="B721" s="226">
        <f>B720+6</f>
        <v>44658</v>
      </c>
      <c r="C721" s="227">
        <v>2031</v>
      </c>
      <c r="D721" s="342">
        <v>1395</v>
      </c>
      <c r="E721" s="227">
        <v>2785</v>
      </c>
      <c r="F721" s="227">
        <v>2473</v>
      </c>
      <c r="G721" s="236">
        <v>1520</v>
      </c>
      <c r="H721" s="243">
        <f t="shared" ref="H721:H724" si="1076">C721-C720</f>
        <v>-326</v>
      </c>
      <c r="I721" s="243">
        <f t="shared" ref="I721:I724" si="1077">D721-D720</f>
        <v>-469</v>
      </c>
      <c r="J721" s="243">
        <f t="shared" ref="J721:J724" si="1078">E721-E720</f>
        <v>-288</v>
      </c>
      <c r="K721" s="243">
        <f t="shared" ref="K721:K724" si="1079">F721-F720</f>
        <v>-282</v>
      </c>
      <c r="L721" s="243">
        <f t="shared" ref="L721:L724" si="1080">G721-G720</f>
        <v>-175</v>
      </c>
      <c r="N721" s="226">
        <f t="shared" ref="N721:N724" si="1081">EOMONTH(B721,-1)+1</f>
        <v>44652</v>
      </c>
    </row>
    <row r="722" spans="2:14" s="64" customFormat="1">
      <c r="B722" s="226">
        <f>B721+7</f>
        <v>44665</v>
      </c>
      <c r="C722" s="227">
        <v>2137</v>
      </c>
      <c r="D722" s="342">
        <v>1481</v>
      </c>
      <c r="E722" s="227">
        <v>3042</v>
      </c>
      <c r="F722" s="227">
        <v>2497</v>
      </c>
      <c r="G722" s="236">
        <v>1449</v>
      </c>
      <c r="H722" s="243">
        <f t="shared" si="1076"/>
        <v>106</v>
      </c>
      <c r="I722" s="243">
        <f t="shared" si="1077"/>
        <v>86</v>
      </c>
      <c r="J722" s="243">
        <f t="shared" si="1078"/>
        <v>257</v>
      </c>
      <c r="K722" s="243">
        <f t="shared" si="1079"/>
        <v>24</v>
      </c>
      <c r="L722" s="243">
        <f t="shared" si="1080"/>
        <v>-71</v>
      </c>
      <c r="N722" s="226">
        <f t="shared" si="1081"/>
        <v>44652</v>
      </c>
    </row>
    <row r="723" spans="2:14" s="64" customFormat="1">
      <c r="B723" s="226">
        <f>B722+5</f>
        <v>44670</v>
      </c>
      <c r="C723" s="227">
        <v>2142</v>
      </c>
      <c r="D723" s="342">
        <v>1363</v>
      </c>
      <c r="E723" s="227">
        <v>3087</v>
      </c>
      <c r="F723" s="227">
        <v>2596</v>
      </c>
      <c r="G723" s="236">
        <v>1459</v>
      </c>
      <c r="H723" s="243">
        <f t="shared" si="1076"/>
        <v>5</v>
      </c>
      <c r="I723" s="243">
        <f t="shared" si="1077"/>
        <v>-118</v>
      </c>
      <c r="J723" s="243">
        <f t="shared" si="1078"/>
        <v>45</v>
      </c>
      <c r="K723" s="243">
        <f t="shared" si="1079"/>
        <v>99</v>
      </c>
      <c r="L723" s="243">
        <f t="shared" si="1080"/>
        <v>10</v>
      </c>
      <c r="N723" s="226">
        <f t="shared" si="1081"/>
        <v>44652</v>
      </c>
    </row>
    <row r="724" spans="2:14" s="64" customFormat="1">
      <c r="B724" s="226">
        <f>B723+6</f>
        <v>44676</v>
      </c>
      <c r="C724" s="227">
        <v>2356</v>
      </c>
      <c r="D724" s="342">
        <v>2003</v>
      </c>
      <c r="E724" s="227">
        <v>2967</v>
      </c>
      <c r="F724" s="227">
        <v>2699</v>
      </c>
      <c r="G724" s="236">
        <v>1538</v>
      </c>
      <c r="H724" s="243">
        <f t="shared" si="1076"/>
        <v>214</v>
      </c>
      <c r="I724" s="243">
        <f t="shared" si="1077"/>
        <v>640</v>
      </c>
      <c r="J724" s="243">
        <f t="shared" si="1078"/>
        <v>-120</v>
      </c>
      <c r="K724" s="243">
        <f t="shared" si="1079"/>
        <v>103</v>
      </c>
      <c r="L724" s="243">
        <f t="shared" si="1080"/>
        <v>79</v>
      </c>
      <c r="N724" s="226">
        <f t="shared" si="1081"/>
        <v>44652</v>
      </c>
    </row>
    <row r="725" spans="2:14" s="64" customFormat="1">
      <c r="B725" s="226">
        <f>B724+8</f>
        <v>44684</v>
      </c>
      <c r="C725" s="227">
        <v>2412</v>
      </c>
      <c r="D725" s="342">
        <v>2147</v>
      </c>
      <c r="E725" s="227">
        <v>2955</v>
      </c>
      <c r="F725" s="227">
        <v>2733</v>
      </c>
      <c r="G725" s="236">
        <v>1609</v>
      </c>
      <c r="H725" s="243">
        <f t="shared" ref="H725" si="1082">C725-C724</f>
        <v>56</v>
      </c>
      <c r="I725" s="243">
        <f t="shared" ref="I725" si="1083">D725-D724</f>
        <v>144</v>
      </c>
      <c r="J725" s="243">
        <f t="shared" ref="J725" si="1084">E725-E724</f>
        <v>-12</v>
      </c>
      <c r="K725" s="243">
        <f t="shared" ref="K725" si="1085">F725-F724</f>
        <v>34</v>
      </c>
      <c r="L725" s="243">
        <f t="shared" ref="L725" si="1086">G725-G724</f>
        <v>71</v>
      </c>
      <c r="N725" s="226">
        <f t="shared" ref="N725" si="1087">EOMONTH(B725,-1)+1</f>
        <v>44682</v>
      </c>
    </row>
    <row r="726" spans="2:14" s="64" customFormat="1">
      <c r="B726" s="226">
        <f>B725+8</f>
        <v>44692</v>
      </c>
      <c r="C726" s="227">
        <v>3052</v>
      </c>
      <c r="D726" s="342">
        <v>3756</v>
      </c>
      <c r="E726" s="227">
        <v>3316</v>
      </c>
      <c r="F726" s="227">
        <v>2759</v>
      </c>
      <c r="G726" s="236">
        <v>1665</v>
      </c>
      <c r="H726" s="243">
        <f t="shared" ref="H726" si="1088">C726-C725</f>
        <v>640</v>
      </c>
      <c r="I726" s="243">
        <f t="shared" ref="I726" si="1089">D726-D725</f>
        <v>1609</v>
      </c>
      <c r="J726" s="243">
        <f t="shared" ref="J726" si="1090">E726-E725</f>
        <v>361</v>
      </c>
      <c r="K726" s="243">
        <f t="shared" ref="K726" si="1091">F726-F725</f>
        <v>26</v>
      </c>
      <c r="L726" s="243">
        <f t="shared" ref="L726" si="1092">G726-G725</f>
        <v>56</v>
      </c>
      <c r="N726" s="226">
        <f t="shared" ref="N726" si="1093">EOMONTH(B726,-1)+1</f>
        <v>44682</v>
      </c>
    </row>
    <row r="727" spans="2:14" s="64" customFormat="1">
      <c r="B727" s="226">
        <f>B726+7</f>
        <v>44699</v>
      </c>
      <c r="C727" s="227">
        <v>3189</v>
      </c>
      <c r="D727" s="342">
        <v>4164</v>
      </c>
      <c r="E727" s="227">
        <v>3327</v>
      </c>
      <c r="F727" s="227">
        <v>2758</v>
      </c>
      <c r="G727" s="236">
        <v>1667</v>
      </c>
      <c r="H727" s="243">
        <f t="shared" ref="H727:H730" si="1094">C727-C726</f>
        <v>137</v>
      </c>
      <c r="I727" s="243">
        <f t="shared" ref="I727:I730" si="1095">D727-D726</f>
        <v>408</v>
      </c>
      <c r="J727" s="243">
        <f t="shared" ref="J727:J730" si="1096">E727-E726</f>
        <v>11</v>
      </c>
      <c r="K727" s="243">
        <f t="shared" ref="K727:K730" si="1097">F727-F726</f>
        <v>-1</v>
      </c>
      <c r="L727" s="243">
        <f t="shared" ref="L727:L730" si="1098">G727-G726</f>
        <v>2</v>
      </c>
      <c r="N727" s="226">
        <f t="shared" ref="N727:N732" si="1099">EOMONTH(B727,-1)+1</f>
        <v>44682</v>
      </c>
    </row>
    <row r="728" spans="2:14" s="64" customFormat="1">
      <c r="B728" s="226">
        <f>B727+7</f>
        <v>44706</v>
      </c>
      <c r="C728" s="227">
        <v>3127</v>
      </c>
      <c r="D728" s="342">
        <v>3987</v>
      </c>
      <c r="E728" s="227">
        <v>3218</v>
      </c>
      <c r="F728" s="227">
        <v>2833</v>
      </c>
      <c r="G728" s="236">
        <v>1656</v>
      </c>
      <c r="H728" s="243">
        <f t="shared" si="1094"/>
        <v>-62</v>
      </c>
      <c r="I728" s="243">
        <f t="shared" si="1095"/>
        <v>-177</v>
      </c>
      <c r="J728" s="243">
        <f t="shared" si="1096"/>
        <v>-109</v>
      </c>
      <c r="K728" s="243">
        <f t="shared" si="1097"/>
        <v>75</v>
      </c>
      <c r="L728" s="243">
        <f t="shared" si="1098"/>
        <v>-11</v>
      </c>
      <c r="N728" s="226">
        <f t="shared" si="1099"/>
        <v>44682</v>
      </c>
    </row>
    <row r="729" spans="2:14" s="64" customFormat="1">
      <c r="B729" s="226">
        <f>B728+8</f>
        <v>44714</v>
      </c>
      <c r="C729" s="227">
        <v>3515.5</v>
      </c>
      <c r="D729" s="342">
        <v>4995.5</v>
      </c>
      <c r="E729" s="227">
        <v>3404</v>
      </c>
      <c r="F729" s="227">
        <v>2845.5</v>
      </c>
      <c r="G729" s="236">
        <v>1685</v>
      </c>
      <c r="H729" s="243">
        <f t="shared" si="1094"/>
        <v>388.5</v>
      </c>
      <c r="I729" s="243">
        <f t="shared" si="1095"/>
        <v>1008.5</v>
      </c>
      <c r="J729" s="243">
        <f t="shared" si="1096"/>
        <v>186</v>
      </c>
      <c r="K729" s="243">
        <f t="shared" si="1097"/>
        <v>12.5</v>
      </c>
      <c r="L729" s="243">
        <f t="shared" si="1098"/>
        <v>29</v>
      </c>
      <c r="N729" s="226">
        <f t="shared" si="1099"/>
        <v>44713</v>
      </c>
    </row>
    <row r="730" spans="2:14" s="64" customFormat="1">
      <c r="B730" s="226">
        <f>B729+8</f>
        <v>44722</v>
      </c>
      <c r="C730" s="227">
        <v>2320</v>
      </c>
      <c r="D730" s="342">
        <v>2371</v>
      </c>
      <c r="E730" s="227">
        <v>2629</v>
      </c>
      <c r="F730" s="227">
        <v>2495</v>
      </c>
      <c r="G730" s="236">
        <v>1417</v>
      </c>
      <c r="H730" s="243">
        <f t="shared" si="1094"/>
        <v>-1195.5</v>
      </c>
      <c r="I730" s="243">
        <f t="shared" si="1095"/>
        <v>-2624.5</v>
      </c>
      <c r="J730" s="243">
        <f t="shared" si="1096"/>
        <v>-775</v>
      </c>
      <c r="K730" s="243">
        <f t="shared" si="1097"/>
        <v>-350.5</v>
      </c>
      <c r="L730" s="243">
        <f t="shared" si="1098"/>
        <v>-268</v>
      </c>
      <c r="N730" s="226">
        <f t="shared" si="1099"/>
        <v>44713</v>
      </c>
    </row>
    <row r="731" spans="2:14" s="64" customFormat="1">
      <c r="B731" s="226">
        <f>B730+3</f>
        <v>44725</v>
      </c>
      <c r="C731" s="227">
        <v>2260</v>
      </c>
      <c r="D731" s="342">
        <v>2246</v>
      </c>
      <c r="E731" s="227">
        <v>2600</v>
      </c>
      <c r="F731" s="227">
        <v>2463</v>
      </c>
      <c r="G731" s="236">
        <v>1400</v>
      </c>
      <c r="H731" s="243">
        <f t="shared" ref="H731:H732" si="1100">C731-C730</f>
        <v>-60</v>
      </c>
      <c r="I731" s="243">
        <f t="shared" ref="I731:I732" si="1101">D731-D730</f>
        <v>-125</v>
      </c>
      <c r="J731" s="243">
        <f t="shared" ref="J731:J732" si="1102">E731-E730</f>
        <v>-29</v>
      </c>
      <c r="K731" s="243">
        <f t="shared" ref="K731:K732" si="1103">F731-F730</f>
        <v>-32</v>
      </c>
      <c r="L731" s="243">
        <f t="shared" ref="L731:L732" si="1104">G731-G730</f>
        <v>-17</v>
      </c>
      <c r="N731" s="226">
        <f t="shared" si="1099"/>
        <v>44713</v>
      </c>
    </row>
    <row r="732" spans="2:14" s="64" customFormat="1">
      <c r="B732" s="226">
        <f>B731+7</f>
        <v>44732</v>
      </c>
      <c r="C732" s="227">
        <v>2596</v>
      </c>
      <c r="D732" s="342">
        <v>3031</v>
      </c>
      <c r="E732" s="227">
        <v>2872</v>
      </c>
      <c r="F732" s="227">
        <v>2470</v>
      </c>
      <c r="G732" s="236">
        <v>1336</v>
      </c>
      <c r="H732" s="243">
        <f t="shared" si="1100"/>
        <v>336</v>
      </c>
      <c r="I732" s="243">
        <f t="shared" si="1101"/>
        <v>785</v>
      </c>
      <c r="J732" s="243">
        <f t="shared" si="1102"/>
        <v>272</v>
      </c>
      <c r="K732" s="243">
        <f t="shared" si="1103"/>
        <v>7</v>
      </c>
      <c r="L732" s="243">
        <f t="shared" si="1104"/>
        <v>-64</v>
      </c>
      <c r="N732" s="226">
        <f t="shared" si="1099"/>
        <v>44713</v>
      </c>
    </row>
    <row r="733" spans="2:14" s="64" customFormat="1">
      <c r="B733" s="226">
        <f>B732+7</f>
        <v>44739</v>
      </c>
      <c r="C733" s="227">
        <v>2295</v>
      </c>
      <c r="D733" s="342">
        <v>2332</v>
      </c>
      <c r="E733" s="227">
        <v>2652</v>
      </c>
      <c r="F733" s="227">
        <v>2439</v>
      </c>
      <c r="G733" s="236">
        <v>1334</v>
      </c>
      <c r="H733" s="243">
        <f t="shared" ref="H733:H734" si="1105">C733-C732</f>
        <v>-301</v>
      </c>
      <c r="I733" s="243">
        <f t="shared" ref="I733:I734" si="1106">D733-D732</f>
        <v>-699</v>
      </c>
      <c r="J733" s="243">
        <f t="shared" ref="J733:J734" si="1107">E733-E732</f>
        <v>-220</v>
      </c>
      <c r="K733" s="243">
        <f t="shared" ref="K733:K734" si="1108">F733-F732</f>
        <v>-31</v>
      </c>
      <c r="L733" s="243">
        <f t="shared" ref="L733:L734" si="1109">G733-G732</f>
        <v>-2</v>
      </c>
      <c r="N733" s="226">
        <f t="shared" ref="N733:N734" si="1110">EOMONTH(B733,-1)+1</f>
        <v>44713</v>
      </c>
    </row>
    <row r="734" spans="2:14" s="64" customFormat="1">
      <c r="B734" s="226">
        <f>B733+2</f>
        <v>44741</v>
      </c>
      <c r="C734" s="227">
        <v>2186</v>
      </c>
      <c r="D734" s="342">
        <v>2200</v>
      </c>
      <c r="E734" s="227">
        <v>2510</v>
      </c>
      <c r="F734" s="227">
        <v>2359</v>
      </c>
      <c r="G734" s="236">
        <v>1297</v>
      </c>
      <c r="H734" s="243">
        <f t="shared" si="1105"/>
        <v>-109</v>
      </c>
      <c r="I734" s="243">
        <f t="shared" si="1106"/>
        <v>-132</v>
      </c>
      <c r="J734" s="243">
        <f t="shared" si="1107"/>
        <v>-142</v>
      </c>
      <c r="K734" s="243">
        <f t="shared" si="1108"/>
        <v>-80</v>
      </c>
      <c r="L734" s="243">
        <f t="shared" si="1109"/>
        <v>-37</v>
      </c>
      <c r="N734" s="226">
        <f t="shared" si="1110"/>
        <v>44713</v>
      </c>
    </row>
    <row r="735" spans="2:14" s="64" customFormat="1">
      <c r="B735" s="226">
        <f>B734+12</f>
        <v>44753</v>
      </c>
      <c r="C735" s="227">
        <v>2013</v>
      </c>
      <c r="D735" s="342">
        <v>2249</v>
      </c>
      <c r="E735" s="227">
        <v>2096</v>
      </c>
      <c r="F735" s="227">
        <v>2123</v>
      </c>
      <c r="G735" s="236">
        <v>1176</v>
      </c>
      <c r="H735" s="243">
        <f t="shared" ref="H735:H736" si="1111">C735-C734</f>
        <v>-173</v>
      </c>
      <c r="I735" s="243">
        <f t="shared" ref="I735:I736" si="1112">D735-D734</f>
        <v>49</v>
      </c>
      <c r="J735" s="243">
        <f t="shared" ref="J735:J736" si="1113">E735-E734</f>
        <v>-414</v>
      </c>
      <c r="K735" s="243">
        <f t="shared" ref="K735:K736" si="1114">F735-F734</f>
        <v>-236</v>
      </c>
      <c r="L735" s="243">
        <f t="shared" ref="L735:L736" si="1115">G735-G734</f>
        <v>-121</v>
      </c>
      <c r="N735" s="226">
        <f t="shared" ref="N735:N736" si="1116">EOMONTH(B735,-1)+1</f>
        <v>44743</v>
      </c>
    </row>
    <row r="736" spans="2:14" s="64" customFormat="1">
      <c r="B736" s="226">
        <f>B735+7</f>
        <v>44760</v>
      </c>
      <c r="C736" s="227">
        <v>2113</v>
      </c>
      <c r="D736" s="342">
        <v>2653</v>
      </c>
      <c r="E736" s="227">
        <v>1972</v>
      </c>
      <c r="F736" s="227">
        <v>2057</v>
      </c>
      <c r="G736" s="236">
        <v>1206</v>
      </c>
      <c r="H736" s="243">
        <f t="shared" si="1111"/>
        <v>100</v>
      </c>
      <c r="I736" s="243">
        <f t="shared" si="1112"/>
        <v>404</v>
      </c>
      <c r="J736" s="243">
        <f t="shared" si="1113"/>
        <v>-124</v>
      </c>
      <c r="K736" s="243">
        <f t="shared" si="1114"/>
        <v>-66</v>
      </c>
      <c r="L736" s="243">
        <f t="shared" si="1115"/>
        <v>30</v>
      </c>
      <c r="N736" s="226">
        <f t="shared" si="1116"/>
        <v>44743</v>
      </c>
    </row>
    <row r="737" spans="2:14" s="64" customFormat="1">
      <c r="B737" s="226">
        <f>B736+7</f>
        <v>44767</v>
      </c>
      <c r="C737" s="227">
        <v>2061</v>
      </c>
      <c r="D737" s="342">
        <v>2455</v>
      </c>
      <c r="E737" s="227">
        <v>2088</v>
      </c>
      <c r="F737" s="227">
        <v>2071</v>
      </c>
      <c r="G737" s="236">
        <v>1211</v>
      </c>
      <c r="H737" s="243">
        <f t="shared" ref="H737" si="1117">C737-C736</f>
        <v>-52</v>
      </c>
      <c r="I737" s="243">
        <f t="shared" ref="I737" si="1118">D737-D736</f>
        <v>-198</v>
      </c>
      <c r="J737" s="243">
        <f t="shared" ref="J737" si="1119">E737-E736</f>
        <v>116</v>
      </c>
      <c r="K737" s="243">
        <f t="shared" ref="K737" si="1120">F737-F736</f>
        <v>14</v>
      </c>
      <c r="L737" s="243">
        <f t="shared" ref="L737" si="1121">G737-G736</f>
        <v>5</v>
      </c>
      <c r="N737" s="226">
        <f t="shared" ref="N737" si="1122">EOMONTH(B737,-1)+1</f>
        <v>44743</v>
      </c>
    </row>
    <row r="738" spans="2:14" s="64" customFormat="1">
      <c r="B738" s="226">
        <f>B737+10</f>
        <v>44777</v>
      </c>
      <c r="C738" s="227">
        <v>1603</v>
      </c>
      <c r="D738" s="342">
        <v>1411</v>
      </c>
      <c r="E738" s="227">
        <v>1983</v>
      </c>
      <c r="F738" s="227">
        <v>1747</v>
      </c>
      <c r="G738" s="236">
        <v>1095</v>
      </c>
      <c r="H738" s="243">
        <f t="shared" ref="H738:H739" si="1123">C738-C737</f>
        <v>-458</v>
      </c>
      <c r="I738" s="243">
        <f t="shared" ref="I738:I739" si="1124">D738-D737</f>
        <v>-1044</v>
      </c>
      <c r="J738" s="243">
        <f t="shared" ref="J738:J739" si="1125">E738-E737</f>
        <v>-105</v>
      </c>
      <c r="K738" s="243">
        <f t="shared" ref="K738:K739" si="1126">F738-F737</f>
        <v>-324</v>
      </c>
      <c r="L738" s="243">
        <f t="shared" ref="L738:L739" si="1127">G738-G737</f>
        <v>-116</v>
      </c>
      <c r="N738" s="226">
        <f t="shared" ref="N738:N739" si="1128">EOMONTH(B738,-1)+1</f>
        <v>44774</v>
      </c>
    </row>
    <row r="739" spans="2:14" s="64" customFormat="1">
      <c r="B739" s="226">
        <f>B738+5</f>
        <v>44782</v>
      </c>
      <c r="C739" s="227">
        <v>1564</v>
      </c>
      <c r="D739" s="342">
        <v>1510</v>
      </c>
      <c r="E739" s="227">
        <v>1938</v>
      </c>
      <c r="F739" s="227">
        <v>1636</v>
      </c>
      <c r="G739" s="236">
        <v>1027</v>
      </c>
      <c r="H739" s="243">
        <f t="shared" si="1123"/>
        <v>-39</v>
      </c>
      <c r="I739" s="243">
        <f t="shared" si="1124"/>
        <v>99</v>
      </c>
      <c r="J739" s="243">
        <f t="shared" si="1125"/>
        <v>-45</v>
      </c>
      <c r="K739" s="243">
        <f t="shared" si="1126"/>
        <v>-111</v>
      </c>
      <c r="L739" s="243">
        <f t="shared" si="1127"/>
        <v>-68</v>
      </c>
      <c r="N739" s="226">
        <f t="shared" si="1128"/>
        <v>44774</v>
      </c>
    </row>
    <row r="740" spans="2:14" s="64" customFormat="1">
      <c r="B740" s="226">
        <f>B739+5</f>
        <v>44787</v>
      </c>
      <c r="C740" s="227">
        <v>1394</v>
      </c>
      <c r="D740" s="342">
        <v>1083</v>
      </c>
      <c r="E740" s="227">
        <v>1805</v>
      </c>
      <c r="F740" s="227">
        <v>1659</v>
      </c>
      <c r="G740" s="236">
        <v>973</v>
      </c>
      <c r="H740" s="243">
        <f t="shared" ref="H740" si="1129">C740-C739</f>
        <v>-170</v>
      </c>
      <c r="I740" s="243">
        <f t="shared" ref="I740" si="1130">D740-D739</f>
        <v>-427</v>
      </c>
      <c r="J740" s="243">
        <f t="shared" ref="J740" si="1131">E740-E739</f>
        <v>-133</v>
      </c>
      <c r="K740" s="243">
        <f t="shared" ref="K740" si="1132">F740-F739</f>
        <v>23</v>
      </c>
      <c r="L740" s="243">
        <f t="shared" ref="L740" si="1133">G740-G739</f>
        <v>-54</v>
      </c>
      <c r="N740" s="226">
        <f t="shared" ref="N740" si="1134">EOMONTH(B740,-1)+1</f>
        <v>44774</v>
      </c>
    </row>
    <row r="741" spans="2:14" s="64" customFormat="1">
      <c r="B741" s="226">
        <f>B740+8</f>
        <v>44795</v>
      </c>
      <c r="C741" s="227">
        <v>1270</v>
      </c>
      <c r="D741" s="342">
        <v>797</v>
      </c>
      <c r="E741" s="227">
        <v>1645</v>
      </c>
      <c r="F741" s="227">
        <v>1751</v>
      </c>
      <c r="G741" s="236">
        <v>955</v>
      </c>
      <c r="H741" s="243">
        <f t="shared" ref="H741" si="1135">C741-C740</f>
        <v>-124</v>
      </c>
      <c r="I741" s="243">
        <f t="shared" ref="I741" si="1136">D741-D740</f>
        <v>-286</v>
      </c>
      <c r="J741" s="243">
        <f t="shared" ref="J741" si="1137">E741-E740</f>
        <v>-160</v>
      </c>
      <c r="K741" s="243">
        <f t="shared" ref="K741" si="1138">F741-F740</f>
        <v>92</v>
      </c>
      <c r="L741" s="243">
        <f t="shared" ref="L741" si="1139">G741-G740</f>
        <v>-18</v>
      </c>
      <c r="N741" s="226">
        <f t="shared" ref="N741:N742" si="1140">EOMONTH(B741,-1)+1</f>
        <v>44774</v>
      </c>
    </row>
    <row r="742" spans="2:14" s="64" customFormat="1">
      <c r="B742" s="226">
        <f>B741+10</f>
        <v>44805</v>
      </c>
      <c r="C742" s="227">
        <v>965</v>
      </c>
      <c r="D742" s="342">
        <v>302</v>
      </c>
      <c r="E742" s="227">
        <v>1217</v>
      </c>
      <c r="F742" s="227">
        <v>1626</v>
      </c>
      <c r="G742" s="236">
        <v>902</v>
      </c>
      <c r="H742" s="243">
        <f t="shared" ref="H742" si="1141">C742-C741</f>
        <v>-305</v>
      </c>
      <c r="I742" s="243">
        <f t="shared" ref="I742" si="1142">D742-D741</f>
        <v>-495</v>
      </c>
      <c r="J742" s="243">
        <f t="shared" ref="J742" si="1143">E742-E741</f>
        <v>-428</v>
      </c>
      <c r="K742" s="243">
        <f t="shared" ref="K742" si="1144">F742-F741</f>
        <v>-125</v>
      </c>
      <c r="L742" s="243">
        <f t="shared" ref="L742" si="1145">G742-G741</f>
        <v>-53</v>
      </c>
      <c r="N742" s="226">
        <f t="shared" si="1140"/>
        <v>44805</v>
      </c>
    </row>
    <row r="743" spans="2:14" s="64" customFormat="1">
      <c r="B743" s="226">
        <f>B742+5</f>
        <v>44810</v>
      </c>
      <c r="C743" s="227">
        <v>1133</v>
      </c>
      <c r="D743" s="342">
        <v>844</v>
      </c>
      <c r="E743" s="227">
        <v>1327</v>
      </c>
      <c r="F743" s="227">
        <v>1498</v>
      </c>
      <c r="G743" s="236">
        <v>863</v>
      </c>
      <c r="H743" s="243">
        <f t="shared" ref="H743" si="1146">C743-C742</f>
        <v>168</v>
      </c>
      <c r="I743" s="243">
        <f t="shared" ref="I743" si="1147">D743-D742</f>
        <v>542</v>
      </c>
      <c r="J743" s="243">
        <f t="shared" ref="J743" si="1148">E743-E742</f>
        <v>110</v>
      </c>
      <c r="K743" s="243">
        <f t="shared" ref="K743" si="1149">F743-F742</f>
        <v>-128</v>
      </c>
      <c r="L743" s="243">
        <f t="shared" ref="L743" si="1150">G743-G742</f>
        <v>-39</v>
      </c>
      <c r="N743" s="226">
        <f t="shared" ref="N743:N750" si="1151">EOMONTH(B743,-1)+1</f>
        <v>44805</v>
      </c>
    </row>
    <row r="744" spans="2:14" s="64" customFormat="1">
      <c r="B744" s="226">
        <f>B743+6</f>
        <v>44816</v>
      </c>
      <c r="C744" s="227">
        <v>1256</v>
      </c>
      <c r="D744" s="342">
        <v>756</v>
      </c>
      <c r="E744" s="227">
        <v>1922</v>
      </c>
      <c r="F744" s="227">
        <v>1473</v>
      </c>
      <c r="G744" s="236">
        <v>874</v>
      </c>
      <c r="H744" s="243">
        <f t="shared" ref="H744" si="1152">C744-C743</f>
        <v>123</v>
      </c>
      <c r="I744" s="243">
        <f t="shared" ref="I744" si="1153">D744-D743</f>
        <v>-88</v>
      </c>
      <c r="J744" s="243">
        <f t="shared" ref="J744" si="1154">E744-E743</f>
        <v>595</v>
      </c>
      <c r="K744" s="243">
        <f t="shared" ref="K744" si="1155">F744-F743</f>
        <v>-25</v>
      </c>
      <c r="L744" s="243">
        <f t="shared" ref="L744" si="1156">G744-G743</f>
        <v>11</v>
      </c>
      <c r="N744" s="226">
        <f t="shared" si="1151"/>
        <v>44805</v>
      </c>
    </row>
    <row r="745" spans="2:14" s="64" customFormat="1">
      <c r="B745" s="226">
        <f>B744+8</f>
        <v>44824</v>
      </c>
      <c r="C745" s="227">
        <v>1994</v>
      </c>
      <c r="D745" s="342">
        <v>2023</v>
      </c>
      <c r="E745" s="227">
        <v>1580</v>
      </c>
      <c r="F745" s="227">
        <v>921</v>
      </c>
      <c r="G745" s="236">
        <v>1256</v>
      </c>
      <c r="H745" s="243">
        <f t="shared" ref="H745" si="1157">C745-C744</f>
        <v>738</v>
      </c>
      <c r="I745" s="243">
        <f t="shared" ref="I745" si="1158">D745-D744</f>
        <v>1267</v>
      </c>
      <c r="J745" s="243">
        <f t="shared" ref="J745" si="1159">E745-E744</f>
        <v>-342</v>
      </c>
      <c r="K745" s="243">
        <f t="shared" ref="K745" si="1160">F745-F744</f>
        <v>-552</v>
      </c>
      <c r="L745" s="243">
        <f t="shared" ref="L745" si="1161">G745-G744</f>
        <v>382</v>
      </c>
      <c r="N745" s="226">
        <f t="shared" si="1151"/>
        <v>44805</v>
      </c>
    </row>
    <row r="746" spans="2:14" s="64" customFormat="1">
      <c r="B746" s="226">
        <f>B745+6</f>
        <v>44830</v>
      </c>
      <c r="C746" s="227">
        <v>1813</v>
      </c>
      <c r="D746" s="342">
        <v>2195</v>
      </c>
      <c r="E746" s="227">
        <v>1992</v>
      </c>
      <c r="F746" s="227">
        <v>1657</v>
      </c>
      <c r="G746" s="236">
        <v>974</v>
      </c>
      <c r="H746" s="243">
        <f t="shared" ref="H746" si="1162">C746-C745</f>
        <v>-181</v>
      </c>
      <c r="I746" s="243">
        <f t="shared" ref="I746" si="1163">D746-D745</f>
        <v>172</v>
      </c>
      <c r="J746" s="243">
        <f t="shared" ref="J746" si="1164">E746-E745</f>
        <v>412</v>
      </c>
      <c r="K746" s="243">
        <f t="shared" ref="K746" si="1165">F746-F745</f>
        <v>736</v>
      </c>
      <c r="L746" s="243">
        <f t="shared" ref="L746" si="1166">G746-G745</f>
        <v>-282</v>
      </c>
      <c r="N746" s="226">
        <f t="shared" si="1151"/>
        <v>44805</v>
      </c>
    </row>
    <row r="747" spans="2:14" s="64" customFormat="1">
      <c r="B747" s="226">
        <f>B746+9</f>
        <v>44839</v>
      </c>
      <c r="C747" s="227">
        <v>1996</v>
      </c>
      <c r="D747" s="342">
        <v>2553</v>
      </c>
      <c r="E747" s="227">
        <v>2205</v>
      </c>
      <c r="F747" s="227">
        <v>1676</v>
      </c>
      <c r="G747" s="236">
        <v>1024</v>
      </c>
      <c r="H747" s="243">
        <f t="shared" ref="H747" si="1167">C747-C746</f>
        <v>183</v>
      </c>
      <c r="I747" s="243">
        <f t="shared" ref="I747" si="1168">D747-D746</f>
        <v>358</v>
      </c>
      <c r="J747" s="243">
        <f t="shared" ref="J747" si="1169">E747-E746</f>
        <v>213</v>
      </c>
      <c r="K747" s="243">
        <f t="shared" ref="K747" si="1170">F747-F746</f>
        <v>19</v>
      </c>
      <c r="L747" s="243">
        <f t="shared" ref="L747" si="1171">G747-G746</f>
        <v>50</v>
      </c>
      <c r="N747" s="226">
        <f t="shared" si="1151"/>
        <v>44835</v>
      </c>
    </row>
    <row r="748" spans="2:14" s="64" customFormat="1">
      <c r="B748" s="226">
        <f>B747+6</f>
        <v>44845</v>
      </c>
      <c r="C748" s="227">
        <v>1904</v>
      </c>
      <c r="D748" s="342">
        <v>2246</v>
      </c>
      <c r="E748" s="227">
        <v>2196</v>
      </c>
      <c r="F748" s="227">
        <v>1714</v>
      </c>
      <c r="G748" s="236">
        <v>1032</v>
      </c>
      <c r="H748" s="243">
        <f t="shared" ref="H748" si="1172">C748-C747</f>
        <v>-92</v>
      </c>
      <c r="I748" s="243">
        <f t="shared" ref="I748" si="1173">D748-D747</f>
        <v>-307</v>
      </c>
      <c r="J748" s="243">
        <f t="shared" ref="J748" si="1174">E748-E747</f>
        <v>-9</v>
      </c>
      <c r="K748" s="243">
        <f t="shared" ref="K748" si="1175">F748-F747</f>
        <v>38</v>
      </c>
      <c r="L748" s="243">
        <f t="shared" ref="L748" si="1176">G748-G747</f>
        <v>8</v>
      </c>
      <c r="N748" s="226">
        <f t="shared" si="1151"/>
        <v>44835</v>
      </c>
    </row>
    <row r="749" spans="2:14" s="64" customFormat="1">
      <c r="B749" s="226">
        <f>B748+6</f>
        <v>44851</v>
      </c>
      <c r="C749" s="227">
        <v>1843</v>
      </c>
      <c r="D749" s="342">
        <v>2186</v>
      </c>
      <c r="E749" s="227">
        <v>2088</v>
      </c>
      <c r="F749" s="227">
        <v>1678</v>
      </c>
      <c r="G749" s="236">
        <v>996</v>
      </c>
      <c r="H749" s="243">
        <f t="shared" ref="H749" si="1177">C749-C748</f>
        <v>-61</v>
      </c>
      <c r="I749" s="243">
        <f t="shared" ref="I749" si="1178">D749-D748</f>
        <v>-60</v>
      </c>
      <c r="J749" s="243">
        <f t="shared" ref="J749" si="1179">E749-E748</f>
        <v>-108</v>
      </c>
      <c r="K749" s="243">
        <f t="shared" ref="K749" si="1180">F749-F748</f>
        <v>-36</v>
      </c>
      <c r="L749" s="243">
        <f t="shared" ref="L749" si="1181">G749-G748</f>
        <v>-36</v>
      </c>
      <c r="N749" s="226">
        <f t="shared" si="1151"/>
        <v>44835</v>
      </c>
    </row>
    <row r="750" spans="2:14" s="64" customFormat="1">
      <c r="B750" s="226">
        <f>B749+7</f>
        <v>44858</v>
      </c>
      <c r="C750" s="227">
        <v>1797</v>
      </c>
      <c r="D750" s="342">
        <v>2036</v>
      </c>
      <c r="E750" s="227">
        <v>2113</v>
      </c>
      <c r="F750" s="227">
        <v>1670</v>
      </c>
      <c r="G750" s="236">
        <v>959</v>
      </c>
      <c r="H750" s="243">
        <f t="shared" ref="H750" si="1182">C750-C749</f>
        <v>-46</v>
      </c>
      <c r="I750" s="243">
        <f t="shared" ref="I750" si="1183">D750-D749</f>
        <v>-150</v>
      </c>
      <c r="J750" s="243">
        <f t="shared" ref="J750" si="1184">E750-E749</f>
        <v>25</v>
      </c>
      <c r="K750" s="243">
        <f t="shared" ref="K750" si="1185">F750-F749</f>
        <v>-8</v>
      </c>
      <c r="L750" s="243">
        <f t="shared" ref="L750" si="1186">G750-G749</f>
        <v>-37</v>
      </c>
      <c r="N750" s="226">
        <f t="shared" si="1151"/>
        <v>44835</v>
      </c>
    </row>
    <row r="751" spans="2:14" s="64" customFormat="1">
      <c r="B751" s="226">
        <f>B750+8</f>
        <v>44866</v>
      </c>
      <c r="C751" s="227">
        <v>1377</v>
      </c>
      <c r="D751" s="342">
        <v>1388</v>
      </c>
      <c r="E751" s="227">
        <v>1696</v>
      </c>
      <c r="F751" s="227">
        <v>1389</v>
      </c>
      <c r="G751" s="236">
        <v>867</v>
      </c>
      <c r="H751" s="243">
        <f t="shared" ref="H751" si="1187">C751-C750</f>
        <v>-420</v>
      </c>
      <c r="I751" s="243">
        <f t="shared" ref="I751" si="1188">D751-D750</f>
        <v>-648</v>
      </c>
      <c r="J751" s="243">
        <f t="shared" ref="J751" si="1189">E751-E750</f>
        <v>-417</v>
      </c>
      <c r="K751" s="243">
        <f t="shared" ref="K751" si="1190">F751-F750</f>
        <v>-281</v>
      </c>
      <c r="L751" s="243">
        <f t="shared" ref="L751" si="1191">G751-G750</f>
        <v>-92</v>
      </c>
      <c r="N751" s="226">
        <f t="shared" ref="N751" si="1192">EOMONTH(B751,-1)+1</f>
        <v>44866</v>
      </c>
    </row>
    <row r="752" spans="2:14" s="64" customFormat="1">
      <c r="B752" s="226">
        <f>B751+8</f>
        <v>44874</v>
      </c>
      <c r="C752" s="227">
        <v>1356</v>
      </c>
      <c r="D752" s="342">
        <v>1493</v>
      </c>
      <c r="E752" s="227">
        <v>1669</v>
      </c>
      <c r="F752" s="227">
        <v>1241</v>
      </c>
      <c r="G752" s="236">
        <v>818</v>
      </c>
      <c r="H752" s="243">
        <f t="shared" ref="H752" si="1193">C752-C751</f>
        <v>-21</v>
      </c>
      <c r="I752" s="243">
        <f t="shared" ref="I752" si="1194">D752-D751</f>
        <v>105</v>
      </c>
      <c r="J752" s="243">
        <f t="shared" ref="J752" si="1195">E752-E751</f>
        <v>-27</v>
      </c>
      <c r="K752" s="243">
        <f t="shared" ref="K752" si="1196">F752-F751</f>
        <v>-148</v>
      </c>
      <c r="L752" s="243">
        <f t="shared" ref="L752" si="1197">G752-G751</f>
        <v>-49</v>
      </c>
      <c r="N752" s="226">
        <f t="shared" ref="N752:N754" si="1198">EOMONTH(B752,-1)+1</f>
        <v>44866</v>
      </c>
    </row>
    <row r="753" spans="2:14" s="64" customFormat="1">
      <c r="B753" s="226">
        <f>B752+5</f>
        <v>44879</v>
      </c>
      <c r="C753" s="227">
        <v>1355</v>
      </c>
      <c r="D753" s="342">
        <v>1446</v>
      </c>
      <c r="E753" s="227">
        <v>1637</v>
      </c>
      <c r="F753" s="227">
        <v>1213</v>
      </c>
      <c r="G753" s="236">
        <v>787</v>
      </c>
      <c r="H753" s="243">
        <f t="shared" ref="H753" si="1199">C753-C752</f>
        <v>-1</v>
      </c>
      <c r="I753" s="243">
        <f t="shared" ref="I753" si="1200">D753-D752</f>
        <v>-47</v>
      </c>
      <c r="J753" s="243">
        <f t="shared" ref="J753" si="1201">E753-E752</f>
        <v>-32</v>
      </c>
      <c r="K753" s="243">
        <f t="shared" ref="K753" si="1202">F753-F752</f>
        <v>-28</v>
      </c>
      <c r="L753" s="243">
        <f t="shared" ref="L753" si="1203">G753-G752</f>
        <v>-31</v>
      </c>
      <c r="N753" s="226">
        <f t="shared" si="1198"/>
        <v>44866</v>
      </c>
    </row>
    <row r="754" spans="2:14" s="64" customFormat="1">
      <c r="B754" s="226">
        <f>B753+8</f>
        <v>44887</v>
      </c>
      <c r="C754" s="227">
        <v>1149</v>
      </c>
      <c r="D754" s="342">
        <v>1092</v>
      </c>
      <c r="E754" s="227">
        <v>1496</v>
      </c>
      <c r="F754" s="227">
        <v>1160</v>
      </c>
      <c r="G754" s="236">
        <v>753</v>
      </c>
      <c r="H754" s="243">
        <f t="shared" ref="H754" si="1204">C754-C753</f>
        <v>-206</v>
      </c>
      <c r="I754" s="243">
        <f t="shared" ref="I754" si="1205">D754-D753</f>
        <v>-354</v>
      </c>
      <c r="J754" s="243">
        <f t="shared" ref="J754" si="1206">E754-E753</f>
        <v>-141</v>
      </c>
      <c r="K754" s="243">
        <f t="shared" ref="K754" si="1207">F754-F753</f>
        <v>-53</v>
      </c>
      <c r="L754" s="243">
        <f t="shared" ref="L754" si="1208">G754-G753</f>
        <v>-34</v>
      </c>
      <c r="N754" s="226">
        <f t="shared" si="1198"/>
        <v>44866</v>
      </c>
    </row>
    <row r="755" spans="2:14" s="64" customFormat="1">
      <c r="B755" s="226">
        <f>B754+8</f>
        <v>44895</v>
      </c>
      <c r="C755" s="227">
        <v>1355</v>
      </c>
      <c r="D755" s="342">
        <v>1643</v>
      </c>
      <c r="E755" s="227">
        <v>1568</v>
      </c>
      <c r="F755" s="227">
        <v>1172</v>
      </c>
      <c r="G755" s="236">
        <v>744</v>
      </c>
      <c r="H755" s="243">
        <f t="shared" ref="H755" si="1209">C755-C754</f>
        <v>206</v>
      </c>
      <c r="I755" s="243">
        <f t="shared" ref="I755" si="1210">D755-D754</f>
        <v>551</v>
      </c>
      <c r="J755" s="243">
        <f t="shared" ref="J755" si="1211">E755-E754</f>
        <v>72</v>
      </c>
      <c r="K755" s="243">
        <f t="shared" ref="K755" si="1212">F755-F754</f>
        <v>12</v>
      </c>
      <c r="L755" s="243">
        <f t="shared" ref="L755" si="1213">G755-G754</f>
        <v>-9</v>
      </c>
      <c r="N755" s="226">
        <f t="shared" ref="N755" si="1214">EOMONTH(B755,-1)+1</f>
        <v>44866</v>
      </c>
    </row>
    <row r="756" spans="2:14" s="64" customFormat="1">
      <c r="B756" s="226">
        <f>B755+5</f>
        <v>44900</v>
      </c>
      <c r="C756" s="227">
        <v>1324</v>
      </c>
      <c r="D756" s="342">
        <v>1519</v>
      </c>
      <c r="E756" s="227">
        <v>1618</v>
      </c>
      <c r="F756" s="227">
        <v>1162</v>
      </c>
      <c r="G756" s="236">
        <v>741</v>
      </c>
      <c r="H756" s="243">
        <f t="shared" ref="H756" si="1215">C756-C755</f>
        <v>-31</v>
      </c>
      <c r="I756" s="243">
        <f t="shared" ref="I756" si="1216">D756-D755</f>
        <v>-124</v>
      </c>
      <c r="J756" s="243">
        <f t="shared" ref="J756" si="1217">E756-E755</f>
        <v>50</v>
      </c>
      <c r="K756" s="243">
        <f t="shared" ref="K756" si="1218">F756-F755</f>
        <v>-10</v>
      </c>
      <c r="L756" s="243">
        <f t="shared" ref="L756" si="1219">G756-G755</f>
        <v>-3</v>
      </c>
      <c r="N756" s="226">
        <f t="shared" ref="N756" si="1220">EOMONTH(B756,-1)+1</f>
        <v>44896</v>
      </c>
    </row>
    <row r="757" spans="2:14" s="64" customFormat="1">
      <c r="B757" s="226">
        <f>B756+7</f>
        <v>44907</v>
      </c>
      <c r="C757" s="227">
        <v>1361</v>
      </c>
      <c r="D757" s="342">
        <v>1619</v>
      </c>
      <c r="E757" s="227">
        <v>1643</v>
      </c>
      <c r="F757" s="227">
        <v>1153</v>
      </c>
      <c r="G757" s="236">
        <v>729</v>
      </c>
      <c r="H757" s="243">
        <f t="shared" ref="H757" si="1221">C757-C756</f>
        <v>37</v>
      </c>
      <c r="I757" s="243">
        <f t="shared" ref="I757" si="1222">D757-D756</f>
        <v>100</v>
      </c>
      <c r="J757" s="243">
        <f t="shared" ref="J757" si="1223">E757-E756</f>
        <v>25</v>
      </c>
      <c r="K757" s="243">
        <f t="shared" ref="K757" si="1224">F757-F756</f>
        <v>-9</v>
      </c>
      <c r="L757" s="243">
        <f t="shared" ref="L757" si="1225">G757-G756</f>
        <v>-12</v>
      </c>
      <c r="N757" s="226">
        <f t="shared" ref="N757" si="1226">EOMONTH(B757,-1)+1</f>
        <v>44896</v>
      </c>
    </row>
    <row r="758" spans="2:14" s="64" customFormat="1">
      <c r="B758" s="226">
        <f>B757+7</f>
        <v>44914</v>
      </c>
      <c r="C758" s="227">
        <v>1548</v>
      </c>
      <c r="D758" s="342">
        <v>2186</v>
      </c>
      <c r="E758" s="227">
        <v>1645</v>
      </c>
      <c r="F758" s="227">
        <v>1146</v>
      </c>
      <c r="G758" s="236">
        <v>701</v>
      </c>
      <c r="H758" s="243">
        <f t="shared" ref="H758:H759" si="1227">C758-C757</f>
        <v>187</v>
      </c>
      <c r="I758" s="243">
        <f t="shared" ref="I758:I759" si="1228">D758-D757</f>
        <v>567</v>
      </c>
      <c r="J758" s="243">
        <f t="shared" ref="J758:J759" si="1229">E758-E757</f>
        <v>2</v>
      </c>
      <c r="K758" s="243">
        <f t="shared" ref="K758:K759" si="1230">F758-F757</f>
        <v>-7</v>
      </c>
      <c r="L758" s="243">
        <f t="shared" ref="L758:L759" si="1231">G758-G757</f>
        <v>-28</v>
      </c>
      <c r="N758" s="226">
        <f t="shared" ref="N758:N760" si="1232">EOMONTH(B758,-1)+1</f>
        <v>44896</v>
      </c>
    </row>
    <row r="759" spans="2:14" s="64" customFormat="1">
      <c r="B759" s="226">
        <f>B758+14</f>
        <v>44928</v>
      </c>
      <c r="C759" s="227">
        <v>1515</v>
      </c>
      <c r="D759" s="342">
        <v>2261</v>
      </c>
      <c r="E759" s="227">
        <v>1535</v>
      </c>
      <c r="F759" s="227">
        <v>1062</v>
      </c>
      <c r="G759" s="236">
        <v>663</v>
      </c>
      <c r="H759" s="243">
        <f t="shared" si="1227"/>
        <v>-33</v>
      </c>
      <c r="I759" s="243">
        <f t="shared" si="1228"/>
        <v>75</v>
      </c>
      <c r="J759" s="243">
        <f t="shared" si="1229"/>
        <v>-110</v>
      </c>
      <c r="K759" s="243">
        <f t="shared" si="1230"/>
        <v>-84</v>
      </c>
      <c r="L759" s="243">
        <f t="shared" si="1231"/>
        <v>-38</v>
      </c>
      <c r="N759" s="226">
        <f t="shared" si="1232"/>
        <v>44927</v>
      </c>
    </row>
    <row r="760" spans="2:14" s="64" customFormat="1">
      <c r="B760" s="226">
        <f t="shared" ref="B760:B767" si="1233">B759+7</f>
        <v>44935</v>
      </c>
      <c r="C760" s="227">
        <v>1596</v>
      </c>
      <c r="D760" s="342">
        <v>1139</v>
      </c>
      <c r="E760" s="227">
        <v>1250</v>
      </c>
      <c r="F760" s="227">
        <v>825</v>
      </c>
      <c r="G760" s="236">
        <v>542</v>
      </c>
      <c r="H760" s="243">
        <f t="shared" ref="H760" si="1234">C760-C759</f>
        <v>81</v>
      </c>
      <c r="I760" s="243">
        <f t="shared" ref="I760" si="1235">D760-D759</f>
        <v>-1122</v>
      </c>
      <c r="J760" s="243">
        <f t="shared" ref="J760" si="1236">E760-E759</f>
        <v>-285</v>
      </c>
      <c r="K760" s="243">
        <f t="shared" ref="K760" si="1237">F760-F759</f>
        <v>-237</v>
      </c>
      <c r="L760" s="243">
        <f t="shared" ref="L760" si="1238">G760-G759</f>
        <v>-121</v>
      </c>
      <c r="N760" s="226">
        <f t="shared" si="1232"/>
        <v>44927</v>
      </c>
    </row>
    <row r="761" spans="2:14" s="64" customFormat="1">
      <c r="B761" s="226">
        <f t="shared" si="1233"/>
        <v>44942</v>
      </c>
      <c r="C761" s="227">
        <v>1311</v>
      </c>
      <c r="D761" s="342">
        <v>946</v>
      </c>
      <c r="E761" s="227">
        <v>1071</v>
      </c>
      <c r="F761" s="227">
        <v>673</v>
      </c>
      <c r="G761" s="236">
        <v>488</v>
      </c>
      <c r="H761" s="243">
        <f t="shared" ref="H761" si="1239">C761-C760</f>
        <v>-285</v>
      </c>
      <c r="I761" s="243">
        <f t="shared" ref="I761" si="1240">D761-D760</f>
        <v>-193</v>
      </c>
      <c r="J761" s="243">
        <f t="shared" ref="J761" si="1241">E761-E760</f>
        <v>-179</v>
      </c>
      <c r="K761" s="243">
        <f t="shared" ref="K761" si="1242">F761-F760</f>
        <v>-152</v>
      </c>
      <c r="L761" s="243">
        <f t="shared" ref="L761" si="1243">G761-G760</f>
        <v>-54</v>
      </c>
      <c r="N761" s="226">
        <f t="shared" ref="N761" si="1244">EOMONTH(B761,-1)+1</f>
        <v>44927</v>
      </c>
    </row>
    <row r="762" spans="2:14" s="64" customFormat="1">
      <c r="B762" s="226">
        <f t="shared" si="1233"/>
        <v>44949</v>
      </c>
      <c r="C762" s="227">
        <v>677</v>
      </c>
      <c r="D762" s="342">
        <v>549</v>
      </c>
      <c r="E762" s="227">
        <v>1045</v>
      </c>
      <c r="F762" s="227">
        <v>645</v>
      </c>
      <c r="G762" s="236">
        <v>432</v>
      </c>
      <c r="H762" s="243">
        <f t="shared" ref="H762" si="1245">C762-C761</f>
        <v>-634</v>
      </c>
      <c r="I762" s="243">
        <f t="shared" ref="I762" si="1246">D762-D761</f>
        <v>-397</v>
      </c>
      <c r="J762" s="243">
        <f t="shared" ref="J762" si="1247">E762-E761</f>
        <v>-26</v>
      </c>
      <c r="K762" s="243">
        <f t="shared" ref="K762" si="1248">F762-F761</f>
        <v>-28</v>
      </c>
      <c r="L762" s="243">
        <f t="shared" ref="L762" si="1249">G762-G761</f>
        <v>-56</v>
      </c>
      <c r="N762" s="226">
        <f t="shared" ref="N762:N763" si="1250">EOMONTH(B762,-1)+1</f>
        <v>44927</v>
      </c>
    </row>
    <row r="763" spans="2:14" s="64" customFormat="1">
      <c r="B763" s="226">
        <f t="shared" si="1233"/>
        <v>44956</v>
      </c>
      <c r="C763" s="227">
        <v>533</v>
      </c>
      <c r="D763" s="342">
        <v>680</v>
      </c>
      <c r="E763" s="227">
        <v>1060</v>
      </c>
      <c r="F763" s="227">
        <v>658</v>
      </c>
      <c r="G763" s="236">
        <v>432</v>
      </c>
      <c r="H763" s="243">
        <f t="shared" ref="H763" si="1251">C763-C762</f>
        <v>-144</v>
      </c>
      <c r="I763" s="243">
        <f t="shared" ref="I763" si="1252">D763-D762</f>
        <v>131</v>
      </c>
      <c r="J763" s="243">
        <f t="shared" ref="J763" si="1253">E763-E762</f>
        <v>15</v>
      </c>
      <c r="K763" s="243">
        <f t="shared" ref="K763" si="1254">F763-F762</f>
        <v>13</v>
      </c>
      <c r="L763" s="243">
        <f t="shared" ref="L763" si="1255">G763-G762</f>
        <v>0</v>
      </c>
      <c r="N763" s="226">
        <f t="shared" si="1250"/>
        <v>44927</v>
      </c>
    </row>
    <row r="764" spans="2:14" s="64" customFormat="1">
      <c r="B764" s="226">
        <f t="shared" si="1233"/>
        <v>44963</v>
      </c>
      <c r="C764" s="227">
        <v>603</v>
      </c>
      <c r="D764" s="342">
        <v>474</v>
      </c>
      <c r="E764" s="227">
        <v>856</v>
      </c>
      <c r="F764" s="227">
        <v>651</v>
      </c>
      <c r="G764" s="236">
        <v>437</v>
      </c>
      <c r="H764" s="243">
        <f t="shared" ref="H764" si="1256">C764-C763</f>
        <v>70</v>
      </c>
      <c r="I764" s="243">
        <f t="shared" ref="I764" si="1257">D764-D763</f>
        <v>-206</v>
      </c>
      <c r="J764" s="243">
        <f t="shared" ref="J764" si="1258">E764-E763</f>
        <v>-204</v>
      </c>
      <c r="K764" s="243">
        <f t="shared" ref="K764" si="1259">F764-F763</f>
        <v>-7</v>
      </c>
      <c r="L764" s="243">
        <f t="shared" ref="L764" si="1260">G764-G763</f>
        <v>5</v>
      </c>
      <c r="N764" s="226">
        <f t="shared" ref="N764" si="1261">EOMONTH(B764,-1)+1</f>
        <v>44958</v>
      </c>
    </row>
    <row r="765" spans="2:14" s="64" customFormat="1">
      <c r="B765" s="226">
        <f t="shared" si="1233"/>
        <v>44970</v>
      </c>
      <c r="C765" s="227">
        <v>563</v>
      </c>
      <c r="D765" s="342">
        <v>382</v>
      </c>
      <c r="E765" s="227">
        <v>848</v>
      </c>
      <c r="F765" s="227">
        <v>627</v>
      </c>
      <c r="G765" s="236">
        <v>431</v>
      </c>
      <c r="H765" s="243">
        <f t="shared" ref="H765" si="1262">C765-C764</f>
        <v>-40</v>
      </c>
      <c r="I765" s="243">
        <f t="shared" ref="I765" si="1263">D765-D764</f>
        <v>-92</v>
      </c>
      <c r="J765" s="243">
        <f t="shared" ref="J765" si="1264">E765-E764</f>
        <v>-8</v>
      </c>
      <c r="K765" s="243">
        <f t="shared" ref="K765" si="1265">F765-F764</f>
        <v>-24</v>
      </c>
      <c r="L765" s="243">
        <f t="shared" ref="L765" si="1266">G765-G764</f>
        <v>-6</v>
      </c>
      <c r="N765" s="226">
        <f t="shared" ref="N765:N766" si="1267">EOMONTH(B765,-1)+1</f>
        <v>44958</v>
      </c>
    </row>
    <row r="766" spans="2:14" s="64" customFormat="1">
      <c r="B766" s="226">
        <f t="shared" si="1233"/>
        <v>44977</v>
      </c>
      <c r="C766" s="227">
        <v>552</v>
      </c>
      <c r="D766" s="342">
        <v>284</v>
      </c>
      <c r="E766" s="227">
        <v>809</v>
      </c>
      <c r="F766" s="227">
        <v>727</v>
      </c>
      <c r="G766" s="236">
        <v>448</v>
      </c>
      <c r="H766" s="243">
        <f t="shared" ref="H766" si="1268">C766-C765</f>
        <v>-11</v>
      </c>
      <c r="I766" s="243">
        <f t="shared" ref="I766" si="1269">D766-D765</f>
        <v>-98</v>
      </c>
      <c r="J766" s="243">
        <f t="shared" ref="J766" si="1270">E766-E765</f>
        <v>-39</v>
      </c>
      <c r="K766" s="243">
        <f t="shared" ref="K766" si="1271">F766-F765</f>
        <v>100</v>
      </c>
      <c r="L766" s="243">
        <f t="shared" ref="L766" si="1272">G766-G765</f>
        <v>17</v>
      </c>
      <c r="N766" s="226">
        <f t="shared" si="1267"/>
        <v>44958</v>
      </c>
    </row>
    <row r="767" spans="2:14" s="64" customFormat="1">
      <c r="B767" s="226">
        <f t="shared" si="1233"/>
        <v>44984</v>
      </c>
      <c r="C767" s="227">
        <v>701</v>
      </c>
      <c r="D767" s="342">
        <v>935</v>
      </c>
      <c r="E767" s="227">
        <v>1317</v>
      </c>
      <c r="F767" s="227">
        <v>1050</v>
      </c>
      <c r="G767" s="236">
        <v>517</v>
      </c>
      <c r="H767" s="243">
        <f t="shared" ref="H767" si="1273">C767-C766</f>
        <v>149</v>
      </c>
      <c r="I767" s="243">
        <f t="shared" ref="I767" si="1274">D767-D766</f>
        <v>651</v>
      </c>
      <c r="J767" s="243">
        <f t="shared" ref="J767" si="1275">E767-E766</f>
        <v>508</v>
      </c>
      <c r="K767" s="243">
        <f t="shared" ref="K767" si="1276">F767-F766</f>
        <v>323</v>
      </c>
      <c r="L767" s="243">
        <f t="shared" ref="L767" si="1277">G767-G766</f>
        <v>69</v>
      </c>
      <c r="N767" s="226">
        <f t="shared" ref="N767:N768" si="1278">EOMONTH(B767,-1)+1</f>
        <v>44958</v>
      </c>
    </row>
    <row r="768" spans="2:14" s="64" customFormat="1">
      <c r="B768" s="226">
        <f>B767+8</f>
        <v>44992</v>
      </c>
      <c r="C768" s="227">
        <v>1258</v>
      </c>
      <c r="D768" s="342">
        <v>1471</v>
      </c>
      <c r="E768" s="227">
        <v>1582</v>
      </c>
      <c r="F768" s="227">
        <v>1180</v>
      </c>
      <c r="G768" s="236">
        <v>594</v>
      </c>
      <c r="H768" s="243">
        <f t="shared" ref="H768" si="1279">C768-C767</f>
        <v>557</v>
      </c>
      <c r="I768" s="243">
        <f t="shared" ref="I768" si="1280">D768-D767</f>
        <v>536</v>
      </c>
      <c r="J768" s="243">
        <f t="shared" ref="J768" si="1281">E768-E767</f>
        <v>265</v>
      </c>
      <c r="K768" s="243">
        <f t="shared" ref="K768" si="1282">F768-F767</f>
        <v>130</v>
      </c>
      <c r="L768" s="243">
        <f t="shared" ref="L768" si="1283">G768-G767</f>
        <v>77</v>
      </c>
      <c r="N768" s="226">
        <f t="shared" si="1278"/>
        <v>44986</v>
      </c>
    </row>
    <row r="769" spans="2:14" s="64" customFormat="1">
      <c r="B769" s="226">
        <f>B768+7</f>
        <v>44999</v>
      </c>
      <c r="C769" s="227">
        <v>1465</v>
      </c>
      <c r="D769" s="342">
        <v>1821</v>
      </c>
      <c r="E769" s="227">
        <v>1680</v>
      </c>
      <c r="F769" s="227">
        <v>1235</v>
      </c>
      <c r="G769" s="236">
        <v>650</v>
      </c>
      <c r="H769" s="243">
        <f t="shared" ref="H769" si="1284">C769-C768</f>
        <v>207</v>
      </c>
      <c r="I769" s="243">
        <f t="shared" ref="I769" si="1285">D769-D768</f>
        <v>350</v>
      </c>
      <c r="J769" s="243">
        <f t="shared" ref="J769" si="1286">E769-E768</f>
        <v>98</v>
      </c>
      <c r="K769" s="243">
        <f t="shared" ref="K769" si="1287">F769-F768</f>
        <v>55</v>
      </c>
      <c r="L769" s="243">
        <f t="shared" ref="L769" si="1288">G769-G768</f>
        <v>56</v>
      </c>
      <c r="N769" s="226">
        <f t="shared" ref="N769" si="1289">EOMONTH(B769,-1)+1</f>
        <v>44986</v>
      </c>
    </row>
    <row r="770" spans="2:14" s="64" customFormat="1">
      <c r="B770" s="226">
        <f t="shared" ref="B770:B774" si="1290">B769+7</f>
        <v>45006</v>
      </c>
      <c r="C770" s="227">
        <v>1542</v>
      </c>
      <c r="D770" s="342">
        <v>1945</v>
      </c>
      <c r="E770" s="227">
        <v>1697</v>
      </c>
      <c r="F770" s="227">
        <v>1329</v>
      </c>
      <c r="G770" s="236">
        <v>703</v>
      </c>
      <c r="H770" s="243">
        <f t="shared" ref="H770" si="1291">C770-C769</f>
        <v>77</v>
      </c>
      <c r="I770" s="243">
        <f t="shared" ref="I770" si="1292">D770-D769</f>
        <v>124</v>
      </c>
      <c r="J770" s="243">
        <f t="shared" ref="J770" si="1293">E770-E769</f>
        <v>17</v>
      </c>
      <c r="K770" s="243">
        <f t="shared" ref="K770" si="1294">F770-F769</f>
        <v>94</v>
      </c>
      <c r="L770" s="243">
        <f t="shared" ref="L770" si="1295">G770-G769</f>
        <v>53</v>
      </c>
      <c r="N770" s="226">
        <f t="shared" ref="N770" si="1296">EOMONTH(B770,-1)+1</f>
        <v>44986</v>
      </c>
    </row>
    <row r="771" spans="2:14" s="64" customFormat="1">
      <c r="B771" s="226">
        <f t="shared" si="1290"/>
        <v>45013</v>
      </c>
      <c r="C771" s="227">
        <v>1402</v>
      </c>
      <c r="D771" s="342">
        <v>1646</v>
      </c>
      <c r="E771" s="227">
        <v>1561</v>
      </c>
      <c r="F771" s="227">
        <v>1315</v>
      </c>
      <c r="G771" s="236">
        <v>700</v>
      </c>
      <c r="H771" s="243">
        <f t="shared" ref="H771:H772" si="1297">C771-C770</f>
        <v>-140</v>
      </c>
      <c r="I771" s="243">
        <f t="shared" ref="I771:I772" si="1298">D771-D770</f>
        <v>-299</v>
      </c>
      <c r="J771" s="243">
        <f t="shared" ref="J771:J772" si="1299">E771-E770</f>
        <v>-136</v>
      </c>
      <c r="K771" s="243">
        <f t="shared" ref="K771:K772" si="1300">F771-F770</f>
        <v>-14</v>
      </c>
      <c r="L771" s="243">
        <f t="shared" ref="L771:L772" si="1301">G771-G770</f>
        <v>-3</v>
      </c>
      <c r="N771" s="226">
        <f t="shared" ref="N771:N772" si="1302">EOMONTH(B771,-1)+1</f>
        <v>44986</v>
      </c>
    </row>
    <row r="772" spans="2:14" s="64" customFormat="1">
      <c r="B772" s="226">
        <f t="shared" si="1290"/>
        <v>45020</v>
      </c>
      <c r="C772" s="227">
        <v>1412</v>
      </c>
      <c r="D772" s="342">
        <v>1867</v>
      </c>
      <c r="E772" s="227">
        <v>1664</v>
      </c>
      <c r="F772" s="227">
        <v>1187</v>
      </c>
      <c r="G772" s="236">
        <v>683</v>
      </c>
      <c r="H772" s="243">
        <f t="shared" si="1297"/>
        <v>10</v>
      </c>
      <c r="I772" s="243">
        <f t="shared" si="1298"/>
        <v>221</v>
      </c>
      <c r="J772" s="243">
        <f t="shared" si="1299"/>
        <v>103</v>
      </c>
      <c r="K772" s="243">
        <f t="shared" si="1300"/>
        <v>-128</v>
      </c>
      <c r="L772" s="243">
        <f t="shared" si="1301"/>
        <v>-17</v>
      </c>
      <c r="N772" s="226">
        <f t="shared" si="1302"/>
        <v>45017</v>
      </c>
    </row>
    <row r="773" spans="2:14" s="64" customFormat="1">
      <c r="B773" s="226">
        <f t="shared" si="1290"/>
        <v>45027</v>
      </c>
      <c r="C773" s="227">
        <v>1463</v>
      </c>
      <c r="D773" s="342">
        <v>1822</v>
      </c>
      <c r="E773" s="227">
        <v>1812</v>
      </c>
      <c r="F773" s="227">
        <v>1118</v>
      </c>
      <c r="G773" s="236">
        <v>631</v>
      </c>
      <c r="H773" s="243">
        <f t="shared" ref="H773" si="1303">C773-C772</f>
        <v>51</v>
      </c>
      <c r="I773" s="243">
        <f t="shared" ref="I773" si="1304">D773-D772</f>
        <v>-45</v>
      </c>
      <c r="J773" s="243">
        <f t="shared" ref="J773" si="1305">E773-E772</f>
        <v>148</v>
      </c>
      <c r="K773" s="243">
        <f t="shared" ref="K773" si="1306">F773-F772</f>
        <v>-69</v>
      </c>
      <c r="L773" s="243">
        <f t="shared" ref="L773" si="1307">G773-G772</f>
        <v>-52</v>
      </c>
      <c r="N773" s="226">
        <f t="shared" ref="N773" si="1308">EOMONTH(B773,-1)+1</f>
        <v>45017</v>
      </c>
    </row>
    <row r="774" spans="2:14" s="64" customFormat="1">
      <c r="B774" s="226">
        <f t="shared" si="1290"/>
        <v>45034</v>
      </c>
      <c r="C774" s="227">
        <v>1432</v>
      </c>
      <c r="D774" s="342">
        <v>1778</v>
      </c>
      <c r="E774" s="227">
        <v>1677</v>
      </c>
      <c r="F774" s="227">
        <v>1179</v>
      </c>
      <c r="G774" s="236">
        <v>650</v>
      </c>
      <c r="H774" s="243">
        <f t="shared" ref="H774" si="1309">C774-C773</f>
        <v>-31</v>
      </c>
      <c r="I774" s="243">
        <f t="shared" ref="I774" si="1310">D774-D773</f>
        <v>-44</v>
      </c>
      <c r="J774" s="243">
        <f t="shared" ref="J774" si="1311">E774-E773</f>
        <v>-135</v>
      </c>
      <c r="K774" s="243">
        <f t="shared" ref="K774" si="1312">F774-F773</f>
        <v>61</v>
      </c>
      <c r="L774" s="243">
        <f t="shared" ref="L774" si="1313">G774-G773</f>
        <v>19</v>
      </c>
      <c r="N774" s="226">
        <f t="shared" ref="N774" si="1314">EOMONTH(B774,-1)+1</f>
        <v>45017</v>
      </c>
    </row>
    <row r="775" spans="2:14" s="64" customFormat="1">
      <c r="B775" s="226"/>
      <c r="C775" s="227"/>
      <c r="D775" s="342"/>
      <c r="E775" s="227"/>
      <c r="F775" s="227"/>
      <c r="G775" s="236"/>
    </row>
    <row r="776" spans="2:14" s="64" customFormat="1">
      <c r="B776" s="226"/>
      <c r="C776" s="227"/>
      <c r="D776" s="342"/>
      <c r="E776" s="227"/>
      <c r="F776" s="227"/>
      <c r="G776" s="236"/>
    </row>
    <row r="777" spans="2:14" s="64" customFormat="1">
      <c r="B777" s="226"/>
      <c r="C777" s="227"/>
      <c r="D777" s="342"/>
      <c r="E777" s="227"/>
      <c r="F777" s="227"/>
      <c r="G777" s="236"/>
    </row>
    <row r="778" spans="2:14" s="64" customFormat="1">
      <c r="B778" s="226"/>
      <c r="C778" s="227"/>
      <c r="D778" s="342"/>
      <c r="E778" s="227"/>
      <c r="F778" s="227"/>
      <c r="G778" s="236"/>
    </row>
    <row r="779" spans="2:14" s="64" customFormat="1">
      <c r="B779" s="226"/>
      <c r="C779" s="227"/>
      <c r="D779" s="342"/>
      <c r="E779" s="227"/>
      <c r="F779" s="227"/>
      <c r="G779" s="236"/>
    </row>
    <row r="780" spans="2:14" s="64" customFormat="1">
      <c r="B780" s="226"/>
      <c r="C780" s="227"/>
      <c r="D780" s="342"/>
      <c r="E780" s="227"/>
      <c r="F780" s="227"/>
      <c r="G780" s="236"/>
    </row>
    <row r="781" spans="2:14" s="64" customFormat="1">
      <c r="B781" s="226"/>
      <c r="C781" s="227"/>
      <c r="D781" s="342"/>
      <c r="E781" s="227"/>
      <c r="F781" s="227"/>
      <c r="G781" s="236"/>
    </row>
    <row r="782" spans="2:14" s="64" customFormat="1">
      <c r="B782" s="226"/>
      <c r="C782" s="227"/>
      <c r="D782" s="342"/>
      <c r="E782" s="227"/>
      <c r="F782" s="227"/>
      <c r="G782" s="236"/>
    </row>
    <row r="783" spans="2:14" s="64" customFormat="1">
      <c r="B783" s="226"/>
      <c r="C783" s="227"/>
      <c r="D783" s="342"/>
      <c r="E783" s="227"/>
      <c r="F783" s="227"/>
      <c r="G783" s="236"/>
    </row>
    <row r="784" spans="2:14" s="64" customFormat="1">
      <c r="B784" s="226"/>
      <c r="C784" s="227"/>
      <c r="D784" s="342"/>
      <c r="E784" s="227"/>
      <c r="F784" s="227"/>
      <c r="G784" s="236"/>
    </row>
    <row r="785" spans="2:7" s="64" customFormat="1">
      <c r="B785" s="226"/>
      <c r="C785" s="227"/>
      <c r="D785" s="342"/>
      <c r="E785" s="227"/>
      <c r="F785" s="227"/>
      <c r="G785" s="236"/>
    </row>
    <row r="786" spans="2:7" s="64" customFormat="1">
      <c r="B786" s="226"/>
      <c r="C786" s="227"/>
      <c r="D786" s="342"/>
      <c r="E786" s="227"/>
      <c r="F786" s="227"/>
      <c r="G786" s="236"/>
    </row>
    <row r="787" spans="2:7" s="64" customFormat="1">
      <c r="B787" s="226"/>
      <c r="C787" s="227"/>
      <c r="D787" s="342"/>
      <c r="E787" s="227"/>
      <c r="F787" s="227"/>
      <c r="G787" s="236"/>
    </row>
    <row r="788" spans="2:7" s="64" customFormat="1">
      <c r="B788" s="226"/>
      <c r="C788" s="227"/>
      <c r="D788" s="342"/>
      <c r="E788" s="227"/>
      <c r="F788" s="227"/>
      <c r="G788" s="236"/>
    </row>
    <row r="789" spans="2:7" s="64" customFormat="1">
      <c r="B789" s="226"/>
      <c r="C789" s="227"/>
      <c r="D789" s="342"/>
      <c r="E789" s="227"/>
      <c r="F789" s="227"/>
      <c r="G789" s="236"/>
    </row>
    <row r="790" spans="2:7" s="64" customFormat="1">
      <c r="B790" s="226"/>
      <c r="C790" s="227"/>
      <c r="D790" s="342"/>
      <c r="E790" s="227"/>
      <c r="F790" s="227"/>
      <c r="G790" s="236"/>
    </row>
    <row r="791" spans="2:7" s="64" customFormat="1">
      <c r="B791" s="226"/>
      <c r="C791" s="227"/>
      <c r="D791" s="342"/>
      <c r="E791" s="227"/>
      <c r="F791" s="227"/>
      <c r="G791" s="236"/>
    </row>
    <row r="792" spans="2:7" s="64" customFormat="1">
      <c r="B792" s="226"/>
      <c r="C792" s="227"/>
      <c r="D792" s="342"/>
      <c r="E792" s="227"/>
      <c r="F792" s="227"/>
      <c r="G792" s="236"/>
    </row>
    <row r="793" spans="2:7" s="64" customFormat="1">
      <c r="B793" s="226"/>
      <c r="C793" s="227"/>
      <c r="D793" s="342"/>
      <c r="E793" s="227"/>
      <c r="F793" s="227"/>
      <c r="G793" s="236"/>
    </row>
    <row r="794" spans="2:7" s="64" customFormat="1">
      <c r="B794" s="226"/>
      <c r="C794" s="227"/>
      <c r="D794" s="342"/>
      <c r="E794" s="227"/>
      <c r="F794" s="227"/>
      <c r="G794" s="236"/>
    </row>
    <row r="795" spans="2:7" s="64" customFormat="1">
      <c r="B795" s="226"/>
      <c r="C795" s="227"/>
      <c r="D795" s="342"/>
      <c r="E795" s="227"/>
      <c r="F795" s="227"/>
      <c r="G795" s="236"/>
    </row>
    <row r="796" spans="2:7" s="64" customFormat="1">
      <c r="B796" s="226"/>
      <c r="C796" s="227"/>
      <c r="D796" s="342"/>
      <c r="E796" s="227"/>
      <c r="F796" s="227"/>
      <c r="G796" s="236"/>
    </row>
    <row r="797" spans="2:7" s="64" customFormat="1">
      <c r="B797" s="226"/>
      <c r="C797" s="227"/>
      <c r="D797" s="342"/>
      <c r="E797" s="227"/>
      <c r="F797" s="227"/>
      <c r="G797" s="236"/>
    </row>
    <row r="798" spans="2:7" s="64" customFormat="1">
      <c r="B798" s="226"/>
      <c r="C798" s="227"/>
      <c r="D798" s="342"/>
      <c r="E798" s="227"/>
      <c r="F798" s="227"/>
      <c r="G798" s="236"/>
    </row>
    <row r="799" spans="2:7" s="64" customFormat="1">
      <c r="B799" s="226"/>
      <c r="C799" s="227"/>
      <c r="D799" s="342"/>
      <c r="E799" s="227"/>
      <c r="F799" s="227"/>
      <c r="G799" s="236"/>
    </row>
    <row r="800" spans="2:7" s="64" customFormat="1">
      <c r="B800" s="226"/>
      <c r="C800" s="227"/>
      <c r="D800" s="342"/>
      <c r="E800" s="227"/>
      <c r="F800" s="227"/>
      <c r="G800" s="236"/>
    </row>
    <row r="801" spans="2:7" s="64" customFormat="1">
      <c r="B801" s="226"/>
      <c r="C801" s="227"/>
      <c r="D801" s="342"/>
      <c r="E801" s="227"/>
      <c r="F801" s="227"/>
      <c r="G801" s="236"/>
    </row>
    <row r="802" spans="2:7" s="64" customFormat="1">
      <c r="B802" s="226"/>
      <c r="C802" s="227"/>
      <c r="D802" s="342"/>
      <c r="E802" s="227"/>
      <c r="F802" s="227"/>
      <c r="G802" s="236"/>
    </row>
    <row r="803" spans="2:7" s="64" customFormat="1">
      <c r="B803" s="226"/>
      <c r="C803" s="227"/>
      <c r="D803" s="342"/>
      <c r="E803" s="227"/>
      <c r="F803" s="227"/>
      <c r="G803" s="236"/>
    </row>
    <row r="804" spans="2:7" s="64" customFormat="1">
      <c r="B804" s="226"/>
      <c r="C804" s="227"/>
      <c r="D804" s="342"/>
      <c r="E804" s="227"/>
      <c r="F804" s="227"/>
      <c r="G804" s="236"/>
    </row>
    <row r="805" spans="2:7" s="64" customFormat="1">
      <c r="B805" s="226"/>
      <c r="C805" s="227"/>
      <c r="D805" s="342"/>
      <c r="E805" s="227"/>
      <c r="F805" s="227"/>
      <c r="G805" s="236"/>
    </row>
    <row r="806" spans="2:7" s="64" customFormat="1">
      <c r="B806" s="226"/>
      <c r="C806" s="227"/>
      <c r="D806" s="342"/>
      <c r="E806" s="227"/>
      <c r="F806" s="227"/>
      <c r="G806" s="236"/>
    </row>
    <row r="807" spans="2:7" s="64" customFormat="1">
      <c r="B807" s="226"/>
      <c r="C807" s="227"/>
      <c r="D807" s="342"/>
      <c r="E807" s="227"/>
      <c r="F807" s="227"/>
      <c r="G807" s="236"/>
    </row>
    <row r="808" spans="2:7" s="64" customFormat="1">
      <c r="B808" s="226"/>
      <c r="C808" s="227"/>
      <c r="D808" s="342"/>
      <c r="E808" s="227"/>
      <c r="F808" s="227"/>
      <c r="G808" s="236"/>
    </row>
    <row r="809" spans="2:7" s="64" customFormat="1">
      <c r="B809" s="226"/>
      <c r="C809" s="227"/>
      <c r="D809" s="342"/>
      <c r="E809" s="227"/>
      <c r="F809" s="227"/>
      <c r="G809" s="236"/>
    </row>
    <row r="810" spans="2:7" s="64" customFormat="1">
      <c r="B810" s="226"/>
      <c r="C810" s="227"/>
      <c r="D810" s="342"/>
      <c r="E810" s="227"/>
      <c r="F810" s="227"/>
      <c r="G810" s="236"/>
    </row>
    <row r="811" spans="2:7" s="64" customFormat="1">
      <c r="B811" s="226"/>
      <c r="C811" s="227"/>
      <c r="D811" s="342"/>
      <c r="E811" s="227"/>
      <c r="F811" s="227"/>
      <c r="G811" s="236"/>
    </row>
    <row r="812" spans="2:7" s="64" customFormat="1">
      <c r="B812" s="226"/>
      <c r="C812" s="227"/>
      <c r="D812" s="342"/>
      <c r="E812" s="227"/>
      <c r="F812" s="227"/>
      <c r="G812" s="236"/>
    </row>
    <row r="813" spans="2:7" s="64" customFormat="1">
      <c r="B813" s="226"/>
      <c r="C813" s="227"/>
      <c r="D813" s="342"/>
      <c r="E813" s="227"/>
      <c r="F813" s="227"/>
      <c r="G813" s="236"/>
    </row>
    <row r="814" spans="2:7" s="64" customFormat="1">
      <c r="B814" s="226"/>
      <c r="C814" s="227"/>
      <c r="D814" s="342"/>
      <c r="E814" s="227"/>
      <c r="F814" s="227"/>
      <c r="G814" s="236"/>
    </row>
    <row r="815" spans="2:7" s="64" customFormat="1">
      <c r="B815" s="226"/>
      <c r="C815" s="227"/>
      <c r="D815" s="342"/>
      <c r="E815" s="227"/>
      <c r="F815" s="227"/>
      <c r="G815" s="236"/>
    </row>
    <row r="816" spans="2:7" s="64" customFormat="1">
      <c r="B816" s="226"/>
      <c r="C816" s="227"/>
      <c r="D816" s="342"/>
      <c r="E816" s="227"/>
      <c r="F816" s="227"/>
      <c r="G816" s="236"/>
    </row>
    <row r="817" spans="2:7" s="64" customFormat="1">
      <c r="B817" s="226"/>
      <c r="C817" s="227"/>
      <c r="D817" s="342"/>
      <c r="E817" s="227"/>
      <c r="F817" s="227"/>
      <c r="G817" s="236"/>
    </row>
    <row r="818" spans="2:7" s="64" customFormat="1">
      <c r="B818" s="226"/>
      <c r="C818" s="227"/>
      <c r="D818" s="342"/>
      <c r="E818" s="227"/>
      <c r="F818" s="227"/>
      <c r="G818" s="236"/>
    </row>
    <row r="819" spans="2:7" s="64" customFormat="1">
      <c r="B819" s="226"/>
      <c r="C819" s="227"/>
      <c r="D819" s="342"/>
      <c r="E819" s="227"/>
      <c r="F819" s="227"/>
      <c r="G819" s="236"/>
    </row>
    <row r="820" spans="2:7" s="64" customFormat="1">
      <c r="B820" s="226"/>
      <c r="C820" s="227"/>
      <c r="D820" s="342"/>
      <c r="E820" s="227"/>
      <c r="F820" s="227"/>
      <c r="G820" s="236"/>
    </row>
    <row r="821" spans="2:7" s="64" customFormat="1">
      <c r="B821" s="226"/>
      <c r="C821" s="227"/>
      <c r="D821" s="342"/>
      <c r="E821" s="227"/>
      <c r="F821" s="227"/>
      <c r="G821" s="236"/>
    </row>
    <row r="822" spans="2:7" s="64" customFormat="1">
      <c r="B822" s="226"/>
      <c r="C822" s="227"/>
      <c r="D822" s="342"/>
      <c r="E822" s="227"/>
      <c r="F822" s="227"/>
      <c r="G822" s="236"/>
    </row>
    <row r="823" spans="2:7" s="64" customFormat="1">
      <c r="B823" s="226"/>
      <c r="C823" s="227"/>
      <c r="D823" s="342"/>
      <c r="E823" s="227"/>
      <c r="F823" s="227"/>
      <c r="G823" s="236"/>
    </row>
    <row r="824" spans="2:7" s="64" customFormat="1">
      <c r="B824" s="226"/>
      <c r="C824" s="227"/>
      <c r="D824" s="342"/>
      <c r="E824" s="227"/>
      <c r="F824" s="227"/>
      <c r="G824" s="236"/>
    </row>
    <row r="825" spans="2:7" s="64" customFormat="1">
      <c r="B825" s="226"/>
      <c r="C825" s="227"/>
      <c r="D825" s="342"/>
      <c r="E825" s="227"/>
      <c r="F825" s="227"/>
      <c r="G825" s="236"/>
    </row>
    <row r="826" spans="2:7" s="64" customFormat="1">
      <c r="B826" s="226"/>
      <c r="C826" s="227"/>
      <c r="D826" s="342"/>
      <c r="E826" s="227"/>
      <c r="F826" s="227"/>
      <c r="G826" s="236"/>
    </row>
    <row r="827" spans="2:7" s="64" customFormat="1">
      <c r="B827" s="226"/>
      <c r="C827" s="227"/>
      <c r="D827" s="342"/>
      <c r="E827" s="227"/>
      <c r="F827" s="227"/>
      <c r="G827" s="236"/>
    </row>
    <row r="828" spans="2:7" s="64" customFormat="1">
      <c r="B828" s="226"/>
      <c r="C828" s="227"/>
      <c r="D828" s="342"/>
      <c r="E828" s="227"/>
      <c r="F828" s="227"/>
      <c r="G828" s="236"/>
    </row>
    <row r="829" spans="2:7" s="64" customFormat="1">
      <c r="B829" s="226"/>
      <c r="C829" s="227"/>
      <c r="D829" s="342"/>
      <c r="E829" s="227"/>
      <c r="F829" s="227"/>
      <c r="G829" s="236"/>
    </row>
    <row r="830" spans="2:7" s="64" customFormat="1">
      <c r="B830" s="226"/>
      <c r="C830" s="227"/>
      <c r="D830" s="342"/>
      <c r="E830" s="227"/>
      <c r="F830" s="227"/>
      <c r="G830" s="236"/>
    </row>
    <row r="831" spans="2:7" s="64" customFormat="1">
      <c r="B831" s="226"/>
      <c r="C831" s="227"/>
      <c r="D831" s="342"/>
      <c r="E831" s="227"/>
      <c r="F831" s="227"/>
      <c r="G831" s="236"/>
    </row>
    <row r="832" spans="2:7" s="64" customFormat="1">
      <c r="B832" s="226"/>
      <c r="C832" s="227"/>
      <c r="D832" s="342"/>
      <c r="E832" s="227"/>
      <c r="F832" s="227"/>
      <c r="G832" s="236"/>
    </row>
    <row r="833" spans="2:7" s="64" customFormat="1">
      <c r="B833" s="226"/>
      <c r="C833" s="227"/>
      <c r="D833" s="342"/>
      <c r="E833" s="227"/>
      <c r="F833" s="227"/>
      <c r="G833" s="236"/>
    </row>
    <row r="834" spans="2:7" s="64" customFormat="1">
      <c r="B834" s="226"/>
      <c r="C834" s="227"/>
      <c r="D834" s="342"/>
      <c r="E834" s="227"/>
      <c r="F834" s="227"/>
      <c r="G834" s="236"/>
    </row>
    <row r="835" spans="2:7" s="64" customFormat="1">
      <c r="B835" s="226"/>
      <c r="C835" s="227"/>
      <c r="D835" s="342"/>
      <c r="E835" s="227"/>
      <c r="F835" s="227"/>
      <c r="G835" s="236"/>
    </row>
    <row r="836" spans="2:7" s="64" customFormat="1">
      <c r="B836" s="226"/>
      <c r="C836" s="227"/>
      <c r="D836" s="342"/>
      <c r="E836" s="227"/>
      <c r="F836" s="227"/>
      <c r="G836" s="236"/>
    </row>
    <row r="837" spans="2:7" s="64" customFormat="1">
      <c r="B837" s="226"/>
      <c r="C837" s="227"/>
      <c r="D837" s="342"/>
      <c r="E837" s="227"/>
      <c r="F837" s="227"/>
      <c r="G837" s="236"/>
    </row>
    <row r="838" spans="2:7" s="64" customFormat="1">
      <c r="B838" s="226"/>
      <c r="C838" s="227"/>
      <c r="D838" s="342"/>
      <c r="E838" s="227"/>
      <c r="F838" s="227"/>
      <c r="G838" s="236"/>
    </row>
    <row r="839" spans="2:7" s="64" customFormat="1">
      <c r="B839" s="226"/>
      <c r="C839" s="227"/>
      <c r="D839" s="342"/>
      <c r="E839" s="227"/>
      <c r="F839" s="227"/>
      <c r="G839" s="236"/>
    </row>
    <row r="840" spans="2:7" s="64" customFormat="1">
      <c r="B840" s="226"/>
      <c r="C840" s="227"/>
      <c r="D840" s="342"/>
      <c r="E840" s="227"/>
      <c r="F840" s="227"/>
      <c r="G840" s="236"/>
    </row>
    <row r="841" spans="2:7" s="64" customFormat="1">
      <c r="B841" s="226"/>
      <c r="C841" s="227"/>
      <c r="D841" s="342"/>
      <c r="E841" s="227"/>
      <c r="F841" s="227"/>
      <c r="G841" s="236"/>
    </row>
    <row r="842" spans="2:7" s="64" customFormat="1">
      <c r="B842" s="226"/>
      <c r="C842" s="227"/>
      <c r="D842" s="342"/>
      <c r="E842" s="227"/>
      <c r="F842" s="227"/>
      <c r="G842" s="236"/>
    </row>
    <row r="843" spans="2:7" s="64" customFormat="1">
      <c r="B843" s="226"/>
      <c r="C843" s="227"/>
      <c r="D843" s="342"/>
      <c r="E843" s="227"/>
      <c r="F843" s="227"/>
      <c r="G843" s="236"/>
    </row>
    <row r="844" spans="2:7" s="64" customFormat="1">
      <c r="B844" s="226"/>
      <c r="C844" s="227"/>
      <c r="D844" s="342"/>
      <c r="E844" s="227"/>
      <c r="F844" s="227"/>
      <c r="G844" s="236"/>
    </row>
    <row r="845" spans="2:7" s="64" customFormat="1">
      <c r="B845" s="226"/>
      <c r="C845" s="227"/>
      <c r="D845" s="342"/>
      <c r="E845" s="227"/>
      <c r="F845" s="227"/>
      <c r="G845" s="236"/>
    </row>
    <row r="846" spans="2:7" s="64" customFormat="1">
      <c r="B846" s="226"/>
      <c r="C846" s="227"/>
      <c r="D846" s="342"/>
      <c r="E846" s="227"/>
      <c r="F846" s="227"/>
      <c r="G846" s="236"/>
    </row>
    <row r="847" spans="2:7" s="64" customFormat="1">
      <c r="B847" s="226"/>
      <c r="C847" s="227"/>
      <c r="D847" s="342"/>
      <c r="E847" s="227"/>
      <c r="F847" s="227"/>
      <c r="G847" s="236"/>
    </row>
    <row r="848" spans="2:7" s="64" customFormat="1">
      <c r="B848" s="226"/>
      <c r="C848" s="227"/>
      <c r="D848" s="342"/>
      <c r="E848" s="227"/>
      <c r="F848" s="227"/>
      <c r="G848" s="236"/>
    </row>
    <row r="849" spans="2:7" s="64" customFormat="1">
      <c r="B849" s="226"/>
      <c r="C849" s="227"/>
      <c r="D849" s="342"/>
      <c r="E849" s="227"/>
      <c r="F849" s="227"/>
      <c r="G849" s="236"/>
    </row>
    <row r="850" spans="2:7" s="64" customFormat="1">
      <c r="B850" s="226"/>
      <c r="C850" s="227"/>
      <c r="D850" s="342"/>
      <c r="E850" s="227"/>
      <c r="F850" s="227"/>
      <c r="G850" s="236"/>
    </row>
    <row r="851" spans="2:7" s="64" customFormat="1">
      <c r="B851" s="226"/>
      <c r="C851" s="227"/>
      <c r="D851" s="342"/>
      <c r="E851" s="227"/>
      <c r="F851" s="227"/>
      <c r="G851" s="236"/>
    </row>
    <row r="852" spans="2:7" s="64" customFormat="1">
      <c r="B852" s="226"/>
      <c r="C852" s="227"/>
      <c r="D852" s="342"/>
      <c r="E852" s="227"/>
      <c r="F852" s="227"/>
      <c r="G852" s="236"/>
    </row>
    <row r="853" spans="2:7" s="64" customFormat="1">
      <c r="B853" s="226"/>
      <c r="C853" s="227"/>
      <c r="D853" s="342"/>
      <c r="E853" s="227"/>
      <c r="F853" s="227"/>
      <c r="G853" s="236"/>
    </row>
    <row r="854" spans="2:7" s="64" customFormat="1">
      <c r="B854" s="226"/>
      <c r="C854" s="227"/>
      <c r="D854" s="342"/>
      <c r="E854" s="227"/>
      <c r="F854" s="227"/>
      <c r="G854" s="236"/>
    </row>
    <row r="855" spans="2:7" s="64" customFormat="1">
      <c r="B855" s="226"/>
      <c r="C855" s="227"/>
      <c r="D855" s="342"/>
      <c r="E855" s="227"/>
      <c r="F855" s="227"/>
      <c r="G855" s="236"/>
    </row>
    <row r="856" spans="2:7" s="64" customFormat="1">
      <c r="B856" s="226"/>
      <c r="C856" s="227"/>
      <c r="D856" s="342"/>
      <c r="E856" s="227"/>
      <c r="F856" s="227"/>
      <c r="G856" s="236"/>
    </row>
    <row r="857" spans="2:7" s="64" customFormat="1">
      <c r="B857" s="226"/>
      <c r="C857" s="227"/>
      <c r="D857" s="342"/>
      <c r="E857" s="227"/>
      <c r="F857" s="227"/>
      <c r="G857" s="236"/>
    </row>
    <row r="858" spans="2:7" s="64" customFormat="1">
      <c r="B858" s="226"/>
      <c r="C858" s="227"/>
      <c r="D858" s="342"/>
      <c r="E858" s="227"/>
      <c r="F858" s="227"/>
      <c r="G858" s="236"/>
    </row>
    <row r="859" spans="2:7" s="64" customFormat="1">
      <c r="B859" s="226"/>
      <c r="C859" s="227"/>
      <c r="D859" s="342"/>
      <c r="E859" s="227"/>
      <c r="F859" s="227"/>
      <c r="G859" s="236"/>
    </row>
    <row r="860" spans="2:7" s="64" customFormat="1">
      <c r="B860" s="226"/>
      <c r="C860" s="227"/>
      <c r="D860" s="342"/>
      <c r="E860" s="227"/>
      <c r="F860" s="227"/>
      <c r="G860" s="236"/>
    </row>
    <row r="861" spans="2:7" s="64" customFormat="1">
      <c r="B861" s="226"/>
      <c r="C861" s="227"/>
      <c r="D861" s="342"/>
      <c r="E861" s="227"/>
      <c r="F861" s="227"/>
      <c r="G861" s="236"/>
    </row>
    <row r="862" spans="2:7" s="64" customFormat="1">
      <c r="B862" s="226"/>
      <c r="C862" s="227"/>
      <c r="D862" s="342"/>
      <c r="E862" s="227"/>
      <c r="F862" s="227"/>
      <c r="G862" s="236"/>
    </row>
    <row r="863" spans="2:7" s="64" customFormat="1">
      <c r="B863" s="226"/>
      <c r="C863" s="227"/>
      <c r="D863" s="342"/>
      <c r="E863" s="227"/>
      <c r="F863" s="227"/>
      <c r="G863" s="236"/>
    </row>
    <row r="864" spans="2:7" s="64" customFormat="1">
      <c r="B864" s="226"/>
      <c r="C864" s="227"/>
      <c r="D864" s="342"/>
      <c r="E864" s="227"/>
      <c r="F864" s="227"/>
      <c r="G864" s="236"/>
    </row>
    <row r="865" spans="2:7" s="64" customFormat="1">
      <c r="B865" s="226"/>
      <c r="C865" s="227"/>
      <c r="D865" s="342"/>
      <c r="E865" s="227"/>
      <c r="F865" s="227"/>
      <c r="G865" s="236"/>
    </row>
    <row r="866" spans="2:7" s="64" customFormat="1">
      <c r="B866" s="226"/>
      <c r="C866" s="227"/>
      <c r="D866" s="342"/>
      <c r="E866" s="227"/>
      <c r="F866" s="227"/>
      <c r="G866" s="236"/>
    </row>
    <row r="867" spans="2:7" s="64" customFormat="1">
      <c r="B867" s="226"/>
      <c r="C867" s="227"/>
      <c r="D867" s="342"/>
      <c r="E867" s="227"/>
      <c r="F867" s="227"/>
      <c r="G867" s="236"/>
    </row>
    <row r="868" spans="2:7" s="64" customFormat="1">
      <c r="B868" s="226"/>
      <c r="C868" s="227"/>
      <c r="D868" s="342"/>
      <c r="E868" s="227"/>
      <c r="F868" s="227"/>
      <c r="G868" s="236"/>
    </row>
    <row r="869" spans="2:7" s="64" customFormat="1">
      <c r="B869" s="226"/>
      <c r="C869" s="227"/>
      <c r="D869" s="342"/>
      <c r="E869" s="227"/>
      <c r="F869" s="227"/>
      <c r="G869" s="236"/>
    </row>
    <row r="870" spans="2:7" s="64" customFormat="1">
      <c r="B870" s="226"/>
      <c r="C870" s="227"/>
      <c r="D870" s="342"/>
      <c r="E870" s="227"/>
      <c r="F870" s="227"/>
      <c r="G870" s="236"/>
    </row>
    <row r="871" spans="2:7" s="64" customFormat="1">
      <c r="B871" s="226"/>
      <c r="C871" s="227"/>
      <c r="D871" s="342"/>
      <c r="E871" s="227"/>
      <c r="F871" s="227"/>
      <c r="G871" s="236"/>
    </row>
    <row r="872" spans="2:7" s="64" customFormat="1">
      <c r="B872" s="226"/>
      <c r="C872" s="227"/>
      <c r="D872" s="342"/>
      <c r="E872" s="227"/>
      <c r="F872" s="227"/>
      <c r="G872" s="236"/>
    </row>
    <row r="873" spans="2:7" s="64" customFormat="1">
      <c r="B873" s="226"/>
      <c r="C873" s="227"/>
      <c r="D873" s="342"/>
      <c r="E873" s="227"/>
      <c r="F873" s="227"/>
      <c r="G873" s="236"/>
    </row>
    <row r="874" spans="2:7" s="64" customFormat="1">
      <c r="B874" s="226"/>
      <c r="C874" s="227"/>
      <c r="D874" s="342"/>
      <c r="E874" s="227"/>
      <c r="F874" s="227"/>
      <c r="G874" s="236"/>
    </row>
    <row r="875" spans="2:7" s="64" customFormat="1">
      <c r="B875" s="226"/>
      <c r="C875" s="227"/>
      <c r="D875" s="342"/>
      <c r="E875" s="227"/>
      <c r="F875" s="227"/>
      <c r="G875" s="236"/>
    </row>
    <row r="876" spans="2:7" s="64" customFormat="1">
      <c r="B876" s="226"/>
      <c r="C876" s="227"/>
      <c r="D876" s="342"/>
      <c r="E876" s="227"/>
      <c r="F876" s="227"/>
      <c r="G876" s="236"/>
    </row>
    <row r="877" spans="2:7" s="64" customFormat="1">
      <c r="B877" s="226"/>
      <c r="C877" s="227"/>
      <c r="D877" s="342"/>
      <c r="E877" s="227"/>
      <c r="F877" s="227"/>
      <c r="G877" s="236"/>
    </row>
    <row r="878" spans="2:7" s="64" customFormat="1">
      <c r="B878" s="226"/>
      <c r="C878" s="227"/>
      <c r="D878" s="342"/>
      <c r="E878" s="227"/>
      <c r="F878" s="227"/>
      <c r="G878" s="236"/>
    </row>
    <row r="879" spans="2:7" s="64" customFormat="1">
      <c r="B879" s="226"/>
      <c r="C879" s="227"/>
      <c r="D879" s="342"/>
      <c r="E879" s="227"/>
      <c r="F879" s="227"/>
      <c r="G879" s="236"/>
    </row>
    <row r="880" spans="2:7" s="64" customFormat="1">
      <c r="B880" s="226"/>
      <c r="C880" s="227"/>
      <c r="D880" s="342"/>
      <c r="E880" s="227"/>
      <c r="F880" s="227"/>
      <c r="G880" s="236"/>
    </row>
    <row r="881" spans="2:8" s="64" customFormat="1">
      <c r="B881" s="226"/>
      <c r="C881" s="227"/>
      <c r="D881" s="342"/>
      <c r="E881" s="227"/>
      <c r="F881" s="227"/>
      <c r="G881" s="236"/>
    </row>
    <row r="882" spans="2:8" s="64" customFormat="1">
      <c r="B882" s="226"/>
      <c r="C882" s="227"/>
      <c r="D882" s="342"/>
      <c r="E882" s="227"/>
      <c r="F882" s="227"/>
      <c r="G882" s="236"/>
    </row>
    <row r="883" spans="2:8" s="64" customFormat="1">
      <c r="B883" s="226"/>
      <c r="C883" s="227"/>
      <c r="D883" s="342"/>
      <c r="E883" s="227"/>
      <c r="F883" s="227"/>
      <c r="G883" s="236"/>
    </row>
    <row r="884" spans="2:8" s="64" customFormat="1">
      <c r="B884" s="226"/>
      <c r="C884" s="227"/>
      <c r="D884" s="342"/>
      <c r="E884" s="227"/>
      <c r="F884" s="227"/>
      <c r="G884" s="236"/>
    </row>
    <row r="885" spans="2:8" s="64" customFormat="1">
      <c r="B885" s="226"/>
      <c r="C885" s="227"/>
      <c r="D885" s="342"/>
      <c r="E885" s="227"/>
      <c r="F885" s="227"/>
      <c r="G885" s="236"/>
    </row>
    <row r="886" spans="2:8" s="64" customFormat="1">
      <c r="B886" s="226"/>
      <c r="C886" s="227"/>
      <c r="D886" s="342"/>
      <c r="E886" s="227"/>
      <c r="F886" s="227"/>
      <c r="G886" s="236"/>
    </row>
    <row r="887" spans="2:8" s="64" customFormat="1">
      <c r="B887" s="226"/>
      <c r="C887" s="227"/>
      <c r="D887" s="342"/>
      <c r="E887" s="227"/>
      <c r="F887" s="227"/>
      <c r="G887" s="236"/>
    </row>
    <row r="888" spans="2:8" s="64" customFormat="1">
      <c r="B888" s="226"/>
      <c r="C888" s="227"/>
      <c r="D888" s="342"/>
      <c r="E888" s="227"/>
      <c r="F888" s="227"/>
      <c r="G888" s="236"/>
    </row>
    <row r="889" spans="2:8" s="64" customFormat="1">
      <c r="B889" s="226"/>
      <c r="C889" s="227"/>
      <c r="D889" s="342"/>
      <c r="E889" s="227"/>
      <c r="F889" s="227"/>
      <c r="G889" s="236"/>
    </row>
    <row r="890" spans="2:8" s="64" customFormat="1">
      <c r="B890" s="226"/>
      <c r="C890" s="227"/>
      <c r="D890" s="342"/>
      <c r="E890" s="227"/>
      <c r="F890" s="227"/>
      <c r="G890" s="236"/>
    </row>
    <row r="891" spans="2:8">
      <c r="B891" s="64"/>
      <c r="C891" s="229"/>
      <c r="D891" s="346"/>
      <c r="E891" s="64"/>
      <c r="F891" s="64"/>
      <c r="G891" s="64"/>
      <c r="H891" s="64"/>
    </row>
    <row r="892" spans="2:8">
      <c r="B892" s="64"/>
      <c r="C892" s="229"/>
      <c r="D892" s="346"/>
      <c r="E892" s="64"/>
      <c r="F892" s="64"/>
      <c r="G892" s="64"/>
      <c r="H892" s="64"/>
    </row>
    <row r="893" spans="2:8">
      <c r="B893" s="64"/>
      <c r="C893" s="229"/>
      <c r="D893" s="346"/>
      <c r="E893" s="64"/>
      <c r="F893" s="64"/>
      <c r="G893" s="64"/>
      <c r="H893" s="64"/>
    </row>
    <row r="894" spans="2:8">
      <c r="B894" s="64"/>
      <c r="C894" s="229"/>
      <c r="D894" s="346"/>
      <c r="E894" s="64"/>
      <c r="F894" s="64"/>
      <c r="G894" s="64"/>
      <c r="H894" s="64"/>
    </row>
  </sheetData>
  <customSheetViews>
    <customSheetView guid="{F2CF5A4C-4733-4279-B0AE-DB8C45BC9F44}" showRuler="0">
      <pane ySplit="1" topLeftCell="A41" activePane="bottomLeft" state="frozen"/>
      <selection pane="bottomLeft" activeCell="C70" sqref="C70"/>
      <pageMargins left="0.75" right="0.75" top="1" bottom="1" header="0.5" footer="0.5"/>
      <headerFooter alignWithMargins="0"/>
    </customSheetView>
    <customSheetView guid="{A69C958D-5876-448E-9B43-BDD2039213B0}" showRuler="0">
      <pane ySplit="1" topLeftCell="A56" activePane="bottomLeft" state="frozen"/>
      <selection pane="bottomLeft" activeCell="F70" sqref="F70"/>
      <pageMargins left="0.75" right="0.75" top="1" bottom="1" header="0.5" footer="0.5"/>
      <headerFooter alignWithMargins="0"/>
    </customSheetView>
    <customSheetView guid="{5D616459-8229-4D08-89E6-3A8D7F42B939}" showRuler="0">
      <pane ySplit="1" topLeftCell="A41" activePane="bottomLeft" state="frozen"/>
      <selection pane="bottomLeft" activeCell="G68" sqref="G68"/>
      <pageMargins left="0.75" right="0.75" top="1" bottom="1" header="0.5" footer="0.5"/>
      <headerFooter alignWithMargins="0"/>
    </customSheetView>
    <customSheetView guid="{BE9E50F0-D5ED-48BD-A9C6-4169A4DF2408}" showRuler="0">
      <pane ySplit="1" topLeftCell="A41" activePane="bottomLeft" state="frozen"/>
      <selection pane="bottomLeft" activeCell="A66" sqref="A66"/>
      <pageMargins left="0.75" right="0.75" top="1" bottom="1" header="0.5" footer="0.5"/>
      <headerFooter alignWithMargins="0"/>
    </customSheetView>
    <customSheetView guid="{C093550B-56C6-4D17-85DE-FEFB9E7ABAF5}" showRuler="0">
      <pane ySplit="1" topLeftCell="A41" activePane="bottomLeft" state="frozen"/>
      <selection pane="bottomLeft" activeCell="G67" sqref="G67"/>
      <pageMargins left="0.75" right="0.75" top="1" bottom="1" header="0.5" footer="0.5"/>
      <headerFooter alignWithMargins="0"/>
    </customSheetView>
    <customSheetView guid="{09FB2B2F-C2DC-4B03-94D0-1D6B0DBDE722}" showRuler="0">
      <pane ySplit="1" topLeftCell="A41" activePane="bottomLeft" state="frozen"/>
      <selection pane="bottomLeft" activeCell="F70" sqref="F70"/>
      <pageMargins left="0.75" right="0.75" top="1" bottom="1" header="0.5" footer="0.5"/>
      <headerFooter alignWithMargins="0"/>
    </customSheetView>
  </customSheetViews>
  <mergeCells count="1">
    <mergeCell ref="H1:V1"/>
  </mergeCells>
  <phoneticPr fontId="25" type="noConversion"/>
  <conditionalFormatting sqref="N329 H287:L448">
    <cfRule type="cellIs" dxfId="6" priority="12" operator="lessThan">
      <formula>0</formula>
    </cfRule>
  </conditionalFormatting>
  <conditionalFormatting sqref="N330">
    <cfRule type="cellIs" dxfId="5" priority="11" operator="lessThan">
      <formula>0</formula>
    </cfRule>
  </conditionalFormatting>
  <conditionalFormatting sqref="H449:L486">
    <cfRule type="cellIs" dxfId="4" priority="10" operator="lessThan">
      <formula>0</formula>
    </cfRule>
  </conditionalFormatting>
  <conditionalFormatting sqref="M484:O507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{5FB5FB4F-DE91-46E6-B018-2F7F7125E74A}</x14:id>
        </ext>
      </extLst>
    </cfRule>
  </conditionalFormatting>
  <conditionalFormatting sqref="P484:P50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{70A19790-20FD-42AA-A871-8D23693F1F76}</x14:id>
        </ext>
      </extLst>
    </cfRule>
  </conditionalFormatting>
  <conditionalFormatting sqref="R483:S50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{5EBD9148-AEC7-491E-9F63-706D765C0FCD}</x14:id>
        </ext>
      </extLst>
    </cfRule>
  </conditionalFormatting>
  <conditionalFormatting sqref="H487:L520">
    <cfRule type="cellIs" dxfId="3" priority="6" operator="lessThan">
      <formula>0</formula>
    </cfRule>
  </conditionalFormatting>
  <conditionalFormatting sqref="H521:L554">
    <cfRule type="cellIs" dxfId="2" priority="5" operator="lessThan">
      <formula>0</formula>
    </cfRule>
  </conditionalFormatting>
  <conditionalFormatting sqref="H556:L774">
    <cfRule type="cellIs" dxfId="1" priority="4" operator="lessThan">
      <formula>0</formula>
    </cfRule>
  </conditionalFormatting>
  <conditionalFormatting sqref="H555:L555">
    <cfRule type="cellIs" dxfId="0" priority="3" operator="lessThan">
      <formula>0</formula>
    </cfRule>
  </conditionalFormatting>
  <pageMargins left="0.75" right="0.75" top="1" bottom="1" header="0.5" footer="0.5"/>
  <pageSetup paperSize="9" orientation="portrait" r:id="rId1"/>
  <headerFooter alignWithMargins="0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B5FB4F-DE91-46E6-B018-2F7F7125E74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M484:O507</xm:sqref>
        </x14:conditionalFormatting>
        <x14:conditionalFormatting xmlns:xm="http://schemas.microsoft.com/office/excel/2006/main">
          <x14:cfRule type="dataBar" id="{70A19790-20FD-42AA-A871-8D23693F1F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P484:P507</xm:sqref>
        </x14:conditionalFormatting>
        <x14:conditionalFormatting xmlns:xm="http://schemas.microsoft.com/office/excel/2006/main">
          <x14:cfRule type="dataBar" id="{5EBD9148-AEC7-491E-9F63-706D765C0F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R483:S508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theme="8" tint="0.79998168889431442"/>
  </sheetPr>
  <dimension ref="A1:L855"/>
  <sheetViews>
    <sheetView zoomScaleNormal="100" workbookViewId="0">
      <pane xSplit="1" ySplit="5" topLeftCell="B831" activePane="bottomRight" state="frozen"/>
      <selection pane="topRight" activeCell="B1" sqref="B1"/>
      <selection pane="bottomLeft" activeCell="A6" sqref="A6"/>
      <selection pane="bottomRight" activeCell="A843" sqref="A843:B855"/>
    </sheetView>
  </sheetViews>
  <sheetFormatPr defaultRowHeight="12.5"/>
  <cols>
    <col min="1" max="1" width="11.1796875" customWidth="1"/>
  </cols>
  <sheetData>
    <row r="1" spans="1:4" ht="17.5">
      <c r="A1" s="41" t="s">
        <v>61</v>
      </c>
      <c r="D1" t="s">
        <v>204</v>
      </c>
    </row>
    <row r="2" spans="1:4">
      <c r="D2" t="s">
        <v>269</v>
      </c>
    </row>
    <row r="3" spans="1:4">
      <c r="A3" s="78" t="s">
        <v>254</v>
      </c>
    </row>
    <row r="5" spans="1:4">
      <c r="B5" s="39" t="s">
        <v>119</v>
      </c>
    </row>
    <row r="6" spans="1:4">
      <c r="A6" s="80">
        <v>38992</v>
      </c>
      <c r="B6" s="81">
        <v>26844</v>
      </c>
    </row>
    <row r="7" spans="1:4">
      <c r="A7" s="80">
        <v>38999</v>
      </c>
      <c r="B7" s="81">
        <v>27906</v>
      </c>
    </row>
    <row r="8" spans="1:4">
      <c r="A8" s="80">
        <v>39006</v>
      </c>
      <c r="B8" s="81">
        <v>28344</v>
      </c>
    </row>
    <row r="9" spans="1:4">
      <c r="A9" s="80">
        <v>39013</v>
      </c>
      <c r="B9" s="81">
        <v>27531</v>
      </c>
    </row>
    <row r="10" spans="1:4">
      <c r="A10" s="80">
        <v>39020</v>
      </c>
      <c r="B10" s="81">
        <v>25469</v>
      </c>
    </row>
    <row r="11" spans="1:4">
      <c r="A11" s="80">
        <v>39027</v>
      </c>
      <c r="B11" s="81">
        <v>25156</v>
      </c>
    </row>
    <row r="12" spans="1:4">
      <c r="A12" s="80">
        <v>39034</v>
      </c>
      <c r="B12" s="81">
        <v>25500</v>
      </c>
    </row>
    <row r="13" spans="1:4">
      <c r="A13" s="80">
        <v>39041</v>
      </c>
      <c r="B13" s="81">
        <v>26219</v>
      </c>
    </row>
    <row r="14" spans="1:4">
      <c r="A14" s="80">
        <v>39048</v>
      </c>
      <c r="B14" s="81">
        <v>26281</v>
      </c>
    </row>
    <row r="15" spans="1:4">
      <c r="A15" s="80">
        <v>39055</v>
      </c>
      <c r="B15" s="81">
        <v>27031</v>
      </c>
    </row>
    <row r="16" spans="1:4">
      <c r="A16" s="80">
        <v>39062</v>
      </c>
      <c r="B16" s="81">
        <v>27969</v>
      </c>
    </row>
    <row r="17" spans="1:2">
      <c r="A17" s="80">
        <v>39069</v>
      </c>
      <c r="B17" s="81">
        <v>29469</v>
      </c>
    </row>
    <row r="18" spans="1:2">
      <c r="A18" s="80">
        <v>39084</v>
      </c>
      <c r="B18" s="81">
        <v>29188</v>
      </c>
    </row>
    <row r="19" spans="1:2">
      <c r="A19" s="80">
        <v>39091</v>
      </c>
      <c r="B19" s="81">
        <v>29438</v>
      </c>
    </row>
    <row r="20" spans="1:2">
      <c r="A20" s="80">
        <v>39098</v>
      </c>
      <c r="B20" s="81">
        <v>28781</v>
      </c>
    </row>
    <row r="21" spans="1:2">
      <c r="A21" s="80">
        <v>39105</v>
      </c>
      <c r="B21" s="81">
        <v>27531</v>
      </c>
    </row>
    <row r="22" spans="1:2">
      <c r="A22" s="80">
        <v>39112</v>
      </c>
      <c r="B22" s="81">
        <v>27344</v>
      </c>
    </row>
    <row r="23" spans="1:2">
      <c r="A23" s="80">
        <v>39119</v>
      </c>
      <c r="B23" s="81">
        <v>26625</v>
      </c>
    </row>
    <row r="24" spans="1:2">
      <c r="A24" s="80">
        <v>39126</v>
      </c>
      <c r="B24" s="81">
        <v>26406</v>
      </c>
    </row>
    <row r="25" spans="1:2">
      <c r="A25" s="80">
        <v>39133</v>
      </c>
      <c r="B25" s="81">
        <v>27156</v>
      </c>
    </row>
    <row r="26" spans="1:2">
      <c r="A26" s="80">
        <v>39140</v>
      </c>
      <c r="B26" s="81">
        <v>28031</v>
      </c>
    </row>
    <row r="27" spans="1:2">
      <c r="A27" s="80">
        <v>39147</v>
      </c>
      <c r="B27" s="81">
        <v>29031</v>
      </c>
    </row>
    <row r="28" spans="1:2">
      <c r="A28" s="80">
        <v>39154</v>
      </c>
      <c r="B28" s="81">
        <v>31594</v>
      </c>
    </row>
    <row r="29" spans="1:2">
      <c r="A29" s="80">
        <v>39161</v>
      </c>
      <c r="B29" s="81">
        <v>32781</v>
      </c>
    </row>
    <row r="30" spans="1:2">
      <c r="A30" s="80">
        <v>39168</v>
      </c>
      <c r="B30" s="81">
        <v>33625</v>
      </c>
    </row>
    <row r="31" spans="1:2">
      <c r="A31" s="80">
        <v>39175</v>
      </c>
      <c r="B31" s="81">
        <v>33906</v>
      </c>
    </row>
    <row r="32" spans="1:2">
      <c r="A32" s="80">
        <v>39184</v>
      </c>
      <c r="B32" s="81">
        <v>34969</v>
      </c>
    </row>
    <row r="33" spans="1:3">
      <c r="A33" s="80">
        <v>39191</v>
      </c>
      <c r="B33" s="81">
        <v>37031</v>
      </c>
    </row>
    <row r="34" spans="1:3">
      <c r="A34" s="80">
        <v>39198</v>
      </c>
      <c r="B34" s="81">
        <v>38719</v>
      </c>
    </row>
    <row r="35" spans="1:3">
      <c r="A35" s="80">
        <v>39205</v>
      </c>
      <c r="B35" s="81">
        <v>40063</v>
      </c>
    </row>
    <row r="36" spans="1:3">
      <c r="A36" s="80">
        <v>39213</v>
      </c>
      <c r="B36" s="81">
        <v>42000</v>
      </c>
    </row>
    <row r="37" spans="1:3">
      <c r="A37" s="80">
        <v>39220</v>
      </c>
      <c r="B37" s="81">
        <v>41156</v>
      </c>
    </row>
    <row r="38" spans="1:3">
      <c r="A38" s="80">
        <v>39227</v>
      </c>
      <c r="B38" s="81">
        <v>40150</v>
      </c>
    </row>
    <row r="39" spans="1:3">
      <c r="A39" s="80">
        <v>39237</v>
      </c>
      <c r="B39" s="81">
        <v>39625</v>
      </c>
    </row>
    <row r="40" spans="1:3">
      <c r="A40" s="80">
        <v>39244</v>
      </c>
      <c r="B40" s="81">
        <v>39438</v>
      </c>
    </row>
    <row r="41" spans="1:3">
      <c r="A41" s="80">
        <v>39251</v>
      </c>
      <c r="B41" s="81">
        <v>38063</v>
      </c>
    </row>
    <row r="42" spans="1:3">
      <c r="A42" s="80">
        <v>39258</v>
      </c>
      <c r="B42" s="81">
        <v>38219</v>
      </c>
    </row>
    <row r="43" spans="1:3">
      <c r="A43" s="80">
        <v>39265</v>
      </c>
      <c r="B43" s="81">
        <v>39250</v>
      </c>
    </row>
    <row r="44" spans="1:3">
      <c r="A44" s="80">
        <v>39272</v>
      </c>
      <c r="B44" s="81">
        <v>39281</v>
      </c>
    </row>
    <row r="45" spans="1:3">
      <c r="A45" s="80">
        <v>39279</v>
      </c>
      <c r="B45" s="81">
        <v>41438</v>
      </c>
      <c r="C45" s="81"/>
    </row>
    <row r="46" spans="1:3">
      <c r="A46" s="80">
        <v>39286</v>
      </c>
      <c r="B46" s="81">
        <v>42875</v>
      </c>
      <c r="C46" s="81"/>
    </row>
    <row r="47" spans="1:3">
      <c r="A47" s="80">
        <v>39293</v>
      </c>
      <c r="B47" s="81">
        <v>44844</v>
      </c>
      <c r="C47" s="81"/>
    </row>
    <row r="48" spans="1:3">
      <c r="A48" s="80">
        <v>39300</v>
      </c>
      <c r="B48" s="81">
        <v>44875</v>
      </c>
    </row>
    <row r="49" spans="1:12">
      <c r="A49" s="80">
        <v>39307</v>
      </c>
      <c r="B49" s="81">
        <v>45238</v>
      </c>
    </row>
    <row r="50" spans="1:12">
      <c r="A50" s="80">
        <v>39314</v>
      </c>
      <c r="B50" s="81">
        <v>45406</v>
      </c>
    </row>
    <row r="51" spans="1:12">
      <c r="A51" s="80">
        <v>39322</v>
      </c>
      <c r="B51" s="81">
        <v>45875</v>
      </c>
    </row>
    <row r="52" spans="1:12">
      <c r="A52" s="80">
        <v>39329</v>
      </c>
      <c r="B52" s="81">
        <v>49750</v>
      </c>
    </row>
    <row r="53" spans="1:12">
      <c r="A53" s="80">
        <v>39336</v>
      </c>
      <c r="B53" s="81">
        <v>51488</v>
      </c>
    </row>
    <row r="54" spans="1:12">
      <c r="A54" s="80">
        <v>39343</v>
      </c>
      <c r="B54" s="81">
        <v>53469</v>
      </c>
    </row>
    <row r="55" spans="1:12">
      <c r="A55" s="80">
        <v>39350</v>
      </c>
      <c r="B55" s="81">
        <v>53875</v>
      </c>
    </row>
    <row r="56" spans="1:12">
      <c r="A56" s="80">
        <v>39357</v>
      </c>
      <c r="B56" s="81">
        <v>56625</v>
      </c>
    </row>
    <row r="57" spans="1:12">
      <c r="A57" s="80">
        <v>39364</v>
      </c>
      <c r="B57" s="81">
        <v>58219</v>
      </c>
    </row>
    <row r="58" spans="1:12">
      <c r="A58" s="80">
        <v>39371</v>
      </c>
      <c r="B58" s="81">
        <v>63031</v>
      </c>
      <c r="L58" s="90"/>
    </row>
    <row r="59" spans="1:12">
      <c r="A59" s="80">
        <v>39378</v>
      </c>
      <c r="B59" s="81">
        <v>65469</v>
      </c>
    </row>
    <row r="60" spans="1:12">
      <c r="A60" s="80">
        <v>39385</v>
      </c>
      <c r="B60" s="81">
        <v>66500</v>
      </c>
    </row>
    <row r="61" spans="1:12">
      <c r="A61" s="80">
        <v>39392</v>
      </c>
      <c r="B61" s="81">
        <v>64906</v>
      </c>
    </row>
    <row r="62" spans="1:12">
      <c r="A62" s="80">
        <v>39399</v>
      </c>
      <c r="B62" s="81">
        <v>65275</v>
      </c>
    </row>
    <row r="63" spans="1:12">
      <c r="A63" s="80">
        <v>39406</v>
      </c>
      <c r="B63" s="81">
        <v>63313</v>
      </c>
    </row>
    <row r="64" spans="1:12">
      <c r="A64" s="80">
        <v>39413</v>
      </c>
      <c r="B64" s="81">
        <v>58525</v>
      </c>
    </row>
    <row r="65" spans="1:2">
      <c r="A65" s="80">
        <v>39420</v>
      </c>
      <c r="B65" s="81">
        <v>57406</v>
      </c>
    </row>
    <row r="66" spans="1:2">
      <c r="A66" s="80">
        <v>39427</v>
      </c>
      <c r="B66" s="81">
        <v>58031</v>
      </c>
    </row>
    <row r="67" spans="1:2">
      <c r="A67" s="80">
        <v>39434</v>
      </c>
      <c r="B67" s="81">
        <v>57188</v>
      </c>
    </row>
    <row r="68" spans="1:2">
      <c r="A68" s="80">
        <v>39441</v>
      </c>
      <c r="B68" s="81">
        <v>54844</v>
      </c>
    </row>
    <row r="69" spans="1:2">
      <c r="A69" s="80">
        <v>39448</v>
      </c>
      <c r="B69" s="81">
        <v>53375</v>
      </c>
    </row>
    <row r="70" spans="1:2">
      <c r="A70" s="80">
        <v>39455</v>
      </c>
      <c r="B70" s="81">
        <v>51813</v>
      </c>
    </row>
    <row r="71" spans="1:2">
      <c r="A71" s="80">
        <v>39462</v>
      </c>
      <c r="B71" s="81">
        <v>49188</v>
      </c>
    </row>
    <row r="72" spans="1:2">
      <c r="A72" s="80">
        <v>39469</v>
      </c>
      <c r="B72" s="26">
        <v>40313</v>
      </c>
    </row>
    <row r="73" spans="1:2">
      <c r="A73" s="80">
        <v>39476</v>
      </c>
      <c r="B73" s="26">
        <v>34688</v>
      </c>
    </row>
    <row r="74" spans="1:2">
      <c r="A74" s="80">
        <v>39483</v>
      </c>
      <c r="B74" s="81">
        <v>34125</v>
      </c>
    </row>
    <row r="75" spans="1:2">
      <c r="A75" s="80">
        <v>39490</v>
      </c>
      <c r="B75" s="81">
        <v>36375</v>
      </c>
    </row>
    <row r="76" spans="1:2">
      <c r="A76" s="80">
        <v>39497</v>
      </c>
      <c r="B76" s="81">
        <v>45938</v>
      </c>
    </row>
    <row r="77" spans="1:2">
      <c r="A77" s="80">
        <v>39504</v>
      </c>
      <c r="B77" s="26">
        <v>45813</v>
      </c>
    </row>
    <row r="78" spans="1:2">
      <c r="A78" s="80">
        <v>39511</v>
      </c>
      <c r="B78" s="81">
        <v>44938</v>
      </c>
    </row>
    <row r="79" spans="1:2">
      <c r="A79" s="80">
        <v>39518</v>
      </c>
      <c r="B79" s="81">
        <v>47688</v>
      </c>
    </row>
    <row r="80" spans="1:2">
      <c r="A80" s="80">
        <v>39525</v>
      </c>
      <c r="B80" s="81">
        <v>49688</v>
      </c>
    </row>
    <row r="81" spans="1:2">
      <c r="A81" s="80">
        <v>39532</v>
      </c>
      <c r="B81" s="26">
        <v>49063</v>
      </c>
    </row>
    <row r="82" spans="1:2">
      <c r="A82" s="80">
        <v>39539</v>
      </c>
      <c r="B82" s="26">
        <v>43969</v>
      </c>
    </row>
    <row r="83" spans="1:2">
      <c r="A83" s="80">
        <v>39546</v>
      </c>
      <c r="B83" s="81">
        <v>43438</v>
      </c>
    </row>
    <row r="84" spans="1:2">
      <c r="A84" s="80">
        <v>39553</v>
      </c>
      <c r="B84" s="26">
        <v>42438</v>
      </c>
    </row>
    <row r="85" spans="1:2">
      <c r="A85" s="80">
        <v>39560</v>
      </c>
      <c r="B85" s="26">
        <v>45688</v>
      </c>
    </row>
    <row r="86" spans="1:2">
      <c r="A86" s="80">
        <v>39567</v>
      </c>
      <c r="B86" s="26">
        <v>48625</v>
      </c>
    </row>
    <row r="87" spans="1:2">
      <c r="A87" s="80">
        <v>39574</v>
      </c>
      <c r="B87" s="26">
        <v>50313</v>
      </c>
    </row>
    <row r="88" spans="1:2">
      <c r="A88" s="80">
        <v>39581</v>
      </c>
      <c r="B88" s="26">
        <v>53813</v>
      </c>
    </row>
    <row r="89" spans="1:2">
      <c r="A89" s="80">
        <v>39588</v>
      </c>
      <c r="B89" s="26">
        <v>59125</v>
      </c>
    </row>
    <row r="90" spans="1:2">
      <c r="A90" s="80">
        <v>39595</v>
      </c>
      <c r="B90" s="26">
        <v>62438</v>
      </c>
    </row>
    <row r="91" spans="1:2">
      <c r="A91" s="80">
        <v>39602</v>
      </c>
      <c r="B91" s="26">
        <v>59625</v>
      </c>
    </row>
    <row r="92" spans="1:2">
      <c r="A92" s="80">
        <v>39609</v>
      </c>
      <c r="B92" s="26">
        <v>58750</v>
      </c>
    </row>
    <row r="93" spans="1:2">
      <c r="A93" s="80">
        <v>39616</v>
      </c>
      <c r="B93" s="26">
        <v>60063</v>
      </c>
    </row>
    <row r="94" spans="1:2">
      <c r="A94" s="80">
        <v>39623</v>
      </c>
      <c r="B94" s="26">
        <v>57500</v>
      </c>
    </row>
    <row r="95" spans="1:2">
      <c r="A95" s="80">
        <v>39630</v>
      </c>
      <c r="B95" s="26">
        <v>54000</v>
      </c>
    </row>
    <row r="96" spans="1:2">
      <c r="A96" s="80">
        <v>39637</v>
      </c>
      <c r="B96" s="26">
        <v>51375</v>
      </c>
    </row>
    <row r="97" spans="1:2">
      <c r="A97" s="80">
        <v>39644</v>
      </c>
      <c r="B97" s="26">
        <v>51250</v>
      </c>
    </row>
    <row r="98" spans="1:2">
      <c r="A98" s="80">
        <v>39651</v>
      </c>
      <c r="B98" s="26">
        <v>49250</v>
      </c>
    </row>
    <row r="99" spans="1:2">
      <c r="A99" s="80">
        <v>39658</v>
      </c>
      <c r="B99" s="26">
        <v>45375</v>
      </c>
    </row>
    <row r="100" spans="1:2">
      <c r="A100" s="80">
        <v>39665</v>
      </c>
      <c r="B100" s="26">
        <v>41315</v>
      </c>
    </row>
    <row r="101" spans="1:2">
      <c r="A101" s="80">
        <v>39672</v>
      </c>
      <c r="B101" s="26">
        <v>39375</v>
      </c>
    </row>
    <row r="102" spans="1:2">
      <c r="A102" s="80">
        <v>39679</v>
      </c>
      <c r="B102" s="26">
        <v>40763</v>
      </c>
    </row>
    <row r="103" spans="1:2">
      <c r="A103" s="80">
        <v>39686</v>
      </c>
      <c r="B103" s="26">
        <v>41025</v>
      </c>
    </row>
    <row r="104" spans="1:2">
      <c r="A104" s="80">
        <v>39693</v>
      </c>
      <c r="B104" s="26">
        <v>37188</v>
      </c>
    </row>
    <row r="105" spans="1:2">
      <c r="A105" s="80">
        <v>39700</v>
      </c>
      <c r="B105" s="26">
        <v>31375</v>
      </c>
    </row>
    <row r="106" spans="1:2">
      <c r="A106" s="80">
        <v>39707</v>
      </c>
      <c r="B106" s="26">
        <v>29250</v>
      </c>
    </row>
    <row r="107" spans="1:2">
      <c r="A107" s="80">
        <v>39714</v>
      </c>
      <c r="B107" s="26">
        <v>28938</v>
      </c>
    </row>
    <row r="108" spans="1:2">
      <c r="A108" s="80">
        <v>39721</v>
      </c>
      <c r="B108" s="26">
        <v>24375</v>
      </c>
    </row>
    <row r="109" spans="1:2">
      <c r="A109" s="80">
        <v>39728</v>
      </c>
      <c r="B109" s="26">
        <v>17938</v>
      </c>
    </row>
    <row r="110" spans="1:2">
      <c r="A110" s="80">
        <v>39735</v>
      </c>
      <c r="B110" s="26">
        <v>14188</v>
      </c>
    </row>
    <row r="111" spans="1:2">
      <c r="A111" s="80">
        <v>39742</v>
      </c>
      <c r="B111" s="26">
        <v>9125</v>
      </c>
    </row>
    <row r="112" spans="1:2">
      <c r="A112" s="80">
        <v>39749</v>
      </c>
      <c r="B112" s="26">
        <v>5625</v>
      </c>
    </row>
    <row r="113" spans="1:4">
      <c r="A113" s="80">
        <v>39756</v>
      </c>
      <c r="B113" s="26">
        <v>4600</v>
      </c>
    </row>
    <row r="114" spans="1:4">
      <c r="A114" s="80">
        <v>39763</v>
      </c>
      <c r="B114" s="26">
        <v>4256</v>
      </c>
    </row>
    <row r="115" spans="1:4">
      <c r="A115" s="80">
        <v>39770</v>
      </c>
      <c r="B115" s="26">
        <v>4400</v>
      </c>
    </row>
    <row r="116" spans="1:4">
      <c r="A116" s="80">
        <v>39777</v>
      </c>
      <c r="B116" s="26">
        <v>5700</v>
      </c>
    </row>
    <row r="117" spans="1:4">
      <c r="A117" s="80">
        <v>39784</v>
      </c>
      <c r="B117" s="26">
        <v>5519</v>
      </c>
    </row>
    <row r="118" spans="1:4">
      <c r="A118" s="80">
        <v>39791</v>
      </c>
      <c r="B118" s="26">
        <v>4694</v>
      </c>
    </row>
    <row r="119" spans="1:4">
      <c r="A119" s="80">
        <v>39798</v>
      </c>
      <c r="B119" s="26">
        <v>4406</v>
      </c>
    </row>
    <row r="120" spans="1:4">
      <c r="A120" s="80">
        <v>39805</v>
      </c>
      <c r="B120" s="26">
        <v>3581</v>
      </c>
    </row>
    <row r="121" spans="1:4">
      <c r="A121" s="80">
        <v>39812</v>
      </c>
      <c r="B121" s="26">
        <v>3456</v>
      </c>
    </row>
    <row r="122" spans="1:4">
      <c r="A122" s="80">
        <v>39819</v>
      </c>
      <c r="B122" s="26">
        <v>3456</v>
      </c>
    </row>
    <row r="123" spans="1:4">
      <c r="A123" s="80">
        <v>39826</v>
      </c>
      <c r="B123" s="26">
        <v>3631</v>
      </c>
    </row>
    <row r="124" spans="1:4">
      <c r="A124" s="80">
        <v>39833</v>
      </c>
      <c r="B124" s="26">
        <v>3756</v>
      </c>
    </row>
    <row r="125" spans="1:4">
      <c r="A125" s="80">
        <v>39840</v>
      </c>
      <c r="B125" s="26">
        <v>3850</v>
      </c>
    </row>
    <row r="126" spans="1:4">
      <c r="A126" s="80">
        <v>39847</v>
      </c>
      <c r="B126" s="26">
        <v>4413</v>
      </c>
      <c r="D126" t="s">
        <v>125</v>
      </c>
    </row>
    <row r="127" spans="1:4">
      <c r="A127" s="80">
        <v>39854</v>
      </c>
      <c r="B127" s="26">
        <v>8118</v>
      </c>
    </row>
    <row r="128" spans="1:4">
      <c r="A128" s="80">
        <v>39861</v>
      </c>
      <c r="B128" s="26">
        <v>11188</v>
      </c>
    </row>
    <row r="129" spans="1:4">
      <c r="A129" s="80">
        <v>39868</v>
      </c>
      <c r="B129" s="26">
        <v>12000</v>
      </c>
    </row>
    <row r="130" spans="1:4">
      <c r="A130" s="80">
        <v>39875</v>
      </c>
      <c r="B130" s="26">
        <v>14500</v>
      </c>
    </row>
    <row r="131" spans="1:4">
      <c r="A131" s="80">
        <v>39882</v>
      </c>
      <c r="B131" s="26">
        <v>15781</v>
      </c>
    </row>
    <row r="132" spans="1:4">
      <c r="A132" s="80">
        <v>39889</v>
      </c>
      <c r="B132" s="26">
        <v>15344</v>
      </c>
    </row>
    <row r="133" spans="1:4">
      <c r="A133" s="80">
        <v>39896</v>
      </c>
      <c r="B133" s="26">
        <v>13500</v>
      </c>
    </row>
    <row r="134" spans="1:4">
      <c r="A134" s="80">
        <v>39903</v>
      </c>
      <c r="B134" s="26">
        <v>11875</v>
      </c>
    </row>
    <row r="135" spans="1:4">
      <c r="A135" s="80">
        <v>39910</v>
      </c>
      <c r="B135" s="26">
        <v>11344</v>
      </c>
    </row>
    <row r="136" spans="1:4">
      <c r="A136" s="80">
        <v>39917</v>
      </c>
      <c r="B136" s="26">
        <v>10969</v>
      </c>
    </row>
    <row r="137" spans="1:4">
      <c r="A137" s="80">
        <v>39924</v>
      </c>
      <c r="B137" s="26">
        <v>11750</v>
      </c>
    </row>
    <row r="138" spans="1:4">
      <c r="A138" s="80">
        <v>39931</v>
      </c>
      <c r="B138" s="26">
        <v>13156</v>
      </c>
    </row>
    <row r="139" spans="1:4">
      <c r="A139" s="80">
        <v>39938</v>
      </c>
      <c r="B139" s="26">
        <v>13813</v>
      </c>
    </row>
    <row r="140" spans="1:4">
      <c r="A140" s="80">
        <v>39945</v>
      </c>
      <c r="B140" s="26">
        <v>15125</v>
      </c>
    </row>
    <row r="141" spans="1:4">
      <c r="A141" s="80">
        <v>39952</v>
      </c>
      <c r="B141" s="26">
        <v>16094</v>
      </c>
    </row>
    <row r="142" spans="1:4">
      <c r="A142" s="80">
        <v>39959</v>
      </c>
      <c r="B142" s="26">
        <v>17094</v>
      </c>
      <c r="D142" t="s">
        <v>127</v>
      </c>
    </row>
    <row r="143" spans="1:4">
      <c r="A143" s="80">
        <v>39966</v>
      </c>
      <c r="B143" s="26">
        <v>16969</v>
      </c>
    </row>
    <row r="144" spans="1:4">
      <c r="A144" s="80">
        <v>39973</v>
      </c>
      <c r="B144" s="26">
        <v>16944</v>
      </c>
    </row>
    <row r="145" spans="1:2">
      <c r="A145" s="80">
        <v>39980</v>
      </c>
      <c r="B145" s="26">
        <v>16594</v>
      </c>
    </row>
    <row r="146" spans="1:2">
      <c r="A146" s="80">
        <v>39987</v>
      </c>
      <c r="B146" s="26">
        <v>16250</v>
      </c>
    </row>
    <row r="147" spans="1:2">
      <c r="A147" s="80">
        <v>39994</v>
      </c>
      <c r="B147" s="26">
        <v>16125</v>
      </c>
    </row>
    <row r="148" spans="1:2">
      <c r="A148" s="80">
        <v>40001</v>
      </c>
      <c r="B148" s="26">
        <v>15563</v>
      </c>
    </row>
    <row r="149" spans="1:2">
      <c r="A149" s="80">
        <v>40008</v>
      </c>
      <c r="B149" s="26">
        <v>15813</v>
      </c>
    </row>
    <row r="150" spans="1:2">
      <c r="A150" s="80">
        <v>40015</v>
      </c>
      <c r="B150" s="26">
        <v>23500</v>
      </c>
    </row>
    <row r="151" spans="1:2">
      <c r="A151" s="80">
        <v>40022</v>
      </c>
      <c r="B151" s="26">
        <v>19750</v>
      </c>
    </row>
    <row r="152" spans="1:2">
      <c r="A152" s="80">
        <v>40029</v>
      </c>
      <c r="B152" s="26">
        <v>19500</v>
      </c>
    </row>
    <row r="153" spans="1:2">
      <c r="A153" s="80">
        <v>40036</v>
      </c>
      <c r="B153" s="26">
        <v>17813</v>
      </c>
    </row>
    <row r="154" spans="1:2">
      <c r="A154" s="80">
        <v>40043</v>
      </c>
      <c r="B154" s="26">
        <v>16175</v>
      </c>
    </row>
    <row r="155" spans="1:2">
      <c r="A155" s="80">
        <v>40050</v>
      </c>
      <c r="B155" s="26">
        <v>15594</v>
      </c>
    </row>
    <row r="156" spans="1:2">
      <c r="A156" s="80">
        <v>40057</v>
      </c>
      <c r="B156" s="26">
        <v>16313</v>
      </c>
    </row>
    <row r="157" spans="1:2">
      <c r="A157" s="80">
        <v>40064</v>
      </c>
      <c r="B157" s="26">
        <v>16719</v>
      </c>
    </row>
    <row r="158" spans="1:2">
      <c r="A158" s="80">
        <v>40071</v>
      </c>
      <c r="B158" s="26">
        <v>18653</v>
      </c>
    </row>
    <row r="159" spans="1:2">
      <c r="A159" s="80">
        <v>40078</v>
      </c>
      <c r="B159" s="26">
        <v>19969</v>
      </c>
    </row>
    <row r="160" spans="1:2">
      <c r="A160" s="80">
        <v>40085</v>
      </c>
      <c r="B160" s="26">
        <v>19531</v>
      </c>
    </row>
    <row r="161" spans="1:2">
      <c r="A161" s="80">
        <v>40092</v>
      </c>
      <c r="B161" s="26">
        <v>17875</v>
      </c>
    </row>
    <row r="162" spans="1:2">
      <c r="A162" s="80">
        <v>40099</v>
      </c>
      <c r="B162" s="26">
        <v>17250</v>
      </c>
    </row>
    <row r="163" spans="1:2">
      <c r="A163" s="80">
        <v>40106</v>
      </c>
      <c r="B163" s="26">
        <v>17875</v>
      </c>
    </row>
    <row r="164" spans="1:2">
      <c r="A164" s="80">
        <v>40113</v>
      </c>
      <c r="B164" s="26">
        <v>17938</v>
      </c>
    </row>
    <row r="165" spans="1:2">
      <c r="A165" s="80">
        <v>40120</v>
      </c>
      <c r="B165" s="26">
        <v>17438</v>
      </c>
    </row>
    <row r="166" spans="1:2">
      <c r="A166" s="80">
        <v>40127</v>
      </c>
      <c r="B166" s="26">
        <v>17531</v>
      </c>
    </row>
    <row r="167" spans="1:2">
      <c r="A167" s="80">
        <v>40134</v>
      </c>
      <c r="B167" s="26">
        <v>21750</v>
      </c>
    </row>
    <row r="168" spans="1:2">
      <c r="A168" s="80">
        <v>40141</v>
      </c>
      <c r="B168" s="26">
        <v>23125</v>
      </c>
    </row>
    <row r="169" spans="1:2">
      <c r="A169" s="80">
        <v>40148</v>
      </c>
      <c r="B169" s="26">
        <v>22963</v>
      </c>
    </row>
    <row r="170" spans="1:2">
      <c r="A170" s="80">
        <v>40155</v>
      </c>
      <c r="B170" s="26">
        <v>22750</v>
      </c>
    </row>
    <row r="171" spans="1:2">
      <c r="A171" s="80">
        <v>40162</v>
      </c>
      <c r="B171" s="26">
        <v>23250</v>
      </c>
    </row>
    <row r="172" spans="1:2">
      <c r="A172" s="80">
        <v>40169</v>
      </c>
      <c r="B172" s="26">
        <v>21438</v>
      </c>
    </row>
    <row r="173" spans="1:2">
      <c r="A173" s="80">
        <v>40182</v>
      </c>
      <c r="B173" s="26">
        <v>21750</v>
      </c>
    </row>
    <row r="174" spans="1:2">
      <c r="A174" s="80">
        <f>A173+7</f>
        <v>40189</v>
      </c>
      <c r="B174" s="26">
        <v>23000</v>
      </c>
    </row>
    <row r="175" spans="1:2">
      <c r="A175" s="80">
        <v>40196</v>
      </c>
      <c r="B175" s="26">
        <v>24063</v>
      </c>
    </row>
    <row r="176" spans="1:2">
      <c r="A176" s="80">
        <f>A175+7</f>
        <v>40203</v>
      </c>
      <c r="B176" s="26">
        <v>23563</v>
      </c>
    </row>
    <row r="177" spans="1:2">
      <c r="A177" s="80">
        <v>40211</v>
      </c>
      <c r="B177" s="26">
        <v>21438</v>
      </c>
    </row>
    <row r="178" spans="1:2">
      <c r="A178" s="80">
        <f t="shared" ref="A178:A238" si="0">A177+7</f>
        <v>40218</v>
      </c>
      <c r="B178" s="26">
        <v>20213</v>
      </c>
    </row>
    <row r="179" spans="1:2">
      <c r="A179" s="80">
        <f t="shared" si="0"/>
        <v>40225</v>
      </c>
      <c r="B179" s="26">
        <v>19500</v>
      </c>
    </row>
    <row r="180" spans="1:2">
      <c r="A180" s="80">
        <f t="shared" si="0"/>
        <v>40232</v>
      </c>
      <c r="B180" s="26">
        <v>19250</v>
      </c>
    </row>
    <row r="181" spans="1:2">
      <c r="A181" s="80">
        <f t="shared" si="0"/>
        <v>40239</v>
      </c>
      <c r="B181" s="26">
        <v>21500</v>
      </c>
    </row>
    <row r="182" spans="1:2">
      <c r="A182" s="80">
        <f t="shared" si="0"/>
        <v>40246</v>
      </c>
      <c r="B182" s="26">
        <v>23250</v>
      </c>
    </row>
    <row r="183" spans="1:2">
      <c r="A183" s="80">
        <f t="shared" si="0"/>
        <v>40253</v>
      </c>
      <c r="B183" s="26">
        <v>25375</v>
      </c>
    </row>
    <row r="184" spans="1:2">
      <c r="A184" s="80">
        <f t="shared" si="0"/>
        <v>40260</v>
      </c>
      <c r="B184" s="26">
        <v>27375</v>
      </c>
    </row>
    <row r="185" spans="1:2">
      <c r="A185" s="80">
        <f t="shared" si="0"/>
        <v>40267</v>
      </c>
      <c r="B185" s="26">
        <v>24938</v>
      </c>
    </row>
    <row r="186" spans="1:2">
      <c r="A186" s="80">
        <f t="shared" si="0"/>
        <v>40274</v>
      </c>
      <c r="B186" s="26">
        <v>22875</v>
      </c>
    </row>
    <row r="187" spans="1:2">
      <c r="A187" s="80">
        <f t="shared" si="0"/>
        <v>40281</v>
      </c>
      <c r="B187" s="26">
        <v>23563</v>
      </c>
    </row>
    <row r="188" spans="1:2">
      <c r="A188" s="80">
        <f t="shared" si="0"/>
        <v>40288</v>
      </c>
      <c r="B188" s="26">
        <v>24313</v>
      </c>
    </row>
    <row r="189" spans="1:2">
      <c r="A189" s="80">
        <f t="shared" si="0"/>
        <v>40295</v>
      </c>
      <c r="B189" s="26">
        <v>24938</v>
      </c>
    </row>
    <row r="190" spans="1:2">
      <c r="A190" s="80">
        <f t="shared" si="0"/>
        <v>40302</v>
      </c>
      <c r="B190" s="26">
        <v>25188</v>
      </c>
    </row>
    <row r="191" spans="1:2">
      <c r="A191" s="80">
        <f t="shared" si="0"/>
        <v>40309</v>
      </c>
      <c r="B191" s="26">
        <v>27250</v>
      </c>
    </row>
    <row r="192" spans="1:2">
      <c r="A192" s="80">
        <f t="shared" si="0"/>
        <v>40316</v>
      </c>
      <c r="B192" s="26">
        <v>28125</v>
      </c>
    </row>
    <row r="193" spans="1:2">
      <c r="A193" s="80">
        <f t="shared" si="0"/>
        <v>40323</v>
      </c>
      <c r="B193" s="26">
        <v>28250</v>
      </c>
    </row>
    <row r="194" spans="1:2">
      <c r="A194" s="80">
        <f t="shared" si="0"/>
        <v>40330</v>
      </c>
      <c r="B194" s="26">
        <v>27250</v>
      </c>
    </row>
    <row r="195" spans="1:2">
      <c r="A195" s="80">
        <f t="shared" si="0"/>
        <v>40337</v>
      </c>
      <c r="B195" s="26">
        <v>24875</v>
      </c>
    </row>
    <row r="196" spans="1:2">
      <c r="A196" s="80">
        <f t="shared" si="0"/>
        <v>40344</v>
      </c>
      <c r="B196" s="26">
        <v>22750</v>
      </c>
    </row>
    <row r="197" spans="1:2">
      <c r="A197" s="80">
        <f t="shared" si="0"/>
        <v>40351</v>
      </c>
      <c r="B197" s="26">
        <v>20875</v>
      </c>
    </row>
    <row r="198" spans="1:2">
      <c r="A198" s="80">
        <f t="shared" si="0"/>
        <v>40358</v>
      </c>
      <c r="B198" s="26">
        <v>19750</v>
      </c>
    </row>
    <row r="199" spans="1:2">
      <c r="A199" s="80">
        <f t="shared" si="0"/>
        <v>40365</v>
      </c>
      <c r="B199" s="26">
        <v>18063</v>
      </c>
    </row>
    <row r="200" spans="1:2">
      <c r="A200" s="80">
        <f t="shared" si="0"/>
        <v>40372</v>
      </c>
      <c r="B200" s="26">
        <v>16375</v>
      </c>
    </row>
    <row r="201" spans="1:2">
      <c r="A201" s="80">
        <f t="shared" si="0"/>
        <v>40379</v>
      </c>
      <c r="B201" s="26">
        <v>15563</v>
      </c>
    </row>
    <row r="202" spans="1:2">
      <c r="A202" s="80">
        <f t="shared" si="0"/>
        <v>40386</v>
      </c>
      <c r="B202" s="26">
        <v>15938</v>
      </c>
    </row>
    <row r="203" spans="1:2">
      <c r="A203" s="80">
        <f t="shared" si="0"/>
        <v>40393</v>
      </c>
      <c r="B203" s="26">
        <v>16625</v>
      </c>
    </row>
    <row r="204" spans="1:2">
      <c r="A204" s="80">
        <f t="shared" si="0"/>
        <v>40400</v>
      </c>
      <c r="B204" s="26">
        <v>16344</v>
      </c>
    </row>
    <row r="205" spans="1:2">
      <c r="A205" s="80">
        <f t="shared" si="0"/>
        <v>40407</v>
      </c>
      <c r="B205" s="26">
        <v>18124</v>
      </c>
    </row>
    <row r="206" spans="1:2">
      <c r="A206" s="80">
        <f t="shared" si="0"/>
        <v>40414</v>
      </c>
      <c r="B206" s="26">
        <v>19438</v>
      </c>
    </row>
    <row r="207" spans="1:2">
      <c r="A207" s="80">
        <f t="shared" si="0"/>
        <v>40421</v>
      </c>
      <c r="B207" s="26">
        <v>18875</v>
      </c>
    </row>
    <row r="208" spans="1:2">
      <c r="A208" s="80">
        <f t="shared" si="0"/>
        <v>40428</v>
      </c>
      <c r="B208" s="26">
        <v>18875</v>
      </c>
    </row>
    <row r="209" spans="1:2">
      <c r="A209" s="80">
        <f t="shared" si="0"/>
        <v>40435</v>
      </c>
      <c r="B209" s="26">
        <v>18688</v>
      </c>
    </row>
    <row r="210" spans="1:2">
      <c r="A210" s="80">
        <f t="shared" si="0"/>
        <v>40442</v>
      </c>
      <c r="B210" s="26">
        <v>19125</v>
      </c>
    </row>
    <row r="211" spans="1:2">
      <c r="A211" s="80">
        <f>A210+3</f>
        <v>40445</v>
      </c>
      <c r="B211" s="26">
        <v>18188</v>
      </c>
    </row>
    <row r="212" spans="1:2">
      <c r="A212" s="80">
        <f t="shared" si="0"/>
        <v>40452</v>
      </c>
      <c r="B212" s="26">
        <v>18063</v>
      </c>
    </row>
    <row r="213" spans="1:2">
      <c r="A213" s="80">
        <f t="shared" si="0"/>
        <v>40459</v>
      </c>
      <c r="B213" s="26">
        <v>17688</v>
      </c>
    </row>
    <row r="214" spans="1:2">
      <c r="A214" s="80">
        <f t="shared" si="0"/>
        <v>40466</v>
      </c>
      <c r="B214" s="26">
        <v>17313</v>
      </c>
    </row>
    <row r="215" spans="1:2">
      <c r="A215" s="80">
        <f t="shared" si="0"/>
        <v>40473</v>
      </c>
      <c r="B215" s="26">
        <v>16625</v>
      </c>
    </row>
    <row r="216" spans="1:2">
      <c r="A216" s="80">
        <f t="shared" si="0"/>
        <v>40480</v>
      </c>
      <c r="B216" s="26">
        <v>16125</v>
      </c>
    </row>
    <row r="217" spans="1:2">
      <c r="A217" s="80">
        <f t="shared" si="0"/>
        <v>40487</v>
      </c>
      <c r="B217" s="26">
        <v>15800</v>
      </c>
    </row>
    <row r="218" spans="1:2">
      <c r="A218" s="80">
        <f t="shared" si="0"/>
        <v>40494</v>
      </c>
      <c r="B218" s="26">
        <v>14250</v>
      </c>
    </row>
    <row r="219" spans="1:2">
      <c r="A219" s="80">
        <f t="shared" si="0"/>
        <v>40501</v>
      </c>
      <c r="B219" s="26">
        <v>13281</v>
      </c>
    </row>
    <row r="220" spans="1:2">
      <c r="A220" s="80">
        <f t="shared" si="0"/>
        <v>40508</v>
      </c>
      <c r="B220" s="26">
        <v>13563</v>
      </c>
    </row>
    <row r="221" spans="1:2">
      <c r="A221" s="80">
        <f t="shared" si="0"/>
        <v>40515</v>
      </c>
      <c r="B221" s="26">
        <v>14688</v>
      </c>
    </row>
    <row r="222" spans="1:2">
      <c r="A222" s="80">
        <f t="shared" si="0"/>
        <v>40522</v>
      </c>
      <c r="B222" s="26">
        <v>15125</v>
      </c>
    </row>
    <row r="223" spans="1:2">
      <c r="A223" s="80">
        <f t="shared" si="0"/>
        <v>40529</v>
      </c>
      <c r="B223" s="26">
        <v>14750</v>
      </c>
    </row>
    <row r="224" spans="1:2">
      <c r="A224" s="80">
        <f t="shared" si="0"/>
        <v>40536</v>
      </c>
      <c r="B224" s="26">
        <v>13625</v>
      </c>
    </row>
    <row r="225" spans="1:2">
      <c r="A225" s="80">
        <f t="shared" si="0"/>
        <v>40543</v>
      </c>
      <c r="B225" s="26">
        <v>13625</v>
      </c>
    </row>
    <row r="226" spans="1:2">
      <c r="A226" s="80">
        <f t="shared" si="0"/>
        <v>40550</v>
      </c>
      <c r="B226" s="26">
        <v>13063</v>
      </c>
    </row>
    <row r="227" spans="1:2">
      <c r="A227" s="80">
        <f t="shared" si="0"/>
        <v>40557</v>
      </c>
      <c r="B227" s="26">
        <v>13000</v>
      </c>
    </row>
    <row r="228" spans="1:2">
      <c r="A228" s="80">
        <f t="shared" si="0"/>
        <v>40564</v>
      </c>
      <c r="B228" s="26">
        <v>12875</v>
      </c>
    </row>
    <row r="229" spans="1:2">
      <c r="A229" s="80">
        <f t="shared" si="0"/>
        <v>40571</v>
      </c>
      <c r="B229" s="223">
        <v>11438</v>
      </c>
    </row>
    <row r="230" spans="1:2">
      <c r="A230" s="80">
        <f t="shared" si="0"/>
        <v>40578</v>
      </c>
      <c r="B230" s="223">
        <v>10063</v>
      </c>
    </row>
    <row r="231" spans="1:2">
      <c r="A231" s="80">
        <f t="shared" si="0"/>
        <v>40585</v>
      </c>
      <c r="B231" s="223">
        <v>9688</v>
      </c>
    </row>
    <row r="232" spans="1:2">
      <c r="A232" s="80">
        <f t="shared" si="0"/>
        <v>40592</v>
      </c>
      <c r="B232" s="223">
        <v>10313</v>
      </c>
    </row>
    <row r="233" spans="1:2">
      <c r="A233" s="80">
        <f t="shared" si="0"/>
        <v>40599</v>
      </c>
      <c r="B233" s="223">
        <v>11656</v>
      </c>
    </row>
    <row r="234" spans="1:2">
      <c r="A234" s="80">
        <f t="shared" si="0"/>
        <v>40606</v>
      </c>
      <c r="B234" s="223">
        <v>12688</v>
      </c>
    </row>
    <row r="235" spans="1:2">
      <c r="A235" s="80">
        <f t="shared" si="0"/>
        <v>40613</v>
      </c>
      <c r="B235" s="223">
        <v>13375</v>
      </c>
    </row>
    <row r="236" spans="1:2">
      <c r="A236" s="80">
        <f t="shared" si="0"/>
        <v>40620</v>
      </c>
      <c r="B236" s="223">
        <v>13750</v>
      </c>
    </row>
    <row r="237" spans="1:2">
      <c r="A237" s="80">
        <f t="shared" si="0"/>
        <v>40627</v>
      </c>
      <c r="B237" s="223">
        <v>14500</v>
      </c>
    </row>
    <row r="238" spans="1:2">
      <c r="A238" s="80">
        <f t="shared" si="0"/>
        <v>40634</v>
      </c>
      <c r="B238" s="223">
        <v>17438</v>
      </c>
    </row>
    <row r="239" spans="1:2">
      <c r="A239" s="80">
        <f t="shared" ref="A239:A276" si="1">A238+7</f>
        <v>40641</v>
      </c>
      <c r="B239" s="223">
        <v>13688</v>
      </c>
    </row>
    <row r="240" spans="1:2">
      <c r="A240" s="80">
        <f t="shared" si="1"/>
        <v>40648</v>
      </c>
      <c r="B240" s="223">
        <v>13188</v>
      </c>
    </row>
    <row r="241" spans="1:2">
      <c r="A241" s="80">
        <f t="shared" si="1"/>
        <v>40655</v>
      </c>
      <c r="B241" s="223">
        <v>12813</v>
      </c>
    </row>
    <row r="242" spans="1:2">
      <c r="A242" s="80">
        <f t="shared" si="1"/>
        <v>40662</v>
      </c>
      <c r="B242" s="223">
        <v>12875</v>
      </c>
    </row>
    <row r="243" spans="1:2">
      <c r="A243" s="80">
        <f t="shared" si="1"/>
        <v>40669</v>
      </c>
      <c r="B243" s="223">
        <v>12438</v>
      </c>
    </row>
    <row r="244" spans="1:2">
      <c r="A244" s="80">
        <f t="shared" si="1"/>
        <v>40676</v>
      </c>
      <c r="B244" s="223">
        <v>12500</v>
      </c>
    </row>
    <row r="245" spans="1:2">
      <c r="A245" s="80">
        <f t="shared" si="1"/>
        <v>40683</v>
      </c>
      <c r="B245" s="223">
        <v>12750</v>
      </c>
    </row>
    <row r="246" spans="1:2">
      <c r="A246" s="80">
        <f t="shared" si="1"/>
        <v>40690</v>
      </c>
      <c r="B246" s="223">
        <v>13188</v>
      </c>
    </row>
    <row r="247" spans="1:2">
      <c r="A247" s="80">
        <f t="shared" si="1"/>
        <v>40697</v>
      </c>
      <c r="B247" s="223">
        <v>13125</v>
      </c>
    </row>
    <row r="248" spans="1:2">
      <c r="A248" s="80">
        <f t="shared" si="1"/>
        <v>40704</v>
      </c>
      <c r="B248" s="223">
        <v>12750</v>
      </c>
    </row>
    <row r="249" spans="1:2">
      <c r="A249" s="80">
        <f t="shared" si="1"/>
        <v>40711</v>
      </c>
      <c r="B249" s="223">
        <v>12281</v>
      </c>
    </row>
    <row r="250" spans="1:2">
      <c r="A250" s="80">
        <f t="shared" si="1"/>
        <v>40718</v>
      </c>
      <c r="B250" s="223">
        <v>11969</v>
      </c>
    </row>
    <row r="251" spans="1:2">
      <c r="A251" s="80">
        <f t="shared" si="1"/>
        <v>40725</v>
      </c>
      <c r="B251" s="223">
        <v>11906</v>
      </c>
    </row>
    <row r="252" spans="1:2">
      <c r="A252" s="80">
        <f t="shared" si="1"/>
        <v>40732</v>
      </c>
      <c r="B252" s="223">
        <v>11750</v>
      </c>
    </row>
    <row r="253" spans="1:2">
      <c r="A253" s="80">
        <f t="shared" si="1"/>
        <v>40739</v>
      </c>
      <c r="B253" s="223">
        <v>11781</v>
      </c>
    </row>
    <row r="254" spans="1:2">
      <c r="A254" s="80">
        <f t="shared" si="1"/>
        <v>40746</v>
      </c>
      <c r="B254" s="223">
        <v>11625</v>
      </c>
    </row>
    <row r="255" spans="1:2">
      <c r="A255" s="80">
        <f t="shared" si="1"/>
        <v>40753</v>
      </c>
      <c r="B255" s="223">
        <v>11438</v>
      </c>
    </row>
    <row r="256" spans="1:2">
      <c r="A256" s="80">
        <f t="shared" si="1"/>
        <v>40760</v>
      </c>
      <c r="B256" s="223">
        <v>11575</v>
      </c>
    </row>
    <row r="257" spans="1:2">
      <c r="A257" s="80">
        <f t="shared" si="1"/>
        <v>40767</v>
      </c>
      <c r="B257" s="223">
        <v>11513</v>
      </c>
    </row>
    <row r="258" spans="1:2">
      <c r="A258" s="80">
        <f t="shared" si="1"/>
        <v>40774</v>
      </c>
      <c r="B258" s="223">
        <v>11575</v>
      </c>
    </row>
    <row r="259" spans="1:2">
      <c r="A259" s="80">
        <f t="shared" si="1"/>
        <v>40781</v>
      </c>
      <c r="B259" s="223">
        <v>12531</v>
      </c>
    </row>
    <row r="260" spans="1:2">
      <c r="A260" s="80">
        <f t="shared" si="1"/>
        <v>40788</v>
      </c>
      <c r="B260" s="223">
        <v>12656</v>
      </c>
    </row>
    <row r="261" spans="1:2">
      <c r="A261" s="80">
        <f t="shared" si="1"/>
        <v>40795</v>
      </c>
      <c r="B261" s="223">
        <v>13000</v>
      </c>
    </row>
    <row r="262" spans="1:2">
      <c r="A262" s="80">
        <f t="shared" si="1"/>
        <v>40802</v>
      </c>
      <c r="B262" s="223">
        <v>13188</v>
      </c>
    </row>
    <row r="263" spans="1:2">
      <c r="A263" s="80">
        <f t="shared" si="1"/>
        <v>40809</v>
      </c>
      <c r="B263" s="223">
        <v>13281</v>
      </c>
    </row>
    <row r="264" spans="1:2">
      <c r="A264" s="80">
        <f t="shared" si="1"/>
        <v>40816</v>
      </c>
      <c r="B264" s="223">
        <v>14031</v>
      </c>
    </row>
    <row r="265" spans="1:2">
      <c r="A265" s="80">
        <f t="shared" si="1"/>
        <v>40823</v>
      </c>
      <c r="B265" s="223">
        <v>14119</v>
      </c>
    </row>
    <row r="266" spans="1:2">
      <c r="A266" s="80">
        <f t="shared" si="1"/>
        <v>40830</v>
      </c>
      <c r="B266" s="223">
        <v>14819</v>
      </c>
    </row>
    <row r="267" spans="1:2">
      <c r="A267" s="80">
        <f t="shared" si="1"/>
        <v>40837</v>
      </c>
      <c r="B267" s="223">
        <v>15188</v>
      </c>
    </row>
    <row r="268" spans="1:2">
      <c r="A268" s="80">
        <f t="shared" si="1"/>
        <v>40844</v>
      </c>
      <c r="B268" s="223">
        <v>14588</v>
      </c>
    </row>
    <row r="269" spans="1:2">
      <c r="A269" s="80">
        <f t="shared" si="1"/>
        <v>40851</v>
      </c>
      <c r="B269" s="223">
        <v>13844</v>
      </c>
    </row>
    <row r="270" spans="1:2">
      <c r="A270" s="80">
        <f t="shared" si="1"/>
        <v>40858</v>
      </c>
      <c r="B270" s="223">
        <v>11969</v>
      </c>
    </row>
    <row r="271" spans="1:2">
      <c r="A271" s="80">
        <f t="shared" si="1"/>
        <v>40865</v>
      </c>
      <c r="B271" s="223">
        <v>12875</v>
      </c>
    </row>
    <row r="272" spans="1:2">
      <c r="A272" s="80">
        <f t="shared" si="1"/>
        <v>40872</v>
      </c>
      <c r="B272" s="223">
        <v>12313</v>
      </c>
    </row>
    <row r="273" spans="1:2">
      <c r="A273" s="80">
        <f t="shared" si="1"/>
        <v>40879</v>
      </c>
      <c r="B273" s="223">
        <v>12094</v>
      </c>
    </row>
    <row r="274" spans="1:2">
      <c r="A274" s="80">
        <f t="shared" si="1"/>
        <v>40886</v>
      </c>
      <c r="B274" s="223">
        <v>11438</v>
      </c>
    </row>
    <row r="275" spans="1:2">
      <c r="A275" s="80">
        <f t="shared" si="1"/>
        <v>40893</v>
      </c>
      <c r="B275" s="223">
        <v>10606</v>
      </c>
    </row>
    <row r="276" spans="1:2">
      <c r="A276" s="80">
        <f t="shared" si="1"/>
        <v>40900</v>
      </c>
      <c r="B276" s="223">
        <v>10194</v>
      </c>
    </row>
    <row r="277" spans="1:2">
      <c r="A277" s="142">
        <v>40914</v>
      </c>
      <c r="B277" s="223">
        <v>9969</v>
      </c>
    </row>
    <row r="278" spans="1:2">
      <c r="A278" s="142">
        <f t="shared" ref="A278:A327" si="2">A277+7</f>
        <v>40921</v>
      </c>
      <c r="B278" s="223">
        <v>8969</v>
      </c>
    </row>
    <row r="279" spans="1:2">
      <c r="A279" s="142">
        <f t="shared" si="2"/>
        <v>40928</v>
      </c>
      <c r="B279" s="223">
        <v>7638</v>
      </c>
    </row>
    <row r="280" spans="1:2">
      <c r="A280" s="142">
        <f t="shared" si="2"/>
        <v>40935</v>
      </c>
      <c r="B280" s="223">
        <v>5719</v>
      </c>
    </row>
    <row r="281" spans="1:2">
      <c r="A281" s="142">
        <f t="shared" si="2"/>
        <v>40942</v>
      </c>
      <c r="B281" s="223">
        <v>4563</v>
      </c>
    </row>
    <row r="282" spans="1:2">
      <c r="A282" s="142">
        <f t="shared" si="2"/>
        <v>40949</v>
      </c>
      <c r="B282" s="223">
        <v>4938</v>
      </c>
    </row>
    <row r="283" spans="1:2">
      <c r="A283" s="142">
        <f t="shared" si="2"/>
        <v>40956</v>
      </c>
      <c r="B283" s="223">
        <v>4994</v>
      </c>
    </row>
    <row r="284" spans="1:2">
      <c r="A284" s="142">
        <f t="shared" si="2"/>
        <v>40963</v>
      </c>
      <c r="B284" s="223">
        <v>4656</v>
      </c>
    </row>
    <row r="285" spans="1:2">
      <c r="A285" s="142">
        <f t="shared" si="2"/>
        <v>40970</v>
      </c>
      <c r="B285" s="223">
        <v>6000</v>
      </c>
    </row>
    <row r="286" spans="1:2">
      <c r="A286" s="142">
        <f t="shared" si="2"/>
        <v>40977</v>
      </c>
      <c r="B286" s="223">
        <v>6406</v>
      </c>
    </row>
    <row r="287" spans="1:2">
      <c r="A287" s="142">
        <f t="shared" si="2"/>
        <v>40984</v>
      </c>
      <c r="B287" s="223">
        <v>7781</v>
      </c>
    </row>
    <row r="288" spans="1:2">
      <c r="A288" s="142">
        <f t="shared" si="2"/>
        <v>40991</v>
      </c>
      <c r="B288" s="223">
        <v>8813</v>
      </c>
    </row>
    <row r="289" spans="1:2">
      <c r="A289" s="142">
        <f t="shared" si="2"/>
        <v>40998</v>
      </c>
      <c r="B289" s="223">
        <v>9213</v>
      </c>
    </row>
    <row r="290" spans="1:2">
      <c r="A290" s="142">
        <f t="shared" si="2"/>
        <v>41005</v>
      </c>
      <c r="B290" s="223">
        <v>8213</v>
      </c>
    </row>
    <row r="291" spans="1:2">
      <c r="A291" s="142">
        <f t="shared" si="2"/>
        <v>41012</v>
      </c>
      <c r="B291" s="223">
        <v>7906</v>
      </c>
    </row>
    <row r="292" spans="1:2">
      <c r="A292" s="142">
        <f t="shared" si="2"/>
        <v>41019</v>
      </c>
      <c r="B292" s="223">
        <v>8150</v>
      </c>
    </row>
    <row r="293" spans="1:2">
      <c r="A293" s="142">
        <f t="shared" si="2"/>
        <v>41026</v>
      </c>
      <c r="B293" s="223">
        <v>9219</v>
      </c>
    </row>
    <row r="294" spans="1:2">
      <c r="A294" s="142">
        <f t="shared" si="2"/>
        <v>41033</v>
      </c>
      <c r="B294" s="223">
        <v>9594</v>
      </c>
    </row>
    <row r="295" spans="1:2">
      <c r="A295" s="142">
        <f t="shared" si="2"/>
        <v>41040</v>
      </c>
      <c r="B295" s="223">
        <v>9631</v>
      </c>
    </row>
    <row r="296" spans="1:2">
      <c r="A296" s="142">
        <f t="shared" si="2"/>
        <v>41047</v>
      </c>
      <c r="B296" s="223">
        <v>9525</v>
      </c>
    </row>
    <row r="297" spans="1:2">
      <c r="A297" s="142">
        <f t="shared" si="2"/>
        <v>41054</v>
      </c>
      <c r="B297" s="223">
        <v>9750</v>
      </c>
    </row>
    <row r="298" spans="1:2">
      <c r="A298" s="142">
        <f t="shared" si="2"/>
        <v>41061</v>
      </c>
      <c r="B298" s="223">
        <v>9256</v>
      </c>
    </row>
    <row r="299" spans="1:2">
      <c r="A299" s="142">
        <f t="shared" si="2"/>
        <v>41068</v>
      </c>
      <c r="B299" s="223">
        <v>12063</v>
      </c>
    </row>
    <row r="300" spans="1:2">
      <c r="A300" s="142">
        <f t="shared" si="2"/>
        <v>41075</v>
      </c>
      <c r="B300" s="223">
        <v>8669</v>
      </c>
    </row>
    <row r="301" spans="1:2">
      <c r="A301" s="142">
        <f t="shared" si="2"/>
        <v>41082</v>
      </c>
      <c r="B301" s="223">
        <v>10531</v>
      </c>
    </row>
    <row r="302" spans="1:2">
      <c r="A302" s="142">
        <f t="shared" si="2"/>
        <v>41089</v>
      </c>
      <c r="B302" s="223">
        <v>11094</v>
      </c>
    </row>
    <row r="303" spans="1:2">
      <c r="A303" s="142">
        <f t="shared" si="2"/>
        <v>41096</v>
      </c>
      <c r="B303" s="223">
        <v>11563</v>
      </c>
    </row>
    <row r="304" spans="1:2">
      <c r="A304" s="142">
        <f t="shared" si="2"/>
        <v>41103</v>
      </c>
      <c r="B304" s="223">
        <v>11719</v>
      </c>
    </row>
    <row r="305" spans="1:2">
      <c r="A305" s="142">
        <f t="shared" si="2"/>
        <v>41110</v>
      </c>
      <c r="B305" s="223">
        <v>11344</v>
      </c>
    </row>
    <row r="306" spans="1:2">
      <c r="A306" s="142">
        <f t="shared" si="2"/>
        <v>41117</v>
      </c>
      <c r="B306" s="223">
        <v>9906</v>
      </c>
    </row>
    <row r="307" spans="1:2">
      <c r="A307" s="142">
        <f t="shared" si="2"/>
        <v>41124</v>
      </c>
      <c r="B307" s="223">
        <v>8781</v>
      </c>
    </row>
    <row r="308" spans="1:2">
      <c r="A308" s="142">
        <f t="shared" si="2"/>
        <v>41131</v>
      </c>
      <c r="B308" s="223">
        <v>8094</v>
      </c>
    </row>
    <row r="309" spans="1:2">
      <c r="A309" s="142">
        <f t="shared" si="2"/>
        <v>41138</v>
      </c>
      <c r="B309" s="223">
        <v>7125</v>
      </c>
    </row>
    <row r="310" spans="1:2">
      <c r="A310" s="142">
        <f t="shared" si="2"/>
        <v>41145</v>
      </c>
      <c r="B310" s="223">
        <v>8875</v>
      </c>
    </row>
    <row r="311" spans="1:2">
      <c r="A311" s="142">
        <f t="shared" si="2"/>
        <v>41152</v>
      </c>
      <c r="B311" s="223">
        <v>7363</v>
      </c>
    </row>
    <row r="312" spans="1:2">
      <c r="A312" s="142">
        <f t="shared" si="2"/>
        <v>41159</v>
      </c>
      <c r="B312" s="223">
        <v>7250</v>
      </c>
    </row>
    <row r="313" spans="1:2">
      <c r="A313" s="142">
        <f t="shared" si="2"/>
        <v>41166</v>
      </c>
      <c r="B313" s="223">
        <v>7250</v>
      </c>
    </row>
    <row r="314" spans="1:2">
      <c r="A314" s="142">
        <f t="shared" si="2"/>
        <v>41173</v>
      </c>
      <c r="B314" s="223">
        <v>7313</v>
      </c>
    </row>
    <row r="315" spans="1:2">
      <c r="A315" s="142">
        <f t="shared" si="2"/>
        <v>41180</v>
      </c>
      <c r="B315" s="223">
        <v>7194</v>
      </c>
    </row>
    <row r="316" spans="1:2">
      <c r="A316" s="142">
        <f t="shared" si="2"/>
        <v>41187</v>
      </c>
      <c r="B316" s="223">
        <v>6719</v>
      </c>
    </row>
    <row r="317" spans="1:2">
      <c r="A317" s="142">
        <f t="shared" si="2"/>
        <v>41194</v>
      </c>
      <c r="B317" s="223">
        <v>6563</v>
      </c>
    </row>
    <row r="318" spans="1:2">
      <c r="A318" s="142">
        <f t="shared" si="2"/>
        <v>41201</v>
      </c>
      <c r="B318" s="223">
        <v>7938</v>
      </c>
    </row>
    <row r="319" spans="1:2">
      <c r="A319" s="142">
        <f t="shared" si="2"/>
        <v>41208</v>
      </c>
      <c r="B319" s="223">
        <v>6419</v>
      </c>
    </row>
    <row r="320" spans="1:2">
      <c r="A320" s="142">
        <f t="shared" si="2"/>
        <v>41215</v>
      </c>
      <c r="B320" s="223">
        <v>7000</v>
      </c>
    </row>
    <row r="321" spans="1:2">
      <c r="A321" s="142">
        <f t="shared" si="2"/>
        <v>41222</v>
      </c>
      <c r="B321" s="223">
        <v>5544</v>
      </c>
    </row>
    <row r="322" spans="1:2">
      <c r="A322" s="142">
        <f t="shared" si="2"/>
        <v>41229</v>
      </c>
      <c r="B322" s="223">
        <v>5838</v>
      </c>
    </row>
    <row r="323" spans="1:2">
      <c r="A323" s="142">
        <f t="shared" si="2"/>
        <v>41236</v>
      </c>
      <c r="B323" s="223">
        <v>6344</v>
      </c>
    </row>
    <row r="324" spans="1:2">
      <c r="A324" s="142">
        <f t="shared" si="2"/>
        <v>41243</v>
      </c>
      <c r="B324" s="223">
        <v>6775</v>
      </c>
    </row>
    <row r="325" spans="1:2">
      <c r="A325" s="142">
        <f t="shared" si="2"/>
        <v>41250</v>
      </c>
      <c r="B325" s="223">
        <v>6956</v>
      </c>
    </row>
    <row r="326" spans="1:2">
      <c r="A326" s="142">
        <f t="shared" si="2"/>
        <v>41257</v>
      </c>
      <c r="B326" s="223">
        <v>6631</v>
      </c>
    </row>
    <row r="327" spans="1:2">
      <c r="A327" s="142">
        <f t="shared" si="2"/>
        <v>41264</v>
      </c>
      <c r="B327" s="223">
        <v>6688</v>
      </c>
    </row>
    <row r="328" spans="1:2">
      <c r="A328" s="142">
        <v>41278</v>
      </c>
      <c r="B328" s="223">
        <v>6244</v>
      </c>
    </row>
    <row r="329" spans="1:2">
      <c r="A329" s="142">
        <f t="shared" ref="A329:A346" si="3">A328+7</f>
        <v>41285</v>
      </c>
      <c r="B329" s="223">
        <v>6250</v>
      </c>
    </row>
    <row r="330" spans="1:2">
      <c r="A330" s="142">
        <f t="shared" si="3"/>
        <v>41292</v>
      </c>
      <c r="B330" s="223">
        <v>6119</v>
      </c>
    </row>
    <row r="331" spans="1:2">
      <c r="A331" s="142">
        <f t="shared" si="3"/>
        <v>41299</v>
      </c>
      <c r="B331" s="223">
        <v>6131</v>
      </c>
    </row>
    <row r="332" spans="1:2">
      <c r="A332" s="142">
        <f t="shared" si="3"/>
        <v>41306</v>
      </c>
      <c r="B332" s="223">
        <v>6069</v>
      </c>
    </row>
    <row r="333" spans="1:2">
      <c r="A333" s="142">
        <f t="shared" si="3"/>
        <v>41313</v>
      </c>
      <c r="B333" s="223">
        <v>6156</v>
      </c>
    </row>
    <row r="334" spans="1:2">
      <c r="A334" s="142">
        <f t="shared" si="3"/>
        <v>41320</v>
      </c>
      <c r="B334" s="223">
        <v>6063</v>
      </c>
    </row>
    <row r="335" spans="1:2">
      <c r="A335" s="142">
        <f t="shared" si="3"/>
        <v>41327</v>
      </c>
      <c r="B335" s="223">
        <v>6144</v>
      </c>
    </row>
    <row r="336" spans="1:2">
      <c r="A336" s="142">
        <f t="shared" si="3"/>
        <v>41334</v>
      </c>
      <c r="B336" s="223">
        <v>7063</v>
      </c>
    </row>
    <row r="337" spans="1:2">
      <c r="A337" s="142">
        <f t="shared" si="3"/>
        <v>41341</v>
      </c>
      <c r="B337" s="223">
        <v>7556</v>
      </c>
    </row>
    <row r="338" spans="1:2">
      <c r="A338" s="142">
        <f t="shared" si="3"/>
        <v>41348</v>
      </c>
      <c r="B338" s="223">
        <v>8163</v>
      </c>
    </row>
    <row r="339" spans="1:2">
      <c r="A339" s="142">
        <f t="shared" si="3"/>
        <v>41355</v>
      </c>
      <c r="B339" s="223">
        <v>8975</v>
      </c>
    </row>
    <row r="340" spans="1:2">
      <c r="A340" s="142">
        <f t="shared" si="3"/>
        <v>41362</v>
      </c>
      <c r="B340" s="223">
        <v>8588</v>
      </c>
    </row>
    <row r="341" spans="1:2">
      <c r="A341" s="142">
        <f t="shared" si="3"/>
        <v>41369</v>
      </c>
      <c r="B341" s="223">
        <v>8431</v>
      </c>
    </row>
    <row r="342" spans="1:2">
      <c r="A342" s="142">
        <f t="shared" si="3"/>
        <v>41376</v>
      </c>
      <c r="B342" s="223">
        <v>8288</v>
      </c>
    </row>
    <row r="343" spans="1:2">
      <c r="A343" s="142">
        <f t="shared" si="3"/>
        <v>41383</v>
      </c>
      <c r="B343" s="223">
        <v>8206</v>
      </c>
    </row>
    <row r="344" spans="1:2">
      <c r="A344" s="142">
        <f t="shared" si="3"/>
        <v>41390</v>
      </c>
      <c r="B344" s="223">
        <v>8088</v>
      </c>
    </row>
    <row r="345" spans="1:2">
      <c r="A345" s="142">
        <f t="shared" si="3"/>
        <v>41397</v>
      </c>
      <c r="B345" s="223">
        <v>8031</v>
      </c>
    </row>
    <row r="346" spans="1:2">
      <c r="A346" s="142">
        <f t="shared" si="3"/>
        <v>41404</v>
      </c>
      <c r="B346" s="223">
        <v>7931</v>
      </c>
    </row>
    <row r="347" spans="1:2">
      <c r="A347" s="142">
        <f t="shared" ref="A347:A375" si="4">A346+7</f>
        <v>41411</v>
      </c>
      <c r="B347" s="223">
        <v>7844</v>
      </c>
    </row>
    <row r="348" spans="1:2">
      <c r="A348" s="142">
        <f t="shared" si="4"/>
        <v>41418</v>
      </c>
      <c r="B348" s="223">
        <v>7881</v>
      </c>
    </row>
    <row r="349" spans="1:2">
      <c r="A349" s="142">
        <f t="shared" si="4"/>
        <v>41425</v>
      </c>
      <c r="B349" s="223">
        <v>7981</v>
      </c>
    </row>
    <row r="350" spans="1:2">
      <c r="A350" s="142">
        <f t="shared" si="4"/>
        <v>41432</v>
      </c>
      <c r="B350" s="223">
        <v>7969</v>
      </c>
    </row>
    <row r="351" spans="1:2">
      <c r="A351" s="142">
        <f t="shared" si="4"/>
        <v>41439</v>
      </c>
      <c r="B351" s="223">
        <v>8113</v>
      </c>
    </row>
    <row r="352" spans="1:2">
      <c r="A352" s="142">
        <f t="shared" si="4"/>
        <v>41446</v>
      </c>
      <c r="B352" s="223">
        <v>8563</v>
      </c>
    </row>
    <row r="353" spans="1:2">
      <c r="A353" s="142">
        <f t="shared" si="4"/>
        <v>41453</v>
      </c>
      <c r="B353" s="223">
        <v>8650</v>
      </c>
    </row>
    <row r="354" spans="1:2">
      <c r="A354" s="142">
        <f t="shared" si="4"/>
        <v>41460</v>
      </c>
      <c r="B354" s="223">
        <v>8525</v>
      </c>
    </row>
    <row r="355" spans="1:2">
      <c r="A355" s="142">
        <f t="shared" si="4"/>
        <v>41467</v>
      </c>
      <c r="B355" s="223">
        <v>8494</v>
      </c>
    </row>
    <row r="356" spans="1:2">
      <c r="A356" s="142">
        <f t="shared" si="4"/>
        <v>41474</v>
      </c>
      <c r="B356" s="223">
        <v>9044</v>
      </c>
    </row>
    <row r="357" spans="1:2">
      <c r="A357" s="142">
        <f t="shared" si="4"/>
        <v>41481</v>
      </c>
      <c r="B357" s="223">
        <v>9088</v>
      </c>
    </row>
    <row r="358" spans="1:2">
      <c r="A358" s="142">
        <f t="shared" si="4"/>
        <v>41488</v>
      </c>
      <c r="B358" s="223">
        <v>9000</v>
      </c>
    </row>
    <row r="359" spans="1:2">
      <c r="A359" s="142">
        <f t="shared" si="4"/>
        <v>41495</v>
      </c>
      <c r="B359" s="223">
        <v>9019</v>
      </c>
    </row>
    <row r="360" spans="1:2">
      <c r="A360" s="142">
        <f t="shared" si="4"/>
        <v>41502</v>
      </c>
      <c r="B360" s="223">
        <v>9106</v>
      </c>
    </row>
    <row r="361" spans="1:2">
      <c r="A361" s="142">
        <f t="shared" si="4"/>
        <v>41509</v>
      </c>
      <c r="B361" s="223">
        <v>9089</v>
      </c>
    </row>
    <row r="362" spans="1:2">
      <c r="A362" s="142">
        <f t="shared" si="4"/>
        <v>41516</v>
      </c>
      <c r="B362" s="223">
        <v>9819</v>
      </c>
    </row>
    <row r="363" spans="1:2">
      <c r="A363" s="142">
        <f t="shared" si="4"/>
        <v>41523</v>
      </c>
      <c r="B363" s="223">
        <v>10027</v>
      </c>
    </row>
    <row r="364" spans="1:2">
      <c r="A364" s="142">
        <f t="shared" si="4"/>
        <v>41530</v>
      </c>
      <c r="B364" s="223">
        <v>10150</v>
      </c>
    </row>
    <row r="365" spans="1:2">
      <c r="A365" s="142">
        <f t="shared" si="4"/>
        <v>41537</v>
      </c>
      <c r="B365" s="223">
        <v>10075</v>
      </c>
    </row>
    <row r="366" spans="1:2">
      <c r="A366" s="142">
        <f t="shared" si="4"/>
        <v>41544</v>
      </c>
      <c r="B366" s="223">
        <v>11179</v>
      </c>
    </row>
    <row r="367" spans="1:2">
      <c r="A367" s="142">
        <f t="shared" si="4"/>
        <v>41551</v>
      </c>
      <c r="B367" s="223">
        <v>11643</v>
      </c>
    </row>
    <row r="368" spans="1:2">
      <c r="A368" s="142">
        <f t="shared" si="4"/>
        <v>41558</v>
      </c>
      <c r="B368" s="223">
        <v>12386</v>
      </c>
    </row>
    <row r="369" spans="1:2">
      <c r="A369" s="142">
        <f t="shared" si="4"/>
        <v>41565</v>
      </c>
      <c r="B369" s="223">
        <v>12678</v>
      </c>
    </row>
    <row r="370" spans="1:2">
      <c r="A370" s="142">
        <f t="shared" si="4"/>
        <v>41572</v>
      </c>
      <c r="B370" s="223">
        <v>14113</v>
      </c>
    </row>
    <row r="371" spans="1:2">
      <c r="A371" s="142">
        <f t="shared" si="4"/>
        <v>41579</v>
      </c>
      <c r="B371" s="223">
        <v>13307</v>
      </c>
    </row>
    <row r="372" spans="1:2">
      <c r="A372" s="142">
        <f t="shared" si="4"/>
        <v>41586</v>
      </c>
      <c r="B372" s="223">
        <v>13754</v>
      </c>
    </row>
    <row r="373" spans="1:2">
      <c r="A373" s="142">
        <f t="shared" si="4"/>
        <v>41593</v>
      </c>
      <c r="B373" s="223">
        <v>14162</v>
      </c>
    </row>
    <row r="374" spans="1:2">
      <c r="A374" s="142">
        <f t="shared" si="4"/>
        <v>41600</v>
      </c>
      <c r="B374" s="223">
        <v>14570</v>
      </c>
    </row>
    <row r="375" spans="1:2">
      <c r="A375" s="142">
        <f t="shared" si="4"/>
        <v>41607</v>
      </c>
      <c r="B375" s="223">
        <v>15424</v>
      </c>
    </row>
    <row r="376" spans="1:2">
      <c r="A376" s="142">
        <f>IF(ISBLANK(B376),"",DATE(YEAR(A375),MONTH(A375),DAY(A375)+7))</f>
        <v>41614</v>
      </c>
      <c r="B376" s="223">
        <v>16228</v>
      </c>
    </row>
    <row r="377" spans="1:2">
      <c r="A377" s="142">
        <f>IF(ISBLANK(B377),"",DATE(YEAR(A376),MONTH(A376),DAY(A376)+7))</f>
        <v>41621</v>
      </c>
      <c r="B377" s="223">
        <v>17763</v>
      </c>
    </row>
    <row r="378" spans="1:2">
      <c r="A378" s="142">
        <f t="shared" ref="A378:A486" si="5">IF(ISBLANK(B378),"",DATE(YEAR(A377),MONTH(A377),DAY(A377)+7))</f>
        <v>41628</v>
      </c>
      <c r="B378" s="223">
        <v>17388</v>
      </c>
    </row>
    <row r="379" spans="1:2">
      <c r="A379" s="142">
        <f t="shared" si="5"/>
        <v>41635</v>
      </c>
      <c r="B379" s="223">
        <v>17388</v>
      </c>
    </row>
    <row r="380" spans="1:2">
      <c r="A380" s="142">
        <v>41642</v>
      </c>
      <c r="B380" s="223">
        <v>15663</v>
      </c>
    </row>
    <row r="381" spans="1:2">
      <c r="A381" s="142">
        <f t="shared" si="5"/>
        <v>41649</v>
      </c>
      <c r="B381" s="223">
        <v>15300</v>
      </c>
    </row>
    <row r="382" spans="1:2">
      <c r="A382" s="142">
        <f t="shared" si="5"/>
        <v>41656</v>
      </c>
      <c r="B382" s="223">
        <v>14800</v>
      </c>
    </row>
    <row r="383" spans="1:2">
      <c r="A383" s="142">
        <f t="shared" si="5"/>
        <v>41663</v>
      </c>
      <c r="B383" s="223">
        <v>13625</v>
      </c>
    </row>
    <row r="384" spans="1:2">
      <c r="A384" s="142">
        <f t="shared" si="5"/>
        <v>41670</v>
      </c>
      <c r="B384" s="223">
        <v>12300</v>
      </c>
    </row>
    <row r="385" spans="1:2">
      <c r="A385" s="142">
        <f>IF(ISBLANK(B385),"",DATE(YEAR(A384),MONTH(A384),DAY(A384)+7))</f>
        <v>41677</v>
      </c>
      <c r="B385" s="223">
        <v>11575</v>
      </c>
    </row>
    <row r="386" spans="1:2">
      <c r="A386" s="142">
        <f t="shared" si="5"/>
        <v>41684</v>
      </c>
      <c r="B386" s="223">
        <v>10438</v>
      </c>
    </row>
    <row r="387" spans="1:2">
      <c r="A387" s="142">
        <f t="shared" si="5"/>
        <v>41691</v>
      </c>
      <c r="B387" s="223">
        <v>11476</v>
      </c>
    </row>
    <row r="388" spans="1:2">
      <c r="A388" s="142">
        <f t="shared" si="5"/>
        <v>41698</v>
      </c>
      <c r="B388" s="223">
        <v>11530</v>
      </c>
    </row>
    <row r="389" spans="1:2">
      <c r="A389" s="142">
        <f t="shared" si="5"/>
        <v>41705</v>
      </c>
      <c r="B389" s="223">
        <v>11831</v>
      </c>
    </row>
    <row r="390" spans="1:2">
      <c r="A390" s="142">
        <f t="shared" si="5"/>
        <v>41712</v>
      </c>
      <c r="B390" s="223">
        <v>12118</v>
      </c>
    </row>
    <row r="391" spans="1:2">
      <c r="A391" s="142">
        <f t="shared" si="5"/>
        <v>41719</v>
      </c>
      <c r="B391" s="223">
        <v>12643</v>
      </c>
    </row>
    <row r="392" spans="1:2">
      <c r="A392" s="142">
        <f t="shared" si="5"/>
        <v>41726</v>
      </c>
      <c r="B392" s="223">
        <v>11659</v>
      </c>
    </row>
    <row r="393" spans="1:2">
      <c r="A393" s="142">
        <f t="shared" si="5"/>
        <v>41733</v>
      </c>
      <c r="B393" s="223">
        <v>10238</v>
      </c>
    </row>
    <row r="394" spans="1:2">
      <c r="A394" s="142">
        <f t="shared" si="5"/>
        <v>41740</v>
      </c>
      <c r="B394" s="223">
        <v>9325</v>
      </c>
    </row>
    <row r="395" spans="1:2">
      <c r="A395" s="142">
        <f t="shared" si="5"/>
        <v>41747</v>
      </c>
      <c r="B395" s="223">
        <v>9250</v>
      </c>
    </row>
    <row r="396" spans="1:2">
      <c r="A396" s="142">
        <f t="shared" si="5"/>
        <v>41754</v>
      </c>
      <c r="B396" s="223">
        <v>9063</v>
      </c>
    </row>
    <row r="397" spans="1:2">
      <c r="A397" s="142">
        <f t="shared" si="5"/>
        <v>41761</v>
      </c>
      <c r="B397" s="223">
        <v>8688</v>
      </c>
    </row>
    <row r="398" spans="1:2">
      <c r="A398" s="142">
        <f t="shared" si="5"/>
        <v>41768</v>
      </c>
      <c r="B398" s="223">
        <v>8738</v>
      </c>
    </row>
    <row r="399" spans="1:2">
      <c r="A399" s="142">
        <f t="shared" si="5"/>
        <v>41775</v>
      </c>
      <c r="B399" s="223">
        <v>8638</v>
      </c>
    </row>
    <row r="400" spans="1:2">
      <c r="A400" s="142">
        <f t="shared" si="5"/>
        <v>41782</v>
      </c>
      <c r="B400" s="223">
        <v>8263</v>
      </c>
    </row>
    <row r="401" spans="1:2">
      <c r="A401" s="142">
        <f t="shared" si="5"/>
        <v>41789</v>
      </c>
      <c r="B401" s="223">
        <v>8325</v>
      </c>
    </row>
    <row r="402" spans="1:2">
      <c r="A402" s="142">
        <f t="shared" si="5"/>
        <v>41796</v>
      </c>
      <c r="B402" s="223">
        <v>8325</v>
      </c>
    </row>
    <row r="403" spans="1:2">
      <c r="A403" s="142">
        <f t="shared" si="5"/>
        <v>41803</v>
      </c>
      <c r="B403" s="223">
        <v>8075</v>
      </c>
    </row>
    <row r="404" spans="1:2">
      <c r="A404" s="142">
        <f t="shared" si="5"/>
        <v>41810</v>
      </c>
      <c r="B404" s="223">
        <v>8075</v>
      </c>
    </row>
    <row r="405" spans="1:2">
      <c r="A405" s="142">
        <f t="shared" si="5"/>
        <v>41817</v>
      </c>
      <c r="B405" s="223">
        <v>7488</v>
      </c>
    </row>
    <row r="406" spans="1:2">
      <c r="A406" s="142">
        <f t="shared" si="5"/>
        <v>41824</v>
      </c>
      <c r="B406" s="223">
        <v>6963</v>
      </c>
    </row>
    <row r="407" spans="1:2">
      <c r="A407" s="142">
        <f t="shared" si="5"/>
        <v>41831</v>
      </c>
      <c r="B407" s="223">
        <v>6938</v>
      </c>
    </row>
    <row r="408" spans="1:2">
      <c r="A408" s="142">
        <f t="shared" si="5"/>
        <v>41838</v>
      </c>
      <c r="B408" s="223">
        <v>6625</v>
      </c>
    </row>
    <row r="409" spans="1:2">
      <c r="A409" s="142">
        <f t="shared" si="5"/>
        <v>41845</v>
      </c>
      <c r="B409" s="223">
        <v>6675</v>
      </c>
    </row>
    <row r="410" spans="1:2">
      <c r="A410" s="142">
        <f t="shared" si="5"/>
        <v>41852</v>
      </c>
      <c r="B410" s="223">
        <v>7238</v>
      </c>
    </row>
    <row r="411" spans="1:2">
      <c r="A411" s="142">
        <f t="shared" si="5"/>
        <v>41859</v>
      </c>
      <c r="B411" s="223">
        <v>7550</v>
      </c>
    </row>
    <row r="412" spans="1:2">
      <c r="A412" s="142">
        <f t="shared" si="5"/>
        <v>41866</v>
      </c>
      <c r="B412" s="223">
        <v>8425</v>
      </c>
    </row>
    <row r="413" spans="1:2">
      <c r="A413" s="142">
        <f t="shared" si="5"/>
        <v>41873</v>
      </c>
      <c r="B413" s="223">
        <v>9175</v>
      </c>
    </row>
    <row r="414" spans="1:2">
      <c r="A414" s="142">
        <f t="shared" si="5"/>
        <v>41880</v>
      </c>
      <c r="B414" s="223">
        <v>9800</v>
      </c>
    </row>
    <row r="415" spans="1:2">
      <c r="A415" s="142">
        <f t="shared" si="5"/>
        <v>41887</v>
      </c>
      <c r="B415" s="223">
        <v>9750</v>
      </c>
    </row>
    <row r="416" spans="1:2">
      <c r="A416" s="142">
        <f t="shared" si="5"/>
        <v>41894</v>
      </c>
      <c r="B416" s="223">
        <v>9719</v>
      </c>
    </row>
    <row r="417" spans="1:2">
      <c r="A417" s="142">
        <f t="shared" si="5"/>
        <v>41901</v>
      </c>
      <c r="B417" s="223">
        <v>11713</v>
      </c>
    </row>
    <row r="418" spans="1:2">
      <c r="A418" s="142">
        <f t="shared" si="5"/>
        <v>41908</v>
      </c>
      <c r="B418" s="223">
        <v>11775</v>
      </c>
    </row>
    <row r="419" spans="1:2">
      <c r="A419" s="142">
        <f t="shared" si="5"/>
        <v>41915</v>
      </c>
      <c r="B419" s="223">
        <v>10488</v>
      </c>
    </row>
    <row r="420" spans="1:2">
      <c r="A420" s="142">
        <f t="shared" si="5"/>
        <v>41922</v>
      </c>
      <c r="B420" s="223">
        <v>9625</v>
      </c>
    </row>
    <row r="421" spans="1:2">
      <c r="A421" s="142">
        <f t="shared" si="5"/>
        <v>41929</v>
      </c>
      <c r="B421" s="223">
        <v>9325</v>
      </c>
    </row>
    <row r="422" spans="1:2">
      <c r="A422" s="142">
        <f t="shared" si="5"/>
        <v>41936</v>
      </c>
      <c r="B422" s="223">
        <v>9388</v>
      </c>
    </row>
    <row r="423" spans="1:2">
      <c r="A423" s="142">
        <f t="shared" si="5"/>
        <v>41943</v>
      </c>
      <c r="B423" s="223">
        <v>9338</v>
      </c>
    </row>
    <row r="424" spans="1:2">
      <c r="A424" s="142">
        <f t="shared" si="5"/>
        <v>41950</v>
      </c>
      <c r="B424" s="223">
        <v>9100</v>
      </c>
    </row>
    <row r="425" spans="1:2">
      <c r="A425" s="142">
        <f t="shared" si="5"/>
        <v>41957</v>
      </c>
      <c r="B425" s="300">
        <v>8800</v>
      </c>
    </row>
    <row r="426" spans="1:2">
      <c r="A426" s="142">
        <f t="shared" si="5"/>
        <v>41964</v>
      </c>
      <c r="B426" s="300">
        <v>10675</v>
      </c>
    </row>
    <row r="427" spans="1:2">
      <c r="A427" s="142">
        <f t="shared" si="5"/>
        <v>41971</v>
      </c>
      <c r="B427" s="300">
        <v>10913</v>
      </c>
    </row>
    <row r="428" spans="1:2">
      <c r="A428" s="142">
        <f t="shared" si="5"/>
        <v>41978</v>
      </c>
      <c r="B428" s="300">
        <v>9938</v>
      </c>
    </row>
    <row r="429" spans="1:2">
      <c r="A429" s="142">
        <f t="shared" si="5"/>
        <v>41985</v>
      </c>
      <c r="B429" s="300">
        <v>9800</v>
      </c>
    </row>
    <row r="430" spans="1:2">
      <c r="A430" s="142">
        <f t="shared" si="5"/>
        <v>41992</v>
      </c>
      <c r="B430" s="300">
        <v>9313</v>
      </c>
    </row>
    <row r="431" spans="1:2">
      <c r="A431" s="142">
        <f t="shared" si="5"/>
        <v>41999</v>
      </c>
      <c r="B431" s="300">
        <v>9313</v>
      </c>
    </row>
    <row r="432" spans="1:2">
      <c r="A432" s="142">
        <f t="shared" si="5"/>
        <v>42006</v>
      </c>
      <c r="B432" s="300">
        <v>8850</v>
      </c>
    </row>
    <row r="433" spans="1:2">
      <c r="A433" s="142">
        <f t="shared" si="5"/>
        <v>42013</v>
      </c>
      <c r="B433" s="300">
        <v>7750</v>
      </c>
    </row>
    <row r="434" spans="1:2">
      <c r="A434" s="142">
        <f t="shared" si="5"/>
        <v>42020</v>
      </c>
      <c r="B434" s="300">
        <v>6725</v>
      </c>
    </row>
    <row r="435" spans="1:2">
      <c r="A435" s="142">
        <f t="shared" si="5"/>
        <v>42027</v>
      </c>
      <c r="B435" s="300">
        <v>6794</v>
      </c>
    </row>
    <row r="436" spans="1:2">
      <c r="A436" s="142">
        <f t="shared" si="5"/>
        <v>42034</v>
      </c>
      <c r="B436" s="300">
        <v>6119</v>
      </c>
    </row>
    <row r="437" spans="1:2">
      <c r="A437" s="142">
        <f t="shared" si="5"/>
        <v>42041</v>
      </c>
      <c r="B437" s="300">
        <v>5627</v>
      </c>
    </row>
    <row r="438" spans="1:2">
      <c r="A438" s="142">
        <f t="shared" si="5"/>
        <v>42048</v>
      </c>
      <c r="B438" s="300">
        <v>5186</v>
      </c>
    </row>
    <row r="439" spans="1:2">
      <c r="A439" s="142">
        <f t="shared" si="5"/>
        <v>42055</v>
      </c>
      <c r="B439" s="300">
        <v>4745</v>
      </c>
    </row>
    <row r="440" spans="1:2">
      <c r="A440" s="142">
        <f t="shared" si="5"/>
        <v>42062</v>
      </c>
      <c r="B440" s="300">
        <v>5293</v>
      </c>
    </row>
    <row r="441" spans="1:2">
      <c r="A441" s="142">
        <f t="shared" si="5"/>
        <v>42069</v>
      </c>
      <c r="B441" s="300">
        <v>5857</v>
      </c>
    </row>
    <row r="442" spans="1:2">
      <c r="A442" s="142">
        <f t="shared" si="5"/>
        <v>42076</v>
      </c>
      <c r="B442" s="300">
        <v>6227</v>
      </c>
    </row>
    <row r="443" spans="1:2">
      <c r="A443" s="142">
        <f t="shared" si="5"/>
        <v>42083</v>
      </c>
      <c r="B443" s="300">
        <v>6557</v>
      </c>
    </row>
    <row r="444" spans="1:2">
      <c r="A444" s="142">
        <f t="shared" si="5"/>
        <v>42090</v>
      </c>
      <c r="B444" s="300">
        <v>6772</v>
      </c>
    </row>
    <row r="445" spans="1:2">
      <c r="A445" s="142">
        <f t="shared" si="5"/>
        <v>42097</v>
      </c>
      <c r="B445" s="300">
        <v>6772</v>
      </c>
    </row>
    <row r="446" spans="1:2">
      <c r="A446" s="142">
        <f t="shared" si="5"/>
        <v>42104</v>
      </c>
      <c r="B446" s="300">
        <v>6772</v>
      </c>
    </row>
    <row r="447" spans="1:2">
      <c r="A447" s="142">
        <f t="shared" si="5"/>
        <v>42111</v>
      </c>
      <c r="B447" s="300">
        <v>6471</v>
      </c>
    </row>
    <row r="448" spans="1:2">
      <c r="A448" s="142">
        <f t="shared" si="5"/>
        <v>42118</v>
      </c>
      <c r="B448" s="300">
        <v>6498</v>
      </c>
    </row>
    <row r="449" spans="1:2">
      <c r="A449" s="142">
        <f t="shared" si="5"/>
        <v>42125</v>
      </c>
      <c r="B449" s="300">
        <v>6494</v>
      </c>
    </row>
    <row r="450" spans="1:2">
      <c r="A450" s="142">
        <f t="shared" si="5"/>
        <v>42132</v>
      </c>
      <c r="B450" s="300">
        <v>6461</v>
      </c>
    </row>
    <row r="451" spans="1:2">
      <c r="A451" s="142">
        <f t="shared" si="5"/>
        <v>42139</v>
      </c>
      <c r="B451" s="300">
        <v>6549</v>
      </c>
    </row>
    <row r="452" spans="1:2">
      <c r="A452" s="142">
        <f t="shared" si="5"/>
        <v>42146</v>
      </c>
      <c r="B452" s="300">
        <v>6521</v>
      </c>
    </row>
    <row r="453" spans="1:2">
      <c r="A453" s="142">
        <f t="shared" si="5"/>
        <v>42153</v>
      </c>
      <c r="B453" s="300">
        <v>6708</v>
      </c>
    </row>
    <row r="454" spans="1:2">
      <c r="A454" s="142">
        <f t="shared" si="5"/>
        <v>42160</v>
      </c>
      <c r="B454" s="300">
        <v>6843</v>
      </c>
    </row>
    <row r="455" spans="1:2">
      <c r="A455" s="142">
        <f t="shared" si="5"/>
        <v>42167</v>
      </c>
      <c r="B455" s="300">
        <v>7085</v>
      </c>
    </row>
    <row r="456" spans="1:2">
      <c r="A456" s="142">
        <f t="shared" si="5"/>
        <v>42174</v>
      </c>
      <c r="B456" s="300">
        <v>7473</v>
      </c>
    </row>
    <row r="457" spans="1:2">
      <c r="A457" s="142">
        <f t="shared" si="5"/>
        <v>42181</v>
      </c>
      <c r="B457" s="300">
        <v>7563</v>
      </c>
    </row>
    <row r="458" spans="1:2">
      <c r="A458" s="142">
        <f t="shared" si="5"/>
        <v>42188</v>
      </c>
      <c r="B458" s="300">
        <v>7444</v>
      </c>
    </row>
    <row r="459" spans="1:2">
      <c r="A459" s="142">
        <f t="shared" si="5"/>
        <v>42195</v>
      </c>
      <c r="B459" s="300">
        <v>8021</v>
      </c>
    </row>
    <row r="460" spans="1:2">
      <c r="A460" s="142">
        <f t="shared" si="5"/>
        <v>42202</v>
      </c>
      <c r="B460" s="300">
        <v>9016</v>
      </c>
    </row>
    <row r="461" spans="1:2">
      <c r="A461" s="142">
        <f t="shared" si="5"/>
        <v>42209</v>
      </c>
      <c r="B461" s="300">
        <v>9368</v>
      </c>
    </row>
    <row r="462" spans="1:2">
      <c r="A462" s="142">
        <f t="shared" si="5"/>
        <v>42216</v>
      </c>
      <c r="B462" s="300">
        <v>9396</v>
      </c>
    </row>
    <row r="463" spans="1:2">
      <c r="A463" s="142">
        <f t="shared" si="5"/>
        <v>42223</v>
      </c>
      <c r="B463" s="300">
        <v>9417</v>
      </c>
    </row>
    <row r="464" spans="1:2">
      <c r="A464" s="142">
        <f t="shared" si="5"/>
        <v>42230</v>
      </c>
      <c r="B464" s="300">
        <v>9460</v>
      </c>
    </row>
    <row r="465" spans="1:2">
      <c r="A465" s="142">
        <f t="shared" si="5"/>
        <v>42237</v>
      </c>
      <c r="B465" s="300">
        <v>9729</v>
      </c>
    </row>
    <row r="466" spans="1:2">
      <c r="A466" s="142">
        <f t="shared" si="5"/>
        <v>42244</v>
      </c>
      <c r="B466" s="300">
        <v>9669</v>
      </c>
    </row>
    <row r="467" spans="1:2">
      <c r="A467" s="142">
        <f t="shared" si="5"/>
        <v>42251</v>
      </c>
      <c r="B467" s="300">
        <v>9218</v>
      </c>
    </row>
    <row r="468" spans="1:2">
      <c r="A468" s="142">
        <f t="shared" si="5"/>
        <v>42258</v>
      </c>
      <c r="B468" s="300">
        <v>8473</v>
      </c>
    </row>
    <row r="469" spans="1:2">
      <c r="A469" s="142">
        <f t="shared" si="5"/>
        <v>42265</v>
      </c>
      <c r="B469" s="300">
        <v>8071</v>
      </c>
    </row>
    <row r="470" spans="1:2">
      <c r="A470" s="142">
        <f t="shared" si="5"/>
        <v>42272</v>
      </c>
      <c r="B470" s="300">
        <v>7669</v>
      </c>
    </row>
    <row r="471" spans="1:2">
      <c r="A471" s="142">
        <f t="shared" si="5"/>
        <v>42279</v>
      </c>
      <c r="B471" s="300">
        <v>7222</v>
      </c>
    </row>
    <row r="472" spans="1:2">
      <c r="A472" s="142">
        <f t="shared" si="5"/>
        <v>42286</v>
      </c>
      <c r="B472" s="300">
        <v>6995</v>
      </c>
    </row>
    <row r="473" spans="1:2">
      <c r="A473" s="142">
        <f t="shared" si="5"/>
        <v>42293</v>
      </c>
      <c r="B473" s="300">
        <v>6882</v>
      </c>
    </row>
    <row r="474" spans="1:2">
      <c r="A474" s="142">
        <f t="shared" si="5"/>
        <v>42300</v>
      </c>
      <c r="B474" s="300">
        <v>6778</v>
      </c>
    </row>
    <row r="475" spans="1:2">
      <c r="A475" s="142">
        <f t="shared" si="5"/>
        <v>42307</v>
      </c>
      <c r="B475" s="300">
        <v>6575</v>
      </c>
    </row>
    <row r="476" spans="1:2">
      <c r="A476" s="142">
        <f t="shared" si="5"/>
        <v>42314</v>
      </c>
      <c r="B476" s="300">
        <v>5971</v>
      </c>
    </row>
    <row r="477" spans="1:2">
      <c r="A477" s="142">
        <f t="shared" si="5"/>
        <v>42321</v>
      </c>
      <c r="B477" s="300">
        <v>5466</v>
      </c>
    </row>
    <row r="478" spans="1:2">
      <c r="A478" s="142">
        <f t="shared" si="5"/>
        <v>42328</v>
      </c>
      <c r="B478" s="300">
        <v>4934</v>
      </c>
    </row>
    <row r="479" spans="1:2">
      <c r="A479" s="142">
        <f t="shared" si="5"/>
        <v>42335</v>
      </c>
      <c r="B479" s="300">
        <v>4884</v>
      </c>
    </row>
    <row r="480" spans="1:2">
      <c r="A480" s="142">
        <f t="shared" si="5"/>
        <v>42342</v>
      </c>
      <c r="B480" s="300">
        <v>4903</v>
      </c>
    </row>
    <row r="481" spans="1:2">
      <c r="A481" s="142">
        <f t="shared" si="5"/>
        <v>42349</v>
      </c>
      <c r="B481" s="300">
        <v>4713</v>
      </c>
    </row>
    <row r="482" spans="1:2">
      <c r="A482" s="142">
        <f t="shared" si="5"/>
        <v>42356</v>
      </c>
      <c r="B482" s="300">
        <v>4694</v>
      </c>
    </row>
    <row r="483" spans="1:2">
      <c r="A483" s="142">
        <f t="shared" si="5"/>
        <v>42363</v>
      </c>
      <c r="B483" s="300">
        <v>4704</v>
      </c>
    </row>
    <row r="484" spans="1:2">
      <c r="A484" s="142">
        <f t="shared" si="5"/>
        <v>42370</v>
      </c>
      <c r="B484" s="300">
        <v>4699</v>
      </c>
    </row>
    <row r="485" spans="1:2">
      <c r="A485" s="142">
        <f t="shared" si="5"/>
        <v>42377</v>
      </c>
      <c r="B485" s="300">
        <v>4494</v>
      </c>
    </row>
    <row r="486" spans="1:2">
      <c r="A486" s="142">
        <f t="shared" si="5"/>
        <v>42384</v>
      </c>
      <c r="B486" s="300">
        <v>4202</v>
      </c>
    </row>
    <row r="487" spans="1:2">
      <c r="A487" s="142">
        <f>IF(ISBLANK(B487),"",DATE(YEAR(A486),MONTH(A486),DAY(A486)+7))</f>
        <v>42391</v>
      </c>
      <c r="B487" s="300">
        <v>4203</v>
      </c>
    </row>
    <row r="488" spans="1:2">
      <c r="A488" s="142">
        <f>IF(ISBLANK(B488),"",DATE(YEAR(A487),MONTH(A487),DAY(A487)+7))</f>
        <v>42398</v>
      </c>
      <c r="B488" s="300">
        <v>3179</v>
      </c>
    </row>
    <row r="489" spans="1:2">
      <c r="A489" s="142">
        <f>IF(ISBLANK(B489),"",DATE(YEAR(A488),MONTH(A488),DAY(A488)+7))</f>
        <v>42405</v>
      </c>
      <c r="B489" s="300">
        <v>2837</v>
      </c>
    </row>
    <row r="490" spans="1:2">
      <c r="A490" s="142">
        <f>IF(ISBLANK(B490),"",DATE(YEAR(A489),MONTH(A489),DAY(A489)+7))</f>
        <v>42412</v>
      </c>
      <c r="B490" s="300">
        <v>2544</v>
      </c>
    </row>
    <row r="491" spans="1:2">
      <c r="A491" s="142">
        <f t="shared" ref="A491:A496" si="6">IF(ISBLANK(B491),"",DATE(YEAR(A490),MONTH(A490),DAY(A490)+7))</f>
        <v>42419</v>
      </c>
      <c r="B491" s="300">
        <v>2995</v>
      </c>
    </row>
    <row r="492" spans="1:2">
      <c r="A492" s="142">
        <f t="shared" si="6"/>
        <v>42426</v>
      </c>
      <c r="B492" s="300">
        <v>3481</v>
      </c>
    </row>
    <row r="493" spans="1:2">
      <c r="A493" s="142">
        <f t="shared" si="6"/>
        <v>42433</v>
      </c>
      <c r="B493" s="300">
        <v>3875</v>
      </c>
    </row>
    <row r="494" spans="1:2">
      <c r="A494" s="142">
        <f t="shared" si="6"/>
        <v>42440</v>
      </c>
      <c r="B494" s="300">
        <v>4391</v>
      </c>
    </row>
    <row r="495" spans="1:2">
      <c r="A495" s="142">
        <f t="shared" si="6"/>
        <v>42447</v>
      </c>
      <c r="B495" s="300">
        <v>4699</v>
      </c>
    </row>
    <row r="496" spans="1:2">
      <c r="A496" s="142">
        <f t="shared" si="6"/>
        <v>42454</v>
      </c>
      <c r="B496" s="300">
        <v>4944</v>
      </c>
    </row>
    <row r="497" spans="1:2">
      <c r="A497" s="142">
        <f t="shared" ref="A497:A506" si="7">IF(ISBLANK(B497),"",DATE(YEAR(A496),MONTH(A496),DAY(A496)+7))</f>
        <v>42461</v>
      </c>
      <c r="B497" s="300">
        <v>4981</v>
      </c>
    </row>
    <row r="498" spans="1:2">
      <c r="A498" s="142">
        <f t="shared" si="7"/>
        <v>42468</v>
      </c>
      <c r="B498" s="300">
        <v>5102</v>
      </c>
    </row>
    <row r="499" spans="1:2">
      <c r="A499" s="142">
        <f t="shared" si="7"/>
        <v>42475</v>
      </c>
      <c r="B499" s="300">
        <v>5494</v>
      </c>
    </row>
    <row r="500" spans="1:2">
      <c r="A500" s="142">
        <f t="shared" si="7"/>
        <v>42482</v>
      </c>
      <c r="B500" s="300">
        <v>5834</v>
      </c>
    </row>
    <row r="501" spans="1:2">
      <c r="A501" s="142">
        <f t="shared" si="7"/>
        <v>42489</v>
      </c>
      <c r="B501" s="300">
        <v>6084</v>
      </c>
    </row>
    <row r="502" spans="1:2">
      <c r="A502" s="142">
        <f t="shared" si="7"/>
        <v>42496</v>
      </c>
      <c r="B502" s="300">
        <v>6044</v>
      </c>
    </row>
    <row r="503" spans="1:2">
      <c r="A503" s="142">
        <f t="shared" si="7"/>
        <v>42503</v>
      </c>
      <c r="B503" s="300">
        <v>5780</v>
      </c>
    </row>
    <row r="504" spans="1:2">
      <c r="A504" s="142">
        <f t="shared" si="7"/>
        <v>42510</v>
      </c>
      <c r="B504" s="300">
        <v>5879</v>
      </c>
    </row>
    <row r="505" spans="1:2">
      <c r="A505" s="142">
        <f t="shared" si="7"/>
        <v>42517</v>
      </c>
      <c r="B505" s="300">
        <v>6016</v>
      </c>
    </row>
    <row r="506" spans="1:2">
      <c r="A506" s="142">
        <f t="shared" si="7"/>
        <v>42524</v>
      </c>
      <c r="B506" s="300">
        <v>5998</v>
      </c>
    </row>
    <row r="507" spans="1:2">
      <c r="A507" s="142">
        <f t="shared" ref="A507:A534" si="8">IF(ISBLANK(B507),"",DATE(YEAR(A506),MONTH(A506),DAY(A506)+7))</f>
        <v>42531</v>
      </c>
      <c r="B507" s="300">
        <v>5856</v>
      </c>
    </row>
    <row r="508" spans="1:2">
      <c r="A508" s="142">
        <f t="shared" si="8"/>
        <v>42538</v>
      </c>
      <c r="B508" s="300">
        <v>5805</v>
      </c>
    </row>
    <row r="509" spans="1:2">
      <c r="A509" s="142">
        <f t="shared" si="8"/>
        <v>42545</v>
      </c>
      <c r="B509" s="300">
        <v>6101</v>
      </c>
    </row>
    <row r="510" spans="1:2">
      <c r="A510" s="142">
        <f t="shared" si="8"/>
        <v>42552</v>
      </c>
      <c r="B510" s="300">
        <v>6555</v>
      </c>
    </row>
    <row r="511" spans="1:2">
      <c r="A511" s="142">
        <f t="shared" si="8"/>
        <v>42559</v>
      </c>
      <c r="B511" s="300">
        <v>6767</v>
      </c>
    </row>
    <row r="512" spans="1:2">
      <c r="A512" s="142">
        <f t="shared" si="8"/>
        <v>42566</v>
      </c>
      <c r="B512" s="300">
        <v>7243</v>
      </c>
    </row>
    <row r="513" spans="1:2">
      <c r="A513" s="142">
        <f t="shared" si="8"/>
        <v>42573</v>
      </c>
      <c r="B513" s="300">
        <v>7331</v>
      </c>
    </row>
    <row r="514" spans="1:2">
      <c r="A514" s="323">
        <v>42580</v>
      </c>
      <c r="B514" s="321">
        <v>7014</v>
      </c>
    </row>
    <row r="515" spans="1:2">
      <c r="A515" s="142">
        <f t="shared" si="8"/>
        <v>42587</v>
      </c>
      <c r="B515" s="321">
        <v>6838</v>
      </c>
    </row>
    <row r="516" spans="1:2">
      <c r="A516" s="142">
        <f t="shared" si="8"/>
        <v>42594</v>
      </c>
      <c r="B516" s="321">
        <v>6720</v>
      </c>
    </row>
    <row r="517" spans="1:2">
      <c r="A517" s="142">
        <f t="shared" si="8"/>
        <v>42601</v>
      </c>
      <c r="B517" s="321">
        <v>7083</v>
      </c>
    </row>
    <row r="518" spans="1:2">
      <c r="A518" s="142">
        <f t="shared" si="8"/>
        <v>42608</v>
      </c>
      <c r="B518" s="321">
        <v>7481</v>
      </c>
    </row>
    <row r="519" spans="1:2">
      <c r="A519" s="142">
        <f t="shared" si="8"/>
        <v>42615</v>
      </c>
      <c r="B519" s="321">
        <v>7555</v>
      </c>
    </row>
    <row r="520" spans="1:2">
      <c r="A520" s="142">
        <f t="shared" si="8"/>
        <v>42622</v>
      </c>
      <c r="B520" s="321">
        <v>7251</v>
      </c>
    </row>
    <row r="521" spans="1:2">
      <c r="A521" s="142">
        <f t="shared" si="8"/>
        <v>42629</v>
      </c>
      <c r="B521" s="321">
        <v>6917</v>
      </c>
    </row>
    <row r="522" spans="1:2">
      <c r="A522" s="142">
        <f t="shared" si="8"/>
        <v>42636</v>
      </c>
      <c r="B522" s="321">
        <v>6982</v>
      </c>
    </row>
    <row r="523" spans="1:2">
      <c r="A523" s="142">
        <f t="shared" si="8"/>
        <v>42643</v>
      </c>
      <c r="B523" s="321">
        <v>7073</v>
      </c>
    </row>
    <row r="524" spans="1:2">
      <c r="A524" s="142">
        <f t="shared" si="8"/>
        <v>42650</v>
      </c>
      <c r="B524" s="321">
        <v>7078</v>
      </c>
    </row>
    <row r="525" spans="1:2">
      <c r="A525" s="142">
        <f t="shared" si="8"/>
        <v>42657</v>
      </c>
      <c r="B525" s="321">
        <v>7064</v>
      </c>
    </row>
    <row r="526" spans="1:2">
      <c r="A526" s="142">
        <f t="shared" si="8"/>
        <v>42664</v>
      </c>
      <c r="B526" s="321">
        <v>7223</v>
      </c>
    </row>
    <row r="527" spans="1:2">
      <c r="A527" s="142">
        <f t="shared" si="8"/>
        <v>42671</v>
      </c>
      <c r="B527" s="321">
        <v>7514</v>
      </c>
    </row>
    <row r="528" spans="1:2">
      <c r="A528" s="142">
        <f t="shared" si="8"/>
        <v>42678</v>
      </c>
      <c r="B528" s="321">
        <v>7507</v>
      </c>
    </row>
    <row r="529" spans="1:2">
      <c r="A529" s="142">
        <f t="shared" si="8"/>
        <v>42685</v>
      </c>
      <c r="B529" s="321">
        <v>7347</v>
      </c>
    </row>
    <row r="530" spans="1:2">
      <c r="A530" s="142">
        <f t="shared" si="8"/>
        <v>42692</v>
      </c>
      <c r="B530" s="321">
        <v>7818</v>
      </c>
    </row>
    <row r="531" spans="1:2">
      <c r="A531" s="142">
        <f t="shared" si="8"/>
        <v>42699</v>
      </c>
      <c r="B531" s="321">
        <v>9375</v>
      </c>
    </row>
    <row r="532" spans="1:2">
      <c r="A532" s="142">
        <f t="shared" si="8"/>
        <v>42706</v>
      </c>
      <c r="B532" s="321">
        <v>9590</v>
      </c>
    </row>
    <row r="533" spans="1:2">
      <c r="A533" s="142">
        <f t="shared" si="8"/>
        <v>42713</v>
      </c>
      <c r="B533" s="321">
        <v>10012</v>
      </c>
    </row>
    <row r="534" spans="1:2">
      <c r="A534" s="142">
        <f t="shared" si="8"/>
        <v>42720</v>
      </c>
      <c r="B534" s="321">
        <v>9960</v>
      </c>
    </row>
    <row r="535" spans="1:2">
      <c r="A535" s="142">
        <f>IF(ISBLANK(B535),"",DATE(YEAR(A534),MONTH(A534),DAY(A534)+7))</f>
        <v>42727</v>
      </c>
      <c r="B535" s="321">
        <v>9960</v>
      </c>
    </row>
    <row r="536" spans="1:2">
      <c r="A536" s="142">
        <f>IF(ISBLANK(B536),"",DATE(YEAR(A535),MONTH(A535),DAY(A535)+7))</f>
        <v>42734</v>
      </c>
      <c r="B536" s="321">
        <v>9960</v>
      </c>
    </row>
    <row r="537" spans="1:2">
      <c r="A537" s="142">
        <f>IF(ISBLANK(B537),"",DATE(YEAR(A536),MONTH(A536),DAY(A536)+7))</f>
        <v>42741</v>
      </c>
      <c r="B537" s="321">
        <v>8070</v>
      </c>
    </row>
    <row r="538" spans="1:2">
      <c r="A538" s="142">
        <f>IF(ISBLANK(B538),"",DATE(YEAR(A537),MONTH(A537),DAY(A537)+7))</f>
        <v>42748</v>
      </c>
      <c r="B538" s="321">
        <v>7729</v>
      </c>
    </row>
    <row r="539" spans="1:2">
      <c r="A539" s="142">
        <f>IF(ISBLANK(B539),"",DATE(YEAR(A538),MONTH(A538),DAY(A538)+7))</f>
        <v>42755</v>
      </c>
      <c r="B539" s="321">
        <v>7513</v>
      </c>
    </row>
    <row r="540" spans="1:2">
      <c r="A540" s="142">
        <f t="shared" ref="A540:A545" si="9">IF(ISBLANK(B540),"",DATE(YEAR(A539),MONTH(A539),DAY(A539)+7))</f>
        <v>42762</v>
      </c>
      <c r="B540" s="321">
        <v>7280</v>
      </c>
    </row>
    <row r="541" spans="1:2">
      <c r="A541" s="142">
        <f t="shared" si="9"/>
        <v>42769</v>
      </c>
      <c r="B541" s="321">
        <v>6978</v>
      </c>
    </row>
    <row r="542" spans="1:2">
      <c r="A542" s="142">
        <f t="shared" si="9"/>
        <v>42776</v>
      </c>
      <c r="B542" s="321">
        <v>7022</v>
      </c>
    </row>
    <row r="543" spans="1:2">
      <c r="A543" s="142">
        <f t="shared" si="9"/>
        <v>42783</v>
      </c>
      <c r="B543" s="321">
        <v>7622</v>
      </c>
    </row>
    <row r="544" spans="1:2">
      <c r="A544" s="142">
        <f t="shared" si="9"/>
        <v>42790</v>
      </c>
      <c r="B544" s="321">
        <v>8461</v>
      </c>
    </row>
    <row r="545" spans="1:2">
      <c r="A545" s="142">
        <f t="shared" si="9"/>
        <v>42797</v>
      </c>
      <c r="B545" s="321">
        <v>8848</v>
      </c>
    </row>
    <row r="546" spans="1:2">
      <c r="A546" s="142">
        <f t="shared" ref="A546:A553" si="10">IF(ISBLANK(B546),"",DATE(YEAR(A545),MONTH(A545),DAY(A545)+7))</f>
        <v>42804</v>
      </c>
      <c r="B546" s="321">
        <v>9120</v>
      </c>
    </row>
    <row r="547" spans="1:2">
      <c r="A547" s="142">
        <f t="shared" si="10"/>
        <v>42811</v>
      </c>
      <c r="B547" s="321">
        <v>9193</v>
      </c>
    </row>
    <row r="548" spans="1:2">
      <c r="A548" s="142">
        <f t="shared" si="10"/>
        <v>42818</v>
      </c>
      <c r="B548" s="321">
        <v>9369</v>
      </c>
    </row>
    <row r="549" spans="1:2">
      <c r="A549" s="142">
        <f t="shared" si="10"/>
        <v>42825</v>
      </c>
      <c r="B549" s="321">
        <v>9214</v>
      </c>
    </row>
    <row r="550" spans="1:2">
      <c r="A550" s="142">
        <f t="shared" si="10"/>
        <v>42832</v>
      </c>
      <c r="B550" s="321">
        <v>9062</v>
      </c>
    </row>
    <row r="551" spans="1:2">
      <c r="A551" s="142">
        <f t="shared" si="10"/>
        <v>42839</v>
      </c>
      <c r="B551" s="321">
        <v>9512</v>
      </c>
    </row>
    <row r="552" spans="1:2">
      <c r="A552" s="142">
        <f t="shared" si="10"/>
        <v>42846</v>
      </c>
      <c r="B552" s="321">
        <v>9794</v>
      </c>
    </row>
    <row r="553" spans="1:2">
      <c r="A553" s="142">
        <f t="shared" si="10"/>
        <v>42853</v>
      </c>
      <c r="B553" s="321">
        <v>9457</v>
      </c>
    </row>
    <row r="554" spans="1:2">
      <c r="A554" s="142">
        <f t="shared" ref="A554:A562" si="11">IF(ISBLANK(B554),"",DATE(YEAR(A553),MONTH(A553),DAY(A553)+7))</f>
        <v>42860</v>
      </c>
      <c r="B554" s="321">
        <v>8959</v>
      </c>
    </row>
    <row r="555" spans="1:2">
      <c r="A555" s="142">
        <f t="shared" si="11"/>
        <v>42867</v>
      </c>
      <c r="B555" s="321">
        <v>8852</v>
      </c>
    </row>
    <row r="556" spans="1:2">
      <c r="A556" s="142">
        <f t="shared" si="11"/>
        <v>42874</v>
      </c>
      <c r="B556" s="321">
        <v>8545</v>
      </c>
    </row>
    <row r="557" spans="1:2">
      <c r="A557" s="142">
        <f t="shared" si="11"/>
        <v>42881</v>
      </c>
      <c r="B557" s="321">
        <v>8123</v>
      </c>
    </row>
    <row r="558" spans="1:2">
      <c r="A558" s="142">
        <f t="shared" si="11"/>
        <v>42888</v>
      </c>
      <c r="B558" s="321">
        <v>7615</v>
      </c>
    </row>
    <row r="559" spans="1:2">
      <c r="A559" s="142">
        <f t="shared" si="11"/>
        <v>42895</v>
      </c>
      <c r="B559" s="321">
        <v>7406</v>
      </c>
    </row>
    <row r="560" spans="1:2">
      <c r="A560" s="142">
        <f t="shared" si="11"/>
        <v>42902</v>
      </c>
      <c r="B560" s="321">
        <v>7947</v>
      </c>
    </row>
    <row r="561" spans="1:8">
      <c r="A561" s="142">
        <f t="shared" si="11"/>
        <v>42909</v>
      </c>
      <c r="B561" s="321">
        <v>8325</v>
      </c>
    </row>
    <row r="562" spans="1:8">
      <c r="A562" s="142">
        <f t="shared" si="11"/>
        <v>42916</v>
      </c>
      <c r="B562" s="321">
        <v>8180</v>
      </c>
    </row>
    <row r="563" spans="1:8">
      <c r="A563" s="142">
        <f>IF(ISBLANK(B563),"",DATE(YEAR(A562),MONTH(A562),DAY(A562)+7))</f>
        <v>42923</v>
      </c>
      <c r="B563" s="321">
        <v>7963</v>
      </c>
    </row>
    <row r="564" spans="1:8">
      <c r="A564" s="142">
        <f>IF(ISBLANK(B564),"",DATE(YEAR(A563),MONTH(A563),DAY(A563)+7))</f>
        <v>42930</v>
      </c>
      <c r="B564" s="321">
        <v>8367</v>
      </c>
    </row>
    <row r="565" spans="1:8">
      <c r="A565" s="142">
        <f>IF(ISBLANK(B565),"",DATE(YEAR(A564),MONTH(A564),DAY(A564)+7))</f>
        <v>42937</v>
      </c>
      <c r="B565" s="321">
        <v>8996</v>
      </c>
    </row>
    <row r="566" spans="1:8">
      <c r="A566" s="142">
        <f t="shared" ref="A566:A574" si="12">IF(ISBLANK(B566),"",DATE(YEAR(A565),MONTH(A565),DAY(A565)+7))</f>
        <v>42944</v>
      </c>
      <c r="B566" s="321">
        <v>8881</v>
      </c>
      <c r="H566" s="36"/>
    </row>
    <row r="567" spans="1:8">
      <c r="A567" s="142">
        <f t="shared" si="12"/>
        <v>42951</v>
      </c>
      <c r="B567" s="321">
        <v>8577</v>
      </c>
    </row>
    <row r="568" spans="1:8">
      <c r="A568" s="142">
        <f t="shared" si="12"/>
        <v>42958</v>
      </c>
      <c r="B568" s="321">
        <v>8524</v>
      </c>
    </row>
    <row r="569" spans="1:8">
      <c r="A569" s="142">
        <f t="shared" si="12"/>
        <v>42965</v>
      </c>
      <c r="B569" s="321">
        <v>9193</v>
      </c>
    </row>
    <row r="570" spans="1:8">
      <c r="A570" s="142">
        <f t="shared" si="12"/>
        <v>42972</v>
      </c>
      <c r="B570" s="321">
        <v>9714</v>
      </c>
      <c r="C570" s="36"/>
    </row>
    <row r="571" spans="1:8">
      <c r="A571" s="142">
        <f t="shared" si="12"/>
        <v>42979</v>
      </c>
      <c r="B571" s="321">
        <v>9773</v>
      </c>
    </row>
    <row r="572" spans="1:8">
      <c r="A572" s="142">
        <f t="shared" si="12"/>
        <v>42986</v>
      </c>
      <c r="B572" s="321">
        <v>9880</v>
      </c>
    </row>
    <row r="573" spans="1:8">
      <c r="A573" s="142">
        <f t="shared" si="12"/>
        <v>42993</v>
      </c>
      <c r="B573" s="321">
        <v>10270</v>
      </c>
    </row>
    <row r="574" spans="1:8">
      <c r="A574" s="142">
        <f t="shared" si="12"/>
        <v>43000</v>
      </c>
      <c r="B574" s="321">
        <v>10723</v>
      </c>
    </row>
    <row r="575" spans="1:8">
      <c r="A575" s="142">
        <f>IF(ISBLANK(B575),"",DATE(YEAR(A574),MONTH(A574),DAY(A574)+7))</f>
        <v>43007</v>
      </c>
      <c r="B575" s="321">
        <v>10347</v>
      </c>
    </row>
    <row r="576" spans="1:8">
      <c r="A576" s="142">
        <f>IF(ISBLANK(B576),"",DATE(YEAR(A575),MONTH(A575),DAY(A575)+7))</f>
        <v>43014</v>
      </c>
      <c r="B576" s="321">
        <v>10101</v>
      </c>
    </row>
    <row r="577" spans="1:3">
      <c r="A577" s="142">
        <f>IF(ISBLANK(B577),"",DATE(YEAR(A576),MONTH(A576),DAY(A576)+7))</f>
        <v>43021</v>
      </c>
      <c r="B577" s="321">
        <v>11305</v>
      </c>
    </row>
    <row r="578" spans="1:3">
      <c r="A578" s="142">
        <f>IF(ISBLANK(B578),"",DATE(YEAR(A577),MONTH(A577),DAY(A577)+7))</f>
        <v>43028</v>
      </c>
      <c r="B578" s="321">
        <v>11850</v>
      </c>
    </row>
    <row r="579" spans="1:3">
      <c r="A579" s="142">
        <f t="shared" ref="A579:A594" si="13">IF(ISBLANK(B579),"",DATE(YEAR(A578),MONTH(A578),DAY(A578)+7))</f>
        <v>43035</v>
      </c>
      <c r="B579" s="321">
        <v>11692</v>
      </c>
    </row>
    <row r="580" spans="1:3">
      <c r="A580" s="142">
        <f t="shared" si="13"/>
        <v>43042</v>
      </c>
      <c r="B580" s="321">
        <v>11139</v>
      </c>
    </row>
    <row r="581" spans="1:3">
      <c r="A581" s="142">
        <v>43049</v>
      </c>
      <c r="B581" s="321">
        <v>10528</v>
      </c>
    </row>
    <row r="582" spans="1:3">
      <c r="A582" s="142">
        <f t="shared" si="13"/>
        <v>43056</v>
      </c>
      <c r="B582" s="321">
        <v>10129</v>
      </c>
    </row>
    <row r="583" spans="1:3">
      <c r="A583" s="142">
        <f t="shared" si="13"/>
        <v>43063</v>
      </c>
      <c r="B583" s="321">
        <v>10323</v>
      </c>
    </row>
    <row r="584" spans="1:3">
      <c r="A584" s="142">
        <f t="shared" si="13"/>
        <v>43070</v>
      </c>
      <c r="B584" s="321">
        <v>10505</v>
      </c>
    </row>
    <row r="585" spans="1:3">
      <c r="A585" s="142">
        <f t="shared" si="13"/>
        <v>43077</v>
      </c>
      <c r="B585" s="321">
        <v>10545</v>
      </c>
    </row>
    <row r="586" spans="1:3">
      <c r="A586" s="142">
        <f t="shared" si="13"/>
        <v>43084</v>
      </c>
      <c r="B586" s="321">
        <v>10576</v>
      </c>
    </row>
    <row r="587" spans="1:3">
      <c r="A587" s="142">
        <f t="shared" si="13"/>
        <v>43091</v>
      </c>
      <c r="B587" s="321">
        <v>10516</v>
      </c>
    </row>
    <row r="588" spans="1:3">
      <c r="A588" s="142">
        <f t="shared" si="13"/>
        <v>43098</v>
      </c>
      <c r="B588" s="420">
        <v>10516</v>
      </c>
    </row>
    <row r="589" spans="1:3">
      <c r="A589" s="142">
        <f t="shared" si="13"/>
        <v>43105</v>
      </c>
      <c r="B589" s="321">
        <v>10123</v>
      </c>
    </row>
    <row r="590" spans="1:3">
      <c r="A590" s="142">
        <f t="shared" si="13"/>
        <v>43112</v>
      </c>
      <c r="B590" s="321">
        <v>10344</v>
      </c>
    </row>
    <row r="591" spans="1:3">
      <c r="A591" s="142">
        <f t="shared" si="13"/>
        <v>43119</v>
      </c>
      <c r="B591" s="321">
        <v>10447</v>
      </c>
      <c r="C591" s="26"/>
    </row>
    <row r="592" spans="1:3">
      <c r="A592" s="142">
        <f t="shared" si="13"/>
        <v>43126</v>
      </c>
      <c r="B592" s="321">
        <v>10222</v>
      </c>
    </row>
    <row r="593" spans="1:2">
      <c r="A593" s="142">
        <f t="shared" si="13"/>
        <v>43133</v>
      </c>
      <c r="B593" s="321">
        <v>9861</v>
      </c>
    </row>
    <row r="594" spans="1:2">
      <c r="A594" s="142">
        <f t="shared" si="13"/>
        <v>43140</v>
      </c>
      <c r="B594" s="321">
        <v>9437</v>
      </c>
    </row>
    <row r="595" spans="1:2">
      <c r="A595" s="142">
        <f>IF(ISBLANK(B595),"",DATE(YEAR(A594),MONTH(A594),DAY(A594)+7))</f>
        <v>43147</v>
      </c>
      <c r="B595" s="321">
        <v>9514</v>
      </c>
    </row>
    <row r="596" spans="1:2">
      <c r="A596" s="142">
        <f>IF(ISBLANK(B596),"",DATE(YEAR(A595),MONTH(A595),DAY(A595)+7))</f>
        <v>43154</v>
      </c>
      <c r="B596" s="321">
        <v>10158</v>
      </c>
    </row>
    <row r="597" spans="1:2">
      <c r="A597" s="142">
        <f>IF(ISBLANK(B597),"",DATE(YEAR(A596),MONTH(A596),DAY(A596)+7))</f>
        <v>43161</v>
      </c>
      <c r="B597" s="321">
        <v>11116</v>
      </c>
    </row>
    <row r="598" spans="1:2">
      <c r="A598" s="142">
        <f>IF(ISBLANK(B598),"",DATE(YEAR(A597),MONTH(A597),DAY(A597)+7))</f>
        <v>43168</v>
      </c>
      <c r="B598" s="321">
        <v>11574</v>
      </c>
    </row>
    <row r="599" spans="1:2">
      <c r="A599" s="142">
        <f>IF(ISBLANK(B599),"",DATE(YEAR(A598),MONTH(A598),DAY(A598)+7))</f>
        <v>43175</v>
      </c>
      <c r="B599" s="321">
        <v>12247</v>
      </c>
    </row>
    <row r="600" spans="1:2">
      <c r="A600" s="142">
        <f t="shared" ref="A600:A615" si="14">IF(ISBLANK(B600),"",DATE(YEAR(A599),MONTH(A599),DAY(A599)+7))</f>
        <v>43182</v>
      </c>
      <c r="B600" s="321">
        <v>12238</v>
      </c>
    </row>
    <row r="601" spans="1:2">
      <c r="A601" s="142">
        <f t="shared" si="14"/>
        <v>43189</v>
      </c>
      <c r="B601">
        <v>11547</v>
      </c>
    </row>
    <row r="602" spans="1:2">
      <c r="A602" s="142">
        <f t="shared" si="14"/>
        <v>43196</v>
      </c>
      <c r="B602" s="321">
        <v>10959</v>
      </c>
    </row>
    <row r="603" spans="1:2">
      <c r="A603" s="142">
        <f t="shared" si="14"/>
        <v>43203</v>
      </c>
      <c r="B603" s="321">
        <v>10685</v>
      </c>
    </row>
    <row r="604" spans="1:2">
      <c r="A604" s="142">
        <f t="shared" si="14"/>
        <v>43210</v>
      </c>
      <c r="B604" s="321">
        <v>10951</v>
      </c>
    </row>
    <row r="605" spans="1:2">
      <c r="A605" s="142">
        <f t="shared" si="14"/>
        <v>43217</v>
      </c>
      <c r="B605" s="321">
        <v>11129</v>
      </c>
    </row>
    <row r="606" spans="1:2">
      <c r="A606" s="142">
        <f t="shared" si="14"/>
        <v>43224</v>
      </c>
      <c r="B606" s="321">
        <v>11151</v>
      </c>
    </row>
    <row r="607" spans="1:2">
      <c r="A607" s="142">
        <f t="shared" si="14"/>
        <v>43231</v>
      </c>
      <c r="B607" s="321">
        <v>10997</v>
      </c>
    </row>
    <row r="608" spans="1:2">
      <c r="A608" s="142">
        <f t="shared" si="14"/>
        <v>43238</v>
      </c>
      <c r="B608" s="321">
        <v>11038</v>
      </c>
    </row>
    <row r="609" spans="1:2">
      <c r="A609" s="142">
        <f t="shared" si="14"/>
        <v>43245</v>
      </c>
      <c r="B609" s="321">
        <v>10973</v>
      </c>
    </row>
    <row r="610" spans="1:2">
      <c r="A610" s="142">
        <f>IF(ISBLANK(B610),"",DATE(YEAR(A609),MONTH(A609),DAY(A609)+7))</f>
        <v>43252</v>
      </c>
      <c r="B610" s="321">
        <v>10997</v>
      </c>
    </row>
    <row r="611" spans="1:2">
      <c r="A611" s="142">
        <f t="shared" si="14"/>
        <v>43259</v>
      </c>
      <c r="B611" s="26">
        <v>11160</v>
      </c>
    </row>
    <row r="612" spans="1:2">
      <c r="A612" s="142">
        <f t="shared" si="14"/>
        <v>43266</v>
      </c>
      <c r="B612" s="26">
        <v>11318</v>
      </c>
    </row>
    <row r="613" spans="1:2">
      <c r="A613" s="142">
        <f t="shared" si="14"/>
        <v>43273</v>
      </c>
      <c r="B613" s="26">
        <v>11226</v>
      </c>
    </row>
    <row r="614" spans="1:2">
      <c r="A614" s="142">
        <f t="shared" si="14"/>
        <v>43280</v>
      </c>
      <c r="B614" s="26">
        <v>10609</v>
      </c>
    </row>
    <row r="615" spans="1:2">
      <c r="A615" s="142">
        <f t="shared" si="14"/>
        <v>43287</v>
      </c>
      <c r="B615" s="223">
        <v>10599</v>
      </c>
    </row>
    <row r="616" spans="1:2">
      <c r="A616" s="142">
        <f t="shared" ref="A616:A626" si="15">IF(ISBLANK(B616),"",DATE(YEAR(A615),MONTH(A615),DAY(A615)+7))</f>
        <v>43294</v>
      </c>
      <c r="B616" s="223">
        <v>10630</v>
      </c>
    </row>
    <row r="617" spans="1:2">
      <c r="A617" s="142">
        <f t="shared" si="15"/>
        <v>43301</v>
      </c>
      <c r="B617" s="223">
        <v>10939</v>
      </c>
    </row>
    <row r="618" spans="1:2">
      <c r="A618" s="142">
        <f t="shared" si="15"/>
        <v>43308</v>
      </c>
      <c r="B618" s="26">
        <v>11111</v>
      </c>
    </row>
    <row r="619" spans="1:2">
      <c r="A619" s="142">
        <f t="shared" si="15"/>
        <v>43315</v>
      </c>
      <c r="B619" s="223">
        <v>11114</v>
      </c>
    </row>
    <row r="620" spans="1:2">
      <c r="A620" s="445">
        <f t="shared" si="15"/>
        <v>43322</v>
      </c>
      <c r="B620" s="446">
        <f>B619</f>
        <v>11114</v>
      </c>
    </row>
    <row r="621" spans="1:2">
      <c r="A621" s="445">
        <f t="shared" si="15"/>
        <v>43329</v>
      </c>
      <c r="B621" s="446">
        <f>B620</f>
        <v>11114</v>
      </c>
    </row>
    <row r="622" spans="1:2">
      <c r="A622" s="445">
        <f t="shared" si="15"/>
        <v>43336</v>
      </c>
      <c r="B622" s="223">
        <v>11809</v>
      </c>
    </row>
    <row r="623" spans="1:2">
      <c r="A623" s="445">
        <f t="shared" si="15"/>
        <v>43343</v>
      </c>
      <c r="B623" s="223">
        <v>12182</v>
      </c>
    </row>
    <row r="624" spans="1:2">
      <c r="A624" s="445">
        <f t="shared" si="15"/>
        <v>43350</v>
      </c>
      <c r="B624" s="223">
        <v>12221</v>
      </c>
    </row>
    <row r="625" spans="1:2">
      <c r="A625" s="445">
        <f t="shared" si="15"/>
        <v>43357</v>
      </c>
      <c r="B625" s="223">
        <v>12250</v>
      </c>
    </row>
    <row r="626" spans="1:2">
      <c r="A626" s="445">
        <f t="shared" si="15"/>
        <v>43364</v>
      </c>
      <c r="B626" s="223">
        <v>12729</v>
      </c>
    </row>
    <row r="627" spans="1:2">
      <c r="A627" s="445">
        <f t="shared" ref="A627:A640" si="16">IF(ISBLANK(B627),"",DATE(YEAR(A626),MONTH(A626),DAY(A626)+7))</f>
        <v>43371</v>
      </c>
      <c r="B627" s="223">
        <v>12980</v>
      </c>
    </row>
    <row r="628" spans="1:2">
      <c r="A628" s="445">
        <f t="shared" si="16"/>
        <v>43378</v>
      </c>
      <c r="B628" s="223">
        <v>13034</v>
      </c>
    </row>
    <row r="629" spans="1:2">
      <c r="A629" s="445">
        <f t="shared" si="16"/>
        <v>43385</v>
      </c>
      <c r="B629" s="223">
        <v>13102</v>
      </c>
    </row>
    <row r="630" spans="1:2">
      <c r="A630" s="445">
        <f t="shared" si="16"/>
        <v>43392</v>
      </c>
      <c r="B630" s="223">
        <v>12771</v>
      </c>
    </row>
    <row r="631" spans="1:2">
      <c r="A631" s="445">
        <f t="shared" si="16"/>
        <v>43399</v>
      </c>
      <c r="B631" s="223">
        <v>12215</v>
      </c>
    </row>
    <row r="632" spans="1:2">
      <c r="A632" s="445">
        <f t="shared" si="16"/>
        <v>43406</v>
      </c>
      <c r="B632" s="223">
        <v>11450</v>
      </c>
    </row>
    <row r="633" spans="1:2">
      <c r="A633" s="445">
        <f t="shared" si="16"/>
        <v>43413</v>
      </c>
      <c r="B633" s="223">
        <v>10961</v>
      </c>
    </row>
    <row r="634" spans="1:2">
      <c r="A634" s="445">
        <f t="shared" si="16"/>
        <v>43420</v>
      </c>
      <c r="B634" s="223">
        <v>10713</v>
      </c>
    </row>
    <row r="635" spans="1:2">
      <c r="A635" s="445">
        <f t="shared" si="16"/>
        <v>43427</v>
      </c>
      <c r="B635" s="223">
        <v>10657</v>
      </c>
    </row>
    <row r="636" spans="1:2">
      <c r="A636" s="445">
        <f t="shared" si="16"/>
        <v>43434</v>
      </c>
      <c r="B636" s="223">
        <v>10622</v>
      </c>
    </row>
    <row r="637" spans="1:2">
      <c r="A637" s="445">
        <f t="shared" si="16"/>
        <v>43441</v>
      </c>
      <c r="B637" s="223">
        <v>10752</v>
      </c>
    </row>
    <row r="638" spans="1:2">
      <c r="A638" s="445">
        <f t="shared" si="16"/>
        <v>43448</v>
      </c>
      <c r="B638" s="223">
        <v>10980</v>
      </c>
    </row>
    <row r="639" spans="1:2">
      <c r="A639" s="445">
        <f t="shared" si="16"/>
        <v>43455</v>
      </c>
      <c r="B639" s="223">
        <v>10986</v>
      </c>
    </row>
    <row r="640" spans="1:2">
      <c r="A640" s="445">
        <f t="shared" si="16"/>
        <v>43462</v>
      </c>
      <c r="B640" s="223">
        <v>10986</v>
      </c>
    </row>
    <row r="641" spans="1:2">
      <c r="A641" s="445">
        <f t="shared" ref="A641:A649" si="17">IF(ISBLANK(B641),"",DATE(YEAR(A640),MONTH(A640),DAY(A640)+7))</f>
        <v>43469</v>
      </c>
      <c r="B641" s="223">
        <v>10581</v>
      </c>
    </row>
    <row r="642" spans="1:2">
      <c r="A642" s="445">
        <f t="shared" si="17"/>
        <v>43476</v>
      </c>
      <c r="B642" s="26">
        <v>9303</v>
      </c>
    </row>
    <row r="643" spans="1:2">
      <c r="A643" s="445">
        <f t="shared" si="17"/>
        <v>43483</v>
      </c>
      <c r="B643" s="26">
        <v>7587</v>
      </c>
    </row>
    <row r="644" spans="1:2">
      <c r="A644" s="445">
        <f t="shared" si="17"/>
        <v>43490</v>
      </c>
      <c r="B644" s="26">
        <v>5883</v>
      </c>
    </row>
    <row r="645" spans="1:2">
      <c r="A645" s="445">
        <f t="shared" si="17"/>
        <v>43497</v>
      </c>
      <c r="B645" s="26">
        <v>5086</v>
      </c>
    </row>
    <row r="646" spans="1:2">
      <c r="A646" s="445">
        <f t="shared" si="17"/>
        <v>43504</v>
      </c>
      <c r="B646" s="26">
        <v>5086</v>
      </c>
    </row>
    <row r="647" spans="1:2">
      <c r="A647" s="445">
        <f t="shared" si="17"/>
        <v>43511</v>
      </c>
      <c r="B647" s="26">
        <v>5086</v>
      </c>
    </row>
    <row r="648" spans="1:2">
      <c r="A648" s="445">
        <f t="shared" si="17"/>
        <v>43518</v>
      </c>
      <c r="B648" s="26">
        <v>5086</v>
      </c>
    </row>
    <row r="649" spans="1:2">
      <c r="A649" s="445">
        <f t="shared" si="17"/>
        <v>43525</v>
      </c>
      <c r="B649" s="26">
        <v>5086</v>
      </c>
    </row>
    <row r="650" spans="1:2">
      <c r="A650" s="445">
        <f t="shared" ref="A650:A656" si="18">A649+7</f>
        <v>43532</v>
      </c>
      <c r="B650" s="26">
        <v>5086</v>
      </c>
    </row>
    <row r="651" spans="1:2">
      <c r="A651" s="445">
        <f t="shared" si="18"/>
        <v>43539</v>
      </c>
      <c r="B651" s="26">
        <v>5086</v>
      </c>
    </row>
    <row r="652" spans="1:2">
      <c r="A652" s="445">
        <f t="shared" si="18"/>
        <v>43546</v>
      </c>
      <c r="B652" s="26">
        <v>5086</v>
      </c>
    </row>
    <row r="653" spans="1:2">
      <c r="A653" s="445">
        <f t="shared" si="18"/>
        <v>43553</v>
      </c>
      <c r="B653" s="26">
        <v>5086</v>
      </c>
    </row>
    <row r="654" spans="1:2">
      <c r="A654" s="445">
        <f t="shared" si="18"/>
        <v>43560</v>
      </c>
      <c r="B654" s="26">
        <v>5086</v>
      </c>
    </row>
    <row r="655" spans="1:2">
      <c r="A655" s="445">
        <f t="shared" si="18"/>
        <v>43567</v>
      </c>
      <c r="B655" s="26">
        <v>5086</v>
      </c>
    </row>
    <row r="656" spans="1:2">
      <c r="A656" s="445">
        <f t="shared" si="18"/>
        <v>43574</v>
      </c>
      <c r="B656" s="26">
        <v>5086</v>
      </c>
    </row>
    <row r="657" spans="1:2">
      <c r="A657" s="445">
        <f t="shared" ref="A657:A667" si="19">A656+7</f>
        <v>43581</v>
      </c>
      <c r="B657" s="26">
        <v>5086</v>
      </c>
    </row>
    <row r="658" spans="1:2">
      <c r="A658" s="445">
        <f t="shared" si="19"/>
        <v>43588</v>
      </c>
      <c r="B658" s="26">
        <v>5086</v>
      </c>
    </row>
    <row r="659" spans="1:2">
      <c r="A659" s="445">
        <f t="shared" si="19"/>
        <v>43595</v>
      </c>
      <c r="B659" s="26">
        <v>5086</v>
      </c>
    </row>
    <row r="660" spans="1:2">
      <c r="A660" s="445">
        <f t="shared" si="19"/>
        <v>43602</v>
      </c>
      <c r="B660" s="26">
        <v>5086</v>
      </c>
    </row>
    <row r="661" spans="1:2">
      <c r="A661" s="445">
        <f t="shared" si="19"/>
        <v>43609</v>
      </c>
      <c r="B661" s="26">
        <v>5086</v>
      </c>
    </row>
    <row r="662" spans="1:2">
      <c r="A662" s="445">
        <f t="shared" si="19"/>
        <v>43616</v>
      </c>
      <c r="B662" s="26">
        <v>5086</v>
      </c>
    </row>
    <row r="663" spans="1:2">
      <c r="A663" s="445">
        <f t="shared" si="19"/>
        <v>43623</v>
      </c>
      <c r="B663" s="26">
        <v>5086</v>
      </c>
    </row>
    <row r="664" spans="1:2">
      <c r="A664" s="445">
        <f t="shared" si="19"/>
        <v>43630</v>
      </c>
      <c r="B664" s="26">
        <v>5086</v>
      </c>
    </row>
    <row r="665" spans="1:2">
      <c r="A665" s="445">
        <f t="shared" si="19"/>
        <v>43637</v>
      </c>
      <c r="B665" s="26">
        <v>5086</v>
      </c>
    </row>
    <row r="666" spans="1:2">
      <c r="A666" s="445">
        <f t="shared" si="19"/>
        <v>43644</v>
      </c>
      <c r="B666" s="26">
        <v>5086</v>
      </c>
    </row>
    <row r="667" spans="1:2">
      <c r="A667" s="445">
        <f t="shared" si="19"/>
        <v>43651</v>
      </c>
      <c r="B667" s="26">
        <v>5086</v>
      </c>
    </row>
    <row r="668" spans="1:2">
      <c r="A668" s="445">
        <f t="shared" ref="A668:A690" si="20">A667+7</f>
        <v>43658</v>
      </c>
      <c r="B668" s="26">
        <v>5086</v>
      </c>
    </row>
    <row r="669" spans="1:2">
      <c r="A669" s="445">
        <f t="shared" si="20"/>
        <v>43665</v>
      </c>
      <c r="B669" s="26">
        <v>5086</v>
      </c>
    </row>
    <row r="670" spans="1:2">
      <c r="A670" s="445">
        <f t="shared" si="20"/>
        <v>43672</v>
      </c>
      <c r="B670" s="26">
        <v>5086</v>
      </c>
    </row>
    <row r="671" spans="1:2">
      <c r="A671" s="445">
        <f t="shared" si="20"/>
        <v>43679</v>
      </c>
      <c r="B671" s="26">
        <v>5086</v>
      </c>
    </row>
    <row r="672" spans="1:2">
      <c r="A672" s="445">
        <f t="shared" si="20"/>
        <v>43686</v>
      </c>
      <c r="B672" s="26">
        <v>5086</v>
      </c>
    </row>
    <row r="673" spans="1:2">
      <c r="A673" s="445">
        <f t="shared" si="20"/>
        <v>43693</v>
      </c>
      <c r="B673" s="26">
        <v>5086</v>
      </c>
    </row>
    <row r="674" spans="1:2">
      <c r="A674" s="445">
        <f t="shared" si="20"/>
        <v>43700</v>
      </c>
      <c r="B674" s="26">
        <v>5086</v>
      </c>
    </row>
    <row r="675" spans="1:2">
      <c r="A675" s="445">
        <f t="shared" si="20"/>
        <v>43707</v>
      </c>
      <c r="B675" s="26">
        <v>5086</v>
      </c>
    </row>
    <row r="676" spans="1:2">
      <c r="A676" s="445">
        <f t="shared" si="20"/>
        <v>43714</v>
      </c>
      <c r="B676" s="26">
        <v>5086</v>
      </c>
    </row>
    <row r="677" spans="1:2">
      <c r="A677" s="445">
        <f t="shared" si="20"/>
        <v>43721</v>
      </c>
      <c r="B677" s="26">
        <v>5086</v>
      </c>
    </row>
    <row r="678" spans="1:2">
      <c r="A678" s="445">
        <f t="shared" si="20"/>
        <v>43728</v>
      </c>
      <c r="B678" s="26">
        <v>5086</v>
      </c>
    </row>
    <row r="679" spans="1:2">
      <c r="A679" s="445">
        <f t="shared" si="20"/>
        <v>43735</v>
      </c>
      <c r="B679" s="26">
        <v>5086</v>
      </c>
    </row>
    <row r="680" spans="1:2">
      <c r="A680" s="445">
        <f t="shared" si="20"/>
        <v>43742</v>
      </c>
      <c r="B680" s="26">
        <v>5086</v>
      </c>
    </row>
    <row r="681" spans="1:2">
      <c r="A681" s="445">
        <f t="shared" si="20"/>
        <v>43749</v>
      </c>
      <c r="B681" s="26">
        <v>5086</v>
      </c>
    </row>
    <row r="682" spans="1:2">
      <c r="A682" s="445">
        <f t="shared" si="20"/>
        <v>43756</v>
      </c>
      <c r="B682" s="26">
        <v>5086</v>
      </c>
    </row>
    <row r="683" spans="1:2">
      <c r="A683" s="445">
        <f t="shared" si="20"/>
        <v>43763</v>
      </c>
      <c r="B683" s="26">
        <v>5086</v>
      </c>
    </row>
    <row r="684" spans="1:2">
      <c r="A684" s="445">
        <f t="shared" si="20"/>
        <v>43770</v>
      </c>
      <c r="B684" s="26">
        <v>5086</v>
      </c>
    </row>
    <row r="685" spans="1:2">
      <c r="A685" s="445">
        <f t="shared" si="20"/>
        <v>43777</v>
      </c>
      <c r="B685" s="26">
        <v>5086</v>
      </c>
    </row>
    <row r="686" spans="1:2">
      <c r="A686" s="445">
        <f t="shared" si="20"/>
        <v>43784</v>
      </c>
      <c r="B686" s="26">
        <v>5086</v>
      </c>
    </row>
    <row r="687" spans="1:2">
      <c r="A687" s="445">
        <f t="shared" si="20"/>
        <v>43791</v>
      </c>
      <c r="B687" s="26">
        <v>5086</v>
      </c>
    </row>
    <row r="688" spans="1:2">
      <c r="A688" s="445">
        <f t="shared" si="20"/>
        <v>43798</v>
      </c>
      <c r="B688" s="26">
        <v>5086</v>
      </c>
    </row>
    <row r="689" spans="1:2">
      <c r="A689" s="445">
        <f t="shared" si="20"/>
        <v>43805</v>
      </c>
      <c r="B689" s="26">
        <v>5086</v>
      </c>
    </row>
    <row r="690" spans="1:2">
      <c r="A690" s="445">
        <f t="shared" si="20"/>
        <v>43812</v>
      </c>
      <c r="B690" s="26">
        <v>5086</v>
      </c>
    </row>
    <row r="691" spans="1:2">
      <c r="A691" s="445">
        <v>43833</v>
      </c>
      <c r="B691" s="26">
        <v>5086</v>
      </c>
    </row>
    <row r="692" spans="1:2">
      <c r="A692" s="142">
        <v>43840</v>
      </c>
      <c r="B692" s="26">
        <v>5086</v>
      </c>
    </row>
    <row r="693" spans="1:2">
      <c r="A693" s="142">
        <v>43847</v>
      </c>
      <c r="B693" s="26">
        <v>5086</v>
      </c>
    </row>
    <row r="694" spans="1:2">
      <c r="A694" s="142">
        <f t="shared" ref="A694:A794" si="21">A693+7</f>
        <v>43854</v>
      </c>
      <c r="B694" s="26">
        <v>5086</v>
      </c>
    </row>
    <row r="695" spans="1:2">
      <c r="A695" s="142">
        <f t="shared" si="21"/>
        <v>43861</v>
      </c>
      <c r="B695" s="26">
        <v>5086</v>
      </c>
    </row>
    <row r="696" spans="1:2">
      <c r="A696" s="142">
        <f t="shared" si="21"/>
        <v>43868</v>
      </c>
      <c r="B696" s="26">
        <v>5086</v>
      </c>
    </row>
    <row r="697" spans="1:2">
      <c r="A697" s="142">
        <f t="shared" si="21"/>
        <v>43875</v>
      </c>
      <c r="B697" s="26">
        <v>5086</v>
      </c>
    </row>
    <row r="698" spans="1:2">
      <c r="A698" s="142">
        <f t="shared" si="21"/>
        <v>43882</v>
      </c>
      <c r="B698" s="26">
        <v>5086</v>
      </c>
    </row>
    <row r="699" spans="1:2">
      <c r="A699" s="142">
        <f t="shared" si="21"/>
        <v>43889</v>
      </c>
      <c r="B699" s="26">
        <v>5086</v>
      </c>
    </row>
    <row r="700" spans="1:2">
      <c r="A700" s="142">
        <f t="shared" si="21"/>
        <v>43896</v>
      </c>
      <c r="B700" s="26">
        <v>5086</v>
      </c>
    </row>
    <row r="701" spans="1:2">
      <c r="A701" s="142">
        <f t="shared" si="21"/>
        <v>43903</v>
      </c>
      <c r="B701" s="26">
        <v>5086</v>
      </c>
    </row>
    <row r="702" spans="1:2">
      <c r="A702" s="142">
        <f t="shared" si="21"/>
        <v>43910</v>
      </c>
      <c r="B702" s="26">
        <v>5086</v>
      </c>
    </row>
    <row r="703" spans="1:2">
      <c r="A703" s="142">
        <f t="shared" si="21"/>
        <v>43917</v>
      </c>
      <c r="B703" s="26">
        <v>5086</v>
      </c>
    </row>
    <row r="704" spans="1:2">
      <c r="A704" s="142">
        <f t="shared" si="21"/>
        <v>43924</v>
      </c>
      <c r="B704" s="26">
        <v>5086</v>
      </c>
    </row>
    <row r="705" spans="1:2">
      <c r="A705" s="142">
        <f t="shared" si="21"/>
        <v>43931</v>
      </c>
      <c r="B705" s="26">
        <v>5086</v>
      </c>
    </row>
    <row r="706" spans="1:2">
      <c r="A706" s="142">
        <f t="shared" si="21"/>
        <v>43938</v>
      </c>
      <c r="B706" s="26">
        <v>5086</v>
      </c>
    </row>
    <row r="707" spans="1:2">
      <c r="A707" s="142">
        <f t="shared" si="21"/>
        <v>43945</v>
      </c>
      <c r="B707" s="26">
        <v>5086</v>
      </c>
    </row>
    <row r="708" spans="1:2">
      <c r="A708" s="142">
        <f t="shared" si="21"/>
        <v>43952</v>
      </c>
      <c r="B708" s="26">
        <v>5086</v>
      </c>
    </row>
    <row r="709" spans="1:2">
      <c r="A709" s="142">
        <f t="shared" si="21"/>
        <v>43959</v>
      </c>
      <c r="B709" s="26">
        <v>5086</v>
      </c>
    </row>
    <row r="710" spans="1:2">
      <c r="A710" s="142">
        <f t="shared" si="21"/>
        <v>43966</v>
      </c>
      <c r="B710" s="26">
        <v>5086</v>
      </c>
    </row>
    <row r="711" spans="1:2">
      <c r="A711" s="142">
        <f t="shared" si="21"/>
        <v>43973</v>
      </c>
      <c r="B711" s="26">
        <v>5086</v>
      </c>
    </row>
    <row r="712" spans="1:2">
      <c r="A712" s="142">
        <f t="shared" si="21"/>
        <v>43980</v>
      </c>
      <c r="B712" s="26">
        <v>5086</v>
      </c>
    </row>
    <row r="713" spans="1:2">
      <c r="A713" s="142">
        <f t="shared" si="21"/>
        <v>43987</v>
      </c>
      <c r="B713" s="26">
        <v>5086</v>
      </c>
    </row>
    <row r="714" spans="1:2">
      <c r="A714" s="142">
        <f t="shared" si="21"/>
        <v>43994</v>
      </c>
      <c r="B714" s="26">
        <v>5086</v>
      </c>
    </row>
    <row r="715" spans="1:2">
      <c r="A715" s="142">
        <f t="shared" si="21"/>
        <v>44001</v>
      </c>
      <c r="B715" s="26">
        <v>5086</v>
      </c>
    </row>
    <row r="716" spans="1:2">
      <c r="A716" s="142">
        <f t="shared" si="21"/>
        <v>44008</v>
      </c>
      <c r="B716" s="26">
        <v>5086</v>
      </c>
    </row>
    <row r="717" spans="1:2">
      <c r="A717" s="142">
        <f t="shared" si="21"/>
        <v>44015</v>
      </c>
      <c r="B717" s="26">
        <v>5086</v>
      </c>
    </row>
    <row r="718" spans="1:2">
      <c r="A718" s="142">
        <f t="shared" si="21"/>
        <v>44022</v>
      </c>
      <c r="B718" s="26">
        <v>5086</v>
      </c>
    </row>
    <row r="719" spans="1:2">
      <c r="A719" s="142">
        <f t="shared" si="21"/>
        <v>44029</v>
      </c>
      <c r="B719" s="26">
        <v>5086</v>
      </c>
    </row>
    <row r="720" spans="1:2">
      <c r="A720" s="142">
        <f t="shared" si="21"/>
        <v>44036</v>
      </c>
      <c r="B720" s="26">
        <v>5086</v>
      </c>
    </row>
    <row r="721" spans="1:2">
      <c r="A721" s="142">
        <f t="shared" si="21"/>
        <v>44043</v>
      </c>
      <c r="B721" s="26">
        <v>5086</v>
      </c>
    </row>
    <row r="722" spans="1:2">
      <c r="A722" s="142">
        <f t="shared" si="21"/>
        <v>44050</v>
      </c>
      <c r="B722" s="26">
        <v>5086</v>
      </c>
    </row>
    <row r="723" spans="1:2">
      <c r="A723" s="142">
        <f t="shared" si="21"/>
        <v>44057</v>
      </c>
      <c r="B723" s="26">
        <v>5086</v>
      </c>
    </row>
    <row r="724" spans="1:2">
      <c r="A724" s="142">
        <f t="shared" si="21"/>
        <v>44064</v>
      </c>
      <c r="B724" s="26">
        <v>5086</v>
      </c>
    </row>
    <row r="725" spans="1:2">
      <c r="A725" s="142">
        <f t="shared" si="21"/>
        <v>44071</v>
      </c>
      <c r="B725" s="26">
        <v>5086</v>
      </c>
    </row>
    <row r="726" spans="1:2">
      <c r="A726" s="142">
        <f t="shared" si="21"/>
        <v>44078</v>
      </c>
      <c r="B726" s="26">
        <v>5086</v>
      </c>
    </row>
    <row r="727" spans="1:2">
      <c r="A727" s="142">
        <f t="shared" si="21"/>
        <v>44085</v>
      </c>
      <c r="B727" s="26">
        <v>5086</v>
      </c>
    </row>
    <row r="728" spans="1:2">
      <c r="A728" s="142">
        <f t="shared" si="21"/>
        <v>44092</v>
      </c>
      <c r="B728" s="26">
        <v>5086</v>
      </c>
    </row>
    <row r="729" spans="1:2">
      <c r="A729" s="142">
        <f t="shared" si="21"/>
        <v>44099</v>
      </c>
      <c r="B729" s="26">
        <v>5086</v>
      </c>
    </row>
    <row r="730" spans="1:2">
      <c r="A730" s="142">
        <f t="shared" si="21"/>
        <v>44106</v>
      </c>
      <c r="B730" s="26">
        <v>5086</v>
      </c>
    </row>
    <row r="731" spans="1:2">
      <c r="A731" s="142">
        <f t="shared" si="21"/>
        <v>44113</v>
      </c>
      <c r="B731" s="26">
        <v>5086</v>
      </c>
    </row>
    <row r="732" spans="1:2">
      <c r="A732" s="142">
        <f t="shared" si="21"/>
        <v>44120</v>
      </c>
      <c r="B732" s="26">
        <v>5086</v>
      </c>
    </row>
    <row r="733" spans="1:2">
      <c r="A733" s="142">
        <f t="shared" si="21"/>
        <v>44127</v>
      </c>
      <c r="B733" s="26">
        <v>5086</v>
      </c>
    </row>
    <row r="734" spans="1:2">
      <c r="A734" s="142">
        <f t="shared" si="21"/>
        <v>44134</v>
      </c>
      <c r="B734" s="26">
        <v>5086</v>
      </c>
    </row>
    <row r="735" spans="1:2">
      <c r="A735" s="142">
        <f t="shared" si="21"/>
        <v>44141</v>
      </c>
      <c r="B735" s="26">
        <v>5086</v>
      </c>
    </row>
    <row r="736" spans="1:2">
      <c r="A736" s="142">
        <f t="shared" si="21"/>
        <v>44148</v>
      </c>
      <c r="B736" s="26">
        <v>5086</v>
      </c>
    </row>
    <row r="737" spans="1:2">
      <c r="A737" s="142">
        <f t="shared" si="21"/>
        <v>44155</v>
      </c>
      <c r="B737" s="26">
        <v>5086</v>
      </c>
    </row>
    <row r="738" spans="1:2">
      <c r="A738" s="142">
        <f t="shared" si="21"/>
        <v>44162</v>
      </c>
      <c r="B738" s="26">
        <v>5086</v>
      </c>
    </row>
    <row r="739" spans="1:2">
      <c r="A739" s="142">
        <f t="shared" si="21"/>
        <v>44169</v>
      </c>
      <c r="B739" s="26">
        <v>5086</v>
      </c>
    </row>
    <row r="740" spans="1:2">
      <c r="A740" s="142">
        <f t="shared" si="21"/>
        <v>44176</v>
      </c>
      <c r="B740" s="26">
        <v>5086</v>
      </c>
    </row>
    <row r="741" spans="1:2">
      <c r="A741" s="142">
        <f t="shared" si="21"/>
        <v>44183</v>
      </c>
      <c r="B741" s="26">
        <v>5086</v>
      </c>
    </row>
    <row r="742" spans="1:2">
      <c r="A742" s="142">
        <f t="shared" si="21"/>
        <v>44190</v>
      </c>
      <c r="B742" s="26">
        <v>5086</v>
      </c>
    </row>
    <row r="743" spans="1:2">
      <c r="A743" s="142">
        <f t="shared" si="21"/>
        <v>44197</v>
      </c>
      <c r="B743" s="26">
        <v>5086</v>
      </c>
    </row>
    <row r="744" spans="1:2">
      <c r="A744" s="142">
        <f t="shared" si="21"/>
        <v>44204</v>
      </c>
      <c r="B744" s="26">
        <v>5086</v>
      </c>
    </row>
    <row r="745" spans="1:2">
      <c r="A745" s="142">
        <f t="shared" si="21"/>
        <v>44211</v>
      </c>
      <c r="B745" s="26">
        <v>5086</v>
      </c>
    </row>
    <row r="746" spans="1:2">
      <c r="A746" s="142">
        <f t="shared" si="21"/>
        <v>44218</v>
      </c>
      <c r="B746" s="26">
        <v>5086</v>
      </c>
    </row>
    <row r="747" spans="1:2">
      <c r="A747" s="142">
        <f t="shared" si="21"/>
        <v>44225</v>
      </c>
      <c r="B747" s="26">
        <v>5086</v>
      </c>
    </row>
    <row r="748" spans="1:2">
      <c r="A748" s="142">
        <f t="shared" si="21"/>
        <v>44232</v>
      </c>
      <c r="B748" s="26">
        <v>5086</v>
      </c>
    </row>
    <row r="749" spans="1:2">
      <c r="A749" s="142">
        <f t="shared" si="21"/>
        <v>44239</v>
      </c>
      <c r="B749" s="26">
        <v>5086</v>
      </c>
    </row>
    <row r="750" spans="1:2">
      <c r="A750" s="142">
        <f t="shared" si="21"/>
        <v>44246</v>
      </c>
      <c r="B750" s="26">
        <v>5086</v>
      </c>
    </row>
    <row r="751" spans="1:2">
      <c r="A751" s="142">
        <f t="shared" si="21"/>
        <v>44253</v>
      </c>
      <c r="B751" s="26">
        <v>5086</v>
      </c>
    </row>
    <row r="752" spans="1:2">
      <c r="A752" s="142">
        <f t="shared" si="21"/>
        <v>44260</v>
      </c>
      <c r="B752" s="26">
        <v>5086</v>
      </c>
    </row>
    <row r="753" spans="1:2">
      <c r="A753" s="142">
        <f t="shared" si="21"/>
        <v>44267</v>
      </c>
      <c r="B753" s="26">
        <v>5086</v>
      </c>
    </row>
    <row r="754" spans="1:2">
      <c r="A754" s="142">
        <f t="shared" si="21"/>
        <v>44274</v>
      </c>
      <c r="B754" s="26">
        <v>5086</v>
      </c>
    </row>
    <row r="755" spans="1:2">
      <c r="A755" s="142">
        <f t="shared" si="21"/>
        <v>44281</v>
      </c>
      <c r="B755" s="26">
        <v>5086</v>
      </c>
    </row>
    <row r="756" spans="1:2">
      <c r="A756" s="142">
        <f t="shared" si="21"/>
        <v>44288</v>
      </c>
      <c r="B756" s="26">
        <v>5086</v>
      </c>
    </row>
    <row r="757" spans="1:2">
      <c r="A757" s="142">
        <f t="shared" si="21"/>
        <v>44295</v>
      </c>
      <c r="B757" s="26">
        <v>5086</v>
      </c>
    </row>
    <row r="758" spans="1:2">
      <c r="A758" s="142">
        <f t="shared" si="21"/>
        <v>44302</v>
      </c>
      <c r="B758" s="26">
        <v>5086</v>
      </c>
    </row>
    <row r="759" spans="1:2">
      <c r="A759" s="142">
        <f t="shared" si="21"/>
        <v>44309</v>
      </c>
      <c r="B759" s="26">
        <v>5086</v>
      </c>
    </row>
    <row r="760" spans="1:2">
      <c r="A760" s="142">
        <f t="shared" si="21"/>
        <v>44316</v>
      </c>
      <c r="B760" s="26">
        <v>5086</v>
      </c>
    </row>
    <row r="761" spans="1:2">
      <c r="A761" s="142">
        <f t="shared" si="21"/>
        <v>44323</v>
      </c>
      <c r="B761" s="26">
        <v>5086</v>
      </c>
    </row>
    <row r="762" spans="1:2">
      <c r="A762" s="142">
        <f t="shared" si="21"/>
        <v>44330</v>
      </c>
      <c r="B762" s="26">
        <v>5086</v>
      </c>
    </row>
    <row r="763" spans="1:2">
      <c r="A763" s="142">
        <f t="shared" si="21"/>
        <v>44337</v>
      </c>
      <c r="B763" s="26">
        <v>5086</v>
      </c>
    </row>
    <row r="764" spans="1:2">
      <c r="A764" s="142">
        <f t="shared" si="21"/>
        <v>44344</v>
      </c>
      <c r="B764" s="26">
        <v>5086</v>
      </c>
    </row>
    <row r="765" spans="1:2">
      <c r="A765" s="142">
        <f t="shared" si="21"/>
        <v>44351</v>
      </c>
      <c r="B765" s="26">
        <v>5086</v>
      </c>
    </row>
    <row r="766" spans="1:2">
      <c r="A766" s="142">
        <f t="shared" si="21"/>
        <v>44358</v>
      </c>
      <c r="B766" s="26">
        <v>5086</v>
      </c>
    </row>
    <row r="767" spans="1:2">
      <c r="A767" s="142">
        <f t="shared" si="21"/>
        <v>44365</v>
      </c>
      <c r="B767" s="26">
        <v>5086</v>
      </c>
    </row>
    <row r="768" spans="1:2">
      <c r="A768" s="142">
        <f t="shared" si="21"/>
        <v>44372</v>
      </c>
      <c r="B768" s="26">
        <v>5086</v>
      </c>
    </row>
    <row r="769" spans="1:2">
      <c r="A769" s="142">
        <f t="shared" si="21"/>
        <v>44379</v>
      </c>
      <c r="B769" s="26">
        <v>5086</v>
      </c>
    </row>
    <row r="770" spans="1:2">
      <c r="A770" s="142">
        <f t="shared" si="21"/>
        <v>44386</v>
      </c>
      <c r="B770" s="26">
        <v>5086</v>
      </c>
    </row>
    <row r="771" spans="1:2">
      <c r="A771" s="142">
        <f t="shared" si="21"/>
        <v>44393</v>
      </c>
      <c r="B771" s="26">
        <v>5086</v>
      </c>
    </row>
    <row r="772" spans="1:2">
      <c r="A772" s="142">
        <f t="shared" si="21"/>
        <v>44400</v>
      </c>
      <c r="B772" s="26">
        <v>5086</v>
      </c>
    </row>
    <row r="773" spans="1:2">
      <c r="A773" s="142">
        <f t="shared" si="21"/>
        <v>44407</v>
      </c>
      <c r="B773" s="26">
        <v>5086</v>
      </c>
    </row>
    <row r="774" spans="1:2">
      <c r="A774" s="142">
        <f t="shared" si="21"/>
        <v>44414</v>
      </c>
      <c r="B774" s="26">
        <v>5086</v>
      </c>
    </row>
    <row r="775" spans="1:2">
      <c r="A775" s="142">
        <f t="shared" si="21"/>
        <v>44421</v>
      </c>
      <c r="B775" s="26">
        <v>5086</v>
      </c>
    </row>
    <row r="776" spans="1:2">
      <c r="A776" s="142">
        <f t="shared" si="21"/>
        <v>44428</v>
      </c>
      <c r="B776" s="26">
        <v>5086</v>
      </c>
    </row>
    <row r="777" spans="1:2">
      <c r="A777" s="142">
        <f t="shared" si="21"/>
        <v>44435</v>
      </c>
      <c r="B777" s="26">
        <v>5086</v>
      </c>
    </row>
    <row r="778" spans="1:2">
      <c r="A778" s="142">
        <f t="shared" si="21"/>
        <v>44442</v>
      </c>
      <c r="B778" s="26">
        <v>5086</v>
      </c>
    </row>
    <row r="779" spans="1:2">
      <c r="A779" s="142">
        <f>A778+10</f>
        <v>44452</v>
      </c>
      <c r="B779" s="26">
        <v>5086</v>
      </c>
    </row>
    <row r="780" spans="1:2">
      <c r="A780" s="142">
        <f t="shared" si="21"/>
        <v>44459</v>
      </c>
      <c r="B780" s="26">
        <v>5086</v>
      </c>
    </row>
    <row r="781" spans="1:2">
      <c r="A781" s="142">
        <f>A780+7</f>
        <v>44466</v>
      </c>
      <c r="B781" s="26">
        <v>5086</v>
      </c>
    </row>
    <row r="782" spans="1:2">
      <c r="A782" s="142">
        <f t="shared" si="21"/>
        <v>44473</v>
      </c>
      <c r="B782" s="26">
        <v>5086</v>
      </c>
    </row>
    <row r="783" spans="1:2">
      <c r="A783" s="142">
        <f t="shared" si="21"/>
        <v>44480</v>
      </c>
      <c r="B783" s="26">
        <v>5086</v>
      </c>
    </row>
    <row r="784" spans="1:2">
      <c r="A784" s="142">
        <f t="shared" si="21"/>
        <v>44487</v>
      </c>
      <c r="B784" s="26">
        <v>5086</v>
      </c>
    </row>
    <row r="785" spans="1:2">
      <c r="A785" s="142">
        <f t="shared" si="21"/>
        <v>44494</v>
      </c>
      <c r="B785" s="26">
        <v>5086</v>
      </c>
    </row>
    <row r="786" spans="1:2">
      <c r="A786" s="142">
        <f t="shared" si="21"/>
        <v>44501</v>
      </c>
      <c r="B786" s="26">
        <v>5086</v>
      </c>
    </row>
    <row r="787" spans="1:2">
      <c r="A787" s="142">
        <f t="shared" si="21"/>
        <v>44508</v>
      </c>
      <c r="B787" s="26">
        <v>5086</v>
      </c>
    </row>
    <row r="788" spans="1:2">
      <c r="A788" s="142">
        <f t="shared" si="21"/>
        <v>44515</v>
      </c>
      <c r="B788" s="26">
        <v>5086</v>
      </c>
    </row>
    <row r="789" spans="1:2">
      <c r="A789" s="142">
        <f t="shared" si="21"/>
        <v>44522</v>
      </c>
      <c r="B789" s="26">
        <v>5086</v>
      </c>
    </row>
    <row r="790" spans="1:2">
      <c r="A790" s="142">
        <f t="shared" si="21"/>
        <v>44529</v>
      </c>
      <c r="B790" s="26">
        <v>5086</v>
      </c>
    </row>
    <row r="791" spans="1:2">
      <c r="A791" s="142">
        <f t="shared" si="21"/>
        <v>44536</v>
      </c>
      <c r="B791" s="26">
        <v>5086</v>
      </c>
    </row>
    <row r="792" spans="1:2">
      <c r="A792" s="142">
        <f t="shared" si="21"/>
        <v>44543</v>
      </c>
      <c r="B792" s="26">
        <v>5086</v>
      </c>
    </row>
    <row r="793" spans="1:2">
      <c r="A793" s="142">
        <f t="shared" si="21"/>
        <v>44550</v>
      </c>
      <c r="B793" s="26">
        <v>5087</v>
      </c>
    </row>
    <row r="794" spans="1:2">
      <c r="A794" s="142">
        <f t="shared" si="21"/>
        <v>44557</v>
      </c>
      <c r="B794" s="26">
        <v>5087.3333333333303</v>
      </c>
    </row>
    <row r="795" spans="1:2">
      <c r="A795" s="142">
        <v>44568</v>
      </c>
      <c r="B795" s="26">
        <v>5087</v>
      </c>
    </row>
    <row r="796" spans="1:2">
      <c r="A796" s="142">
        <f>A795+7</f>
        <v>44575</v>
      </c>
      <c r="B796" s="26">
        <v>5087</v>
      </c>
    </row>
    <row r="797" spans="1:2">
      <c r="A797" s="142">
        <f t="shared" ref="A797" si="22">A796+7</f>
        <v>44582</v>
      </c>
      <c r="B797" s="26">
        <v>5086.7777777777801</v>
      </c>
    </row>
    <row r="798" spans="1:2">
      <c r="A798" s="142">
        <f t="shared" ref="A798:A855" si="23">A797+7</f>
        <v>44589</v>
      </c>
      <c r="B798" s="26">
        <v>5086.5555555555602</v>
      </c>
    </row>
    <row r="799" spans="1:2">
      <c r="A799" s="142">
        <f t="shared" si="23"/>
        <v>44596</v>
      </c>
      <c r="B799" s="26">
        <v>5087</v>
      </c>
    </row>
    <row r="800" spans="1:2">
      <c r="A800" s="142">
        <f t="shared" si="23"/>
        <v>44603</v>
      </c>
      <c r="B800" s="26">
        <v>5087.4444444444398</v>
      </c>
    </row>
    <row r="801" spans="1:2">
      <c r="A801" s="142">
        <f t="shared" si="23"/>
        <v>44610</v>
      </c>
      <c r="B801" s="26">
        <v>5087</v>
      </c>
    </row>
    <row r="802" spans="1:2">
      <c r="A802" s="142">
        <f t="shared" si="23"/>
        <v>44617</v>
      </c>
      <c r="B802" s="26">
        <v>5087</v>
      </c>
    </row>
    <row r="803" spans="1:2">
      <c r="A803" s="142">
        <f t="shared" si="23"/>
        <v>44624</v>
      </c>
      <c r="B803" s="26">
        <v>5087</v>
      </c>
    </row>
    <row r="804" spans="1:2">
      <c r="A804" s="142">
        <f t="shared" si="23"/>
        <v>44631</v>
      </c>
      <c r="B804" s="26">
        <v>5086.9555555555598</v>
      </c>
    </row>
    <row r="805" spans="1:2">
      <c r="A805" s="142">
        <f t="shared" ref="A805" si="24">A804+7</f>
        <v>44638</v>
      </c>
      <c r="B805" s="26">
        <v>5086.9111111111097</v>
      </c>
    </row>
    <row r="806" spans="1:2">
      <c r="A806" s="142">
        <f t="shared" si="23"/>
        <v>44645</v>
      </c>
      <c r="B806" s="26">
        <v>5086.8888888888896</v>
      </c>
    </row>
    <row r="807" spans="1:2">
      <c r="A807" s="142">
        <f t="shared" si="23"/>
        <v>44652</v>
      </c>
      <c r="B807" s="26">
        <v>5086.85777777778</v>
      </c>
    </row>
    <row r="808" spans="1:2">
      <c r="A808" s="142">
        <f t="shared" si="23"/>
        <v>44659</v>
      </c>
      <c r="B808" s="26">
        <v>5086.8266666666696</v>
      </c>
    </row>
    <row r="809" spans="1:2">
      <c r="A809" s="142">
        <f t="shared" si="23"/>
        <v>44666</v>
      </c>
      <c r="B809" s="26">
        <v>5086.79555555556</v>
      </c>
    </row>
    <row r="810" spans="1:2">
      <c r="A810" s="142">
        <f t="shared" si="23"/>
        <v>44673</v>
      </c>
      <c r="B810" s="26">
        <v>5086.7644444444504</v>
      </c>
    </row>
    <row r="811" spans="1:2">
      <c r="A811" s="142">
        <f t="shared" si="23"/>
        <v>44680</v>
      </c>
      <c r="B811" s="26">
        <v>5086.7333333333399</v>
      </c>
    </row>
    <row r="812" spans="1:2">
      <c r="A812" s="142">
        <f t="shared" si="23"/>
        <v>44687</v>
      </c>
      <c r="B812" s="26">
        <v>5086.7022222222304</v>
      </c>
    </row>
    <row r="813" spans="1:2">
      <c r="A813" s="142">
        <f t="shared" si="23"/>
        <v>44694</v>
      </c>
      <c r="B813" s="26">
        <v>5086.6711111111199</v>
      </c>
    </row>
    <row r="814" spans="1:2">
      <c r="A814" s="142">
        <f t="shared" si="23"/>
        <v>44701</v>
      </c>
      <c r="B814" s="26">
        <v>5086.6400000000103</v>
      </c>
    </row>
    <row r="815" spans="1:2">
      <c r="A815" s="142">
        <f t="shared" si="23"/>
        <v>44708</v>
      </c>
      <c r="B815" s="26">
        <v>5087</v>
      </c>
    </row>
    <row r="816" spans="1:2">
      <c r="A816" s="142">
        <f t="shared" si="23"/>
        <v>44715</v>
      </c>
      <c r="B816" s="26">
        <f>B815</f>
        <v>5087</v>
      </c>
    </row>
    <row r="817" spans="1:2">
      <c r="A817" s="142">
        <f t="shared" si="23"/>
        <v>44722</v>
      </c>
      <c r="B817" s="26">
        <v>5087</v>
      </c>
    </row>
    <row r="818" spans="1:2">
      <c r="A818" s="142">
        <f t="shared" si="23"/>
        <v>44729</v>
      </c>
      <c r="B818" s="26">
        <f>B817</f>
        <v>5087</v>
      </c>
    </row>
    <row r="819" spans="1:2">
      <c r="A819" s="142">
        <f t="shared" si="23"/>
        <v>44736</v>
      </c>
      <c r="B819" s="26">
        <f t="shared" ref="B819:B855" si="25">B818</f>
        <v>5087</v>
      </c>
    </row>
    <row r="820" spans="1:2">
      <c r="A820" s="142">
        <f t="shared" si="23"/>
        <v>44743</v>
      </c>
      <c r="B820" s="26">
        <f t="shared" si="25"/>
        <v>5087</v>
      </c>
    </row>
    <row r="821" spans="1:2">
      <c r="A821" s="142">
        <f t="shared" si="23"/>
        <v>44750</v>
      </c>
      <c r="B821" s="26">
        <f t="shared" si="25"/>
        <v>5087</v>
      </c>
    </row>
    <row r="822" spans="1:2">
      <c r="A822" s="142">
        <f t="shared" si="23"/>
        <v>44757</v>
      </c>
      <c r="B822" s="26">
        <f t="shared" si="25"/>
        <v>5087</v>
      </c>
    </row>
    <row r="823" spans="1:2">
      <c r="A823" s="142">
        <f t="shared" si="23"/>
        <v>44764</v>
      </c>
      <c r="B823" s="26">
        <f t="shared" si="25"/>
        <v>5087</v>
      </c>
    </row>
    <row r="824" spans="1:2">
      <c r="A824" s="142">
        <f t="shared" si="23"/>
        <v>44771</v>
      </c>
      <c r="B824" s="26">
        <f t="shared" si="25"/>
        <v>5087</v>
      </c>
    </row>
    <row r="825" spans="1:2">
      <c r="A825" s="142">
        <f t="shared" si="23"/>
        <v>44778</v>
      </c>
      <c r="B825" s="26">
        <f t="shared" si="25"/>
        <v>5087</v>
      </c>
    </row>
    <row r="826" spans="1:2">
      <c r="A826" s="142">
        <f t="shared" si="23"/>
        <v>44785</v>
      </c>
      <c r="B826" s="26">
        <f t="shared" si="25"/>
        <v>5087</v>
      </c>
    </row>
    <row r="827" spans="1:2">
      <c r="A827" s="142">
        <f t="shared" si="23"/>
        <v>44792</v>
      </c>
      <c r="B827" s="26">
        <f t="shared" si="25"/>
        <v>5087</v>
      </c>
    </row>
    <row r="828" spans="1:2">
      <c r="A828" s="142">
        <f t="shared" si="23"/>
        <v>44799</v>
      </c>
      <c r="B828" s="26">
        <f t="shared" si="25"/>
        <v>5087</v>
      </c>
    </row>
    <row r="829" spans="1:2">
      <c r="A829" s="142">
        <f t="shared" si="23"/>
        <v>44806</v>
      </c>
      <c r="B829" s="26">
        <f t="shared" si="25"/>
        <v>5087</v>
      </c>
    </row>
    <row r="830" spans="1:2">
      <c r="A830" s="142">
        <f t="shared" si="23"/>
        <v>44813</v>
      </c>
      <c r="B830" s="26">
        <f t="shared" si="25"/>
        <v>5087</v>
      </c>
    </row>
    <row r="831" spans="1:2">
      <c r="A831" s="142">
        <f t="shared" si="23"/>
        <v>44820</v>
      </c>
      <c r="B831" s="26">
        <f t="shared" si="25"/>
        <v>5087</v>
      </c>
    </row>
    <row r="832" spans="1:2">
      <c r="A832" s="142">
        <f t="shared" si="23"/>
        <v>44827</v>
      </c>
      <c r="B832" s="26">
        <f t="shared" si="25"/>
        <v>5087</v>
      </c>
    </row>
    <row r="833" spans="1:2">
      <c r="A833" s="142">
        <f t="shared" si="23"/>
        <v>44834</v>
      </c>
      <c r="B833" s="26">
        <f t="shared" si="25"/>
        <v>5087</v>
      </c>
    </row>
    <row r="834" spans="1:2">
      <c r="A834" s="142">
        <f t="shared" si="23"/>
        <v>44841</v>
      </c>
      <c r="B834" s="26">
        <f t="shared" si="25"/>
        <v>5087</v>
      </c>
    </row>
    <row r="835" spans="1:2">
      <c r="A835" s="142">
        <f t="shared" si="23"/>
        <v>44848</v>
      </c>
      <c r="B835" s="26">
        <f t="shared" si="25"/>
        <v>5087</v>
      </c>
    </row>
    <row r="836" spans="1:2">
      <c r="A836" s="142">
        <f t="shared" si="23"/>
        <v>44855</v>
      </c>
      <c r="B836" s="26">
        <f t="shared" si="25"/>
        <v>5087</v>
      </c>
    </row>
    <row r="837" spans="1:2">
      <c r="A837" s="142">
        <f t="shared" si="23"/>
        <v>44862</v>
      </c>
      <c r="B837" s="26">
        <f t="shared" si="25"/>
        <v>5087</v>
      </c>
    </row>
    <row r="838" spans="1:2">
      <c r="A838" s="142">
        <f t="shared" si="23"/>
        <v>44869</v>
      </c>
      <c r="B838" s="26">
        <f t="shared" si="25"/>
        <v>5087</v>
      </c>
    </row>
    <row r="839" spans="1:2">
      <c r="A839" s="142">
        <f t="shared" si="23"/>
        <v>44876</v>
      </c>
      <c r="B839" s="26">
        <f t="shared" si="25"/>
        <v>5087</v>
      </c>
    </row>
    <row r="840" spans="1:2">
      <c r="A840" s="142">
        <f t="shared" si="23"/>
        <v>44883</v>
      </c>
      <c r="B840" s="26">
        <f t="shared" si="25"/>
        <v>5087</v>
      </c>
    </row>
    <row r="841" spans="1:2">
      <c r="A841" s="142">
        <f t="shared" si="23"/>
        <v>44890</v>
      </c>
      <c r="B841" s="26">
        <f t="shared" si="25"/>
        <v>5087</v>
      </c>
    </row>
    <row r="842" spans="1:2">
      <c r="A842" s="142">
        <f t="shared" si="23"/>
        <v>44897</v>
      </c>
      <c r="B842" s="26">
        <f t="shared" si="25"/>
        <v>5087</v>
      </c>
    </row>
    <row r="843" spans="1:2">
      <c r="A843" s="142">
        <f t="shared" si="23"/>
        <v>44904</v>
      </c>
      <c r="B843" s="26">
        <f t="shared" si="25"/>
        <v>5087</v>
      </c>
    </row>
    <row r="844" spans="1:2">
      <c r="A844" s="142">
        <f t="shared" si="23"/>
        <v>44911</v>
      </c>
      <c r="B844" s="26">
        <f t="shared" si="25"/>
        <v>5087</v>
      </c>
    </row>
    <row r="845" spans="1:2">
      <c r="A845" s="142">
        <f t="shared" si="23"/>
        <v>44918</v>
      </c>
      <c r="B845" s="26">
        <f t="shared" si="25"/>
        <v>5087</v>
      </c>
    </row>
    <row r="846" spans="1:2">
      <c r="A846" s="142">
        <f t="shared" si="23"/>
        <v>44925</v>
      </c>
      <c r="B846" s="26">
        <f t="shared" si="25"/>
        <v>5087</v>
      </c>
    </row>
    <row r="847" spans="1:2">
      <c r="A847" s="142">
        <f t="shared" si="23"/>
        <v>44932</v>
      </c>
      <c r="B847" s="26">
        <f t="shared" si="25"/>
        <v>5087</v>
      </c>
    </row>
    <row r="848" spans="1:2">
      <c r="A848" s="142">
        <f t="shared" si="23"/>
        <v>44939</v>
      </c>
      <c r="B848" s="26">
        <f t="shared" si="25"/>
        <v>5087</v>
      </c>
    </row>
    <row r="849" spans="1:2">
      <c r="A849" s="142">
        <f t="shared" si="23"/>
        <v>44946</v>
      </c>
      <c r="B849" s="26">
        <f t="shared" si="25"/>
        <v>5087</v>
      </c>
    </row>
    <row r="850" spans="1:2">
      <c r="A850" s="142">
        <f t="shared" si="23"/>
        <v>44953</v>
      </c>
      <c r="B850" s="26">
        <f t="shared" si="25"/>
        <v>5087</v>
      </c>
    </row>
    <row r="851" spans="1:2">
      <c r="A851" s="142">
        <f t="shared" si="23"/>
        <v>44960</v>
      </c>
      <c r="B851" s="26">
        <f t="shared" si="25"/>
        <v>5087</v>
      </c>
    </row>
    <row r="852" spans="1:2">
      <c r="A852" s="142">
        <f t="shared" si="23"/>
        <v>44967</v>
      </c>
      <c r="B852" s="26">
        <f t="shared" si="25"/>
        <v>5087</v>
      </c>
    </row>
    <row r="853" spans="1:2">
      <c r="A853" s="142">
        <f t="shared" si="23"/>
        <v>44974</v>
      </c>
      <c r="B853" s="26">
        <f t="shared" si="25"/>
        <v>5087</v>
      </c>
    </row>
    <row r="854" spans="1:2">
      <c r="A854" s="142">
        <f t="shared" si="23"/>
        <v>44981</v>
      </c>
      <c r="B854" s="26">
        <f t="shared" si="25"/>
        <v>5087</v>
      </c>
    </row>
    <row r="855" spans="1:2">
      <c r="A855" s="142">
        <f t="shared" si="23"/>
        <v>44988</v>
      </c>
      <c r="B855" s="26">
        <f t="shared" si="25"/>
        <v>5087</v>
      </c>
    </row>
  </sheetData>
  <customSheetViews>
    <customSheetView guid="{F2CF5A4C-4733-4279-B0AE-DB8C45BC9F44}" showRuler="0" topLeftCell="A134">
      <selection activeCell="E161" sqref="E161"/>
      <pageMargins left="0.75" right="0.75" top="1" bottom="1" header="0.5" footer="0.5"/>
      <pageSetup orientation="portrait" r:id="rId1"/>
      <headerFooter alignWithMargins="0"/>
    </customSheetView>
    <customSheetView guid="{A69C958D-5876-448E-9B43-BDD2039213B0}" showRuler="0" topLeftCell="A125">
      <selection activeCell="G143" sqref="G143"/>
      <pageMargins left="0.75" right="0.75" top="1" bottom="1" header="0.5" footer="0.5"/>
      <pageSetup orientation="portrait" r:id="rId2"/>
      <headerFooter alignWithMargins="0"/>
    </customSheetView>
    <customSheetView guid="{5D616459-8229-4D08-89E6-3A8D7F42B939}" showRuler="0" topLeftCell="A140">
      <selection activeCell="C153" sqref="C153"/>
      <pageMargins left="0.75" right="0.75" top="1" bottom="1" header="0.5" footer="0.5"/>
      <pageSetup orientation="portrait" r:id="rId3"/>
      <headerFooter alignWithMargins="0"/>
    </customSheetView>
    <customSheetView guid="{BE9E50F0-D5ED-48BD-A9C6-4169A4DF2408}" showRuler="0" topLeftCell="A140">
      <selection activeCell="C151" sqref="C151"/>
      <pageMargins left="0.75" right="0.75" top="1" bottom="1" header="0.5" footer="0.5"/>
      <pageSetup orientation="portrait" r:id="rId4"/>
      <headerFooter alignWithMargins="0"/>
    </customSheetView>
    <customSheetView guid="{C093550B-56C6-4D17-85DE-FEFB9E7ABAF5}" showRuler="0" topLeftCell="A134">
      <selection activeCell="I143" sqref="I143"/>
      <pageMargins left="0.75" right="0.75" top="1" bottom="1" header="0.5" footer="0.5"/>
      <pageSetup orientation="portrait" r:id="rId5"/>
      <headerFooter alignWithMargins="0"/>
    </customSheetView>
    <customSheetView guid="{09FB2B2F-C2DC-4B03-94D0-1D6B0DBDE722}" showRuler="0" topLeftCell="A116">
      <selection activeCell="B5" sqref="B5"/>
      <pageMargins left="0.75" right="0.75" top="1" bottom="1" header="0.5" footer="0.5"/>
      <pageSetup orientation="portrait" r:id="rId6"/>
      <headerFooter alignWithMargins="0"/>
    </customSheetView>
  </customSheetViews>
  <phoneticPr fontId="25" type="noConversion"/>
  <pageMargins left="0.75" right="0.75" top="1" bottom="1" header="0.5" footer="0.5"/>
  <pageSetup orientation="portrait" r:id="rId7"/>
  <headerFooter alignWithMargins="0"/>
  <drawing r:id="rId8"/>
  <legacy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8" tint="0.39997558519241921"/>
  </sheetPr>
  <dimension ref="A1:I866"/>
  <sheetViews>
    <sheetView zoomScale="80" zoomScaleNormal="85" workbookViewId="0">
      <pane ySplit="5" topLeftCell="A843" activePane="bottomLeft" state="frozen"/>
      <selection pane="bottomLeft" activeCell="H889" sqref="H889"/>
    </sheetView>
  </sheetViews>
  <sheetFormatPr defaultRowHeight="12.5"/>
  <cols>
    <col min="1" max="1" width="28.81640625" bestFit="1" customWidth="1"/>
    <col min="2" max="2" width="11.81640625" bestFit="1" customWidth="1"/>
    <col min="3" max="3" width="11.453125" style="65" bestFit="1" customWidth="1"/>
    <col min="4" max="4" width="12.81640625" customWidth="1"/>
    <col min="5" max="5" width="17.453125" customWidth="1"/>
    <col min="7" max="7" width="12.54296875" customWidth="1"/>
  </cols>
  <sheetData>
    <row r="1" spans="1:9" ht="15.5">
      <c r="A1" s="52" t="s">
        <v>92</v>
      </c>
      <c r="D1" s="78" t="s">
        <v>239</v>
      </c>
    </row>
    <row r="2" spans="1:9" ht="13.5" customHeight="1">
      <c r="A2" s="78" t="s">
        <v>243</v>
      </c>
    </row>
    <row r="3" spans="1:9">
      <c r="E3" s="205" t="s">
        <v>180</v>
      </c>
    </row>
    <row r="4" spans="1:9" ht="13">
      <c r="B4" s="49" t="s">
        <v>174</v>
      </c>
      <c r="C4" s="201" t="s">
        <v>97</v>
      </c>
      <c r="D4" s="33" t="s">
        <v>191</v>
      </c>
    </row>
    <row r="5" spans="1:9" ht="13">
      <c r="A5" s="50"/>
      <c r="G5" s="50"/>
      <c r="H5" s="49" t="s">
        <v>93</v>
      </c>
      <c r="I5" s="33" t="s">
        <v>94</v>
      </c>
    </row>
    <row r="6" spans="1:9" ht="13">
      <c r="A6" s="66">
        <v>38726</v>
      </c>
      <c r="B6" s="65">
        <v>17863</v>
      </c>
      <c r="C6" s="65">
        <v>1814</v>
      </c>
      <c r="G6" s="50"/>
      <c r="H6" s="49"/>
      <c r="I6" s="33"/>
    </row>
    <row r="7" spans="1:9" ht="13">
      <c r="A7" s="66">
        <f t="shared" ref="A7:A82" si="0">A6+7</f>
        <v>38733</v>
      </c>
      <c r="B7" s="65">
        <v>17048</v>
      </c>
      <c r="C7" s="65">
        <v>1706</v>
      </c>
      <c r="D7" s="37"/>
      <c r="G7" s="51">
        <v>38135</v>
      </c>
      <c r="H7" s="49"/>
      <c r="I7" s="55">
        <v>23866</v>
      </c>
    </row>
    <row r="8" spans="1:9">
      <c r="A8" s="66">
        <f t="shared" si="0"/>
        <v>38740</v>
      </c>
      <c r="B8" s="50">
        <v>15654</v>
      </c>
      <c r="C8" s="202">
        <v>1586</v>
      </c>
      <c r="D8" s="37"/>
      <c r="G8" s="51">
        <v>38142</v>
      </c>
      <c r="H8" s="50">
        <v>16277</v>
      </c>
      <c r="I8" s="55">
        <v>21723</v>
      </c>
    </row>
    <row r="9" spans="1:9">
      <c r="A9" s="66">
        <f t="shared" si="0"/>
        <v>38747</v>
      </c>
      <c r="B9" s="50">
        <v>14282</v>
      </c>
      <c r="C9" s="202">
        <v>1465</v>
      </c>
      <c r="D9" s="37"/>
      <c r="E9" s="54"/>
      <c r="G9" s="51">
        <v>38149</v>
      </c>
      <c r="H9" s="50">
        <v>14373</v>
      </c>
      <c r="I9" s="55">
        <v>19286</v>
      </c>
    </row>
    <row r="10" spans="1:9">
      <c r="A10" s="66">
        <f t="shared" si="0"/>
        <v>38754</v>
      </c>
      <c r="B10" s="50">
        <v>15368</v>
      </c>
      <c r="C10" s="202">
        <v>1456</v>
      </c>
      <c r="D10" s="37"/>
      <c r="E10" s="54"/>
      <c r="G10" s="51">
        <v>38156</v>
      </c>
      <c r="H10" s="50">
        <v>14392</v>
      </c>
      <c r="I10" s="55">
        <v>17577</v>
      </c>
    </row>
    <row r="11" spans="1:9" ht="13">
      <c r="A11" s="66">
        <f t="shared" si="0"/>
        <v>38761</v>
      </c>
      <c r="B11" s="50">
        <v>16691</v>
      </c>
      <c r="C11" s="202">
        <v>1509</v>
      </c>
      <c r="D11" s="543" t="s">
        <v>100</v>
      </c>
      <c r="E11" s="543"/>
      <c r="G11" s="51">
        <v>38163</v>
      </c>
      <c r="H11" s="50">
        <v>16031</v>
      </c>
      <c r="I11" s="55">
        <v>17666</v>
      </c>
    </row>
    <row r="12" spans="1:9">
      <c r="A12" s="66">
        <f t="shared" si="0"/>
        <v>38768</v>
      </c>
      <c r="B12" s="50">
        <v>17538</v>
      </c>
      <c r="C12" s="202">
        <v>1566</v>
      </c>
      <c r="D12" s="55"/>
      <c r="E12" s="67"/>
      <c r="G12" s="51">
        <v>38170</v>
      </c>
      <c r="H12" s="50">
        <v>19259</v>
      </c>
      <c r="I12" s="55">
        <v>18751</v>
      </c>
    </row>
    <row r="13" spans="1:9">
      <c r="A13" s="66">
        <f t="shared" si="0"/>
        <v>38775</v>
      </c>
      <c r="B13" s="50">
        <v>17966</v>
      </c>
      <c r="C13" s="65">
        <v>1591</v>
      </c>
      <c r="D13" s="69">
        <v>2006</v>
      </c>
      <c r="E13" s="70">
        <v>17685</v>
      </c>
      <c r="G13" s="51">
        <v>38177</v>
      </c>
      <c r="H13" s="50">
        <v>20388</v>
      </c>
      <c r="I13" s="50">
        <v>26931</v>
      </c>
    </row>
    <row r="14" spans="1:9">
      <c r="A14" s="66">
        <f t="shared" si="0"/>
        <v>38782</v>
      </c>
      <c r="B14" s="50">
        <v>18518</v>
      </c>
      <c r="C14" s="65">
        <v>1632</v>
      </c>
      <c r="D14" s="50">
        <v>2007</v>
      </c>
      <c r="E14" s="68">
        <v>16735</v>
      </c>
      <c r="G14" s="51">
        <v>38184</v>
      </c>
      <c r="H14" s="50">
        <v>27134</v>
      </c>
      <c r="I14" s="50">
        <v>25422</v>
      </c>
    </row>
    <row r="15" spans="1:9">
      <c r="A15" s="66">
        <f t="shared" si="0"/>
        <v>38789</v>
      </c>
      <c r="B15" s="50">
        <v>19984</v>
      </c>
      <c r="C15" s="65">
        <v>1727</v>
      </c>
      <c r="D15" s="50">
        <v>2008</v>
      </c>
      <c r="E15" s="68">
        <v>15400</v>
      </c>
      <c r="G15" s="51">
        <v>38191</v>
      </c>
      <c r="H15" s="50">
        <v>22714</v>
      </c>
      <c r="I15" s="50">
        <v>23707</v>
      </c>
    </row>
    <row r="16" spans="1:9">
      <c r="A16" s="66">
        <f t="shared" si="0"/>
        <v>38796</v>
      </c>
      <c r="B16" s="50">
        <v>20388</v>
      </c>
      <c r="C16" s="65">
        <v>1751</v>
      </c>
      <c r="D16" s="50">
        <v>2009</v>
      </c>
      <c r="E16" s="68">
        <v>14700</v>
      </c>
      <c r="G16" s="51">
        <v>38198</v>
      </c>
      <c r="H16" s="50">
        <v>20785</v>
      </c>
      <c r="I16" s="50">
        <v>23007</v>
      </c>
    </row>
    <row r="17" spans="1:9">
      <c r="A17" s="66">
        <f t="shared" si="0"/>
        <v>38803</v>
      </c>
      <c r="B17" s="50">
        <v>20464</v>
      </c>
      <c r="C17" s="65">
        <v>1762</v>
      </c>
      <c r="D17" s="50">
        <v>2010</v>
      </c>
      <c r="E17" s="68">
        <v>14500</v>
      </c>
      <c r="G17" s="51">
        <v>38205</v>
      </c>
      <c r="H17" s="50">
        <v>22148</v>
      </c>
      <c r="I17" s="50">
        <v>23701</v>
      </c>
    </row>
    <row r="18" spans="1:9">
      <c r="A18" s="66">
        <f t="shared" si="0"/>
        <v>38810</v>
      </c>
      <c r="B18" s="50">
        <v>20282</v>
      </c>
      <c r="C18" s="65">
        <v>1763</v>
      </c>
      <c r="D18" s="50">
        <v>2010</v>
      </c>
      <c r="E18" s="68">
        <v>15000</v>
      </c>
      <c r="G18" s="51">
        <v>38212</v>
      </c>
      <c r="H18" s="50">
        <v>22751</v>
      </c>
      <c r="I18" s="50">
        <v>23961</v>
      </c>
    </row>
    <row r="19" spans="1:9">
      <c r="A19" s="66">
        <f t="shared" si="0"/>
        <v>38817</v>
      </c>
      <c r="B19" s="50">
        <v>21032</v>
      </c>
      <c r="C19" s="67">
        <v>1806</v>
      </c>
      <c r="D19" s="50">
        <v>2011</v>
      </c>
      <c r="E19" s="68">
        <v>15600</v>
      </c>
      <c r="G19" s="51">
        <v>38219</v>
      </c>
      <c r="H19" s="50">
        <v>23756</v>
      </c>
      <c r="I19" s="56">
        <v>24447</v>
      </c>
    </row>
    <row r="20" spans="1:9">
      <c r="A20" s="66">
        <f t="shared" si="0"/>
        <v>38824</v>
      </c>
      <c r="B20" s="50">
        <v>21392</v>
      </c>
      <c r="C20" s="67">
        <v>1842</v>
      </c>
      <c r="D20" s="50">
        <v>2012</v>
      </c>
      <c r="E20" s="68">
        <v>16500</v>
      </c>
      <c r="G20" s="51">
        <v>38226</v>
      </c>
      <c r="H20" s="50">
        <v>25560</v>
      </c>
      <c r="I20" s="56">
        <v>25113</v>
      </c>
    </row>
    <row r="21" spans="1:9">
      <c r="A21" s="66">
        <f t="shared" si="0"/>
        <v>38831</v>
      </c>
      <c r="B21" s="50">
        <v>22073</v>
      </c>
      <c r="C21" s="67">
        <v>1897</v>
      </c>
      <c r="D21" s="50">
        <v>2013</v>
      </c>
      <c r="E21" s="68">
        <v>17500</v>
      </c>
      <c r="G21" s="51">
        <v>38233</v>
      </c>
      <c r="H21" s="50">
        <v>25775</v>
      </c>
      <c r="I21" s="56">
        <v>25086</v>
      </c>
    </row>
    <row r="22" spans="1:9">
      <c r="A22" s="66">
        <f t="shared" si="0"/>
        <v>38838</v>
      </c>
      <c r="B22" s="50">
        <v>21711</v>
      </c>
      <c r="C22" s="67">
        <v>1898</v>
      </c>
      <c r="D22" s="50">
        <v>2014</v>
      </c>
      <c r="E22" s="68">
        <v>17680</v>
      </c>
      <c r="G22" s="51">
        <v>38240</v>
      </c>
      <c r="H22" s="50">
        <v>26330</v>
      </c>
      <c r="I22" s="56">
        <v>24934</v>
      </c>
    </row>
    <row r="23" spans="1:9">
      <c r="A23" s="66">
        <f t="shared" si="0"/>
        <v>38845</v>
      </c>
      <c r="B23" s="50">
        <v>21854</v>
      </c>
      <c r="C23" s="65">
        <v>1914</v>
      </c>
      <c r="D23" s="50">
        <v>2015</v>
      </c>
      <c r="E23" s="68">
        <v>17800</v>
      </c>
      <c r="G23" s="51">
        <v>38247</v>
      </c>
      <c r="H23" s="50">
        <v>28245</v>
      </c>
      <c r="I23" s="50">
        <v>26109</v>
      </c>
    </row>
    <row r="24" spans="1:9">
      <c r="A24" s="66">
        <f t="shared" si="0"/>
        <v>38852</v>
      </c>
      <c r="B24" s="50">
        <v>22098</v>
      </c>
      <c r="C24" s="65">
        <v>1953</v>
      </c>
      <c r="E24" s="56"/>
      <c r="G24" s="51">
        <v>38254</v>
      </c>
      <c r="H24" s="50">
        <v>28920</v>
      </c>
      <c r="I24" s="50">
        <v>27209</v>
      </c>
    </row>
    <row r="25" spans="1:9">
      <c r="A25" s="66">
        <f t="shared" si="0"/>
        <v>38859</v>
      </c>
      <c r="B25" s="50">
        <v>22289</v>
      </c>
      <c r="C25" s="65">
        <v>2008</v>
      </c>
      <c r="D25" t="s">
        <v>99</v>
      </c>
      <c r="E25" s="56"/>
      <c r="G25" s="51">
        <v>38261</v>
      </c>
      <c r="H25" s="50">
        <v>28883</v>
      </c>
      <c r="I25" s="50">
        <v>27641</v>
      </c>
    </row>
    <row r="26" spans="1:9">
      <c r="A26" s="66">
        <f t="shared" si="0"/>
        <v>38866</v>
      </c>
      <c r="B26" s="50">
        <v>22264</v>
      </c>
      <c r="C26" s="65">
        <v>2015</v>
      </c>
      <c r="E26" s="56"/>
      <c r="G26" s="51">
        <v>38268</v>
      </c>
      <c r="H26" s="50">
        <v>28283</v>
      </c>
      <c r="I26" s="50">
        <v>27740</v>
      </c>
    </row>
    <row r="27" spans="1:9">
      <c r="A27" s="66">
        <f t="shared" si="0"/>
        <v>38873</v>
      </c>
      <c r="B27" s="50">
        <v>22198</v>
      </c>
      <c r="C27" s="65">
        <v>2015</v>
      </c>
      <c r="E27" s="56"/>
      <c r="G27" s="51">
        <v>38279</v>
      </c>
      <c r="H27" s="50">
        <v>28890</v>
      </c>
      <c r="I27" s="50">
        <v>29087</v>
      </c>
    </row>
    <row r="28" spans="1:9">
      <c r="A28" s="66">
        <f t="shared" si="0"/>
        <v>38880</v>
      </c>
      <c r="B28" s="50">
        <v>22740</v>
      </c>
      <c r="C28" s="65">
        <v>2071</v>
      </c>
      <c r="E28" s="56"/>
      <c r="G28" s="51">
        <v>38286</v>
      </c>
      <c r="H28" s="50">
        <v>29092</v>
      </c>
      <c r="I28" s="50">
        <v>30035</v>
      </c>
    </row>
    <row r="29" spans="1:9">
      <c r="A29" s="66">
        <f t="shared" si="0"/>
        <v>38887</v>
      </c>
      <c r="B29" s="50">
        <v>22898</v>
      </c>
      <c r="C29" s="65">
        <v>2110</v>
      </c>
      <c r="E29" s="56"/>
      <c r="G29" s="51">
        <v>38293</v>
      </c>
      <c r="H29" s="50">
        <v>27596</v>
      </c>
      <c r="I29" s="50">
        <v>29216</v>
      </c>
    </row>
    <row r="30" spans="1:9">
      <c r="A30" s="66">
        <f t="shared" si="0"/>
        <v>38894</v>
      </c>
      <c r="B30" s="50">
        <v>22673</v>
      </c>
      <c r="C30" s="65">
        <v>2193</v>
      </c>
      <c r="G30" s="51">
        <v>38300</v>
      </c>
      <c r="H30" s="50">
        <v>26705</v>
      </c>
      <c r="I30" s="50">
        <v>28634</v>
      </c>
    </row>
    <row r="31" spans="1:9">
      <c r="A31" s="66">
        <f t="shared" si="0"/>
        <v>38901</v>
      </c>
      <c r="B31" s="50">
        <v>22985</v>
      </c>
      <c r="C31" s="65">
        <v>2237</v>
      </c>
      <c r="G31" s="51">
        <v>38307</v>
      </c>
      <c r="H31" s="50">
        <v>28298</v>
      </c>
      <c r="I31" s="50">
        <v>29194</v>
      </c>
    </row>
    <row r="32" spans="1:9">
      <c r="A32" s="66">
        <f t="shared" si="0"/>
        <v>38908</v>
      </c>
      <c r="B32" s="50">
        <v>22828</v>
      </c>
      <c r="C32" s="65">
        <v>2243</v>
      </c>
      <c r="G32" s="51">
        <v>38314</v>
      </c>
      <c r="H32" s="50">
        <v>30736</v>
      </c>
      <c r="I32" s="50">
        <v>31503</v>
      </c>
    </row>
    <row r="33" spans="1:9">
      <c r="A33" s="66">
        <f t="shared" si="0"/>
        <v>38915</v>
      </c>
      <c r="B33" s="50">
        <v>22616</v>
      </c>
      <c r="C33" s="65">
        <v>2245</v>
      </c>
      <c r="G33" s="51">
        <v>38321</v>
      </c>
      <c r="H33" s="50">
        <v>33367</v>
      </c>
      <c r="I33" s="50">
        <v>33057</v>
      </c>
    </row>
    <row r="34" spans="1:9">
      <c r="A34" s="66">
        <f t="shared" si="0"/>
        <v>38922</v>
      </c>
      <c r="B34" s="50">
        <v>22955</v>
      </c>
      <c r="C34" s="65">
        <v>2303</v>
      </c>
      <c r="G34" s="51">
        <v>38328</v>
      </c>
      <c r="H34" s="50">
        <v>33496</v>
      </c>
      <c r="I34" s="50">
        <v>33887</v>
      </c>
    </row>
    <row r="35" spans="1:9">
      <c r="A35" s="66">
        <f t="shared" si="0"/>
        <v>38929</v>
      </c>
      <c r="B35" s="50">
        <v>23237</v>
      </c>
      <c r="C35" s="65">
        <v>2357</v>
      </c>
      <c r="G35" s="51">
        <v>38335</v>
      </c>
      <c r="H35" s="50">
        <v>31813</v>
      </c>
      <c r="I35" s="50">
        <v>33271</v>
      </c>
    </row>
    <row r="36" spans="1:9">
      <c r="A36" s="66">
        <f t="shared" si="0"/>
        <v>38936</v>
      </c>
      <c r="B36" s="50">
        <v>24670</v>
      </c>
      <c r="C36" s="65">
        <v>2440</v>
      </c>
      <c r="G36" s="51">
        <v>38342</v>
      </c>
      <c r="H36" s="50">
        <v>29988</v>
      </c>
      <c r="I36" s="50">
        <v>32285</v>
      </c>
    </row>
    <row r="37" spans="1:9">
      <c r="A37" s="66">
        <f t="shared" si="0"/>
        <v>38943</v>
      </c>
      <c r="B37" s="50">
        <v>26063</v>
      </c>
      <c r="C37" s="65">
        <v>2589</v>
      </c>
      <c r="G37" s="51">
        <v>38348</v>
      </c>
      <c r="H37" s="50">
        <v>29988</v>
      </c>
      <c r="I37" s="50">
        <v>29688</v>
      </c>
    </row>
    <row r="38" spans="1:9">
      <c r="A38" s="66">
        <f t="shared" si="0"/>
        <v>38950</v>
      </c>
      <c r="B38" s="50">
        <v>26675</v>
      </c>
      <c r="C38" s="65">
        <v>2642</v>
      </c>
      <c r="G38" s="51">
        <v>38355</v>
      </c>
      <c r="H38" s="50">
        <v>26875</v>
      </c>
      <c r="I38" s="50">
        <v>29688</v>
      </c>
    </row>
    <row r="39" spans="1:9">
      <c r="A39" s="66">
        <f t="shared" si="0"/>
        <v>38957</v>
      </c>
      <c r="B39" s="50">
        <v>26791</v>
      </c>
      <c r="C39" s="65">
        <v>2644</v>
      </c>
      <c r="G39" s="51">
        <v>38362</v>
      </c>
      <c r="H39" s="50">
        <v>26892</v>
      </c>
      <c r="I39" s="50">
        <v>28325</v>
      </c>
    </row>
    <row r="40" spans="1:9">
      <c r="A40" s="66">
        <f t="shared" si="0"/>
        <v>38964</v>
      </c>
      <c r="B40" s="50">
        <v>27558</v>
      </c>
      <c r="C40" s="65">
        <v>2701</v>
      </c>
      <c r="G40" s="51">
        <v>38369</v>
      </c>
      <c r="H40" s="50">
        <v>26529</v>
      </c>
      <c r="I40" s="50">
        <v>28570</v>
      </c>
    </row>
    <row r="41" spans="1:9">
      <c r="A41" s="66">
        <f t="shared" si="0"/>
        <v>38971</v>
      </c>
      <c r="B41" s="50">
        <v>28572</v>
      </c>
      <c r="C41" s="65">
        <v>2831</v>
      </c>
      <c r="G41" s="51">
        <v>38376</v>
      </c>
      <c r="H41" s="50">
        <v>25371</v>
      </c>
      <c r="I41" s="50">
        <v>23370</v>
      </c>
    </row>
    <row r="42" spans="1:9">
      <c r="A42" s="66">
        <f t="shared" si="0"/>
        <v>38978</v>
      </c>
      <c r="B42" s="50">
        <v>29768</v>
      </c>
      <c r="C42" s="65">
        <v>2941</v>
      </c>
      <c r="G42" s="51">
        <v>38383</v>
      </c>
      <c r="H42" s="50">
        <v>23888</v>
      </c>
      <c r="I42" s="50">
        <v>26241</v>
      </c>
    </row>
    <row r="43" spans="1:9">
      <c r="A43" s="66">
        <f t="shared" si="0"/>
        <v>38985</v>
      </c>
      <c r="B43" s="50">
        <v>29281</v>
      </c>
      <c r="C43" s="65">
        <v>2907</v>
      </c>
      <c r="G43" s="51">
        <v>38390</v>
      </c>
      <c r="H43" s="50">
        <v>21828</v>
      </c>
      <c r="I43" s="50">
        <v>24637</v>
      </c>
    </row>
    <row r="44" spans="1:9">
      <c r="A44" s="66">
        <f t="shared" si="0"/>
        <v>38992</v>
      </c>
      <c r="B44" s="50">
        <v>28643</v>
      </c>
      <c r="C44" s="67">
        <v>2846</v>
      </c>
      <c r="G44" s="51">
        <v>38397</v>
      </c>
      <c r="H44" s="50">
        <v>22372</v>
      </c>
      <c r="I44" s="56">
        <v>24706</v>
      </c>
    </row>
    <row r="45" spans="1:9">
      <c r="A45" s="66">
        <f t="shared" si="0"/>
        <v>38999</v>
      </c>
      <c r="B45" s="56">
        <v>29385</v>
      </c>
      <c r="C45" s="65">
        <v>2887</v>
      </c>
      <c r="G45" s="51">
        <v>38404</v>
      </c>
      <c r="H45" s="56">
        <v>25688</v>
      </c>
      <c r="I45" s="50">
        <v>26980</v>
      </c>
    </row>
    <row r="46" spans="1:9">
      <c r="A46" s="66">
        <f t="shared" si="0"/>
        <v>39006</v>
      </c>
      <c r="B46" s="50">
        <v>30350</v>
      </c>
      <c r="C46" s="65">
        <v>2941</v>
      </c>
      <c r="G46" s="51">
        <v>38411</v>
      </c>
      <c r="H46" s="50">
        <v>26955</v>
      </c>
      <c r="I46" s="50">
        <v>28478</v>
      </c>
    </row>
    <row r="47" spans="1:9">
      <c r="A47" s="66">
        <f t="shared" si="0"/>
        <v>39013</v>
      </c>
      <c r="B47" s="50">
        <v>30169</v>
      </c>
      <c r="C47" s="65">
        <v>2899</v>
      </c>
      <c r="G47" s="51">
        <v>38418</v>
      </c>
      <c r="H47" s="50">
        <v>26849</v>
      </c>
      <c r="I47" s="50">
        <v>28108</v>
      </c>
    </row>
    <row r="48" spans="1:9">
      <c r="A48" s="66">
        <f t="shared" si="0"/>
        <v>39020</v>
      </c>
      <c r="B48" s="50">
        <v>29304</v>
      </c>
      <c r="C48" s="65">
        <v>2798</v>
      </c>
      <c r="G48" s="51">
        <v>38425</v>
      </c>
      <c r="H48" s="50">
        <v>27290</v>
      </c>
      <c r="I48" s="50">
        <v>28882</v>
      </c>
    </row>
    <row r="49" spans="1:9">
      <c r="A49" s="66">
        <f t="shared" si="0"/>
        <v>39027</v>
      </c>
      <c r="B49" s="50">
        <v>29394</v>
      </c>
      <c r="C49" s="65">
        <v>2772</v>
      </c>
      <c r="G49" s="51">
        <v>38432</v>
      </c>
      <c r="H49" s="50">
        <v>27088</v>
      </c>
      <c r="I49" s="50">
        <v>29810</v>
      </c>
    </row>
    <row r="50" spans="1:9">
      <c r="A50" s="66">
        <f t="shared" si="0"/>
        <v>39034</v>
      </c>
      <c r="B50" s="50">
        <v>29952</v>
      </c>
      <c r="C50" s="65">
        <v>2767</v>
      </c>
      <c r="G50" s="51">
        <v>38439</v>
      </c>
      <c r="H50" s="50">
        <v>27246</v>
      </c>
      <c r="I50" s="50">
        <v>30181</v>
      </c>
    </row>
    <row r="51" spans="1:9">
      <c r="A51" s="66">
        <f t="shared" si="0"/>
        <v>39041</v>
      </c>
      <c r="B51" s="50">
        <v>30388</v>
      </c>
      <c r="C51" s="65">
        <v>2770</v>
      </c>
      <c r="G51" s="51">
        <v>38446</v>
      </c>
      <c r="H51" s="50">
        <v>25900</v>
      </c>
      <c r="I51" s="50">
        <v>29923</v>
      </c>
    </row>
    <row r="52" spans="1:9">
      <c r="A52" s="66">
        <f t="shared" si="0"/>
        <v>39048</v>
      </c>
      <c r="B52" s="50">
        <v>30677</v>
      </c>
      <c r="C52" s="65">
        <v>2772</v>
      </c>
      <c r="G52" s="51">
        <v>38453</v>
      </c>
      <c r="H52" s="50">
        <v>24815</v>
      </c>
      <c r="I52" s="50">
        <v>29030</v>
      </c>
    </row>
    <row r="53" spans="1:9">
      <c r="A53" s="66">
        <f t="shared" si="0"/>
        <v>39055</v>
      </c>
      <c r="B53" s="50">
        <v>31181</v>
      </c>
      <c r="C53" s="65">
        <v>2796</v>
      </c>
      <c r="G53" s="51">
        <v>38460</v>
      </c>
      <c r="H53" s="50">
        <v>23811</v>
      </c>
      <c r="I53" s="50">
        <v>28476</v>
      </c>
    </row>
    <row r="54" spans="1:9">
      <c r="A54" s="66">
        <f t="shared" si="0"/>
        <v>39062</v>
      </c>
      <c r="B54" s="50">
        <v>31444</v>
      </c>
      <c r="C54" s="65">
        <v>2884</v>
      </c>
      <c r="G54" s="51">
        <v>38467</v>
      </c>
      <c r="H54" s="50">
        <v>19247</v>
      </c>
      <c r="I54" s="50">
        <v>25706</v>
      </c>
    </row>
    <row r="55" spans="1:9">
      <c r="A55" s="66">
        <f t="shared" si="0"/>
        <v>39069</v>
      </c>
      <c r="B55" s="50">
        <v>32088</v>
      </c>
      <c r="C55" s="65">
        <v>2961</v>
      </c>
      <c r="G55" s="51">
        <v>38474</v>
      </c>
      <c r="H55" s="50">
        <v>17396</v>
      </c>
      <c r="I55" s="50">
        <v>23781</v>
      </c>
    </row>
    <row r="56" spans="1:9">
      <c r="A56" s="66">
        <f t="shared" si="0"/>
        <v>39076</v>
      </c>
      <c r="B56" s="76">
        <v>32088</v>
      </c>
      <c r="C56" s="203">
        <v>2961</v>
      </c>
      <c r="G56" s="51">
        <v>38481</v>
      </c>
      <c r="H56" s="50">
        <v>17935</v>
      </c>
      <c r="I56" s="50">
        <v>24113</v>
      </c>
    </row>
    <row r="57" spans="1:9">
      <c r="A57" s="66">
        <f t="shared" si="0"/>
        <v>39083</v>
      </c>
      <c r="B57" s="50">
        <v>31559</v>
      </c>
      <c r="C57" s="65">
        <v>2991</v>
      </c>
      <c r="G57" s="51">
        <v>38488</v>
      </c>
      <c r="H57" s="50">
        <v>17422</v>
      </c>
      <c r="I57" s="50">
        <v>24073</v>
      </c>
    </row>
    <row r="58" spans="1:9">
      <c r="A58" s="66">
        <f t="shared" si="0"/>
        <v>39090</v>
      </c>
      <c r="B58" s="50">
        <v>31733</v>
      </c>
      <c r="C58" s="65">
        <v>2998</v>
      </c>
      <c r="G58" s="51">
        <v>38495</v>
      </c>
      <c r="H58" s="50">
        <v>17556</v>
      </c>
      <c r="I58" s="50">
        <v>23979</v>
      </c>
    </row>
    <row r="59" spans="1:9">
      <c r="A59" s="66">
        <f t="shared" si="0"/>
        <v>39097</v>
      </c>
      <c r="B59" s="50">
        <v>32000</v>
      </c>
      <c r="C59" s="65">
        <v>3053</v>
      </c>
      <c r="G59" s="51">
        <v>38502</v>
      </c>
      <c r="H59" s="50">
        <v>17580</v>
      </c>
      <c r="I59" s="50">
        <v>23919</v>
      </c>
    </row>
    <row r="60" spans="1:9">
      <c r="A60" s="66">
        <f t="shared" si="0"/>
        <v>39104</v>
      </c>
      <c r="B60" s="50">
        <v>30067</v>
      </c>
      <c r="C60" s="65">
        <v>2907</v>
      </c>
      <c r="G60" s="51">
        <v>38509</v>
      </c>
      <c r="H60" s="50">
        <v>17427</v>
      </c>
      <c r="I60" s="50">
        <v>23414</v>
      </c>
    </row>
    <row r="61" spans="1:9">
      <c r="A61" s="66">
        <f t="shared" si="0"/>
        <v>39111</v>
      </c>
      <c r="B61" s="50">
        <v>28929</v>
      </c>
      <c r="C61" s="65">
        <v>2820</v>
      </c>
      <c r="G61" s="51">
        <v>38516</v>
      </c>
      <c r="H61" s="50">
        <v>16400</v>
      </c>
      <c r="I61" s="50">
        <v>22106</v>
      </c>
    </row>
    <row r="62" spans="1:9">
      <c r="A62" s="66">
        <f t="shared" si="0"/>
        <v>39118</v>
      </c>
      <c r="B62" s="50">
        <v>28375</v>
      </c>
      <c r="C62" s="65">
        <v>2776</v>
      </c>
      <c r="G62" s="51">
        <v>38523</v>
      </c>
      <c r="H62" s="50">
        <v>15230</v>
      </c>
      <c r="I62" s="50">
        <v>20658</v>
      </c>
    </row>
    <row r="63" spans="1:9">
      <c r="A63" s="66">
        <f t="shared" si="0"/>
        <v>39125</v>
      </c>
      <c r="B63" s="50">
        <v>28279</v>
      </c>
      <c r="C63" s="65">
        <v>2740</v>
      </c>
      <c r="G63" s="51">
        <v>38530</v>
      </c>
      <c r="H63" s="50">
        <v>14975</v>
      </c>
      <c r="I63" s="50">
        <v>19903</v>
      </c>
    </row>
    <row r="64" spans="1:9">
      <c r="A64" s="66">
        <f t="shared" si="0"/>
        <v>39132</v>
      </c>
      <c r="B64" s="50">
        <v>28875</v>
      </c>
      <c r="C64" s="65">
        <v>2812</v>
      </c>
      <c r="G64" s="51">
        <v>38537</v>
      </c>
      <c r="H64" s="50">
        <v>13692</v>
      </c>
      <c r="I64" s="50">
        <v>18973</v>
      </c>
    </row>
    <row r="65" spans="1:9">
      <c r="A65" s="66">
        <f t="shared" si="0"/>
        <v>39139</v>
      </c>
      <c r="B65" s="50">
        <v>29690</v>
      </c>
      <c r="C65" s="65">
        <v>2920</v>
      </c>
      <c r="G65" s="51">
        <v>38544</v>
      </c>
      <c r="H65" s="50">
        <v>12885</v>
      </c>
      <c r="I65" s="50">
        <v>16941</v>
      </c>
    </row>
    <row r="66" spans="1:9">
      <c r="A66" s="66">
        <f t="shared" si="0"/>
        <v>39146</v>
      </c>
      <c r="B66" s="50">
        <v>30806</v>
      </c>
      <c r="C66" s="65">
        <v>3038</v>
      </c>
      <c r="G66" s="51">
        <v>38551</v>
      </c>
      <c r="H66" s="50">
        <v>12845</v>
      </c>
      <c r="I66" s="50">
        <v>15804</v>
      </c>
    </row>
    <row r="67" spans="1:9">
      <c r="A67" s="66">
        <f t="shared" si="0"/>
        <v>39153</v>
      </c>
      <c r="B67" s="50">
        <v>32188</v>
      </c>
      <c r="C67" s="65">
        <v>3285</v>
      </c>
      <c r="G67" s="51">
        <v>38558</v>
      </c>
      <c r="H67" s="50">
        <v>12146</v>
      </c>
      <c r="I67" s="50">
        <v>14405</v>
      </c>
    </row>
    <row r="68" spans="1:9">
      <c r="A68" s="66">
        <f t="shared" si="0"/>
        <v>39160</v>
      </c>
      <c r="B68" s="50">
        <v>33217</v>
      </c>
      <c r="C68" s="65">
        <v>3400</v>
      </c>
      <c r="G68" s="51">
        <v>38565</v>
      </c>
      <c r="H68" s="50">
        <v>11106</v>
      </c>
      <c r="I68" s="50">
        <v>13114</v>
      </c>
    </row>
    <row r="69" spans="1:9">
      <c r="A69" s="66">
        <f t="shared" si="0"/>
        <v>39167</v>
      </c>
      <c r="B69" s="50">
        <v>34271</v>
      </c>
      <c r="C69" s="65">
        <v>3437</v>
      </c>
      <c r="G69" s="51">
        <v>38572</v>
      </c>
      <c r="H69" s="50">
        <v>10975</v>
      </c>
      <c r="I69" s="50">
        <v>12401</v>
      </c>
    </row>
    <row r="70" spans="1:9">
      <c r="A70" s="66">
        <f t="shared" si="0"/>
        <v>39174</v>
      </c>
      <c r="B70" s="50">
        <v>35692</v>
      </c>
      <c r="C70" s="65">
        <v>3394</v>
      </c>
      <c r="G70" s="51">
        <v>38579</v>
      </c>
      <c r="H70" s="50">
        <v>12044</v>
      </c>
      <c r="I70" s="50">
        <v>13095</v>
      </c>
    </row>
    <row r="71" spans="1:9">
      <c r="A71" s="66">
        <f t="shared" si="0"/>
        <v>39181</v>
      </c>
      <c r="B71" s="50">
        <v>36054</v>
      </c>
      <c r="C71" s="65">
        <v>3437</v>
      </c>
      <c r="G71" s="51">
        <v>38586</v>
      </c>
      <c r="H71" s="50">
        <v>17729</v>
      </c>
      <c r="I71" s="50">
        <v>16712</v>
      </c>
    </row>
    <row r="72" spans="1:9">
      <c r="A72" s="66">
        <f t="shared" si="0"/>
        <v>39188</v>
      </c>
      <c r="B72" s="50">
        <v>36744</v>
      </c>
      <c r="C72" s="65">
        <v>3639</v>
      </c>
      <c r="G72" s="51">
        <v>38593</v>
      </c>
      <c r="H72" s="50">
        <v>18215</v>
      </c>
      <c r="I72" s="50">
        <v>17893</v>
      </c>
    </row>
    <row r="73" spans="1:9">
      <c r="A73" s="66">
        <f t="shared" si="0"/>
        <v>39195</v>
      </c>
      <c r="B73" s="50">
        <v>38088</v>
      </c>
      <c r="C73" s="65">
        <v>3799</v>
      </c>
      <c r="G73" s="51">
        <v>38600</v>
      </c>
      <c r="H73" s="50">
        <v>17481</v>
      </c>
      <c r="I73" s="50">
        <v>16721</v>
      </c>
    </row>
    <row r="74" spans="1:9">
      <c r="A74" s="66">
        <f t="shared" si="0"/>
        <v>39202</v>
      </c>
      <c r="B74" s="50">
        <v>38996</v>
      </c>
      <c r="C74" s="65">
        <v>4005</v>
      </c>
      <c r="G74" s="51">
        <v>38607</v>
      </c>
      <c r="H74" s="50">
        <v>17004</v>
      </c>
      <c r="I74" s="50">
        <v>17246</v>
      </c>
    </row>
    <row r="75" spans="1:9">
      <c r="A75" s="66">
        <f t="shared" si="0"/>
        <v>39209</v>
      </c>
      <c r="B75" s="50">
        <v>39550</v>
      </c>
      <c r="C75" s="65">
        <v>4085</v>
      </c>
      <c r="G75" s="51">
        <v>38614</v>
      </c>
      <c r="H75" s="50">
        <v>18404</v>
      </c>
      <c r="I75" s="50">
        <v>17667</v>
      </c>
    </row>
    <row r="76" spans="1:9">
      <c r="A76" s="66">
        <f t="shared" si="0"/>
        <v>39216</v>
      </c>
      <c r="B76" s="50">
        <v>41377</v>
      </c>
      <c r="C76" s="65">
        <v>4280</v>
      </c>
      <c r="G76" s="51">
        <v>38621</v>
      </c>
      <c r="H76" s="50">
        <v>17269</v>
      </c>
      <c r="I76" s="50">
        <v>17759</v>
      </c>
    </row>
    <row r="77" spans="1:9">
      <c r="A77" s="66">
        <f t="shared" si="0"/>
        <v>39223</v>
      </c>
      <c r="B77" s="50">
        <v>40494</v>
      </c>
      <c r="C77" s="65">
        <v>4221</v>
      </c>
      <c r="G77" s="51">
        <v>38628</v>
      </c>
      <c r="H77" s="50">
        <v>15272</v>
      </c>
      <c r="I77" s="50">
        <v>17180</v>
      </c>
    </row>
    <row r="78" spans="1:9">
      <c r="A78" s="66">
        <f t="shared" si="0"/>
        <v>39230</v>
      </c>
      <c r="B78" s="50">
        <v>39681</v>
      </c>
      <c r="C78" s="65">
        <v>4200</v>
      </c>
      <c r="G78" s="51">
        <v>38635</v>
      </c>
      <c r="H78" s="50">
        <v>16003</v>
      </c>
      <c r="I78" s="50">
        <v>17511</v>
      </c>
    </row>
    <row r="79" spans="1:9">
      <c r="A79" s="66">
        <f t="shared" si="0"/>
        <v>39237</v>
      </c>
      <c r="B79" s="50">
        <v>39427</v>
      </c>
      <c r="C79" s="65">
        <v>4067</v>
      </c>
      <c r="G79" s="51">
        <v>38642</v>
      </c>
      <c r="H79" s="50">
        <v>17407</v>
      </c>
      <c r="I79" s="50">
        <v>19422</v>
      </c>
    </row>
    <row r="80" spans="1:9">
      <c r="A80" s="66">
        <f t="shared" si="0"/>
        <v>39244</v>
      </c>
      <c r="B80" s="50">
        <v>39419</v>
      </c>
      <c r="C80" s="65">
        <v>4060</v>
      </c>
      <c r="G80" s="51">
        <v>38649</v>
      </c>
      <c r="H80" s="50">
        <v>16527</v>
      </c>
      <c r="I80" s="50">
        <v>19419</v>
      </c>
    </row>
    <row r="81" spans="1:9">
      <c r="A81" s="66">
        <f t="shared" si="0"/>
        <v>39251</v>
      </c>
      <c r="B81" s="50">
        <v>39150</v>
      </c>
      <c r="C81" s="65">
        <v>4002</v>
      </c>
      <c r="G81" s="51">
        <v>38656</v>
      </c>
      <c r="H81" s="50">
        <v>15377</v>
      </c>
      <c r="I81" s="50">
        <v>18782</v>
      </c>
    </row>
    <row r="82" spans="1:9">
      <c r="A82" s="66">
        <f t="shared" si="0"/>
        <v>39258</v>
      </c>
      <c r="B82" s="50">
        <v>39140</v>
      </c>
      <c r="C82" s="65">
        <v>4010</v>
      </c>
      <c r="G82" s="51">
        <v>38663</v>
      </c>
      <c r="H82" s="50">
        <v>14435</v>
      </c>
      <c r="I82" s="50">
        <v>18276</v>
      </c>
    </row>
    <row r="83" spans="1:9">
      <c r="A83" s="66">
        <f t="shared" ref="A83:A93" si="1">A82+7</f>
        <v>39265</v>
      </c>
      <c r="B83" s="50">
        <v>39131</v>
      </c>
      <c r="C83" s="65">
        <v>4052</v>
      </c>
      <c r="G83" s="51">
        <v>38670</v>
      </c>
      <c r="H83" s="50">
        <v>13676</v>
      </c>
      <c r="I83" s="50">
        <v>17704</v>
      </c>
    </row>
    <row r="84" spans="1:9">
      <c r="A84" s="66">
        <f t="shared" si="1"/>
        <v>39272</v>
      </c>
      <c r="B84" s="50">
        <v>39187</v>
      </c>
      <c r="C84" s="65">
        <v>4117</v>
      </c>
      <c r="G84" s="51">
        <v>38677</v>
      </c>
      <c r="H84" s="50">
        <v>13264</v>
      </c>
      <c r="I84" s="50">
        <v>16960</v>
      </c>
    </row>
    <row r="85" spans="1:9">
      <c r="A85" s="66">
        <f t="shared" si="1"/>
        <v>39279</v>
      </c>
      <c r="B85" s="50">
        <v>40321</v>
      </c>
      <c r="C85" s="65">
        <v>4373</v>
      </c>
      <c r="G85" s="51">
        <v>38684</v>
      </c>
      <c r="H85" s="50">
        <v>15258</v>
      </c>
      <c r="I85" s="50">
        <v>17483</v>
      </c>
    </row>
    <row r="86" spans="1:9">
      <c r="A86" s="66">
        <f t="shared" si="1"/>
        <v>39286</v>
      </c>
      <c r="B86" s="50">
        <v>41415</v>
      </c>
      <c r="C86" s="65">
        <v>4526</v>
      </c>
      <c r="G86" s="51">
        <v>38691</v>
      </c>
      <c r="H86" s="50">
        <v>16685</v>
      </c>
      <c r="I86" s="50">
        <v>18065</v>
      </c>
    </row>
    <row r="87" spans="1:9">
      <c r="A87" s="66">
        <f t="shared" si="1"/>
        <v>39293</v>
      </c>
      <c r="B87" s="50">
        <v>42067</v>
      </c>
      <c r="C87" s="65">
        <v>4696</v>
      </c>
      <c r="G87" s="51">
        <v>38698</v>
      </c>
      <c r="H87" s="50">
        <v>16140</v>
      </c>
      <c r="I87" s="50">
        <v>17683</v>
      </c>
    </row>
    <row r="88" spans="1:9">
      <c r="A88" s="66">
        <f t="shared" si="1"/>
        <v>39300</v>
      </c>
      <c r="B88" s="50">
        <v>41131</v>
      </c>
      <c r="C88" s="65">
        <v>4719</v>
      </c>
      <c r="G88" s="51">
        <v>38705</v>
      </c>
      <c r="H88" s="50">
        <v>15394</v>
      </c>
      <c r="I88" s="50">
        <v>16919</v>
      </c>
    </row>
    <row r="89" spans="1:9">
      <c r="A89" s="66">
        <f t="shared" si="1"/>
        <v>39307</v>
      </c>
      <c r="B89" s="50">
        <v>41177</v>
      </c>
      <c r="C89" s="65">
        <v>4778</v>
      </c>
      <c r="G89" s="51">
        <v>38712</v>
      </c>
      <c r="H89" s="50">
        <v>15394</v>
      </c>
      <c r="I89" s="50">
        <v>16919</v>
      </c>
    </row>
    <row r="90" spans="1:9">
      <c r="A90" s="66">
        <f t="shared" si="1"/>
        <v>39314</v>
      </c>
      <c r="B90" s="50">
        <v>42348</v>
      </c>
      <c r="C90" s="65">
        <v>4825</v>
      </c>
      <c r="G90" s="51">
        <v>38719</v>
      </c>
      <c r="H90" s="50">
        <v>15302</v>
      </c>
      <c r="I90" s="50">
        <v>16430</v>
      </c>
    </row>
    <row r="91" spans="1:9">
      <c r="A91" s="66">
        <f t="shared" si="1"/>
        <v>39321</v>
      </c>
      <c r="B91" s="50">
        <v>44323</v>
      </c>
      <c r="C91" s="65">
        <v>4775</v>
      </c>
      <c r="G91" s="51">
        <v>38726</v>
      </c>
      <c r="H91" s="242"/>
    </row>
    <row r="92" spans="1:9">
      <c r="A92" s="66">
        <f t="shared" si="1"/>
        <v>39328</v>
      </c>
      <c r="B92" s="50">
        <v>49435</v>
      </c>
      <c r="C92" s="65">
        <v>5087</v>
      </c>
    </row>
    <row r="93" spans="1:9">
      <c r="A93" s="66">
        <f t="shared" si="1"/>
        <v>39335</v>
      </c>
      <c r="B93" s="50">
        <v>53919</v>
      </c>
      <c r="C93" s="65">
        <v>5453</v>
      </c>
    </row>
    <row r="94" spans="1:9">
      <c r="A94" s="66">
        <f t="shared" ref="A94:A264" si="2">A93+7</f>
        <v>39342</v>
      </c>
      <c r="B94" s="50">
        <v>55494</v>
      </c>
      <c r="C94" s="65">
        <v>5488</v>
      </c>
    </row>
    <row r="95" spans="1:9">
      <c r="A95" s="66">
        <f t="shared" si="2"/>
        <v>39349</v>
      </c>
      <c r="B95" s="50">
        <v>57048</v>
      </c>
      <c r="C95" s="65">
        <v>5505</v>
      </c>
    </row>
    <row r="96" spans="1:9">
      <c r="A96" s="66">
        <f t="shared" si="2"/>
        <v>39356</v>
      </c>
      <c r="B96" s="50">
        <v>59146</v>
      </c>
      <c r="C96" s="65">
        <v>5639</v>
      </c>
    </row>
    <row r="97" spans="1:3">
      <c r="A97" s="66">
        <f t="shared" si="2"/>
        <v>39363</v>
      </c>
      <c r="B97" s="50">
        <v>61327</v>
      </c>
      <c r="C97" s="65">
        <v>5900</v>
      </c>
    </row>
    <row r="98" spans="1:3">
      <c r="A98" s="66">
        <f t="shared" si="2"/>
        <v>39370</v>
      </c>
      <c r="B98" s="50">
        <v>70821</v>
      </c>
      <c r="C98" s="65">
        <v>6618</v>
      </c>
    </row>
    <row r="99" spans="1:3">
      <c r="A99" s="66">
        <f t="shared" si="2"/>
        <v>39377</v>
      </c>
      <c r="B99" s="50">
        <v>72973</v>
      </c>
      <c r="C99" s="65">
        <v>6819</v>
      </c>
    </row>
    <row r="100" spans="1:3">
      <c r="A100" s="66">
        <f t="shared" si="2"/>
        <v>39384</v>
      </c>
      <c r="B100" s="50">
        <v>74777</v>
      </c>
      <c r="C100" s="65">
        <v>6936</v>
      </c>
    </row>
    <row r="101" spans="1:3">
      <c r="A101" s="66">
        <f t="shared" si="2"/>
        <v>39391</v>
      </c>
      <c r="B101" s="50">
        <v>73177</v>
      </c>
      <c r="C101" s="65">
        <v>6806</v>
      </c>
    </row>
    <row r="102" spans="1:3">
      <c r="A102" s="66">
        <f t="shared" si="2"/>
        <v>39398</v>
      </c>
      <c r="B102" s="50">
        <v>72606</v>
      </c>
      <c r="C102" s="65">
        <v>6805</v>
      </c>
    </row>
    <row r="103" spans="1:3">
      <c r="A103" s="66">
        <f t="shared" si="2"/>
        <v>39405</v>
      </c>
      <c r="B103" s="50">
        <v>67927</v>
      </c>
      <c r="C103" s="65">
        <v>6638</v>
      </c>
    </row>
    <row r="104" spans="1:3">
      <c r="A104" s="66">
        <f t="shared" si="2"/>
        <v>39412</v>
      </c>
      <c r="B104" s="50">
        <v>60004</v>
      </c>
      <c r="C104" s="65">
        <v>6097</v>
      </c>
    </row>
    <row r="105" spans="1:3">
      <c r="A105" s="66">
        <f t="shared" si="2"/>
        <v>39419</v>
      </c>
      <c r="B105" s="50">
        <v>58585</v>
      </c>
      <c r="C105" s="65">
        <v>6015</v>
      </c>
    </row>
    <row r="106" spans="1:3">
      <c r="A106" s="66">
        <f t="shared" si="2"/>
        <v>39426</v>
      </c>
      <c r="B106" s="50">
        <v>58133</v>
      </c>
      <c r="C106" s="65">
        <v>6092</v>
      </c>
    </row>
    <row r="107" spans="1:3">
      <c r="A107" s="66">
        <f t="shared" si="2"/>
        <v>39433</v>
      </c>
      <c r="B107" s="50">
        <v>53502</v>
      </c>
      <c r="C107" s="65">
        <v>6062</v>
      </c>
    </row>
    <row r="108" spans="1:3">
      <c r="A108" s="66">
        <f t="shared" si="2"/>
        <v>39440</v>
      </c>
      <c r="B108" s="50">
        <v>47495</v>
      </c>
      <c r="C108" s="65">
        <v>5817</v>
      </c>
    </row>
    <row r="109" spans="1:3">
      <c r="A109" s="66">
        <f t="shared" si="2"/>
        <v>39447</v>
      </c>
      <c r="B109" s="50">
        <v>47495</v>
      </c>
      <c r="C109" s="65">
        <v>5741</v>
      </c>
    </row>
    <row r="110" spans="1:3">
      <c r="A110" s="66">
        <f t="shared" si="2"/>
        <v>39454</v>
      </c>
      <c r="B110" s="50">
        <v>44642</v>
      </c>
      <c r="C110" s="65">
        <v>5584</v>
      </c>
    </row>
    <row r="111" spans="1:3">
      <c r="A111" s="66">
        <f t="shared" si="2"/>
        <v>39461</v>
      </c>
      <c r="B111" s="50">
        <v>41802</v>
      </c>
      <c r="C111" s="65">
        <v>5323</v>
      </c>
    </row>
    <row r="112" spans="1:3">
      <c r="A112" s="66">
        <f t="shared" si="2"/>
        <v>39468</v>
      </c>
      <c r="B112" s="50">
        <v>33792</v>
      </c>
      <c r="C112" s="65">
        <v>4544</v>
      </c>
    </row>
    <row r="113" spans="1:3">
      <c r="A113" s="66">
        <f t="shared" si="2"/>
        <v>39475</v>
      </c>
      <c r="B113" s="50">
        <v>28588</v>
      </c>
      <c r="C113" s="65">
        <v>4055</v>
      </c>
    </row>
    <row r="114" spans="1:3">
      <c r="A114" s="66">
        <f t="shared" si="2"/>
        <v>39482</v>
      </c>
      <c r="B114" s="50">
        <v>28596</v>
      </c>
      <c r="C114" s="65">
        <v>3834</v>
      </c>
    </row>
    <row r="115" spans="1:3">
      <c r="A115" s="66">
        <f t="shared" si="2"/>
        <v>39489</v>
      </c>
      <c r="B115" s="50">
        <v>32667</v>
      </c>
      <c r="C115" s="65">
        <v>3980</v>
      </c>
    </row>
    <row r="116" spans="1:3">
      <c r="A116" s="66">
        <f t="shared" si="2"/>
        <v>39496</v>
      </c>
      <c r="B116" s="50">
        <v>43694</v>
      </c>
      <c r="C116" s="65">
        <v>4616</v>
      </c>
    </row>
    <row r="117" spans="1:3">
      <c r="A117" s="66">
        <f t="shared" si="2"/>
        <v>39503</v>
      </c>
      <c r="B117" s="50">
        <v>48458</v>
      </c>
      <c r="C117" s="65">
        <v>4922</v>
      </c>
    </row>
    <row r="118" spans="1:3">
      <c r="A118" s="66">
        <f t="shared" si="2"/>
        <v>39510</v>
      </c>
      <c r="B118" s="50">
        <v>51012</v>
      </c>
      <c r="C118" s="65">
        <v>5020</v>
      </c>
    </row>
    <row r="119" spans="1:3">
      <c r="A119" s="66">
        <f t="shared" si="2"/>
        <v>39517</v>
      </c>
      <c r="B119" s="50">
        <v>54069</v>
      </c>
      <c r="C119" s="65">
        <v>5206</v>
      </c>
    </row>
    <row r="120" spans="1:3">
      <c r="A120" s="66">
        <f t="shared" si="2"/>
        <v>39524</v>
      </c>
      <c r="B120" s="50">
        <v>56994</v>
      </c>
      <c r="C120" s="65">
        <v>5387</v>
      </c>
    </row>
    <row r="121" spans="1:3">
      <c r="A121" s="66">
        <f t="shared" si="2"/>
        <v>39531</v>
      </c>
      <c r="B121" s="50">
        <v>54500</v>
      </c>
      <c r="C121" s="65">
        <v>5267</v>
      </c>
    </row>
    <row r="122" spans="1:3">
      <c r="A122" s="66">
        <f t="shared" si="2"/>
        <v>39538</v>
      </c>
      <c r="B122" s="50">
        <v>43392</v>
      </c>
      <c r="C122" s="65">
        <v>4827</v>
      </c>
    </row>
    <row r="123" spans="1:3">
      <c r="A123" s="66">
        <f t="shared" si="2"/>
        <v>39545</v>
      </c>
      <c r="B123" s="50">
        <v>40408</v>
      </c>
      <c r="C123" s="65">
        <v>4728</v>
      </c>
    </row>
    <row r="124" spans="1:3">
      <c r="A124" s="66">
        <f t="shared" si="2"/>
        <v>39552</v>
      </c>
      <c r="B124" s="50">
        <v>40454</v>
      </c>
      <c r="C124" s="65">
        <v>4685</v>
      </c>
    </row>
    <row r="125" spans="1:3">
      <c r="A125" s="66">
        <f t="shared" si="2"/>
        <v>39559</v>
      </c>
      <c r="B125" s="50">
        <v>43750</v>
      </c>
      <c r="C125" s="65">
        <v>4934</v>
      </c>
    </row>
    <row r="126" spans="1:3">
      <c r="A126" s="66">
        <f t="shared" si="2"/>
        <v>39566</v>
      </c>
      <c r="B126" s="50">
        <v>50962</v>
      </c>
      <c r="C126" s="65">
        <v>5449</v>
      </c>
    </row>
    <row r="127" spans="1:3">
      <c r="A127" s="66">
        <f t="shared" si="2"/>
        <v>39573</v>
      </c>
      <c r="B127" s="50">
        <v>48896</v>
      </c>
      <c r="C127" s="65">
        <v>5476</v>
      </c>
    </row>
    <row r="128" spans="1:3">
      <c r="A128" s="30">
        <v>39581</v>
      </c>
      <c r="B128" s="50">
        <v>49294</v>
      </c>
      <c r="C128" s="65">
        <v>5848</v>
      </c>
    </row>
    <row r="129" spans="1:3">
      <c r="A129" s="66">
        <f t="shared" si="2"/>
        <v>39588</v>
      </c>
      <c r="B129" s="50">
        <v>53338</v>
      </c>
      <c r="C129" s="65">
        <v>6524</v>
      </c>
    </row>
    <row r="130" spans="1:3">
      <c r="A130" s="66">
        <f t="shared" si="2"/>
        <v>39595</v>
      </c>
      <c r="B130" s="50">
        <v>55627</v>
      </c>
      <c r="C130" s="65">
        <v>6741</v>
      </c>
    </row>
    <row r="131" spans="1:3">
      <c r="A131" s="66">
        <f t="shared" si="2"/>
        <v>39602</v>
      </c>
      <c r="B131" s="50">
        <v>56829</v>
      </c>
      <c r="C131" s="65">
        <v>6488</v>
      </c>
    </row>
    <row r="132" spans="1:3">
      <c r="A132" s="66">
        <f t="shared" si="2"/>
        <v>39609</v>
      </c>
      <c r="B132" s="50">
        <v>59954</v>
      </c>
      <c r="C132" s="65">
        <v>6340</v>
      </c>
    </row>
    <row r="133" spans="1:3">
      <c r="A133" s="66">
        <f t="shared" si="2"/>
        <v>39616</v>
      </c>
      <c r="B133" s="50">
        <v>60480</v>
      </c>
      <c r="C133" s="65">
        <v>6368</v>
      </c>
    </row>
    <row r="134" spans="1:3">
      <c r="A134" s="66">
        <f t="shared" si="2"/>
        <v>39623</v>
      </c>
      <c r="B134" s="50">
        <v>58681</v>
      </c>
      <c r="C134" s="65">
        <v>6236</v>
      </c>
    </row>
    <row r="135" spans="1:3">
      <c r="A135" s="66">
        <f t="shared" si="2"/>
        <v>39630</v>
      </c>
      <c r="B135" s="50">
        <v>57410</v>
      </c>
      <c r="C135" s="65">
        <v>5759</v>
      </c>
    </row>
    <row r="136" spans="1:3">
      <c r="A136" s="66">
        <f t="shared" si="2"/>
        <v>39637</v>
      </c>
      <c r="B136" s="50">
        <v>55313</v>
      </c>
      <c r="C136" s="65">
        <v>5557</v>
      </c>
    </row>
    <row r="137" spans="1:3">
      <c r="A137" s="66">
        <f t="shared" si="2"/>
        <v>39644</v>
      </c>
      <c r="B137" s="50">
        <v>53446</v>
      </c>
      <c r="C137" s="65">
        <v>5474</v>
      </c>
    </row>
    <row r="138" spans="1:3">
      <c r="A138" s="66">
        <f t="shared" si="2"/>
        <v>39651</v>
      </c>
      <c r="B138" s="50">
        <v>51541</v>
      </c>
      <c r="C138" s="65">
        <v>5318</v>
      </c>
    </row>
    <row r="139" spans="1:3">
      <c r="A139" s="66">
        <f t="shared" si="2"/>
        <v>39658</v>
      </c>
      <c r="B139" s="123">
        <v>47873</v>
      </c>
      <c r="C139" s="65">
        <v>5024</v>
      </c>
    </row>
    <row r="140" spans="1:3">
      <c r="A140" s="66">
        <f t="shared" si="2"/>
        <v>39665</v>
      </c>
      <c r="B140" s="123">
        <v>43635</v>
      </c>
      <c r="C140" s="65">
        <v>4897</v>
      </c>
    </row>
    <row r="141" spans="1:3">
      <c r="A141" s="66">
        <f t="shared" si="2"/>
        <v>39672</v>
      </c>
      <c r="B141" s="123">
        <v>37858</v>
      </c>
      <c r="C141" s="65">
        <v>4307</v>
      </c>
    </row>
    <row r="142" spans="1:3">
      <c r="A142" s="66">
        <f t="shared" si="2"/>
        <v>39679</v>
      </c>
      <c r="B142" s="123">
        <v>36000</v>
      </c>
      <c r="C142" s="65">
        <v>4288</v>
      </c>
    </row>
    <row r="143" spans="1:3">
      <c r="A143" s="66">
        <f t="shared" si="2"/>
        <v>39686</v>
      </c>
      <c r="B143" s="123">
        <v>36000</v>
      </c>
      <c r="C143" s="65">
        <v>4379</v>
      </c>
    </row>
    <row r="144" spans="1:3">
      <c r="A144" s="66">
        <f t="shared" si="2"/>
        <v>39693</v>
      </c>
      <c r="B144" s="123">
        <v>39258</v>
      </c>
      <c r="C144" s="65">
        <v>3971</v>
      </c>
    </row>
    <row r="145" spans="1:7">
      <c r="A145" s="66">
        <f t="shared" si="2"/>
        <v>39700</v>
      </c>
      <c r="B145" s="123">
        <v>33108</v>
      </c>
      <c r="C145" s="65">
        <v>3361</v>
      </c>
    </row>
    <row r="146" spans="1:7">
      <c r="A146" s="66">
        <f t="shared" si="2"/>
        <v>39707</v>
      </c>
      <c r="B146" s="123">
        <v>29635</v>
      </c>
      <c r="C146" s="65">
        <v>3126</v>
      </c>
    </row>
    <row r="147" spans="1:7">
      <c r="A147" s="66">
        <f t="shared" si="2"/>
        <v>39714</v>
      </c>
      <c r="B147" s="123">
        <v>30788</v>
      </c>
      <c r="C147" s="65">
        <v>3102</v>
      </c>
    </row>
    <row r="148" spans="1:7">
      <c r="A148" s="66">
        <f t="shared" si="2"/>
        <v>39721</v>
      </c>
      <c r="B148" s="123">
        <v>27654</v>
      </c>
      <c r="C148" s="65">
        <v>2925</v>
      </c>
    </row>
    <row r="149" spans="1:7">
      <c r="A149" s="66">
        <f t="shared" si="2"/>
        <v>39728</v>
      </c>
      <c r="B149" s="123">
        <v>21819</v>
      </c>
      <c r="C149" s="65">
        <v>2364</v>
      </c>
    </row>
    <row r="150" spans="1:7">
      <c r="A150" s="66">
        <f t="shared" si="2"/>
        <v>39735</v>
      </c>
      <c r="B150" s="123">
        <v>13664</v>
      </c>
      <c r="C150" s="65">
        <v>1641</v>
      </c>
      <c r="D150" t="s">
        <v>98</v>
      </c>
      <c r="G150" t="s">
        <v>97</v>
      </c>
    </row>
    <row r="151" spans="1:7">
      <c r="A151" s="66">
        <f t="shared" si="2"/>
        <v>39742</v>
      </c>
      <c r="B151" s="123">
        <v>9950</v>
      </c>
      <c r="C151" s="65">
        <v>1206</v>
      </c>
    </row>
    <row r="152" spans="1:7">
      <c r="A152" s="66">
        <f t="shared" si="2"/>
        <v>39749</v>
      </c>
      <c r="B152" s="123">
        <v>6996</v>
      </c>
      <c r="C152" s="65">
        <v>881</v>
      </c>
    </row>
    <row r="153" spans="1:7">
      <c r="A153" s="66">
        <f t="shared" si="2"/>
        <v>39756</v>
      </c>
      <c r="B153" s="123">
        <v>4983</v>
      </c>
      <c r="C153" s="65">
        <v>559</v>
      </c>
    </row>
    <row r="154" spans="1:7">
      <c r="A154" s="66">
        <f t="shared" si="2"/>
        <v>39763</v>
      </c>
      <c r="B154" s="123">
        <v>4812</v>
      </c>
      <c r="C154" s="65">
        <v>536</v>
      </c>
    </row>
    <row r="155" spans="1:7">
      <c r="A155" s="66">
        <f t="shared" si="2"/>
        <v>39770</v>
      </c>
      <c r="B155" s="123">
        <v>4879</v>
      </c>
      <c r="C155" s="65">
        <v>543</v>
      </c>
    </row>
    <row r="156" spans="1:7">
      <c r="A156" s="66">
        <f t="shared" si="2"/>
        <v>39777</v>
      </c>
      <c r="B156" s="123">
        <v>5338</v>
      </c>
      <c r="C156" s="65">
        <v>640</v>
      </c>
    </row>
    <row r="157" spans="1:7">
      <c r="A157" s="66">
        <f t="shared" si="2"/>
        <v>39784</v>
      </c>
      <c r="B157" s="123">
        <v>5063</v>
      </c>
      <c r="C157" s="65">
        <v>610</v>
      </c>
    </row>
    <row r="158" spans="1:7">
      <c r="A158" s="66">
        <f t="shared" si="2"/>
        <v>39791</v>
      </c>
      <c r="B158" s="123">
        <v>4669</v>
      </c>
      <c r="C158" s="65">
        <v>548</v>
      </c>
    </row>
    <row r="159" spans="1:7">
      <c r="A159" s="66">
        <f t="shared" si="2"/>
        <v>39798</v>
      </c>
      <c r="B159" s="123">
        <v>4143</v>
      </c>
      <c r="C159" s="65">
        <v>498</v>
      </c>
    </row>
    <row r="160" spans="1:7">
      <c r="A160" s="66">
        <f t="shared" si="2"/>
        <v>39805</v>
      </c>
      <c r="B160" s="123">
        <v>3995</v>
      </c>
      <c r="C160" s="65">
        <v>442</v>
      </c>
    </row>
    <row r="161" spans="1:7">
      <c r="A161" s="66">
        <f t="shared" si="2"/>
        <v>39812</v>
      </c>
      <c r="B161" s="123">
        <v>3995</v>
      </c>
      <c r="C161" s="65">
        <v>442</v>
      </c>
    </row>
    <row r="162" spans="1:7">
      <c r="A162" s="66">
        <f>A161+7</f>
        <v>39819</v>
      </c>
      <c r="B162" s="123">
        <v>3777</v>
      </c>
      <c r="C162" s="65">
        <v>403</v>
      </c>
    </row>
    <row r="163" spans="1:7">
      <c r="A163" s="66">
        <f t="shared" si="2"/>
        <v>39826</v>
      </c>
      <c r="B163" s="123">
        <v>3551</v>
      </c>
      <c r="C163" s="65">
        <v>389</v>
      </c>
    </row>
    <row r="164" spans="1:7">
      <c r="A164" s="66">
        <f t="shared" si="2"/>
        <v>39833</v>
      </c>
      <c r="B164" s="123">
        <v>3562</v>
      </c>
      <c r="C164" s="65">
        <v>424</v>
      </c>
    </row>
    <row r="165" spans="1:7">
      <c r="A165" s="30">
        <v>39840</v>
      </c>
      <c r="B165" s="123">
        <v>3416</v>
      </c>
      <c r="C165" s="65">
        <v>443</v>
      </c>
    </row>
    <row r="166" spans="1:7">
      <c r="A166" s="66">
        <f t="shared" si="2"/>
        <v>39847</v>
      </c>
      <c r="B166" s="123">
        <v>3754</v>
      </c>
      <c r="C166" s="65">
        <v>488</v>
      </c>
      <c r="D166" t="s">
        <v>132</v>
      </c>
      <c r="G166" t="s">
        <v>132</v>
      </c>
    </row>
    <row r="167" spans="1:7">
      <c r="A167" s="66">
        <f t="shared" si="2"/>
        <v>39854</v>
      </c>
      <c r="B167" s="123">
        <v>5996</v>
      </c>
      <c r="C167" s="65">
        <v>948</v>
      </c>
    </row>
    <row r="168" spans="1:7">
      <c r="A168" s="66">
        <f t="shared" si="2"/>
        <v>39861</v>
      </c>
      <c r="B168" s="123">
        <v>7344</v>
      </c>
      <c r="C168" s="65">
        <v>1190</v>
      </c>
    </row>
    <row r="169" spans="1:7">
      <c r="A169" s="66">
        <f t="shared" si="2"/>
        <v>39868</v>
      </c>
      <c r="B169" s="123">
        <v>7229</v>
      </c>
      <c r="C169" s="65">
        <v>1300</v>
      </c>
    </row>
    <row r="170" spans="1:7">
      <c r="A170" s="66">
        <f t="shared" si="2"/>
        <v>39875</v>
      </c>
      <c r="B170" s="123">
        <v>7929</v>
      </c>
      <c r="C170" s="65">
        <v>1529</v>
      </c>
      <c r="D170" s="204">
        <f>'Baltic Indices'!C46</f>
        <v>2225</v>
      </c>
    </row>
    <row r="171" spans="1:7">
      <c r="A171" s="66">
        <f t="shared" si="2"/>
        <v>39882</v>
      </c>
      <c r="B171" s="123">
        <v>10343</v>
      </c>
      <c r="C171" s="65">
        <v>1603</v>
      </c>
      <c r="D171" s="204">
        <f>'Baltic Indices'!C47</f>
        <v>2122</v>
      </c>
    </row>
    <row r="172" spans="1:7">
      <c r="A172" s="66">
        <f t="shared" si="2"/>
        <v>39889</v>
      </c>
      <c r="B172" s="123">
        <v>11064</v>
      </c>
      <c r="C172" s="65">
        <v>1710</v>
      </c>
      <c r="D172" s="204">
        <f>'Baltic Indices'!C48</f>
        <v>1782</v>
      </c>
    </row>
    <row r="173" spans="1:7">
      <c r="A173" s="66">
        <f t="shared" si="2"/>
        <v>39896</v>
      </c>
      <c r="B173" s="123">
        <v>8832</v>
      </c>
      <c r="C173" s="65">
        <v>1541</v>
      </c>
      <c r="D173" s="204">
        <f>'Baltic Indices'!C49</f>
        <v>1678</v>
      </c>
    </row>
    <row r="174" spans="1:7">
      <c r="A174" s="66">
        <f t="shared" si="2"/>
        <v>39903</v>
      </c>
      <c r="B174" s="123">
        <v>8179</v>
      </c>
      <c r="C174" s="65">
        <v>1338</v>
      </c>
      <c r="D174" s="204">
        <f>'Baltic Indices'!C50</f>
        <v>1506</v>
      </c>
    </row>
    <row r="175" spans="1:7">
      <c r="A175" s="66">
        <f t="shared" si="2"/>
        <v>39910</v>
      </c>
      <c r="B175" s="123">
        <v>7904</v>
      </c>
      <c r="C175" s="65">
        <v>1236</v>
      </c>
      <c r="D175" s="204">
        <f>'Baltic Indices'!C51</f>
        <v>1478</v>
      </c>
    </row>
    <row r="176" spans="1:7">
      <c r="A176" s="66">
        <f t="shared" si="2"/>
        <v>39917</v>
      </c>
      <c r="B176" s="123">
        <v>8061</v>
      </c>
      <c r="C176" s="65">
        <v>1159</v>
      </c>
      <c r="D176" s="204">
        <f>'Baltic Indices'!C52</f>
        <v>1682</v>
      </c>
    </row>
    <row r="177" spans="1:4">
      <c r="A177" s="66">
        <f t="shared" si="2"/>
        <v>39924</v>
      </c>
      <c r="B177" s="123">
        <v>9829</v>
      </c>
      <c r="C177" s="65">
        <v>1241</v>
      </c>
      <c r="D177" s="204">
        <f>'Baltic Indices'!C53</f>
        <v>1873</v>
      </c>
    </row>
    <row r="178" spans="1:4">
      <c r="A178" s="66">
        <f t="shared" si="2"/>
        <v>39931</v>
      </c>
      <c r="B178" s="123">
        <v>11817</v>
      </c>
      <c r="C178" s="65">
        <v>1435</v>
      </c>
      <c r="D178" s="204">
        <f>'Baltic Indices'!C54</f>
        <v>1806</v>
      </c>
    </row>
    <row r="179" spans="1:4">
      <c r="A179" s="66">
        <f t="shared" si="2"/>
        <v>39938</v>
      </c>
      <c r="B179" s="123">
        <v>10764</v>
      </c>
      <c r="C179" s="65">
        <v>1430</v>
      </c>
      <c r="D179" s="204">
        <f>'Baltic Indices'!C55</f>
        <v>2214</v>
      </c>
    </row>
    <row r="180" spans="1:4">
      <c r="A180" s="66">
        <f t="shared" si="2"/>
        <v>39945</v>
      </c>
      <c r="B180" s="123">
        <v>12295</v>
      </c>
      <c r="C180" s="65">
        <v>1569</v>
      </c>
      <c r="D180" s="204">
        <f>'Baltic Indices'!C56</f>
        <v>2544</v>
      </c>
    </row>
    <row r="181" spans="1:4">
      <c r="A181" s="66">
        <f t="shared" si="2"/>
        <v>39952</v>
      </c>
      <c r="B181" s="123">
        <v>14500</v>
      </c>
      <c r="C181" s="65">
        <v>1754</v>
      </c>
      <c r="D181" s="204">
        <f>'Baltic Indices'!C57</f>
        <v>2786</v>
      </c>
    </row>
    <row r="182" spans="1:4">
      <c r="A182" s="66">
        <f t="shared" si="2"/>
        <v>39959</v>
      </c>
      <c r="B182" s="123">
        <v>14861</v>
      </c>
      <c r="C182" s="65">
        <v>1837</v>
      </c>
      <c r="D182" s="204">
        <f>'Baltic Indices'!C58</f>
        <v>3494</v>
      </c>
    </row>
    <row r="183" spans="1:4">
      <c r="A183" s="66">
        <f t="shared" si="2"/>
        <v>39966</v>
      </c>
      <c r="B183" s="123">
        <v>14622</v>
      </c>
      <c r="C183" s="65">
        <v>1831</v>
      </c>
      <c r="D183" s="204">
        <f>'Baltic Indices'!C59</f>
        <v>3809</v>
      </c>
    </row>
    <row r="184" spans="1:4">
      <c r="A184" s="66">
        <f t="shared" si="2"/>
        <v>39973</v>
      </c>
      <c r="B184" s="123">
        <v>14117</v>
      </c>
      <c r="C184" s="65">
        <v>1832</v>
      </c>
      <c r="D184" s="204">
        <f>'Baltic Indices'!C60</f>
        <v>3583</v>
      </c>
    </row>
    <row r="185" spans="1:4">
      <c r="A185" s="66">
        <f t="shared" si="2"/>
        <v>39980</v>
      </c>
      <c r="B185" s="123">
        <v>13358</v>
      </c>
      <c r="C185" s="65">
        <v>1722</v>
      </c>
      <c r="D185" s="204">
        <f>'Baltic Indices'!C61</f>
        <v>4070</v>
      </c>
    </row>
    <row r="186" spans="1:4">
      <c r="A186" s="66">
        <f t="shared" si="2"/>
        <v>39987</v>
      </c>
      <c r="B186" s="123">
        <v>14669</v>
      </c>
      <c r="C186" s="65">
        <v>1749</v>
      </c>
      <c r="D186" s="204">
        <f>'Baltic Indices'!C62</f>
        <v>3703</v>
      </c>
    </row>
    <row r="187" spans="1:4">
      <c r="A187" s="66">
        <f t="shared" si="2"/>
        <v>39994</v>
      </c>
      <c r="B187" s="123">
        <v>14950</v>
      </c>
      <c r="C187" s="65">
        <v>1734</v>
      </c>
      <c r="D187" s="204">
        <f>'Baltic Indices'!C63</f>
        <v>3520</v>
      </c>
    </row>
    <row r="188" spans="1:4">
      <c r="A188" s="66">
        <f t="shared" si="2"/>
        <v>40001</v>
      </c>
      <c r="B188" s="123">
        <v>14275</v>
      </c>
      <c r="C188" s="65">
        <v>1718</v>
      </c>
      <c r="D188" s="204">
        <f>'Baltic Indices'!C64</f>
        <v>2985</v>
      </c>
    </row>
    <row r="189" spans="1:4">
      <c r="A189" s="66">
        <f t="shared" si="2"/>
        <v>40008</v>
      </c>
      <c r="B189" s="123">
        <v>14590</v>
      </c>
      <c r="C189" s="65">
        <v>1817</v>
      </c>
      <c r="D189" s="204">
        <f>'Baltic Indices'!C65</f>
        <v>3542</v>
      </c>
    </row>
    <row r="190" spans="1:4">
      <c r="A190" s="66">
        <f t="shared" si="2"/>
        <v>40015</v>
      </c>
      <c r="B190" s="123">
        <v>17921</v>
      </c>
      <c r="C190" s="65">
        <v>2051</v>
      </c>
      <c r="D190" s="204">
        <f>'Baltic Indices'!C66</f>
        <v>3345</v>
      </c>
    </row>
    <row r="191" spans="1:4">
      <c r="A191" s="66">
        <f t="shared" si="2"/>
        <v>40022</v>
      </c>
      <c r="B191" s="123">
        <v>18789</v>
      </c>
      <c r="C191" s="65">
        <v>2091</v>
      </c>
      <c r="D191" s="204">
        <f>'Baltic Indices'!C67</f>
        <v>3350</v>
      </c>
    </row>
    <row r="192" spans="1:4">
      <c r="A192" s="66">
        <f t="shared" si="2"/>
        <v>40029</v>
      </c>
      <c r="B192" s="123">
        <v>18146</v>
      </c>
      <c r="C192" s="65">
        <v>2081</v>
      </c>
      <c r="D192" s="204">
        <f>'Baltic Indices'!C68</f>
        <v>2772</v>
      </c>
    </row>
    <row r="193" spans="1:4">
      <c r="A193" s="66">
        <f t="shared" si="2"/>
        <v>40036</v>
      </c>
      <c r="B193" s="123">
        <v>15654</v>
      </c>
      <c r="C193" s="65">
        <v>1840</v>
      </c>
      <c r="D193" s="204">
        <f>'Baltic Indices'!C69</f>
        <v>2752</v>
      </c>
    </row>
    <row r="194" spans="1:4">
      <c r="A194" s="66">
        <f t="shared" si="2"/>
        <v>40043</v>
      </c>
      <c r="B194" s="123">
        <v>14617</v>
      </c>
      <c r="C194" s="65">
        <v>1709</v>
      </c>
      <c r="D194" s="204">
        <f>'Baltic Indices'!C70</f>
        <v>2468</v>
      </c>
    </row>
    <row r="195" spans="1:4">
      <c r="A195" s="66">
        <f t="shared" si="2"/>
        <v>40050</v>
      </c>
      <c r="B195" s="123">
        <v>13363</v>
      </c>
      <c r="C195" s="65">
        <v>1733</v>
      </c>
      <c r="D195" s="204">
        <f>'Baltic Indices'!C71</f>
        <v>2437</v>
      </c>
    </row>
    <row r="196" spans="1:4">
      <c r="A196" s="66">
        <f t="shared" si="2"/>
        <v>40057</v>
      </c>
      <c r="B196" s="65">
        <v>11446</v>
      </c>
      <c r="C196" s="65">
        <v>1740</v>
      </c>
      <c r="D196" s="204">
        <f>'Baltic Indices'!C72</f>
        <v>2415</v>
      </c>
    </row>
    <row r="197" spans="1:4">
      <c r="A197" s="66">
        <f t="shared" si="2"/>
        <v>40064</v>
      </c>
      <c r="B197" s="123">
        <v>11463</v>
      </c>
      <c r="C197" s="65">
        <v>1742</v>
      </c>
      <c r="D197" s="204">
        <f>'Baltic Indices'!C73</f>
        <v>2468</v>
      </c>
    </row>
    <row r="198" spans="1:4">
      <c r="A198" s="66">
        <f t="shared" si="2"/>
        <v>40071</v>
      </c>
      <c r="B198" s="123">
        <v>14113</v>
      </c>
      <c r="C198" s="65">
        <v>1917</v>
      </c>
      <c r="D198" s="204">
        <f>'Baltic Indices'!C74</f>
        <v>2356</v>
      </c>
    </row>
    <row r="199" spans="1:4">
      <c r="A199" s="66">
        <f t="shared" si="2"/>
        <v>40078</v>
      </c>
      <c r="B199" s="123">
        <v>15394</v>
      </c>
      <c r="C199" s="65">
        <v>2063</v>
      </c>
      <c r="D199" s="204">
        <f>'Baltic Indices'!C75</f>
        <v>2183</v>
      </c>
    </row>
    <row r="200" spans="1:4">
      <c r="A200" s="66">
        <f t="shared" si="2"/>
        <v>40085</v>
      </c>
      <c r="B200" s="123">
        <v>15435</v>
      </c>
      <c r="C200" s="65">
        <v>2058</v>
      </c>
      <c r="D200" s="204">
        <f>'Baltic Indices'!C76</f>
        <v>2357</v>
      </c>
    </row>
    <row r="201" spans="1:4">
      <c r="A201" s="66">
        <f t="shared" si="2"/>
        <v>40092</v>
      </c>
      <c r="B201" s="123">
        <v>14459</v>
      </c>
      <c r="C201" s="65">
        <v>1868</v>
      </c>
      <c r="D201" s="204">
        <f>'Baltic Indices'!C77</f>
        <v>2695</v>
      </c>
    </row>
    <row r="202" spans="1:4">
      <c r="A202" s="66">
        <f t="shared" si="2"/>
        <v>40099</v>
      </c>
      <c r="B202" s="123">
        <v>14777</v>
      </c>
      <c r="C202" s="65">
        <v>1800</v>
      </c>
      <c r="D202" s="204">
        <f>'Baltic Indices'!C78</f>
        <v>2728</v>
      </c>
    </row>
    <row r="203" spans="1:4">
      <c r="A203" s="66">
        <f t="shared" si="2"/>
        <v>40106</v>
      </c>
      <c r="B203" s="123">
        <v>18223</v>
      </c>
      <c r="C203" s="65">
        <v>1903</v>
      </c>
      <c r="D203" s="204">
        <f>'Baltic Indices'!C79</f>
        <v>3043</v>
      </c>
    </row>
    <row r="204" spans="1:4">
      <c r="A204" s="66">
        <f t="shared" si="2"/>
        <v>40113</v>
      </c>
      <c r="B204" s="123">
        <v>18167</v>
      </c>
      <c r="C204" s="65">
        <v>1852</v>
      </c>
      <c r="D204" s="204">
        <f>'Baltic Indices'!C80</f>
        <v>3103</v>
      </c>
    </row>
    <row r="205" spans="1:4">
      <c r="A205" s="66">
        <f t="shared" si="2"/>
        <v>40120</v>
      </c>
      <c r="B205" s="123">
        <v>18271</v>
      </c>
      <c r="C205" s="65">
        <v>1820</v>
      </c>
      <c r="D205" s="204">
        <f>'Baltic Indices'!C81</f>
        <v>3393</v>
      </c>
    </row>
    <row r="206" spans="1:4">
      <c r="A206" s="66">
        <f t="shared" si="2"/>
        <v>40127</v>
      </c>
      <c r="B206" s="123">
        <v>18983</v>
      </c>
      <c r="C206" s="197">
        <v>1888</v>
      </c>
      <c r="D206" s="204">
        <f>'Baltic Indices'!C82</f>
        <v>4111</v>
      </c>
    </row>
    <row r="207" spans="1:4">
      <c r="A207" s="66">
        <f t="shared" si="2"/>
        <v>40134</v>
      </c>
      <c r="B207" s="123">
        <v>21114</v>
      </c>
      <c r="C207" s="65">
        <v>2147</v>
      </c>
      <c r="D207" s="204">
        <f>'Baltic Indices'!C83</f>
        <v>4507</v>
      </c>
    </row>
    <row r="208" spans="1:4">
      <c r="A208" s="66">
        <f t="shared" si="2"/>
        <v>40141</v>
      </c>
      <c r="B208" s="123">
        <v>25720</v>
      </c>
      <c r="C208" s="65">
        <f>'Baltic Indices'!F83</f>
        <v>2487</v>
      </c>
      <c r="D208" s="204">
        <f>'Baltic Indices'!C84</f>
        <v>3974</v>
      </c>
    </row>
    <row r="209" spans="1:4">
      <c r="A209" s="66">
        <f t="shared" si="2"/>
        <v>40148</v>
      </c>
      <c r="B209" s="123">
        <v>24677</v>
      </c>
      <c r="C209" s="65">
        <f>'Baltic Indices'!F84</f>
        <v>2446</v>
      </c>
      <c r="D209" s="204">
        <f>'Baltic Indices'!C85</f>
        <v>4107</v>
      </c>
    </row>
    <row r="210" spans="1:4">
      <c r="A210" s="66">
        <f t="shared" si="2"/>
        <v>40155</v>
      </c>
      <c r="B210" s="123">
        <v>23963</v>
      </c>
      <c r="C210" s="65">
        <f>'Baltic Indices'!F85</f>
        <v>2382</v>
      </c>
      <c r="D210" s="204">
        <f>'Baltic Indices'!C86</f>
        <v>3579</v>
      </c>
    </row>
    <row r="211" spans="1:4">
      <c r="A211" s="66">
        <f t="shared" si="2"/>
        <v>40162</v>
      </c>
      <c r="B211" s="123">
        <v>23421</v>
      </c>
      <c r="C211" s="65">
        <f>'Baltic Indices'!F86</f>
        <v>2429</v>
      </c>
      <c r="D211" s="204">
        <f>'Baltic Indices'!C87</f>
        <v>3376</v>
      </c>
    </row>
    <row r="212" spans="1:4">
      <c r="A212" s="66">
        <f t="shared" si="2"/>
        <v>40169</v>
      </c>
      <c r="B212" s="123">
        <v>23421</v>
      </c>
      <c r="C212" s="65">
        <f>'Baltic Indices'!F87</f>
        <v>2340</v>
      </c>
      <c r="D212" s="204">
        <f>'Baltic Indices'!C88</f>
        <v>3005</v>
      </c>
    </row>
    <row r="213" spans="1:4">
      <c r="A213" s="66">
        <f t="shared" si="2"/>
        <v>40176</v>
      </c>
      <c r="B213" s="123">
        <v>18380</v>
      </c>
      <c r="C213" s="65">
        <f>'Baltic Indices'!F88</f>
        <v>2224</v>
      </c>
      <c r="D213" s="204">
        <f>'Baltic Indices'!C89</f>
        <v>3140</v>
      </c>
    </row>
    <row r="214" spans="1:4">
      <c r="A214" s="66">
        <v>40186</v>
      </c>
      <c r="B214" s="123">
        <v>21208</v>
      </c>
      <c r="C214" s="65">
        <f>'Baltic Indices'!F89</f>
        <v>2418</v>
      </c>
      <c r="D214" s="204">
        <f>'Baltic Indices'!C90</f>
        <v>3299</v>
      </c>
    </row>
    <row r="215" spans="1:4">
      <c r="A215" s="66">
        <f t="shared" si="2"/>
        <v>40193</v>
      </c>
      <c r="B215" s="123">
        <v>21729</v>
      </c>
      <c r="C215" s="65">
        <f>'Baltic Indices'!F90</f>
        <v>2535</v>
      </c>
      <c r="D215" s="204">
        <f>'Baltic Indices'!C91</f>
        <v>3204</v>
      </c>
    </row>
    <row r="216" spans="1:4">
      <c r="A216" s="66">
        <v>40200</v>
      </c>
      <c r="B216" s="123">
        <v>20863</v>
      </c>
      <c r="C216" s="65">
        <f>'Baltic Indices'!F91</f>
        <v>2449</v>
      </c>
      <c r="D216" s="204">
        <f>'Baltic Indices'!C92</f>
        <v>2848</v>
      </c>
    </row>
    <row r="217" spans="1:4">
      <c r="A217" s="66">
        <f t="shared" si="2"/>
        <v>40207</v>
      </c>
      <c r="B217" s="123">
        <v>18529</v>
      </c>
      <c r="C217" s="65">
        <f>'Baltic Indices'!F92</f>
        <v>2271</v>
      </c>
      <c r="D217" s="204">
        <f>'Baltic Indices'!C93</f>
        <v>2715</v>
      </c>
    </row>
    <row r="218" spans="1:4">
      <c r="A218" s="66">
        <f t="shared" si="2"/>
        <v>40214</v>
      </c>
      <c r="B218" s="123">
        <v>17596</v>
      </c>
      <c r="C218" s="65">
        <f>'Baltic Indices'!F93</f>
        <v>2156</v>
      </c>
      <c r="D218" s="204">
        <f>'Baltic Indices'!C94</f>
        <v>2571</v>
      </c>
    </row>
    <row r="219" spans="1:4">
      <c r="A219" s="66">
        <f t="shared" si="2"/>
        <v>40221</v>
      </c>
      <c r="B219" s="123">
        <v>16275</v>
      </c>
      <c r="C219" s="65">
        <f>'Baltic Indices'!F94</f>
        <v>2048</v>
      </c>
      <c r="D219" s="204">
        <f>'Baltic Indices'!C95</f>
        <v>2661</v>
      </c>
    </row>
    <row r="220" spans="1:4">
      <c r="A220" s="66">
        <f t="shared" si="2"/>
        <v>40228</v>
      </c>
      <c r="B220" s="123">
        <v>16729</v>
      </c>
      <c r="C220" s="65">
        <f>'Baltic Indices'!F95</f>
        <v>2029</v>
      </c>
      <c r="D220" s="204">
        <f>'Baltic Indices'!C96</f>
        <v>2738</v>
      </c>
    </row>
    <row r="221" spans="1:4">
      <c r="A221" s="66">
        <f t="shared" si="2"/>
        <v>40235</v>
      </c>
      <c r="B221" s="123">
        <v>20588</v>
      </c>
      <c r="C221" s="65">
        <f>'Baltic Indices'!F96</f>
        <v>2288</v>
      </c>
      <c r="D221" s="204">
        <f>'Baltic Indices'!C97</f>
        <v>3242</v>
      </c>
    </row>
    <row r="222" spans="1:4">
      <c r="A222" s="66">
        <f t="shared" si="2"/>
        <v>40242</v>
      </c>
      <c r="B222" s="123">
        <v>23375</v>
      </c>
      <c r="C222" s="65">
        <f>'Baltic Indices'!F97</f>
        <v>2472</v>
      </c>
      <c r="D222" s="204">
        <f>'Baltic Indices'!C98</f>
        <v>3506</v>
      </c>
    </row>
    <row r="223" spans="1:4">
      <c r="A223" s="66">
        <f t="shared" si="2"/>
        <v>40249</v>
      </c>
      <c r="B223" s="123">
        <v>27168</v>
      </c>
      <c r="C223" s="65">
        <f>'Baltic Indices'!F98</f>
        <v>2731</v>
      </c>
      <c r="D223" s="204">
        <f>'Baltic Indices'!C99</f>
        <v>3379</v>
      </c>
    </row>
    <row r="224" spans="1:4">
      <c r="A224" s="66">
        <f t="shared" si="2"/>
        <v>40256</v>
      </c>
      <c r="B224" s="123">
        <v>30954</v>
      </c>
      <c r="C224" s="65">
        <f>'Baltic Indices'!F99</f>
        <v>2929</v>
      </c>
      <c r="D224" s="204">
        <f>'Baltic Indices'!C100</f>
        <v>3098</v>
      </c>
    </row>
    <row r="225" spans="1:4">
      <c r="A225" s="66">
        <f t="shared" si="2"/>
        <v>40263</v>
      </c>
      <c r="B225" s="123">
        <v>25400</v>
      </c>
      <c r="C225" s="65">
        <f>'Baltic Indices'!F100</f>
        <v>2647</v>
      </c>
      <c r="D225" s="204">
        <f>'Baltic Indices'!C101</f>
        <v>2991</v>
      </c>
    </row>
    <row r="226" spans="1:4">
      <c r="A226" s="66">
        <f t="shared" si="2"/>
        <v>40270</v>
      </c>
      <c r="B226" s="123">
        <v>22525</v>
      </c>
      <c r="C226" s="65">
        <f>'Baltic Indices'!F101</f>
        <v>2409</v>
      </c>
      <c r="D226" s="204">
        <f>'Baltic Indices'!C102</f>
        <v>2913</v>
      </c>
    </row>
    <row r="227" spans="1:4">
      <c r="A227" s="66">
        <f t="shared" si="2"/>
        <v>40277</v>
      </c>
      <c r="B227" s="123">
        <v>23358</v>
      </c>
      <c r="C227" s="65">
        <f>'Baltic Indices'!F102</f>
        <v>2490</v>
      </c>
      <c r="D227" s="204">
        <f>'Baltic Indices'!C103</f>
        <v>3009</v>
      </c>
    </row>
    <row r="228" spans="1:4">
      <c r="A228" s="66">
        <f t="shared" si="2"/>
        <v>40284</v>
      </c>
      <c r="B228" s="123">
        <v>23246</v>
      </c>
      <c r="C228" s="65">
        <f>'Baltic Indices'!F103</f>
        <v>2594</v>
      </c>
      <c r="D228" s="204">
        <f>'Baltic Indices'!C104</f>
        <v>3013</v>
      </c>
    </row>
    <row r="229" spans="1:4">
      <c r="A229" s="66">
        <f t="shared" si="2"/>
        <v>40291</v>
      </c>
      <c r="B229" s="123">
        <v>22658</v>
      </c>
      <c r="C229" s="65">
        <f>'Baltic Indices'!F104</f>
        <v>2656</v>
      </c>
      <c r="D229" s="204">
        <f>'Baltic Indices'!C105</f>
        <v>3354</v>
      </c>
    </row>
    <row r="230" spans="1:4">
      <c r="A230" s="66">
        <f t="shared" si="2"/>
        <v>40298</v>
      </c>
      <c r="B230" s="123">
        <v>22499</v>
      </c>
      <c r="C230" s="65">
        <f>'Baltic Indices'!F105</f>
        <v>2715</v>
      </c>
      <c r="D230" s="204">
        <f>'Baltic Indices'!C106</f>
        <v>3608</v>
      </c>
    </row>
    <row r="231" spans="1:4">
      <c r="A231" s="66">
        <f t="shared" si="2"/>
        <v>40305</v>
      </c>
      <c r="B231" s="123">
        <v>24585</v>
      </c>
      <c r="C231" s="65">
        <f>'Baltic Indices'!F106</f>
        <v>2888</v>
      </c>
      <c r="D231" s="204">
        <f>'Baltic Indices'!C107</f>
        <v>3929</v>
      </c>
    </row>
    <row r="232" spans="1:4">
      <c r="A232" s="66">
        <f t="shared" si="2"/>
        <v>40312</v>
      </c>
      <c r="B232" s="123">
        <v>27308</v>
      </c>
      <c r="C232" s="65">
        <f>'Baltic Indices'!F107</f>
        <v>3076</v>
      </c>
      <c r="D232" s="204">
        <f>'Baltic Indices'!C108</f>
        <v>3844</v>
      </c>
    </row>
    <row r="233" spans="1:4">
      <c r="A233" s="66">
        <f t="shared" si="2"/>
        <v>40319</v>
      </c>
      <c r="B233" s="123">
        <v>26854</v>
      </c>
      <c r="C233" s="65">
        <f>'Baltic Indices'!F108</f>
        <v>3095</v>
      </c>
      <c r="D233" s="204">
        <f>'Baltic Indices'!C109</f>
        <v>4078</v>
      </c>
    </row>
    <row r="234" spans="1:4">
      <c r="A234" s="66">
        <f t="shared" si="2"/>
        <v>40326</v>
      </c>
      <c r="B234" s="123">
        <v>25590</v>
      </c>
      <c r="C234" s="65">
        <f>'Baltic Indices'!F109</f>
        <v>2982</v>
      </c>
      <c r="D234" s="204">
        <f>'Baltic Indices'!C110</f>
        <v>3844</v>
      </c>
    </row>
    <row r="235" spans="1:4">
      <c r="A235" s="66">
        <f t="shared" si="2"/>
        <v>40333</v>
      </c>
      <c r="B235" s="123">
        <v>23115</v>
      </c>
      <c r="C235" s="65">
        <f>'Baltic Indices'!F110</f>
        <v>2741</v>
      </c>
      <c r="D235" s="204">
        <f>'Baltic Indices'!C111</f>
        <v>3288</v>
      </c>
    </row>
    <row r="236" spans="1:4">
      <c r="A236" s="66">
        <f t="shared" si="2"/>
        <v>40340</v>
      </c>
      <c r="B236" s="123">
        <v>19735</v>
      </c>
      <c r="C236" s="65">
        <f>'Baltic Indices'!F111</f>
        <v>2410</v>
      </c>
      <c r="D236" s="204">
        <f>'Baltic Indices'!C112</f>
        <v>2694</v>
      </c>
    </row>
    <row r="237" spans="1:4">
      <c r="A237" s="66">
        <f t="shared" si="2"/>
        <v>40347</v>
      </c>
      <c r="B237" s="123">
        <v>18774</v>
      </c>
      <c r="C237" s="65">
        <f>'Baltic Indices'!F112</f>
        <v>2232</v>
      </c>
      <c r="D237" s="204">
        <f>'Baltic Indices'!C113</f>
        <v>2501</v>
      </c>
    </row>
    <row r="238" spans="1:4">
      <c r="A238" s="66">
        <f t="shared" si="2"/>
        <v>40354</v>
      </c>
      <c r="B238" s="123">
        <v>19908</v>
      </c>
      <c r="C238" s="65">
        <f>'Baltic Indices'!F113</f>
        <v>2122</v>
      </c>
      <c r="D238" s="204">
        <f>'Baltic Indices'!C114</f>
        <v>2280</v>
      </c>
    </row>
    <row r="239" spans="1:4">
      <c r="A239" s="66">
        <f t="shared" si="2"/>
        <v>40361</v>
      </c>
      <c r="B239" s="123">
        <v>18735</v>
      </c>
      <c r="C239" s="65">
        <f>'Baltic Indices'!F114</f>
        <v>1995</v>
      </c>
      <c r="D239" s="204">
        <f>'Baltic Indices'!C115</f>
        <v>1902</v>
      </c>
    </row>
    <row r="240" spans="1:4">
      <c r="A240" s="66">
        <f t="shared" si="2"/>
        <v>40368</v>
      </c>
      <c r="B240" s="123">
        <v>17558</v>
      </c>
      <c r="C240" s="204">
        <f>'Baltic Indices'!F115</f>
        <v>1817</v>
      </c>
      <c r="D240" s="204">
        <f>'Baltic Indices'!C116</f>
        <v>1720</v>
      </c>
    </row>
    <row r="241" spans="1:4">
      <c r="A241" s="66">
        <f t="shared" si="2"/>
        <v>40375</v>
      </c>
      <c r="B241" s="123">
        <v>16450</v>
      </c>
      <c r="C241" s="204">
        <f>'Baltic Indices'!F116</f>
        <v>1669</v>
      </c>
      <c r="D241" s="204">
        <f>'Baltic Indices'!C117</f>
        <v>1826</v>
      </c>
    </row>
    <row r="242" spans="1:4">
      <c r="A242" s="66">
        <f t="shared" si="2"/>
        <v>40382</v>
      </c>
      <c r="B242" s="123">
        <v>17524</v>
      </c>
      <c r="C242" s="204">
        <f>'Baltic Indices'!F117</f>
        <v>1745</v>
      </c>
      <c r="D242" s="204">
        <f>'Baltic Indices'!C118</f>
        <v>1967</v>
      </c>
    </row>
    <row r="243" spans="1:4">
      <c r="A243" s="66">
        <f t="shared" si="2"/>
        <v>40389</v>
      </c>
      <c r="B243" s="123">
        <v>17986</v>
      </c>
      <c r="C243" s="204">
        <f>'Baltic Indices'!F118</f>
        <v>1760</v>
      </c>
      <c r="D243" s="204">
        <f>'Baltic Indices'!C119</f>
        <v>2030</v>
      </c>
    </row>
    <row r="244" spans="1:4">
      <c r="A244" s="66">
        <f t="shared" si="2"/>
        <v>40396</v>
      </c>
      <c r="B244" s="123">
        <v>17387</v>
      </c>
      <c r="C244" s="204">
        <f>'Baltic Indices'!F119</f>
        <v>1731</v>
      </c>
      <c r="D244" s="204">
        <f>'Baltic Indices'!C120</f>
        <v>2468</v>
      </c>
    </row>
    <row r="245" spans="1:4">
      <c r="A245" s="66">
        <f t="shared" si="2"/>
        <v>40403</v>
      </c>
      <c r="B245" s="123">
        <v>18119</v>
      </c>
      <c r="C245" s="204">
        <f>'Baltic Indices'!F120</f>
        <v>1831</v>
      </c>
      <c r="D245" s="204">
        <f>'Baltic Indices'!C121</f>
        <v>2756</v>
      </c>
    </row>
    <row r="246" spans="1:4">
      <c r="A246" s="66">
        <f t="shared" si="2"/>
        <v>40410</v>
      </c>
      <c r="B246" s="123">
        <v>21504</v>
      </c>
      <c r="C246" s="204">
        <f>'Baltic Indices'!F121</f>
        <v>2076</v>
      </c>
      <c r="D246" s="204">
        <f>'Baltic Indices'!C122</f>
        <v>2712</v>
      </c>
    </row>
    <row r="247" spans="1:4">
      <c r="A247" s="66">
        <f t="shared" si="2"/>
        <v>40417</v>
      </c>
      <c r="B247" s="123">
        <v>21719</v>
      </c>
      <c r="C247" s="204">
        <f>'Baltic Indices'!F122</f>
        <v>2109</v>
      </c>
      <c r="D247" s="204">
        <f>'Baltic Indices'!C123</f>
        <v>2876</v>
      </c>
    </row>
    <row r="248" spans="1:4">
      <c r="A248" s="66">
        <f t="shared" si="2"/>
        <v>40424</v>
      </c>
      <c r="B248" s="123">
        <v>19388</v>
      </c>
      <c r="C248" s="204">
        <f>'Baltic Indices'!F123</f>
        <v>1992</v>
      </c>
      <c r="D248" s="204">
        <f>'Baltic Indices'!C124</f>
        <v>2995</v>
      </c>
    </row>
    <row r="249" spans="1:4">
      <c r="A249" s="66">
        <f t="shared" si="2"/>
        <v>40431</v>
      </c>
      <c r="B249" s="123">
        <v>19829</v>
      </c>
      <c r="C249" s="204">
        <f>'Baltic Indices'!F124</f>
        <v>2046</v>
      </c>
      <c r="D249" s="204">
        <f>'Baltic Indices'!C125</f>
        <v>2676</v>
      </c>
    </row>
    <row r="250" spans="1:4">
      <c r="A250" s="66">
        <f t="shared" si="2"/>
        <v>40438</v>
      </c>
      <c r="B250" s="123">
        <v>19588</v>
      </c>
      <c r="C250" s="204">
        <f>'Baltic Indices'!F125</f>
        <v>2012</v>
      </c>
      <c r="D250" s="204">
        <f>'Baltic Indices'!C126</f>
        <v>2444</v>
      </c>
    </row>
    <row r="251" spans="1:4">
      <c r="A251" s="66">
        <f t="shared" si="2"/>
        <v>40445</v>
      </c>
      <c r="B251" s="123">
        <v>16669</v>
      </c>
      <c r="C251" s="204">
        <f>'Baltic Indices'!F126</f>
        <v>1879</v>
      </c>
      <c r="D251" s="204">
        <f>'Baltic Indices'!C127</f>
        <v>2446</v>
      </c>
    </row>
    <row r="252" spans="1:4">
      <c r="A252" s="66">
        <f t="shared" si="2"/>
        <v>40452</v>
      </c>
      <c r="B252" s="123">
        <v>16389</v>
      </c>
      <c r="C252" s="204">
        <f>'Baltic Indices'!F127</f>
        <v>1847</v>
      </c>
      <c r="D252" s="204">
        <f>'Baltic Indices'!C128</f>
        <v>2639</v>
      </c>
    </row>
    <row r="253" spans="1:4">
      <c r="A253" s="66">
        <f t="shared" si="2"/>
        <v>40459</v>
      </c>
      <c r="B253" s="123">
        <v>17992</v>
      </c>
      <c r="C253" s="204">
        <f>'Baltic Indices'!F128</f>
        <v>1873</v>
      </c>
      <c r="D253" s="204">
        <f>'Baltic Indices'!C129</f>
        <v>2762</v>
      </c>
    </row>
    <row r="254" spans="1:4">
      <c r="A254" s="66">
        <f t="shared" si="2"/>
        <v>40466</v>
      </c>
      <c r="B254" s="123">
        <v>17950</v>
      </c>
      <c r="C254" s="204">
        <f>'Baltic Indices'!F129</f>
        <v>1858</v>
      </c>
      <c r="D254" s="204">
        <f>'Baltic Indices'!C130</f>
        <v>2727</v>
      </c>
    </row>
    <row r="255" spans="1:4">
      <c r="A255" s="66">
        <f t="shared" si="2"/>
        <v>40473</v>
      </c>
      <c r="B255" s="123">
        <v>17316</v>
      </c>
      <c r="C255" s="204">
        <f>'Baltic Indices'!F130</f>
        <v>1791</v>
      </c>
      <c r="D255" s="204">
        <f>'Baltic Indices'!C131</f>
        <v>2678</v>
      </c>
    </row>
    <row r="256" spans="1:4">
      <c r="A256" s="66">
        <f t="shared" si="2"/>
        <v>40480</v>
      </c>
      <c r="B256" s="123">
        <v>17162</v>
      </c>
      <c r="C256" s="204">
        <f>'Baltic Indices'!F131</f>
        <v>1750</v>
      </c>
      <c r="D256" s="204">
        <f>'Baltic Indices'!C132</f>
        <v>2495</v>
      </c>
    </row>
    <row r="257" spans="1:4">
      <c r="A257" s="66">
        <f t="shared" si="2"/>
        <v>40487</v>
      </c>
      <c r="B257" s="123">
        <v>16045</v>
      </c>
      <c r="C257" s="204">
        <f>'Baltic Indices'!F132</f>
        <v>1628</v>
      </c>
      <c r="D257" s="204">
        <f>'Baltic Indices'!C133</f>
        <v>2313</v>
      </c>
    </row>
    <row r="258" spans="1:4">
      <c r="A258" s="66">
        <f t="shared" si="2"/>
        <v>40494</v>
      </c>
      <c r="B258" s="123">
        <v>14600</v>
      </c>
      <c r="C258" s="204">
        <f>'Baltic Indices'!F133</f>
        <v>1516</v>
      </c>
      <c r="D258" s="204">
        <f>'Baltic Indices'!C134</f>
        <v>2155</v>
      </c>
    </row>
    <row r="259" spans="1:4">
      <c r="A259" s="66">
        <f t="shared" si="2"/>
        <v>40501</v>
      </c>
      <c r="B259" s="123">
        <v>11668</v>
      </c>
      <c r="C259" s="204">
        <f>'Baltic Indices'!F134</f>
        <v>1389</v>
      </c>
      <c r="D259" s="204">
        <f>'Baltic Indices'!C135</f>
        <v>2170</v>
      </c>
    </row>
    <row r="260" spans="1:4">
      <c r="A260" s="66">
        <f t="shared" si="2"/>
        <v>40508</v>
      </c>
      <c r="B260" s="123">
        <v>12496</v>
      </c>
      <c r="C260" s="204">
        <f>'Baltic Indices'!F135</f>
        <v>1486</v>
      </c>
      <c r="D260" s="204">
        <f>'Baltic Indices'!C136</f>
        <v>2168</v>
      </c>
    </row>
    <row r="261" spans="1:4">
      <c r="A261" s="66">
        <f t="shared" si="2"/>
        <v>40515</v>
      </c>
      <c r="B261" s="123">
        <v>14517</v>
      </c>
      <c r="C261" s="204">
        <f>'Baltic Indices'!F136</f>
        <v>1593</v>
      </c>
      <c r="D261" s="204">
        <f>'Baltic Indices'!C137</f>
        <v>2095</v>
      </c>
    </row>
    <row r="262" spans="1:4">
      <c r="A262" s="66">
        <f t="shared" si="2"/>
        <v>40522</v>
      </c>
      <c r="B262" s="123">
        <v>15077</v>
      </c>
      <c r="C262" s="204">
        <f>'Baltic Indices'!F137</f>
        <v>1670</v>
      </c>
      <c r="D262" s="204">
        <f>'Baltic Indices'!C138</f>
        <v>1999</v>
      </c>
    </row>
    <row r="263" spans="1:4">
      <c r="A263" s="66">
        <f t="shared" si="2"/>
        <v>40529</v>
      </c>
      <c r="B263" s="123">
        <v>14158</v>
      </c>
      <c r="C263" s="204">
        <f>'Baltic Indices'!F138</f>
        <v>1613</v>
      </c>
      <c r="D263" s="204">
        <f>'Baltic Indices'!C139</f>
        <v>1773</v>
      </c>
    </row>
    <row r="264" spans="1:4">
      <c r="A264" s="66">
        <f t="shared" si="2"/>
        <v>40536</v>
      </c>
      <c r="B264" s="123">
        <v>11795</v>
      </c>
      <c r="C264" s="204">
        <f>'Baltic Indices'!F139</f>
        <v>1493</v>
      </c>
      <c r="D264" s="204">
        <f>'Baltic Indices'!C140</f>
        <v>1773</v>
      </c>
    </row>
    <row r="265" spans="1:4">
      <c r="A265" s="66">
        <f t="shared" ref="A265:A278" si="3">A264+7</f>
        <v>40543</v>
      </c>
      <c r="B265" s="123">
        <v>11795</v>
      </c>
      <c r="C265" s="204">
        <f>'Baltic Indices'!F140</f>
        <v>1493</v>
      </c>
      <c r="D265" s="204">
        <f>'Baltic Indices'!C141</f>
        <v>1519</v>
      </c>
    </row>
    <row r="266" spans="1:4">
      <c r="A266" s="66">
        <f t="shared" si="3"/>
        <v>40550</v>
      </c>
      <c r="B266" s="123">
        <v>9012</v>
      </c>
      <c r="C266" s="204">
        <f>'Baltic Indices'!F141</f>
        <v>1341</v>
      </c>
      <c r="D266" s="204">
        <f>'Baltic Indices'!C142</f>
        <v>1439</v>
      </c>
    </row>
    <row r="267" spans="1:4">
      <c r="A267" s="66">
        <f t="shared" si="3"/>
        <v>40557</v>
      </c>
      <c r="B267" s="123">
        <v>8258</v>
      </c>
      <c r="C267" s="204">
        <f>'Baltic Indices'!F142</f>
        <v>1393</v>
      </c>
      <c r="D267" s="204">
        <f>'Baltic Indices'!C143</f>
        <v>1370</v>
      </c>
    </row>
    <row r="268" spans="1:4">
      <c r="A268" s="66">
        <f t="shared" si="3"/>
        <v>40564</v>
      </c>
      <c r="B268" s="123">
        <v>8492</v>
      </c>
      <c r="C268" s="204">
        <f>'Baltic Indices'!F143</f>
        <v>1427</v>
      </c>
      <c r="D268" s="204">
        <f>'Baltic Indices'!C144</f>
        <v>1137</v>
      </c>
    </row>
    <row r="269" spans="1:4">
      <c r="A269" s="66">
        <f t="shared" si="3"/>
        <v>40571</v>
      </c>
      <c r="B269" s="123">
        <v>7162</v>
      </c>
      <c r="C269" s="204">
        <f>'Baltic Indices'!F144</f>
        <v>1209</v>
      </c>
      <c r="D269" s="204">
        <f>'Baltic Indices'!C145</f>
        <v>1043</v>
      </c>
    </row>
    <row r="270" spans="1:4">
      <c r="A270" s="66">
        <f t="shared" si="3"/>
        <v>40578</v>
      </c>
      <c r="B270" s="123">
        <v>7005</v>
      </c>
      <c r="C270" s="204">
        <f>'Baltic Indices'!F145</f>
        <v>1090</v>
      </c>
      <c r="D270" s="204">
        <f>'Baltic Indices'!C146</f>
        <v>1178</v>
      </c>
    </row>
    <row r="271" spans="1:4">
      <c r="A271" s="66">
        <f t="shared" si="3"/>
        <v>40585</v>
      </c>
      <c r="B271" s="123">
        <v>8396</v>
      </c>
      <c r="C271" s="204">
        <f>'Baltic Indices'!F146</f>
        <v>1132</v>
      </c>
      <c r="D271" s="204">
        <f>'Baltic Indices'!C147</f>
        <v>1301</v>
      </c>
    </row>
    <row r="272" spans="1:4">
      <c r="A272" s="66">
        <f t="shared" si="3"/>
        <v>40592</v>
      </c>
      <c r="B272" s="123">
        <v>11015</v>
      </c>
      <c r="C272" s="204">
        <f>'Baltic Indices'!F147</f>
        <v>1267</v>
      </c>
      <c r="D272" s="204">
        <f>'Baltic Indices'!C148</f>
        <v>1245</v>
      </c>
    </row>
    <row r="273" spans="1:4">
      <c r="A273" s="66">
        <f t="shared" si="3"/>
        <v>40599</v>
      </c>
      <c r="B273" s="123">
        <v>13723</v>
      </c>
      <c r="C273" s="204">
        <f>'Baltic Indices'!F148</f>
        <v>1385</v>
      </c>
      <c r="D273" s="204">
        <f>'Baltic Indices'!C149</f>
        <v>1346</v>
      </c>
    </row>
    <row r="274" spans="1:4">
      <c r="A274" s="66">
        <f t="shared" si="3"/>
        <v>40606</v>
      </c>
      <c r="B274" s="123">
        <v>15485</v>
      </c>
      <c r="C274" s="204">
        <f>'Baltic Indices'!F149</f>
        <v>1467</v>
      </c>
      <c r="D274" s="204">
        <f>'Baltic Indices'!C150</f>
        <v>1562</v>
      </c>
    </row>
    <row r="275" spans="1:4">
      <c r="A275" s="66">
        <f t="shared" si="3"/>
        <v>40613</v>
      </c>
      <c r="B275" s="123">
        <v>16488</v>
      </c>
      <c r="C275" s="204">
        <f>'Baltic Indices'!F150</f>
        <v>1529</v>
      </c>
      <c r="D275" s="204">
        <f>'Baltic Indices'!C151</f>
        <v>1531</v>
      </c>
    </row>
    <row r="276" spans="1:4">
      <c r="A276" s="66">
        <f t="shared" si="3"/>
        <v>40620</v>
      </c>
      <c r="B276" s="123">
        <v>16485</v>
      </c>
      <c r="C276" s="204">
        <f>'Baltic Indices'!F151</f>
        <v>1574</v>
      </c>
      <c r="D276" s="204">
        <f>'Baltic Indices'!C152</f>
        <v>1585</v>
      </c>
    </row>
    <row r="277" spans="1:4">
      <c r="A277" s="66">
        <f t="shared" si="3"/>
        <v>40627</v>
      </c>
      <c r="B277" s="123">
        <v>16358</v>
      </c>
      <c r="C277" s="204">
        <f>'Baltic Indices'!F152</f>
        <v>1603</v>
      </c>
      <c r="D277" s="204">
        <f>'Baltic Indices'!C153</f>
        <v>1520</v>
      </c>
    </row>
    <row r="278" spans="1:4">
      <c r="A278" s="66">
        <f t="shared" si="3"/>
        <v>40634</v>
      </c>
      <c r="B278" s="123">
        <v>15421</v>
      </c>
      <c r="C278" s="204">
        <f>'Baltic Indices'!F153</f>
        <v>1511</v>
      </c>
      <c r="D278" s="204">
        <f>'Baltic Indices'!C154</f>
        <v>1376</v>
      </c>
    </row>
    <row r="279" spans="1:4">
      <c r="A279" s="66">
        <f t="shared" ref="A279:A316" si="4">A278+7</f>
        <v>40641</v>
      </c>
      <c r="B279" s="123">
        <v>15104</v>
      </c>
      <c r="C279" s="204">
        <f>'Baltic Indices'!F154</f>
        <v>1457</v>
      </c>
      <c r="D279" s="204">
        <f>'Baltic Indices'!C155</f>
        <v>1296</v>
      </c>
    </row>
    <row r="280" spans="1:4">
      <c r="A280" s="66">
        <f t="shared" si="4"/>
        <v>40648</v>
      </c>
      <c r="B280" s="123">
        <v>14473</v>
      </c>
      <c r="C280" s="204">
        <f>'Baltic Indices'!F155</f>
        <v>1414</v>
      </c>
      <c r="D280" s="204">
        <f>'Baltic Indices'!C156</f>
        <v>1254</v>
      </c>
    </row>
    <row r="281" spans="1:4">
      <c r="A281" s="66">
        <f t="shared" si="4"/>
        <v>40655</v>
      </c>
      <c r="B281" s="123">
        <v>14173</v>
      </c>
      <c r="C281" s="204">
        <f>'Baltic Indices'!F156</f>
        <v>1401</v>
      </c>
      <c r="D281" s="204">
        <f>'Baltic Indices'!C157</f>
        <v>1269</v>
      </c>
    </row>
    <row r="282" spans="1:4">
      <c r="A282" s="66">
        <f t="shared" si="4"/>
        <v>40662</v>
      </c>
      <c r="B282" s="123">
        <v>13824</v>
      </c>
      <c r="C282" s="204">
        <f>'Baltic Indices'!F157</f>
        <v>1390</v>
      </c>
      <c r="D282" s="204">
        <f>'Baltic Indices'!C158</f>
        <v>1340</v>
      </c>
    </row>
    <row r="283" spans="1:4">
      <c r="A283" s="66">
        <f t="shared" si="4"/>
        <v>40669</v>
      </c>
      <c r="B283" s="123">
        <v>12871</v>
      </c>
      <c r="C283" s="204">
        <f>'Baltic Indices'!F158</f>
        <v>1386</v>
      </c>
      <c r="D283" s="204">
        <f>'Baltic Indices'!C159</f>
        <v>1306</v>
      </c>
    </row>
    <row r="284" spans="1:4">
      <c r="A284" s="66">
        <f t="shared" si="4"/>
        <v>40676</v>
      </c>
      <c r="B284" s="123">
        <v>12883</v>
      </c>
      <c r="C284" s="204">
        <f>'Baltic Indices'!F159</f>
        <v>1392</v>
      </c>
      <c r="D284" s="204">
        <f>'Baltic Indices'!C160</f>
        <v>1349</v>
      </c>
    </row>
    <row r="285" spans="1:4">
      <c r="A285" s="66">
        <f t="shared" si="4"/>
        <v>40683</v>
      </c>
      <c r="B285" s="123">
        <v>12815</v>
      </c>
      <c r="C285" s="204">
        <f>'Baltic Indices'!F160</f>
        <v>1413</v>
      </c>
      <c r="D285" s="204">
        <f>'Baltic Indices'!C161</f>
        <v>1474</v>
      </c>
    </row>
    <row r="286" spans="1:4">
      <c r="A286" s="66">
        <f t="shared" si="4"/>
        <v>40690</v>
      </c>
      <c r="B286" s="123">
        <v>13133</v>
      </c>
      <c r="C286" s="204">
        <f>'Baltic Indices'!F161</f>
        <v>1451</v>
      </c>
      <c r="D286" s="204">
        <f>'Baltic Indices'!C162</f>
        <v>1489</v>
      </c>
    </row>
    <row r="287" spans="1:4">
      <c r="A287" s="66">
        <f t="shared" si="4"/>
        <v>40697</v>
      </c>
      <c r="B287" s="123">
        <v>12638</v>
      </c>
      <c r="C287" s="204">
        <f>'Baltic Indices'!F162</f>
        <v>1435</v>
      </c>
      <c r="D287" s="204">
        <f>'Baltic Indices'!C163</f>
        <v>1418</v>
      </c>
    </row>
    <row r="288" spans="1:4">
      <c r="A288" s="66">
        <f t="shared" si="4"/>
        <v>40704</v>
      </c>
      <c r="B288" s="123">
        <v>10158</v>
      </c>
      <c r="C288" s="204">
        <f>'Baltic Indices'!F163</f>
        <v>1348</v>
      </c>
      <c r="D288" s="204">
        <f>'Baltic Indices'!C164</f>
        <v>1423</v>
      </c>
    </row>
    <row r="289" spans="1:4">
      <c r="A289" s="66">
        <f t="shared" si="4"/>
        <v>40711</v>
      </c>
      <c r="B289" s="123">
        <v>9769</v>
      </c>
      <c r="C289" s="204">
        <f>'Baltic Indices'!F164</f>
        <v>1319</v>
      </c>
      <c r="D289" s="204">
        <f>'Baltic Indices'!C165</f>
        <v>1424</v>
      </c>
    </row>
    <row r="290" spans="1:4">
      <c r="A290" s="66">
        <f t="shared" si="4"/>
        <v>40718</v>
      </c>
      <c r="B290" s="123">
        <v>9777</v>
      </c>
      <c r="C290" s="204">
        <f>'Baltic Indices'!F165</f>
        <v>1322</v>
      </c>
      <c r="D290" s="204">
        <f>'Baltic Indices'!C166</f>
        <v>1422</v>
      </c>
    </row>
    <row r="291" spans="1:4">
      <c r="A291" s="66">
        <f t="shared" si="4"/>
        <v>40725</v>
      </c>
      <c r="B291" s="123">
        <v>9704</v>
      </c>
      <c r="C291" s="204">
        <f>'Baltic Indices'!F166</f>
        <v>1306</v>
      </c>
      <c r="D291" s="204">
        <f>'Baltic Indices'!C167</f>
        <v>1449</v>
      </c>
    </row>
    <row r="292" spans="1:4">
      <c r="A292" s="66">
        <f t="shared" si="4"/>
        <v>40732</v>
      </c>
      <c r="B292" s="123">
        <v>9385</v>
      </c>
      <c r="C292" s="204">
        <f>'Baltic Indices'!F167</f>
        <v>1277</v>
      </c>
      <c r="D292" s="204">
        <f>'Baltic Indices'!C168</f>
        <v>1353</v>
      </c>
    </row>
    <row r="293" spans="1:4">
      <c r="A293" s="66">
        <f t="shared" si="4"/>
        <v>40739</v>
      </c>
      <c r="B293" s="123">
        <v>9379</v>
      </c>
      <c r="C293" s="204">
        <f>'Baltic Indices'!F168</f>
        <v>1271</v>
      </c>
      <c r="D293" s="204">
        <f>'Baltic Indices'!C169</f>
        <v>1323</v>
      </c>
    </row>
    <row r="294" spans="1:4">
      <c r="A294" s="66">
        <f t="shared" si="4"/>
        <v>40746</v>
      </c>
      <c r="B294" s="123">
        <v>9563</v>
      </c>
      <c r="C294" s="204">
        <f>'Baltic Indices'!F169</f>
        <v>1271</v>
      </c>
      <c r="D294" s="204">
        <f>'Baltic Indices'!C170</f>
        <v>1264</v>
      </c>
    </row>
    <row r="295" spans="1:4">
      <c r="A295" s="66">
        <f t="shared" si="4"/>
        <v>40753</v>
      </c>
      <c r="B295" s="123">
        <v>9940</v>
      </c>
      <c r="C295" s="204">
        <f>'Baltic Indices'!F170</f>
        <v>1259</v>
      </c>
      <c r="D295" s="204">
        <f>'Baltic Indices'!C171</f>
        <v>1268</v>
      </c>
    </row>
    <row r="296" spans="1:4">
      <c r="A296" s="66">
        <f t="shared" si="4"/>
        <v>40760</v>
      </c>
      <c r="B296" s="123">
        <v>10113</v>
      </c>
      <c r="C296" s="204">
        <f>'Baltic Indices'!F171</f>
        <v>1250</v>
      </c>
      <c r="D296" s="204">
        <f>'Baltic Indices'!C172</f>
        <v>1287</v>
      </c>
    </row>
    <row r="297" spans="1:4">
      <c r="A297" s="66">
        <f t="shared" si="4"/>
        <v>40767</v>
      </c>
      <c r="B297" s="123">
        <v>10477</v>
      </c>
      <c r="C297" s="204">
        <f>'Baltic Indices'!F172</f>
        <v>1255</v>
      </c>
      <c r="D297" s="204">
        <f>'Baltic Indices'!C173</f>
        <v>1462</v>
      </c>
    </row>
    <row r="298" spans="1:4">
      <c r="A298" s="66">
        <f t="shared" si="4"/>
        <v>40774</v>
      </c>
      <c r="B298" s="123">
        <v>11879</v>
      </c>
      <c r="C298" s="204">
        <f>'Baltic Indices'!F173</f>
        <v>1338</v>
      </c>
      <c r="D298" s="204">
        <f>'Baltic Indices'!C174</f>
        <v>1541</v>
      </c>
    </row>
    <row r="299" spans="1:4">
      <c r="A299" s="66">
        <f t="shared" si="4"/>
        <v>40781</v>
      </c>
      <c r="B299" s="123">
        <v>12729</v>
      </c>
      <c r="C299" s="204">
        <f>'Baltic Indices'!F174</f>
        <v>1387</v>
      </c>
      <c r="D299" s="204">
        <f>'Baltic Indices'!C175</f>
        <v>1740</v>
      </c>
    </row>
    <row r="300" spans="1:4">
      <c r="A300" s="66">
        <f t="shared" si="4"/>
        <v>40788</v>
      </c>
      <c r="B300" s="123">
        <v>12425</v>
      </c>
      <c r="C300" s="204">
        <f>'Baltic Indices'!F175</f>
        <v>1379</v>
      </c>
      <c r="D300" s="204">
        <f>'Baltic Indices'!C176</f>
        <v>1838</v>
      </c>
    </row>
    <row r="301" spans="1:4">
      <c r="A301" s="66">
        <f t="shared" si="4"/>
        <v>40795</v>
      </c>
      <c r="B301" s="123">
        <v>12760</v>
      </c>
      <c r="C301" s="204">
        <f>'Baltic Indices'!F176</f>
        <v>1401</v>
      </c>
      <c r="D301" s="204">
        <f>'Baltic Indices'!C177</f>
        <v>1814</v>
      </c>
    </row>
    <row r="302" spans="1:4">
      <c r="A302" s="66">
        <f t="shared" si="4"/>
        <v>40802</v>
      </c>
      <c r="B302" s="123">
        <v>13454</v>
      </c>
      <c r="C302" s="204">
        <f>'Baltic Indices'!F177</f>
        <v>1446</v>
      </c>
      <c r="D302" s="204">
        <f>'Baltic Indices'!C178</f>
        <v>1920</v>
      </c>
    </row>
    <row r="303" spans="1:4">
      <c r="A303" s="66">
        <f t="shared" si="4"/>
        <v>40809</v>
      </c>
      <c r="B303" s="123">
        <v>13655</v>
      </c>
      <c r="C303" s="204">
        <f>'Baltic Indices'!F178</f>
        <v>1479</v>
      </c>
      <c r="D303" s="204">
        <f>'Baltic Indices'!C179</f>
        <v>1899</v>
      </c>
    </row>
    <row r="304" spans="1:4">
      <c r="A304" s="66">
        <f t="shared" si="4"/>
        <v>40816</v>
      </c>
      <c r="B304" s="123">
        <v>13775</v>
      </c>
      <c r="C304" s="204">
        <f>'Baltic Indices'!F179</f>
        <v>1499</v>
      </c>
      <c r="D304" s="204">
        <f>'Baltic Indices'!C180</f>
        <v>2000</v>
      </c>
    </row>
    <row r="305" spans="1:4">
      <c r="A305" s="66">
        <f t="shared" si="4"/>
        <v>40823</v>
      </c>
      <c r="B305" s="123">
        <v>13768</v>
      </c>
      <c r="C305" s="204">
        <f>'Baltic Indices'!F180</f>
        <v>1533</v>
      </c>
      <c r="D305" s="204">
        <f>'Baltic Indices'!C181</f>
        <v>2173</v>
      </c>
    </row>
    <row r="306" spans="1:4">
      <c r="A306" s="66">
        <f t="shared" si="4"/>
        <v>40830</v>
      </c>
      <c r="B306" s="123">
        <v>13996</v>
      </c>
      <c r="C306" s="204">
        <f>'Baltic Indices'!F181</f>
        <v>1594</v>
      </c>
      <c r="D306" s="204">
        <f>'Baltic Indices'!C182</f>
        <v>2153</v>
      </c>
    </row>
    <row r="307" spans="1:4">
      <c r="A307" s="66">
        <f t="shared" si="4"/>
        <v>40837</v>
      </c>
      <c r="B307" s="123">
        <v>13819</v>
      </c>
      <c r="C307" s="204">
        <f>'Baltic Indices'!F182</f>
        <v>1607</v>
      </c>
      <c r="D307" s="204">
        <f>'Baltic Indices'!C183</f>
        <v>2018</v>
      </c>
    </row>
    <row r="308" spans="1:4">
      <c r="A308" s="66">
        <f t="shared" si="4"/>
        <v>40844</v>
      </c>
      <c r="B308" s="123">
        <v>12217</v>
      </c>
      <c r="C308" s="204">
        <f>'Baltic Indices'!F183</f>
        <v>1545</v>
      </c>
      <c r="D308" s="204">
        <f>'Baltic Indices'!C184</f>
        <v>1784</v>
      </c>
    </row>
    <row r="309" spans="1:4">
      <c r="A309" s="66">
        <f t="shared" si="4"/>
        <v>40851</v>
      </c>
      <c r="B309" s="123">
        <v>9513</v>
      </c>
      <c r="C309" s="204">
        <f>'Baltic Indices'!F184</f>
        <v>1425</v>
      </c>
      <c r="D309" s="204">
        <f>'Baltic Indices'!C185</f>
        <v>1835</v>
      </c>
    </row>
    <row r="310" spans="1:4">
      <c r="A310" s="66">
        <f t="shared" si="4"/>
        <v>40858</v>
      </c>
      <c r="B310" s="123">
        <v>7888</v>
      </c>
      <c r="C310" s="204">
        <f>'Baltic Indices'!F185</f>
        <v>1324</v>
      </c>
      <c r="D310" s="204">
        <f>'Baltic Indices'!C186</f>
        <v>1895</v>
      </c>
    </row>
    <row r="311" spans="1:4">
      <c r="A311" s="66">
        <f t="shared" si="4"/>
        <v>40865</v>
      </c>
      <c r="B311" s="123">
        <v>8186</v>
      </c>
      <c r="C311" s="204">
        <f>'Baltic Indices'!F186</f>
        <v>1381</v>
      </c>
      <c r="D311" s="204">
        <f>'Baltic Indices'!C187</f>
        <v>1807</v>
      </c>
    </row>
    <row r="312" spans="1:4">
      <c r="A312" s="66">
        <f t="shared" si="4"/>
        <v>40872</v>
      </c>
      <c r="B312" s="123">
        <v>7900</v>
      </c>
      <c r="C312" s="204">
        <f>'Baltic Indices'!F187</f>
        <v>1380</v>
      </c>
      <c r="D312" s="204">
        <f>'Baltic Indices'!C188</f>
        <v>1866</v>
      </c>
    </row>
    <row r="313" spans="1:4">
      <c r="A313" s="66">
        <f t="shared" si="4"/>
        <v>40879</v>
      </c>
      <c r="B313" s="123">
        <v>7327</v>
      </c>
      <c r="C313" s="204">
        <f>'Baltic Indices'!F188</f>
        <v>1335</v>
      </c>
      <c r="D313" s="204">
        <f>'Baltic Indices'!C189</f>
        <v>1922</v>
      </c>
    </row>
    <row r="314" spans="1:4">
      <c r="A314" s="66">
        <f t="shared" si="4"/>
        <v>40886</v>
      </c>
      <c r="B314" s="123">
        <v>5764</v>
      </c>
      <c r="C314" s="204">
        <f>'Baltic Indices'!F189</f>
        <v>1230</v>
      </c>
      <c r="D314" s="204">
        <f>'Baltic Indices'!C190</f>
        <v>1888</v>
      </c>
    </row>
    <row r="315" spans="1:4">
      <c r="A315" s="66">
        <f t="shared" si="4"/>
        <v>40893</v>
      </c>
      <c r="B315" s="123">
        <v>5682</v>
      </c>
      <c r="C315" s="204">
        <f>'Baltic Indices'!F190</f>
        <v>1193</v>
      </c>
      <c r="D315" s="204">
        <f>'Baltic Indices'!C191</f>
        <v>1738</v>
      </c>
    </row>
    <row r="316" spans="1:4">
      <c r="A316" s="66">
        <f t="shared" si="4"/>
        <v>40900</v>
      </c>
      <c r="B316" s="123">
        <v>5955</v>
      </c>
      <c r="C316" s="204">
        <f>'Baltic Indices'!F191</f>
        <v>1176</v>
      </c>
      <c r="D316" s="204">
        <f>'Baltic Indices'!C192</f>
        <v>1624</v>
      </c>
    </row>
    <row r="317" spans="1:4">
      <c r="A317" s="66">
        <v>40914</v>
      </c>
      <c r="B317" s="123">
        <v>6098</v>
      </c>
      <c r="C317" s="204">
        <f>'Baltic Indices'!F193</f>
        <v>1112</v>
      </c>
      <c r="D317" s="204">
        <f>'Baltic Indices'!C193</f>
        <v>1347</v>
      </c>
    </row>
    <row r="318" spans="1:4">
      <c r="A318" s="30">
        <f t="shared" ref="A318:A365" si="5">A317+7</f>
        <v>40921</v>
      </c>
      <c r="B318" s="123">
        <v>5582</v>
      </c>
      <c r="C318" s="204">
        <f>'Baltic Indices'!F194</f>
        <v>971</v>
      </c>
      <c r="D318" s="204">
        <f>'Baltic Indices'!C194</f>
        <v>1053</v>
      </c>
    </row>
    <row r="319" spans="1:4">
      <c r="A319" s="30">
        <f t="shared" si="5"/>
        <v>40928</v>
      </c>
      <c r="B319" s="123">
        <v>4832</v>
      </c>
      <c r="C319" s="204">
        <f>'Baltic Indices'!F195</f>
        <v>807</v>
      </c>
      <c r="D319" s="204">
        <f>'Baltic Indices'!C195</f>
        <v>862</v>
      </c>
    </row>
    <row r="320" spans="1:4">
      <c r="A320" s="30">
        <f t="shared" si="5"/>
        <v>40935</v>
      </c>
      <c r="B320" s="123">
        <v>4286</v>
      </c>
      <c r="C320" s="204">
        <f>'Baltic Indices'!F196</f>
        <v>695</v>
      </c>
      <c r="D320" s="204">
        <f>'Baltic Indices'!C196</f>
        <v>726</v>
      </c>
    </row>
    <row r="321" spans="1:4">
      <c r="A321" s="30">
        <f t="shared" si="5"/>
        <v>40942</v>
      </c>
      <c r="B321" s="123">
        <v>4313</v>
      </c>
      <c r="C321" s="204">
        <f>'Baltic Indices'!F197</f>
        <v>608</v>
      </c>
      <c r="D321" s="204">
        <f>'Baltic Indices'!C197</f>
        <v>647</v>
      </c>
    </row>
    <row r="322" spans="1:4">
      <c r="A322" s="30">
        <f t="shared" si="5"/>
        <v>40949</v>
      </c>
      <c r="B322" s="123">
        <v>7013</v>
      </c>
      <c r="C322" s="204">
        <f>'Baltic Indices'!F198</f>
        <v>645</v>
      </c>
      <c r="D322" s="204">
        <f>'Baltic Indices'!C198</f>
        <v>715</v>
      </c>
    </row>
    <row r="323" spans="1:4">
      <c r="A323" s="30">
        <f t="shared" si="5"/>
        <v>40956</v>
      </c>
      <c r="B323" s="123">
        <v>7583</v>
      </c>
      <c r="C323" s="204">
        <f>'Baltic Indices'!F199</f>
        <v>641</v>
      </c>
      <c r="D323" s="204">
        <f>'Baltic Indices'!C199</f>
        <v>717</v>
      </c>
    </row>
    <row r="324" spans="1:4">
      <c r="A324" s="30">
        <f t="shared" si="5"/>
        <v>40963</v>
      </c>
      <c r="B324" s="123">
        <v>8154</v>
      </c>
      <c r="C324" s="204">
        <f>'Baltic Indices'!F200</f>
        <v>662</v>
      </c>
      <c r="D324" s="204">
        <f>'Baltic Indices'!C200</f>
        <v>718</v>
      </c>
    </row>
    <row r="325" spans="1:4">
      <c r="A325" s="30">
        <f t="shared" si="5"/>
        <v>40970</v>
      </c>
      <c r="B325" s="123">
        <v>9250</v>
      </c>
      <c r="C325" s="204">
        <f>'Baltic Indices'!F201</f>
        <v>745</v>
      </c>
      <c r="D325" s="204">
        <f>'Baltic Indices'!C201</f>
        <v>771</v>
      </c>
    </row>
    <row r="326" spans="1:4">
      <c r="A326" s="30">
        <f t="shared" si="5"/>
        <v>40977</v>
      </c>
      <c r="B326" s="123">
        <v>10700</v>
      </c>
      <c r="C326" s="204">
        <f>'Baltic Indices'!F202</f>
        <v>864</v>
      </c>
      <c r="D326" s="204">
        <f>'Baltic Indices'!C202</f>
        <v>824</v>
      </c>
    </row>
    <row r="327" spans="1:4">
      <c r="A327" s="30">
        <f t="shared" si="5"/>
        <v>40984</v>
      </c>
      <c r="B327" s="123">
        <v>11386</v>
      </c>
      <c r="C327" s="204">
        <f>'Baltic Indices'!F203</f>
        <v>951</v>
      </c>
      <c r="D327" s="204">
        <f>'Baltic Indices'!C203</f>
        <v>874</v>
      </c>
    </row>
    <row r="328" spans="1:4">
      <c r="A328" s="30">
        <f t="shared" si="5"/>
        <v>40991</v>
      </c>
      <c r="B328" s="123">
        <v>11833</v>
      </c>
      <c r="C328" s="204">
        <f>'Baltic Indices'!F204</f>
        <v>1035</v>
      </c>
      <c r="D328" s="204">
        <f>'Baltic Indices'!C204</f>
        <v>908</v>
      </c>
    </row>
    <row r="329" spans="1:4">
      <c r="A329" s="30">
        <f t="shared" si="5"/>
        <v>40998</v>
      </c>
      <c r="B329" s="123">
        <v>11204</v>
      </c>
      <c r="C329" s="204">
        <f>'Baltic Indices'!F205</f>
        <v>1030</v>
      </c>
      <c r="D329" s="204">
        <f>'Baltic Indices'!C205</f>
        <v>934</v>
      </c>
    </row>
    <row r="330" spans="1:4">
      <c r="A330" s="30">
        <f t="shared" si="5"/>
        <v>41005</v>
      </c>
      <c r="B330" s="123">
        <v>9673</v>
      </c>
      <c r="C330" s="204">
        <f>'Baltic Indices'!F206</f>
        <v>936</v>
      </c>
      <c r="D330" s="204">
        <f>'Baltic Indices'!C206</f>
        <v>928</v>
      </c>
    </row>
    <row r="331" spans="1:4">
      <c r="A331" s="30">
        <f t="shared" si="5"/>
        <v>41012</v>
      </c>
      <c r="B331" s="123">
        <v>9615</v>
      </c>
      <c r="C331" s="204">
        <f>'Baltic Indices'!F207</f>
        <v>936</v>
      </c>
      <c r="D331" s="204">
        <f>'Baltic Indices'!C207</f>
        <v>972</v>
      </c>
    </row>
    <row r="332" spans="1:4">
      <c r="A332" s="30">
        <f t="shared" si="5"/>
        <v>41019</v>
      </c>
      <c r="B332" s="123">
        <v>10475</v>
      </c>
      <c r="C332" s="204">
        <f>'Baltic Indices'!F208</f>
        <v>1020</v>
      </c>
      <c r="D332" s="204">
        <f>'Baltic Indices'!C208</f>
        <v>1067</v>
      </c>
    </row>
    <row r="333" spans="1:4">
      <c r="A333" s="30">
        <f t="shared" si="5"/>
        <v>41026</v>
      </c>
      <c r="B333" s="123">
        <v>10542</v>
      </c>
      <c r="C333" s="204">
        <f>'Baltic Indices'!F209</f>
        <v>1102</v>
      </c>
      <c r="D333" s="204">
        <f>'Baltic Indices'!C209</f>
        <v>1156</v>
      </c>
    </row>
    <row r="334" spans="1:4">
      <c r="A334" s="30">
        <f t="shared" si="5"/>
        <v>41033</v>
      </c>
      <c r="B334" s="123">
        <v>10350</v>
      </c>
      <c r="C334" s="204">
        <f>'Baltic Indices'!F210</f>
        <v>1118</v>
      </c>
      <c r="D334" s="204">
        <f>'Baltic Indices'!C210</f>
        <v>1157</v>
      </c>
    </row>
    <row r="335" spans="1:4">
      <c r="A335" s="30">
        <f t="shared" si="5"/>
        <v>41040</v>
      </c>
      <c r="B335" s="123">
        <v>9812</v>
      </c>
      <c r="C335" s="204">
        <f>'Baltic Indices'!F211</f>
        <v>1112</v>
      </c>
      <c r="D335" s="204">
        <f>'Baltic Indices'!C211</f>
        <v>1138</v>
      </c>
    </row>
    <row r="336" spans="1:4">
      <c r="A336" s="30">
        <f t="shared" si="5"/>
        <v>41047</v>
      </c>
      <c r="B336" s="123">
        <v>8792</v>
      </c>
      <c r="C336" s="204">
        <f>'Baltic Indices'!F212</f>
        <v>1108</v>
      </c>
      <c r="D336" s="204">
        <f>'Baltic Indices'!C212</f>
        <v>1141</v>
      </c>
    </row>
    <row r="337" spans="1:4">
      <c r="A337" s="30">
        <f t="shared" si="5"/>
        <v>41054</v>
      </c>
      <c r="B337" s="123">
        <v>7523</v>
      </c>
      <c r="C337" s="204">
        <f>'Baltic Indices'!F213</f>
        <v>1118</v>
      </c>
      <c r="D337" s="204">
        <f>'Baltic Indices'!C213</f>
        <v>1034</v>
      </c>
    </row>
    <row r="338" spans="1:4">
      <c r="A338" s="30">
        <f t="shared" si="5"/>
        <v>41061</v>
      </c>
      <c r="B338" s="123">
        <v>5785</v>
      </c>
      <c r="C338" s="204">
        <f>'Baltic Indices'!F214</f>
        <v>1023</v>
      </c>
      <c r="D338" s="204">
        <f>'Baltic Indices'!C214</f>
        <v>904</v>
      </c>
    </row>
    <row r="339" spans="1:4">
      <c r="A339" s="30">
        <f t="shared" si="5"/>
        <v>41068</v>
      </c>
      <c r="B339" s="123">
        <v>5005</v>
      </c>
      <c r="C339" s="204">
        <f>'Baltic Indices'!F215</f>
        <v>1000</v>
      </c>
      <c r="D339" s="204">
        <f>'Baltic Indices'!C215</f>
        <v>877</v>
      </c>
    </row>
    <row r="340" spans="1:4">
      <c r="A340" s="30">
        <f t="shared" si="5"/>
        <v>41075</v>
      </c>
      <c r="B340" s="123">
        <v>5250</v>
      </c>
      <c r="C340" s="204">
        <f>'Baltic Indices'!F216</f>
        <v>1061</v>
      </c>
      <c r="D340" s="204">
        <f>'Baltic Indices'!C216</f>
        <v>924</v>
      </c>
    </row>
    <row r="341" spans="1:4">
      <c r="A341" s="30">
        <f t="shared" si="5"/>
        <v>41082</v>
      </c>
      <c r="B341" s="123">
        <v>7354</v>
      </c>
      <c r="C341" s="204">
        <f>'Baltic Indices'!F217</f>
        <v>1179</v>
      </c>
      <c r="D341" s="204">
        <f>'Baltic Indices'!C217</f>
        <v>978</v>
      </c>
    </row>
    <row r="342" spans="1:4">
      <c r="A342" s="30">
        <f t="shared" si="5"/>
        <v>41089</v>
      </c>
      <c r="B342" s="123">
        <v>8292</v>
      </c>
      <c r="C342" s="204">
        <f>'Baltic Indices'!F218</f>
        <v>1257</v>
      </c>
      <c r="D342" s="204">
        <f>'Baltic Indices'!C218</f>
        <v>1004</v>
      </c>
    </row>
    <row r="343" spans="1:4">
      <c r="A343" s="30">
        <f t="shared" si="5"/>
        <v>41096</v>
      </c>
      <c r="B343" s="123">
        <v>9273</v>
      </c>
      <c r="C343" s="204">
        <f>'Baltic Indices'!F219</f>
        <v>1296</v>
      </c>
      <c r="D343" s="204">
        <f>'Baltic Indices'!C219</f>
        <v>1157</v>
      </c>
    </row>
    <row r="344" spans="1:4">
      <c r="A344" s="30">
        <f t="shared" si="5"/>
        <v>41103</v>
      </c>
      <c r="B344" s="123">
        <v>9300</v>
      </c>
      <c r="C344" s="204">
        <f>'Baltic Indices'!F220</f>
        <v>1287</v>
      </c>
      <c r="D344" s="204">
        <f>'Baltic Indices'!C220</f>
        <v>1110</v>
      </c>
    </row>
    <row r="345" spans="1:4">
      <c r="A345" s="30">
        <f t="shared" si="5"/>
        <v>41110</v>
      </c>
      <c r="B345" s="123">
        <v>8765</v>
      </c>
      <c r="C345" s="204">
        <f>'Baltic Indices'!F221</f>
        <v>1192</v>
      </c>
      <c r="D345" s="204">
        <f>'Baltic Indices'!C221</f>
        <v>1037</v>
      </c>
    </row>
    <row r="346" spans="1:4">
      <c r="A346" s="30">
        <f t="shared" si="5"/>
        <v>41117</v>
      </c>
      <c r="B346" s="123">
        <v>8065</v>
      </c>
      <c r="C346" s="204">
        <f>'Baltic Indices'!F222</f>
        <v>1069</v>
      </c>
      <c r="D346" s="204">
        <f>'Baltic Indices'!C222</f>
        <v>933</v>
      </c>
    </row>
    <row r="347" spans="1:4">
      <c r="A347" s="30">
        <f t="shared" si="5"/>
        <v>41124</v>
      </c>
      <c r="B347" s="123">
        <v>7415</v>
      </c>
      <c r="C347" s="204">
        <f>'Baltic Indices'!F223</f>
        <v>995</v>
      </c>
      <c r="D347" s="204">
        <f>'Baltic Indices'!C223</f>
        <v>852</v>
      </c>
    </row>
    <row r="348" spans="1:4">
      <c r="A348" s="30">
        <f t="shared" si="5"/>
        <v>41131</v>
      </c>
      <c r="B348" s="123">
        <v>6723</v>
      </c>
      <c r="C348" s="204">
        <f>'Baltic Indices'!F224</f>
        <v>886</v>
      </c>
      <c r="D348" s="204">
        <f>'Baltic Indices'!C224</f>
        <v>774</v>
      </c>
    </row>
    <row r="349" spans="1:4">
      <c r="A349" s="30">
        <f t="shared" si="5"/>
        <v>41138</v>
      </c>
      <c r="B349" s="123">
        <v>6196</v>
      </c>
      <c r="C349" s="204">
        <f>'Baltic Indices'!F225</f>
        <v>841</v>
      </c>
      <c r="D349" s="204">
        <f>'Baltic Indices'!C225</f>
        <v>714</v>
      </c>
    </row>
    <row r="350" spans="1:4">
      <c r="A350" s="30">
        <f t="shared" si="5"/>
        <v>41145</v>
      </c>
      <c r="B350" s="123">
        <v>6904</v>
      </c>
      <c r="C350" s="204">
        <f>'Baltic Indices'!F226</f>
        <v>853</v>
      </c>
      <c r="D350" s="204">
        <f>'Baltic Indices'!C226</f>
        <v>717</v>
      </c>
    </row>
    <row r="351" spans="1:4">
      <c r="A351" s="30">
        <f t="shared" si="5"/>
        <v>41152</v>
      </c>
      <c r="B351" s="123">
        <v>7512</v>
      </c>
      <c r="C351" s="204">
        <f>'Baltic Indices'!F227</f>
        <v>857</v>
      </c>
      <c r="D351" s="204">
        <f>'Baltic Indices'!C227</f>
        <v>703</v>
      </c>
    </row>
    <row r="352" spans="1:4">
      <c r="A352" s="30">
        <f t="shared" si="5"/>
        <v>41159</v>
      </c>
      <c r="B352" s="123">
        <v>7637</v>
      </c>
      <c r="C352" s="204">
        <f>'Baltic Indices'!F228</f>
        <v>832</v>
      </c>
      <c r="D352" s="204">
        <f>'Baltic Indices'!C228</f>
        <v>669</v>
      </c>
    </row>
    <row r="353" spans="1:4">
      <c r="A353" s="30">
        <f t="shared" si="5"/>
        <v>41166</v>
      </c>
      <c r="B353" s="123">
        <v>7988</v>
      </c>
      <c r="C353" s="204">
        <f>'Baltic Indices'!F229</f>
        <v>834</v>
      </c>
      <c r="D353" s="204">
        <f>'Baltic Indices'!C229</f>
        <v>662</v>
      </c>
    </row>
    <row r="354" spans="1:4">
      <c r="A354" s="30">
        <f t="shared" si="5"/>
        <v>41173</v>
      </c>
      <c r="B354" s="123">
        <v>8550</v>
      </c>
      <c r="C354" s="204">
        <f>'Baltic Indices'!F230</f>
        <v>847</v>
      </c>
      <c r="D354" s="204">
        <f>'Baltic Indices'!C230</f>
        <v>774</v>
      </c>
    </row>
    <row r="355" spans="1:4">
      <c r="A355" s="30">
        <f t="shared" si="5"/>
        <v>41180</v>
      </c>
      <c r="B355" s="123">
        <v>8262</v>
      </c>
      <c r="C355" s="204">
        <f>'Baltic Indices'!F231</f>
        <v>830</v>
      </c>
      <c r="D355" s="204">
        <f>'Baltic Indices'!C231</f>
        <v>766</v>
      </c>
    </row>
    <row r="356" spans="1:4">
      <c r="A356" s="30">
        <f t="shared" si="5"/>
        <v>41187</v>
      </c>
      <c r="B356" s="123">
        <v>7558</v>
      </c>
      <c r="C356" s="204">
        <f>'Baltic Indices'!F232</f>
        <v>795</v>
      </c>
      <c r="D356" s="204">
        <f>'Baltic Indices'!C232</f>
        <v>875</v>
      </c>
    </row>
    <row r="357" spans="1:4">
      <c r="A357" s="30">
        <f t="shared" si="5"/>
        <v>41194</v>
      </c>
      <c r="B357" s="123">
        <v>7294</v>
      </c>
      <c r="C357" s="204">
        <f>'Baltic Indices'!F233</f>
        <v>776</v>
      </c>
      <c r="D357" s="204">
        <f>'Baltic Indices'!C233</f>
        <v>926</v>
      </c>
    </row>
    <row r="358" spans="1:4">
      <c r="A358" s="30">
        <f t="shared" si="5"/>
        <v>41201</v>
      </c>
      <c r="B358" s="123">
        <v>7083</v>
      </c>
      <c r="C358" s="204">
        <f>'Baltic Indices'!F234</f>
        <v>732</v>
      </c>
      <c r="D358" s="204">
        <f>'Baltic Indices'!C234</f>
        <v>1010</v>
      </c>
    </row>
    <row r="359" spans="1:4">
      <c r="A359" s="30">
        <f t="shared" si="5"/>
        <v>41208</v>
      </c>
      <c r="B359" s="123">
        <v>7138</v>
      </c>
      <c r="C359" s="204">
        <f>'Baltic Indices'!F235</f>
        <v>699</v>
      </c>
      <c r="D359" s="204">
        <f>'Baltic Indices'!C235</f>
        <v>1049</v>
      </c>
    </row>
    <row r="360" spans="1:4">
      <c r="A360" s="30">
        <f t="shared" si="5"/>
        <v>41215</v>
      </c>
      <c r="B360" s="123">
        <v>7108</v>
      </c>
      <c r="C360" s="204">
        <f>'Baltic Indices'!F236</f>
        <v>669</v>
      </c>
      <c r="D360" s="204">
        <f>'Baltic Indices'!C236</f>
        <v>986</v>
      </c>
    </row>
    <row r="361" spans="1:4">
      <c r="A361" s="30">
        <f t="shared" si="5"/>
        <v>41222</v>
      </c>
      <c r="B361" s="123">
        <v>6946</v>
      </c>
      <c r="C361" s="204">
        <f>'Baltic Indices'!F237</f>
        <v>649</v>
      </c>
      <c r="D361" s="204">
        <f>'Baltic Indices'!C237</f>
        <v>940</v>
      </c>
    </row>
    <row r="362" spans="1:4">
      <c r="A362" s="30">
        <f t="shared" si="5"/>
        <v>41229</v>
      </c>
      <c r="B362" s="123">
        <v>7202</v>
      </c>
      <c r="C362" s="204">
        <f>'Baltic Indices'!F238</f>
        <v>674</v>
      </c>
      <c r="D362" s="204">
        <f>'Baltic Indices'!C238</f>
        <v>1036</v>
      </c>
    </row>
    <row r="363" spans="1:4">
      <c r="A363" s="30">
        <f t="shared" si="5"/>
        <v>41236</v>
      </c>
      <c r="B363" s="123">
        <v>7836</v>
      </c>
      <c r="C363" s="204">
        <f>'Baltic Indices'!F239</f>
        <v>724</v>
      </c>
      <c r="D363" s="204">
        <f>'Baltic Indices'!C239</f>
        <v>1090</v>
      </c>
    </row>
    <row r="364" spans="1:4">
      <c r="A364" s="30">
        <f t="shared" si="5"/>
        <v>41243</v>
      </c>
      <c r="B364" s="123">
        <v>8573</v>
      </c>
      <c r="C364" s="204">
        <f>'Baltic Indices'!F240</f>
        <v>766</v>
      </c>
      <c r="D364" s="204">
        <f>'Baltic Indices'!C240</f>
        <v>1086</v>
      </c>
    </row>
    <row r="365" spans="1:4">
      <c r="A365" s="30">
        <f t="shared" si="5"/>
        <v>41250</v>
      </c>
      <c r="B365" s="123">
        <v>8185</v>
      </c>
      <c r="C365" s="204">
        <f>'Baltic Indices'!F241</f>
        <v>760</v>
      </c>
      <c r="D365" s="204">
        <f>'Baltic Indices'!C241</f>
        <v>966</v>
      </c>
    </row>
    <row r="366" spans="1:4">
      <c r="A366" s="30">
        <v>41257</v>
      </c>
      <c r="B366" s="123">
        <v>7394</v>
      </c>
      <c r="C366" s="204">
        <f>'Baltic Indices'!F242</f>
        <v>745</v>
      </c>
      <c r="D366" s="204">
        <f>'Baltic Indices'!C242</f>
        <v>784</v>
      </c>
    </row>
    <row r="367" spans="1:4">
      <c r="A367" s="30">
        <v>41264</v>
      </c>
      <c r="B367" s="123">
        <v>7135</v>
      </c>
      <c r="C367" s="204">
        <f>'Baltic Indices'!F243</f>
        <v>732</v>
      </c>
      <c r="D367" s="204">
        <f>'Baltic Indices'!C243</f>
        <v>700</v>
      </c>
    </row>
    <row r="368" spans="1:4">
      <c r="A368" s="30">
        <v>41271</v>
      </c>
      <c r="B368" s="123">
        <v>7135</v>
      </c>
      <c r="C368" s="204">
        <f>'Baltic Indices'!F244</f>
        <v>737</v>
      </c>
      <c r="D368" s="204">
        <f>'Baltic Indices'!C244</f>
        <v>698</v>
      </c>
    </row>
    <row r="369" spans="1:4">
      <c r="A369" s="30">
        <v>41278</v>
      </c>
      <c r="B369" s="123">
        <v>7004</v>
      </c>
      <c r="C369" s="204">
        <f>'Baltic Indices'!F245</f>
        <v>739</v>
      </c>
      <c r="D369" s="204">
        <f>'Baltic Indices'!C245</f>
        <v>706</v>
      </c>
    </row>
    <row r="370" spans="1:4">
      <c r="A370" s="30">
        <f t="shared" ref="A370:A416" si="6">A369+7</f>
        <v>41285</v>
      </c>
      <c r="B370" s="123">
        <v>6943</v>
      </c>
      <c r="C370" s="204">
        <f>'Baltic Indices'!F246</f>
        <v>745</v>
      </c>
      <c r="D370" s="204">
        <f>'Baltic Indices'!C246</f>
        <v>760</v>
      </c>
    </row>
    <row r="371" spans="1:4">
      <c r="A371" s="30">
        <f t="shared" si="6"/>
        <v>41292</v>
      </c>
      <c r="B371" s="123">
        <v>6507</v>
      </c>
      <c r="C371" s="204">
        <f>'Baltic Indices'!F247</f>
        <v>730</v>
      </c>
      <c r="D371" s="204">
        <f>'Baltic Indices'!C247</f>
        <v>837</v>
      </c>
    </row>
    <row r="372" spans="1:4">
      <c r="A372" s="30">
        <f t="shared" si="6"/>
        <v>41299</v>
      </c>
      <c r="B372" s="123">
        <v>5910</v>
      </c>
      <c r="C372" s="204">
        <f>'Baltic Indices'!F248</f>
        <v>711</v>
      </c>
      <c r="D372" s="204">
        <f>'Baltic Indices'!C248</f>
        <v>798</v>
      </c>
    </row>
    <row r="373" spans="1:4">
      <c r="A373" s="30">
        <f t="shared" si="6"/>
        <v>41306</v>
      </c>
      <c r="B373">
        <v>5065</v>
      </c>
      <c r="C373" s="204">
        <f>'Baltic Indices'!F249</f>
        <v>682</v>
      </c>
      <c r="D373" s="204">
        <f>'Baltic Indices'!C249</f>
        <v>750</v>
      </c>
    </row>
    <row r="374" spans="1:4">
      <c r="A374" s="30">
        <f t="shared" si="6"/>
        <v>41313</v>
      </c>
      <c r="B374">
        <v>4933</v>
      </c>
      <c r="C374" s="204">
        <f>'Baltic Indices'!F250</f>
        <v>669</v>
      </c>
      <c r="D374" s="204">
        <f>'Baltic Indices'!C250</f>
        <v>748</v>
      </c>
    </row>
    <row r="375" spans="1:4">
      <c r="A375" s="30">
        <f t="shared" si="6"/>
        <v>41320</v>
      </c>
      <c r="B375" s="123">
        <v>5019</v>
      </c>
      <c r="C375" s="204">
        <f>'Baltic Indices'!F251</f>
        <v>672</v>
      </c>
      <c r="D375" s="204">
        <f>'Baltic Indices'!C251</f>
        <v>753</v>
      </c>
    </row>
    <row r="376" spans="1:4">
      <c r="A376" s="30">
        <f t="shared" si="6"/>
        <v>41327</v>
      </c>
      <c r="B376" s="123">
        <v>5654</v>
      </c>
      <c r="C376" s="204">
        <f>'Baltic Indices'!F252</f>
        <v>717</v>
      </c>
      <c r="D376" s="204">
        <f>'Baltic Indices'!C252</f>
        <v>740</v>
      </c>
    </row>
    <row r="377" spans="1:4">
      <c r="A377" s="30">
        <f t="shared" si="6"/>
        <v>41334</v>
      </c>
      <c r="B377" s="123">
        <v>6508</v>
      </c>
      <c r="C377" s="204">
        <f>'Baltic Indices'!F253</f>
        <v>781</v>
      </c>
      <c r="D377" s="204">
        <f>'Baltic Indices'!C253</f>
        <v>776</v>
      </c>
    </row>
    <row r="378" spans="1:4">
      <c r="A378" s="30">
        <f t="shared" si="6"/>
        <v>41341</v>
      </c>
      <c r="B378" s="123">
        <v>7904</v>
      </c>
      <c r="C378" s="204">
        <f>'Baltic Indices'!F254</f>
        <v>864</v>
      </c>
      <c r="D378" s="204">
        <f>'Baltic Indices'!C254</f>
        <v>843</v>
      </c>
    </row>
    <row r="379" spans="1:4">
      <c r="A379" s="30">
        <f t="shared" si="6"/>
        <v>41348</v>
      </c>
      <c r="B379" s="123">
        <v>8692</v>
      </c>
      <c r="C379" s="204">
        <f>'Baltic Indices'!F255</f>
        <v>925</v>
      </c>
      <c r="D379" s="204">
        <f>'Baltic Indices'!C255</f>
        <v>892</v>
      </c>
    </row>
    <row r="380" spans="1:4">
      <c r="A380" s="30">
        <f t="shared" si="6"/>
        <v>41355</v>
      </c>
      <c r="B380" s="123">
        <v>9262</v>
      </c>
      <c r="C380" s="204">
        <f>'Baltic Indices'!F256</f>
        <v>978</v>
      </c>
      <c r="D380" s="204">
        <f>'Baltic Indices'!C256</f>
        <v>933</v>
      </c>
    </row>
    <row r="381" spans="1:4">
      <c r="A381" s="30">
        <f t="shared" si="6"/>
        <v>41362</v>
      </c>
      <c r="B381" s="123">
        <v>8992</v>
      </c>
      <c r="C381" s="204">
        <f>'Baltic Indices'!F257</f>
        <v>933</v>
      </c>
      <c r="D381" s="204">
        <f>'Baltic Indices'!C257</f>
        <v>896</v>
      </c>
    </row>
    <row r="382" spans="1:4">
      <c r="A382" s="30">
        <f t="shared" si="6"/>
        <v>41369</v>
      </c>
      <c r="B382" s="123">
        <v>8518</v>
      </c>
      <c r="C382" s="204">
        <f>'Baltic Indices'!F258</f>
        <v>912</v>
      </c>
      <c r="D382" s="204">
        <f>'Baltic Indices'!C258</f>
        <v>861</v>
      </c>
    </row>
    <row r="383" spans="1:4">
      <c r="A383" s="30">
        <f t="shared" si="6"/>
        <v>41376</v>
      </c>
      <c r="B383" s="123">
        <v>8239</v>
      </c>
      <c r="C383" s="204">
        <f>'Baltic Indices'!F259</f>
        <v>902</v>
      </c>
      <c r="D383" s="204">
        <f>'Baltic Indices'!C259</f>
        <v>875</v>
      </c>
    </row>
    <row r="384" spans="1:4">
      <c r="A384" s="30">
        <f t="shared" si="6"/>
        <v>41383</v>
      </c>
      <c r="B384" s="123">
        <v>8075</v>
      </c>
      <c r="C384" s="204">
        <f>'Baltic Indices'!F260</f>
        <v>902</v>
      </c>
      <c r="D384" s="204">
        <f>'Baltic Indices'!C260</f>
        <v>888</v>
      </c>
    </row>
    <row r="385" spans="1:4">
      <c r="A385" s="30">
        <f t="shared" si="6"/>
        <v>41390</v>
      </c>
      <c r="B385" s="123">
        <v>7871</v>
      </c>
      <c r="C385" s="204">
        <f>'Baltic Indices'!F261</f>
        <v>900</v>
      </c>
      <c r="D385" s="204">
        <f>'Baltic Indices'!C261</f>
        <v>871</v>
      </c>
    </row>
    <row r="386" spans="1:4">
      <c r="A386" s="30">
        <f t="shared" si="6"/>
        <v>41397</v>
      </c>
      <c r="B386" s="123">
        <v>7509</v>
      </c>
      <c r="C386" s="204">
        <f>'Baltic Indices'!F262</f>
        <v>876</v>
      </c>
      <c r="D386" s="204">
        <f>'Baltic Indices'!C262</f>
        <v>878</v>
      </c>
    </row>
    <row r="387" spans="1:4">
      <c r="A387" s="30">
        <f t="shared" si="6"/>
        <v>41404</v>
      </c>
      <c r="B387" s="123">
        <v>7217</v>
      </c>
      <c r="C387" s="204">
        <f>'Baltic Indices'!F263</f>
        <v>866</v>
      </c>
      <c r="D387" s="204">
        <f>'Baltic Indices'!C263</f>
        <v>884</v>
      </c>
    </row>
    <row r="388" spans="1:4">
      <c r="A388" s="30">
        <f t="shared" si="6"/>
        <v>41411</v>
      </c>
      <c r="B388" s="123">
        <v>7071</v>
      </c>
      <c r="C388" s="204">
        <f>'Baltic Indices'!F264</f>
        <v>851</v>
      </c>
      <c r="D388" s="204">
        <f>'Baltic Indices'!C264</f>
        <v>841</v>
      </c>
    </row>
    <row r="389" spans="1:4">
      <c r="A389" s="30">
        <f t="shared" si="6"/>
        <v>41418</v>
      </c>
      <c r="B389" s="123">
        <v>7244</v>
      </c>
      <c r="C389" s="204">
        <f>'Baltic Indices'!F265</f>
        <v>857</v>
      </c>
      <c r="D389" s="204">
        <f>'Baltic Indices'!C265</f>
        <v>826</v>
      </c>
    </row>
    <row r="390" spans="1:4">
      <c r="A390" s="30">
        <f t="shared" si="6"/>
        <v>41425</v>
      </c>
      <c r="B390" s="123">
        <v>7446</v>
      </c>
      <c r="C390" s="204">
        <f>'Baltic Indices'!F266</f>
        <v>871</v>
      </c>
      <c r="D390" s="204">
        <f>'Baltic Indices'!C266</f>
        <v>809</v>
      </c>
    </row>
    <row r="391" spans="1:4">
      <c r="A391" s="30">
        <f t="shared" si="6"/>
        <v>41432</v>
      </c>
      <c r="B391" s="123">
        <v>7481</v>
      </c>
      <c r="C391" s="204">
        <f>'Baltic Indices'!F267</f>
        <v>889</v>
      </c>
      <c r="D391" s="204">
        <f>'Baltic Indices'!C267</f>
        <v>812</v>
      </c>
    </row>
    <row r="392" spans="1:4">
      <c r="A392" s="30">
        <f t="shared" si="6"/>
        <v>41439</v>
      </c>
      <c r="B392" s="123">
        <v>7507</v>
      </c>
      <c r="C392" s="204">
        <f>'Baltic Indices'!F268</f>
        <v>900</v>
      </c>
      <c r="D392" s="204">
        <f>'Baltic Indices'!C268</f>
        <v>900</v>
      </c>
    </row>
    <row r="393" spans="1:4">
      <c r="A393" s="30">
        <f t="shared" si="6"/>
        <v>41446</v>
      </c>
      <c r="B393" s="123">
        <v>7755</v>
      </c>
      <c r="C393" s="204">
        <f>'Baltic Indices'!F269</f>
        <v>923</v>
      </c>
      <c r="D393" s="204">
        <f>'Baltic Indices'!C269</f>
        <v>1027</v>
      </c>
    </row>
    <row r="394" spans="1:4">
      <c r="A394" s="30">
        <f t="shared" si="6"/>
        <v>41453</v>
      </c>
      <c r="B394" s="123">
        <v>8268</v>
      </c>
      <c r="C394" s="204">
        <f>'Baltic Indices'!F270</f>
        <v>954</v>
      </c>
      <c r="D394" s="204">
        <f>'Baltic Indices'!C270</f>
        <v>1171</v>
      </c>
    </row>
    <row r="395" spans="1:4">
      <c r="A395" s="30">
        <f t="shared" si="6"/>
        <v>41460</v>
      </c>
      <c r="B395" s="123">
        <v>7975</v>
      </c>
      <c r="C395" s="204">
        <f>'Baltic Indices'!F271</f>
        <v>924</v>
      </c>
      <c r="D395" s="204">
        <f>'Baltic Indices'!C271</f>
        <v>1099</v>
      </c>
    </row>
    <row r="396" spans="1:4">
      <c r="A396" s="30">
        <f t="shared" si="6"/>
        <v>41467</v>
      </c>
      <c r="B396" s="123">
        <v>7700</v>
      </c>
      <c r="C396" s="204">
        <f>'Baltic Indices'!F272</f>
        <v>897</v>
      </c>
      <c r="D396" s="204">
        <f>'Baltic Indices'!C272</f>
        <v>1149</v>
      </c>
    </row>
    <row r="397" spans="1:4">
      <c r="A397" s="30">
        <f t="shared" si="6"/>
        <v>41474</v>
      </c>
      <c r="B397" s="123">
        <v>7744</v>
      </c>
      <c r="C397" s="204">
        <f>'Baltic Indices'!F273</f>
        <v>898</v>
      </c>
      <c r="D397" s="204">
        <f>'Baltic Indices'!C273</f>
        <v>1138</v>
      </c>
    </row>
    <row r="398" spans="1:4">
      <c r="A398" s="30">
        <f t="shared" si="6"/>
        <v>41481</v>
      </c>
      <c r="B398" s="123">
        <v>8030</v>
      </c>
      <c r="C398" s="204">
        <f>'Baltic Indices'!F274</f>
        <v>917</v>
      </c>
      <c r="D398" s="204">
        <f>'Baltic Indices'!C274</f>
        <v>1082</v>
      </c>
    </row>
    <row r="399" spans="1:4">
      <c r="A399" s="30">
        <f t="shared" si="6"/>
        <v>41488</v>
      </c>
      <c r="B399" s="123">
        <v>7713</v>
      </c>
      <c r="C399" s="204">
        <f>'Baltic Indices'!F275</f>
        <v>908</v>
      </c>
      <c r="D399" s="204">
        <f>'Baltic Indices'!C275</f>
        <v>1065</v>
      </c>
    </row>
    <row r="400" spans="1:4">
      <c r="A400" s="30">
        <f t="shared" si="6"/>
        <v>41495</v>
      </c>
      <c r="B400" s="123">
        <v>7408</v>
      </c>
      <c r="C400" s="204">
        <f>'Baltic Indices'!F276</f>
        <v>911</v>
      </c>
      <c r="D400" s="204">
        <f>'Baltic Indices'!C276</f>
        <v>1001</v>
      </c>
    </row>
    <row r="401" spans="1:4">
      <c r="A401" s="30">
        <f t="shared" si="6"/>
        <v>41502</v>
      </c>
      <c r="B401" s="284">
        <v>7492</v>
      </c>
      <c r="C401" s="204">
        <f>'Baltic Indices'!F277</f>
        <v>916</v>
      </c>
      <c r="D401" s="204">
        <f>'Baltic Indices'!C277</f>
        <v>1102</v>
      </c>
    </row>
    <row r="402" spans="1:4">
      <c r="A402" s="30">
        <f t="shared" si="6"/>
        <v>41509</v>
      </c>
      <c r="B402" s="123">
        <v>7835</v>
      </c>
      <c r="C402" s="204">
        <f>'Baltic Indices'!F278</f>
        <v>927</v>
      </c>
      <c r="D402" s="204">
        <f>'Baltic Indices'!C278</f>
        <v>1165</v>
      </c>
    </row>
    <row r="403" spans="1:4">
      <c r="A403" s="30">
        <f t="shared" si="6"/>
        <v>41516</v>
      </c>
      <c r="B403" s="123">
        <v>8068</v>
      </c>
      <c r="C403" s="204">
        <f>'Baltic Indices'!F279</f>
        <v>939</v>
      </c>
      <c r="D403" s="204">
        <f>'Baltic Indices'!C279</f>
        <v>1132</v>
      </c>
    </row>
    <row r="404" spans="1:4">
      <c r="A404" s="30">
        <f t="shared" si="6"/>
        <v>41523</v>
      </c>
      <c r="B404" s="123">
        <v>8275</v>
      </c>
      <c r="C404" s="204">
        <f>'Baltic Indices'!F280</f>
        <v>959</v>
      </c>
      <c r="D404" s="204">
        <f>'Baltic Indices'!C280</f>
        <v>1352</v>
      </c>
    </row>
    <row r="405" spans="1:4">
      <c r="A405" s="30">
        <f t="shared" si="6"/>
        <v>41530</v>
      </c>
      <c r="B405" s="123">
        <f>'Jehma routes'!D391</f>
        <v>8662</v>
      </c>
      <c r="C405" s="204">
        <f>'Baltic Indices'!F281</f>
        <v>940</v>
      </c>
      <c r="D405" s="204">
        <f>'Baltic Indices'!C281</f>
        <v>1636</v>
      </c>
    </row>
    <row r="406" spans="1:4">
      <c r="A406" s="30">
        <f t="shared" si="6"/>
        <v>41537</v>
      </c>
      <c r="B406" s="123">
        <f>'Jehma routes'!D392</f>
        <v>9044</v>
      </c>
      <c r="C406" s="204">
        <f>'Baltic Indices'!F282</f>
        <v>964</v>
      </c>
      <c r="D406" s="204">
        <f>'Baltic Indices'!C282</f>
        <v>1904</v>
      </c>
    </row>
    <row r="407" spans="1:4">
      <c r="A407" s="30">
        <f t="shared" si="6"/>
        <v>41544</v>
      </c>
      <c r="B407" s="123">
        <f>'Jehma routes'!D393</f>
        <v>10335</v>
      </c>
      <c r="C407" s="204">
        <f>'Baltic Indices'!F283</f>
        <v>1069</v>
      </c>
      <c r="D407" s="204">
        <f>'Baltic Indices'!C283</f>
        <v>2046</v>
      </c>
    </row>
    <row r="408" spans="1:4">
      <c r="A408" s="30">
        <f t="shared" si="6"/>
        <v>41551</v>
      </c>
      <c r="B408" s="123">
        <f>'Jehma routes'!D394</f>
        <v>10828</v>
      </c>
      <c r="C408" s="204">
        <f>'Baltic Indices'!F284</f>
        <v>1113</v>
      </c>
      <c r="D408" s="204">
        <f>'Baltic Indices'!C284</f>
        <v>2084</v>
      </c>
    </row>
    <row r="409" spans="1:4">
      <c r="A409" s="30">
        <f t="shared" si="6"/>
        <v>41558</v>
      </c>
      <c r="B409" s="123">
        <f>'Jehma routes'!D395</f>
        <v>11439</v>
      </c>
      <c r="C409" s="204">
        <f>'Baltic Indices'!F285</f>
        <v>1182</v>
      </c>
      <c r="D409" s="204">
        <f>'Baltic Indices'!C285</f>
        <v>1985</v>
      </c>
    </row>
    <row r="410" spans="1:4">
      <c r="A410" s="30">
        <f t="shared" si="6"/>
        <v>41565</v>
      </c>
      <c r="B410" s="123">
        <f>'Jehma routes'!D396</f>
        <v>11165</v>
      </c>
      <c r="C410" s="204">
        <f>'Baltic Indices'!F286</f>
        <v>1213</v>
      </c>
      <c r="D410" s="204">
        <f>'Baltic Indices'!C286</f>
        <v>1901</v>
      </c>
    </row>
    <row r="411" spans="1:4">
      <c r="A411" s="30">
        <f t="shared" si="6"/>
        <v>41572</v>
      </c>
      <c r="B411" s="123">
        <f>'Jehma routes'!D397</f>
        <v>11380</v>
      </c>
      <c r="C411" s="204">
        <f>'Baltic Indices'!F287</f>
        <v>1258</v>
      </c>
      <c r="D411" s="204">
        <f>'Baltic Indices'!C287</f>
        <v>1671</v>
      </c>
    </row>
    <row r="412" spans="1:4">
      <c r="A412" s="30">
        <f t="shared" si="6"/>
        <v>41579</v>
      </c>
      <c r="B412" s="123">
        <f>'Jehma routes'!D398</f>
        <v>11494</v>
      </c>
      <c r="C412" s="204">
        <f>'Baltic Indices'!F288</f>
        <v>1273</v>
      </c>
      <c r="D412" s="204">
        <f>'Baltic Indices'!C288</f>
        <v>1525</v>
      </c>
    </row>
    <row r="413" spans="1:4">
      <c r="A413" s="30">
        <f t="shared" si="6"/>
        <v>41586</v>
      </c>
      <c r="B413" s="123">
        <f>'Jehma routes'!D399</f>
        <v>11711</v>
      </c>
      <c r="C413" s="204">
        <f>'Baltic Indices'!F289</f>
        <v>1315</v>
      </c>
      <c r="D413" s="204">
        <f>'Baltic Indices'!C289</f>
        <v>1581</v>
      </c>
    </row>
    <row r="414" spans="1:4">
      <c r="A414" s="30">
        <f t="shared" si="6"/>
        <v>41593</v>
      </c>
      <c r="B414" s="123">
        <f>'Jehma routes'!D400</f>
        <v>12092</v>
      </c>
      <c r="C414" s="204">
        <f>'Baltic Indices'!F290</f>
        <v>1354</v>
      </c>
      <c r="D414" s="204">
        <f>'Baltic Indices'!C290</f>
        <v>1507</v>
      </c>
    </row>
    <row r="415" spans="1:4">
      <c r="A415" s="30">
        <f t="shared" si="6"/>
        <v>41600</v>
      </c>
      <c r="B415" s="123">
        <f>'Jehma routes'!D401</f>
        <v>12583</v>
      </c>
      <c r="C415" s="204">
        <f>'Baltic Indices'!F291</f>
        <v>1393</v>
      </c>
      <c r="D415" s="204">
        <f>'Baltic Indices'!C291</f>
        <v>1483</v>
      </c>
    </row>
    <row r="416" spans="1:4">
      <c r="A416" s="30">
        <f t="shared" si="6"/>
        <v>41607</v>
      </c>
      <c r="B416" s="123">
        <f>'Jehma routes'!D402</f>
        <v>13388</v>
      </c>
      <c r="C416" s="204">
        <f>'Baltic Indices'!F292</f>
        <v>1475</v>
      </c>
      <c r="D416" s="204">
        <f>'Baltic Indices'!C292</f>
        <v>1821</v>
      </c>
    </row>
    <row r="417" spans="1:5">
      <c r="A417" s="142">
        <f>IF(ISBLANK(B417),"",DATE(YEAR(A416),MONTH(A416),DAY(A416)+7))</f>
        <v>41614</v>
      </c>
      <c r="B417" s="123">
        <f>'Jehma routes'!D403</f>
        <v>13693</v>
      </c>
      <c r="C417" s="204">
        <f>'Baltic Indices'!F293</f>
        <v>1552</v>
      </c>
      <c r="D417" s="204">
        <f>'Baltic Indices'!C293</f>
        <v>2176</v>
      </c>
    </row>
    <row r="418" spans="1:5">
      <c r="A418" s="142">
        <f>IF(ISBLANK(B418),"",DATE(YEAR(A417),MONTH(A417),DAY(A417)+7))</f>
        <v>41621</v>
      </c>
      <c r="B418" s="123">
        <f>'Jehma routes'!D404</f>
        <v>12428</v>
      </c>
      <c r="C418" s="204">
        <f>'Baltic Indices'!F294</f>
        <v>1553</v>
      </c>
      <c r="D418" s="204">
        <f>'Baltic Indices'!C294</f>
        <v>2330</v>
      </c>
    </row>
    <row r="419" spans="1:5">
      <c r="A419" s="142">
        <f>IF(ISBLANK(B419),"",DATE(YEAR(A418),MONTH(A418),DAY(A418)+7))</f>
        <v>41628</v>
      </c>
      <c r="B419" s="123">
        <f>'Jehma routes'!D405</f>
        <v>10919</v>
      </c>
      <c r="C419" s="204">
        <f>'Baltic Indices'!F295</f>
        <v>1482</v>
      </c>
      <c r="D419" s="204">
        <f>'Baltic Indices'!C295</f>
        <v>2208</v>
      </c>
    </row>
    <row r="420" spans="1:5">
      <c r="A420" s="142">
        <f>IF(ISBLANK(B420),"",DATE(YEAR(A419),MONTH(A419),DAY(A419)+7))</f>
        <v>41635</v>
      </c>
      <c r="B420" s="123">
        <f>'Jehma routes'!D406</f>
        <v>10919</v>
      </c>
      <c r="C420" s="204">
        <f>'Baltic Indices'!F296</f>
        <v>1330</v>
      </c>
      <c r="D420" s="204">
        <f>'Baltic Indices'!C296</f>
        <v>2113</v>
      </c>
    </row>
    <row r="421" spans="1:5">
      <c r="A421" s="142">
        <f>JEHMA!A380</f>
        <v>41642</v>
      </c>
      <c r="B421" s="123">
        <f>'Jehma routes'!D407</f>
        <v>7763</v>
      </c>
      <c r="C421" s="204">
        <f>'Baltic Indices'!F297</f>
        <v>1276</v>
      </c>
      <c r="D421" s="204">
        <f>'Baltic Indices'!C297</f>
        <v>2036</v>
      </c>
    </row>
    <row r="422" spans="1:5">
      <c r="A422" s="142">
        <f>JEHMA!A381</f>
        <v>41649</v>
      </c>
      <c r="B422" s="123">
        <f>'Jehma routes'!D408</f>
        <v>7414</v>
      </c>
      <c r="C422" s="204">
        <f>'Baltic Indices'!F298</f>
        <v>1190</v>
      </c>
      <c r="D422" s="204">
        <f>'Baltic Indices'!C298</f>
        <v>1512</v>
      </c>
    </row>
    <row r="423" spans="1:5">
      <c r="A423" s="142">
        <f>JEHMA!A382</f>
        <v>41656</v>
      </c>
      <c r="B423" s="123">
        <f>'Jehma routes'!D409</f>
        <v>6888</v>
      </c>
      <c r="C423" s="204">
        <f>'Baltic Indices'!F299</f>
        <v>1165</v>
      </c>
      <c r="D423" s="204">
        <f>'Baltic Indices'!C299</f>
        <v>1421</v>
      </c>
    </row>
    <row r="424" spans="1:5">
      <c r="A424" s="142">
        <f>JEHMA!A383</f>
        <v>41663</v>
      </c>
      <c r="B424" s="123">
        <f>'Jehma routes'!D410</f>
        <v>6367</v>
      </c>
      <c r="C424" s="204">
        <f>'Baltic Indices'!F300</f>
        <v>1112</v>
      </c>
      <c r="D424" s="204">
        <f>'Baltic Indices'!C300</f>
        <v>1246</v>
      </c>
    </row>
    <row r="425" spans="1:5">
      <c r="A425" s="142">
        <f>JEHMA!A384</f>
        <v>41670</v>
      </c>
      <c r="B425" s="123">
        <f>'Jehma routes'!D411</f>
        <v>5613</v>
      </c>
      <c r="C425" s="204">
        <f>'Baltic Indices'!F301</f>
        <v>996</v>
      </c>
      <c r="D425" s="204">
        <f>'Baltic Indices'!C301</f>
        <v>1110</v>
      </c>
    </row>
    <row r="426" spans="1:5">
      <c r="A426" s="142">
        <f>JEHMA!A385</f>
        <v>41677</v>
      </c>
      <c r="B426" s="123">
        <f>'Jehma routes'!D412</f>
        <v>5156</v>
      </c>
      <c r="C426" s="204">
        <f>'Baltic Indices'!F302</f>
        <v>929</v>
      </c>
      <c r="D426" s="204">
        <f>'Baltic Indices'!C302</f>
        <v>1091</v>
      </c>
    </row>
    <row r="427" spans="1:5">
      <c r="A427" s="142">
        <f>JEHMA!A386</f>
        <v>41684</v>
      </c>
      <c r="B427" s="123">
        <f>'Jehma routes'!D413</f>
        <v>6972</v>
      </c>
      <c r="C427" s="204">
        <f>'Baltic Indices'!F303</f>
        <v>998</v>
      </c>
      <c r="D427" s="204">
        <f>'Baltic Indices'!C303</f>
        <v>1106</v>
      </c>
    </row>
    <row r="428" spans="1:5">
      <c r="A428" s="142">
        <f>JEHMA!A387</f>
        <v>41691</v>
      </c>
      <c r="B428" s="123">
        <f>'Jehma routes'!D414</f>
        <v>9411</v>
      </c>
      <c r="C428" s="204">
        <f>'Baltic Indices'!F304</f>
        <v>1098</v>
      </c>
      <c r="D428" s="204">
        <f>'Baltic Indices'!C304</f>
        <v>1175</v>
      </c>
    </row>
    <row r="429" spans="1:5">
      <c r="A429" s="142">
        <f>JEHMA!A388</f>
        <v>41698</v>
      </c>
      <c r="B429" s="123">
        <f>'Jehma routes'!D415</f>
        <v>10489</v>
      </c>
      <c r="C429" s="204">
        <f>'Baltic Indices'!F305</f>
        <v>1103</v>
      </c>
      <c r="D429" s="204">
        <f>'Baltic Indices'!C305</f>
        <v>1258</v>
      </c>
    </row>
    <row r="430" spans="1:5">
      <c r="A430" s="142">
        <f>JEHMA!A389</f>
        <v>41705</v>
      </c>
      <c r="B430" s="123">
        <f>'Jehma routes'!D416</f>
        <v>11917</v>
      </c>
      <c r="C430" s="204">
        <f>'Baltic Indices'!F306</f>
        <v>1131</v>
      </c>
      <c r="D430" s="204">
        <f>'Baltic Indices'!C306</f>
        <v>1543</v>
      </c>
    </row>
    <row r="431" spans="1:5">
      <c r="A431" s="142">
        <f>JEHMA!A390</f>
        <v>41712</v>
      </c>
      <c r="B431" s="123">
        <f>'Jehma routes'!D417</f>
        <v>12617</v>
      </c>
      <c r="C431" s="204">
        <f>'Baltic Indices'!F307</f>
        <v>1183</v>
      </c>
      <c r="D431" s="204">
        <f>'Baltic Indices'!C307</f>
        <v>1477</v>
      </c>
    </row>
    <row r="432" spans="1:5">
      <c r="A432" s="142">
        <f>JEHMA!A391</f>
        <v>41719</v>
      </c>
      <c r="B432" s="123">
        <f>'Jehma routes'!D418</f>
        <v>13591</v>
      </c>
      <c r="C432" s="204">
        <f>'Baltic Indices'!F308</f>
        <v>1209</v>
      </c>
      <c r="D432" s="204">
        <f>'Baltic Indices'!C308</f>
        <v>1599</v>
      </c>
      <c r="E432" s="90"/>
    </row>
    <row r="433" spans="1:4">
      <c r="A433" s="142">
        <f>JEHMA!A392</f>
        <v>41726</v>
      </c>
      <c r="B433" s="123">
        <f>'Jehma routes'!D419</f>
        <v>12478</v>
      </c>
      <c r="C433" s="204">
        <f>'Baltic Indices'!F309</f>
        <v>1115</v>
      </c>
      <c r="D433" s="204">
        <f>'Baltic Indices'!C309</f>
        <v>1373</v>
      </c>
    </row>
    <row r="434" spans="1:4">
      <c r="A434" s="142">
        <f>JEHMA!A393</f>
        <v>41733</v>
      </c>
      <c r="B434" s="123">
        <f>'Jehma routes'!D420</f>
        <v>10444</v>
      </c>
      <c r="C434" s="204">
        <f>'Baltic Indices'!F310</f>
        <v>1003</v>
      </c>
      <c r="D434" s="204">
        <f>'Baltic Indices'!C310</f>
        <v>1205</v>
      </c>
    </row>
    <row r="435" spans="1:4">
      <c r="A435" s="142">
        <f>JEHMA!A394</f>
        <v>41740</v>
      </c>
      <c r="B435" s="123">
        <f>'Jehma routes'!D421</f>
        <v>9578</v>
      </c>
      <c r="C435" s="204">
        <f>'Baltic Indices'!F311</f>
        <v>927</v>
      </c>
      <c r="D435" s="204">
        <f>'Baltic Indices'!C311</f>
        <v>1002</v>
      </c>
    </row>
    <row r="436" spans="1:4">
      <c r="A436" s="142">
        <f>JEHMA!A395</f>
        <v>41747</v>
      </c>
      <c r="B436" s="123">
        <f>'Jehma routes'!D422</f>
        <v>9406</v>
      </c>
      <c r="C436" s="204">
        <f>'Baltic Indices'!F312</f>
        <v>909</v>
      </c>
      <c r="D436" s="204">
        <f>'Baltic Indices'!C312</f>
        <v>939</v>
      </c>
    </row>
    <row r="437" spans="1:4">
      <c r="A437" s="142">
        <f>JEHMA!A396</f>
        <v>41754</v>
      </c>
      <c r="B437" s="123">
        <f>'Jehma routes'!D423</f>
        <v>9388</v>
      </c>
      <c r="C437" s="204">
        <f>'Baltic Indices'!F313</f>
        <v>912</v>
      </c>
      <c r="D437" s="204">
        <f>'Baltic Indices'!C313</f>
        <v>967</v>
      </c>
    </row>
    <row r="438" spans="1:4">
      <c r="A438" s="142">
        <f>JEHMA!A397</f>
        <v>41761</v>
      </c>
      <c r="B438" s="123">
        <f>'Jehma routes'!D424</f>
        <v>9571</v>
      </c>
      <c r="C438" s="204">
        <f>'Baltic Indices'!F314</f>
        <v>915</v>
      </c>
      <c r="D438" s="204">
        <f>'Baltic Indices'!C314</f>
        <v>1017</v>
      </c>
    </row>
    <row r="439" spans="1:4">
      <c r="A439" s="142">
        <f>JEHMA!A398</f>
        <v>41768</v>
      </c>
      <c r="B439" s="123">
        <f>'Jehma routes'!D425</f>
        <v>9763</v>
      </c>
      <c r="C439" s="204">
        <f>'Baltic Indices'!F315</f>
        <v>909</v>
      </c>
      <c r="D439" s="204">
        <f>'Baltic Indices'!C315</f>
        <v>997</v>
      </c>
    </row>
    <row r="440" spans="1:4">
      <c r="A440" s="142">
        <f>JEHMA!A399</f>
        <v>41775</v>
      </c>
      <c r="B440" s="123">
        <f>'Jehma routes'!D426</f>
        <v>9559</v>
      </c>
      <c r="C440" s="204">
        <f>'Baltic Indices'!F316</f>
        <v>899</v>
      </c>
      <c r="D440" s="204">
        <f>'Baltic Indices'!C316</f>
        <v>1027</v>
      </c>
    </row>
    <row r="441" spans="1:4">
      <c r="A441" s="142">
        <f>JEHMA!A400</f>
        <v>41782</v>
      </c>
      <c r="B441" s="123">
        <f>'Jehma routes'!D427</f>
        <v>9194</v>
      </c>
      <c r="C441" s="204">
        <f>'Baltic Indices'!F317</f>
        <v>866</v>
      </c>
      <c r="D441" s="204">
        <f>'Baltic Indices'!C317</f>
        <v>964</v>
      </c>
    </row>
    <row r="442" spans="1:4">
      <c r="A442" s="142">
        <f>JEHMA!A401</f>
        <v>41789</v>
      </c>
      <c r="B442" s="123">
        <f>'Jehma routes'!D428</f>
        <v>8650</v>
      </c>
      <c r="C442" s="204">
        <f>'Baltic Indices'!F318</f>
        <v>830</v>
      </c>
      <c r="D442" s="204">
        <f>'Baltic Indices'!C318</f>
        <v>934</v>
      </c>
    </row>
    <row r="443" spans="1:4">
      <c r="A443" s="142">
        <f>JEHMA!A402</f>
        <v>41796</v>
      </c>
      <c r="B443" s="123">
        <f>'Jehma routes'!D429</f>
        <v>8313</v>
      </c>
      <c r="C443" s="204">
        <f>'Baltic Indices'!F319</f>
        <v>802</v>
      </c>
      <c r="D443" s="204">
        <f>'Baltic Indices'!C319</f>
        <v>989</v>
      </c>
    </row>
    <row r="444" spans="1:4">
      <c r="A444" s="142">
        <f>JEHMA!A403</f>
        <v>41803</v>
      </c>
      <c r="B444" s="123">
        <f>'Jehma routes'!D430</f>
        <v>7725</v>
      </c>
      <c r="C444" s="204">
        <f>'Baltic Indices'!F320</f>
        <v>748</v>
      </c>
      <c r="D444" s="204">
        <f>'Baltic Indices'!C320</f>
        <v>906</v>
      </c>
    </row>
    <row r="445" spans="1:4">
      <c r="A445" s="142">
        <f>JEHMA!A404</f>
        <v>41810</v>
      </c>
      <c r="B445" s="123">
        <f>'Jehma routes'!D431</f>
        <v>7359</v>
      </c>
      <c r="C445" s="204">
        <f>'Baltic Indices'!F321</f>
        <v>704</v>
      </c>
      <c r="D445" s="204">
        <f>'Baltic Indices'!C321</f>
        <v>904</v>
      </c>
    </row>
    <row r="446" spans="1:4">
      <c r="A446" s="142">
        <f>JEHMA!A405</f>
        <v>41817</v>
      </c>
      <c r="B446" s="123">
        <f>'Jehma routes'!D432</f>
        <v>7406</v>
      </c>
      <c r="C446" s="204">
        <f>'Baltic Indices'!F322</f>
        <v>678</v>
      </c>
      <c r="D446" s="204">
        <f>'Baltic Indices'!C322</f>
        <v>831</v>
      </c>
    </row>
    <row r="447" spans="1:4">
      <c r="A447" s="142">
        <f>JEHMA!A406</f>
        <v>41824</v>
      </c>
      <c r="B447" s="123">
        <f>'Jehma routes'!D433</f>
        <v>7578</v>
      </c>
      <c r="C447" s="204">
        <f>'Baltic Indices'!F323</f>
        <v>680</v>
      </c>
      <c r="D447" s="204">
        <f>'Baltic Indices'!C323</f>
        <v>893</v>
      </c>
    </row>
    <row r="448" spans="1:4">
      <c r="A448" s="142">
        <f>JEHMA!A407</f>
        <v>41831</v>
      </c>
      <c r="B448" s="123">
        <f>'Jehma routes'!D434</f>
        <v>7544</v>
      </c>
      <c r="C448" s="204">
        <f>'Baltic Indices'!F324</f>
        <v>679</v>
      </c>
      <c r="D448" s="204">
        <f>'Baltic Indices'!C324</f>
        <v>814</v>
      </c>
    </row>
    <row r="449" spans="1:4">
      <c r="A449" s="142">
        <f>JEHMA!A408</f>
        <v>41838</v>
      </c>
      <c r="B449" s="123">
        <f>'Jehma routes'!D435</f>
        <v>7413</v>
      </c>
      <c r="C449" s="204">
        <f>'Baltic Indices'!F325</f>
        <v>659</v>
      </c>
      <c r="D449" s="204">
        <f>'Baltic Indices'!C325</f>
        <v>732</v>
      </c>
    </row>
    <row r="450" spans="1:4">
      <c r="A450" s="142">
        <f>JEHMA!A409</f>
        <v>41845</v>
      </c>
      <c r="B450" s="123">
        <f>'Jehma routes'!D436</f>
        <v>7509</v>
      </c>
      <c r="C450" s="204">
        <f>'Baltic Indices'!F326</f>
        <v>679</v>
      </c>
      <c r="D450" s="204">
        <f>'Baltic Indices'!C326</f>
        <v>739</v>
      </c>
    </row>
    <row r="451" spans="1:4">
      <c r="A451" s="142">
        <f>JEHMA!A410</f>
        <v>41852</v>
      </c>
      <c r="B451" s="123">
        <f>'Jehma routes'!D437</f>
        <v>8121</v>
      </c>
      <c r="C451" s="204">
        <f>'Baltic Indices'!F327</f>
        <v>728</v>
      </c>
      <c r="D451" s="204">
        <f>'Baltic Indices'!C327</f>
        <v>751</v>
      </c>
    </row>
    <row r="452" spans="1:4">
      <c r="A452" s="142">
        <f>JEHMA!A411</f>
        <v>41859</v>
      </c>
      <c r="B452" s="123">
        <f>'Jehma routes'!D438</f>
        <v>8207</v>
      </c>
      <c r="C452" s="204">
        <f>'Baltic Indices'!F328</f>
        <v>804</v>
      </c>
      <c r="D452" s="204">
        <f>'Baltic Indices'!C328</f>
        <v>777</v>
      </c>
    </row>
    <row r="453" spans="1:4">
      <c r="A453" s="142">
        <f>JEHMA!A412</f>
        <v>41866</v>
      </c>
      <c r="B453" s="123">
        <f>'Jehma routes'!D439</f>
        <v>8557</v>
      </c>
      <c r="C453" s="204">
        <f>'Baltic Indices'!F329</f>
        <v>877</v>
      </c>
      <c r="D453" s="204">
        <f>'Baltic Indices'!C329</f>
        <v>1015</v>
      </c>
    </row>
    <row r="454" spans="1:4">
      <c r="A454" s="142">
        <f>JEHMA!A413</f>
        <v>41873</v>
      </c>
      <c r="B454" s="123">
        <f>'Jehma routes'!D440</f>
        <v>9193</v>
      </c>
      <c r="C454" s="204">
        <f>'Baltic Indices'!F330</f>
        <v>937</v>
      </c>
      <c r="D454" s="204">
        <f>'Baltic Indices'!C330</f>
        <v>1088</v>
      </c>
    </row>
    <row r="455" spans="1:4">
      <c r="A455" s="142">
        <f>JEHMA!A414</f>
        <v>41880</v>
      </c>
      <c r="B455" s="123">
        <f>'Jehma routes'!D441</f>
        <v>9414</v>
      </c>
      <c r="C455" s="204">
        <f>'Baltic Indices'!F331</f>
        <v>970</v>
      </c>
      <c r="D455" s="204">
        <f>'Baltic Indices'!C331</f>
        <v>1147</v>
      </c>
    </row>
    <row r="456" spans="1:4">
      <c r="A456" s="142">
        <f>JEHMA!A415</f>
        <v>41887</v>
      </c>
      <c r="B456" s="123">
        <f>'Jehma routes'!D442</f>
        <v>9875</v>
      </c>
      <c r="C456" s="204">
        <f>'Baltic Indices'!F332</f>
        <v>997</v>
      </c>
      <c r="D456" s="204">
        <f>'Baltic Indices'!C332</f>
        <v>1155</v>
      </c>
    </row>
    <row r="457" spans="1:4">
      <c r="A457" s="142">
        <f>JEHMA!A416</f>
        <v>41894</v>
      </c>
      <c r="B457" s="123">
        <f>'Jehma routes'!D443</f>
        <v>9918</v>
      </c>
      <c r="C457" s="204">
        <f>'Baltic Indices'!F333</f>
        <v>1006</v>
      </c>
      <c r="D457" s="204">
        <f>'Baltic Indices'!C333</f>
        <v>1181</v>
      </c>
    </row>
    <row r="458" spans="1:4">
      <c r="A458" s="142">
        <f>JEHMA!A417</f>
        <v>41901</v>
      </c>
      <c r="B458" s="123">
        <f>'Jehma routes'!D444</f>
        <v>9671</v>
      </c>
      <c r="C458" s="204">
        <f>'Baltic Indices'!F334</f>
        <v>1029</v>
      </c>
      <c r="D458" s="204">
        <f>'Baltic Indices'!C334</f>
        <v>1075</v>
      </c>
    </row>
    <row r="459" spans="1:4">
      <c r="A459" s="142">
        <f>JEHMA!A418</f>
        <v>41908</v>
      </c>
      <c r="B459" s="123">
        <f>'Jehma routes'!D445</f>
        <v>9571</v>
      </c>
      <c r="C459" s="204">
        <f>'Baltic Indices'!F335</f>
        <v>1053</v>
      </c>
      <c r="D459" s="204">
        <f>'Baltic Indices'!C335</f>
        <v>1049</v>
      </c>
    </row>
    <row r="460" spans="1:4">
      <c r="A460" s="142">
        <f>JEHMA!A419</f>
        <v>41915</v>
      </c>
      <c r="B460" s="123">
        <f>'Jehma routes'!D446</f>
        <v>9300</v>
      </c>
      <c r="C460" s="204">
        <f>'Baltic Indices'!F336</f>
        <v>1028</v>
      </c>
      <c r="D460" s="204">
        <f>'Baltic Indices'!C336</f>
        <v>1037</v>
      </c>
    </row>
    <row r="461" spans="1:4">
      <c r="A461" s="142">
        <f>JEHMA!A420</f>
        <v>41922</v>
      </c>
      <c r="B461" s="123">
        <f>'Jehma routes'!D447</f>
        <v>8936</v>
      </c>
      <c r="C461" s="204">
        <f>'Baltic Indices'!F337</f>
        <v>970</v>
      </c>
      <c r="D461" s="204">
        <f>'Baltic Indices'!C337</f>
        <v>963</v>
      </c>
    </row>
    <row r="462" spans="1:4">
      <c r="A462" s="142">
        <f>JEHMA!A421</f>
        <v>41929</v>
      </c>
      <c r="B462" s="123">
        <f>'Jehma routes'!D448</f>
        <v>8464</v>
      </c>
      <c r="C462" s="204">
        <f>'Baltic Indices'!F338</f>
        <v>923</v>
      </c>
      <c r="D462" s="204">
        <f>'Baltic Indices'!C338</f>
        <v>944</v>
      </c>
    </row>
    <row r="463" spans="1:4">
      <c r="A463" s="142">
        <f>JEHMA!A422</f>
        <v>41936</v>
      </c>
      <c r="B463" s="123">
        <f>'Jehma routes'!D449</f>
        <v>8150</v>
      </c>
      <c r="C463" s="204">
        <f>'Baltic Indices'!F339</f>
        <v>900</v>
      </c>
      <c r="D463" s="204">
        <f>'Baltic Indices'!C339</f>
        <v>1192</v>
      </c>
    </row>
    <row r="464" spans="1:4">
      <c r="A464" s="142">
        <f>JEHMA!A423</f>
        <v>41943</v>
      </c>
      <c r="B464" s="123">
        <f>'Jehma routes'!D450</f>
        <v>8074</v>
      </c>
      <c r="C464" s="204">
        <f>'Baltic Indices'!F340</f>
        <v>892</v>
      </c>
      <c r="D464" s="204">
        <f>'Baltic Indices'!C340</f>
        <v>1428</v>
      </c>
    </row>
    <row r="465" spans="1:4">
      <c r="A465" s="142">
        <f>JEHMA!A424</f>
        <v>41950</v>
      </c>
      <c r="B465" s="123">
        <f>'Jehma routes'!D451</f>
        <v>8236</v>
      </c>
      <c r="C465" s="204">
        <f>'Baltic Indices'!F341</f>
        <v>881</v>
      </c>
      <c r="D465" s="204">
        <f>'Baltic Indices'!C341</f>
        <v>1437</v>
      </c>
    </row>
    <row r="466" spans="1:4">
      <c r="A466" s="142">
        <f>JEHMA!A425</f>
        <v>41957</v>
      </c>
      <c r="B466" s="123">
        <f>'Jehma routes'!D452</f>
        <v>8329</v>
      </c>
      <c r="C466" s="204">
        <f>'Baltic Indices'!F342</f>
        <v>875</v>
      </c>
      <c r="D466" s="204">
        <f>'Baltic Indices'!C342</f>
        <v>1256</v>
      </c>
    </row>
    <row r="467" spans="1:4">
      <c r="A467" s="142">
        <f>JEHMA!A426</f>
        <v>41964</v>
      </c>
      <c r="B467" s="123">
        <f>'Jehma routes'!D453</f>
        <v>8729</v>
      </c>
      <c r="C467" s="204">
        <f>'Baltic Indices'!F343</f>
        <v>942</v>
      </c>
      <c r="D467" s="204">
        <f>'Baltic Indices'!C343</f>
        <v>1324</v>
      </c>
    </row>
    <row r="468" spans="1:4">
      <c r="A468" s="142">
        <f>JEHMA!A427</f>
        <v>41971</v>
      </c>
      <c r="B468" s="123">
        <f>'Jehma routes'!D454</f>
        <v>9571</v>
      </c>
      <c r="C468" s="204">
        <f>'Baltic Indices'!F344</f>
        <v>986</v>
      </c>
      <c r="D468" s="204">
        <f>'Baltic Indices'!C344</f>
        <v>1153</v>
      </c>
    </row>
    <row r="469" spans="1:4">
      <c r="A469" s="142">
        <f>JEHMA!A428</f>
        <v>41978</v>
      </c>
      <c r="B469" s="123">
        <f>'Jehma routes'!D455</f>
        <v>9696</v>
      </c>
      <c r="C469" s="204">
        <f>'Baltic Indices'!F345</f>
        <v>971</v>
      </c>
      <c r="D469" s="204">
        <f>'Baltic Indices'!C345</f>
        <v>982</v>
      </c>
    </row>
    <row r="470" spans="1:4">
      <c r="A470" s="142">
        <f>JEHMA!A429</f>
        <v>41985</v>
      </c>
      <c r="B470" s="123">
        <f>'Jehma routes'!D456</f>
        <v>9655</v>
      </c>
      <c r="C470" s="204">
        <f>'Baltic Indices'!F346</f>
        <v>950</v>
      </c>
      <c r="D470" s="204">
        <f>'Baltic Indices'!C346</f>
        <v>863</v>
      </c>
    </row>
    <row r="471" spans="1:4">
      <c r="A471" s="142">
        <f>JEHMA!A430</f>
        <v>41992</v>
      </c>
      <c r="B471" s="123">
        <f>'Jehma routes'!D457</f>
        <v>9521</v>
      </c>
      <c r="C471" s="204">
        <f>'Baltic Indices'!F347</f>
        <v>917</v>
      </c>
      <c r="D471" s="204">
        <f>'Baltic Indices'!C347</f>
        <v>803</v>
      </c>
    </row>
    <row r="472" spans="1:4">
      <c r="A472" s="142">
        <f>JEHMA!A431</f>
        <v>41999</v>
      </c>
      <c r="B472" s="123">
        <f>'Jehma routes'!D458</f>
        <v>9521</v>
      </c>
      <c r="C472" s="204">
        <f>'Baltic Indices'!F348</f>
        <v>884</v>
      </c>
      <c r="D472" s="204">
        <f>'Baltic Indices'!C348</f>
        <v>771</v>
      </c>
    </row>
    <row r="473" spans="1:4">
      <c r="A473" s="142">
        <f>JEHMA!A432</f>
        <v>42006</v>
      </c>
      <c r="B473" s="123">
        <f>'Jehma routes'!D459</f>
        <v>9375</v>
      </c>
      <c r="C473" s="204">
        <f>'Baltic Indices'!F349</f>
        <v>800</v>
      </c>
      <c r="D473" s="204">
        <f>'Baltic Indices'!C349</f>
        <v>709</v>
      </c>
    </row>
    <row r="474" spans="1:4">
      <c r="A474" s="142">
        <f>JEHMA!A433</f>
        <v>42013</v>
      </c>
      <c r="B474" s="123">
        <f>'Jehma routes'!D460</f>
        <v>8683</v>
      </c>
      <c r="C474" s="204">
        <f>'Baltic Indices'!F349</f>
        <v>800</v>
      </c>
      <c r="D474" s="204">
        <f>'Baltic Indices'!C349</f>
        <v>709</v>
      </c>
    </row>
    <row r="475" spans="1:4">
      <c r="A475" s="142">
        <f>JEHMA!A434</f>
        <v>42020</v>
      </c>
      <c r="B475" s="123">
        <f>'Jehma routes'!D461</f>
        <v>7908</v>
      </c>
      <c r="C475" s="204">
        <f>'Baltic Indices'!F350</f>
        <v>716</v>
      </c>
      <c r="D475" s="204">
        <f>'Baltic Indices'!C350</f>
        <v>741</v>
      </c>
    </row>
    <row r="476" spans="1:4">
      <c r="A476" s="142">
        <f>JEHMA!A435</f>
        <v>42027</v>
      </c>
      <c r="B476" s="123">
        <f>'Jehma routes'!D462</f>
        <v>6250</v>
      </c>
      <c r="C476" s="204">
        <f>'Baltic Indices'!F351</f>
        <v>650</v>
      </c>
      <c r="D476" s="204">
        <f>'Baltic Indices'!C351</f>
        <v>720</v>
      </c>
    </row>
    <row r="477" spans="1:4">
      <c r="A477" s="142">
        <f>JEHMA!A436</f>
        <v>42034</v>
      </c>
      <c r="B477" s="123">
        <f>'Jehma routes'!D463</f>
        <v>6150</v>
      </c>
      <c r="C477" s="204">
        <f>'Baltic Indices'!F352</f>
        <v>585</v>
      </c>
      <c r="D477" s="204">
        <f>'Baltic Indices'!C352</f>
        <v>608</v>
      </c>
    </row>
    <row r="478" spans="1:4">
      <c r="A478" s="142">
        <f>JEHMA!A437</f>
        <v>42041</v>
      </c>
      <c r="B478" s="123">
        <f>'Jehma routes'!D464</f>
        <v>5175</v>
      </c>
      <c r="C478" s="204">
        <f>'Baltic Indices'!F353</f>
        <v>530</v>
      </c>
      <c r="D478" s="204">
        <f>'Baltic Indices'!C353</f>
        <v>559</v>
      </c>
    </row>
    <row r="479" spans="1:4">
      <c r="A479" s="142">
        <f>JEHMA!A438</f>
        <v>42048</v>
      </c>
      <c r="B479" s="123">
        <f>'Jehma routes'!D465</f>
        <v>4400</v>
      </c>
      <c r="C479" s="204">
        <f>'Baltic Indices'!F354</f>
        <v>486</v>
      </c>
      <c r="D479" s="204">
        <f>'Baltic Indices'!C354</f>
        <v>530</v>
      </c>
    </row>
    <row r="480" spans="1:4">
      <c r="A480" s="142">
        <f>JEHMA!A439</f>
        <v>42055</v>
      </c>
      <c r="B480" s="123">
        <f>'Jehma routes'!D466</f>
        <v>4400</v>
      </c>
      <c r="C480" s="204">
        <f>'Baltic Indices'!F355</f>
        <v>490</v>
      </c>
      <c r="D480" s="204">
        <f>'Baltic Indices'!C355</f>
        <v>513</v>
      </c>
    </row>
    <row r="481" spans="1:5">
      <c r="A481" s="142">
        <f>JEHMA!A440</f>
        <v>42062</v>
      </c>
      <c r="B481" s="123">
        <f>'Jehma routes'!D467</f>
        <v>4192</v>
      </c>
      <c r="C481" s="204">
        <f>'Baltic Indices'!F356</f>
        <v>515</v>
      </c>
      <c r="D481" s="204">
        <f>'Baltic Indices'!C356</f>
        <v>540</v>
      </c>
    </row>
    <row r="482" spans="1:5">
      <c r="A482" s="142">
        <f>JEHMA!A441</f>
        <v>42069</v>
      </c>
      <c r="B482" s="123">
        <f>'Jehma routes'!D468</f>
        <v>4742</v>
      </c>
      <c r="C482" s="204">
        <f>'Baltic Indices'!F357</f>
        <v>566</v>
      </c>
      <c r="D482" s="204">
        <f>'Baltic Indices'!C357</f>
        <v>565</v>
      </c>
    </row>
    <row r="483" spans="1:5">
      <c r="A483" s="142">
        <f>JEHMA!A442</f>
        <v>42076</v>
      </c>
      <c r="B483" s="123">
        <f>'Jehma routes'!D469</f>
        <v>5200</v>
      </c>
      <c r="C483" s="204">
        <f>'Baltic Indices'!F358</f>
        <v>606</v>
      </c>
      <c r="D483" s="204">
        <f>'Baltic Indices'!C358</f>
        <v>562</v>
      </c>
    </row>
    <row r="484" spans="1:5">
      <c r="A484" s="142">
        <f>JEHMA!A443</f>
        <v>42083</v>
      </c>
      <c r="B484" s="123">
        <f>'Jehma routes'!D470</f>
        <v>5858</v>
      </c>
      <c r="C484" s="204">
        <f>'Baltic Indices'!F359</f>
        <v>635</v>
      </c>
      <c r="D484" s="204">
        <f>'Baltic Indices'!C359</f>
        <v>591</v>
      </c>
    </row>
    <row r="485" spans="1:5">
      <c r="A485" s="142">
        <f>JEHMA!A444</f>
        <v>42090</v>
      </c>
      <c r="B485" s="123">
        <f>'Jehma routes'!D471</f>
        <v>6275</v>
      </c>
      <c r="C485" s="204">
        <f>'Baltic Indices'!F360</f>
        <v>647</v>
      </c>
      <c r="D485" s="204">
        <f>'Baltic Indices'!C360</f>
        <v>596</v>
      </c>
    </row>
    <row r="486" spans="1:5">
      <c r="A486" s="142">
        <f>JEHMA!A445</f>
        <v>42097</v>
      </c>
      <c r="B486" s="123">
        <f>'Jehma routes'!D472</f>
        <v>6275</v>
      </c>
      <c r="C486" s="204">
        <f>'Baltic Indices'!F361</f>
        <v>631</v>
      </c>
      <c r="D486" s="204">
        <f>'Baltic Indices'!C361</f>
        <v>583</v>
      </c>
    </row>
    <row r="487" spans="1:5">
      <c r="A487" s="142">
        <f>JEHMA!A446</f>
        <v>42104</v>
      </c>
      <c r="B487" s="123">
        <f>'Jehma routes'!D473</f>
        <v>6275</v>
      </c>
      <c r="C487" s="204">
        <f>'Baltic Indices'!F362</f>
        <v>613</v>
      </c>
      <c r="D487" s="204">
        <f>'Baltic Indices'!C362</f>
        <v>580</v>
      </c>
    </row>
    <row r="488" spans="1:5">
      <c r="A488" s="142">
        <f>JEHMA!A447</f>
        <v>42111</v>
      </c>
      <c r="B488" s="123">
        <f>'Jehma routes'!D474</f>
        <v>5667</v>
      </c>
      <c r="C488" s="204">
        <f>'Baltic Indices'!F363</f>
        <v>619</v>
      </c>
      <c r="D488" s="204">
        <f>'Baltic Indices'!C363</f>
        <v>597</v>
      </c>
    </row>
    <row r="489" spans="1:5">
      <c r="A489" s="142">
        <f>JEHMA!A448</f>
        <v>42118</v>
      </c>
      <c r="B489" s="123">
        <f>'Jehma routes'!D475</f>
        <v>5675</v>
      </c>
      <c r="C489" s="204">
        <f>'Baltic Indices'!F364</f>
        <v>624</v>
      </c>
      <c r="D489" s="204">
        <f>'Baltic Indices'!C364</f>
        <v>600</v>
      </c>
    </row>
    <row r="490" spans="1:5">
      <c r="A490" s="142">
        <f>JEHMA!A449</f>
        <v>42125</v>
      </c>
      <c r="B490" s="123">
        <f>'Jehma routes'!D476</f>
        <v>5463</v>
      </c>
      <c r="C490" s="204">
        <f>'Baltic Indices'!F365</f>
        <v>621</v>
      </c>
      <c r="D490" s="204">
        <f>'Baltic Indices'!C365</f>
        <v>587</v>
      </c>
    </row>
    <row r="491" spans="1:5">
      <c r="A491" s="142">
        <f>JEHMA!A450</f>
        <v>42132</v>
      </c>
      <c r="B491" s="123">
        <f>'Jehma routes'!D477</f>
        <v>5417</v>
      </c>
      <c r="C491" s="204">
        <f>'Baltic Indices'!F366</f>
        <v>618</v>
      </c>
      <c r="D491" s="204">
        <f>'Baltic Indices'!C366</f>
        <v>574</v>
      </c>
    </row>
    <row r="492" spans="1:5">
      <c r="A492" s="142">
        <f>JEHMA!A451</f>
        <v>42139</v>
      </c>
      <c r="B492" s="123">
        <f>'Jehma routes'!D478</f>
        <v>5621</v>
      </c>
      <c r="C492" s="204">
        <f>'Baltic Indices'!F367</f>
        <v>628</v>
      </c>
      <c r="D492" s="204">
        <f>'Baltic Indices'!C367</f>
        <v>634</v>
      </c>
      <c r="E492" s="90"/>
    </row>
    <row r="493" spans="1:5">
      <c r="A493" s="142">
        <f>JEHMA!A452</f>
        <v>42146</v>
      </c>
      <c r="B493" s="123">
        <f>'Jehma routes'!D479</f>
        <v>5775</v>
      </c>
      <c r="C493" s="204">
        <f>'Baltic Indices'!F368</f>
        <v>627</v>
      </c>
      <c r="D493" s="204">
        <f>'Baltic Indices'!C368</f>
        <v>586</v>
      </c>
      <c r="E493" s="90"/>
    </row>
    <row r="494" spans="1:5">
      <c r="A494" s="142">
        <f>JEHMA!A453</f>
        <v>42153</v>
      </c>
      <c r="B494" s="123">
        <f>'Jehma routes'!D480</f>
        <v>6158</v>
      </c>
      <c r="C494" s="204">
        <f>'Baltic Indices'!F369</f>
        <v>647</v>
      </c>
      <c r="D494" s="204">
        <f>'Baltic Indices'!C369</f>
        <v>589</v>
      </c>
      <c r="E494" s="90"/>
    </row>
    <row r="495" spans="1:5">
      <c r="A495" s="142">
        <f>JEHMA!A454</f>
        <v>42160</v>
      </c>
      <c r="B495" s="123">
        <f>'Jehma routes'!D481</f>
        <v>6375</v>
      </c>
      <c r="C495" s="204">
        <f>'Baltic Indices'!F370</f>
        <v>656</v>
      </c>
      <c r="D495" s="204">
        <f>'Baltic Indices'!C370</f>
        <v>610</v>
      </c>
      <c r="E495" s="90"/>
    </row>
    <row r="496" spans="1:5">
      <c r="A496" s="142">
        <f>JEHMA!A455</f>
        <v>42167</v>
      </c>
      <c r="B496" s="123">
        <f>'Jehma routes'!D482</f>
        <v>6621</v>
      </c>
      <c r="C496" s="204">
        <f>'Baltic Indices'!F371</f>
        <v>678</v>
      </c>
      <c r="D496" s="204">
        <f>'Baltic Indices'!C371</f>
        <v>642</v>
      </c>
    </row>
    <row r="497" spans="1:4">
      <c r="A497" s="142">
        <f>JEHMA!A456</f>
        <v>42174</v>
      </c>
      <c r="B497" s="123">
        <f>'Jehma routes'!D483</f>
        <v>6967</v>
      </c>
      <c r="C497" s="204">
        <f>'Baltic Indices'!F372</f>
        <v>721</v>
      </c>
      <c r="D497" s="204">
        <f>'Baltic Indices'!C372</f>
        <v>779</v>
      </c>
    </row>
    <row r="498" spans="1:4">
      <c r="A498" s="142">
        <f>JEHMA!A457</f>
        <v>42181</v>
      </c>
      <c r="B498" s="123">
        <f>'Jehma routes'!D484</f>
        <v>6942</v>
      </c>
      <c r="C498" s="204">
        <f>'Baltic Indices'!F373</f>
        <v>723</v>
      </c>
      <c r="D498" s="204">
        <f>'Baltic Indices'!C373</f>
        <v>823</v>
      </c>
    </row>
    <row r="499" spans="1:4">
      <c r="A499" s="142">
        <f>JEHMA!A458</f>
        <v>42188</v>
      </c>
      <c r="B499" s="123">
        <f>'Jehma routes'!D485</f>
        <v>6817</v>
      </c>
      <c r="C499" s="204">
        <f>'Baltic Indices'!F374</f>
        <v>716</v>
      </c>
      <c r="D499" s="204">
        <f>'Baltic Indices'!C374</f>
        <v>805</v>
      </c>
    </row>
    <row r="500" spans="1:4">
      <c r="A500" s="142">
        <f>JEHMA!A459</f>
        <v>42195</v>
      </c>
      <c r="B500" s="123">
        <f>'Jehma routes'!D486</f>
        <v>6729</v>
      </c>
      <c r="C500" s="204">
        <f>'Baltic Indices'!F375</f>
        <v>767</v>
      </c>
      <c r="D500" s="204">
        <f>'Baltic Indices'!C375</f>
        <v>874</v>
      </c>
    </row>
    <row r="501" spans="1:4">
      <c r="A501" s="142">
        <f>JEHMA!A460</f>
        <v>42202</v>
      </c>
      <c r="B501" s="123">
        <f>'Jehma routes'!D487</f>
        <v>7305</v>
      </c>
      <c r="C501" s="204">
        <f>'Baltic Indices'!F376</f>
        <v>846</v>
      </c>
      <c r="D501" s="204">
        <f>'Baltic Indices'!C376</f>
        <v>1048</v>
      </c>
    </row>
    <row r="502" spans="1:4">
      <c r="A502" s="142">
        <f>JEHMA!A461</f>
        <v>42209</v>
      </c>
      <c r="B502" s="123">
        <f>'Jehma routes'!D488</f>
        <v>7446</v>
      </c>
      <c r="C502" s="204">
        <f>'Baltic Indices'!F377</f>
        <v>899</v>
      </c>
      <c r="D502" s="204">
        <f>'Baltic Indices'!C377</f>
        <v>1086</v>
      </c>
    </row>
    <row r="503" spans="1:4">
      <c r="A503" s="142">
        <f>JEHMA!A462</f>
        <v>42216</v>
      </c>
      <c r="B503" s="123">
        <f>'Jehma routes'!D489</f>
        <v>7333</v>
      </c>
      <c r="C503" s="204">
        <f>'Baltic Indices'!F378</f>
        <v>899</v>
      </c>
      <c r="D503" s="204">
        <f>'Baltic Indices'!C378</f>
        <v>1131</v>
      </c>
    </row>
    <row r="504" spans="1:4">
      <c r="A504" s="142">
        <f>JEHMA!A463</f>
        <v>42223</v>
      </c>
      <c r="B504" s="123">
        <f>'Jehma routes'!D490</f>
        <v>7100</v>
      </c>
      <c r="C504" s="204">
        <f>'Baltic Indices'!F379</f>
        <v>904</v>
      </c>
      <c r="D504" s="204">
        <f>'Baltic Indices'!C379</f>
        <v>1200</v>
      </c>
    </row>
    <row r="505" spans="1:4">
      <c r="A505" s="142">
        <f>JEHMA!A464</f>
        <v>42230</v>
      </c>
      <c r="B505" s="123">
        <f>'Jehma routes'!D491</f>
        <v>6908</v>
      </c>
      <c r="C505" s="204">
        <f>'Baltic Indices'!F380</f>
        <v>905</v>
      </c>
      <c r="D505" s="204">
        <f>'Baltic Indices'!C380</f>
        <v>1055</v>
      </c>
    </row>
    <row r="506" spans="1:4">
      <c r="A506" s="142">
        <f>JEHMA!A465</f>
        <v>42237</v>
      </c>
      <c r="B506" s="123">
        <f>'Jehma routes'!D492</f>
        <v>6917</v>
      </c>
      <c r="C506" s="204">
        <f>'Baltic Indices'!F381</f>
        <v>930</v>
      </c>
      <c r="D506" s="204">
        <f>'Baltic Indices'!C381</f>
        <v>994</v>
      </c>
    </row>
    <row r="507" spans="1:4">
      <c r="A507" s="142">
        <f>JEHMA!A466</f>
        <v>42244</v>
      </c>
      <c r="B507" s="123">
        <f>'Jehma routes'!D493</f>
        <v>6800</v>
      </c>
      <c r="C507" s="204">
        <f>'Baltic Indices'!F382</f>
        <v>925</v>
      </c>
      <c r="D507" s="204">
        <f>'Baltic Indices'!C382</f>
        <v>903</v>
      </c>
    </row>
    <row r="508" spans="1:4">
      <c r="A508" s="142">
        <f>JEHMA!A467</f>
        <v>42251</v>
      </c>
      <c r="B508" s="123">
        <f>'Jehma routes'!D494</f>
        <v>6640</v>
      </c>
      <c r="C508" s="204">
        <f>'Baltic Indices'!F383</f>
        <v>870</v>
      </c>
      <c r="D508" s="204">
        <f>'Baltic Indices'!C383</f>
        <v>875</v>
      </c>
    </row>
    <row r="509" spans="1:4">
      <c r="A509" s="142">
        <f>JEHMA!A468</f>
        <v>42258</v>
      </c>
      <c r="B509" s="123">
        <f>'Jehma routes'!D495</f>
        <v>6100</v>
      </c>
      <c r="C509" s="204">
        <f>'Baltic Indices'!F384</f>
        <v>810</v>
      </c>
      <c r="D509" s="204">
        <f>'Baltic Indices'!C384</f>
        <v>818</v>
      </c>
    </row>
    <row r="510" spans="1:4">
      <c r="A510" s="142">
        <f>JEHMA!A469</f>
        <v>42265</v>
      </c>
      <c r="B510" s="123">
        <f>'Jehma routes'!D496</f>
        <v>5808</v>
      </c>
      <c r="C510" s="204">
        <f>'Baltic Indices'!F385</f>
        <v>762</v>
      </c>
      <c r="D510" s="204">
        <f>'Baltic Indices'!C385</f>
        <v>960</v>
      </c>
    </row>
    <row r="511" spans="1:4">
      <c r="A511" s="142">
        <f>JEHMA!A470</f>
        <v>42272</v>
      </c>
      <c r="B511" s="123">
        <f>'Jehma routes'!D497</f>
        <v>5683</v>
      </c>
      <c r="C511" s="204">
        <f>'Baltic Indices'!F386</f>
        <v>733</v>
      </c>
      <c r="D511" s="204">
        <f>'Baltic Indices'!C386</f>
        <v>943</v>
      </c>
    </row>
    <row r="512" spans="1:4">
      <c r="A512" s="142">
        <f>JEHMA!A471</f>
        <v>42279</v>
      </c>
      <c r="B512" s="123">
        <f>'Jehma routes'!D498</f>
        <v>5533</v>
      </c>
      <c r="C512" s="204">
        <f>'Baltic Indices'!F387</f>
        <v>691</v>
      </c>
      <c r="D512" s="204">
        <f>'Baltic Indices'!C387</f>
        <v>889</v>
      </c>
    </row>
    <row r="513" spans="1:4">
      <c r="A513" s="142">
        <f>JEHMA!A472</f>
        <v>42286</v>
      </c>
      <c r="B513" s="123">
        <f>'Jehma routes'!D499</f>
        <v>5513</v>
      </c>
      <c r="C513" s="204">
        <f>'Baltic Indices'!F388</f>
        <v>669</v>
      </c>
      <c r="D513" s="204">
        <f>'Baltic Indices'!C388</f>
        <v>809</v>
      </c>
    </row>
    <row r="514" spans="1:4">
      <c r="A514" s="142">
        <f>JEHMA!A473</f>
        <v>42293</v>
      </c>
      <c r="B514" s="123">
        <f>'Jehma routes'!D500</f>
        <v>5617</v>
      </c>
      <c r="C514" s="204">
        <f>'Baltic Indices'!F389</f>
        <v>658</v>
      </c>
      <c r="D514" s="204">
        <f>'Baltic Indices'!C389</f>
        <v>754</v>
      </c>
    </row>
    <row r="515" spans="1:4">
      <c r="A515" s="142">
        <f>JEHMA!A474</f>
        <v>42300</v>
      </c>
      <c r="B515" s="123">
        <f>'Jehma routes'!D501</f>
        <v>5508</v>
      </c>
      <c r="C515" s="204">
        <f>'Baltic Indices'!F390</f>
        <v>648</v>
      </c>
      <c r="D515" s="204">
        <f>'Baltic Indices'!C390</f>
        <v>774</v>
      </c>
    </row>
    <row r="516" spans="1:4">
      <c r="A516" s="142">
        <f>JEHMA!A475</f>
        <v>42307</v>
      </c>
      <c r="B516" s="123">
        <f>'Jehma routes'!D502</f>
        <v>5496</v>
      </c>
      <c r="C516" s="204">
        <f>'Baltic Indices'!F391</f>
        <v>629</v>
      </c>
      <c r="D516" s="204">
        <f>'Baltic Indices'!C391</f>
        <v>721</v>
      </c>
    </row>
    <row r="517" spans="1:4">
      <c r="A517" s="142">
        <f>JEHMA!A476</f>
        <v>42314</v>
      </c>
      <c r="B517" s="123">
        <f>'Jehma routes'!D503</f>
        <v>5233</v>
      </c>
      <c r="C517" s="204">
        <f>'Baltic Indices'!F392</f>
        <v>571</v>
      </c>
      <c r="D517" s="204">
        <f>'Baltic Indices'!C392</f>
        <v>631</v>
      </c>
    </row>
    <row r="518" spans="1:4">
      <c r="A518" s="142">
        <f>JEHMA!A477</f>
        <v>42321</v>
      </c>
      <c r="B518" s="123">
        <f>'Jehma routes'!D504</f>
        <v>5025</v>
      </c>
      <c r="C518" s="204">
        <f>'Baltic Indices'!F393</f>
        <v>523</v>
      </c>
      <c r="D518" s="204">
        <f>'Baltic Indices'!C393</f>
        <v>560</v>
      </c>
    </row>
    <row r="519" spans="1:4">
      <c r="A519" s="142">
        <f>JEHMA!A478</f>
        <v>42328</v>
      </c>
      <c r="B519" s="123">
        <f>'Jehma routes'!D505</f>
        <v>4896</v>
      </c>
      <c r="C519" s="204">
        <f>'Baltic Indices'!F394</f>
        <v>472</v>
      </c>
      <c r="D519" s="204">
        <f>'Baltic Indices'!C394</f>
        <v>498</v>
      </c>
    </row>
    <row r="520" spans="1:4">
      <c r="A520" s="142">
        <f>JEHMA!A479</f>
        <v>42335</v>
      </c>
      <c r="B520" s="123">
        <f>'Jehma routes'!D506</f>
        <v>4906</v>
      </c>
      <c r="C520" s="204">
        <f>'Baltic Indices'!F395</f>
        <v>467</v>
      </c>
      <c r="D520" s="204">
        <f>'Baltic Indices'!C395</f>
        <v>581</v>
      </c>
    </row>
    <row r="521" spans="1:4">
      <c r="A521" s="142">
        <f>JEHMA!A480</f>
        <v>42342</v>
      </c>
      <c r="B521" s="123">
        <f>'Jehma routes'!D507</f>
        <v>5058</v>
      </c>
      <c r="C521" s="204">
        <f>'Baltic Indices'!F396</f>
        <v>469</v>
      </c>
      <c r="D521" s="204">
        <f>'Baltic Indices'!C396</f>
        <v>563</v>
      </c>
    </row>
    <row r="522" spans="1:4">
      <c r="A522" s="142">
        <f>JEHMA!A481</f>
        <v>42349</v>
      </c>
      <c r="B522" s="123">
        <f>'Jehma routes'!D508</f>
        <v>5008</v>
      </c>
      <c r="C522" s="204">
        <f>'Baltic Indices'!F397</f>
        <v>451</v>
      </c>
      <c r="D522" s="204">
        <f>'Baltic Indices'!C397</f>
        <v>522</v>
      </c>
    </row>
    <row r="523" spans="1:4">
      <c r="A523" s="142">
        <f>JEHMA!A482</f>
        <v>42356</v>
      </c>
      <c r="B523" s="123">
        <f>'Jehma routes'!D509</f>
        <v>4958</v>
      </c>
      <c r="C523" s="204">
        <f>'Baltic Indices'!F397</f>
        <v>451</v>
      </c>
      <c r="D523" s="204">
        <f>'Baltic Indices'!C397</f>
        <v>522</v>
      </c>
    </row>
    <row r="524" spans="1:4">
      <c r="A524" s="142">
        <f>JEHMA!A483</f>
        <v>42363</v>
      </c>
      <c r="B524" s="123">
        <f>'Jehma routes'!D510</f>
        <v>4960</v>
      </c>
      <c r="C524" s="204">
        <f>'Baltic Indices'!F397</f>
        <v>451</v>
      </c>
      <c r="D524" s="204">
        <f>'Baltic Indices'!C397</f>
        <v>522</v>
      </c>
    </row>
    <row r="525" spans="1:4">
      <c r="A525" s="142">
        <f>JEHMA!A484</f>
        <v>42370</v>
      </c>
      <c r="B525" s="123">
        <f>'Jehma routes'!D511</f>
        <v>4833</v>
      </c>
      <c r="C525" s="204">
        <f>'Baltic Indices'!F398</f>
        <v>449</v>
      </c>
      <c r="D525" s="204">
        <f>'Baltic Indices'!C398</f>
        <v>477</v>
      </c>
    </row>
    <row r="526" spans="1:4">
      <c r="A526" s="142">
        <f>JEHMA!A485</f>
        <v>42377</v>
      </c>
      <c r="B526" s="123">
        <f>'Jehma routes'!D512</f>
        <v>4167</v>
      </c>
      <c r="C526" s="204">
        <f>'Baltic Indices'!F399</f>
        <v>449</v>
      </c>
      <c r="D526" s="204">
        <f>'Baltic Indices'!C399</f>
        <v>473</v>
      </c>
    </row>
    <row r="527" spans="1:4">
      <c r="A527" s="142">
        <f>JEHMA!A486</f>
        <v>42384</v>
      </c>
      <c r="B527" s="123">
        <f>'Jehma routes'!D513</f>
        <v>3708</v>
      </c>
      <c r="C527" s="204">
        <f>'Baltic Indices'!F400</f>
        <v>430</v>
      </c>
      <c r="D527" s="204">
        <f>'Baltic Indices'!C400</f>
        <v>429</v>
      </c>
    </row>
    <row r="528" spans="1:4">
      <c r="A528" s="142">
        <f>JEHMA!A487</f>
        <v>42391</v>
      </c>
      <c r="B528" s="123">
        <f>'Jehma routes'!D514</f>
        <v>3242</v>
      </c>
      <c r="C528" s="204">
        <f>'Baltic Indices'!F401</f>
        <v>394</v>
      </c>
      <c r="D528" s="204">
        <f>'Baltic Indices'!C401</f>
        <v>373</v>
      </c>
    </row>
    <row r="529" spans="1:4">
      <c r="A529" s="142">
        <f>JEHMA!A488</f>
        <v>42398</v>
      </c>
      <c r="B529" s="123">
        <f>'Jehma routes'!D515</f>
        <v>2492</v>
      </c>
      <c r="C529" s="204">
        <f>'Baltic Indices'!F402</f>
        <v>358</v>
      </c>
      <c r="D529" s="204">
        <f>'Baltic Indices'!C402</f>
        <v>354</v>
      </c>
    </row>
    <row r="530" spans="1:4">
      <c r="A530" s="142">
        <f>JEHMA!A489</f>
        <v>42405</v>
      </c>
      <c r="B530" s="123">
        <f>'Jehma routes'!D516</f>
        <v>2083</v>
      </c>
      <c r="C530" s="204">
        <f>'Baltic Indices'!F403</f>
        <v>304</v>
      </c>
      <c r="D530" s="204">
        <f>'Baltic Indices'!C403</f>
        <v>317</v>
      </c>
    </row>
    <row r="531" spans="1:4">
      <c r="A531" s="142">
        <f>JEHMA!A490</f>
        <v>42412</v>
      </c>
      <c r="B531" s="123">
        <f>'Jehma routes'!D517</f>
        <v>1908</v>
      </c>
      <c r="C531" s="204">
        <f>'Baltic Indices'!F404</f>
        <v>262</v>
      </c>
      <c r="D531" s="204">
        <f>'Baltic Indices'!C404</f>
        <v>297</v>
      </c>
    </row>
    <row r="532" spans="1:4">
      <c r="A532" s="142">
        <f>JEHMA!A491</f>
        <v>42419</v>
      </c>
      <c r="B532" s="123">
        <f>'Jehma routes'!D518</f>
        <v>2783</v>
      </c>
      <c r="C532" s="204">
        <f>'Baltic Indices'!F405</f>
        <v>243</v>
      </c>
      <c r="D532" s="204">
        <f>'Baltic Indices'!C405</f>
        <v>291</v>
      </c>
    </row>
    <row r="533" spans="1:4">
      <c r="A533" s="142">
        <f>JEHMA!A492</f>
        <v>42426</v>
      </c>
      <c r="B533" s="123">
        <f>'Jehma routes'!D519</f>
        <v>3642</v>
      </c>
      <c r="C533" s="204">
        <f>'Baltic Indices'!F406</f>
        <v>286</v>
      </c>
      <c r="D533" s="204">
        <f>'Baltic Indices'!C406</f>
        <v>315</v>
      </c>
    </row>
    <row r="534" spans="1:4">
      <c r="A534" s="142">
        <f>JEHMA!A493</f>
        <v>42433</v>
      </c>
      <c r="B534" s="123">
        <f>'Jehma routes'!D520</f>
        <v>4142</v>
      </c>
      <c r="C534" s="204">
        <f>'Baltic Indices'!F407</f>
        <v>333</v>
      </c>
      <c r="D534" s="204">
        <f>'Baltic Indices'!C407</f>
        <v>327</v>
      </c>
    </row>
    <row r="535" spans="1:4">
      <c r="A535" s="142">
        <f>JEHMA!A494</f>
        <v>42440</v>
      </c>
      <c r="B535" s="123">
        <f>'Jehma routes'!D521</f>
        <v>4392</v>
      </c>
      <c r="C535" s="204">
        <f>'Baltic Indices'!F408</f>
        <v>371</v>
      </c>
      <c r="D535" s="204">
        <f>'Baltic Indices'!C408</f>
        <v>349</v>
      </c>
    </row>
    <row r="536" spans="1:4">
      <c r="A536" s="142">
        <f>JEHMA!A495</f>
        <v>42447</v>
      </c>
      <c r="B536" s="123">
        <f>'Jehma routes'!D522</f>
        <v>4583</v>
      </c>
      <c r="C536" s="204">
        <f>'Baltic Indices'!F409</f>
        <v>420</v>
      </c>
      <c r="D536" s="204">
        <f>'Baltic Indices'!C409</f>
        <v>388</v>
      </c>
    </row>
    <row r="537" spans="1:4">
      <c r="A537" s="142">
        <f>JEHMA!A496</f>
        <v>42454</v>
      </c>
      <c r="B537" s="123">
        <f>'Jehma routes'!D523</f>
        <v>4758</v>
      </c>
      <c r="C537" s="204">
        <f>'Baltic Indices'!F410</f>
        <v>449</v>
      </c>
      <c r="D537" s="204">
        <f>'Baltic Indices'!C410</f>
        <v>395</v>
      </c>
    </row>
    <row r="538" spans="1:4">
      <c r="A538" s="142">
        <f>JEHMA!A497</f>
        <v>42461</v>
      </c>
      <c r="B538" s="123">
        <f>'Jehma routes'!D524</f>
        <v>4767</v>
      </c>
      <c r="C538" s="204">
        <f>'Baltic Indices'!F411</f>
        <v>474</v>
      </c>
      <c r="D538" s="204">
        <f>'Baltic Indices'!C411</f>
        <v>409</v>
      </c>
    </row>
    <row r="539" spans="1:4">
      <c r="A539" s="142">
        <f>JEHMA!A498</f>
        <v>42468</v>
      </c>
      <c r="B539" s="123">
        <f>'Jehma routes'!D525</f>
        <v>4708</v>
      </c>
      <c r="C539" s="204">
        <f>'Baltic Indices'!F412</f>
        <v>476</v>
      </c>
      <c r="D539" s="204">
        <f>'Baltic Indices'!C412</f>
        <v>450</v>
      </c>
    </row>
    <row r="540" spans="1:4">
      <c r="A540" s="142">
        <f>JEHMA!A499</f>
        <v>42475</v>
      </c>
      <c r="B540" s="123">
        <f>'Jehma routes'!D526</f>
        <v>4717</v>
      </c>
      <c r="C540" s="204">
        <f>'Baltic Indices'!F413</f>
        <v>488</v>
      </c>
      <c r="D540" s="204">
        <f>'Baltic Indices'!C413</f>
        <v>539</v>
      </c>
    </row>
    <row r="541" spans="1:4">
      <c r="A541" s="142">
        <f>JEHMA!A500</f>
        <v>42482</v>
      </c>
      <c r="B541" s="123">
        <f>'Jehma routes'!D527</f>
        <v>4675</v>
      </c>
      <c r="C541" s="204">
        <f>'Baltic Indices'!F414</f>
        <v>525</v>
      </c>
      <c r="D541" s="204">
        <f>'Baltic Indices'!C414</f>
        <v>635</v>
      </c>
    </row>
    <row r="542" spans="1:4">
      <c r="A542" s="142">
        <f>JEHMA!A501</f>
        <v>42489</v>
      </c>
      <c r="B542" s="123">
        <f>'Jehma routes'!D528</f>
        <v>4630</v>
      </c>
      <c r="C542" s="204">
        <f>'Baltic Indices'!F415</f>
        <v>558</v>
      </c>
      <c r="D542" s="204">
        <f>'Baltic Indices'!C415</f>
        <v>688</v>
      </c>
    </row>
    <row r="543" spans="1:4">
      <c r="A543" s="142">
        <f>JEHMA!A502</f>
        <v>42496</v>
      </c>
      <c r="B543" s="123">
        <f>'Jehma routes'!D529</f>
        <v>4575</v>
      </c>
      <c r="C543" s="204">
        <f>'Baltic Indices'!F416</f>
        <v>582</v>
      </c>
      <c r="D543" s="204">
        <f>'Baltic Indices'!C416</f>
        <v>703</v>
      </c>
    </row>
    <row r="544" spans="1:4">
      <c r="A544" s="142">
        <f>JEHMA!A503</f>
        <v>42503</v>
      </c>
      <c r="B544" s="123">
        <f>'Jehma routes'!D530</f>
        <v>4517</v>
      </c>
      <c r="C544" s="204">
        <f>'Baltic Indices'!F418</f>
        <v>553</v>
      </c>
      <c r="D544" s="204">
        <f>'Baltic Indices'!C418</f>
        <v>600</v>
      </c>
    </row>
    <row r="545" spans="1:4">
      <c r="A545" s="142">
        <f>JEHMA!A504</f>
        <v>42510</v>
      </c>
      <c r="B545" s="123">
        <f>'Jehma routes'!D531</f>
        <v>4717</v>
      </c>
      <c r="C545" s="204">
        <f>'Baltic Indices'!F419</f>
        <v>562</v>
      </c>
      <c r="D545" s="204">
        <f>'Baltic Indices'!C419</f>
        <v>625</v>
      </c>
    </row>
    <row r="546" spans="1:4">
      <c r="A546" s="142">
        <f>JEHMA!A505</f>
        <v>42517</v>
      </c>
      <c r="B546" s="123">
        <f>'Jehma routes'!D532</f>
        <v>4875</v>
      </c>
      <c r="C546" s="204">
        <f>'Baltic Indices'!F420</f>
        <v>579</v>
      </c>
      <c r="D546" s="204">
        <f>'Baltic Indices'!C420</f>
        <v>606</v>
      </c>
    </row>
    <row r="547" spans="1:4">
      <c r="A547" s="142">
        <f>JEHMA!A506</f>
        <v>42524</v>
      </c>
      <c r="B547" s="123">
        <f>'Jehma routes'!D533</f>
        <v>4942</v>
      </c>
      <c r="C547" s="204">
        <f>'Baltic Indices'!F421</f>
        <v>574</v>
      </c>
      <c r="D547" s="204">
        <f>'Baltic Indices'!C421</f>
        <v>610</v>
      </c>
    </row>
    <row r="548" spans="1:4">
      <c r="A548" s="142">
        <f>JEHMA!A507</f>
        <v>42531</v>
      </c>
      <c r="B548" s="123">
        <f>'Jehma routes'!D534</f>
        <v>4820</v>
      </c>
      <c r="C548" s="204">
        <f>'Baltic Indices'!F422</f>
        <v>557</v>
      </c>
      <c r="D548" s="204">
        <f>'Baltic Indices'!C422</f>
        <v>610</v>
      </c>
    </row>
    <row r="549" spans="1:4">
      <c r="A549" s="142">
        <f>JEHMA!A508</f>
        <v>42538</v>
      </c>
      <c r="B549" s="123">
        <f>'Jehma routes'!D535</f>
        <v>4958</v>
      </c>
      <c r="C549" s="204">
        <f>'Baltic Indices'!F423</f>
        <v>555</v>
      </c>
      <c r="D549" s="204">
        <f>'Baltic Indices'!C423</f>
        <v>587</v>
      </c>
    </row>
    <row r="550" spans="1:4">
      <c r="A550" s="142">
        <f>JEHMA!A509</f>
        <v>42545</v>
      </c>
      <c r="B550" s="123">
        <f>'Jehma routes'!D536</f>
        <v>5696</v>
      </c>
      <c r="C550" s="204">
        <f>'Baltic Indices'!F424</f>
        <v>583</v>
      </c>
      <c r="D550" s="204">
        <f>'Baltic Indices'!C424</f>
        <v>609</v>
      </c>
    </row>
    <row r="551" spans="1:4">
      <c r="A551" s="142">
        <f>JEHMA!A510</f>
        <v>42552</v>
      </c>
      <c r="B551" s="123">
        <f>'Jehma routes'!D537</f>
        <v>5883</v>
      </c>
      <c r="C551" s="204">
        <f>'Baltic Indices'!F425</f>
        <v>627</v>
      </c>
      <c r="D551" s="204">
        <f>'Baltic Indices'!C425</f>
        <v>677</v>
      </c>
    </row>
    <row r="552" spans="1:4">
      <c r="A552" s="142">
        <f>JEHMA!A511</f>
        <v>42559</v>
      </c>
      <c r="B552" s="123">
        <f>'Jehma routes'!D538</f>
        <v>6142</v>
      </c>
      <c r="C552" s="204">
        <f>'Baltic Indices'!F426</f>
        <v>647</v>
      </c>
      <c r="D552" s="204">
        <f>'Baltic Indices'!C426</f>
        <v>703</v>
      </c>
    </row>
    <row r="553" spans="1:4">
      <c r="A553" s="142">
        <f>JEHMA!A512</f>
        <v>42566</v>
      </c>
      <c r="B553" s="123">
        <f>'Jehma routes'!D539</f>
        <v>6600</v>
      </c>
      <c r="C553" s="204">
        <f>'Baltic Indices'!F427</f>
        <v>693</v>
      </c>
      <c r="D553" s="204">
        <f>'Baltic Indices'!C427</f>
        <v>745</v>
      </c>
    </row>
    <row r="554" spans="1:4">
      <c r="A554" s="142">
        <f>JEHMA!A513</f>
        <v>42573</v>
      </c>
      <c r="B554" s="123">
        <f>'Jehma routes'!D540</f>
        <v>6775</v>
      </c>
      <c r="C554" s="204">
        <f>'Baltic Indices'!F428</f>
        <v>698</v>
      </c>
      <c r="D554" s="204">
        <f>'Baltic Indices'!C428</f>
        <v>718</v>
      </c>
    </row>
    <row r="555" spans="1:4">
      <c r="A555" s="142">
        <f>JEHMA!A514</f>
        <v>42580</v>
      </c>
      <c r="B555" s="123">
        <f>'Jehma routes'!D541</f>
        <v>6608</v>
      </c>
      <c r="C555" s="204">
        <f>'Baltic Indices'!F429</f>
        <v>671</v>
      </c>
      <c r="D555" s="204">
        <f>'Baltic Indices'!C429</f>
        <v>656</v>
      </c>
    </row>
    <row r="556" spans="1:4">
      <c r="A556" s="142">
        <f>JEHMA!A515</f>
        <v>42587</v>
      </c>
      <c r="B556" s="123">
        <f>'Jehma routes'!D542</f>
        <v>6450</v>
      </c>
      <c r="C556" s="204">
        <f>'Baltic Indices'!F430</f>
        <v>647</v>
      </c>
      <c r="D556" s="204">
        <f>'Baltic Indices'!C430</f>
        <v>636</v>
      </c>
    </row>
    <row r="557" spans="1:4">
      <c r="A557" s="142">
        <f>JEHMA!A516</f>
        <v>42594</v>
      </c>
      <c r="B557" s="123">
        <f>'Jehma routes'!D543</f>
        <v>6217</v>
      </c>
      <c r="C557" s="204">
        <f>'Baltic Indices'!F431</f>
        <v>643</v>
      </c>
      <c r="D557" s="204">
        <f>'Baltic Indices'!C431</f>
        <v>671</v>
      </c>
    </row>
    <row r="558" spans="1:4">
      <c r="A558" s="142">
        <f>JEHMA!A517</f>
        <v>42601</v>
      </c>
      <c r="B558" s="123">
        <f>'Jehma routes'!D544</f>
        <v>6483</v>
      </c>
      <c r="C558" s="204">
        <f>'Baltic Indices'!F432</f>
        <v>686</v>
      </c>
      <c r="D558" s="204">
        <f>'Baltic Indices'!C432</f>
        <v>683</v>
      </c>
    </row>
    <row r="559" spans="1:4">
      <c r="A559" s="142">
        <f>JEHMA!A518</f>
        <v>42608</v>
      </c>
      <c r="B559" s="123">
        <f>'Jehma routes'!D545</f>
        <v>6925</v>
      </c>
      <c r="C559" s="204">
        <f>'Baltic Indices'!F433</f>
        <v>715</v>
      </c>
      <c r="D559" s="204">
        <f>'Baltic Indices'!C433</f>
        <v>720</v>
      </c>
    </row>
    <row r="560" spans="1:4">
      <c r="A560" s="142">
        <f>JEHMA!A519</f>
        <v>42615</v>
      </c>
      <c r="B560" s="123">
        <f>'Jehma routes'!D546</f>
        <v>6942</v>
      </c>
      <c r="C560" s="204">
        <f>'Baltic Indices'!F434</f>
        <v>721</v>
      </c>
      <c r="D560" s="204">
        <f>'Baltic Indices'!C434</f>
        <v>720</v>
      </c>
    </row>
    <row r="561" spans="1:4">
      <c r="A561" s="142">
        <f>JEHMA!A520</f>
        <v>42622</v>
      </c>
      <c r="B561" s="123">
        <f>'Jehma routes'!D547</f>
        <v>6675</v>
      </c>
      <c r="C561" s="204">
        <f>'Baltic Indices'!F435</f>
        <v>688</v>
      </c>
      <c r="D561" s="204">
        <f>'Baltic Indices'!C435</f>
        <v>804</v>
      </c>
    </row>
    <row r="562" spans="1:4">
      <c r="A562" s="142">
        <f>JEHMA!A521</f>
        <v>42629</v>
      </c>
      <c r="B562" s="123">
        <f>'Jehma routes'!D548</f>
        <v>6417</v>
      </c>
      <c r="C562" s="204">
        <f>'Baltic Indices'!F436</f>
        <v>660</v>
      </c>
      <c r="D562" s="204">
        <f>'Baltic Indices'!C436</f>
        <v>800</v>
      </c>
    </row>
    <row r="563" spans="1:4">
      <c r="A563" s="142">
        <f>JEHMA!A522</f>
        <v>42636</v>
      </c>
      <c r="B563" s="123">
        <f>'Jehma routes'!D549</f>
        <v>6530</v>
      </c>
      <c r="C563" s="204">
        <f>'Baltic Indices'!F437</f>
        <v>671</v>
      </c>
      <c r="D563" s="204">
        <f>'Baltic Indices'!C437</f>
        <v>941</v>
      </c>
    </row>
    <row r="564" spans="1:4">
      <c r="A564" s="142">
        <f>JEHMA!A523</f>
        <v>42643</v>
      </c>
      <c r="B564" s="123">
        <f>'Jehma routes'!D550</f>
        <v>6383</v>
      </c>
      <c r="C564" s="204">
        <f>'Baltic Indices'!F438</f>
        <v>679</v>
      </c>
      <c r="D564" s="204">
        <f>'Baltic Indices'!C438</f>
        <v>875</v>
      </c>
    </row>
    <row r="565" spans="1:4">
      <c r="A565" s="142">
        <f>JEHMA!A524</f>
        <v>42650</v>
      </c>
      <c r="B565" s="123">
        <f>'Jehma routes'!D551</f>
        <v>6185</v>
      </c>
      <c r="C565" s="204">
        <f>'Baltic Indices'!F439</f>
        <v>677</v>
      </c>
      <c r="D565" s="204">
        <f>'Baltic Indices'!C439</f>
        <v>921</v>
      </c>
    </row>
    <row r="566" spans="1:4">
      <c r="A566" s="142">
        <f>JEHMA!A525</f>
        <v>42657</v>
      </c>
      <c r="B566" s="123">
        <f>'Jehma routes'!D552</f>
        <v>6154</v>
      </c>
      <c r="C566" s="204">
        <f>'Baltic Indices'!F440</f>
        <v>674</v>
      </c>
      <c r="D566" s="204">
        <f>'Baltic Indices'!C440</f>
        <v>892</v>
      </c>
    </row>
    <row r="567" spans="1:4">
      <c r="A567" s="142">
        <f>JEHMA!A526</f>
        <v>42664</v>
      </c>
      <c r="B567" s="123">
        <f>'Jehma routes'!D553</f>
        <v>6167</v>
      </c>
      <c r="C567" s="204">
        <f>'Baltic Indices'!F441</f>
        <v>700</v>
      </c>
      <c r="D567" s="204">
        <f>'Baltic Indices'!C441</f>
        <v>842</v>
      </c>
    </row>
    <row r="568" spans="1:4">
      <c r="A568" s="142">
        <f>JEHMA!A527</f>
        <v>42671</v>
      </c>
      <c r="B568" s="123">
        <f>'Jehma routes'!D554</f>
        <v>6225</v>
      </c>
      <c r="C568" s="204">
        <f>'Baltic Indices'!F442</f>
        <v>722</v>
      </c>
      <c r="D568" s="204">
        <f>'Baltic Indices'!C442</f>
        <v>834</v>
      </c>
    </row>
    <row r="569" spans="1:4">
      <c r="A569" s="142">
        <f>JEHMA!A528</f>
        <v>42678</v>
      </c>
      <c r="B569" s="123">
        <f>'Jehma routes'!D555</f>
        <v>5840</v>
      </c>
      <c r="C569" s="204">
        <f>'Baltic Indices'!F443</f>
        <v>716</v>
      </c>
      <c r="D569" s="204">
        <f>'Baltic Indices'!C443</f>
        <v>855</v>
      </c>
    </row>
    <row r="570" spans="1:4">
      <c r="A570" s="142">
        <f>JEHMA!A529</f>
        <v>42685</v>
      </c>
      <c r="B570" s="123">
        <f>'Jehma routes'!D556</f>
        <v>5392</v>
      </c>
      <c r="C570" s="204">
        <f>'Baltic Indices'!F444</f>
        <v>705</v>
      </c>
      <c r="D570" s="204">
        <f>'Baltic Indices'!C444</f>
        <v>1045</v>
      </c>
    </row>
    <row r="571" spans="1:4">
      <c r="A571" s="142">
        <f>JEHMA!A530</f>
        <v>42692</v>
      </c>
      <c r="B571" s="123">
        <f>'Jehma routes'!D557</f>
        <v>5458</v>
      </c>
      <c r="C571" s="204">
        <f>'Baltic Indices'!F445</f>
        <v>809</v>
      </c>
      <c r="D571" s="204">
        <f>'Baltic Indices'!C445</f>
        <v>1257</v>
      </c>
    </row>
    <row r="572" spans="1:4">
      <c r="A572" s="142">
        <f>JEHMA!A531</f>
        <v>42699</v>
      </c>
      <c r="B572" s="123">
        <f>'Jehma routes'!D558</f>
        <v>5842</v>
      </c>
      <c r="C572" s="204">
        <f>'Baltic Indices'!F446</f>
        <v>908</v>
      </c>
      <c r="D572" s="204">
        <f>'Baltic Indices'!C446</f>
        <v>1181</v>
      </c>
    </row>
    <row r="573" spans="1:4">
      <c r="A573" s="142">
        <f>JEHMA!A532</f>
        <v>42706</v>
      </c>
      <c r="B573" s="123">
        <f>'Jehma routes'!D559</f>
        <v>5833</v>
      </c>
      <c r="C573" s="204">
        <f>'Baltic Indices'!F447</f>
        <v>921</v>
      </c>
      <c r="D573" s="204">
        <f>'Baltic Indices'!C447</f>
        <v>1198</v>
      </c>
    </row>
    <row r="574" spans="1:4">
      <c r="A574" s="142">
        <f>JEHMA!A533</f>
        <v>42713</v>
      </c>
      <c r="B574" s="123">
        <f>'Jehma routes'!D560</f>
        <v>5767</v>
      </c>
      <c r="C574" s="204">
        <f>'Baltic Indices'!F448</f>
        <v>966</v>
      </c>
      <c r="D574" s="204">
        <f>'Baltic Indices'!C448</f>
        <v>1090</v>
      </c>
    </row>
    <row r="575" spans="1:4">
      <c r="A575" s="142">
        <f>JEHMA!A534</f>
        <v>42720</v>
      </c>
      <c r="B575" s="123">
        <f>'Jehma routes'!D561</f>
        <v>5575</v>
      </c>
      <c r="C575" s="204">
        <f>'Baltic Indices'!F449</f>
        <v>960</v>
      </c>
      <c r="D575" s="204">
        <f>'Baltic Indices'!C449</f>
        <v>946</v>
      </c>
    </row>
    <row r="576" spans="1:4">
      <c r="A576" s="142">
        <f>JEHMA!A535</f>
        <v>42727</v>
      </c>
      <c r="B576" s="123">
        <f>'Jehma routes'!D562</f>
        <v>5575</v>
      </c>
      <c r="C576" s="204">
        <f>'Baltic Indices'!F450</f>
        <v>903</v>
      </c>
      <c r="D576" s="204">
        <f>'Baltic Indices'!C450</f>
        <v>961</v>
      </c>
    </row>
    <row r="577" spans="1:4">
      <c r="A577" s="142">
        <f>JEHMA!A536</f>
        <v>42734</v>
      </c>
      <c r="B577" s="123">
        <f>'Jehma routes'!D563</f>
        <v>5575</v>
      </c>
      <c r="C577" s="204">
        <f>'Baltic Indices'!F451</f>
        <v>843</v>
      </c>
      <c r="D577" s="204">
        <f>'Baltic Indices'!C451</f>
        <v>953</v>
      </c>
    </row>
    <row r="578" spans="1:4">
      <c r="A578" s="142">
        <f>JEHMA!A537</f>
        <v>42741</v>
      </c>
      <c r="B578" s="123">
        <f>'Jehma routes'!D564</f>
        <v>4630</v>
      </c>
      <c r="C578" s="204">
        <f>'Baltic Indices'!F452</f>
        <v>783</v>
      </c>
      <c r="D578" s="204">
        <f>'Baltic Indices'!C452</f>
        <v>963</v>
      </c>
    </row>
    <row r="579" spans="1:4">
      <c r="A579" s="142">
        <f>JEHMA!A538</f>
        <v>42748</v>
      </c>
      <c r="B579" s="123">
        <f>'Jehma routes'!D565</f>
        <v>4275</v>
      </c>
      <c r="C579" s="204">
        <f>'Baltic Indices'!F453</f>
        <v>739</v>
      </c>
      <c r="D579" s="204">
        <f>'Baltic Indices'!C453</f>
        <v>910</v>
      </c>
    </row>
    <row r="580" spans="1:4">
      <c r="A580" s="142">
        <f>JEHMA!A539</f>
        <v>42755</v>
      </c>
      <c r="B580" s="123">
        <f>'Jehma routes'!D566</f>
        <v>4038</v>
      </c>
      <c r="C580" s="204">
        <f>'Baltic Indices'!F454</f>
        <v>718</v>
      </c>
      <c r="D580" s="204">
        <f>'Baltic Indices'!C454</f>
        <v>925</v>
      </c>
    </row>
    <row r="581" spans="1:4">
      <c r="A581" s="142">
        <f>JEHMA!A540</f>
        <v>42762</v>
      </c>
      <c r="B581" s="123">
        <f>'Jehma routes'!D567</f>
        <v>3925</v>
      </c>
      <c r="C581" s="204">
        <f>'Baltic Indices'!F455</f>
        <v>692</v>
      </c>
      <c r="D581" s="204">
        <f>'Baltic Indices'!C455</f>
        <v>827</v>
      </c>
    </row>
    <row r="582" spans="1:4">
      <c r="A582" s="142">
        <f>JEHMA!A541</f>
        <v>42769</v>
      </c>
      <c r="B582" s="123">
        <f>'Jehma routes'!D568</f>
        <v>3950</v>
      </c>
      <c r="C582" s="204">
        <f>'Baltic Indices'!F456</f>
        <v>667</v>
      </c>
      <c r="D582" s="204">
        <f>'Baltic Indices'!C456</f>
        <v>752</v>
      </c>
    </row>
    <row r="583" spans="1:4">
      <c r="A583" s="142">
        <f>JEHMA!A542</f>
        <v>42776</v>
      </c>
      <c r="B583" s="123">
        <f>'Jehma routes'!D569</f>
        <v>4708</v>
      </c>
      <c r="C583" s="204">
        <f>'Baltic Indices'!F457</f>
        <v>672</v>
      </c>
      <c r="D583" s="204">
        <f>'Baltic Indices'!C457</f>
        <v>702</v>
      </c>
    </row>
    <row r="584" spans="1:4">
      <c r="A584" s="142">
        <f>JEHMA!A543</f>
        <v>42783</v>
      </c>
      <c r="B584" s="123">
        <f>'Jehma routes'!D570</f>
        <v>5883</v>
      </c>
      <c r="C584" s="204">
        <f>'Baltic Indices'!F458</f>
        <v>729</v>
      </c>
      <c r="D584" s="204">
        <f>'Baltic Indices'!C458</f>
        <v>741</v>
      </c>
    </row>
    <row r="585" spans="1:4">
      <c r="A585" s="142">
        <f>JEHMA!A544</f>
        <v>42790</v>
      </c>
      <c r="B585" s="123">
        <f>'Jehma routes'!D571</f>
        <v>7125</v>
      </c>
      <c r="C585" s="204">
        <f>'Baltic Indices'!F459</f>
        <v>809</v>
      </c>
      <c r="D585" s="204">
        <f>'Baltic Indices'!C459</f>
        <v>875</v>
      </c>
    </row>
    <row r="586" spans="1:4">
      <c r="A586" s="142">
        <f>JEHMA!A545</f>
        <v>42797</v>
      </c>
      <c r="B586" s="123">
        <f>'Jehma routes'!D572</f>
        <v>7633</v>
      </c>
      <c r="C586" s="204">
        <f>'Baltic Indices'!F460</f>
        <v>846</v>
      </c>
      <c r="D586" s="204">
        <f>'Baltic Indices'!C460</f>
        <v>939</v>
      </c>
    </row>
    <row r="587" spans="1:4">
      <c r="A587" s="142">
        <f>JEHMA!A546</f>
        <v>42804</v>
      </c>
      <c r="B587" s="123">
        <f>'Jehma routes'!D573</f>
        <v>8175</v>
      </c>
      <c r="C587" s="204">
        <f>'Baltic Indices'!F461</f>
        <v>874</v>
      </c>
      <c r="D587" s="204">
        <f>'Baltic Indices'!C461</f>
        <v>1086</v>
      </c>
    </row>
    <row r="588" spans="1:4">
      <c r="A588" s="142">
        <f>JEHMA!A547</f>
        <v>42811</v>
      </c>
      <c r="B588" s="123">
        <f>'Jehma routes'!D574</f>
        <v>8242</v>
      </c>
      <c r="C588" s="204">
        <f>'Baltic Indices'!F462</f>
        <v>879</v>
      </c>
      <c r="D588" s="204">
        <f>'Baltic Indices'!C462</f>
        <v>1196</v>
      </c>
    </row>
    <row r="589" spans="1:4">
      <c r="A589" s="142">
        <f>JEHMA!A548</f>
        <v>42818</v>
      </c>
      <c r="B589" s="123">
        <f>'Jehma routes'!D575</f>
        <v>8617</v>
      </c>
      <c r="C589" s="204">
        <f>'Baltic Indices'!F463</f>
        <v>896</v>
      </c>
      <c r="D589" s="204">
        <f>'Baltic Indices'!C463</f>
        <v>1240</v>
      </c>
    </row>
    <row r="590" spans="1:4">
      <c r="A590" s="142">
        <f>JEHMA!A549</f>
        <v>42825</v>
      </c>
      <c r="B590" s="123">
        <f>'Jehma routes'!D576</f>
        <v>8692</v>
      </c>
      <c r="C590" s="204">
        <f>'Baltic Indices'!F464</f>
        <v>881</v>
      </c>
      <c r="D590" s="204">
        <f>'Baltic Indices'!C464</f>
        <v>1297</v>
      </c>
    </row>
    <row r="591" spans="1:4">
      <c r="A591" s="142">
        <f>JEHMA!A550</f>
        <v>42832</v>
      </c>
      <c r="B591" s="284">
        <f>'Jehma routes'!D577</f>
        <v>8548.6112437594966</v>
      </c>
      <c r="C591" s="204">
        <f>'Baltic Indices'!F465</f>
        <v>886</v>
      </c>
      <c r="D591" s="204">
        <f>'Baltic Indices'!C465</f>
        <v>1223</v>
      </c>
    </row>
    <row r="592" spans="1:4">
      <c r="A592" s="142">
        <f>JEHMA!A551</f>
        <v>42839</v>
      </c>
      <c r="B592" s="284">
        <f>'Jehma routes'!D578</f>
        <v>8973.1174299978302</v>
      </c>
      <c r="C592" s="204">
        <f>'Baltic Indices'!F466</f>
        <v>898</v>
      </c>
      <c r="D592" s="204">
        <f>'Baltic Indices'!C466</f>
        <v>1294</v>
      </c>
    </row>
    <row r="593" spans="1:4">
      <c r="A593" s="142">
        <f>JEHMA!A552</f>
        <v>42846</v>
      </c>
      <c r="B593" s="284">
        <f>'Jehma routes'!D579</f>
        <v>9239.1413067071862</v>
      </c>
      <c r="C593" s="204">
        <f>'Baltic Indices'!F467</f>
        <v>895</v>
      </c>
      <c r="D593" s="204">
        <f>'Baltic Indices'!C467</f>
        <v>1195</v>
      </c>
    </row>
    <row r="594" spans="1:4">
      <c r="A594" s="142">
        <f>JEHMA!A553</f>
        <v>42853</v>
      </c>
      <c r="B594" s="284">
        <f>'Jehma routes'!D580</f>
        <v>8921.2333405687004</v>
      </c>
      <c r="C594" s="204">
        <f>'Baltic Indices'!F468</f>
        <v>861</v>
      </c>
      <c r="D594" s="204">
        <f>'Baltic Indices'!C468</f>
        <v>1109</v>
      </c>
    </row>
    <row r="595" spans="1:4">
      <c r="A595" s="142">
        <f>JEHMA!A554</f>
        <v>42860</v>
      </c>
      <c r="B595" s="284">
        <f>'Jehma routes'!D581</f>
        <v>8451.4464944649444</v>
      </c>
      <c r="C595" s="204">
        <f>'Baltic Indices'!F469</f>
        <v>811</v>
      </c>
      <c r="D595" s="204">
        <f>'Baltic Indices'!C469</f>
        <v>994</v>
      </c>
    </row>
    <row r="596" spans="1:4">
      <c r="A596" s="142">
        <f>JEHMA!A555</f>
        <v>42867</v>
      </c>
      <c r="B596" s="284">
        <f>'Jehma routes'!D582</f>
        <v>8350.5083568482733</v>
      </c>
      <c r="C596" s="204">
        <f>'Baltic Indices'!F470</f>
        <v>784</v>
      </c>
      <c r="D596" s="204">
        <f>'Baltic Indices'!C470</f>
        <v>1014</v>
      </c>
    </row>
    <row r="597" spans="1:4">
      <c r="A597" s="142">
        <f>JEHMA!A556</f>
        <v>42874</v>
      </c>
      <c r="B597" s="284">
        <f>'Jehma routes'!D583</f>
        <v>8060.9008031256781</v>
      </c>
      <c r="C597" s="204">
        <f>'Baltic Indices'!F471</f>
        <v>759</v>
      </c>
      <c r="D597" s="204">
        <f>'Baltic Indices'!C471</f>
        <v>956</v>
      </c>
    </row>
    <row r="598" spans="1:4">
      <c r="A598" s="142">
        <f>JEHMA!A557</f>
        <v>42881</v>
      </c>
      <c r="B598" s="284">
        <f>'Jehma routes'!D584</f>
        <v>7662.8083351421747</v>
      </c>
      <c r="C598" s="204">
        <f>'Baltic Indices'!F472</f>
        <v>721</v>
      </c>
      <c r="D598" s="204">
        <f>'Baltic Indices'!C472</f>
        <v>912</v>
      </c>
    </row>
    <row r="599" spans="1:4">
      <c r="A599" s="142">
        <f>JEHMA!A558</f>
        <v>42888</v>
      </c>
      <c r="B599" s="284">
        <f>'Jehma routes'!D585</f>
        <v>7183.588018233123</v>
      </c>
      <c r="C599" s="204">
        <f>'Baltic Indices'!F473</f>
        <v>674</v>
      </c>
      <c r="D599" s="204">
        <f>'Baltic Indices'!C473</f>
        <v>830</v>
      </c>
    </row>
    <row r="600" spans="1:4">
      <c r="A600" s="142">
        <f>JEHMA!A559</f>
        <v>42895</v>
      </c>
      <c r="B600" s="284">
        <f>'Jehma routes'!D586</f>
        <v>6986.4284784024303</v>
      </c>
      <c r="C600" s="204">
        <f>'Baltic Indices'!F474</f>
        <v>654</v>
      </c>
      <c r="D600" s="204">
        <f>'Baltic Indices'!C474</f>
        <v>849</v>
      </c>
    </row>
    <row r="601" spans="1:4">
      <c r="A601" s="142">
        <f>JEHMA!A560</f>
        <v>42902</v>
      </c>
      <c r="B601" s="284">
        <f>'Jehma routes'!D587</f>
        <v>7496.77924896896</v>
      </c>
      <c r="C601" s="204">
        <f>'Baltic Indices'!F475</f>
        <v>701</v>
      </c>
      <c r="D601" s="204">
        <f>'Baltic Indices'!C475</f>
        <v>851</v>
      </c>
    </row>
    <row r="602" spans="1:4">
      <c r="A602" s="142">
        <f>JEHMA!A561</f>
        <v>42909</v>
      </c>
      <c r="B602" s="284">
        <f>'Jehma routes'!D588</f>
        <v>7853.3644454091591</v>
      </c>
      <c r="C602" s="204">
        <f>'Baltic Indices'!F476</f>
        <v>744</v>
      </c>
      <c r="D602" s="204">
        <f>'Baltic Indices'!C476</f>
        <v>870</v>
      </c>
    </row>
    <row r="603" spans="1:4">
      <c r="A603" s="142">
        <f>JEHMA!A562</f>
        <v>42916</v>
      </c>
      <c r="B603" s="284">
        <f>'Jehma routes'!D589</f>
        <v>7716.579118732363</v>
      </c>
      <c r="C603" s="204">
        <f>'Baltic Indices'!F477</f>
        <v>754</v>
      </c>
      <c r="D603" s="204">
        <f>'Baltic Indices'!C477</f>
        <v>901</v>
      </c>
    </row>
    <row r="604" spans="1:4">
      <c r="A604" s="142">
        <f>JEHMA!A563</f>
        <v>42923</v>
      </c>
      <c r="B604" s="284">
        <f>'Jehma routes'!D590</f>
        <v>7511.8728022574342</v>
      </c>
      <c r="C604" s="204">
        <f>'Baltic Indices'!F478</f>
        <v>732</v>
      </c>
      <c r="D604" s="204">
        <f>'Baltic Indices'!C478</f>
        <v>822</v>
      </c>
    </row>
    <row r="605" spans="1:4">
      <c r="A605" s="142">
        <f>JEHMA!A564</f>
        <v>42930</v>
      </c>
      <c r="B605" s="284">
        <f>'Jehma routes'!D591</f>
        <v>7892.9850227914048</v>
      </c>
      <c r="C605" s="204">
        <f>'Baltic Indices'!F479</f>
        <v>769</v>
      </c>
      <c r="D605" s="204">
        <f>'Baltic Indices'!C479</f>
        <v>900</v>
      </c>
    </row>
    <row r="606" spans="1:4">
      <c r="A606" s="142">
        <f>JEHMA!A565</f>
        <v>42937</v>
      </c>
      <c r="B606" s="284">
        <f>'Jehma routes'!D592</f>
        <v>8486.3503364445405</v>
      </c>
      <c r="C606" s="204">
        <f>'Baltic Indices'!F480</f>
        <v>812</v>
      </c>
      <c r="D606" s="204">
        <f>'Baltic Indices'!C480</f>
        <v>977</v>
      </c>
    </row>
    <row r="607" spans="1:4">
      <c r="A607" s="142">
        <f>JEHMA!A566</f>
        <v>42944</v>
      </c>
      <c r="B607" s="284">
        <f>'Jehma routes'!D593</f>
        <v>8377.8654221836332</v>
      </c>
      <c r="C607" s="204">
        <f>'Baltic Indices'!F481</f>
        <v>789</v>
      </c>
      <c r="D607" s="204">
        <f>'Baltic Indices'!C481</f>
        <v>933</v>
      </c>
    </row>
    <row r="608" spans="1:4">
      <c r="A608" s="142">
        <f>JEHMA!A567</f>
        <v>42951</v>
      </c>
      <c r="B608" s="284">
        <f>'Jehma routes'!D594</f>
        <v>8091.0879097026254</v>
      </c>
      <c r="C608" s="204">
        <f>'Baltic Indices'!F482</f>
        <v>764</v>
      </c>
      <c r="D608" s="204">
        <f>'Baltic Indices'!C482</f>
        <v>1032</v>
      </c>
    </row>
    <row r="609" spans="1:4">
      <c r="A609" s="142">
        <f>JEHMA!A568</f>
        <v>42958</v>
      </c>
      <c r="B609" s="284">
        <f>'Jehma routes'!D595</f>
        <v>8041.0905144345552</v>
      </c>
      <c r="C609" s="204">
        <f>'Baltic Indices'!F483</f>
        <v>759</v>
      </c>
      <c r="D609" s="204">
        <f>'Baltic Indices'!C483</f>
        <v>1138</v>
      </c>
    </row>
    <row r="610" spans="1:4">
      <c r="A610" s="142">
        <f>JEHMA!A569</f>
        <v>42965</v>
      </c>
      <c r="B610" s="284">
        <f>'Jehma routes'!D596</f>
        <v>8672.1897113088762</v>
      </c>
      <c r="C610" s="204">
        <f>'Baltic Indices'!F484</f>
        <v>806</v>
      </c>
      <c r="D610" s="204">
        <f>'Baltic Indices'!C484</f>
        <v>1260</v>
      </c>
    </row>
    <row r="611" spans="1:4">
      <c r="A611" s="142">
        <f>JEHMA!A570</f>
        <v>42972</v>
      </c>
      <c r="B611" s="284">
        <f>'Jehma routes'!D597</f>
        <v>9163.6735402648119</v>
      </c>
      <c r="C611" s="204">
        <f>'Baltic Indices'!F485</f>
        <v>845</v>
      </c>
      <c r="D611" s="204">
        <f>'Baltic Indices'!C485</f>
        <v>1209</v>
      </c>
    </row>
    <row r="612" spans="1:4">
      <c r="A612" s="142">
        <f>JEHMA!A571</f>
        <v>42979</v>
      </c>
      <c r="B612" s="284">
        <f>'Jehma routes'!D598</f>
        <v>9219.3310180160606</v>
      </c>
      <c r="C612" s="204">
        <f>'Baltic Indices'!F486</f>
        <v>856</v>
      </c>
      <c r="D612" s="204">
        <f>'Baltic Indices'!C486</f>
        <v>1183</v>
      </c>
    </row>
    <row r="613" spans="1:4">
      <c r="A613" s="142">
        <f>JEHMA!A572</f>
        <v>42986</v>
      </c>
      <c r="B613" s="284">
        <f>'Jehma routes'!D599</f>
        <v>9320.26915563273</v>
      </c>
      <c r="C613" s="204">
        <f>'Baltic Indices'!F487</f>
        <v>888</v>
      </c>
      <c r="D613" s="204">
        <f>'Baltic Indices'!C487</f>
        <v>1332</v>
      </c>
    </row>
    <row r="614" spans="1:4">
      <c r="A614" s="142">
        <f>JEHMA!A573</f>
        <v>42993</v>
      </c>
      <c r="B614" s="284">
        <f>'Jehma routes'!D600</f>
        <v>9688.1745170392842</v>
      </c>
      <c r="C614" s="204">
        <f>'Baltic Indices'!F488</f>
        <v>977</v>
      </c>
      <c r="D614" s="204">
        <f>'Baltic Indices'!C488</f>
        <v>1385</v>
      </c>
    </row>
    <row r="615" spans="1:4">
      <c r="A615" s="142">
        <f>JEHMA!A574</f>
        <v>43000</v>
      </c>
      <c r="B615" s="284">
        <f>'Jehma routes'!D601</f>
        <v>10115.510744519206</v>
      </c>
      <c r="C615" s="204">
        <f>'Baltic Indices'!F489</f>
        <v>1061</v>
      </c>
      <c r="D615" s="204">
        <f>'Baltic Indices'!C489</f>
        <v>1502</v>
      </c>
    </row>
    <row r="616" spans="1:4">
      <c r="A616" s="142">
        <f>JEHMA!A575</f>
        <v>43007</v>
      </c>
      <c r="B616" s="284">
        <f>'Jehma routes'!D602</f>
        <v>9760.8122422400647</v>
      </c>
      <c r="C616" s="204">
        <f>'Baltic Indices'!F490</f>
        <v>1021</v>
      </c>
      <c r="D616" s="204">
        <f>'Baltic Indices'!C490</f>
        <v>1356</v>
      </c>
    </row>
    <row r="617" spans="1:4">
      <c r="A617" s="142">
        <f>JEHMA!A576</f>
        <v>43014</v>
      </c>
      <c r="B617" s="284">
        <f>'Jehma routes'!D603</f>
        <v>9528.748860429776</v>
      </c>
      <c r="C617" s="204">
        <f>'Baltic Indices'!F491</f>
        <v>971</v>
      </c>
      <c r="D617" s="204">
        <f>'Baltic Indices'!C491</f>
        <v>1405</v>
      </c>
    </row>
    <row r="618" spans="1:4">
      <c r="A618" s="142">
        <f>JEHMA!A577</f>
        <v>43021</v>
      </c>
      <c r="B618" s="284">
        <f>'Jehma routes'!D604</f>
        <v>10664.538745387448</v>
      </c>
      <c r="C618" s="204">
        <f>'Baltic Indices'!F492</f>
        <v>1069</v>
      </c>
      <c r="D618" s="204">
        <f>'Baltic Indices'!C492</f>
        <v>1485</v>
      </c>
    </row>
    <row r="619" spans="1:4">
      <c r="A619" s="142">
        <f>JEHMA!A578</f>
        <v>43028</v>
      </c>
      <c r="B619" s="284">
        <f>'Jehma routes'!D605</f>
        <v>11178.662904276096</v>
      </c>
      <c r="C619" s="204">
        <f>'Baltic Indices'!F493</f>
        <v>1126</v>
      </c>
      <c r="D619" s="204">
        <f>'Baltic Indices'!C493</f>
        <v>1578</v>
      </c>
    </row>
    <row r="620" spans="1:4">
      <c r="A620" s="142">
        <f>JEHMA!A579</f>
        <v>43035</v>
      </c>
      <c r="B620" s="284">
        <f>'Jehma routes'!D606</f>
        <v>11029.614065552414</v>
      </c>
      <c r="C620" s="204">
        <f>'Baltic Indices'!F494</f>
        <v>1100</v>
      </c>
      <c r="D620" s="204">
        <f>'Baltic Indices'!C494</f>
        <v>1546</v>
      </c>
    </row>
    <row r="621" spans="1:4">
      <c r="A621" s="142">
        <f>JEHMA!A580</f>
        <v>43042</v>
      </c>
      <c r="B621" s="284">
        <f>'Jehma routes'!D607</f>
        <v>10507.94313001953</v>
      </c>
      <c r="C621" s="204">
        <f>'Baltic Indices'!F495</f>
        <v>1014</v>
      </c>
      <c r="D621" s="204">
        <f>'Baltic Indices'!C495</f>
        <v>1476</v>
      </c>
    </row>
    <row r="622" spans="1:4">
      <c r="A622" s="142">
        <f>JEHMA!A581</f>
        <v>43049</v>
      </c>
      <c r="B622" s="284">
        <f>'Jehma routes'!D608</f>
        <v>9931.5580638159263</v>
      </c>
      <c r="C622" s="204">
        <f>'Baltic Indices'!F496</f>
        <v>912</v>
      </c>
      <c r="D622" s="204">
        <f>'Baltic Indices'!C496</f>
        <v>1464</v>
      </c>
    </row>
    <row r="623" spans="1:4">
      <c r="A623" s="142">
        <f>JEHMA!A582</f>
        <v>43056</v>
      </c>
      <c r="B623" s="284">
        <f>'Jehma routes'!D609</f>
        <v>9555.1625786846053</v>
      </c>
      <c r="C623" s="204">
        <f>'Baltic Indices'!F497</f>
        <v>845</v>
      </c>
      <c r="D623" s="204">
        <f>'Baltic Indices'!C497</f>
        <v>1371</v>
      </c>
    </row>
    <row r="624" spans="1:4">
      <c r="A624" s="142">
        <f>JEHMA!A583</f>
        <v>43063</v>
      </c>
      <c r="B624" s="284">
        <f>'Jehma routes'!D610</f>
        <v>9738.1719123073526</v>
      </c>
      <c r="C624" s="204">
        <f>'Baltic Indices'!F498</f>
        <v>914</v>
      </c>
      <c r="D624" s="204">
        <f>'Baltic Indices'!C498</f>
        <v>1458</v>
      </c>
    </row>
    <row r="625" spans="1:4">
      <c r="A625" s="142">
        <f>JEHMA!A584</f>
        <v>43070</v>
      </c>
      <c r="B625" s="284">
        <f>'Jehma routes'!D611</f>
        <v>9909.8610809637448</v>
      </c>
      <c r="C625" s="204">
        <f>'Baltic Indices'!F499</f>
        <v>944</v>
      </c>
      <c r="D625" s="204">
        <f>'Baltic Indices'!C499</f>
        <v>1626</v>
      </c>
    </row>
    <row r="626" spans="1:4">
      <c r="A626" s="142">
        <f>JEHMA!A585</f>
        <v>43077</v>
      </c>
      <c r="B626" s="284">
        <f>'Jehma routes'!D612</f>
        <v>9947.5949641849293</v>
      </c>
      <c r="C626" s="204">
        <f>'Baltic Indices'!F500</f>
        <v>943</v>
      </c>
      <c r="D626" s="204">
        <f>'Baltic Indices'!C500</f>
        <v>1702</v>
      </c>
    </row>
    <row r="627" spans="1:4">
      <c r="A627" s="142">
        <f>JEHMA!A586</f>
        <v>43084</v>
      </c>
      <c r="B627" s="284">
        <f>'Jehma routes'!D613</f>
        <v>9976.8387236813487</v>
      </c>
      <c r="C627" s="204">
        <f>'Baltic Indices'!F501</f>
        <v>942</v>
      </c>
      <c r="D627" s="204">
        <f>'Baltic Indices'!C501</f>
        <v>1619</v>
      </c>
    </row>
    <row r="628" spans="1:4">
      <c r="A628" s="142">
        <f>JEHMA!A587</f>
        <v>43091</v>
      </c>
      <c r="B628" s="284">
        <f>'Jehma routes'!D614</f>
        <v>9920.2378988495711</v>
      </c>
      <c r="C628" s="204">
        <f>'Baltic Indices'!F502</f>
        <v>914</v>
      </c>
      <c r="D628" s="204">
        <f>'Baltic Indices'!C502</f>
        <v>1366</v>
      </c>
    </row>
    <row r="629" spans="1:4">
      <c r="A629" s="142">
        <f>JEHMA!A588</f>
        <v>43098</v>
      </c>
      <c r="B629" s="284">
        <f>'Jehma routes'!D615</f>
        <v>9920.2378988495711</v>
      </c>
      <c r="C629" s="204">
        <f>'Baltic Indices'!F503</f>
        <v>901</v>
      </c>
      <c r="D629" s="204">
        <f>'Baltic Indices'!C503</f>
        <v>1230</v>
      </c>
    </row>
    <row r="630" spans="1:4">
      <c r="A630" s="142">
        <f>JEHMA!A589</f>
        <v>43105</v>
      </c>
      <c r="B630" s="284">
        <f>'Jehma routes'!D616</f>
        <v>9549.5024962014268</v>
      </c>
      <c r="C630" s="204">
        <f>'Baltic Indices'!F504</f>
        <v>884</v>
      </c>
      <c r="D630" s="204">
        <f>'Baltic Indices'!C504</f>
        <v>1371</v>
      </c>
    </row>
    <row r="631" spans="1:4">
      <c r="A631" s="142">
        <f>JEHMA!A590</f>
        <v>43112</v>
      </c>
      <c r="B631" s="284">
        <f>'Jehma routes'!D617</f>
        <v>9757.9822009984746</v>
      </c>
      <c r="C631" s="204">
        <f>'Baltic Indices'!F505</f>
        <v>907</v>
      </c>
      <c r="D631" s="204">
        <f>'Baltic Indices'!C505</f>
        <v>1279</v>
      </c>
    </row>
    <row r="632" spans="1:4">
      <c r="A632" s="142">
        <f>JEHMA!A591</f>
        <v>43119</v>
      </c>
      <c r="B632" s="284">
        <f>'Jehma routes'!D618</f>
        <v>9855.1469502930267</v>
      </c>
      <c r="C632" s="204">
        <f>'Baltic Indices'!F506</f>
        <v>911</v>
      </c>
      <c r="D632" s="204">
        <f>'Baltic Indices'!C506</f>
        <v>1125</v>
      </c>
    </row>
    <row r="633" spans="1:4">
      <c r="A633" s="142">
        <f>JEHMA!A592</f>
        <v>43126</v>
      </c>
      <c r="B633" s="284">
        <f>'Jehma routes'!D619</f>
        <v>9642.8938571738599</v>
      </c>
      <c r="C633" s="204">
        <f>'Baltic Indices'!F507</f>
        <v>900</v>
      </c>
      <c r="D633" s="204">
        <f>'Baltic Indices'!C507</f>
        <v>1219</v>
      </c>
    </row>
    <row r="634" spans="1:4">
      <c r="A634" s="142">
        <f>JEHMA!A593</f>
        <v>43133</v>
      </c>
      <c r="B634" s="284">
        <f>'Jehma routes'!D620</f>
        <v>9302.3455611026639</v>
      </c>
      <c r="C634" s="204">
        <f>'Baltic Indices'!F508</f>
        <v>872</v>
      </c>
      <c r="D634" s="204">
        <f>'Baltic Indices'!C508</f>
        <v>1095</v>
      </c>
    </row>
    <row r="635" spans="1:4">
      <c r="A635" s="142">
        <f>JEHMA!A594</f>
        <v>43140</v>
      </c>
      <c r="B635" s="284">
        <f>'Jehma routes'!D621</f>
        <v>8902.3663989581019</v>
      </c>
      <c r="C635" s="204">
        <f>'Baltic Indices'!F509</f>
        <v>825</v>
      </c>
      <c r="D635" s="204">
        <f>'Baltic Indices'!C509</f>
        <v>1125</v>
      </c>
    </row>
    <row r="636" spans="1:4">
      <c r="A636" s="142">
        <f>JEHMA!A595</f>
        <v>43147</v>
      </c>
      <c r="B636" s="284">
        <f>'Jehma routes'!D622</f>
        <v>8975.0041241588824</v>
      </c>
      <c r="C636" s="204">
        <f>'Baltic Indices'!F510</f>
        <v>837</v>
      </c>
      <c r="D636" s="204">
        <f>'Baltic Indices'!C510</f>
        <v>1084</v>
      </c>
    </row>
    <row r="637" spans="1:4">
      <c r="A637" s="142">
        <f>JEHMA!A596</f>
        <v>43154</v>
      </c>
      <c r="B637" s="284">
        <f>'Jehma routes'!D623</f>
        <v>9582.5196440199634</v>
      </c>
      <c r="C637" s="204">
        <f>'Baltic Indices'!F511</f>
        <v>892</v>
      </c>
      <c r="D637" s="204">
        <f>'Baltic Indices'!C511</f>
        <v>1185</v>
      </c>
    </row>
    <row r="638" spans="1:4">
      <c r="A638" s="142">
        <f>JEHMA!A597</f>
        <v>43161</v>
      </c>
      <c r="B638" s="284">
        <f>'Jehma routes'!D624</f>
        <v>10486.246147167347</v>
      </c>
      <c r="C638" s="204">
        <f>'Baltic Indices'!F512</f>
        <v>1004</v>
      </c>
      <c r="D638" s="204">
        <f>'Baltic Indices'!C512</f>
        <v>1207</v>
      </c>
    </row>
    <row r="639" spans="1:4">
      <c r="A639" s="142">
        <f>JEHMA!A598</f>
        <v>43168</v>
      </c>
      <c r="B639" s="284">
        <f>'Jehma routes'!D625</f>
        <v>10918.299110049917</v>
      </c>
      <c r="C639" s="204">
        <f>'Baltic Indices'!F513</f>
        <v>1032</v>
      </c>
      <c r="D639" s="204">
        <f>'Baltic Indices'!C513</f>
        <v>1201</v>
      </c>
    </row>
    <row r="640" spans="1:4">
      <c r="A640" s="142">
        <f>JEHMA!A599</f>
        <v>43175</v>
      </c>
      <c r="B640" s="284">
        <f>'Jehma routes'!D626</f>
        <v>11553.171695246356</v>
      </c>
      <c r="C640" s="204">
        <f>'Baltic Indices'!F514</f>
        <v>1091</v>
      </c>
      <c r="D640" s="204">
        <f>'Baltic Indices'!C514</f>
        <v>1143</v>
      </c>
    </row>
    <row r="641" spans="1:4">
      <c r="A641" s="142">
        <f>JEHMA!A600</f>
        <v>43182</v>
      </c>
      <c r="B641" s="284">
        <f>'Jehma routes'!D627</f>
        <v>11544.681571521589</v>
      </c>
      <c r="C641" s="204">
        <f>'Baltic Indices'!F515</f>
        <v>1121</v>
      </c>
      <c r="D641" s="204">
        <f>'Baltic Indices'!C515</f>
        <v>1122</v>
      </c>
    </row>
    <row r="642" spans="1:4">
      <c r="A642" s="142">
        <f>JEHMA!A601</f>
        <v>43189</v>
      </c>
      <c r="B642" s="284">
        <f>'Jehma routes'!D628</f>
        <v>10892.828738875616</v>
      </c>
      <c r="C642" s="204">
        <f>'Baltic Indices'!F516</f>
        <v>1067</v>
      </c>
      <c r="D642" s="204">
        <f>'Baltic Indices'!C516</f>
        <v>1016</v>
      </c>
    </row>
    <row r="643" spans="1:4">
      <c r="A643" s="142">
        <f>JEHMA!A602</f>
        <v>43196</v>
      </c>
      <c r="B643" s="284">
        <f>'Jehma routes'!D629</f>
        <v>10338.140655524194</v>
      </c>
      <c r="C643" s="204">
        <f>'Baltic Indices'!F517</f>
        <v>1032</v>
      </c>
      <c r="D643" s="204">
        <f>'Baltic Indices'!C517</f>
        <v>948</v>
      </c>
    </row>
    <row r="644" spans="1:4">
      <c r="A644" s="142">
        <f>JEHMA!A603</f>
        <v>43203</v>
      </c>
      <c r="B644" s="284">
        <f>'Jehma routes'!D630</f>
        <v>10079.663555459076</v>
      </c>
      <c r="C644" s="204">
        <f>'Baltic Indices'!F518</f>
        <v>1013</v>
      </c>
      <c r="D644" s="204">
        <f>'Baltic Indices'!C518</f>
        <v>1014</v>
      </c>
    </row>
    <row r="645" spans="1:4">
      <c r="A645" s="142">
        <f>JEHMA!A604</f>
        <v>43210</v>
      </c>
      <c r="B645" s="284">
        <f>'Jehma routes'!D631</f>
        <v>10330.593878879956</v>
      </c>
      <c r="C645" s="204">
        <f>'Baltic Indices'!F519</f>
        <v>1025</v>
      </c>
      <c r="D645" s="204">
        <f>'Baltic Indices'!C519</f>
        <v>1281</v>
      </c>
    </row>
    <row r="646" spans="1:4">
      <c r="A646" s="142">
        <f>JEHMA!A605</f>
        <v>43217</v>
      </c>
      <c r="B646" s="284">
        <f>'Jehma routes'!D632</f>
        <v>10498.509659214229</v>
      </c>
      <c r="C646" s="204">
        <f>'Baltic Indices'!F520</f>
        <v>1042</v>
      </c>
      <c r="D646" s="204">
        <f>'Baltic Indices'!C520</f>
        <v>1361</v>
      </c>
    </row>
    <row r="647" spans="1:4">
      <c r="A647" s="142">
        <f>JEHMA!A606</f>
        <v>43224</v>
      </c>
      <c r="B647" s="284">
        <f>'Jehma routes'!D633</f>
        <v>10519.26329498588</v>
      </c>
      <c r="C647" s="204">
        <f>'Baltic Indices'!F521</f>
        <v>1050</v>
      </c>
      <c r="D647" s="204">
        <f>'Baltic Indices'!C521</f>
        <v>1384</v>
      </c>
    </row>
    <row r="648" spans="1:4">
      <c r="A648" s="142">
        <f>JEHMA!A607</f>
        <v>43231</v>
      </c>
      <c r="B648" s="284">
        <f>'Jehma routes'!D634</f>
        <v>10373.987844584317</v>
      </c>
      <c r="C648" s="204">
        <f>'Baltic Indices'!F522</f>
        <v>1053</v>
      </c>
      <c r="D648" s="204">
        <f>'Baltic Indices'!C522</f>
        <v>1472</v>
      </c>
    </row>
    <row r="649" spans="1:4">
      <c r="A649" s="142">
        <f>JEHMA!A608</f>
        <v>43238</v>
      </c>
      <c r="B649" s="284">
        <f>'Jehma routes'!D635</f>
        <v>10412.66507488603</v>
      </c>
      <c r="C649" s="204">
        <f>'Baltic Indices'!F523</f>
        <v>1069</v>
      </c>
      <c r="D649" s="204">
        <f>'Baltic Indices'!C523</f>
        <v>1273</v>
      </c>
    </row>
    <row r="650" spans="1:4">
      <c r="A650" s="142">
        <f>JEHMA!A609</f>
        <v>43245</v>
      </c>
      <c r="B650" s="284">
        <f>'Jehma routes'!D636</f>
        <v>10351.347514651605</v>
      </c>
      <c r="C650" s="204">
        <f>'Baltic Indices'!F524</f>
        <v>1071</v>
      </c>
      <c r="D650" s="204">
        <f>'Baltic Indices'!C524</f>
        <v>1077</v>
      </c>
    </row>
    <row r="651" spans="1:4">
      <c r="A651" s="142">
        <f>JEHMA!A610</f>
        <v>43252</v>
      </c>
      <c r="B651" s="284">
        <f>'Jehma routes'!D637</f>
        <v>10373.987844584317</v>
      </c>
      <c r="C651" s="204">
        <f>'Baltic Indices'!F525</f>
        <v>1061</v>
      </c>
      <c r="D651" s="204">
        <f>'Baltic Indices'!C525</f>
        <v>1156</v>
      </c>
    </row>
    <row r="652" spans="1:4">
      <c r="A652" s="142">
        <f>JEHMA!A611</f>
        <v>43259</v>
      </c>
      <c r="B652" s="284">
        <f>'Jehma routes'!D638</f>
        <v>10527.753418710647</v>
      </c>
      <c r="C652" s="204">
        <f>'Baltic Indices'!F526</f>
        <v>1075</v>
      </c>
      <c r="D652" s="204">
        <f>'Baltic Indices'!C526</f>
        <v>1391</v>
      </c>
    </row>
    <row r="653" spans="1:4">
      <c r="A653" s="142">
        <f>JEHMA!A612</f>
        <v>43266</v>
      </c>
      <c r="B653" s="284">
        <f>'Jehma routes'!D639</f>
        <v>10676.802257434329</v>
      </c>
      <c r="C653" s="204">
        <f>'Baltic Indices'!F527</f>
        <v>1091</v>
      </c>
      <c r="D653" s="204">
        <f>'Baltic Indices'!C527</f>
        <v>1445</v>
      </c>
    </row>
    <row r="654" spans="1:4">
      <c r="A654" s="142">
        <f>JEHMA!A613</f>
        <v>43273</v>
      </c>
      <c r="B654" s="284">
        <f>'Jehma routes'!D640</f>
        <v>10590.014326025603</v>
      </c>
      <c r="C654" s="204">
        <f>'Baltic Indices'!F528</f>
        <v>1092</v>
      </c>
      <c r="D654" s="204">
        <f>'Baltic Indices'!C528</f>
        <v>1341</v>
      </c>
    </row>
    <row r="655" spans="1:4">
      <c r="A655" s="142">
        <f>JEHMA!A614</f>
        <v>43280</v>
      </c>
      <c r="B655" s="284">
        <f>'Jehma routes'!D641</f>
        <v>10007.969177338822</v>
      </c>
      <c r="C655" s="204">
        <f>'Baltic Indices'!F529</f>
        <v>1042</v>
      </c>
      <c r="D655" s="204">
        <f>'Baltic Indices'!C529</f>
        <v>1385</v>
      </c>
    </row>
    <row r="656" spans="1:4">
      <c r="A656" s="142">
        <f>JEHMA!A615</f>
        <v>43287</v>
      </c>
      <c r="B656" s="284">
        <f>'Jehma routes'!D642</f>
        <v>9998.5357065335265</v>
      </c>
      <c r="C656" s="204">
        <f>'Baltic Indices'!F530</f>
        <v>999</v>
      </c>
      <c r="D656" s="204">
        <f>'Baltic Indices'!C530</f>
        <v>1622</v>
      </c>
    </row>
    <row r="657" spans="1:4">
      <c r="A657" s="142">
        <f>JEHMA!A616</f>
        <v>43294</v>
      </c>
      <c r="B657" s="284">
        <f>'Jehma routes'!D643</f>
        <v>10027.779466029946</v>
      </c>
      <c r="C657" s="204">
        <f>'Baltic Indices'!F531</f>
        <v>995</v>
      </c>
      <c r="D657" s="204">
        <f>'Baltic Indices'!C531</f>
        <v>1666</v>
      </c>
    </row>
    <row r="658" spans="1:4">
      <c r="A658" s="142">
        <f>JEHMA!A617</f>
        <v>43301</v>
      </c>
      <c r="B658" s="284">
        <f>'Jehma routes'!D644</f>
        <v>10319.273713913601</v>
      </c>
      <c r="C658" s="204">
        <f>'Baltic Indices'!F532</f>
        <v>1023</v>
      </c>
      <c r="D658" s="204">
        <f>'Baltic Indices'!C532</f>
        <v>1689</v>
      </c>
    </row>
    <row r="659" spans="1:4">
      <c r="A659" s="142">
        <f>JEHMA!A618</f>
        <v>43308</v>
      </c>
      <c r="B659" s="284">
        <f>'Jehma routes'!D645</f>
        <v>10481.529411764697</v>
      </c>
      <c r="C659" s="204">
        <f>'Baltic Indices'!F533</f>
        <v>1035</v>
      </c>
      <c r="D659" s="204">
        <f>'Baltic Indices'!C533</f>
        <v>1676</v>
      </c>
    </row>
    <row r="660" spans="1:4">
      <c r="A660" s="142">
        <f>JEHMA!A619</f>
        <v>43315</v>
      </c>
      <c r="B660" s="284">
        <f>'Jehma routes'!D646</f>
        <v>10484.359453006286</v>
      </c>
      <c r="C660" s="204">
        <f>'Baltic Indices'!F534</f>
        <v>1030</v>
      </c>
      <c r="D660" s="204">
        <f>'Baltic Indices'!C534</f>
        <v>1773</v>
      </c>
    </row>
    <row r="661" spans="1:4">
      <c r="A661" s="142">
        <f>JEHMA!A620</f>
        <v>43322</v>
      </c>
      <c r="B661" s="450">
        <f>'Jehma routes'!D647</f>
        <v>10484.359453006286</v>
      </c>
      <c r="C661" s="204">
        <f>'Baltic Indices'!F535</f>
        <v>1039</v>
      </c>
      <c r="D661" s="204">
        <f>'Baltic Indices'!C535</f>
        <v>1691</v>
      </c>
    </row>
    <row r="662" spans="1:4">
      <c r="A662" s="142">
        <f>JEHMA!A621</f>
        <v>43329</v>
      </c>
      <c r="B662" s="450">
        <f>'Jehma routes'!D648</f>
        <v>10484.359453006286</v>
      </c>
      <c r="C662" s="204">
        <f>'Baltic Indices'!F536</f>
        <v>1056</v>
      </c>
      <c r="D662" s="204">
        <f>'Baltic Indices'!C536</f>
        <v>1723</v>
      </c>
    </row>
    <row r="663" spans="1:4">
      <c r="A663" s="142">
        <f>JEHMA!A622</f>
        <v>43336</v>
      </c>
      <c r="B663" s="284">
        <f>'Jehma routes'!D649</f>
        <v>11139.985673974377</v>
      </c>
      <c r="C663" s="204">
        <f>'Baltic Indices'!F537</f>
        <v>1095</v>
      </c>
      <c r="D663" s="204">
        <f>'Baltic Indices'!C537</f>
        <v>1697</v>
      </c>
    </row>
    <row r="664" spans="1:4">
      <c r="A664" s="142">
        <f>JEHMA!A623</f>
        <v>43343</v>
      </c>
      <c r="B664" s="284">
        <f>'Jehma routes'!D650</f>
        <v>11491.854135011929</v>
      </c>
      <c r="C664" s="204">
        <f>'Baltic Indices'!F538</f>
        <v>1132</v>
      </c>
      <c r="D664" s="204">
        <f>'Baltic Indices'!C538</f>
        <v>1579</v>
      </c>
    </row>
    <row r="665" spans="1:4">
      <c r="A665" s="142">
        <f>JEHMA!A624</f>
        <v>43350</v>
      </c>
      <c r="B665" s="284">
        <f>'Jehma routes'!D651</f>
        <v>11528.644671152584</v>
      </c>
      <c r="C665" s="204">
        <f>'Baltic Indices'!F539</f>
        <v>1134</v>
      </c>
      <c r="D665" s="204">
        <f>'Baltic Indices'!C539</f>
        <v>1490</v>
      </c>
    </row>
    <row r="666" spans="1:4">
      <c r="A666" s="142">
        <f>JEHMA!A625</f>
        <v>43357</v>
      </c>
      <c r="B666" s="284">
        <f>'Jehma routes'!D652</f>
        <v>11556.001736487944</v>
      </c>
      <c r="C666" s="204">
        <f>'Baltic Indices'!F540</f>
        <v>1134</v>
      </c>
      <c r="D666" s="204">
        <f>'Baltic Indices'!C540</f>
        <v>1366</v>
      </c>
    </row>
    <row r="667" spans="1:4">
      <c r="A667" s="142">
        <f>JEHMA!A626</f>
        <v>43364</v>
      </c>
      <c r="B667" s="284">
        <f>'Jehma routes'!D653</f>
        <v>12007.864988061634</v>
      </c>
      <c r="C667" s="204">
        <f>'Baltic Indices'!F541</f>
        <v>1175</v>
      </c>
      <c r="D667" s="204">
        <f>'Baltic Indices'!C541</f>
        <v>1413</v>
      </c>
    </row>
    <row r="668" spans="1:4">
      <c r="A668" s="142">
        <f>JEHMA!A627</f>
        <v>43371</v>
      </c>
      <c r="B668" s="284">
        <f>'Jehma routes'!D654</f>
        <v>12244.645105274571</v>
      </c>
      <c r="C668" s="204">
        <f>'Baltic Indices'!F542</f>
        <v>1194</v>
      </c>
      <c r="D668" s="204">
        <f>'Baltic Indices'!C542</f>
        <v>1540</v>
      </c>
    </row>
    <row r="669" spans="1:4">
      <c r="A669" s="142">
        <f>JEHMA!A628</f>
        <v>43378</v>
      </c>
      <c r="B669" s="284">
        <f>'Jehma routes'!D655</f>
        <v>12295.585847623172</v>
      </c>
      <c r="C669" s="204">
        <f>'Baltic Indices'!F543</f>
        <v>1197</v>
      </c>
      <c r="D669" s="204">
        <f>'Baltic Indices'!C543</f>
        <v>1536</v>
      </c>
    </row>
    <row r="670" spans="1:4">
      <c r="A670" s="142">
        <f>JEHMA!A629</f>
        <v>43385</v>
      </c>
      <c r="B670" s="284">
        <f>'Jehma routes'!D656</f>
        <v>12359.733449099187</v>
      </c>
      <c r="C670" s="204">
        <f>'Baltic Indices'!F544</f>
        <v>1204</v>
      </c>
      <c r="D670" s="204">
        <f>'Baltic Indices'!C544</f>
        <v>1579</v>
      </c>
    </row>
    <row r="671" spans="1:4">
      <c r="A671" s="142">
        <f>JEHMA!A630</f>
        <v>43392</v>
      </c>
      <c r="B671" s="284">
        <f>'Jehma routes'!D657</f>
        <v>12047.48556544388</v>
      </c>
      <c r="C671" s="204">
        <f>'Baltic Indices'!F545</f>
        <v>1170</v>
      </c>
      <c r="D671" s="204">
        <f>'Baltic Indices'!C545</f>
        <v>1576</v>
      </c>
    </row>
    <row r="672" spans="1:4">
      <c r="A672" s="142">
        <f>JEHMA!A631</f>
        <v>43399</v>
      </c>
      <c r="B672" s="284">
        <f>'Jehma routes'!D658</f>
        <v>11522.984588669406</v>
      </c>
      <c r="C672" s="204">
        <f>'Baltic Indices'!F546</f>
        <v>1117</v>
      </c>
      <c r="D672" s="204">
        <f>'Baltic Indices'!C546</f>
        <v>1519</v>
      </c>
    </row>
    <row r="673" spans="1:4">
      <c r="A673" s="142">
        <f>JEHMA!A632</f>
        <v>43406</v>
      </c>
      <c r="B673" s="284">
        <f>'Jehma routes'!D659</f>
        <v>10801.324072064241</v>
      </c>
      <c r="C673" s="204">
        <f>'Baltic Indices'!F547</f>
        <v>1051</v>
      </c>
      <c r="D673" s="204">
        <f>'Baltic Indices'!C547</f>
        <v>1457</v>
      </c>
    </row>
    <row r="674" spans="1:4">
      <c r="A674" s="142">
        <f>JEHMA!A633</f>
        <v>43413</v>
      </c>
      <c r="B674" s="284">
        <f>'Jehma routes'!D660</f>
        <v>10340.027349685251</v>
      </c>
      <c r="C674" s="204">
        <f>'Baltic Indices'!F548</f>
        <v>1003</v>
      </c>
      <c r="D674" s="204">
        <f>'Baltic Indices'!C548</f>
        <v>1147</v>
      </c>
    </row>
    <row r="675" spans="1:4">
      <c r="A675" s="142">
        <f>JEHMA!A634</f>
        <v>43420</v>
      </c>
      <c r="B675" s="284">
        <f>'Jehma routes'!D661</f>
        <v>10106.077273713903</v>
      </c>
      <c r="C675" s="204">
        <f>'Baltic Indices'!F549</f>
        <v>969</v>
      </c>
      <c r="D675" s="204">
        <f>'Baltic Indices'!C549</f>
        <v>1031</v>
      </c>
    </row>
    <row r="676" spans="1:4">
      <c r="A676" s="142">
        <f>JEHMA!A635</f>
        <v>43427</v>
      </c>
      <c r="B676" s="284">
        <f>'Jehma routes'!D662</f>
        <v>10053.249837204243</v>
      </c>
      <c r="C676" s="204">
        <f>'Baltic Indices'!F550</f>
        <v>952</v>
      </c>
      <c r="D676" s="204">
        <f>'Baltic Indices'!C550</f>
        <v>1093</v>
      </c>
    </row>
    <row r="677" spans="1:4">
      <c r="A677" s="142">
        <f>JEHMA!A636</f>
        <v>43434</v>
      </c>
      <c r="B677" s="284">
        <f>'Jehma routes'!D663</f>
        <v>10020.232689385706</v>
      </c>
      <c r="C677" s="204">
        <f>'Baltic Indices'!F551</f>
        <v>944</v>
      </c>
      <c r="D677" s="204">
        <f>'Baltic Indices'!C551</f>
        <v>1231</v>
      </c>
    </row>
    <row r="678" spans="1:4">
      <c r="A678" s="142">
        <f>JEHMA!A637</f>
        <v>43441</v>
      </c>
      <c r="B678" s="284">
        <f>'Jehma routes'!D664</f>
        <v>10142.867809854557</v>
      </c>
      <c r="C678" s="204">
        <f>'Baltic Indices'!F552</f>
        <v>953</v>
      </c>
      <c r="D678" s="204">
        <f>'Baltic Indices'!C552</f>
        <v>1372</v>
      </c>
    </row>
    <row r="679" spans="1:4">
      <c r="A679" s="142">
        <f>JEHMA!A638</f>
        <v>43448</v>
      </c>
      <c r="B679" s="284">
        <f>'Jehma routes'!D665</f>
        <v>10357.950944215312</v>
      </c>
      <c r="C679" s="204">
        <f>'Baltic Indices'!F553</f>
        <v>974</v>
      </c>
      <c r="D679" s="204">
        <f>'Baltic Indices'!C553</f>
        <v>1401</v>
      </c>
    </row>
    <row r="680" spans="1:4">
      <c r="A680" s="142">
        <f>JEHMA!A639</f>
        <v>43455</v>
      </c>
      <c r="B680" s="284">
        <f>'Jehma routes'!D666</f>
        <v>10363.611026698489</v>
      </c>
      <c r="C680" s="204">
        <f>'Baltic Indices'!F554</f>
        <v>977</v>
      </c>
      <c r="D680" s="204">
        <f>'Baltic Indices'!C554</f>
        <v>1279</v>
      </c>
    </row>
    <row r="681" spans="1:4">
      <c r="A681" s="142">
        <f>JEHMA!A640</f>
        <v>43462</v>
      </c>
      <c r="B681" s="284">
        <f>'Jehma routes'!D667</f>
        <v>10363.611026698489</v>
      </c>
      <c r="C681" s="204">
        <f>'Baltic Indices'!F555</f>
        <v>977</v>
      </c>
      <c r="D681" s="204">
        <f>'Baltic Indices'!C555</f>
        <v>1279</v>
      </c>
    </row>
    <row r="682" spans="1:4">
      <c r="A682" s="142">
        <f>JEHMA!A641</f>
        <v>43469</v>
      </c>
      <c r="B682" s="284">
        <f>'Jehma routes'!D668</f>
        <v>9981.5554590839911</v>
      </c>
      <c r="C682" s="204">
        <f>'Baltic Indices'!F556</f>
        <v>946</v>
      </c>
      <c r="D682" s="204">
        <f>'Baltic Indices'!C556</f>
        <v>1260</v>
      </c>
    </row>
    <row r="683" spans="1:4">
      <c r="A683" s="142">
        <f>JEHMA!A642</f>
        <v>43476</v>
      </c>
      <c r="B683" s="284">
        <f>'Jehma routes'!D669</f>
        <v>8775.9578901671266</v>
      </c>
      <c r="C683" s="204">
        <f>'Baltic Indices'!F557</f>
        <v>842</v>
      </c>
      <c r="D683" s="204">
        <f>'Baltic Indices'!C557</f>
        <v>1169</v>
      </c>
    </row>
    <row r="684" spans="1:4">
      <c r="A684" s="142">
        <f>JEHMA!A643</f>
        <v>43483</v>
      </c>
      <c r="B684" s="284">
        <f>'Jehma routes'!D670</f>
        <v>7157.1742999782855</v>
      </c>
      <c r="C684" s="204">
        <f>'Baltic Indices'!F558</f>
        <v>701</v>
      </c>
      <c r="D684" s="204">
        <f>'Baltic Indices'!C558</f>
        <v>1112</v>
      </c>
    </row>
    <row r="685" spans="1:4">
      <c r="A685" s="142">
        <f>JEHMA!A644</f>
        <v>43490</v>
      </c>
      <c r="B685" s="284">
        <f>'Jehma routes'!D671</f>
        <v>5549.7108747558004</v>
      </c>
      <c r="C685" s="204">
        <f>'Baltic Indices'!F559</f>
        <v>576</v>
      </c>
      <c r="D685" s="204">
        <f>'Baltic Indices'!C559</f>
        <v>905</v>
      </c>
    </row>
    <row r="686" spans="1:4">
      <c r="A686" s="142">
        <f>JEHMA!A645</f>
        <v>43497</v>
      </c>
      <c r="B686" s="284">
        <f>'Jehma routes'!D672</f>
        <v>4797.8632515736872</v>
      </c>
      <c r="C686" s="204">
        <f>'Baltic Indices'!F560</f>
        <v>450</v>
      </c>
      <c r="D686" s="204">
        <f>'Baltic Indices'!C560</f>
        <v>645</v>
      </c>
    </row>
    <row r="687" spans="1:4">
      <c r="A687" s="142">
        <f>JEHMA!A646</f>
        <v>43504</v>
      </c>
      <c r="B687" s="284">
        <f>'Jehma routes'!D673</f>
        <v>4797.8632515736872</v>
      </c>
      <c r="C687" s="204">
        <f>'Baltic Indices'!F561</f>
        <v>415</v>
      </c>
      <c r="D687" s="204">
        <f>'Baltic Indices'!C561</f>
        <v>601</v>
      </c>
    </row>
    <row r="688" spans="1:4">
      <c r="A688" s="142">
        <f>JEHMA!A647</f>
        <v>43511</v>
      </c>
      <c r="B688" s="284">
        <f>'Jehma routes'!D674</f>
        <v>4797.8632515736872</v>
      </c>
      <c r="C688" s="204">
        <f>'Baltic Indices'!F562</f>
        <v>560</v>
      </c>
      <c r="D688" s="204">
        <f>'Baltic Indices'!C562</f>
        <v>639</v>
      </c>
    </row>
    <row r="689" spans="1:4">
      <c r="A689" s="142">
        <f>JEHMA!A648</f>
        <v>43518</v>
      </c>
      <c r="B689" s="284">
        <f>'Jehma routes'!D675</f>
        <v>4797.8632515736872</v>
      </c>
      <c r="C689" s="204">
        <f>'Baltic Indices'!F563</f>
        <v>707</v>
      </c>
      <c r="D689" s="204">
        <f>'Baltic Indices'!C563</f>
        <v>634</v>
      </c>
    </row>
    <row r="690" spans="1:4">
      <c r="A690" s="142">
        <f>JEHMA!A649</f>
        <v>43525</v>
      </c>
      <c r="B690" s="284">
        <f>'Jehma routes'!D676</f>
        <v>4797.8632515736872</v>
      </c>
      <c r="C690" s="204">
        <f>'Baltic Indices'!F564</f>
        <v>759</v>
      </c>
      <c r="D690" s="204">
        <f>'Baltic Indices'!C564</f>
        <v>664</v>
      </c>
    </row>
    <row r="691" spans="1:4">
      <c r="A691" s="142">
        <f>JEHMA!A650</f>
        <v>43532</v>
      </c>
      <c r="B691" s="284">
        <f>'Jehma routes'!D677</f>
        <v>4797.8632515736872</v>
      </c>
      <c r="C691" s="204">
        <f>'Baltic Indices'!F565</f>
        <v>790</v>
      </c>
      <c r="D691" s="204">
        <f>'Baltic Indices'!C565</f>
        <v>649</v>
      </c>
    </row>
    <row r="692" spans="1:4">
      <c r="A692" s="142">
        <f>JEHMA!A651</f>
        <v>43539</v>
      </c>
      <c r="B692" s="284">
        <f>'Jehma routes'!D678</f>
        <v>4797.8632515736872</v>
      </c>
      <c r="C692" s="204">
        <f>'Baltic Indices'!F566</f>
        <v>786</v>
      </c>
      <c r="D692" s="204">
        <f>'Baltic Indices'!C566</f>
        <v>730</v>
      </c>
    </row>
    <row r="693" spans="1:4">
      <c r="A693" s="142">
        <f>JEHMA!A652</f>
        <v>43546</v>
      </c>
      <c r="B693" s="284">
        <f>'Jehma routes'!D679</f>
        <v>4797.8632515736872</v>
      </c>
      <c r="C693" s="204">
        <f>'Baltic Indices'!F567</f>
        <v>826</v>
      </c>
      <c r="D693" s="204">
        <f>'Baltic Indices'!C567</f>
        <v>690</v>
      </c>
    </row>
    <row r="694" spans="1:4">
      <c r="A694" s="142">
        <f>JEHMA!A653</f>
        <v>43553</v>
      </c>
      <c r="B694" s="284">
        <f>'Jehma routes'!D680</f>
        <v>4797.8632515736872</v>
      </c>
      <c r="C694" s="204">
        <f>'Baltic Indices'!F568</f>
        <v>813</v>
      </c>
      <c r="D694" s="204">
        <f>'Baltic Indices'!C568</f>
        <v>689</v>
      </c>
    </row>
    <row r="695" spans="1:4">
      <c r="A695" s="142">
        <f>JEHMA!A654</f>
        <v>43560</v>
      </c>
      <c r="B695" s="284">
        <f>'Jehma routes'!D681</f>
        <v>4797.8632515736872</v>
      </c>
      <c r="C695" s="204">
        <f>'Baltic Indices'!F569</f>
        <v>742</v>
      </c>
      <c r="D695" s="204">
        <f>'Baltic Indices'!C569</f>
        <v>711</v>
      </c>
    </row>
    <row r="696" spans="1:4">
      <c r="A696" s="142">
        <f>JEHMA!A655</f>
        <v>43567</v>
      </c>
      <c r="B696" s="284">
        <f>'Jehma routes'!D682</f>
        <v>4797.8632515736872</v>
      </c>
      <c r="C696" s="204">
        <f>'Baltic Indices'!F570</f>
        <v>711</v>
      </c>
      <c r="D696" s="204">
        <f>'Baltic Indices'!C570</f>
        <v>726</v>
      </c>
    </row>
    <row r="697" spans="1:4">
      <c r="A697" s="142">
        <f>JEHMA!A656</f>
        <v>43574</v>
      </c>
      <c r="B697" s="284">
        <f>'Jehma routes'!D683</f>
        <v>4797.8632515736872</v>
      </c>
      <c r="C697" s="204">
        <f>'Baltic Indices'!F571</f>
        <v>732</v>
      </c>
      <c r="D697" s="204">
        <f>'Baltic Indices'!C571</f>
        <v>790</v>
      </c>
    </row>
    <row r="698" spans="1:4">
      <c r="A698" s="142">
        <f>JEHMA!A657</f>
        <v>43581</v>
      </c>
      <c r="B698" s="284">
        <f>'Jehma routes'!D684</f>
        <v>4797.8632515736872</v>
      </c>
      <c r="C698" s="204">
        <f>'Baltic Indices'!F572</f>
        <v>780</v>
      </c>
      <c r="D698" s="204">
        <f>'Baltic Indices'!C572</f>
        <v>889</v>
      </c>
    </row>
    <row r="699" spans="1:4">
      <c r="A699" s="142">
        <f>JEHMA!A658</f>
        <v>43588</v>
      </c>
      <c r="B699" s="284">
        <f>'Jehma routes'!D685</f>
        <v>4797.8632515736872</v>
      </c>
      <c r="C699" s="204">
        <f>'Baltic Indices'!F573</f>
        <v>752</v>
      </c>
      <c r="D699" s="204">
        <f>'Baltic Indices'!C573</f>
        <v>985</v>
      </c>
    </row>
    <row r="700" spans="1:4">
      <c r="A700" s="142">
        <f>JEHMA!A659</f>
        <v>43595</v>
      </c>
      <c r="B700" s="284">
        <f>'Jehma routes'!D686</f>
        <v>4797.8632515736872</v>
      </c>
      <c r="C700" s="204">
        <f>'Baltic Indices'!F574</f>
        <v>779</v>
      </c>
      <c r="D700" s="204">
        <f>'Baltic Indices'!C574</f>
        <v>1013</v>
      </c>
    </row>
    <row r="701" spans="1:4">
      <c r="A701" s="142">
        <f>JEHMA!A660</f>
        <v>43602</v>
      </c>
      <c r="B701" s="284">
        <f>'Jehma routes'!D687</f>
        <v>4797.8632515736872</v>
      </c>
      <c r="C701" s="204">
        <f>'Baltic Indices'!F575</f>
        <v>778</v>
      </c>
      <c r="D701" s="204">
        <f>'Baltic Indices'!C575</f>
        <v>1041</v>
      </c>
    </row>
    <row r="702" spans="1:4">
      <c r="A702" s="142">
        <f>JEHMA!A661</f>
        <v>43609</v>
      </c>
      <c r="B702" s="284">
        <f>'Jehma routes'!D688</f>
        <v>4797.8632515736872</v>
      </c>
      <c r="C702" s="204">
        <f>'Baltic Indices'!F576</f>
        <v>778</v>
      </c>
      <c r="D702" s="204">
        <f>'Baltic Indices'!C576</f>
        <v>1066</v>
      </c>
    </row>
    <row r="703" spans="1:4">
      <c r="A703" s="142">
        <f>JEHMA!A662</f>
        <v>43616</v>
      </c>
      <c r="B703" s="284">
        <f>'Jehma routes'!D689</f>
        <v>4797.8632515736872</v>
      </c>
      <c r="C703" s="204">
        <f>'Baltic Indices'!F577</f>
        <v>752</v>
      </c>
      <c r="D703" s="204">
        <f>'Baltic Indices'!C577</f>
        <v>1096</v>
      </c>
    </row>
    <row r="704" spans="1:4">
      <c r="A704" s="142">
        <f>JEHMA!A663</f>
        <v>43623</v>
      </c>
      <c r="B704" s="284">
        <f>'Jehma routes'!D690</f>
        <v>4797.8632515736872</v>
      </c>
      <c r="C704" s="204">
        <f>'Baltic Indices'!F578</f>
        <v>719</v>
      </c>
      <c r="D704" s="204">
        <f>'Baltic Indices'!C578</f>
        <v>1138</v>
      </c>
    </row>
    <row r="705" spans="1:4">
      <c r="A705" s="142">
        <f>JEHMA!A664</f>
        <v>43630</v>
      </c>
      <c r="B705" s="284">
        <f>'Jehma routes'!D691</f>
        <v>4797.8632515736872</v>
      </c>
      <c r="C705" s="204">
        <f>'Baltic Indices'!F579</f>
        <v>716</v>
      </c>
      <c r="D705" s="204">
        <f>'Baltic Indices'!C579</f>
        <v>1085</v>
      </c>
    </row>
    <row r="706" spans="1:4">
      <c r="A706" s="142">
        <f>JEHMA!A665</f>
        <v>43637</v>
      </c>
      <c r="B706" s="284">
        <f>'Jehma routes'!D692</f>
        <v>4797.8632515736872</v>
      </c>
      <c r="C706" s="204">
        <f>'Baltic Indices'!F580</f>
        <v>751</v>
      </c>
      <c r="D706" s="204">
        <f>'Baltic Indices'!C580</f>
        <v>1239</v>
      </c>
    </row>
    <row r="707" spans="1:4">
      <c r="A707" s="142">
        <f>JEHMA!A666</f>
        <v>43644</v>
      </c>
      <c r="B707" s="284">
        <f>'Jehma routes'!D693</f>
        <v>4797.8632515736872</v>
      </c>
      <c r="C707" s="204">
        <f>'Baltic Indices'!F581</f>
        <v>792</v>
      </c>
      <c r="D707" s="204">
        <f>'Baltic Indices'!C581</f>
        <v>1381</v>
      </c>
    </row>
    <row r="708" spans="1:4">
      <c r="A708" s="142">
        <f>JEHMA!A667</f>
        <v>43651</v>
      </c>
      <c r="B708" s="284">
        <f>'Jehma routes'!D694</f>
        <v>4797.8632515736872</v>
      </c>
      <c r="C708" s="204">
        <f>'Baltic Indices'!F582</f>
        <v>820</v>
      </c>
      <c r="D708" s="204">
        <f>'Baltic Indices'!C582</f>
        <v>1740</v>
      </c>
    </row>
    <row r="709" spans="1:4">
      <c r="A709" s="142">
        <f>JEHMA!A668</f>
        <v>43658</v>
      </c>
      <c r="B709" s="284">
        <f>'Jehma routes'!D695</f>
        <v>4797.8632515736872</v>
      </c>
      <c r="C709" s="204">
        <f>'Baltic Indices'!F583</f>
        <v>879</v>
      </c>
      <c r="D709" s="204">
        <f>'Baltic Indices'!C583</f>
        <v>1865</v>
      </c>
    </row>
    <row r="710" spans="1:4">
      <c r="A710" s="142">
        <f>JEHMA!A669</f>
        <v>43665</v>
      </c>
      <c r="B710" s="284">
        <f>'Jehma routes'!D696</f>
        <v>4797.8632515736872</v>
      </c>
      <c r="C710" s="204">
        <f>'Baltic Indices'!F584</f>
        <v>982</v>
      </c>
      <c r="D710" s="204">
        <f>'Baltic Indices'!C584</f>
        <v>2170</v>
      </c>
    </row>
    <row r="711" spans="1:4">
      <c r="A711" s="142">
        <f>JEHMA!A670</f>
        <v>43672</v>
      </c>
      <c r="B711" s="284">
        <f>'Jehma routes'!D697</f>
        <v>4797.8632515736872</v>
      </c>
      <c r="C711" s="204">
        <f>'Baltic Indices'!F585</f>
        <v>1005</v>
      </c>
      <c r="D711" s="204">
        <f>'Baltic Indices'!C585</f>
        <v>1937</v>
      </c>
    </row>
    <row r="712" spans="1:4">
      <c r="A712" s="142">
        <f>JEHMA!A671</f>
        <v>43679</v>
      </c>
      <c r="B712" s="284">
        <f>'Jehma routes'!D698</f>
        <v>4797.8632515736872</v>
      </c>
      <c r="C712" s="204">
        <f>'Baltic Indices'!F586</f>
        <v>968</v>
      </c>
      <c r="D712" s="204">
        <f>'Baltic Indices'!C586</f>
        <v>1788</v>
      </c>
    </row>
    <row r="713" spans="1:4">
      <c r="A713" s="142">
        <f>JEHMA!A672</f>
        <v>43686</v>
      </c>
      <c r="B713" s="284">
        <f>'Jehma routes'!D699</f>
        <v>4797.8632515736872</v>
      </c>
      <c r="C713" s="204">
        <f>'Baltic Indices'!F587</f>
        <v>975</v>
      </c>
      <c r="D713" s="204">
        <f>'Baltic Indices'!C587</f>
        <v>1774</v>
      </c>
    </row>
    <row r="714" spans="1:4">
      <c r="A714" s="142">
        <f>JEHMA!A673</f>
        <v>43693</v>
      </c>
      <c r="B714" s="284">
        <f>'Jehma routes'!D700</f>
        <v>4797.8632515736872</v>
      </c>
      <c r="C714" s="204">
        <f>'Baltic Indices'!F588</f>
        <v>1118</v>
      </c>
      <c r="D714" s="204">
        <f>'Baltic Indices'!C588</f>
        <v>2088</v>
      </c>
    </row>
    <row r="715" spans="1:4">
      <c r="A715" s="142">
        <f>JEHMA!A674</f>
        <v>43700</v>
      </c>
      <c r="B715" s="284">
        <f>'Jehma routes'!D701</f>
        <v>4797.8632515736872</v>
      </c>
      <c r="C715" s="204">
        <f>'Baltic Indices'!F589</f>
        <v>1249</v>
      </c>
      <c r="D715" s="204">
        <f>'Baltic Indices'!C589</f>
        <v>2168</v>
      </c>
    </row>
    <row r="716" spans="1:4">
      <c r="A716" s="142">
        <f>JEHMA!A675</f>
        <v>43707</v>
      </c>
      <c r="B716" s="284">
        <f>'Jehma routes'!D702</f>
        <v>4797.8632515736872</v>
      </c>
      <c r="C716" s="204">
        <f>'Baltic Indices'!F590</f>
        <v>1336</v>
      </c>
      <c r="D716" s="204">
        <f>'Baltic Indices'!C590</f>
        <v>2378</v>
      </c>
    </row>
    <row r="717" spans="1:4">
      <c r="A717" s="142">
        <f>JEHMA!A676</f>
        <v>43714</v>
      </c>
      <c r="B717" s="284">
        <f>'Jehma routes'!D703</f>
        <v>4797.8632515736872</v>
      </c>
      <c r="C717" s="204">
        <f>'Baltic Indices'!F591</f>
        <v>1338</v>
      </c>
      <c r="D717" s="204">
        <f>'Baltic Indices'!C591</f>
        <v>2462</v>
      </c>
    </row>
    <row r="718" spans="1:4">
      <c r="A718" s="142">
        <f>JEHMA!A677</f>
        <v>43721</v>
      </c>
      <c r="B718" s="284">
        <f>'Jehma routes'!D704</f>
        <v>4797.8632515736872</v>
      </c>
      <c r="C718" s="204">
        <f>'Baltic Indices'!F592</f>
        <v>1299</v>
      </c>
      <c r="D718" s="204">
        <f>'Baltic Indices'!C592</f>
        <v>2312</v>
      </c>
    </row>
    <row r="719" spans="1:4">
      <c r="A719" s="142">
        <f>JEHMA!A678</f>
        <v>43728</v>
      </c>
      <c r="B719" s="284">
        <f>'Jehma routes'!D705</f>
        <v>4797.8632515736872</v>
      </c>
      <c r="C719" s="204">
        <f>'Baltic Indices'!F593</f>
        <v>1300</v>
      </c>
      <c r="D719" s="204">
        <f>'Baltic Indices'!C593</f>
        <v>2131</v>
      </c>
    </row>
    <row r="720" spans="1:4">
      <c r="A720" s="142">
        <f>JEHMA!A679</f>
        <v>43735</v>
      </c>
      <c r="B720" s="284">
        <f>'Jehma routes'!D706</f>
        <v>4797.8632515736872</v>
      </c>
      <c r="C720" s="204">
        <f>'Baltic Indices'!F594</f>
        <v>1260</v>
      </c>
      <c r="D720" s="204">
        <f>'Baltic Indices'!C594</f>
        <v>1857</v>
      </c>
    </row>
    <row r="721" spans="1:4">
      <c r="A721" s="142">
        <f>JEHMA!A680</f>
        <v>43742</v>
      </c>
      <c r="B721" s="284">
        <f>'Jehma routes'!D707</f>
        <v>4797.8632515736872</v>
      </c>
      <c r="C721" s="204">
        <f>'Baltic Indices'!F595</f>
        <v>1199</v>
      </c>
      <c r="D721" s="204">
        <f>'Baltic Indices'!C595</f>
        <v>1767</v>
      </c>
    </row>
    <row r="722" spans="1:4">
      <c r="A722" s="142">
        <f>JEHMA!A681</f>
        <v>43749</v>
      </c>
      <c r="B722" s="284">
        <f>'Jehma routes'!D708</f>
        <v>4797.8632515736872</v>
      </c>
      <c r="C722" s="204">
        <f>'Baltic Indices'!F596</f>
        <v>1218</v>
      </c>
      <c r="D722" s="204">
        <f>'Baltic Indices'!C596</f>
        <v>1924</v>
      </c>
    </row>
    <row r="723" spans="1:4">
      <c r="A723" s="142">
        <f>JEHMA!A682</f>
        <v>43756</v>
      </c>
      <c r="B723" s="284">
        <f>'Jehma routes'!D709</f>
        <v>4797.8632515736872</v>
      </c>
      <c r="C723" s="204">
        <f>'Baltic Indices'!F597</f>
        <v>1222</v>
      </c>
      <c r="D723" s="204">
        <f>'Baltic Indices'!C597</f>
        <v>1855</v>
      </c>
    </row>
    <row r="724" spans="1:4">
      <c r="A724" s="142">
        <f>JEHMA!A683</f>
        <v>43763</v>
      </c>
      <c r="B724" s="284">
        <f>'Jehma routes'!D710</f>
        <v>4797.8632515736872</v>
      </c>
      <c r="C724" s="204">
        <f>'Baltic Indices'!F598</f>
        <v>1179</v>
      </c>
      <c r="D724" s="204">
        <f>'Baltic Indices'!C598</f>
        <v>1803</v>
      </c>
    </row>
    <row r="725" spans="1:4">
      <c r="A725" s="142">
        <f>JEHMA!A684</f>
        <v>43770</v>
      </c>
      <c r="B725" s="284">
        <f>'Jehma routes'!D711</f>
        <v>4797.8632515736872</v>
      </c>
      <c r="C725" s="204">
        <f>'Baltic Indices'!F599</f>
        <v>1045</v>
      </c>
      <c r="D725" s="204">
        <f>'Baltic Indices'!C599</f>
        <v>1697</v>
      </c>
    </row>
    <row r="726" spans="1:4">
      <c r="A726" s="142">
        <f>JEHMA!A685</f>
        <v>43777</v>
      </c>
      <c r="B726" s="284">
        <f>'Jehma routes'!D712</f>
        <v>4797.8632515736872</v>
      </c>
      <c r="C726" s="204">
        <f>'Baltic Indices'!F600</f>
        <v>824</v>
      </c>
      <c r="D726" s="204">
        <f>'Baltic Indices'!C600</f>
        <v>1378</v>
      </c>
    </row>
    <row r="727" spans="1:4">
      <c r="A727" s="142">
        <f>JEHMA!A686</f>
        <v>43784</v>
      </c>
      <c r="B727" s="284">
        <f>'Jehma routes'!D713</f>
        <v>4797.8632515736872</v>
      </c>
      <c r="C727" s="204">
        <f>'Baltic Indices'!F601</f>
        <v>735</v>
      </c>
      <c r="D727" s="204">
        <f>'Baltic Indices'!C601</f>
        <v>1357</v>
      </c>
    </row>
    <row r="728" spans="1:4">
      <c r="A728" s="142">
        <f>JEHMA!A687</f>
        <v>43791</v>
      </c>
      <c r="B728" s="284">
        <f>'Jehma routes'!D714</f>
        <v>4797.8632515736872</v>
      </c>
      <c r="C728" s="204">
        <f>'Baltic Indices'!F602</f>
        <v>747</v>
      </c>
      <c r="D728" s="204">
        <f>'Baltic Indices'!C602</f>
        <v>1426</v>
      </c>
    </row>
    <row r="729" spans="1:4">
      <c r="A729" s="142">
        <f>JEHMA!A688</f>
        <v>43798</v>
      </c>
      <c r="B729" s="284">
        <f>'Jehma routes'!D715</f>
        <v>4797.8632515736872</v>
      </c>
      <c r="C729" s="204">
        <f>'Baltic Indices'!F603</f>
        <v>816</v>
      </c>
      <c r="D729" s="204">
        <f>'Baltic Indices'!C603</f>
        <v>1528</v>
      </c>
    </row>
    <row r="730" spans="1:4">
      <c r="A730" s="142">
        <f>JEHMA!A689</f>
        <v>43805</v>
      </c>
      <c r="B730" s="284">
        <f>'Jehma routes'!D716</f>
        <v>4797.8632515736872</v>
      </c>
      <c r="C730" s="204">
        <f>'Baltic Indices'!F604</f>
        <v>835</v>
      </c>
      <c r="D730" s="204">
        <f>'Baltic Indices'!C604</f>
        <v>1558</v>
      </c>
    </row>
    <row r="731" spans="1:4">
      <c r="A731" s="142">
        <f>JEHMA!A690</f>
        <v>43812</v>
      </c>
      <c r="B731" s="284">
        <f>'Jehma routes'!D717</f>
        <v>4797.8632515736872</v>
      </c>
      <c r="C731" s="204">
        <f>'Baltic Indices'!F605</f>
        <v>823</v>
      </c>
      <c r="D731" s="204">
        <f>'Baltic Indices'!C605</f>
        <v>1355</v>
      </c>
    </row>
    <row r="732" spans="1:4">
      <c r="A732" s="142">
        <f>JEHMA!A691</f>
        <v>43833</v>
      </c>
      <c r="B732" s="284">
        <f>'Jehma routes'!D718</f>
        <v>4797.8632515736872</v>
      </c>
      <c r="C732" s="204">
        <f>'Baltic Indices'!F606</f>
        <v>685</v>
      </c>
      <c r="D732" s="204">
        <f>'Baltic Indices'!C606</f>
        <v>976</v>
      </c>
    </row>
    <row r="733" spans="1:4">
      <c r="A733" s="142">
        <f>JEHMA!A692</f>
        <v>43840</v>
      </c>
      <c r="B733" s="284">
        <f>'Jehma routes'!D719</f>
        <v>4797.8632515736872</v>
      </c>
      <c r="C733" s="204">
        <f>'Baltic Indices'!F607</f>
        <v>570</v>
      </c>
      <c r="D733" s="204">
        <f>'Baltic Indices'!C607</f>
        <v>774</v>
      </c>
    </row>
    <row r="734" spans="1:4">
      <c r="A734" s="142">
        <f>JEHMA!A693</f>
        <v>43847</v>
      </c>
      <c r="B734" s="284">
        <f>'Jehma routes'!D720</f>
        <v>4797.8632515736872</v>
      </c>
      <c r="C734" s="204">
        <f>'Baltic Indices'!F608</f>
        <v>560</v>
      </c>
      <c r="D734" s="204">
        <f>'Baltic Indices'!C608</f>
        <v>754</v>
      </c>
    </row>
    <row r="735" spans="1:4">
      <c r="A735" s="142">
        <f>JEHMA!A694</f>
        <v>43854</v>
      </c>
      <c r="B735" s="284">
        <f>'Jehma routes'!D721</f>
        <v>4797.8632515736872</v>
      </c>
      <c r="C735" s="204">
        <f>'Baltic Indices'!F609</f>
        <v>542</v>
      </c>
      <c r="D735" s="204">
        <f>'Baltic Indices'!C609</f>
        <v>546</v>
      </c>
    </row>
    <row r="736" spans="1:4">
      <c r="A736" s="142">
        <f>JEHMA!A695</f>
        <v>43861</v>
      </c>
      <c r="B736" s="284">
        <f>'Jehma routes'!D722</f>
        <v>4797.8632515736872</v>
      </c>
      <c r="C736" s="204">
        <f>'Baltic Indices'!F610</f>
        <v>524</v>
      </c>
      <c r="D736" s="204">
        <f>'Baltic Indices'!C610</f>
        <v>487</v>
      </c>
    </row>
    <row r="737" spans="1:4">
      <c r="A737" s="142">
        <f>JEHMA!A696</f>
        <v>43868</v>
      </c>
      <c r="B737" s="284">
        <f>'Jehma routes'!D723</f>
        <v>4797.8632515736872</v>
      </c>
      <c r="C737" s="204">
        <f>'Baltic Indices'!F611</f>
        <v>491</v>
      </c>
      <c r="D737" s="204">
        <f>'Baltic Indices'!C611</f>
        <v>415</v>
      </c>
    </row>
    <row r="738" spans="1:4">
      <c r="A738" s="142">
        <f>JEHMA!A697</f>
        <v>43875</v>
      </c>
      <c r="B738" s="284">
        <f>'Jehma routes'!D724</f>
        <v>4797.8632515736872</v>
      </c>
      <c r="C738" s="204">
        <f>'Baltic Indices'!F612</f>
        <v>470</v>
      </c>
      <c r="D738" s="204">
        <f>'Baltic Indices'!C612</f>
        <v>425</v>
      </c>
    </row>
    <row r="739" spans="1:4">
      <c r="A739" s="142">
        <f>JEHMA!A698</f>
        <v>43882</v>
      </c>
      <c r="B739" s="284">
        <f>'Jehma routes'!D725</f>
        <v>4797.8632515736872</v>
      </c>
      <c r="C739" s="204">
        <f>'Baltic Indices'!F613</f>
        <v>524</v>
      </c>
      <c r="D739" s="204">
        <f>'Baltic Indices'!C613</f>
        <v>497</v>
      </c>
    </row>
    <row r="740" spans="1:4">
      <c r="A740" s="142">
        <f>JEHMA!A699</f>
        <v>43889</v>
      </c>
      <c r="B740" s="284">
        <f>'Jehma routes'!D726</f>
        <v>4797.8632515736872</v>
      </c>
      <c r="C740" s="204">
        <f>'Baltic Indices'!F614</f>
        <v>606</v>
      </c>
      <c r="D740" s="204">
        <f>'Baltic Indices'!C614</f>
        <v>535</v>
      </c>
    </row>
    <row r="741" spans="1:4">
      <c r="A741" s="142">
        <f>JEHMA!A700</f>
        <v>43896</v>
      </c>
      <c r="B741" s="284">
        <f>'Jehma routes'!D727</f>
        <v>4797.8632515736872</v>
      </c>
      <c r="C741" s="204">
        <f>'Baltic Indices'!F615</f>
        <v>688</v>
      </c>
      <c r="D741" s="204">
        <f>'Baltic Indices'!C615</f>
        <v>617</v>
      </c>
    </row>
    <row r="742" spans="1:4">
      <c r="A742" s="142">
        <f>JEHMA!A701</f>
        <v>43903</v>
      </c>
      <c r="B742" s="284">
        <f>'Jehma routes'!D728</f>
        <v>4797.8632515736872</v>
      </c>
      <c r="C742" s="204">
        <f>'Baltic Indices'!F616</f>
        <v>750</v>
      </c>
      <c r="D742" s="204">
        <f>'Baltic Indices'!C616</f>
        <v>631</v>
      </c>
    </row>
    <row r="743" spans="1:4">
      <c r="A743" s="142">
        <f>JEHMA!A702</f>
        <v>43910</v>
      </c>
      <c r="B743" s="284">
        <f>'Jehma routes'!D729</f>
        <v>4797.8632515736872</v>
      </c>
      <c r="C743" s="204">
        <f>'Baltic Indices'!F617</f>
        <v>741</v>
      </c>
      <c r="D743" s="204">
        <f>'Baltic Indices'!C617</f>
        <v>625</v>
      </c>
    </row>
    <row r="744" spans="1:4">
      <c r="A744" s="142">
        <f>JEHMA!A703</f>
        <v>43917</v>
      </c>
      <c r="B744" s="284">
        <f>'Jehma routes'!D730</f>
        <v>4797.8632515736872</v>
      </c>
      <c r="C744" s="204">
        <f>'Baltic Indices'!F618</f>
        <v>641</v>
      </c>
      <c r="D744" s="204">
        <f>'Baltic Indices'!C618</f>
        <v>556</v>
      </c>
    </row>
    <row r="745" spans="1:4">
      <c r="A745" s="142">
        <f>JEHMA!A704</f>
        <v>43924</v>
      </c>
      <c r="B745" s="284">
        <f>'Jehma routes'!D731</f>
        <v>4797.8632515736872</v>
      </c>
      <c r="C745" s="204">
        <f>'Baltic Indices'!F619</f>
        <v>495</v>
      </c>
      <c r="D745" s="204">
        <f>'Baltic Indices'!C619</f>
        <v>616</v>
      </c>
    </row>
    <row r="746" spans="1:4">
      <c r="A746" s="142">
        <f>JEHMA!A705</f>
        <v>43931</v>
      </c>
      <c r="B746" s="284">
        <f>'Jehma routes'!D732</f>
        <v>4797.8632515736872</v>
      </c>
      <c r="C746" s="204">
        <f>'Baltic Indices'!F620</f>
        <v>441</v>
      </c>
      <c r="D746" s="204">
        <f>'Baltic Indices'!C620</f>
        <v>635</v>
      </c>
    </row>
    <row r="747" spans="1:4">
      <c r="A747" s="142">
        <f>JEHMA!A706</f>
        <v>43938</v>
      </c>
      <c r="B747" s="284">
        <f>'Jehma routes'!D733</f>
        <v>4797.8632515736872</v>
      </c>
      <c r="C747" s="204">
        <f>'Baltic Indices'!F621</f>
        <v>404</v>
      </c>
      <c r="D747" s="204">
        <f>'Baltic Indices'!C621</f>
        <v>751</v>
      </c>
    </row>
    <row r="748" spans="1:4">
      <c r="A748" s="142">
        <f>JEHMA!A707</f>
        <v>43945</v>
      </c>
      <c r="B748" s="284">
        <f>'Jehma routes'!D734</f>
        <v>4797.8632515736872</v>
      </c>
      <c r="C748" s="204">
        <f>'Baltic Indices'!F622</f>
        <v>388</v>
      </c>
      <c r="D748" s="204">
        <f>'Baltic Indices'!C622</f>
        <v>665</v>
      </c>
    </row>
    <row r="749" spans="1:4">
      <c r="A749" s="142">
        <f>JEHMA!A708</f>
        <v>43952</v>
      </c>
      <c r="B749" s="284">
        <f>'Jehma routes'!D735</f>
        <v>4797.8632515736872</v>
      </c>
      <c r="C749" s="204">
        <f>'Baltic Indices'!F623</f>
        <v>413</v>
      </c>
      <c r="D749" s="204">
        <f>'Baltic Indices'!C623</f>
        <v>617</v>
      </c>
    </row>
    <row r="750" spans="1:4">
      <c r="A750" s="142">
        <f>JEHMA!A709</f>
        <v>43959</v>
      </c>
      <c r="B750" s="284">
        <f>'Jehma routes'!D736</f>
        <v>4797.8632515736872</v>
      </c>
      <c r="C750" s="204">
        <f>'Baltic Indices'!F624</f>
        <v>431</v>
      </c>
      <c r="D750" s="204">
        <f>'Baltic Indices'!C624</f>
        <v>474</v>
      </c>
    </row>
    <row r="751" spans="1:4">
      <c r="A751" s="142">
        <f>JEHMA!A710</f>
        <v>43966</v>
      </c>
      <c r="B751" s="284">
        <f>'Jehma routes'!D737</f>
        <v>4797.8632515736872</v>
      </c>
      <c r="C751" s="204">
        <f>'Baltic Indices'!F625</f>
        <v>450</v>
      </c>
      <c r="D751" s="204">
        <f>'Baltic Indices'!C625</f>
        <v>407</v>
      </c>
    </row>
    <row r="752" spans="1:4">
      <c r="A752" s="142">
        <f>JEHMA!A711</f>
        <v>43973</v>
      </c>
      <c r="B752" s="284">
        <f>'Jehma routes'!D738</f>
        <v>4797.8632515736872</v>
      </c>
      <c r="C752" s="204">
        <f>'Baltic Indices'!F626</f>
        <v>486</v>
      </c>
      <c r="D752" s="204">
        <f>'Baltic Indices'!C626</f>
        <v>498</v>
      </c>
    </row>
    <row r="753" spans="1:4">
      <c r="A753" s="142">
        <f>JEHMA!A712</f>
        <v>43980</v>
      </c>
      <c r="B753" s="284">
        <f>'Jehma routes'!D739</f>
        <v>4797.8632515736872</v>
      </c>
      <c r="C753" s="204">
        <f>'Baltic Indices'!F627</f>
        <v>500</v>
      </c>
      <c r="D753" s="204">
        <f>'Baltic Indices'!C627</f>
        <v>504</v>
      </c>
    </row>
    <row r="754" spans="1:4">
      <c r="A754" s="142">
        <f>JEHMA!A713</f>
        <v>43987</v>
      </c>
      <c r="B754" s="284">
        <f>'Jehma routes'!D740</f>
        <v>4797.8632515736872</v>
      </c>
      <c r="C754" s="204">
        <f>'Baltic Indices'!F628</f>
        <v>507</v>
      </c>
      <c r="D754" s="204">
        <f>'Baltic Indices'!C628</f>
        <v>679</v>
      </c>
    </row>
    <row r="755" spans="1:4">
      <c r="A755" s="142">
        <f>JEHMA!A714</f>
        <v>43994</v>
      </c>
      <c r="B755" s="284">
        <f>'Jehma routes'!D741</f>
        <v>4797.8632515736872</v>
      </c>
      <c r="C755" s="204">
        <f>'Baltic Indices'!F629</f>
        <v>597</v>
      </c>
      <c r="D755" s="204">
        <f>'Baltic Indices'!C629</f>
        <v>923</v>
      </c>
    </row>
    <row r="756" spans="1:4">
      <c r="A756" s="142">
        <f>JEHMA!A715</f>
        <v>44001</v>
      </c>
      <c r="B756" s="284">
        <f>'Jehma routes'!D742</f>
        <v>4797.8632515736872</v>
      </c>
      <c r="C756" s="204">
        <f>'Baltic Indices'!F630</f>
        <v>657</v>
      </c>
      <c r="D756" s="204">
        <f>'Baltic Indices'!C630</f>
        <v>1555</v>
      </c>
    </row>
    <row r="757" spans="1:4">
      <c r="A757" s="142">
        <f>JEHMA!A716</f>
        <v>44008</v>
      </c>
      <c r="B757" s="284">
        <f>'Jehma routes'!D743</f>
        <v>4797.8632515736872</v>
      </c>
      <c r="C757" s="204">
        <f>'Baltic Indices'!F631</f>
        <v>678</v>
      </c>
      <c r="D757" s="204">
        <f>'Baltic Indices'!C631</f>
        <v>1749</v>
      </c>
    </row>
    <row r="758" spans="1:4">
      <c r="A758" s="142">
        <f>JEHMA!A717</f>
        <v>44015</v>
      </c>
      <c r="B758" s="284">
        <f>'Jehma routes'!D744</f>
        <v>4797.8632515736872</v>
      </c>
      <c r="C758" s="204">
        <f>'Baltic Indices'!F632</f>
        <v>701</v>
      </c>
      <c r="D758" s="204">
        <f>'Baltic Indices'!C632</f>
        <v>1884</v>
      </c>
    </row>
    <row r="759" spans="1:4">
      <c r="A759" s="142">
        <f>JEHMA!A718</f>
        <v>44022</v>
      </c>
      <c r="B759" s="284">
        <f>'Jehma routes'!D745</f>
        <v>4797.8632515736872</v>
      </c>
      <c r="C759" s="204">
        <f>'Baltic Indices'!F633</f>
        <v>835</v>
      </c>
      <c r="D759" s="204">
        <f>'Baltic Indices'!C633</f>
        <v>1810</v>
      </c>
    </row>
    <row r="760" spans="1:4">
      <c r="A760" s="142">
        <f>JEHMA!A719</f>
        <v>44029</v>
      </c>
      <c r="B760" s="284">
        <f>'Jehma routes'!D746</f>
        <v>4797.8632515736872</v>
      </c>
      <c r="C760" s="204">
        <f>'Baltic Indices'!F634</f>
        <v>910</v>
      </c>
      <c r="D760" s="204">
        <f>'Baltic Indices'!C634</f>
        <v>1710</v>
      </c>
    </row>
    <row r="761" spans="1:4">
      <c r="A761" s="142">
        <f>JEHMA!A720</f>
        <v>44036</v>
      </c>
      <c r="B761" s="284">
        <f>'Jehma routes'!D747</f>
        <v>4797.8632515736872</v>
      </c>
      <c r="C761" s="204">
        <f>'Baltic Indices'!F635</f>
        <v>915</v>
      </c>
      <c r="D761" s="204">
        <f>'Baltic Indices'!C635</f>
        <v>1317</v>
      </c>
    </row>
    <row r="762" spans="1:4">
      <c r="A762" s="142">
        <f>JEHMA!A721</f>
        <v>44043</v>
      </c>
      <c r="B762" s="284">
        <f>'Jehma routes'!D748</f>
        <v>4797.8632515736872</v>
      </c>
      <c r="C762" s="204">
        <f>'Baltic Indices'!F636</f>
        <v>870</v>
      </c>
      <c r="D762" s="204">
        <f>'Baltic Indices'!C636</f>
        <v>1350</v>
      </c>
    </row>
    <row r="763" spans="1:4">
      <c r="A763" s="142">
        <f>JEHMA!A722</f>
        <v>44050</v>
      </c>
      <c r="B763" s="284">
        <f>'Jehma routes'!D749</f>
        <v>4797.8632515736872</v>
      </c>
      <c r="C763" s="204">
        <f>'Baltic Indices'!F637</f>
        <v>867</v>
      </c>
      <c r="D763" s="204">
        <f>'Baltic Indices'!C637</f>
        <v>1506</v>
      </c>
    </row>
    <row r="764" spans="1:4">
      <c r="A764" s="142">
        <f>JEHMA!A723</f>
        <v>44057</v>
      </c>
      <c r="B764" s="284">
        <f>'Jehma routes'!D750</f>
        <v>4797.8632515736872</v>
      </c>
      <c r="C764" s="204">
        <f>'Baltic Indices'!F638</f>
        <v>927</v>
      </c>
      <c r="D764" s="204">
        <f>'Baltic Indices'!C638</f>
        <v>1595</v>
      </c>
    </row>
    <row r="765" spans="1:4">
      <c r="A765" s="142">
        <f>JEHMA!A724</f>
        <v>44064</v>
      </c>
      <c r="B765" s="284">
        <f>'Jehma routes'!D751</f>
        <v>4797.8632515736872</v>
      </c>
      <c r="C765" s="204">
        <f>'Baltic Indices'!F639</f>
        <v>962</v>
      </c>
      <c r="D765" s="204">
        <f>'Baltic Indices'!C639</f>
        <v>1481</v>
      </c>
    </row>
    <row r="766" spans="1:4">
      <c r="A766" s="142">
        <f>JEHMA!A725</f>
        <v>44071</v>
      </c>
      <c r="B766" s="284">
        <f>'Jehma routes'!D752</f>
        <v>4797.8632515736872</v>
      </c>
      <c r="C766" s="204">
        <f>'Baltic Indices'!F640</f>
        <v>958</v>
      </c>
      <c r="D766" s="204">
        <f>'Baltic Indices'!C640</f>
        <v>1471</v>
      </c>
    </row>
    <row r="767" spans="1:4">
      <c r="A767" s="142">
        <f>JEHMA!A726</f>
        <v>44078</v>
      </c>
      <c r="B767" s="284">
        <f>'Jehma routes'!D753</f>
        <v>4797.8632515736872</v>
      </c>
      <c r="C767" s="204">
        <f>'Baltic Indices'!F641</f>
        <v>953</v>
      </c>
      <c r="D767" s="204">
        <f>'Baltic Indices'!C641</f>
        <v>1362</v>
      </c>
    </row>
    <row r="768" spans="1:4">
      <c r="A768" s="142">
        <f>JEHMA!A727</f>
        <v>44085</v>
      </c>
      <c r="B768" s="284">
        <f>'Jehma routes'!D754</f>
        <v>4797.8632515736872</v>
      </c>
      <c r="C768" s="204">
        <f>'Baltic Indices'!F642</f>
        <v>917</v>
      </c>
      <c r="D768" s="204">
        <f>'Baltic Indices'!C642</f>
        <v>1267</v>
      </c>
    </row>
    <row r="769" spans="1:4">
      <c r="A769" s="142">
        <f>JEHMA!A728</f>
        <v>44092</v>
      </c>
      <c r="B769" s="284">
        <f>'Jehma routes'!D755</f>
        <v>4797.8632515736872</v>
      </c>
      <c r="C769" s="204">
        <f>'Baltic Indices'!F643</f>
        <v>941</v>
      </c>
      <c r="D769" s="204">
        <f>'Baltic Indices'!C643</f>
        <v>1296</v>
      </c>
    </row>
    <row r="770" spans="1:4">
      <c r="A770" s="142">
        <f>JEHMA!A729</f>
        <v>44099</v>
      </c>
      <c r="B770" s="284">
        <f>'Jehma routes'!D756</f>
        <v>4797.8632515736872</v>
      </c>
      <c r="C770" s="204">
        <f>'Baltic Indices'!F644</f>
        <v>992</v>
      </c>
      <c r="D770" s="204">
        <f>'Baltic Indices'!C644</f>
        <v>1667</v>
      </c>
    </row>
    <row r="771" spans="1:4">
      <c r="A771" s="142">
        <f>JEHMA!A730</f>
        <v>44106</v>
      </c>
      <c r="B771" s="284">
        <f>'Jehma routes'!D757</f>
        <v>4797.8632515736872</v>
      </c>
      <c r="C771" s="204">
        <f>'Baltic Indices'!F645</f>
        <v>991</v>
      </c>
      <c r="D771" s="204">
        <f>'Baltic Indices'!C645</f>
        <v>2020</v>
      </c>
    </row>
    <row r="772" spans="1:4">
      <c r="A772" s="142">
        <f>JEHMA!A731</f>
        <v>44113</v>
      </c>
      <c r="B772" s="284">
        <f>'Jehma routes'!D758</f>
        <v>4797.8632515736872</v>
      </c>
      <c r="C772" s="204">
        <f>'Baltic Indices'!F646</f>
        <v>982</v>
      </c>
      <c r="D772" s="204">
        <f>'Baltic Indices'!C646</f>
        <v>1892</v>
      </c>
    </row>
    <row r="773" spans="1:4">
      <c r="A773" s="142">
        <f>JEHMA!A732</f>
        <v>44120</v>
      </c>
      <c r="B773" s="284">
        <f>'Jehma routes'!D759</f>
        <v>4797.8632515736872</v>
      </c>
      <c r="C773" s="204">
        <f>'Baltic Indices'!F647</f>
        <v>976</v>
      </c>
      <c r="D773" s="204">
        <f>'Baltic Indices'!C647</f>
        <v>1477</v>
      </c>
    </row>
    <row r="774" spans="1:4">
      <c r="A774" s="142">
        <f>JEHMA!A733</f>
        <v>44127</v>
      </c>
      <c r="B774" s="284">
        <f>'Jehma routes'!D760</f>
        <v>4797.8632515736872</v>
      </c>
      <c r="C774" s="204">
        <f>'Baltic Indices'!F648</f>
        <v>972</v>
      </c>
      <c r="D774" s="204">
        <f>'Baltic Indices'!C648</f>
        <v>1415</v>
      </c>
    </row>
    <row r="775" spans="1:4">
      <c r="A775" s="142">
        <f>JEHMA!A734</f>
        <v>44134</v>
      </c>
      <c r="B775" s="284">
        <f>'Jehma routes'!D761</f>
        <v>4797.8632515736872</v>
      </c>
      <c r="C775" s="204">
        <f>'Baltic Indices'!F649</f>
        <v>943</v>
      </c>
      <c r="D775" s="204">
        <f>'Baltic Indices'!C649</f>
        <v>1284</v>
      </c>
    </row>
    <row r="776" spans="1:4">
      <c r="A776" s="142">
        <f>JEHMA!A735</f>
        <v>44141</v>
      </c>
      <c r="B776" s="284">
        <f>'Jehma routes'!D762</f>
        <v>4797.8632515736872</v>
      </c>
      <c r="C776" s="204">
        <f>'Baltic Indices'!F650</f>
        <v>901</v>
      </c>
      <c r="D776" s="204">
        <f>'Baltic Indices'!C650</f>
        <v>1196</v>
      </c>
    </row>
    <row r="777" spans="1:4">
      <c r="A777" s="142">
        <f>JEHMA!A736</f>
        <v>44148</v>
      </c>
      <c r="B777" s="284">
        <f>'Jehma routes'!D763</f>
        <v>4797.8632515736872</v>
      </c>
      <c r="C777" s="204">
        <f>'Baltic Indices'!F651</f>
        <v>884</v>
      </c>
      <c r="D777" s="204">
        <f>'Baltic Indices'!C651</f>
        <v>1115</v>
      </c>
    </row>
    <row r="778" spans="1:4">
      <c r="A778" s="142">
        <f>JEHMA!A737</f>
        <v>44155</v>
      </c>
      <c r="B778" s="284">
        <f>'Jehma routes'!D764</f>
        <v>4797.8632515736872</v>
      </c>
      <c r="C778" s="204">
        <f>'Baltic Indices'!F652</f>
        <v>930</v>
      </c>
      <c r="D778" s="204">
        <f>'Baltic Indices'!C652</f>
        <v>1148</v>
      </c>
    </row>
    <row r="779" spans="1:4">
      <c r="A779" s="142">
        <f>JEHMA!A738</f>
        <v>44162</v>
      </c>
      <c r="B779" s="284">
        <f>'Jehma routes'!D765</f>
        <v>4797.8632515736872</v>
      </c>
      <c r="C779" s="204">
        <f>'Baltic Indices'!F653</f>
        <v>1018</v>
      </c>
      <c r="D779" s="204">
        <f>'Baltic Indices'!C653</f>
        <v>1230</v>
      </c>
    </row>
    <row r="780" spans="1:4">
      <c r="A780" s="142">
        <f>JEHMA!A739</f>
        <v>44169</v>
      </c>
      <c r="B780" s="284">
        <f>'Jehma routes'!D766</f>
        <v>4797.8632515736872</v>
      </c>
      <c r="C780" s="204">
        <f>'Baltic Indices'!F654</f>
        <v>1011</v>
      </c>
      <c r="D780" s="204">
        <f>'Baltic Indices'!C654</f>
        <v>1197</v>
      </c>
    </row>
    <row r="781" spans="1:4">
      <c r="A781" s="142">
        <f>JEHMA!A740</f>
        <v>44176</v>
      </c>
      <c r="B781" s="284">
        <f>'Jehma routes'!D767</f>
        <v>4797.8632515736872</v>
      </c>
      <c r="C781" s="204">
        <f>'Baltic Indices'!F655</f>
        <v>1031</v>
      </c>
      <c r="D781" s="204">
        <f>'Baltic Indices'!C655</f>
        <v>1211</v>
      </c>
    </row>
    <row r="782" spans="1:4">
      <c r="A782" s="142">
        <f>JEHMA!A741</f>
        <v>44183</v>
      </c>
      <c r="B782" s="284">
        <f>'Jehma routes'!D768</f>
        <v>4797.8632515736872</v>
      </c>
      <c r="C782" s="204">
        <f>'Baltic Indices'!F656</f>
        <v>1057</v>
      </c>
      <c r="D782" s="204">
        <f>'Baltic Indices'!C656</f>
        <v>1325</v>
      </c>
    </row>
    <row r="783" spans="1:4">
      <c r="A783" s="142">
        <f>JEHMA!A742</f>
        <v>44190</v>
      </c>
      <c r="B783" s="284">
        <f>'Jehma routes'!D769</f>
        <v>4797.8632515736872</v>
      </c>
      <c r="C783" s="204">
        <f>'Baltic Indices'!F657</f>
        <v>1039</v>
      </c>
      <c r="D783" s="204">
        <f>'Baltic Indices'!C657</f>
        <v>1366</v>
      </c>
    </row>
    <row r="784" spans="1:4">
      <c r="A784" s="142">
        <f>JEHMA!A743</f>
        <v>44197</v>
      </c>
      <c r="B784" s="284">
        <f>'Jehma routes'!D770</f>
        <v>4797.8632515736872</v>
      </c>
      <c r="C784" s="204">
        <f>'Baltic Indices'!F658</f>
        <v>1028</v>
      </c>
      <c r="D784" s="204">
        <f>'Baltic Indices'!C658</f>
        <v>1374</v>
      </c>
    </row>
    <row r="785" spans="1:4">
      <c r="A785" s="142">
        <f>JEHMA!A744</f>
        <v>44204</v>
      </c>
      <c r="B785" s="284">
        <f>'Jehma routes'!D771</f>
        <v>4797.8632515736872</v>
      </c>
      <c r="C785" s="204">
        <f>'Baltic Indices'!F659</f>
        <v>1029</v>
      </c>
      <c r="D785" s="204">
        <f>'Baltic Indices'!C659</f>
        <v>1606</v>
      </c>
    </row>
    <row r="786" spans="1:4">
      <c r="A786" s="142">
        <f>JEHMA!A745</f>
        <v>44211</v>
      </c>
      <c r="B786" s="284">
        <f>'Jehma routes'!D772</f>
        <v>4797.8632515736872</v>
      </c>
      <c r="C786" s="204">
        <f>'Baltic Indices'!F660</f>
        <v>1086</v>
      </c>
      <c r="D786" s="204">
        <f>'Baltic Indices'!C660</f>
        <v>1754</v>
      </c>
    </row>
    <row r="787" spans="1:4">
      <c r="A787" s="142">
        <f>JEHMA!A746</f>
        <v>44218</v>
      </c>
      <c r="B787" s="284">
        <f>'Jehma routes'!D773</f>
        <v>4797.8632515736872</v>
      </c>
      <c r="C787" s="204">
        <f>'Baltic Indices'!F661</f>
        <v>1142</v>
      </c>
      <c r="D787" s="204">
        <f>'Baltic Indices'!C661</f>
        <v>1810</v>
      </c>
    </row>
    <row r="788" spans="1:4">
      <c r="A788" s="142">
        <f>JEHMA!A747</f>
        <v>44225</v>
      </c>
      <c r="B788" s="284">
        <f>'Jehma routes'!D774</f>
        <v>4797.8632515736872</v>
      </c>
      <c r="C788" s="204">
        <f>'Baltic Indices'!F662</f>
        <v>1165</v>
      </c>
      <c r="D788" s="204">
        <f>'Baltic Indices'!C662</f>
        <v>1452</v>
      </c>
    </row>
    <row r="789" spans="1:4">
      <c r="A789" s="142">
        <f>JEHMA!A748</f>
        <v>44232</v>
      </c>
      <c r="B789" s="284">
        <f>'Jehma routes'!D775</f>
        <v>4797.8632515736872</v>
      </c>
      <c r="C789" s="204">
        <f>'Baltic Indices'!F663</f>
        <v>1144</v>
      </c>
      <c r="D789" s="204">
        <f>'Baltic Indices'!C663</f>
        <v>1333</v>
      </c>
    </row>
    <row r="790" spans="1:4">
      <c r="A790" s="142">
        <f>JEHMA!A749</f>
        <v>44239</v>
      </c>
      <c r="B790" s="284">
        <f>'Jehma routes'!D776</f>
        <v>4797.8632515736872</v>
      </c>
      <c r="C790" s="204">
        <f>'Baltic Indices'!F664</f>
        <v>1217</v>
      </c>
      <c r="D790" s="204">
        <f>'Baltic Indices'!C664</f>
        <v>1339</v>
      </c>
    </row>
    <row r="791" spans="1:4">
      <c r="A791" s="142">
        <f>JEHMA!A750</f>
        <v>44246</v>
      </c>
      <c r="B791" s="284">
        <f>'Jehma routes'!D777</f>
        <v>4797.8632515736872</v>
      </c>
      <c r="C791" s="204">
        <f>'Baltic Indices'!F665</f>
        <v>1513</v>
      </c>
      <c r="D791" s="204">
        <f>'Baltic Indices'!C665</f>
        <v>1698</v>
      </c>
    </row>
    <row r="792" spans="1:4">
      <c r="A792" s="142">
        <f>JEHMA!A751</f>
        <v>44253</v>
      </c>
      <c r="B792" s="284">
        <f>'Jehma routes'!D778</f>
        <v>4797.8632515736872</v>
      </c>
      <c r="C792" s="204">
        <f>'Baltic Indices'!F666</f>
        <v>1878</v>
      </c>
      <c r="D792" s="204">
        <f>'Baltic Indices'!C666</f>
        <v>1675</v>
      </c>
    </row>
    <row r="793" spans="1:4">
      <c r="A793" s="142">
        <f>JEHMA!A752</f>
        <v>44260</v>
      </c>
      <c r="B793" s="284">
        <f>'Jehma routes'!D779</f>
        <v>4797.8632515736872</v>
      </c>
      <c r="C793" s="204">
        <f>'Baltic Indices'!F667</f>
        <v>1917</v>
      </c>
      <c r="D793" s="204">
        <f>'Baltic Indices'!C667</f>
        <v>1829</v>
      </c>
    </row>
    <row r="794" spans="1:4">
      <c r="A794" s="142">
        <f>JEHMA!A753</f>
        <v>44267</v>
      </c>
      <c r="B794" s="284">
        <f>'Jehma routes'!D780</f>
        <v>4797.8632515736872</v>
      </c>
      <c r="C794" s="204">
        <f>'Baltic Indices'!F668</f>
        <v>2077</v>
      </c>
      <c r="D794" s="204">
        <f>'Baltic Indices'!C668</f>
        <v>1960</v>
      </c>
    </row>
    <row r="795" spans="1:4">
      <c r="A795" s="142">
        <f>JEHMA!A754</f>
        <v>44274</v>
      </c>
      <c r="B795" s="284">
        <f>'Jehma routes'!D781</f>
        <v>4797.8632515736872</v>
      </c>
      <c r="C795" s="204">
        <f>'Baltic Indices'!F669</f>
        <v>2122</v>
      </c>
      <c r="D795" s="204">
        <f>'Baltic Indices'!C669</f>
        <v>2281</v>
      </c>
    </row>
    <row r="796" spans="1:4">
      <c r="A796" s="142">
        <f>JEHMA!A755</f>
        <v>44281</v>
      </c>
      <c r="B796" s="284">
        <f>'Jehma routes'!D782</f>
        <v>4797.8632515736872</v>
      </c>
      <c r="C796" s="204">
        <f>'Baltic Indices'!F670</f>
        <v>1983</v>
      </c>
      <c r="D796" s="204">
        <f>'Baltic Indices'!C670</f>
        <v>2178</v>
      </c>
    </row>
    <row r="797" spans="1:4">
      <c r="A797" s="142">
        <f>JEHMA!A756</f>
        <v>44288</v>
      </c>
      <c r="B797" s="284">
        <f>'Jehma routes'!D783</f>
        <v>4797.8632515736872</v>
      </c>
      <c r="C797" s="204">
        <f>'Baltic Indices'!F671</f>
        <v>1840</v>
      </c>
      <c r="D797" s="204">
        <f>'Baltic Indices'!C671</f>
        <v>2072</v>
      </c>
    </row>
    <row r="798" spans="1:4">
      <c r="A798" s="142">
        <f>JEHMA!A757</f>
        <v>44295</v>
      </c>
      <c r="B798" s="284">
        <f>'Jehma routes'!D784</f>
        <v>4797.8632515736872</v>
      </c>
      <c r="C798" s="204">
        <f>'Baltic Indices'!F672</f>
        <v>1780</v>
      </c>
      <c r="D798" s="204">
        <f>'Baltic Indices'!C672</f>
        <v>2085</v>
      </c>
    </row>
    <row r="799" spans="1:4">
      <c r="A799" s="142">
        <f>JEHMA!A758</f>
        <v>44302</v>
      </c>
      <c r="B799" s="284">
        <f>'Jehma routes'!D785</f>
        <v>4797.8632515736872</v>
      </c>
      <c r="C799" s="204">
        <f>'Baltic Indices'!F673</f>
        <v>1849</v>
      </c>
      <c r="D799" s="204">
        <f>'Baltic Indices'!C673</f>
        <v>2385</v>
      </c>
    </row>
    <row r="800" spans="1:4">
      <c r="A800" s="142">
        <f>JEHMA!A759</f>
        <v>44309</v>
      </c>
      <c r="B800" s="284">
        <f>'Jehma routes'!D786</f>
        <v>4797.8632515736872</v>
      </c>
      <c r="C800" s="204">
        <f>'Baltic Indices'!F674</f>
        <v>2085</v>
      </c>
      <c r="D800" s="204">
        <f>'Baltic Indices'!C674</f>
        <v>2788</v>
      </c>
    </row>
    <row r="801" spans="1:4">
      <c r="A801" s="142">
        <f>JEHMA!A760</f>
        <v>44316</v>
      </c>
      <c r="B801" s="284">
        <f>'Jehma routes'!D787</f>
        <v>4797.8632515736872</v>
      </c>
      <c r="C801" s="204">
        <f>'Baltic Indices'!F675</f>
        <v>2144</v>
      </c>
      <c r="D801" s="204">
        <f>'Baltic Indices'!C675</f>
        <v>3053</v>
      </c>
    </row>
    <row r="802" spans="1:4">
      <c r="A802" s="142">
        <f>JEHMA!A761</f>
        <v>44323</v>
      </c>
      <c r="B802" s="284">
        <f>'Jehma routes'!D788</f>
        <v>4797.8632515736872</v>
      </c>
      <c r="C802" s="204">
        <f>'Baltic Indices'!F676</f>
        <v>2196</v>
      </c>
      <c r="D802" s="204">
        <f>'Baltic Indices'!C676</f>
        <v>3183</v>
      </c>
    </row>
    <row r="803" spans="1:4">
      <c r="A803" s="142">
        <f>JEHMA!A762</f>
        <v>44330</v>
      </c>
      <c r="B803" s="284">
        <f>'Jehma routes'!D789</f>
        <v>4797.8632515736872</v>
      </c>
      <c r="C803" s="204">
        <f>'Baltic Indices'!F677</f>
        <v>2297</v>
      </c>
      <c r="D803" s="204">
        <f>'Baltic Indices'!C677</f>
        <v>2939</v>
      </c>
    </row>
    <row r="804" spans="1:4">
      <c r="A804" s="142">
        <f>JEHMA!A763</f>
        <v>44337</v>
      </c>
      <c r="B804" s="284">
        <f>'Jehma routes'!D790</f>
        <v>4797.8632515736872</v>
      </c>
      <c r="C804" s="204">
        <f>'Baltic Indices'!F678</f>
        <v>2408</v>
      </c>
      <c r="D804" s="204">
        <f>'Baltic Indices'!C678</f>
        <v>2869</v>
      </c>
    </row>
    <row r="805" spans="1:4">
      <c r="A805" s="142">
        <f>JEHMA!A764</f>
        <v>44344</v>
      </c>
      <c r="B805" s="284">
        <f>'Jehma routes'!D791</f>
        <v>4797.8632515736872</v>
      </c>
      <c r="C805" s="204">
        <f>'Baltic Indices'!F679</f>
        <v>2504</v>
      </c>
      <c r="D805" s="204">
        <f>'Baltic Indices'!C679</f>
        <v>2596</v>
      </c>
    </row>
    <row r="806" spans="1:4">
      <c r="A806" s="142">
        <f>JEHMA!A765</f>
        <v>44351</v>
      </c>
      <c r="B806" s="284">
        <f>'Jehma routes'!D792</f>
        <v>4797.8632515736872</v>
      </c>
      <c r="C806" s="204">
        <f>'Baltic Indices'!F680</f>
        <v>2449</v>
      </c>
      <c r="D806" s="204">
        <f>'Baltic Indices'!C680</f>
        <v>2438</v>
      </c>
    </row>
    <row r="807" spans="1:4">
      <c r="A807" s="142">
        <f>JEHMA!A766</f>
        <v>44358</v>
      </c>
      <c r="B807" s="284">
        <f>'Jehma routes'!D793</f>
        <v>4797.8632515736872</v>
      </c>
      <c r="C807" s="204">
        <f>'Baltic Indices'!F681</f>
        <v>2592</v>
      </c>
      <c r="D807" s="204">
        <f>'Baltic Indices'!C681</f>
        <v>2857</v>
      </c>
    </row>
    <row r="808" spans="1:4">
      <c r="A808" s="142">
        <f>JEHMA!A767</f>
        <v>44365</v>
      </c>
      <c r="B808" s="284">
        <f>'Jehma routes'!D794</f>
        <v>4797.8632515736872</v>
      </c>
      <c r="C808" s="204">
        <f>'Baltic Indices'!F682</f>
        <v>2754</v>
      </c>
      <c r="D808" s="204">
        <f>'Baltic Indices'!C682</f>
        <v>3267</v>
      </c>
    </row>
    <row r="809" spans="1:4">
      <c r="A809" s="142">
        <f>JEHMA!A768</f>
        <v>44372</v>
      </c>
      <c r="B809" s="284">
        <f>'Jehma routes'!D795</f>
        <v>4797.8632515736872</v>
      </c>
      <c r="C809" s="204">
        <f>'Baltic Indices'!F683</f>
        <v>2877</v>
      </c>
      <c r="D809" s="204">
        <f>'Baltic Indices'!C683</f>
        <v>3255</v>
      </c>
    </row>
    <row r="810" spans="1:4">
      <c r="A810" s="142">
        <f>JEHMA!A769</f>
        <v>44379</v>
      </c>
      <c r="B810" s="284">
        <f>'Jehma routes'!D796</f>
        <v>4797.8632515736872</v>
      </c>
      <c r="C810" s="204">
        <f>'Baltic Indices'!F684</f>
        <v>2935</v>
      </c>
      <c r="D810" s="204">
        <f>'Baltic Indices'!C684</f>
        <v>3285</v>
      </c>
    </row>
    <row r="811" spans="1:4">
      <c r="A811" s="142">
        <f>JEHMA!A770</f>
        <v>44386</v>
      </c>
      <c r="B811" s="284">
        <f>'Jehma routes'!D797</f>
        <v>4797.8632515736872</v>
      </c>
      <c r="C811" s="204">
        <f>'Baltic Indices'!F685</f>
        <v>2891</v>
      </c>
      <c r="D811" s="204">
        <f>'Baltic Indices'!C685</f>
        <v>3300</v>
      </c>
    </row>
    <row r="812" spans="1:4">
      <c r="A812" s="142">
        <f>JEHMA!A771</f>
        <v>44393</v>
      </c>
      <c r="B812" s="284">
        <f>'Jehma routes'!D798</f>
        <v>4797.8632515736872</v>
      </c>
      <c r="C812" s="204">
        <f>'Baltic Indices'!F686</f>
        <v>2774</v>
      </c>
      <c r="D812" s="204">
        <f>'Baltic Indices'!C686</f>
        <v>3059</v>
      </c>
    </row>
    <row r="813" spans="1:4">
      <c r="A813" s="142">
        <f>JEHMA!A772</f>
        <v>44400</v>
      </c>
      <c r="B813" s="284">
        <f>'Jehma routes'!D799</f>
        <v>4797.8632515736872</v>
      </c>
      <c r="C813" s="204">
        <f>'Baltic Indices'!F687</f>
        <v>2871</v>
      </c>
      <c r="D813" s="204">
        <f>'Baltic Indices'!C687</f>
        <v>3199</v>
      </c>
    </row>
    <row r="814" spans="1:4">
      <c r="A814" s="142">
        <f>JEHMA!A773</f>
        <v>44407</v>
      </c>
      <c r="B814" s="284">
        <f>'Jehma routes'!D800</f>
        <v>4797.8632515736872</v>
      </c>
      <c r="C814" s="204">
        <f>'Baltic Indices'!F688</f>
        <v>2945</v>
      </c>
      <c r="D814" s="204">
        <f>'Baltic Indices'!C688</f>
        <v>3292</v>
      </c>
    </row>
    <row r="815" spans="1:4">
      <c r="A815" s="142">
        <f>JEHMA!A774</f>
        <v>44414</v>
      </c>
      <c r="B815" s="284">
        <f>'Jehma routes'!D801</f>
        <v>4797.8632515736872</v>
      </c>
      <c r="C815" s="204">
        <f>'Baltic Indices'!F689</f>
        <v>2996</v>
      </c>
      <c r="D815" s="204">
        <f>'Baltic Indices'!C689</f>
        <v>3376</v>
      </c>
    </row>
    <row r="816" spans="1:4">
      <c r="A816" s="142">
        <f>JEHMA!A775</f>
        <v>44421</v>
      </c>
      <c r="B816" s="284">
        <f>'Jehma routes'!D802</f>
        <v>4797.8632515736872</v>
      </c>
      <c r="C816" s="204">
        <f>'Baltic Indices'!F690</f>
        <v>3098</v>
      </c>
      <c r="D816" s="204">
        <f>'Baltic Indices'!C690</f>
        <v>3566</v>
      </c>
    </row>
    <row r="817" spans="1:4">
      <c r="A817" s="142">
        <f>JEHMA!A776</f>
        <v>44428</v>
      </c>
      <c r="B817" s="284">
        <f>'Jehma routes'!D803</f>
        <v>4797.8632515736872</v>
      </c>
      <c r="C817" s="204">
        <f>'Baltic Indices'!F691</f>
        <v>3276</v>
      </c>
      <c r="D817" s="204">
        <f>'Baltic Indices'!C691</f>
        <v>4092</v>
      </c>
    </row>
    <row r="818" spans="1:4">
      <c r="A818" s="142">
        <f>JEHMA!A777</f>
        <v>44435</v>
      </c>
      <c r="B818" s="284">
        <f>'Jehma routes'!D804</f>
        <v>4797.8632515736872</v>
      </c>
      <c r="C818" s="204">
        <f>'Baltic Indices'!F692</f>
        <v>3470</v>
      </c>
      <c r="D818" s="204">
        <f>'Baltic Indices'!C692</f>
        <v>4235</v>
      </c>
    </row>
    <row r="819" spans="1:4">
      <c r="A819" s="142">
        <f>JEHMA!A778</f>
        <v>44442</v>
      </c>
      <c r="B819" s="284">
        <f>'Jehma routes'!D805</f>
        <v>4797.8632515736872</v>
      </c>
      <c r="C819" s="204">
        <f>'Baltic Indices'!F693</f>
        <v>3393</v>
      </c>
      <c r="D819" s="204">
        <f>'Baltic Indices'!C693</f>
        <v>4001</v>
      </c>
    </row>
    <row r="820" spans="1:4">
      <c r="A820" s="142">
        <f>JEHMA!A779</f>
        <v>44452</v>
      </c>
      <c r="B820" s="284">
        <f>'Jehma routes'!D806</f>
        <v>4797.8632515736872</v>
      </c>
      <c r="C820" s="204">
        <f>'Baltic Indices'!F694</f>
        <v>3170</v>
      </c>
      <c r="D820" s="204">
        <f>'Baltic Indices'!C694</f>
        <v>3864</v>
      </c>
    </row>
    <row r="821" spans="1:4">
      <c r="A821" s="142">
        <f>JEHMA!A780</f>
        <v>44459</v>
      </c>
      <c r="B821" s="284">
        <f>'Jehma routes'!D807</f>
        <v>4797.8632515736872</v>
      </c>
      <c r="C821" s="204">
        <f>'Baltic Indices'!F695</f>
        <v>3319</v>
      </c>
      <c r="D821" s="204">
        <f>'Baltic Indices'!C695</f>
        <v>4304</v>
      </c>
    </row>
    <row r="822" spans="1:4">
      <c r="A822" s="142">
        <f>JEHMA!A781</f>
        <v>44466</v>
      </c>
      <c r="B822" s="284">
        <f>'Jehma routes'!D808</f>
        <v>4797.8632515736872</v>
      </c>
      <c r="C822" s="204">
        <f>'Baltic Indices'!F696</f>
        <v>3359</v>
      </c>
      <c r="D822" s="204">
        <f>'Baltic Indices'!C696</f>
        <v>4644</v>
      </c>
    </row>
    <row r="823" spans="1:4">
      <c r="A823" s="142">
        <f>JEHMA!A782</f>
        <v>44473</v>
      </c>
      <c r="B823" s="284">
        <f>'Jehma routes'!D809</f>
        <v>4797.8632515736872</v>
      </c>
      <c r="C823" s="204">
        <f>'Baltic Indices'!F697</f>
        <v>3381</v>
      </c>
      <c r="D823" s="204">
        <f>'Baltic Indices'!C697</f>
        <v>5267</v>
      </c>
    </row>
    <row r="824" spans="1:4">
      <c r="A824" s="142">
        <f>JEHMA!A783</f>
        <v>44480</v>
      </c>
      <c r="B824" s="284">
        <f>'Jehma routes'!D810</f>
        <v>4797.8632515736872</v>
      </c>
      <c r="C824" s="204">
        <f>'Baltic Indices'!F698</f>
        <v>3417</v>
      </c>
      <c r="D824" s="204">
        <f>'Baltic Indices'!C698</f>
        <v>5526</v>
      </c>
    </row>
    <row r="825" spans="1:4">
      <c r="A825" s="142">
        <f>JEHMA!A784</f>
        <v>44487</v>
      </c>
      <c r="B825" s="284">
        <f>'Jehma routes'!D811</f>
        <v>4797.8632515736872</v>
      </c>
      <c r="C825" s="204">
        <f>'Baltic Indices'!F699</f>
        <v>3576</v>
      </c>
      <c r="D825" s="204">
        <f>'Baltic Indices'!C699</f>
        <v>4854</v>
      </c>
    </row>
    <row r="826" spans="1:4">
      <c r="A826" s="142">
        <f>JEHMA!A785</f>
        <v>44494</v>
      </c>
      <c r="B826" s="284">
        <f>'Jehma routes'!D812</f>
        <v>4797.8632515736872</v>
      </c>
      <c r="C826" s="204">
        <f>'Baltic Indices'!F700</f>
        <v>3584</v>
      </c>
      <c r="D826" s="204">
        <f>'Baltic Indices'!C700</f>
        <v>4410</v>
      </c>
    </row>
    <row r="827" spans="1:4">
      <c r="A827" s="142">
        <f>JEHMA!A786</f>
        <v>44501</v>
      </c>
      <c r="B827" s="284">
        <f>'Jehma routes'!D813</f>
        <v>4797.8632515736872</v>
      </c>
      <c r="C827" s="204">
        <f>'Baltic Indices'!F701</f>
        <v>3104</v>
      </c>
      <c r="D827" s="204">
        <f>'Baltic Indices'!C701</f>
        <v>3519</v>
      </c>
    </row>
    <row r="828" spans="1:4">
      <c r="A828" s="142">
        <f>JEHMA!A787</f>
        <v>44508</v>
      </c>
      <c r="B828" s="284">
        <f>'Jehma routes'!D814</f>
        <v>4797.8632515736872</v>
      </c>
      <c r="C828" s="204">
        <f>'Baltic Indices'!F702</f>
        <v>2416</v>
      </c>
      <c r="D828" s="204">
        <f>'Baltic Indices'!C702</f>
        <v>2715</v>
      </c>
    </row>
    <row r="829" spans="1:4">
      <c r="A829" s="142">
        <f>JEHMA!A788</f>
        <v>44515</v>
      </c>
      <c r="B829" s="284">
        <f>'Jehma routes'!D815</f>
        <v>4797.8632515736872</v>
      </c>
      <c r="C829" s="204">
        <f>'Baltic Indices'!F703</f>
        <v>2253</v>
      </c>
      <c r="D829" s="204">
        <f>'Baltic Indices'!C703</f>
        <v>2807</v>
      </c>
    </row>
    <row r="830" spans="1:4">
      <c r="A830" s="142">
        <f>JEHMA!A789</f>
        <v>44522</v>
      </c>
      <c r="B830" s="284">
        <f>'Jehma routes'!D816</f>
        <v>4797.8632515736872</v>
      </c>
      <c r="C830" s="204">
        <f>'Baltic Indices'!F704</f>
        <v>2237</v>
      </c>
      <c r="D830" s="204">
        <f>'Baltic Indices'!C704</f>
        <v>2552</v>
      </c>
    </row>
    <row r="831" spans="1:4">
      <c r="A831" s="142">
        <f>JEHMA!A790</f>
        <v>44529</v>
      </c>
      <c r="B831" s="284">
        <f>'Jehma routes'!D817</f>
        <v>4797.8632515736872</v>
      </c>
      <c r="C831" s="204">
        <f>'Baltic Indices'!F705</f>
        <v>2316</v>
      </c>
      <c r="D831" s="204">
        <f>'Baltic Indices'!C705</f>
        <v>2767</v>
      </c>
    </row>
    <row r="832" spans="1:4">
      <c r="A832" s="142">
        <f>JEHMA!A791</f>
        <v>44536</v>
      </c>
      <c r="B832" s="284">
        <f>'Jehma routes'!D818</f>
        <v>4797.8632515736872</v>
      </c>
      <c r="C832" s="204">
        <f>'Baltic Indices'!F706</f>
        <v>2431</v>
      </c>
      <c r="D832" s="204">
        <f>'Baltic Indices'!C706</f>
        <v>3171</v>
      </c>
    </row>
    <row r="833" spans="1:4">
      <c r="A833" s="142">
        <f>JEHMA!A792</f>
        <v>44543</v>
      </c>
      <c r="B833" s="284">
        <f>'Jehma routes'!D819</f>
        <v>4797.8632515736872</v>
      </c>
      <c r="C833" s="204">
        <f>'Baltic Indices'!F707</f>
        <v>2551</v>
      </c>
      <c r="D833" s="204">
        <f>'Baltic Indices'!C707</f>
        <v>3272</v>
      </c>
    </row>
    <row r="834" spans="1:4">
      <c r="A834" s="142">
        <f>JEHMA!A793</f>
        <v>44550</v>
      </c>
      <c r="B834" s="284">
        <f>'Jehma routes'!D820</f>
        <v>4798.8065986542169</v>
      </c>
      <c r="C834" s="204">
        <f>'Baltic Indices'!F708</f>
        <v>2469</v>
      </c>
      <c r="D834" s="204">
        <f>'Baltic Indices'!C708</f>
        <v>2379</v>
      </c>
    </row>
    <row r="835" spans="1:4">
      <c r="A835" s="142">
        <v>44203</v>
      </c>
      <c r="B835" s="284">
        <f>'Jehma routes'!D821</f>
        <v>4799.1210476810575</v>
      </c>
      <c r="C835" s="204">
        <f>'Baltic Indices'!F709</f>
        <v>2074</v>
      </c>
      <c r="D835" s="204">
        <f>'Baltic Indices'!C709</f>
        <v>2289</v>
      </c>
    </row>
    <row r="836" spans="1:4">
      <c r="A836" s="142">
        <f>A835+7</f>
        <v>44210</v>
      </c>
      <c r="B836" s="284">
        <f>'Jehma routes'!D822</f>
        <v>4798.8065986542169</v>
      </c>
      <c r="C836" s="204">
        <f>'Baltic Indices'!F710</f>
        <v>1897</v>
      </c>
      <c r="D836" s="204">
        <f>'Baltic Indices'!C710</f>
        <v>1764</v>
      </c>
    </row>
    <row r="837" spans="1:4">
      <c r="A837" s="142">
        <f>A836+7</f>
        <v>44217</v>
      </c>
      <c r="B837" s="284">
        <f>'Jehma routes'!D823</f>
        <v>4798.8065986542169</v>
      </c>
      <c r="C837" s="204">
        <f>'Baltic Indices'!F711</f>
        <v>1749</v>
      </c>
      <c r="D837" s="204">
        <f>'Baltic Indices'!C711</f>
        <v>1415</v>
      </c>
    </row>
    <row r="838" spans="1:4">
      <c r="A838" s="142">
        <f>A837+7</f>
        <v>44224</v>
      </c>
      <c r="B838" s="284">
        <f>'Jehma routes'!D824</f>
        <v>4798.5969659696566</v>
      </c>
      <c r="C838" s="204">
        <f>'Baltic Indices'!F712</f>
        <v>1613</v>
      </c>
      <c r="D838" s="204">
        <f>'Baltic Indices'!C712</f>
        <v>1302</v>
      </c>
    </row>
    <row r="839" spans="1:4">
      <c r="A839" s="142">
        <f>A838+7</f>
        <v>44231</v>
      </c>
      <c r="B839" s="284">
        <f>'Jehma routes'!D825</f>
        <v>4798.3873332850962</v>
      </c>
      <c r="C839" s="204">
        <f>'Baltic Indices'!F713</f>
        <v>1594</v>
      </c>
      <c r="D839" s="204">
        <f>'Baltic Indices'!C713</f>
        <v>1423</v>
      </c>
    </row>
    <row r="840" spans="1:4">
      <c r="A840" s="142">
        <f>A839+10</f>
        <v>44241</v>
      </c>
      <c r="B840" s="284">
        <f>'Jehma routes'!D826</f>
        <v>4798.806598654216</v>
      </c>
      <c r="C840" s="204">
        <f>'Baltic Indices'!F714</f>
        <v>2277</v>
      </c>
      <c r="D840" s="204">
        <f>'Baltic Indices'!C714</f>
        <v>1968</v>
      </c>
    </row>
    <row r="841" spans="1:4">
      <c r="A841" s="142">
        <f>A840+7</f>
        <v>44248</v>
      </c>
      <c r="B841" s="284">
        <f>'Jehma routes'!D827</f>
        <v>4799.2258640233358</v>
      </c>
      <c r="C841" s="204">
        <f>'Baltic Indices'!F715</f>
        <v>2342</v>
      </c>
      <c r="D841" s="204">
        <f>'Baltic Indices'!C715</f>
        <v>2045</v>
      </c>
    </row>
    <row r="842" spans="1:4">
      <c r="A842" s="142">
        <f>A841+7</f>
        <v>44255</v>
      </c>
      <c r="B842" s="284">
        <f>'Jehma routes'!D828</f>
        <v>4798.806598654216</v>
      </c>
      <c r="C842" s="204">
        <f>'Baltic Indices'!F716</f>
        <v>2415</v>
      </c>
      <c r="D842" s="204">
        <f>'Baltic Indices'!C716</f>
        <v>2187</v>
      </c>
    </row>
    <row r="843" spans="1:4">
      <c r="A843" s="142">
        <f>A842+7</f>
        <v>44262</v>
      </c>
      <c r="B843" s="284">
        <f>'Jehma routes'!D829</f>
        <v>4798.806598654216</v>
      </c>
      <c r="C843" s="204">
        <f>'Baltic Indices'!F717</f>
        <v>2640</v>
      </c>
      <c r="D843" s="204">
        <f>'Baltic Indices'!C717</f>
        <v>2235</v>
      </c>
    </row>
    <row r="844" spans="1:4">
      <c r="A844" s="142">
        <f>A843+11</f>
        <v>44273</v>
      </c>
      <c r="B844" s="284">
        <f>'Jehma routes'!D830</f>
        <v>4798.806598654216</v>
      </c>
      <c r="C844" s="204">
        <f>'Baltic Indices'!F718</f>
        <v>2922</v>
      </c>
      <c r="D844" s="204">
        <f>'Baltic Indices'!C718</f>
        <v>2605</v>
      </c>
    </row>
    <row r="845" spans="1:4">
      <c r="A845" s="142">
        <f t="shared" ref="A845:A846" si="7">A844+11</f>
        <v>44284</v>
      </c>
      <c r="B845" s="284">
        <f>'Jehma routes'!D831</f>
        <v>4798.7646721173078</v>
      </c>
      <c r="C845" s="204">
        <f>'Baltic Indices'!F719</f>
        <v>3020</v>
      </c>
      <c r="D845" s="204">
        <f>'Baltic Indices'!C719</f>
        <v>2544</v>
      </c>
    </row>
    <row r="846" spans="1:4">
      <c r="A846" s="142">
        <f t="shared" si="7"/>
        <v>44295</v>
      </c>
      <c r="B846" s="284">
        <f>'Jehma routes'!D832</f>
        <v>4798.7227455803895</v>
      </c>
      <c r="C846" s="204">
        <f>'Baltic Indices'!F720</f>
        <v>2755</v>
      </c>
      <c r="D846" s="204">
        <f>'Baltic Indices'!C720</f>
        <v>2357</v>
      </c>
    </row>
    <row r="847" spans="1:4">
      <c r="A847" s="142">
        <f>A846+11</f>
        <v>44306</v>
      </c>
      <c r="B847" s="284">
        <f>'Jehma routes'!D833</f>
        <v>4798.7017823119349</v>
      </c>
      <c r="C847" s="204">
        <f>'Baltic Indices'!F721</f>
        <v>2473</v>
      </c>
      <c r="D847" s="204">
        <f>'Baltic Indices'!C721</f>
        <v>2031</v>
      </c>
    </row>
    <row r="848" spans="1:4">
      <c r="A848" s="142">
        <f t="shared" ref="A848:A857" si="8">A847+5</f>
        <v>44311</v>
      </c>
      <c r="B848" s="284">
        <f>'Jehma routes'!D834</f>
        <v>4798.6724337360974</v>
      </c>
      <c r="C848" s="204">
        <f>'Baltic Indices'!F722</f>
        <v>2497</v>
      </c>
      <c r="D848" s="204">
        <f>'Baltic Indices'!C722</f>
        <v>2137</v>
      </c>
    </row>
    <row r="849" spans="1:4">
      <c r="A849" s="142">
        <f t="shared" si="8"/>
        <v>44316</v>
      </c>
      <c r="B849" s="284">
        <f>'Jehma routes'!D835</f>
        <v>4798.643085160259</v>
      </c>
      <c r="C849" s="204">
        <f>'Baltic Indices'!F723</f>
        <v>2596</v>
      </c>
      <c r="D849" s="204">
        <f>'Baltic Indices'!C723</f>
        <v>2142</v>
      </c>
    </row>
    <row r="850" spans="1:4">
      <c r="A850" s="142">
        <f t="shared" si="8"/>
        <v>44321</v>
      </c>
      <c r="B850" s="284">
        <f>'Jehma routes'!D836</f>
        <v>4798.6137365844215</v>
      </c>
      <c r="C850" s="204">
        <f>'Baltic Indices'!F724</f>
        <v>2699</v>
      </c>
      <c r="D850" s="204">
        <f>'Baltic Indices'!C724</f>
        <v>2356</v>
      </c>
    </row>
    <row r="851" spans="1:4">
      <c r="A851" s="142">
        <f t="shared" si="8"/>
        <v>44326</v>
      </c>
      <c r="B851" s="284">
        <f>'Jehma routes'!D837</f>
        <v>4798.584388008584</v>
      </c>
      <c r="C851" s="204">
        <f>'Baltic Indices'!F725</f>
        <v>2733</v>
      </c>
      <c r="D851" s="204">
        <f>'Baltic Indices'!C725</f>
        <v>2412</v>
      </c>
    </row>
    <row r="852" spans="1:4">
      <c r="A852" s="142">
        <f t="shared" si="8"/>
        <v>44331</v>
      </c>
      <c r="B852" s="284">
        <f>'Jehma routes'!D838</f>
        <v>4798.5550394327456</v>
      </c>
      <c r="C852" s="204">
        <f>'Baltic Indices'!F726</f>
        <v>2759</v>
      </c>
      <c r="D852" s="204">
        <f>'Baltic Indices'!C726</f>
        <v>3052</v>
      </c>
    </row>
    <row r="853" spans="1:4">
      <c r="A853" s="142">
        <f t="shared" si="8"/>
        <v>44336</v>
      </c>
      <c r="B853" s="284">
        <f>'Jehma routes'!D839</f>
        <v>4798.5256908569081</v>
      </c>
      <c r="C853" s="204">
        <f>'Baltic Indices'!F727</f>
        <v>2758</v>
      </c>
      <c r="D853" s="204">
        <f>'Baltic Indices'!C727</f>
        <v>3189</v>
      </c>
    </row>
    <row r="854" spans="1:4">
      <c r="A854" s="142">
        <f t="shared" ref="A854" si="9">A853+5</f>
        <v>44341</v>
      </c>
      <c r="B854" s="284">
        <f>'Jehma routes'!D840</f>
        <v>4798.4963422810706</v>
      </c>
      <c r="C854" s="204">
        <f>'Baltic Indices'!F728</f>
        <v>2833</v>
      </c>
      <c r="D854" s="204">
        <f>'Baltic Indices'!C728</f>
        <v>3127</v>
      </c>
    </row>
    <row r="855" spans="1:4">
      <c r="A855" s="142">
        <f t="shared" si="8"/>
        <v>44346</v>
      </c>
      <c r="B855" s="284">
        <f>'Jehma routes'!D841</f>
        <v>4798.4669937052331</v>
      </c>
      <c r="C855" s="204">
        <f>'Baltic Indices'!F729</f>
        <v>2845.5</v>
      </c>
      <c r="D855" s="204">
        <f>'Baltic Indices'!C729</f>
        <v>3515.5</v>
      </c>
    </row>
    <row r="856" spans="1:4">
      <c r="A856" s="142">
        <f t="shared" si="8"/>
        <v>44351</v>
      </c>
      <c r="B856" s="284">
        <f>'Jehma routes'!D842</f>
        <v>4798.8065986542133</v>
      </c>
      <c r="C856" s="204">
        <f>'Baltic Indices'!F730</f>
        <v>2495</v>
      </c>
      <c r="D856" s="204">
        <f>'Baltic Indices'!C730</f>
        <v>2320</v>
      </c>
    </row>
    <row r="857" spans="1:4">
      <c r="A857" s="142">
        <f t="shared" si="8"/>
        <v>44356</v>
      </c>
      <c r="B857" s="284">
        <f>'Jehma routes'!D843</f>
        <v>4798.8065986542133</v>
      </c>
      <c r="C857" s="204">
        <f>'Baltic Indices'!F731</f>
        <v>2463</v>
      </c>
      <c r="D857" s="204">
        <f>'Baltic Indices'!C731</f>
        <v>2260</v>
      </c>
    </row>
    <row r="858" spans="1:4">
      <c r="A858" s="142">
        <f>A857+7</f>
        <v>44363</v>
      </c>
      <c r="B858" s="284">
        <f>'Jehma routes'!D844</f>
        <v>4798.8065986542133</v>
      </c>
      <c r="C858" s="204">
        <f>'Baltic Indices'!F732</f>
        <v>2470</v>
      </c>
      <c r="D858" s="204">
        <f>'Baltic Indices'!C732</f>
        <v>2596</v>
      </c>
    </row>
    <row r="859" spans="1:4">
      <c r="A859" s="142">
        <f>A858+7</f>
        <v>44370</v>
      </c>
      <c r="B859" s="284">
        <f>'Jehma routes'!D845</f>
        <v>4798.8065986542133</v>
      </c>
      <c r="C859" s="204">
        <f>'Baltic Indices'!F733</f>
        <v>2439</v>
      </c>
      <c r="D859" s="204">
        <f>'Baltic Indices'!C733</f>
        <v>2295</v>
      </c>
    </row>
    <row r="860" spans="1:4">
      <c r="A860" s="142">
        <f>A859+7</f>
        <v>44377</v>
      </c>
      <c r="B860" s="284">
        <f>'Jehma routes'!D846</f>
        <v>4798.8065986542133</v>
      </c>
      <c r="C860" s="204">
        <f>'Baltic Indices'!F734</f>
        <v>2359</v>
      </c>
      <c r="D860" s="204">
        <f>'Baltic Indices'!C734</f>
        <v>2186</v>
      </c>
    </row>
    <row r="861" spans="1:4">
      <c r="A861" s="142">
        <f t="shared" ref="A861:A862" si="10">A860+7</f>
        <v>44384</v>
      </c>
      <c r="B861" s="284">
        <f>'Jehma routes'!D847</f>
        <v>4798.8065986542133</v>
      </c>
      <c r="C861" s="204">
        <f>'Baltic Indices'!F735</f>
        <v>2123</v>
      </c>
      <c r="D861" s="204">
        <f>'Baltic Indices'!C735</f>
        <v>2013</v>
      </c>
    </row>
    <row r="862" spans="1:4">
      <c r="A862" s="142">
        <f t="shared" si="10"/>
        <v>44391</v>
      </c>
      <c r="B862" s="284">
        <f>'Jehma routes'!D848</f>
        <v>0</v>
      </c>
      <c r="C862" s="204">
        <f>'Baltic Indices'!F736</f>
        <v>2057</v>
      </c>
      <c r="D862" s="204">
        <f>'Baltic Indices'!C736</f>
        <v>2113</v>
      </c>
    </row>
    <row r="863" spans="1:4">
      <c r="A863" s="142"/>
      <c r="B863" s="284"/>
      <c r="C863" s="204"/>
      <c r="D863" s="204"/>
    </row>
    <row r="864" spans="1:4">
      <c r="A864" s="142"/>
      <c r="B864" s="284"/>
      <c r="C864" s="204"/>
      <c r="D864" s="204"/>
    </row>
    <row r="865" spans="1:4">
      <c r="A865" s="142"/>
      <c r="B865" s="284"/>
      <c r="C865" s="204"/>
      <c r="D865" s="204"/>
    </row>
    <row r="866" spans="1:4">
      <c r="A866" s="142"/>
      <c r="B866" s="284"/>
      <c r="C866" s="204"/>
      <c r="D866" s="204"/>
    </row>
  </sheetData>
  <customSheetViews>
    <customSheetView guid="{F2CF5A4C-4733-4279-B0AE-DB8C45BC9F44}" showRuler="0">
      <pane ySplit="5" topLeftCell="A178" activePane="bottomLeft" state="frozen"/>
      <selection pane="bottomLeft" activeCell="B193" sqref="B193"/>
      <pageMargins left="0.75" right="0.75" top="1" bottom="1" header="0.5" footer="0.5"/>
      <pageSetup orientation="portrait" horizontalDpi="1200" verticalDpi="1200" r:id="rId1"/>
      <headerFooter alignWithMargins="0"/>
    </customSheetView>
    <customSheetView guid="{A69C958D-5876-448E-9B43-BDD2039213B0}" showRuler="0">
      <pane ySplit="5" topLeftCell="A178" activePane="bottomLeft" state="frozen"/>
      <selection pane="bottomLeft" activeCell="B193" sqref="B193"/>
      <pageMargins left="0.75" right="0.75" top="1" bottom="1" header="0.5" footer="0.5"/>
      <pageSetup orientation="portrait" horizontalDpi="1200" verticalDpi="1200" r:id="rId2"/>
      <headerFooter alignWithMargins="0"/>
    </customSheetView>
    <customSheetView guid="{5D616459-8229-4D08-89E6-3A8D7F42B939}" showRuler="0">
      <pane ySplit="5" topLeftCell="A178" activePane="bottomLeft" state="frozen"/>
      <selection pane="bottomLeft" activeCell="B196" sqref="B196"/>
      <pageMargins left="0.75" right="0.75" top="1" bottom="1" header="0.5" footer="0.5"/>
      <pageSetup orientation="portrait" horizontalDpi="1200" verticalDpi="1200" r:id="rId3"/>
      <headerFooter alignWithMargins="0"/>
    </customSheetView>
    <customSheetView guid="{BE9E50F0-D5ED-48BD-A9C6-4169A4DF2408}" showRuler="0">
      <pane ySplit="5" topLeftCell="A178" activePane="bottomLeft" state="frozen"/>
      <selection pane="bottomLeft" activeCell="B192" sqref="B192"/>
      <pageMargins left="0.75" right="0.75" top="1" bottom="1" header="0.5" footer="0.5"/>
      <pageSetup orientation="portrait" horizontalDpi="1200" verticalDpi="1200" r:id="rId4"/>
      <headerFooter alignWithMargins="0"/>
    </customSheetView>
    <customSheetView guid="{C093550B-56C6-4D17-85DE-FEFB9E7ABAF5}" showRuler="0">
      <pane ySplit="5" topLeftCell="A178" activePane="bottomLeft" state="frozen"/>
      <selection pane="bottomLeft" activeCell="B193" sqref="B193"/>
      <pageMargins left="0.75" right="0.75" top="1" bottom="1" header="0.5" footer="0.5"/>
      <pageSetup orientation="portrait" horizontalDpi="1200" verticalDpi="1200" r:id="rId5"/>
      <headerFooter alignWithMargins="0"/>
    </customSheetView>
    <customSheetView guid="{09FB2B2F-C2DC-4B03-94D0-1D6B0DBDE722}" showRuler="0">
      <pane ySplit="5" topLeftCell="A178" activePane="bottomLeft" state="frozen"/>
      <selection pane="bottomLeft" activeCell="B191" sqref="B191"/>
      <pageMargins left="0.75" right="0.75" top="1" bottom="1" header="0.5" footer="0.5"/>
      <pageSetup orientation="portrait" horizontalDpi="1200" verticalDpi="1200" r:id="rId6"/>
      <headerFooter alignWithMargins="0"/>
    </customSheetView>
  </customSheetViews>
  <mergeCells count="1">
    <mergeCell ref="D11:E11"/>
  </mergeCells>
  <phoneticPr fontId="21" type="noConversion"/>
  <pageMargins left="0.75" right="0.75" top="1" bottom="1" header="0.5" footer="0.5"/>
  <pageSetup orientation="portrait" horizontalDpi="1200" verticalDpi="1200" r:id="rId7"/>
  <headerFooter alignWithMargins="0"/>
  <drawing r:id="rId8"/>
  <legacy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theme="8" tint="0.39997558519241921"/>
  </sheetPr>
  <dimension ref="A1:G847"/>
  <sheetViews>
    <sheetView zoomScaleNormal="100" workbookViewId="0">
      <pane ySplit="1" topLeftCell="A841" activePane="bottomLeft" state="frozen"/>
      <selection activeCell="E836" sqref="E836"/>
      <selection pane="bottomLeft" activeCell="B857" sqref="B857"/>
    </sheetView>
  </sheetViews>
  <sheetFormatPr defaultColWidth="31.81640625" defaultRowHeight="12.5" outlineLevelRow="1"/>
  <cols>
    <col min="1" max="1" width="11.81640625" customWidth="1"/>
    <col min="2" max="7" width="19.1796875" customWidth="1"/>
  </cols>
  <sheetData>
    <row r="1" spans="1:7" s="224" customFormat="1" ht="50">
      <c r="A1" s="221" t="s">
        <v>241</v>
      </c>
      <c r="B1" s="221" t="s">
        <v>244</v>
      </c>
      <c r="C1" s="221" t="s">
        <v>245</v>
      </c>
      <c r="D1" s="221" t="s">
        <v>246</v>
      </c>
      <c r="E1" s="221" t="s">
        <v>247</v>
      </c>
      <c r="F1" s="221" t="s">
        <v>249</v>
      </c>
      <c r="G1" s="221" t="s">
        <v>248</v>
      </c>
    </row>
    <row r="2" spans="1:7" hidden="1" outlineLevel="1">
      <c r="A2" s="142">
        <v>38723</v>
      </c>
      <c r="B2">
        <v>19000</v>
      </c>
      <c r="C2">
        <v>20500</v>
      </c>
      <c r="D2">
        <v>15750</v>
      </c>
      <c r="E2">
        <v>15000</v>
      </c>
      <c r="F2">
        <v>13500</v>
      </c>
      <c r="G2">
        <v>15500</v>
      </c>
    </row>
    <row r="3" spans="1:7" hidden="1" outlineLevel="1">
      <c r="A3" s="142">
        <v>38730</v>
      </c>
      <c r="B3">
        <v>18000</v>
      </c>
      <c r="C3">
        <v>18000</v>
      </c>
      <c r="D3">
        <v>15500</v>
      </c>
      <c r="E3">
        <v>14500</v>
      </c>
      <c r="F3">
        <v>12500</v>
      </c>
      <c r="G3">
        <v>13500</v>
      </c>
    </row>
    <row r="4" spans="1:7" hidden="1" outlineLevel="1">
      <c r="A4" s="142">
        <v>38737</v>
      </c>
      <c r="B4">
        <v>16500</v>
      </c>
      <c r="C4">
        <v>17000</v>
      </c>
      <c r="D4">
        <v>14250</v>
      </c>
      <c r="E4">
        <v>14000</v>
      </c>
      <c r="F4">
        <v>13000</v>
      </c>
      <c r="G4">
        <v>13000</v>
      </c>
    </row>
    <row r="5" spans="1:7" hidden="1" outlineLevel="1">
      <c r="A5" s="142">
        <v>38744</v>
      </c>
      <c r="B5">
        <v>15500</v>
      </c>
      <c r="C5">
        <v>16000</v>
      </c>
      <c r="D5">
        <v>12750</v>
      </c>
      <c r="E5">
        <v>12250</v>
      </c>
      <c r="F5">
        <v>13750</v>
      </c>
      <c r="G5">
        <v>12500</v>
      </c>
    </row>
    <row r="6" spans="1:7" hidden="1" outlineLevel="1">
      <c r="A6" s="142">
        <v>38751</v>
      </c>
      <c r="B6">
        <v>15450</v>
      </c>
      <c r="C6">
        <v>15250</v>
      </c>
      <c r="D6">
        <v>13750</v>
      </c>
      <c r="E6">
        <v>13500</v>
      </c>
      <c r="F6">
        <v>14000</v>
      </c>
      <c r="G6">
        <v>12000</v>
      </c>
    </row>
    <row r="7" spans="1:7" hidden="1" outlineLevel="1">
      <c r="A7" s="142">
        <v>38758</v>
      </c>
      <c r="B7">
        <v>14750</v>
      </c>
      <c r="C7">
        <v>13750</v>
      </c>
      <c r="D7">
        <v>14500</v>
      </c>
      <c r="E7">
        <v>14250</v>
      </c>
      <c r="F7">
        <v>13500</v>
      </c>
      <c r="G7">
        <v>12000</v>
      </c>
    </row>
    <row r="8" spans="1:7" hidden="1" outlineLevel="1">
      <c r="A8" s="142">
        <v>38765</v>
      </c>
      <c r="B8">
        <v>16000</v>
      </c>
      <c r="C8">
        <v>13500</v>
      </c>
      <c r="D8">
        <v>15000</v>
      </c>
      <c r="E8">
        <v>14750</v>
      </c>
      <c r="F8">
        <v>15000</v>
      </c>
      <c r="G8">
        <v>13250</v>
      </c>
    </row>
    <row r="9" spans="1:7" hidden="1" outlineLevel="1">
      <c r="A9" s="142">
        <v>38772</v>
      </c>
      <c r="B9">
        <v>16000</v>
      </c>
      <c r="C9">
        <v>13500</v>
      </c>
      <c r="D9">
        <v>16000</v>
      </c>
      <c r="E9">
        <v>15250</v>
      </c>
      <c r="F9">
        <v>15000</v>
      </c>
      <c r="G9">
        <v>13250</v>
      </c>
    </row>
    <row r="10" spans="1:7" hidden="1" outlineLevel="1">
      <c r="A10" s="142">
        <v>38779</v>
      </c>
      <c r="B10">
        <v>16250</v>
      </c>
      <c r="C10">
        <v>13750</v>
      </c>
      <c r="D10">
        <v>16250</v>
      </c>
      <c r="E10">
        <v>16000</v>
      </c>
      <c r="F10">
        <v>16750</v>
      </c>
      <c r="G10">
        <v>11500</v>
      </c>
    </row>
    <row r="11" spans="1:7" hidden="1" outlineLevel="1">
      <c r="A11" s="142">
        <v>38786</v>
      </c>
      <c r="B11">
        <v>16000</v>
      </c>
      <c r="C11">
        <v>13750</v>
      </c>
      <c r="D11">
        <v>17750</v>
      </c>
      <c r="E11">
        <v>18000</v>
      </c>
      <c r="F11">
        <v>16000</v>
      </c>
      <c r="G11">
        <v>11500</v>
      </c>
    </row>
    <row r="12" spans="1:7" hidden="1" outlineLevel="1">
      <c r="A12" s="142">
        <v>38793</v>
      </c>
      <c r="B12">
        <v>15750</v>
      </c>
      <c r="C12">
        <v>14000</v>
      </c>
      <c r="D12">
        <v>18250</v>
      </c>
      <c r="E12">
        <v>19000</v>
      </c>
      <c r="F12">
        <v>15500</v>
      </c>
      <c r="G12">
        <v>15500</v>
      </c>
    </row>
    <row r="13" spans="1:7" hidden="1" outlineLevel="1">
      <c r="A13" s="142">
        <v>38800</v>
      </c>
      <c r="B13">
        <v>15500</v>
      </c>
      <c r="C13">
        <v>14500</v>
      </c>
      <c r="D13">
        <v>19000</v>
      </c>
      <c r="E13">
        <v>20000</v>
      </c>
      <c r="F13">
        <v>14500</v>
      </c>
      <c r="G13">
        <v>14500</v>
      </c>
    </row>
    <row r="14" spans="1:7" hidden="1" outlineLevel="1">
      <c r="A14" s="142">
        <v>38807</v>
      </c>
      <c r="B14">
        <v>15750</v>
      </c>
      <c r="C14">
        <v>14250</v>
      </c>
      <c r="D14">
        <v>18500</v>
      </c>
      <c r="E14">
        <v>20250</v>
      </c>
      <c r="F14">
        <v>14500</v>
      </c>
      <c r="G14">
        <v>14750</v>
      </c>
    </row>
    <row r="15" spans="1:7" hidden="1" outlineLevel="1">
      <c r="A15" s="142">
        <v>38814</v>
      </c>
      <c r="B15">
        <v>15000</v>
      </c>
      <c r="C15">
        <v>14750</v>
      </c>
      <c r="D15">
        <v>18500</v>
      </c>
      <c r="E15">
        <v>20750</v>
      </c>
      <c r="F15">
        <v>14000</v>
      </c>
      <c r="G15">
        <v>15000</v>
      </c>
    </row>
    <row r="16" spans="1:7" hidden="1" outlineLevel="1">
      <c r="A16" s="142">
        <v>38828</v>
      </c>
      <c r="B16">
        <v>16000</v>
      </c>
      <c r="C16">
        <v>14000</v>
      </c>
      <c r="D16">
        <v>19500</v>
      </c>
      <c r="E16">
        <v>22500</v>
      </c>
      <c r="F16">
        <v>15500</v>
      </c>
      <c r="G16">
        <v>16500</v>
      </c>
    </row>
    <row r="17" spans="1:7" hidden="1" outlineLevel="1">
      <c r="A17" s="142">
        <v>38835</v>
      </c>
      <c r="B17">
        <v>16750</v>
      </c>
      <c r="C17">
        <v>15000</v>
      </c>
      <c r="D17">
        <v>19500</v>
      </c>
      <c r="E17">
        <v>22500</v>
      </c>
      <c r="F17">
        <v>16250</v>
      </c>
      <c r="G17">
        <v>17000</v>
      </c>
    </row>
    <row r="18" spans="1:7" hidden="1" outlineLevel="1">
      <c r="A18" s="142">
        <v>38842</v>
      </c>
      <c r="B18">
        <v>16500</v>
      </c>
      <c r="C18">
        <v>14750</v>
      </c>
      <c r="D18">
        <v>20250</v>
      </c>
      <c r="E18">
        <v>22500</v>
      </c>
      <c r="F18">
        <v>16000</v>
      </c>
      <c r="G18">
        <v>17250</v>
      </c>
    </row>
    <row r="19" spans="1:7" hidden="1" outlineLevel="1">
      <c r="A19" s="142">
        <v>38849</v>
      </c>
      <c r="B19">
        <v>17000</v>
      </c>
      <c r="C19">
        <v>14000</v>
      </c>
      <c r="D19">
        <v>20250</v>
      </c>
      <c r="E19">
        <v>23250</v>
      </c>
      <c r="F19">
        <v>15500</v>
      </c>
      <c r="G19">
        <v>18000</v>
      </c>
    </row>
    <row r="20" spans="1:7" hidden="1" outlineLevel="1">
      <c r="A20" s="142">
        <v>38856</v>
      </c>
      <c r="B20">
        <v>17000</v>
      </c>
      <c r="C20">
        <v>14250</v>
      </c>
      <c r="D20">
        <v>20250</v>
      </c>
      <c r="E20">
        <v>23500</v>
      </c>
      <c r="F20">
        <v>16000</v>
      </c>
      <c r="G20">
        <v>19250</v>
      </c>
    </row>
    <row r="21" spans="1:7" hidden="1" outlineLevel="1">
      <c r="A21" s="142">
        <v>38863</v>
      </c>
      <c r="B21">
        <v>16500</v>
      </c>
      <c r="C21">
        <v>14250</v>
      </c>
      <c r="D21">
        <v>20500</v>
      </c>
      <c r="E21">
        <v>23750</v>
      </c>
      <c r="F21">
        <v>15500</v>
      </c>
      <c r="G21">
        <v>19000</v>
      </c>
    </row>
    <row r="22" spans="1:7" hidden="1" outlineLevel="1">
      <c r="A22" s="142">
        <v>38870</v>
      </c>
      <c r="B22">
        <v>17000</v>
      </c>
      <c r="C22">
        <v>14000</v>
      </c>
      <c r="D22">
        <v>20000</v>
      </c>
      <c r="E22">
        <v>23500</v>
      </c>
      <c r="F22">
        <v>16500</v>
      </c>
      <c r="G22">
        <v>19000</v>
      </c>
    </row>
    <row r="23" spans="1:7" hidden="1" outlineLevel="1">
      <c r="A23" s="142">
        <v>38877</v>
      </c>
      <c r="B23">
        <v>17750</v>
      </c>
      <c r="C23">
        <v>14750</v>
      </c>
      <c r="D23">
        <v>20750</v>
      </c>
      <c r="E23">
        <v>23750</v>
      </c>
      <c r="F23">
        <v>16750</v>
      </c>
      <c r="G23">
        <v>20500</v>
      </c>
    </row>
    <row r="24" spans="1:7" hidden="1" outlineLevel="1">
      <c r="A24" s="142">
        <v>38884</v>
      </c>
      <c r="B24">
        <v>18500</v>
      </c>
      <c r="C24">
        <v>15250</v>
      </c>
      <c r="D24">
        <v>21250</v>
      </c>
      <c r="E24">
        <v>24000</v>
      </c>
      <c r="F24">
        <v>17500</v>
      </c>
      <c r="G24">
        <v>22500</v>
      </c>
    </row>
    <row r="25" spans="1:7" hidden="1" outlineLevel="1">
      <c r="A25" s="142">
        <v>38891</v>
      </c>
      <c r="B25">
        <v>19250</v>
      </c>
      <c r="C25">
        <v>17000</v>
      </c>
      <c r="D25">
        <v>21250</v>
      </c>
      <c r="E25">
        <v>24500</v>
      </c>
      <c r="F25">
        <v>18000</v>
      </c>
      <c r="G25">
        <v>24000</v>
      </c>
    </row>
    <row r="26" spans="1:7" hidden="1" outlineLevel="1">
      <c r="A26" s="142">
        <v>38898</v>
      </c>
      <c r="B26">
        <v>19750</v>
      </c>
      <c r="C26">
        <v>18000</v>
      </c>
      <c r="D26">
        <v>22250</v>
      </c>
      <c r="E26">
        <v>24250</v>
      </c>
      <c r="F26">
        <v>18500</v>
      </c>
      <c r="G26">
        <v>26500</v>
      </c>
    </row>
    <row r="27" spans="1:7" hidden="1" outlineLevel="1">
      <c r="A27" s="142">
        <v>38905</v>
      </c>
      <c r="B27">
        <v>20000</v>
      </c>
      <c r="C27">
        <v>19000</v>
      </c>
      <c r="D27">
        <v>21750</v>
      </c>
      <c r="E27">
        <v>23750</v>
      </c>
      <c r="F27">
        <v>19500</v>
      </c>
      <c r="G27">
        <v>25750</v>
      </c>
    </row>
    <row r="28" spans="1:7" hidden="1" outlineLevel="1">
      <c r="A28" s="142">
        <v>38912</v>
      </c>
      <c r="B28">
        <v>20250</v>
      </c>
      <c r="C28">
        <v>19000</v>
      </c>
      <c r="D28">
        <v>20750</v>
      </c>
      <c r="E28">
        <v>22000</v>
      </c>
      <c r="F28">
        <v>19500</v>
      </c>
      <c r="G28">
        <v>24000</v>
      </c>
    </row>
    <row r="29" spans="1:7" hidden="1" outlineLevel="1">
      <c r="A29" s="142">
        <v>38919</v>
      </c>
      <c r="B29">
        <v>21500</v>
      </c>
      <c r="C29">
        <v>20500</v>
      </c>
      <c r="D29">
        <v>20000</v>
      </c>
      <c r="E29">
        <v>22000</v>
      </c>
      <c r="F29">
        <v>20500</v>
      </c>
      <c r="G29">
        <v>23000</v>
      </c>
    </row>
    <row r="30" spans="1:7" hidden="1" outlineLevel="1">
      <c r="A30" s="142">
        <v>38926</v>
      </c>
      <c r="B30">
        <v>22000</v>
      </c>
      <c r="C30">
        <v>22500</v>
      </c>
      <c r="D30">
        <v>20500</v>
      </c>
      <c r="E30">
        <v>21750</v>
      </c>
      <c r="F30">
        <v>20500</v>
      </c>
      <c r="G30">
        <v>22500</v>
      </c>
    </row>
    <row r="31" spans="1:7" hidden="1" outlineLevel="1">
      <c r="A31" s="142">
        <v>38933</v>
      </c>
      <c r="B31">
        <v>22500</v>
      </c>
      <c r="C31">
        <v>24500</v>
      </c>
      <c r="D31">
        <v>23000</v>
      </c>
      <c r="E31">
        <v>24250</v>
      </c>
      <c r="F31">
        <v>21000</v>
      </c>
      <c r="G31">
        <v>23500</v>
      </c>
    </row>
    <row r="32" spans="1:7" hidden="1" outlineLevel="1">
      <c r="A32" s="142">
        <v>38940</v>
      </c>
      <c r="B32">
        <v>23500</v>
      </c>
      <c r="C32">
        <v>25000</v>
      </c>
      <c r="D32">
        <v>24500</v>
      </c>
      <c r="E32">
        <v>25750</v>
      </c>
      <c r="F32">
        <v>20250</v>
      </c>
      <c r="G32">
        <v>27250</v>
      </c>
    </row>
    <row r="33" spans="1:7" hidden="1" outlineLevel="1">
      <c r="A33" s="142">
        <v>38947</v>
      </c>
      <c r="B33">
        <v>24500</v>
      </c>
      <c r="C33">
        <v>26750</v>
      </c>
      <c r="D33">
        <v>25000</v>
      </c>
      <c r="E33">
        <v>24750</v>
      </c>
      <c r="F33">
        <v>21500</v>
      </c>
      <c r="G33">
        <v>28000</v>
      </c>
    </row>
    <row r="34" spans="1:7" hidden="1" outlineLevel="1">
      <c r="A34" s="142">
        <v>38954</v>
      </c>
      <c r="B34">
        <v>24250</v>
      </c>
      <c r="C34">
        <v>27250</v>
      </c>
      <c r="D34">
        <v>25500</v>
      </c>
      <c r="E34">
        <v>24750</v>
      </c>
      <c r="F34">
        <v>21250</v>
      </c>
      <c r="G34">
        <v>28750</v>
      </c>
    </row>
    <row r="35" spans="1:7" hidden="1" outlineLevel="1">
      <c r="A35" s="142">
        <v>38961</v>
      </c>
      <c r="B35">
        <v>24000</v>
      </c>
      <c r="C35">
        <v>28000</v>
      </c>
      <c r="D35">
        <v>25740</v>
      </c>
      <c r="E35">
        <v>25000</v>
      </c>
      <c r="F35">
        <v>20500</v>
      </c>
      <c r="G35">
        <v>27000</v>
      </c>
    </row>
    <row r="36" spans="1:7" hidden="1" outlineLevel="1">
      <c r="A36" s="142">
        <v>38968</v>
      </c>
      <c r="B36">
        <v>26500</v>
      </c>
      <c r="C36">
        <v>28750</v>
      </c>
      <c r="D36">
        <v>27000</v>
      </c>
      <c r="E36">
        <v>27500</v>
      </c>
      <c r="F36">
        <v>21500</v>
      </c>
      <c r="G36">
        <v>27750</v>
      </c>
    </row>
    <row r="37" spans="1:7" hidden="1" outlineLevel="1">
      <c r="A37" s="142">
        <v>38975</v>
      </c>
      <c r="B37">
        <v>28000</v>
      </c>
      <c r="C37">
        <v>30250</v>
      </c>
      <c r="D37">
        <v>28000</v>
      </c>
      <c r="E37">
        <v>28500</v>
      </c>
      <c r="F37">
        <v>23000</v>
      </c>
      <c r="G37">
        <v>35000</v>
      </c>
    </row>
    <row r="38" spans="1:7" hidden="1" outlineLevel="1">
      <c r="A38" s="142">
        <v>38982</v>
      </c>
      <c r="B38">
        <v>26500</v>
      </c>
      <c r="C38">
        <v>29000</v>
      </c>
      <c r="D38">
        <v>27750</v>
      </c>
      <c r="E38">
        <v>28500</v>
      </c>
      <c r="F38">
        <v>22250</v>
      </c>
      <c r="G38">
        <v>35250</v>
      </c>
    </row>
    <row r="39" spans="1:7" hidden="1" outlineLevel="1">
      <c r="A39" s="142">
        <v>38989</v>
      </c>
      <c r="B39">
        <v>26250</v>
      </c>
      <c r="C39">
        <v>26250</v>
      </c>
      <c r="D39">
        <v>25750</v>
      </c>
      <c r="E39">
        <v>27000</v>
      </c>
      <c r="F39">
        <v>22000</v>
      </c>
      <c r="G39">
        <v>34500</v>
      </c>
    </row>
    <row r="40" spans="1:7" hidden="1" outlineLevel="1">
      <c r="A40" s="142">
        <v>38996</v>
      </c>
      <c r="B40">
        <v>26500</v>
      </c>
      <c r="C40">
        <v>26750</v>
      </c>
      <c r="D40">
        <v>28000</v>
      </c>
      <c r="E40">
        <v>28000</v>
      </c>
      <c r="F40">
        <v>22000</v>
      </c>
      <c r="G40">
        <v>35000</v>
      </c>
    </row>
    <row r="41" spans="1:7" hidden="1" outlineLevel="1">
      <c r="A41" s="142">
        <v>39003</v>
      </c>
      <c r="B41">
        <v>26500</v>
      </c>
      <c r="C41">
        <v>27000</v>
      </c>
      <c r="D41">
        <v>28750</v>
      </c>
      <c r="E41">
        <v>28750</v>
      </c>
      <c r="F41">
        <v>22500</v>
      </c>
      <c r="G41">
        <v>36000</v>
      </c>
    </row>
    <row r="42" spans="1:7" hidden="1" outlineLevel="1">
      <c r="A42" s="142">
        <v>39010</v>
      </c>
      <c r="B42">
        <v>26000</v>
      </c>
      <c r="C42">
        <v>25500</v>
      </c>
      <c r="D42">
        <v>29000</v>
      </c>
      <c r="E42">
        <v>30250</v>
      </c>
      <c r="F42">
        <v>22750</v>
      </c>
      <c r="G42">
        <v>31750</v>
      </c>
    </row>
    <row r="43" spans="1:7" hidden="1" outlineLevel="1">
      <c r="A43" s="142">
        <v>39017</v>
      </c>
      <c r="B43">
        <v>23500</v>
      </c>
      <c r="C43">
        <v>25000</v>
      </c>
      <c r="D43">
        <v>26500</v>
      </c>
      <c r="E43">
        <v>27000</v>
      </c>
      <c r="F43">
        <v>20250</v>
      </c>
      <c r="G43">
        <v>29000</v>
      </c>
    </row>
    <row r="44" spans="1:7" hidden="1" outlineLevel="1">
      <c r="A44" s="142">
        <v>39024</v>
      </c>
      <c r="B44">
        <v>22750</v>
      </c>
      <c r="C44">
        <v>25250</v>
      </c>
      <c r="D44">
        <v>26000</v>
      </c>
      <c r="E44">
        <v>26500</v>
      </c>
      <c r="F44">
        <v>18750</v>
      </c>
      <c r="G44">
        <v>28000</v>
      </c>
    </row>
    <row r="45" spans="1:7" hidden="1" outlineLevel="1">
      <c r="A45" s="142">
        <v>39031</v>
      </c>
      <c r="B45">
        <v>22000</v>
      </c>
      <c r="C45">
        <v>24000</v>
      </c>
      <c r="D45">
        <v>27500</v>
      </c>
      <c r="E45">
        <v>28250</v>
      </c>
      <c r="F45">
        <v>18250</v>
      </c>
      <c r="G45">
        <v>28500</v>
      </c>
    </row>
    <row r="46" spans="1:7" hidden="1" outlineLevel="1">
      <c r="A46" s="142">
        <v>39038</v>
      </c>
      <c r="B46">
        <v>22750</v>
      </c>
      <c r="C46">
        <v>23750</v>
      </c>
      <c r="D46">
        <v>28250</v>
      </c>
      <c r="E46">
        <v>29500</v>
      </c>
      <c r="F46">
        <v>19000</v>
      </c>
      <c r="G46">
        <v>28750</v>
      </c>
    </row>
    <row r="47" spans="1:7" hidden="1" outlineLevel="1">
      <c r="A47" s="142">
        <v>39045</v>
      </c>
      <c r="B47">
        <v>22250</v>
      </c>
      <c r="C47">
        <v>22750</v>
      </c>
      <c r="D47">
        <v>28250</v>
      </c>
      <c r="E47">
        <v>30500</v>
      </c>
      <c r="F47">
        <v>18500</v>
      </c>
      <c r="G47">
        <v>29500</v>
      </c>
    </row>
    <row r="48" spans="1:7" hidden="1" outlineLevel="1">
      <c r="A48" s="142">
        <v>39052</v>
      </c>
      <c r="B48">
        <v>21500</v>
      </c>
      <c r="C48">
        <v>22000</v>
      </c>
      <c r="D48">
        <v>29250</v>
      </c>
      <c r="E48">
        <v>30750</v>
      </c>
      <c r="F48">
        <v>19000</v>
      </c>
      <c r="G48">
        <v>32750</v>
      </c>
    </row>
    <row r="49" spans="1:7" hidden="1" outlineLevel="1">
      <c r="A49" s="142">
        <v>39059</v>
      </c>
      <c r="B49">
        <v>23250</v>
      </c>
      <c r="C49">
        <v>22250</v>
      </c>
      <c r="D49">
        <v>29750</v>
      </c>
      <c r="E49">
        <v>31250</v>
      </c>
      <c r="F49">
        <v>20500</v>
      </c>
      <c r="G49">
        <v>35000</v>
      </c>
    </row>
    <row r="50" spans="1:7" hidden="1" outlineLevel="1">
      <c r="A50" s="142">
        <v>39066</v>
      </c>
      <c r="B50">
        <v>24500</v>
      </c>
      <c r="C50">
        <v>23000</v>
      </c>
      <c r="D50">
        <v>30250</v>
      </c>
      <c r="E50">
        <v>31500</v>
      </c>
      <c r="F50">
        <v>20000</v>
      </c>
      <c r="G50">
        <v>44750</v>
      </c>
    </row>
    <row r="51" spans="1:7" hidden="1" outlineLevel="1">
      <c r="A51" s="142">
        <v>39073</v>
      </c>
      <c r="B51">
        <v>24750</v>
      </c>
      <c r="C51">
        <v>23000</v>
      </c>
      <c r="D51">
        <v>29000</v>
      </c>
      <c r="E51">
        <v>30750</v>
      </c>
      <c r="F51">
        <v>20000</v>
      </c>
      <c r="G51">
        <v>45750</v>
      </c>
    </row>
    <row r="52" spans="1:7" hidden="1" outlineLevel="1">
      <c r="A52" s="142">
        <v>39087</v>
      </c>
      <c r="B52">
        <v>26000</v>
      </c>
      <c r="C52">
        <v>22000</v>
      </c>
      <c r="D52">
        <v>29250</v>
      </c>
      <c r="E52">
        <v>31000</v>
      </c>
      <c r="F52">
        <v>21250</v>
      </c>
      <c r="G52">
        <v>46000</v>
      </c>
    </row>
    <row r="53" spans="1:7" hidden="1" outlineLevel="1">
      <c r="A53" s="142">
        <v>39094</v>
      </c>
      <c r="B53">
        <v>25500</v>
      </c>
      <c r="C53">
        <v>21750</v>
      </c>
      <c r="D53">
        <v>29750</v>
      </c>
      <c r="E53">
        <v>29750</v>
      </c>
      <c r="F53">
        <v>21250</v>
      </c>
      <c r="G53">
        <v>44000</v>
      </c>
    </row>
    <row r="54" spans="1:7" hidden="1" outlineLevel="1">
      <c r="A54" s="142">
        <v>39101</v>
      </c>
      <c r="B54">
        <v>25000</v>
      </c>
      <c r="C54">
        <v>23250</v>
      </c>
      <c r="D54">
        <v>28000</v>
      </c>
      <c r="E54">
        <v>29000</v>
      </c>
      <c r="F54">
        <v>21250</v>
      </c>
      <c r="G54">
        <v>39000</v>
      </c>
    </row>
    <row r="55" spans="1:7" hidden="1" outlineLevel="1">
      <c r="A55" s="142">
        <v>39108</v>
      </c>
      <c r="B55">
        <v>26000</v>
      </c>
      <c r="C55">
        <v>25250</v>
      </c>
      <c r="D55">
        <v>27000</v>
      </c>
      <c r="E55">
        <v>28000</v>
      </c>
      <c r="F55">
        <v>21500</v>
      </c>
      <c r="G55">
        <v>37500</v>
      </c>
    </row>
    <row r="56" spans="1:7" hidden="1" outlineLevel="1">
      <c r="A56" s="142">
        <v>39115</v>
      </c>
      <c r="B56">
        <v>24250</v>
      </c>
      <c r="C56">
        <v>24250</v>
      </c>
      <c r="D56">
        <v>26750</v>
      </c>
      <c r="E56">
        <v>28000</v>
      </c>
      <c r="F56">
        <v>20500</v>
      </c>
      <c r="G56">
        <v>36500</v>
      </c>
    </row>
    <row r="57" spans="1:7" hidden="1" outlineLevel="1">
      <c r="A57" s="142">
        <v>39122</v>
      </c>
      <c r="B57">
        <v>24250</v>
      </c>
      <c r="C57">
        <v>23750</v>
      </c>
      <c r="D57">
        <v>26000</v>
      </c>
      <c r="E57">
        <v>26750</v>
      </c>
      <c r="F57">
        <v>20750</v>
      </c>
      <c r="G57">
        <v>36500</v>
      </c>
    </row>
    <row r="58" spans="1:7" hidden="1" outlineLevel="1">
      <c r="A58" s="142">
        <v>39129</v>
      </c>
      <c r="B58">
        <v>26000</v>
      </c>
      <c r="C58">
        <v>23000</v>
      </c>
      <c r="D58">
        <v>26750</v>
      </c>
      <c r="E58">
        <v>27750</v>
      </c>
      <c r="F58">
        <v>21000</v>
      </c>
      <c r="G58">
        <v>36500</v>
      </c>
    </row>
    <row r="59" spans="1:7" hidden="1" outlineLevel="1">
      <c r="A59" s="142">
        <v>39136</v>
      </c>
      <c r="B59">
        <v>27250</v>
      </c>
      <c r="C59">
        <v>24250</v>
      </c>
      <c r="D59">
        <v>27000</v>
      </c>
      <c r="E59">
        <v>28000</v>
      </c>
      <c r="F59">
        <v>22000</v>
      </c>
      <c r="G59">
        <v>38250</v>
      </c>
    </row>
    <row r="60" spans="1:7" hidden="1" outlineLevel="1">
      <c r="A60" s="142">
        <v>39143</v>
      </c>
      <c r="B60">
        <v>29000</v>
      </c>
      <c r="C60">
        <v>24500</v>
      </c>
      <c r="D60">
        <v>28000</v>
      </c>
      <c r="E60">
        <v>28250</v>
      </c>
      <c r="F60">
        <v>22750</v>
      </c>
      <c r="G60">
        <v>40500</v>
      </c>
    </row>
    <row r="61" spans="1:7" hidden="1" outlineLevel="1">
      <c r="A61" s="142">
        <v>39150</v>
      </c>
      <c r="B61">
        <v>31000</v>
      </c>
      <c r="C61">
        <v>27000</v>
      </c>
      <c r="D61">
        <v>29500</v>
      </c>
      <c r="E61">
        <v>30250</v>
      </c>
      <c r="F61">
        <v>25250</v>
      </c>
      <c r="G61">
        <v>43000</v>
      </c>
    </row>
    <row r="62" spans="1:7" hidden="1" outlineLevel="1">
      <c r="A62" s="142">
        <v>39157</v>
      </c>
      <c r="B62">
        <v>32000</v>
      </c>
      <c r="C62">
        <v>31500</v>
      </c>
      <c r="D62">
        <v>30750</v>
      </c>
      <c r="E62">
        <v>30750</v>
      </c>
      <c r="F62">
        <v>26500</v>
      </c>
      <c r="G62">
        <v>45250</v>
      </c>
    </row>
    <row r="63" spans="1:7" hidden="1" outlineLevel="1">
      <c r="A63" s="142">
        <v>39164</v>
      </c>
      <c r="B63">
        <v>32500</v>
      </c>
      <c r="C63">
        <v>32500</v>
      </c>
      <c r="D63">
        <v>32500</v>
      </c>
      <c r="E63">
        <v>32250</v>
      </c>
      <c r="F63">
        <v>26500</v>
      </c>
      <c r="G63">
        <v>45000</v>
      </c>
    </row>
    <row r="64" spans="1:7" hidden="1" outlineLevel="1">
      <c r="A64" s="142">
        <v>39171</v>
      </c>
      <c r="B64">
        <v>33250</v>
      </c>
      <c r="C64">
        <v>32750</v>
      </c>
      <c r="D64">
        <v>33500</v>
      </c>
      <c r="E64">
        <v>33000</v>
      </c>
      <c r="F64">
        <v>26500</v>
      </c>
      <c r="G64">
        <v>44500</v>
      </c>
    </row>
    <row r="65" spans="1:7" hidden="1" outlineLevel="1">
      <c r="A65" s="142">
        <v>39192</v>
      </c>
      <c r="B65">
        <v>38000</v>
      </c>
      <c r="C65">
        <v>35500</v>
      </c>
      <c r="D65">
        <v>36750</v>
      </c>
      <c r="E65">
        <v>35250</v>
      </c>
      <c r="F65">
        <v>29750</v>
      </c>
      <c r="G65">
        <v>50500</v>
      </c>
    </row>
    <row r="66" spans="1:7" hidden="1" outlineLevel="1">
      <c r="A66" s="142">
        <v>39206</v>
      </c>
      <c r="B66">
        <v>42000</v>
      </c>
      <c r="C66">
        <v>38000</v>
      </c>
      <c r="D66">
        <v>39750</v>
      </c>
      <c r="E66">
        <v>37750</v>
      </c>
      <c r="F66">
        <v>35000</v>
      </c>
      <c r="G66">
        <v>56500</v>
      </c>
    </row>
    <row r="67" spans="1:7" hidden="1" outlineLevel="1">
      <c r="A67" s="142">
        <v>39213</v>
      </c>
      <c r="B67">
        <v>43500</v>
      </c>
      <c r="C67">
        <v>39750</v>
      </c>
      <c r="D67">
        <v>40750</v>
      </c>
      <c r="E67">
        <v>39000</v>
      </c>
      <c r="F67">
        <v>35750</v>
      </c>
      <c r="G67">
        <v>57500</v>
      </c>
    </row>
    <row r="68" spans="1:7" hidden="1" outlineLevel="1">
      <c r="A68" s="142">
        <v>39220</v>
      </c>
      <c r="B68">
        <v>43500</v>
      </c>
      <c r="C68">
        <v>40000</v>
      </c>
      <c r="D68">
        <v>38000</v>
      </c>
      <c r="E68">
        <v>37000</v>
      </c>
      <c r="F68">
        <v>35750</v>
      </c>
      <c r="G68">
        <v>60000</v>
      </c>
    </row>
    <row r="69" spans="1:7" hidden="1" outlineLevel="1">
      <c r="A69" s="142">
        <v>39227</v>
      </c>
      <c r="B69">
        <v>43250</v>
      </c>
      <c r="C69">
        <v>40200</v>
      </c>
      <c r="D69">
        <v>37500</v>
      </c>
      <c r="E69">
        <v>36500</v>
      </c>
      <c r="F69">
        <v>35750</v>
      </c>
      <c r="G69">
        <v>54000</v>
      </c>
    </row>
    <row r="70" spans="1:7" hidden="1" outlineLevel="1">
      <c r="A70" s="142">
        <v>39234</v>
      </c>
      <c r="B70">
        <v>41500</v>
      </c>
      <c r="C70">
        <v>39800</v>
      </c>
      <c r="D70">
        <v>38250</v>
      </c>
      <c r="E70">
        <v>36750</v>
      </c>
      <c r="F70">
        <v>33750</v>
      </c>
      <c r="G70">
        <v>52500</v>
      </c>
    </row>
    <row r="71" spans="1:7" hidden="1" outlineLevel="1">
      <c r="A71" s="142">
        <v>39241</v>
      </c>
      <c r="B71">
        <v>40000</v>
      </c>
      <c r="C71">
        <v>39750</v>
      </c>
      <c r="D71">
        <v>37250</v>
      </c>
      <c r="E71">
        <v>37500</v>
      </c>
      <c r="F71">
        <v>31750</v>
      </c>
      <c r="G71">
        <v>53750</v>
      </c>
    </row>
    <row r="72" spans="1:7" hidden="1" outlineLevel="1">
      <c r="A72" s="142">
        <v>39248</v>
      </c>
      <c r="B72">
        <v>39000</v>
      </c>
      <c r="C72">
        <v>38000</v>
      </c>
      <c r="D72">
        <v>38250</v>
      </c>
      <c r="E72">
        <v>37000</v>
      </c>
      <c r="F72">
        <v>31000</v>
      </c>
      <c r="G72">
        <v>51750</v>
      </c>
    </row>
    <row r="73" spans="1:7" hidden="1" outlineLevel="1">
      <c r="A73" s="142">
        <v>39255</v>
      </c>
      <c r="B73">
        <v>37000</v>
      </c>
      <c r="C73">
        <v>37000</v>
      </c>
      <c r="D73">
        <v>38000</v>
      </c>
      <c r="E73">
        <v>36250</v>
      </c>
      <c r="F73">
        <v>30000</v>
      </c>
      <c r="G73">
        <v>52750</v>
      </c>
    </row>
    <row r="74" spans="1:7" hidden="1" outlineLevel="1">
      <c r="A74" s="142">
        <v>39262</v>
      </c>
      <c r="B74">
        <v>38500</v>
      </c>
      <c r="C74">
        <v>39250</v>
      </c>
      <c r="D74">
        <v>38000</v>
      </c>
      <c r="E74">
        <v>38000</v>
      </c>
      <c r="F74">
        <v>31000</v>
      </c>
      <c r="G74">
        <v>53250</v>
      </c>
    </row>
    <row r="75" spans="1:7" hidden="1" outlineLevel="1">
      <c r="A75" s="142">
        <v>39269</v>
      </c>
      <c r="B75">
        <v>40000</v>
      </c>
      <c r="C75">
        <v>40300</v>
      </c>
      <c r="D75">
        <v>37750</v>
      </c>
      <c r="E75">
        <v>38000</v>
      </c>
      <c r="F75">
        <v>31250</v>
      </c>
      <c r="G75">
        <v>54000</v>
      </c>
    </row>
    <row r="76" spans="1:7" hidden="1" outlineLevel="1">
      <c r="A76" s="142">
        <v>39276</v>
      </c>
      <c r="B76">
        <v>43000</v>
      </c>
      <c r="C76">
        <v>41500</v>
      </c>
      <c r="D76">
        <v>38000</v>
      </c>
      <c r="E76">
        <v>37000</v>
      </c>
      <c r="F76">
        <v>33000</v>
      </c>
      <c r="G76">
        <v>63500</v>
      </c>
    </row>
    <row r="77" spans="1:7" hidden="1" outlineLevel="1">
      <c r="A77" s="142">
        <v>39283</v>
      </c>
      <c r="B77">
        <v>43500</v>
      </c>
      <c r="C77">
        <v>43250</v>
      </c>
      <c r="D77">
        <v>38750</v>
      </c>
      <c r="E77">
        <v>37750</v>
      </c>
      <c r="F77">
        <v>34500</v>
      </c>
      <c r="G77">
        <v>68000</v>
      </c>
    </row>
    <row r="78" spans="1:7" hidden="1" outlineLevel="1">
      <c r="A78" s="142">
        <v>39290</v>
      </c>
      <c r="B78">
        <v>46500</v>
      </c>
      <c r="C78">
        <v>44750</v>
      </c>
      <c r="D78">
        <v>39000</v>
      </c>
      <c r="E78">
        <v>38000</v>
      </c>
      <c r="F78">
        <v>35250</v>
      </c>
      <c r="G78">
        <v>78000</v>
      </c>
    </row>
    <row r="79" spans="1:7" hidden="1" outlineLevel="1">
      <c r="A79" s="142">
        <v>39297</v>
      </c>
      <c r="B79">
        <v>47000</v>
      </c>
      <c r="C79">
        <v>46000</v>
      </c>
      <c r="D79">
        <v>38250</v>
      </c>
      <c r="E79">
        <v>37000</v>
      </c>
      <c r="F79">
        <v>35260</v>
      </c>
      <c r="G79">
        <v>80000</v>
      </c>
    </row>
    <row r="80" spans="1:7" hidden="1" outlineLevel="1">
      <c r="A80" s="142">
        <v>39304</v>
      </c>
      <c r="B80">
        <v>49000</v>
      </c>
      <c r="C80">
        <v>47000</v>
      </c>
      <c r="D80">
        <v>38750</v>
      </c>
      <c r="E80">
        <v>38000</v>
      </c>
      <c r="F80">
        <v>36000</v>
      </c>
      <c r="G80">
        <v>76000</v>
      </c>
    </row>
    <row r="81" spans="1:7" hidden="1" outlineLevel="1">
      <c r="A81" s="142">
        <v>39311</v>
      </c>
      <c r="B81">
        <v>49750</v>
      </c>
      <c r="C81">
        <v>49000</v>
      </c>
      <c r="D81">
        <v>39250</v>
      </c>
      <c r="E81">
        <v>37000</v>
      </c>
      <c r="F81">
        <v>36000</v>
      </c>
      <c r="G81">
        <v>76500</v>
      </c>
    </row>
    <row r="82" spans="1:7" hidden="1" outlineLevel="1">
      <c r="A82" s="142">
        <v>39318</v>
      </c>
      <c r="B82">
        <v>49000</v>
      </c>
      <c r="C82">
        <v>49900</v>
      </c>
      <c r="D82">
        <v>41250</v>
      </c>
      <c r="E82">
        <v>38250</v>
      </c>
      <c r="F82">
        <v>36000</v>
      </c>
      <c r="G82">
        <v>71000</v>
      </c>
    </row>
    <row r="83" spans="1:7" hidden="1" outlineLevel="1">
      <c r="A83" s="142">
        <v>39325</v>
      </c>
      <c r="B83">
        <v>50750</v>
      </c>
      <c r="C83">
        <v>50500</v>
      </c>
      <c r="D83">
        <v>48250</v>
      </c>
      <c r="E83">
        <v>42500</v>
      </c>
      <c r="F83">
        <v>36250</v>
      </c>
      <c r="G83">
        <v>71500</v>
      </c>
    </row>
    <row r="84" spans="1:7" hidden="1" outlineLevel="1">
      <c r="A84" s="142">
        <v>39332</v>
      </c>
      <c r="B84">
        <v>52000</v>
      </c>
      <c r="C84">
        <v>54000</v>
      </c>
      <c r="D84">
        <v>50250</v>
      </c>
      <c r="E84">
        <v>47000</v>
      </c>
      <c r="F84">
        <v>36750</v>
      </c>
      <c r="G84">
        <v>73250</v>
      </c>
    </row>
    <row r="85" spans="1:7" hidden="1" outlineLevel="1">
      <c r="A85" s="142">
        <v>39339</v>
      </c>
      <c r="B85">
        <v>52500</v>
      </c>
      <c r="C85">
        <v>56750</v>
      </c>
      <c r="D85">
        <v>54250</v>
      </c>
      <c r="E85">
        <v>51000</v>
      </c>
      <c r="F85">
        <v>38000</v>
      </c>
      <c r="G85">
        <v>69000</v>
      </c>
    </row>
    <row r="86" spans="1:7" hidden="1" outlineLevel="1">
      <c r="A86" s="142">
        <v>39346</v>
      </c>
      <c r="B86">
        <v>52000</v>
      </c>
      <c r="C86">
        <v>56000</v>
      </c>
      <c r="D86">
        <v>55750</v>
      </c>
      <c r="E86">
        <v>53500</v>
      </c>
      <c r="F86">
        <v>37000</v>
      </c>
      <c r="G86">
        <v>65000</v>
      </c>
    </row>
    <row r="87" spans="1:7" hidden="1" outlineLevel="1">
      <c r="A87" s="142">
        <v>39353</v>
      </c>
      <c r="B87">
        <v>53500</v>
      </c>
      <c r="C87">
        <v>55750</v>
      </c>
      <c r="D87">
        <v>56250</v>
      </c>
      <c r="E87">
        <v>54250</v>
      </c>
      <c r="F87">
        <v>37500</v>
      </c>
      <c r="G87">
        <v>65000</v>
      </c>
    </row>
    <row r="88" spans="1:7" hidden="1" outlineLevel="1">
      <c r="A88" s="142">
        <v>39360</v>
      </c>
      <c r="B88">
        <v>53500</v>
      </c>
      <c r="C88">
        <v>55500</v>
      </c>
      <c r="D88">
        <v>58250</v>
      </c>
      <c r="E88">
        <v>56000</v>
      </c>
      <c r="F88">
        <v>37500</v>
      </c>
      <c r="G88">
        <v>72000</v>
      </c>
    </row>
    <row r="89" spans="1:7" hidden="1" outlineLevel="1">
      <c r="A89" s="142">
        <v>39367</v>
      </c>
      <c r="B89">
        <v>58750</v>
      </c>
      <c r="C89">
        <v>57000</v>
      </c>
      <c r="D89">
        <v>65250</v>
      </c>
      <c r="E89">
        <v>54000</v>
      </c>
      <c r="F89">
        <v>40500</v>
      </c>
      <c r="G89">
        <v>83000</v>
      </c>
    </row>
    <row r="90" spans="1:7" hidden="1" outlineLevel="1">
      <c r="A90" s="142">
        <v>39374</v>
      </c>
      <c r="B90">
        <v>63250</v>
      </c>
      <c r="C90">
        <v>58000</v>
      </c>
      <c r="D90">
        <v>68500</v>
      </c>
      <c r="E90">
        <v>67000</v>
      </c>
      <c r="F90">
        <v>42000</v>
      </c>
      <c r="G90">
        <v>85000</v>
      </c>
    </row>
    <row r="91" spans="1:7" hidden="1" outlineLevel="1">
      <c r="A91" s="142">
        <v>39381</v>
      </c>
      <c r="B91">
        <v>67000</v>
      </c>
      <c r="C91">
        <v>58500</v>
      </c>
      <c r="D91">
        <v>69500</v>
      </c>
      <c r="E91">
        <v>69000</v>
      </c>
      <c r="F91">
        <v>43500</v>
      </c>
      <c r="G91">
        <v>85500</v>
      </c>
    </row>
    <row r="92" spans="1:7" hidden="1" outlineLevel="1">
      <c r="A92" s="142">
        <v>39388</v>
      </c>
      <c r="B92">
        <v>63500</v>
      </c>
      <c r="C92">
        <v>59750</v>
      </c>
      <c r="D92">
        <v>70500</v>
      </c>
      <c r="E92">
        <v>69000</v>
      </c>
      <c r="F92">
        <v>43500</v>
      </c>
      <c r="G92">
        <v>81000</v>
      </c>
    </row>
    <row r="93" spans="1:7" hidden="1" outlineLevel="1">
      <c r="A93" s="142">
        <v>39395</v>
      </c>
      <c r="B93">
        <v>66000</v>
      </c>
      <c r="C93">
        <v>60000</v>
      </c>
      <c r="D93">
        <v>69000</v>
      </c>
      <c r="E93">
        <v>68000</v>
      </c>
      <c r="F93">
        <v>41000</v>
      </c>
      <c r="G93">
        <v>83500</v>
      </c>
    </row>
    <row r="94" spans="1:7" hidden="1" outlineLevel="1">
      <c r="A94" s="142">
        <v>39402</v>
      </c>
      <c r="B94">
        <v>66500</v>
      </c>
      <c r="C94">
        <v>61000</v>
      </c>
      <c r="D94">
        <v>66500</v>
      </c>
      <c r="E94">
        <v>66000</v>
      </c>
      <c r="F94">
        <v>40000</v>
      </c>
      <c r="G94">
        <v>82500</v>
      </c>
    </row>
    <row r="95" spans="1:7" hidden="1" outlineLevel="1">
      <c r="A95" s="142">
        <v>39409</v>
      </c>
      <c r="B95">
        <v>67500</v>
      </c>
      <c r="C95">
        <v>61200</v>
      </c>
      <c r="D95">
        <v>58500</v>
      </c>
      <c r="E95">
        <v>56000</v>
      </c>
      <c r="F95">
        <v>40500</v>
      </c>
      <c r="G95">
        <v>82000</v>
      </c>
    </row>
    <row r="96" spans="1:7" hidden="1" outlineLevel="1">
      <c r="A96" s="142">
        <v>39416</v>
      </c>
      <c r="B96">
        <v>67000</v>
      </c>
      <c r="C96">
        <v>60000</v>
      </c>
      <c r="D96">
        <v>54500</v>
      </c>
      <c r="E96">
        <v>51000</v>
      </c>
      <c r="F96">
        <v>40500</v>
      </c>
      <c r="G96">
        <v>79000</v>
      </c>
    </row>
    <row r="97" spans="1:7" hidden="1" outlineLevel="1">
      <c r="A97" s="142">
        <v>39423</v>
      </c>
      <c r="B97">
        <v>67500</v>
      </c>
      <c r="C97">
        <v>60250</v>
      </c>
      <c r="D97">
        <v>53000</v>
      </c>
      <c r="E97">
        <v>50000</v>
      </c>
      <c r="F97">
        <v>40250</v>
      </c>
      <c r="G97">
        <v>87000</v>
      </c>
    </row>
    <row r="98" spans="1:7" hidden="1" outlineLevel="1">
      <c r="A98" s="142">
        <v>39430</v>
      </c>
      <c r="B98">
        <v>70000</v>
      </c>
      <c r="C98">
        <v>61250</v>
      </c>
      <c r="D98">
        <v>47500</v>
      </c>
      <c r="E98">
        <v>46500</v>
      </c>
      <c r="F98">
        <v>43000</v>
      </c>
      <c r="G98">
        <v>97000</v>
      </c>
    </row>
    <row r="99" spans="1:7" hidden="1" outlineLevel="1">
      <c r="A99" s="142">
        <v>39437</v>
      </c>
      <c r="B99">
        <v>68500</v>
      </c>
      <c r="C99">
        <v>61500</v>
      </c>
      <c r="D99">
        <v>43500</v>
      </c>
      <c r="E99">
        <v>42500</v>
      </c>
      <c r="F99">
        <v>42500</v>
      </c>
      <c r="G99">
        <v>100500</v>
      </c>
    </row>
    <row r="100" spans="1:7" hidden="1" outlineLevel="1">
      <c r="A100" s="142">
        <v>39451</v>
      </c>
      <c r="B100">
        <v>68500</v>
      </c>
      <c r="C100">
        <v>60750</v>
      </c>
      <c r="D100">
        <v>38500</v>
      </c>
      <c r="E100">
        <v>37000</v>
      </c>
      <c r="F100">
        <v>41000</v>
      </c>
      <c r="G100">
        <v>100000</v>
      </c>
    </row>
    <row r="101" spans="1:7" hidden="1" outlineLevel="1">
      <c r="A101" s="142">
        <v>39458</v>
      </c>
      <c r="B101">
        <v>63000</v>
      </c>
      <c r="C101">
        <v>60000</v>
      </c>
      <c r="D101">
        <v>36500</v>
      </c>
      <c r="E101">
        <v>37500</v>
      </c>
      <c r="F101">
        <v>39500</v>
      </c>
      <c r="G101">
        <v>83000</v>
      </c>
    </row>
    <row r="102" spans="1:7" hidden="1" outlineLevel="1">
      <c r="A102" s="142">
        <v>39465</v>
      </c>
      <c r="B102">
        <v>57000</v>
      </c>
      <c r="C102">
        <v>59000</v>
      </c>
      <c r="D102">
        <v>30000</v>
      </c>
      <c r="E102">
        <v>31000</v>
      </c>
      <c r="F102">
        <v>30000</v>
      </c>
      <c r="G102">
        <v>68000</v>
      </c>
    </row>
    <row r="103" spans="1:7" hidden="1" outlineLevel="1">
      <c r="A103" s="142">
        <v>39472</v>
      </c>
      <c r="B103">
        <v>53000</v>
      </c>
      <c r="C103">
        <v>53500</v>
      </c>
      <c r="D103">
        <v>25000</v>
      </c>
      <c r="E103">
        <v>24000</v>
      </c>
      <c r="F103">
        <v>27000</v>
      </c>
      <c r="G103">
        <v>62000</v>
      </c>
    </row>
    <row r="104" spans="1:7" hidden="1" outlineLevel="1">
      <c r="A104" s="142">
        <v>39479</v>
      </c>
      <c r="B104">
        <v>45000</v>
      </c>
      <c r="C104">
        <v>50000</v>
      </c>
      <c r="D104">
        <v>25000</v>
      </c>
      <c r="E104">
        <v>21000</v>
      </c>
      <c r="F104">
        <v>23000</v>
      </c>
      <c r="G104">
        <v>57500</v>
      </c>
    </row>
    <row r="105" spans="1:7" hidden="1" outlineLevel="1">
      <c r="A105" s="142">
        <v>39486</v>
      </c>
      <c r="B105">
        <v>48500</v>
      </c>
      <c r="C105">
        <v>49500</v>
      </c>
      <c r="D105">
        <v>31000</v>
      </c>
      <c r="E105">
        <v>24000</v>
      </c>
      <c r="F105">
        <v>24500</v>
      </c>
      <c r="G105">
        <v>56500</v>
      </c>
    </row>
    <row r="106" spans="1:7" hidden="1" outlineLevel="1">
      <c r="A106" s="142">
        <v>39493</v>
      </c>
      <c r="B106">
        <v>55000</v>
      </c>
      <c r="C106">
        <v>50250</v>
      </c>
      <c r="D106">
        <v>36000</v>
      </c>
      <c r="E106">
        <v>34000</v>
      </c>
      <c r="F106">
        <v>25000</v>
      </c>
      <c r="G106">
        <v>62500</v>
      </c>
    </row>
    <row r="107" spans="1:7" hidden="1" outlineLevel="1">
      <c r="A107" s="142">
        <v>39500</v>
      </c>
      <c r="B107">
        <v>57500</v>
      </c>
      <c r="C107">
        <v>51000</v>
      </c>
      <c r="D107">
        <v>43000</v>
      </c>
      <c r="E107">
        <v>40000</v>
      </c>
      <c r="F107">
        <v>25500</v>
      </c>
      <c r="G107">
        <v>61500</v>
      </c>
    </row>
    <row r="108" spans="1:7" hidden="1" outlineLevel="1">
      <c r="A108" s="142">
        <v>39507</v>
      </c>
      <c r="B108">
        <v>57000</v>
      </c>
      <c r="C108">
        <v>50000</v>
      </c>
      <c r="D108">
        <v>44500</v>
      </c>
      <c r="E108">
        <v>39000</v>
      </c>
      <c r="F108">
        <v>25500</v>
      </c>
      <c r="G108">
        <v>60500</v>
      </c>
    </row>
    <row r="109" spans="1:7" hidden="1" outlineLevel="1">
      <c r="A109" s="142">
        <v>39514</v>
      </c>
      <c r="B109">
        <v>57000</v>
      </c>
      <c r="C109">
        <v>54000</v>
      </c>
      <c r="D109">
        <v>45500</v>
      </c>
      <c r="E109">
        <v>43250</v>
      </c>
      <c r="F109">
        <v>28000</v>
      </c>
      <c r="G109">
        <v>60500</v>
      </c>
    </row>
    <row r="110" spans="1:7" hidden="1" outlineLevel="1">
      <c r="A110" s="142">
        <v>39521</v>
      </c>
      <c r="B110">
        <v>57000</v>
      </c>
      <c r="C110">
        <v>56500</v>
      </c>
      <c r="D110">
        <v>50000</v>
      </c>
      <c r="E110">
        <v>45000</v>
      </c>
      <c r="F110">
        <v>29000</v>
      </c>
      <c r="G110">
        <v>63500</v>
      </c>
    </row>
    <row r="111" spans="1:7" hidden="1" outlineLevel="1">
      <c r="A111" s="142">
        <v>39535</v>
      </c>
      <c r="B111">
        <v>57000</v>
      </c>
      <c r="C111">
        <v>56750</v>
      </c>
      <c r="D111">
        <v>35500</v>
      </c>
      <c r="E111">
        <v>36000</v>
      </c>
      <c r="F111">
        <v>29000</v>
      </c>
      <c r="G111">
        <v>68000</v>
      </c>
    </row>
    <row r="112" spans="1:7" hidden="1" outlineLevel="1">
      <c r="A112" s="142">
        <v>39542</v>
      </c>
      <c r="B112">
        <v>56000</v>
      </c>
      <c r="C112">
        <v>56000</v>
      </c>
      <c r="D112">
        <v>34000</v>
      </c>
      <c r="E112">
        <v>34500</v>
      </c>
      <c r="F112">
        <v>29000</v>
      </c>
      <c r="G112">
        <v>70000</v>
      </c>
    </row>
    <row r="113" spans="1:7" hidden="1" outlineLevel="1">
      <c r="A113" s="142">
        <v>39549</v>
      </c>
      <c r="B113">
        <v>56000</v>
      </c>
      <c r="C113">
        <v>54500</v>
      </c>
      <c r="D113">
        <v>34500</v>
      </c>
      <c r="E113">
        <v>30500</v>
      </c>
      <c r="F113">
        <v>29000</v>
      </c>
      <c r="G113">
        <v>70000</v>
      </c>
    </row>
    <row r="114" spans="1:7" hidden="1" outlineLevel="1">
      <c r="A114" s="142">
        <v>39556</v>
      </c>
      <c r="B114">
        <v>60000</v>
      </c>
      <c r="C114">
        <v>54000</v>
      </c>
      <c r="D114">
        <v>38000</v>
      </c>
      <c r="E114">
        <v>34000</v>
      </c>
      <c r="F114">
        <v>31000</v>
      </c>
      <c r="G114">
        <v>73500</v>
      </c>
    </row>
    <row r="115" spans="1:7" hidden="1" outlineLevel="1">
      <c r="A115" s="142">
        <v>39563</v>
      </c>
      <c r="B115">
        <v>65500</v>
      </c>
      <c r="C115">
        <v>55750</v>
      </c>
      <c r="D115">
        <v>42000</v>
      </c>
      <c r="E115">
        <v>35000</v>
      </c>
      <c r="F115">
        <v>31500</v>
      </c>
      <c r="G115">
        <v>78500</v>
      </c>
    </row>
    <row r="116" spans="1:7" hidden="1" outlineLevel="1">
      <c r="A116" s="142">
        <v>39570</v>
      </c>
      <c r="B116">
        <v>67500</v>
      </c>
      <c r="C116">
        <v>59000</v>
      </c>
      <c r="D116">
        <v>43750</v>
      </c>
      <c r="E116">
        <v>35000</v>
      </c>
      <c r="F116">
        <v>33500</v>
      </c>
      <c r="G116">
        <v>85000</v>
      </c>
    </row>
    <row r="117" spans="1:7" hidden="1" outlineLevel="1">
      <c r="A117" s="142">
        <v>39577</v>
      </c>
      <c r="B117">
        <v>69000</v>
      </c>
      <c r="C117">
        <v>62000</v>
      </c>
      <c r="D117">
        <v>43500</v>
      </c>
      <c r="E117">
        <v>33500</v>
      </c>
      <c r="F117">
        <v>36000</v>
      </c>
      <c r="G117">
        <v>100000</v>
      </c>
    </row>
    <row r="118" spans="1:7" hidden="1" outlineLevel="1">
      <c r="A118" s="142">
        <v>39584</v>
      </c>
      <c r="B118">
        <v>71000</v>
      </c>
      <c r="C118">
        <v>75000</v>
      </c>
      <c r="D118">
        <v>45500</v>
      </c>
      <c r="E118">
        <v>35000</v>
      </c>
      <c r="F118">
        <v>37000</v>
      </c>
      <c r="G118">
        <v>115000</v>
      </c>
    </row>
    <row r="119" spans="1:7" hidden="1" outlineLevel="1">
      <c r="A119" s="142">
        <v>39591</v>
      </c>
      <c r="B119">
        <v>75000</v>
      </c>
      <c r="C119">
        <v>82000</v>
      </c>
      <c r="D119">
        <v>48500</v>
      </c>
      <c r="E119">
        <v>38500</v>
      </c>
      <c r="F119">
        <v>43500</v>
      </c>
      <c r="G119">
        <v>125000</v>
      </c>
    </row>
    <row r="120" spans="1:7" hidden="1" outlineLevel="1">
      <c r="A120" s="142">
        <v>39598</v>
      </c>
      <c r="B120">
        <v>72000</v>
      </c>
      <c r="C120">
        <v>80000</v>
      </c>
      <c r="D120">
        <v>52000</v>
      </c>
      <c r="E120">
        <v>40000</v>
      </c>
      <c r="F120">
        <v>41000</v>
      </c>
      <c r="G120">
        <v>90000</v>
      </c>
    </row>
    <row r="121" spans="1:7" hidden="1" outlineLevel="1">
      <c r="A121" s="142">
        <v>39605</v>
      </c>
      <c r="B121">
        <v>74000</v>
      </c>
      <c r="C121">
        <v>84000</v>
      </c>
      <c r="D121">
        <v>53000</v>
      </c>
      <c r="E121">
        <v>45000</v>
      </c>
      <c r="F121">
        <v>41000</v>
      </c>
      <c r="G121">
        <v>89000</v>
      </c>
    </row>
    <row r="122" spans="1:7" hidden="1" outlineLevel="1">
      <c r="A122" s="142">
        <v>39612</v>
      </c>
      <c r="B122">
        <v>72500</v>
      </c>
      <c r="C122">
        <v>84000</v>
      </c>
      <c r="D122">
        <v>55000</v>
      </c>
      <c r="E122">
        <v>43000</v>
      </c>
      <c r="F122">
        <v>39000</v>
      </c>
      <c r="G122">
        <v>88000</v>
      </c>
    </row>
    <row r="123" spans="1:7" hidden="1" outlineLevel="1">
      <c r="A123" s="142">
        <v>39619</v>
      </c>
      <c r="B123">
        <v>65000</v>
      </c>
      <c r="C123">
        <v>80000</v>
      </c>
      <c r="D123">
        <v>53500</v>
      </c>
      <c r="E123">
        <v>44500</v>
      </c>
      <c r="F123">
        <v>35000</v>
      </c>
      <c r="G123">
        <v>84000</v>
      </c>
    </row>
    <row r="124" spans="1:7" hidden="1" outlineLevel="1">
      <c r="A124" s="142">
        <v>39626</v>
      </c>
      <c r="B124">
        <v>60500</v>
      </c>
      <c r="C124">
        <v>72000</v>
      </c>
      <c r="D124">
        <v>53000</v>
      </c>
      <c r="E124">
        <v>46000</v>
      </c>
      <c r="F124">
        <v>32500</v>
      </c>
      <c r="G124">
        <v>77000</v>
      </c>
    </row>
    <row r="125" spans="1:7" hidden="1" outlineLevel="1">
      <c r="A125" s="142">
        <v>39633</v>
      </c>
      <c r="B125">
        <v>54000</v>
      </c>
      <c r="C125">
        <v>68000</v>
      </c>
      <c r="D125">
        <v>51000</v>
      </c>
      <c r="E125">
        <v>44500</v>
      </c>
      <c r="F125">
        <v>26000</v>
      </c>
      <c r="G125">
        <v>72000</v>
      </c>
    </row>
    <row r="126" spans="1:7" hidden="1" outlineLevel="1">
      <c r="A126" s="142">
        <v>39640</v>
      </c>
      <c r="B126">
        <v>57000</v>
      </c>
      <c r="C126">
        <v>64500</v>
      </c>
      <c r="D126">
        <v>48000</v>
      </c>
      <c r="E126">
        <v>43500</v>
      </c>
      <c r="F126">
        <v>28000</v>
      </c>
      <c r="G126">
        <v>76000</v>
      </c>
    </row>
    <row r="127" spans="1:7" hidden="1" outlineLevel="1">
      <c r="A127" s="142">
        <v>39647</v>
      </c>
      <c r="B127">
        <v>55500</v>
      </c>
      <c r="C127">
        <v>60500</v>
      </c>
      <c r="D127">
        <v>45500</v>
      </c>
      <c r="E127">
        <v>43500</v>
      </c>
      <c r="F127">
        <v>26000</v>
      </c>
      <c r="G127">
        <v>77000</v>
      </c>
    </row>
    <row r="128" spans="1:7" hidden="1" outlineLevel="1">
      <c r="A128" s="142">
        <v>39654</v>
      </c>
      <c r="B128">
        <v>52500</v>
      </c>
      <c r="C128">
        <v>61000</v>
      </c>
      <c r="D128">
        <v>42000</v>
      </c>
      <c r="E128">
        <v>41000</v>
      </c>
      <c r="F128">
        <v>24000</v>
      </c>
      <c r="G128">
        <v>72000</v>
      </c>
    </row>
    <row r="129" spans="1:7" hidden="1" outlineLevel="1">
      <c r="A129" s="142">
        <v>39661</v>
      </c>
      <c r="B129">
        <v>52000</v>
      </c>
      <c r="C129">
        <v>59000</v>
      </c>
      <c r="D129">
        <v>38000</v>
      </c>
      <c r="E129">
        <v>36500</v>
      </c>
      <c r="F129">
        <v>24000</v>
      </c>
      <c r="G129">
        <v>67000</v>
      </c>
    </row>
    <row r="130" spans="1:7" hidden="1" outlineLevel="1">
      <c r="A130" s="142">
        <v>39668</v>
      </c>
      <c r="B130">
        <v>50000</v>
      </c>
      <c r="C130">
        <v>56000</v>
      </c>
      <c r="D130">
        <v>33000</v>
      </c>
      <c r="E130">
        <v>31500</v>
      </c>
      <c r="F130">
        <v>22000</v>
      </c>
      <c r="G130">
        <v>63500</v>
      </c>
    </row>
    <row r="131" spans="1:7" hidden="1" outlineLevel="1">
      <c r="A131" s="142">
        <v>39675</v>
      </c>
      <c r="B131">
        <v>48700</v>
      </c>
      <c r="C131">
        <v>57500</v>
      </c>
      <c r="D131">
        <v>35200</v>
      </c>
      <c r="E131">
        <v>30040</v>
      </c>
      <c r="F131">
        <v>22000</v>
      </c>
      <c r="G131">
        <v>60900</v>
      </c>
    </row>
    <row r="132" spans="1:7" hidden="1" outlineLevel="1">
      <c r="A132" s="142">
        <v>39682</v>
      </c>
      <c r="B132">
        <v>48200</v>
      </c>
      <c r="C132">
        <v>59500</v>
      </c>
      <c r="D132">
        <v>38000</v>
      </c>
      <c r="E132">
        <v>31500</v>
      </c>
      <c r="F132">
        <v>22250</v>
      </c>
      <c r="G132">
        <v>62000</v>
      </c>
    </row>
    <row r="133" spans="1:7" hidden="1" outlineLevel="1">
      <c r="A133" s="142">
        <v>39689</v>
      </c>
      <c r="B133">
        <v>47500</v>
      </c>
      <c r="C133">
        <v>57000</v>
      </c>
      <c r="D133">
        <v>35000</v>
      </c>
      <c r="E133">
        <v>30000</v>
      </c>
      <c r="F133">
        <v>19000</v>
      </c>
      <c r="G133">
        <v>59000</v>
      </c>
    </row>
    <row r="134" spans="1:7" hidden="1" outlineLevel="1">
      <c r="A134" s="142">
        <v>39696</v>
      </c>
      <c r="B134">
        <v>38500</v>
      </c>
      <c r="C134">
        <v>42500</v>
      </c>
      <c r="D134">
        <v>30000</v>
      </c>
      <c r="E134">
        <v>26000</v>
      </c>
      <c r="F134">
        <v>18000</v>
      </c>
      <c r="G134">
        <v>48000</v>
      </c>
    </row>
    <row r="135" spans="1:7" hidden="1" outlineLevel="1">
      <c r="A135" s="142">
        <v>39703</v>
      </c>
      <c r="B135">
        <v>35500</v>
      </c>
      <c r="C135">
        <v>34000</v>
      </c>
      <c r="D135">
        <v>27000</v>
      </c>
      <c r="E135">
        <v>25000</v>
      </c>
      <c r="F135">
        <v>16500</v>
      </c>
      <c r="G135">
        <v>44000</v>
      </c>
    </row>
    <row r="136" spans="1:7" hidden="1" outlineLevel="1">
      <c r="A136" s="142">
        <v>39710</v>
      </c>
      <c r="B136">
        <v>33500</v>
      </c>
      <c r="C136">
        <v>34000</v>
      </c>
      <c r="D136">
        <v>26000</v>
      </c>
      <c r="E136">
        <v>26000</v>
      </c>
      <c r="F136">
        <v>16000</v>
      </c>
      <c r="G136">
        <v>43500</v>
      </c>
    </row>
    <row r="137" spans="1:7" hidden="1" outlineLevel="1">
      <c r="A137" s="142">
        <v>39717</v>
      </c>
      <c r="B137">
        <v>29000</v>
      </c>
      <c r="C137">
        <v>30000</v>
      </c>
      <c r="D137">
        <v>22000</v>
      </c>
      <c r="E137">
        <v>22500</v>
      </c>
      <c r="F137">
        <v>13500</v>
      </c>
      <c r="G137">
        <v>39000</v>
      </c>
    </row>
    <row r="138" spans="1:7" hidden="1" outlineLevel="1">
      <c r="A138" s="142">
        <v>39724</v>
      </c>
      <c r="B138">
        <v>23000</v>
      </c>
      <c r="C138">
        <v>25000</v>
      </c>
      <c r="D138">
        <v>15000</v>
      </c>
      <c r="E138">
        <v>15750</v>
      </c>
      <c r="F138">
        <v>10500</v>
      </c>
      <c r="G138">
        <v>30000</v>
      </c>
    </row>
    <row r="139" spans="1:7" hidden="1" outlineLevel="1">
      <c r="A139" s="142">
        <v>39731</v>
      </c>
      <c r="B139">
        <v>15000</v>
      </c>
      <c r="C139">
        <v>15500</v>
      </c>
      <c r="D139">
        <v>10500</v>
      </c>
      <c r="E139">
        <v>11500</v>
      </c>
      <c r="F139">
        <v>8500</v>
      </c>
      <c r="G139">
        <v>21000</v>
      </c>
    </row>
    <row r="140" spans="1:7" hidden="1" outlineLevel="1">
      <c r="A140" s="142">
        <v>39738</v>
      </c>
      <c r="B140">
        <v>11000</v>
      </c>
      <c r="C140">
        <v>12000</v>
      </c>
      <c r="D140">
        <v>7000</v>
      </c>
      <c r="E140">
        <v>7000</v>
      </c>
      <c r="F140">
        <v>6500</v>
      </c>
      <c r="G140">
        <v>15500</v>
      </c>
    </row>
    <row r="141" spans="1:7" hidden="1" outlineLevel="1">
      <c r="A141" s="142">
        <v>39745</v>
      </c>
      <c r="B141">
        <v>8000</v>
      </c>
      <c r="C141">
        <v>7000</v>
      </c>
      <c r="D141">
        <v>4000</v>
      </c>
      <c r="E141">
        <v>5000</v>
      </c>
      <c r="F141">
        <v>4000</v>
      </c>
      <c r="G141">
        <v>8000</v>
      </c>
    </row>
    <row r="142" spans="1:7" hidden="1" outlineLevel="1">
      <c r="A142" s="142">
        <v>39752</v>
      </c>
      <c r="B142">
        <v>7250</v>
      </c>
      <c r="C142">
        <v>6000</v>
      </c>
      <c r="D142">
        <v>3500</v>
      </c>
      <c r="E142">
        <v>3750</v>
      </c>
      <c r="F142">
        <v>3500</v>
      </c>
      <c r="G142">
        <v>5750</v>
      </c>
    </row>
    <row r="143" spans="1:7" hidden="1" outlineLevel="1">
      <c r="A143" s="142">
        <v>39759</v>
      </c>
      <c r="B143">
        <v>6000</v>
      </c>
      <c r="C143">
        <v>6750</v>
      </c>
      <c r="D143">
        <v>3050</v>
      </c>
      <c r="E143">
        <v>3100</v>
      </c>
      <c r="F143">
        <v>3250</v>
      </c>
      <c r="G143">
        <v>5000</v>
      </c>
    </row>
    <row r="144" spans="1:7" hidden="1" outlineLevel="1">
      <c r="A144" s="142">
        <v>39766</v>
      </c>
      <c r="B144">
        <v>6000</v>
      </c>
      <c r="C144">
        <v>7000</v>
      </c>
      <c r="D144">
        <v>3050</v>
      </c>
      <c r="E144">
        <v>3300</v>
      </c>
      <c r="F144">
        <v>3250</v>
      </c>
      <c r="G144">
        <v>6250</v>
      </c>
    </row>
    <row r="145" spans="1:7" hidden="1" outlineLevel="1">
      <c r="A145" s="142">
        <v>39773</v>
      </c>
      <c r="B145">
        <v>7250</v>
      </c>
      <c r="C145">
        <v>7250</v>
      </c>
      <c r="D145">
        <v>3950</v>
      </c>
      <c r="E145">
        <v>3750</v>
      </c>
      <c r="F145">
        <v>5000</v>
      </c>
      <c r="G145">
        <v>9750</v>
      </c>
    </row>
    <row r="146" spans="1:7" hidden="1" outlineLevel="1">
      <c r="A146" s="142">
        <v>39780</v>
      </c>
      <c r="B146">
        <v>7000</v>
      </c>
      <c r="C146">
        <v>7250</v>
      </c>
      <c r="D146">
        <v>4250</v>
      </c>
      <c r="E146">
        <v>4000</v>
      </c>
      <c r="F146">
        <v>4650</v>
      </c>
      <c r="G146">
        <v>9750</v>
      </c>
    </row>
    <row r="147" spans="1:7" hidden="1" outlineLevel="1">
      <c r="A147" s="142">
        <v>39787</v>
      </c>
      <c r="B147">
        <v>6350</v>
      </c>
      <c r="C147">
        <v>6250</v>
      </c>
      <c r="D147">
        <v>3500</v>
      </c>
      <c r="E147">
        <v>3725</v>
      </c>
      <c r="F147">
        <v>3750</v>
      </c>
      <c r="G147">
        <v>8250</v>
      </c>
    </row>
    <row r="148" spans="1:7" hidden="1" outlineLevel="1">
      <c r="A148" s="142">
        <v>39794</v>
      </c>
      <c r="B148">
        <v>5500</v>
      </c>
      <c r="C148">
        <v>5750</v>
      </c>
      <c r="D148">
        <v>3500</v>
      </c>
      <c r="E148">
        <v>3250</v>
      </c>
      <c r="F148">
        <v>2000</v>
      </c>
      <c r="G148">
        <v>7000</v>
      </c>
    </row>
    <row r="149" spans="1:7" hidden="1" outlineLevel="1">
      <c r="A149" s="142">
        <v>39801</v>
      </c>
      <c r="B149">
        <v>5000</v>
      </c>
      <c r="C149">
        <v>6000</v>
      </c>
      <c r="D149">
        <v>3250</v>
      </c>
      <c r="E149">
        <v>3750</v>
      </c>
      <c r="F149">
        <v>2000</v>
      </c>
      <c r="G149">
        <v>6500</v>
      </c>
    </row>
    <row r="150" spans="1:7" collapsed="1">
      <c r="A150" s="142">
        <v>39815</v>
      </c>
      <c r="B150">
        <v>4250</v>
      </c>
      <c r="C150">
        <v>5000</v>
      </c>
      <c r="D150">
        <v>3000</v>
      </c>
      <c r="E150">
        <v>3500</v>
      </c>
      <c r="F150">
        <v>1650</v>
      </c>
      <c r="G150">
        <v>3750</v>
      </c>
    </row>
    <row r="151" spans="1:7">
      <c r="A151" s="142">
        <v>39822</v>
      </c>
      <c r="B151">
        <v>4500</v>
      </c>
      <c r="C151">
        <v>4500</v>
      </c>
      <c r="D151">
        <v>3000</v>
      </c>
      <c r="E151">
        <v>3400</v>
      </c>
      <c r="F151">
        <v>2250</v>
      </c>
      <c r="G151">
        <v>5000</v>
      </c>
    </row>
    <row r="152" spans="1:7">
      <c r="A152" s="142">
        <v>39829</v>
      </c>
      <c r="B152">
        <v>4500</v>
      </c>
      <c r="C152">
        <v>4250</v>
      </c>
      <c r="D152">
        <v>2750</v>
      </c>
      <c r="E152">
        <v>2900</v>
      </c>
      <c r="F152">
        <v>2750</v>
      </c>
      <c r="G152">
        <v>6500</v>
      </c>
    </row>
    <row r="153" spans="1:7">
      <c r="A153" s="142">
        <v>39836</v>
      </c>
      <c r="B153">
        <v>4500</v>
      </c>
      <c r="C153">
        <v>5250</v>
      </c>
      <c r="D153">
        <v>2500</v>
      </c>
      <c r="E153">
        <v>2650</v>
      </c>
      <c r="F153">
        <v>3250</v>
      </c>
      <c r="G153">
        <v>7250</v>
      </c>
    </row>
    <row r="154" spans="1:7">
      <c r="A154" s="142">
        <v>39843</v>
      </c>
      <c r="B154">
        <v>5750</v>
      </c>
      <c r="C154">
        <v>6750</v>
      </c>
      <c r="D154">
        <v>2750</v>
      </c>
      <c r="E154">
        <v>2900</v>
      </c>
      <c r="F154">
        <v>4250</v>
      </c>
      <c r="G154">
        <v>9750</v>
      </c>
    </row>
    <row r="155" spans="1:7">
      <c r="A155" s="142">
        <v>39850</v>
      </c>
      <c r="B155">
        <v>9500</v>
      </c>
      <c r="C155">
        <v>13000</v>
      </c>
      <c r="D155">
        <v>4250</v>
      </c>
      <c r="E155">
        <v>4000</v>
      </c>
      <c r="F155">
        <v>5500</v>
      </c>
      <c r="G155">
        <v>17000</v>
      </c>
    </row>
    <row r="156" spans="1:7">
      <c r="A156" s="142">
        <v>39857</v>
      </c>
      <c r="B156">
        <v>15000</v>
      </c>
      <c r="C156">
        <v>18000</v>
      </c>
      <c r="D156">
        <v>5750</v>
      </c>
      <c r="E156">
        <v>5250</v>
      </c>
      <c r="F156">
        <v>9500</v>
      </c>
      <c r="G156">
        <v>23000</v>
      </c>
    </row>
    <row r="157" spans="1:7">
      <c r="A157" s="142">
        <v>39864</v>
      </c>
      <c r="B157">
        <v>16500</v>
      </c>
      <c r="C157">
        <v>23000</v>
      </c>
      <c r="D157">
        <v>5750</v>
      </c>
      <c r="E157">
        <v>5000</v>
      </c>
      <c r="F157">
        <v>10000</v>
      </c>
      <c r="G157">
        <v>23000</v>
      </c>
    </row>
    <row r="158" spans="1:7">
      <c r="A158" s="142">
        <v>39871</v>
      </c>
      <c r="B158">
        <v>27000</v>
      </c>
      <c r="C158">
        <v>25500</v>
      </c>
      <c r="D158">
        <v>6000</v>
      </c>
      <c r="E158">
        <v>4750</v>
      </c>
      <c r="F158">
        <v>11500</v>
      </c>
      <c r="G158">
        <v>27000</v>
      </c>
    </row>
    <row r="159" spans="1:7">
      <c r="A159" s="142">
        <v>39878</v>
      </c>
      <c r="B159">
        <v>27500</v>
      </c>
      <c r="C159">
        <v>27000</v>
      </c>
      <c r="D159">
        <v>9000</v>
      </c>
      <c r="E159">
        <v>5750</v>
      </c>
      <c r="F159">
        <v>11750</v>
      </c>
      <c r="G159">
        <v>27750</v>
      </c>
    </row>
    <row r="160" spans="1:7">
      <c r="A160" s="142">
        <v>39885</v>
      </c>
      <c r="B160">
        <v>27500</v>
      </c>
      <c r="C160">
        <v>31500</v>
      </c>
      <c r="D160">
        <v>10500</v>
      </c>
      <c r="E160">
        <v>6000</v>
      </c>
      <c r="F160">
        <v>12000</v>
      </c>
      <c r="G160">
        <v>26750</v>
      </c>
    </row>
    <row r="161" spans="1:7">
      <c r="A161" s="142">
        <v>39892</v>
      </c>
      <c r="B161">
        <v>24500</v>
      </c>
      <c r="C161">
        <v>26000</v>
      </c>
      <c r="D161">
        <v>8500</v>
      </c>
      <c r="E161">
        <v>5500</v>
      </c>
      <c r="F161">
        <v>9500</v>
      </c>
      <c r="G161">
        <v>23500</v>
      </c>
    </row>
    <row r="162" spans="1:7">
      <c r="A162" s="142">
        <v>39899</v>
      </c>
      <c r="B162">
        <v>20000</v>
      </c>
      <c r="C162">
        <v>22500</v>
      </c>
      <c r="D162">
        <v>7750</v>
      </c>
      <c r="E162">
        <v>5250</v>
      </c>
      <c r="F162">
        <v>7500</v>
      </c>
      <c r="G162">
        <v>20000</v>
      </c>
    </row>
    <row r="163" spans="1:7">
      <c r="A163" s="142">
        <v>39906</v>
      </c>
      <c r="B163">
        <v>18000</v>
      </c>
      <c r="C163">
        <v>21000</v>
      </c>
      <c r="D163">
        <v>7250</v>
      </c>
      <c r="E163">
        <v>5250</v>
      </c>
      <c r="F163">
        <v>6750</v>
      </c>
      <c r="G163">
        <v>20000</v>
      </c>
    </row>
    <row r="164" spans="1:7">
      <c r="A164" s="142">
        <v>39912</v>
      </c>
      <c r="B164">
        <v>17000</v>
      </c>
      <c r="C164">
        <v>20750</v>
      </c>
      <c r="D164">
        <v>7750</v>
      </c>
      <c r="E164">
        <v>5250</v>
      </c>
      <c r="F164">
        <v>6500</v>
      </c>
      <c r="G164">
        <v>17500</v>
      </c>
    </row>
    <row r="165" spans="1:7">
      <c r="A165" s="142">
        <v>39920</v>
      </c>
      <c r="B165">
        <v>18000</v>
      </c>
      <c r="C165">
        <v>21000</v>
      </c>
      <c r="D165">
        <v>8250</v>
      </c>
      <c r="E165">
        <v>5000</v>
      </c>
      <c r="F165">
        <v>6750</v>
      </c>
      <c r="G165">
        <v>17000</v>
      </c>
    </row>
    <row r="166" spans="1:7">
      <c r="A166" s="142">
        <v>39927</v>
      </c>
      <c r="B166">
        <v>20500</v>
      </c>
      <c r="C166">
        <v>23500</v>
      </c>
      <c r="D166">
        <v>9750</v>
      </c>
      <c r="E166">
        <v>5750</v>
      </c>
      <c r="F166">
        <v>9250</v>
      </c>
      <c r="G166">
        <v>21000</v>
      </c>
    </row>
    <row r="167" spans="1:7">
      <c r="A167" s="142">
        <v>39934</v>
      </c>
      <c r="B167">
        <v>23250</v>
      </c>
      <c r="C167">
        <v>24500</v>
      </c>
      <c r="D167">
        <v>9250</v>
      </c>
      <c r="E167">
        <v>5500</v>
      </c>
      <c r="F167">
        <v>9750</v>
      </c>
      <c r="G167">
        <v>23500</v>
      </c>
    </row>
    <row r="168" spans="1:7">
      <c r="A168" s="142">
        <v>39941</v>
      </c>
      <c r="B168">
        <v>24250</v>
      </c>
      <c r="C168">
        <v>26500</v>
      </c>
      <c r="D168">
        <v>10750</v>
      </c>
      <c r="E168">
        <v>5750</v>
      </c>
      <c r="F168">
        <v>10750</v>
      </c>
      <c r="G168">
        <v>26500</v>
      </c>
    </row>
    <row r="169" spans="1:7">
      <c r="A169" s="142">
        <v>39948</v>
      </c>
      <c r="B169">
        <v>25500</v>
      </c>
      <c r="C169">
        <v>28000</v>
      </c>
      <c r="D169">
        <v>11750</v>
      </c>
      <c r="E169">
        <v>5750</v>
      </c>
      <c r="F169">
        <v>11250</v>
      </c>
      <c r="G169">
        <v>29000</v>
      </c>
    </row>
    <row r="170" spans="1:7">
      <c r="A170" s="142">
        <v>39955</v>
      </c>
      <c r="B170">
        <v>27250</v>
      </c>
      <c r="C170">
        <v>29000</v>
      </c>
      <c r="D170">
        <v>13000</v>
      </c>
      <c r="E170">
        <v>6500</v>
      </c>
      <c r="F170">
        <v>11250</v>
      </c>
      <c r="G170">
        <v>30250</v>
      </c>
    </row>
    <row r="171" spans="1:7">
      <c r="A171" s="142">
        <v>39962</v>
      </c>
      <c r="B171">
        <v>27250</v>
      </c>
      <c r="C171">
        <v>29000</v>
      </c>
      <c r="D171">
        <v>12500</v>
      </c>
      <c r="E171">
        <v>6500</v>
      </c>
      <c r="F171">
        <v>11250</v>
      </c>
      <c r="G171">
        <v>30250</v>
      </c>
    </row>
    <row r="172" spans="1:7">
      <c r="A172" s="142">
        <v>39969</v>
      </c>
      <c r="B172">
        <v>28750</v>
      </c>
      <c r="C172">
        <v>29450</v>
      </c>
      <c r="D172">
        <v>12500</v>
      </c>
      <c r="E172">
        <v>6250</v>
      </c>
      <c r="F172">
        <v>11000</v>
      </c>
      <c r="G172">
        <v>29250</v>
      </c>
    </row>
    <row r="173" spans="1:7">
      <c r="A173" s="142">
        <v>39976</v>
      </c>
      <c r="B173">
        <v>27500</v>
      </c>
      <c r="C173">
        <v>28000</v>
      </c>
      <c r="D173">
        <v>12500</v>
      </c>
      <c r="E173">
        <v>6500</v>
      </c>
      <c r="F173">
        <v>11000</v>
      </c>
      <c r="G173">
        <v>28000</v>
      </c>
    </row>
    <row r="174" spans="1:7">
      <c r="A174" s="142">
        <v>39983</v>
      </c>
      <c r="B174">
        <v>27000</v>
      </c>
      <c r="C174">
        <v>26000</v>
      </c>
      <c r="D174">
        <v>12750</v>
      </c>
      <c r="E174">
        <v>6500</v>
      </c>
      <c r="F174">
        <v>10500</v>
      </c>
      <c r="G174">
        <v>28000</v>
      </c>
    </row>
    <row r="175" spans="1:7">
      <c r="A175" s="142">
        <v>39990</v>
      </c>
      <c r="B175">
        <v>27500</v>
      </c>
      <c r="C175">
        <v>25500</v>
      </c>
      <c r="D175">
        <v>12000</v>
      </c>
      <c r="E175">
        <v>7000</v>
      </c>
      <c r="F175">
        <v>10500</v>
      </c>
      <c r="G175">
        <v>27500</v>
      </c>
    </row>
    <row r="176" spans="1:7">
      <c r="A176" s="142">
        <v>39997</v>
      </c>
      <c r="B176">
        <v>26500</v>
      </c>
      <c r="C176">
        <v>24000</v>
      </c>
      <c r="D176">
        <v>12250</v>
      </c>
      <c r="E176">
        <v>7000</v>
      </c>
      <c r="F176">
        <v>10000</v>
      </c>
      <c r="G176">
        <v>26500</v>
      </c>
    </row>
    <row r="177" spans="1:7">
      <c r="A177" s="142">
        <v>40004</v>
      </c>
      <c r="B177">
        <v>26500</v>
      </c>
      <c r="C177">
        <v>24000</v>
      </c>
      <c r="D177">
        <v>12250</v>
      </c>
      <c r="E177">
        <v>7000</v>
      </c>
      <c r="F177">
        <v>10000</v>
      </c>
      <c r="G177">
        <v>25000</v>
      </c>
    </row>
    <row r="178" spans="1:7">
      <c r="A178" s="142">
        <v>40011</v>
      </c>
      <c r="B178">
        <v>30500</v>
      </c>
      <c r="C178">
        <v>28000</v>
      </c>
      <c r="D178">
        <v>14750</v>
      </c>
      <c r="E178">
        <v>9000</v>
      </c>
      <c r="F178">
        <v>15000</v>
      </c>
      <c r="G178">
        <v>31000</v>
      </c>
    </row>
    <row r="179" spans="1:7">
      <c r="A179" s="142">
        <v>40018</v>
      </c>
      <c r="B179">
        <v>31450</v>
      </c>
      <c r="C179">
        <v>30450</v>
      </c>
      <c r="D179">
        <v>17000</v>
      </c>
      <c r="E179">
        <v>7850</v>
      </c>
      <c r="F179">
        <v>14000</v>
      </c>
      <c r="G179">
        <v>33450</v>
      </c>
    </row>
    <row r="180" spans="1:7">
      <c r="A180" s="142">
        <v>40025</v>
      </c>
      <c r="B180">
        <v>31000</v>
      </c>
      <c r="C180">
        <v>31000</v>
      </c>
      <c r="D180">
        <v>14750</v>
      </c>
      <c r="E180">
        <v>8750</v>
      </c>
      <c r="F180">
        <v>15000</v>
      </c>
      <c r="G180">
        <v>32000</v>
      </c>
    </row>
    <row r="181" spans="1:7">
      <c r="A181" s="142">
        <v>40032</v>
      </c>
      <c r="B181">
        <v>28000</v>
      </c>
      <c r="C181">
        <v>28000</v>
      </c>
      <c r="D181">
        <v>13250</v>
      </c>
      <c r="E181">
        <v>8750</v>
      </c>
      <c r="F181">
        <v>14000</v>
      </c>
      <c r="G181">
        <v>28500</v>
      </c>
    </row>
    <row r="182" spans="1:7">
      <c r="A182" s="142">
        <v>40039</v>
      </c>
      <c r="B182">
        <v>26000</v>
      </c>
      <c r="C182">
        <v>26500</v>
      </c>
      <c r="D182">
        <v>12750</v>
      </c>
      <c r="E182">
        <v>6950</v>
      </c>
      <c r="F182">
        <v>13000</v>
      </c>
      <c r="G182">
        <v>24500</v>
      </c>
    </row>
    <row r="183" spans="1:7">
      <c r="A183" s="142">
        <v>40046</v>
      </c>
      <c r="B183">
        <v>27600</v>
      </c>
      <c r="C183">
        <v>28250</v>
      </c>
      <c r="D183">
        <v>11900</v>
      </c>
      <c r="E183">
        <v>6000</v>
      </c>
      <c r="F183">
        <v>12600</v>
      </c>
      <c r="G183">
        <v>28500</v>
      </c>
    </row>
    <row r="184" spans="1:7">
      <c r="A184" s="142">
        <v>40053</v>
      </c>
      <c r="B184">
        <v>27500</v>
      </c>
      <c r="C184">
        <v>28500</v>
      </c>
      <c r="D184">
        <v>10250</v>
      </c>
      <c r="E184">
        <v>6250</v>
      </c>
      <c r="F184">
        <v>13250</v>
      </c>
      <c r="G184">
        <v>28000</v>
      </c>
    </row>
    <row r="185" spans="1:7">
      <c r="A185" s="142">
        <v>40060</v>
      </c>
      <c r="B185">
        <v>28000</v>
      </c>
      <c r="C185">
        <v>29500</v>
      </c>
      <c r="D185">
        <v>10250</v>
      </c>
      <c r="E185">
        <v>6250</v>
      </c>
      <c r="F185">
        <v>13750</v>
      </c>
      <c r="G185">
        <v>29500</v>
      </c>
    </row>
    <row r="186" spans="1:7">
      <c r="A186" s="142">
        <v>40067</v>
      </c>
      <c r="B186">
        <v>29000</v>
      </c>
      <c r="C186">
        <v>30500</v>
      </c>
      <c r="D186">
        <v>12250</v>
      </c>
      <c r="E186">
        <v>6750</v>
      </c>
      <c r="F186">
        <v>14000</v>
      </c>
      <c r="G186">
        <v>31000</v>
      </c>
    </row>
    <row r="187" spans="1:7">
      <c r="A187" s="142">
        <v>40074</v>
      </c>
      <c r="B187">
        <v>32000</v>
      </c>
      <c r="C187">
        <v>32500</v>
      </c>
      <c r="D187">
        <v>15000</v>
      </c>
      <c r="E187">
        <v>7000</v>
      </c>
      <c r="F187">
        <v>14750</v>
      </c>
      <c r="G187">
        <v>36500</v>
      </c>
    </row>
    <row r="188" spans="1:7">
      <c r="A188" s="142">
        <v>40081</v>
      </c>
      <c r="B188">
        <v>33500</v>
      </c>
      <c r="C188">
        <v>32500</v>
      </c>
      <c r="D188">
        <v>13250</v>
      </c>
      <c r="E188">
        <v>6750</v>
      </c>
      <c r="F188">
        <v>14750</v>
      </c>
      <c r="G188">
        <v>35500</v>
      </c>
    </row>
    <row r="189" spans="1:7">
      <c r="A189" s="142">
        <v>40088</v>
      </c>
      <c r="B189">
        <v>33000</v>
      </c>
      <c r="C189">
        <v>30500</v>
      </c>
      <c r="D189">
        <v>13250</v>
      </c>
      <c r="E189">
        <v>6750</v>
      </c>
      <c r="F189">
        <v>14000</v>
      </c>
      <c r="G189">
        <v>25500</v>
      </c>
    </row>
    <row r="190" spans="1:7">
      <c r="A190" s="142">
        <v>40095</v>
      </c>
      <c r="B190">
        <v>30000</v>
      </c>
      <c r="C190">
        <v>30500</v>
      </c>
      <c r="D190">
        <v>14250</v>
      </c>
      <c r="E190">
        <v>7250</v>
      </c>
      <c r="F190">
        <v>12000</v>
      </c>
      <c r="G190">
        <v>22500</v>
      </c>
    </row>
    <row r="191" spans="1:7">
      <c r="A191" s="142">
        <v>40102</v>
      </c>
      <c r="B191">
        <v>29500</v>
      </c>
      <c r="C191">
        <v>31000</v>
      </c>
      <c r="D191">
        <v>16500</v>
      </c>
      <c r="E191">
        <v>7250</v>
      </c>
      <c r="F191">
        <v>12000</v>
      </c>
      <c r="G191">
        <v>23000</v>
      </c>
    </row>
    <row r="192" spans="1:7">
      <c r="A192" s="142">
        <v>40109</v>
      </c>
      <c r="B192">
        <v>29000</v>
      </c>
      <c r="C192">
        <v>31000</v>
      </c>
      <c r="D192">
        <v>17000</v>
      </c>
      <c r="E192">
        <v>7250</v>
      </c>
      <c r="F192">
        <v>12000</v>
      </c>
      <c r="G192">
        <v>23000</v>
      </c>
    </row>
    <row r="193" spans="1:7">
      <c r="A193" s="142">
        <v>40116</v>
      </c>
      <c r="B193">
        <v>29000</v>
      </c>
      <c r="C193">
        <v>31000</v>
      </c>
      <c r="D193">
        <v>16500</v>
      </c>
      <c r="E193">
        <v>7250</v>
      </c>
      <c r="F193">
        <v>12000</v>
      </c>
      <c r="G193">
        <v>23000</v>
      </c>
    </row>
    <row r="194" spans="1:7">
      <c r="A194" s="142">
        <v>40123</v>
      </c>
      <c r="B194">
        <v>27000</v>
      </c>
      <c r="C194">
        <v>27500</v>
      </c>
      <c r="D194">
        <v>16750</v>
      </c>
      <c r="E194">
        <v>7250</v>
      </c>
      <c r="F194">
        <v>10750</v>
      </c>
      <c r="G194">
        <v>23000</v>
      </c>
    </row>
    <row r="195" spans="1:7">
      <c r="A195" s="142">
        <v>40127</v>
      </c>
      <c r="B195">
        <v>28500</v>
      </c>
      <c r="C195">
        <v>28000</v>
      </c>
      <c r="D195">
        <v>16750</v>
      </c>
      <c r="E195">
        <v>7750</v>
      </c>
      <c r="F195">
        <v>10750</v>
      </c>
      <c r="G195">
        <v>24000</v>
      </c>
    </row>
    <row r="196" spans="1:7">
      <c r="A196" s="142">
        <v>40131</v>
      </c>
      <c r="B196">
        <v>32000</v>
      </c>
      <c r="C196">
        <v>31000</v>
      </c>
      <c r="D196">
        <v>22000</v>
      </c>
      <c r="E196">
        <v>10250</v>
      </c>
      <c r="F196">
        <v>12500</v>
      </c>
      <c r="G196">
        <v>34000</v>
      </c>
    </row>
    <row r="197" spans="1:7">
      <c r="A197" s="142">
        <v>40137</v>
      </c>
      <c r="B197">
        <v>32500</v>
      </c>
      <c r="C197">
        <v>33500</v>
      </c>
      <c r="D197">
        <v>22000</v>
      </c>
      <c r="E197">
        <v>12000</v>
      </c>
      <c r="F197">
        <v>13500</v>
      </c>
      <c r="G197">
        <v>37500</v>
      </c>
    </row>
    <row r="198" spans="1:7">
      <c r="A198" s="142">
        <v>40144</v>
      </c>
      <c r="B198">
        <v>33000</v>
      </c>
      <c r="C198">
        <v>34000</v>
      </c>
      <c r="D198">
        <v>20350</v>
      </c>
      <c r="E198">
        <v>11250</v>
      </c>
      <c r="F198">
        <v>15000</v>
      </c>
      <c r="G198">
        <v>38500</v>
      </c>
    </row>
    <row r="199" spans="1:7">
      <c r="A199" s="142">
        <v>40151</v>
      </c>
      <c r="B199">
        <v>33500</v>
      </c>
      <c r="C199">
        <v>35000</v>
      </c>
      <c r="D199">
        <v>20500</v>
      </c>
      <c r="E199">
        <v>10750</v>
      </c>
      <c r="F199">
        <v>15000</v>
      </c>
      <c r="G199">
        <v>37000</v>
      </c>
    </row>
    <row r="200" spans="1:7">
      <c r="A200" s="142">
        <v>40158</v>
      </c>
      <c r="B200">
        <v>32500</v>
      </c>
      <c r="C200">
        <v>35000</v>
      </c>
      <c r="D200">
        <v>19500</v>
      </c>
      <c r="E200">
        <v>12250</v>
      </c>
      <c r="F200">
        <v>15000</v>
      </c>
      <c r="G200">
        <v>40000</v>
      </c>
    </row>
    <row r="201" spans="1:7">
      <c r="A201" s="142">
        <v>40189</v>
      </c>
      <c r="B201">
        <v>33500</v>
      </c>
      <c r="C201">
        <v>35000</v>
      </c>
      <c r="D201">
        <v>19500</v>
      </c>
      <c r="E201">
        <v>10500</v>
      </c>
      <c r="F201">
        <v>15000</v>
      </c>
      <c r="G201">
        <v>40500</v>
      </c>
    </row>
    <row r="202" spans="1:7">
      <c r="A202" s="142">
        <v>40196</v>
      </c>
      <c r="B202">
        <v>34500</v>
      </c>
      <c r="C202">
        <v>37000</v>
      </c>
      <c r="D202">
        <v>21250</v>
      </c>
      <c r="E202">
        <v>11000</v>
      </c>
      <c r="F202">
        <v>15000</v>
      </c>
      <c r="G202">
        <v>45000</v>
      </c>
    </row>
    <row r="203" spans="1:7">
      <c r="A203" s="142">
        <v>40203</v>
      </c>
      <c r="B203">
        <v>33500</v>
      </c>
      <c r="C203">
        <v>37000</v>
      </c>
      <c r="D203">
        <v>19750</v>
      </c>
      <c r="E203">
        <v>10500</v>
      </c>
      <c r="F203">
        <v>15000</v>
      </c>
      <c r="G203">
        <v>42500</v>
      </c>
    </row>
    <row r="204" spans="1:7">
      <c r="A204" s="142">
        <v>40210</v>
      </c>
      <c r="B204">
        <v>31500</v>
      </c>
      <c r="C204">
        <v>37000</v>
      </c>
      <c r="D204">
        <v>16000</v>
      </c>
      <c r="E204">
        <v>9000</v>
      </c>
      <c r="F204">
        <v>14000</v>
      </c>
      <c r="G204">
        <v>36500</v>
      </c>
    </row>
    <row r="205" spans="1:7">
      <c r="A205" s="142">
        <v>40217</v>
      </c>
      <c r="B205">
        <v>30000</v>
      </c>
      <c r="C205">
        <v>37000</v>
      </c>
      <c r="D205">
        <v>14800</v>
      </c>
      <c r="E205">
        <v>8350</v>
      </c>
      <c r="F205">
        <v>13500</v>
      </c>
      <c r="G205">
        <v>34500</v>
      </c>
    </row>
    <row r="206" spans="1:7">
      <c r="A206" s="142">
        <v>40224</v>
      </c>
      <c r="B206">
        <v>30000</v>
      </c>
      <c r="C206">
        <v>38000</v>
      </c>
      <c r="D206">
        <v>14000</v>
      </c>
      <c r="E206">
        <v>8500</v>
      </c>
      <c r="F206">
        <v>13500</v>
      </c>
      <c r="G206">
        <v>32500</v>
      </c>
    </row>
    <row r="207" spans="1:7">
      <c r="A207" s="142">
        <v>40231</v>
      </c>
      <c r="B207">
        <v>29500</v>
      </c>
      <c r="C207">
        <v>35000</v>
      </c>
      <c r="D207">
        <v>14250</v>
      </c>
      <c r="E207">
        <v>9000</v>
      </c>
      <c r="F207">
        <v>12500</v>
      </c>
      <c r="G207">
        <v>30500</v>
      </c>
    </row>
    <row r="208" spans="1:7">
      <c r="A208" s="142">
        <v>40238</v>
      </c>
      <c r="B208">
        <v>31000</v>
      </c>
      <c r="C208">
        <v>38000</v>
      </c>
      <c r="D208">
        <v>17250</v>
      </c>
      <c r="E208">
        <v>10500</v>
      </c>
      <c r="F208">
        <v>12500</v>
      </c>
      <c r="G208">
        <v>35000</v>
      </c>
    </row>
    <row r="209" spans="1:7">
      <c r="A209" s="142">
        <v>40245</v>
      </c>
      <c r="B209">
        <v>32000</v>
      </c>
      <c r="C209">
        <v>41000</v>
      </c>
      <c r="D209">
        <v>20500</v>
      </c>
      <c r="E209">
        <v>12000</v>
      </c>
      <c r="F209">
        <v>13500</v>
      </c>
      <c r="G209">
        <v>36500</v>
      </c>
    </row>
    <row r="210" spans="1:7">
      <c r="A210" s="142">
        <v>40252</v>
      </c>
      <c r="B210">
        <v>33000</v>
      </c>
      <c r="C210">
        <v>42000</v>
      </c>
      <c r="D210">
        <v>25000</v>
      </c>
      <c r="E210">
        <v>14750</v>
      </c>
      <c r="F210">
        <v>14500</v>
      </c>
      <c r="G210">
        <v>40500</v>
      </c>
    </row>
    <row r="211" spans="1:7">
      <c r="A211" s="142">
        <v>40256</v>
      </c>
      <c r="B211">
        <v>34000</v>
      </c>
      <c r="C211">
        <v>43000</v>
      </c>
      <c r="D211">
        <v>25500</v>
      </c>
      <c r="E211">
        <v>15000</v>
      </c>
      <c r="F211">
        <v>15500</v>
      </c>
      <c r="G211">
        <v>45500</v>
      </c>
    </row>
    <row r="212" spans="1:7">
      <c r="A212" s="142">
        <v>40263</v>
      </c>
      <c r="B212">
        <v>33500</v>
      </c>
      <c r="C212">
        <v>41000</v>
      </c>
      <c r="D212">
        <v>21000</v>
      </c>
      <c r="E212">
        <v>14000</v>
      </c>
      <c r="F212">
        <v>15500</v>
      </c>
      <c r="G212">
        <v>39500</v>
      </c>
    </row>
    <row r="213" spans="1:7">
      <c r="A213" s="142">
        <v>40270</v>
      </c>
      <c r="B213">
        <v>31000</v>
      </c>
      <c r="C213">
        <v>39000</v>
      </c>
      <c r="D213">
        <v>20000</v>
      </c>
      <c r="E213">
        <v>13250</v>
      </c>
      <c r="F213">
        <v>14500</v>
      </c>
      <c r="G213">
        <v>32000</v>
      </c>
    </row>
    <row r="214" spans="1:7">
      <c r="A214" s="142">
        <v>40277</v>
      </c>
      <c r="B214">
        <v>33000</v>
      </c>
      <c r="C214">
        <v>38000</v>
      </c>
      <c r="D214">
        <v>21000</v>
      </c>
      <c r="E214">
        <v>13250</v>
      </c>
      <c r="F214">
        <v>14000</v>
      </c>
      <c r="G214">
        <v>35000</v>
      </c>
    </row>
    <row r="215" spans="1:7">
      <c r="A215" s="142">
        <v>40284</v>
      </c>
      <c r="B215">
        <v>33000</v>
      </c>
      <c r="C215">
        <v>38000</v>
      </c>
      <c r="D215">
        <v>21000</v>
      </c>
      <c r="E215">
        <v>13250</v>
      </c>
      <c r="F215">
        <v>15000</v>
      </c>
      <c r="G215">
        <v>40500</v>
      </c>
    </row>
    <row r="216" spans="1:7">
      <c r="A216" s="142">
        <v>40291</v>
      </c>
      <c r="B216">
        <v>33500</v>
      </c>
      <c r="C216">
        <v>39000</v>
      </c>
      <c r="D216">
        <v>20250</v>
      </c>
      <c r="E216">
        <v>12750</v>
      </c>
      <c r="F216">
        <v>14000</v>
      </c>
      <c r="G216">
        <v>44500</v>
      </c>
    </row>
    <row r="217" spans="1:7">
      <c r="A217" s="142">
        <v>40298</v>
      </c>
      <c r="B217">
        <v>35000</v>
      </c>
      <c r="C217">
        <v>39000</v>
      </c>
      <c r="D217">
        <v>20000</v>
      </c>
      <c r="E217">
        <v>12750</v>
      </c>
      <c r="F217">
        <v>15000</v>
      </c>
      <c r="G217">
        <v>47000</v>
      </c>
    </row>
    <row r="218" spans="1:7">
      <c r="A218" s="142">
        <v>40305</v>
      </c>
      <c r="B218">
        <v>35000</v>
      </c>
      <c r="C218">
        <v>40000</v>
      </c>
      <c r="D218">
        <v>22750</v>
      </c>
      <c r="E218">
        <v>13750</v>
      </c>
      <c r="F218">
        <v>16500</v>
      </c>
      <c r="G218">
        <v>51000</v>
      </c>
    </row>
    <row r="219" spans="1:7">
      <c r="A219" s="142">
        <v>40312</v>
      </c>
      <c r="B219">
        <v>38000</v>
      </c>
      <c r="C219">
        <v>40500</v>
      </c>
      <c r="D219">
        <v>23750</v>
      </c>
      <c r="E219">
        <v>14500</v>
      </c>
      <c r="F219">
        <v>17500</v>
      </c>
      <c r="G219">
        <v>52500</v>
      </c>
    </row>
    <row r="220" spans="1:7">
      <c r="A220" s="142">
        <v>40318</v>
      </c>
      <c r="B220">
        <v>38500</v>
      </c>
      <c r="C220">
        <v>42000</v>
      </c>
      <c r="D220">
        <v>23000</v>
      </c>
      <c r="E220">
        <v>14500</v>
      </c>
      <c r="F220">
        <v>18500</v>
      </c>
      <c r="G220">
        <v>52000</v>
      </c>
    </row>
    <row r="221" spans="1:7">
      <c r="A221" s="142">
        <v>40326</v>
      </c>
      <c r="B221">
        <v>38000</v>
      </c>
      <c r="C221">
        <v>41000</v>
      </c>
      <c r="D221">
        <v>22750</v>
      </c>
      <c r="E221">
        <v>14000</v>
      </c>
      <c r="F221">
        <v>17500</v>
      </c>
      <c r="G221">
        <v>48000</v>
      </c>
    </row>
    <row r="222" spans="1:7">
      <c r="A222" s="142">
        <v>40333</v>
      </c>
      <c r="B222">
        <v>34000</v>
      </c>
      <c r="C222">
        <v>40000</v>
      </c>
      <c r="D222">
        <v>21000</v>
      </c>
      <c r="E222">
        <v>13250</v>
      </c>
      <c r="F222">
        <v>16500</v>
      </c>
      <c r="G222">
        <v>40000</v>
      </c>
    </row>
    <row r="223" spans="1:7">
      <c r="A223" s="142">
        <v>40336</v>
      </c>
      <c r="B223">
        <v>34000</v>
      </c>
      <c r="C223">
        <v>40000</v>
      </c>
      <c r="D223">
        <v>21000</v>
      </c>
      <c r="E223">
        <v>13250</v>
      </c>
      <c r="F223">
        <v>16500</v>
      </c>
      <c r="G223">
        <v>40000</v>
      </c>
    </row>
    <row r="224" spans="1:7">
      <c r="A224" s="142">
        <v>40347</v>
      </c>
      <c r="B224">
        <v>31000</v>
      </c>
      <c r="C224">
        <v>33500</v>
      </c>
      <c r="D224">
        <v>18250</v>
      </c>
      <c r="E224">
        <v>11250</v>
      </c>
      <c r="F224">
        <v>12500</v>
      </c>
      <c r="G224">
        <v>31000</v>
      </c>
    </row>
    <row r="225" spans="1:7">
      <c r="A225" s="142">
        <f>A224+7</f>
        <v>40354</v>
      </c>
      <c r="B225">
        <v>28000</v>
      </c>
      <c r="C225">
        <v>31500</v>
      </c>
      <c r="D225">
        <v>18750</v>
      </c>
      <c r="E225">
        <v>11750</v>
      </c>
      <c r="F225">
        <v>12500</v>
      </c>
      <c r="G225">
        <v>29000</v>
      </c>
    </row>
    <row r="226" spans="1:7">
      <c r="A226" s="142">
        <f>A225+7</f>
        <v>40361</v>
      </c>
      <c r="B226">
        <v>26500</v>
      </c>
      <c r="C226">
        <v>27500</v>
      </c>
      <c r="D226">
        <v>18250</v>
      </c>
      <c r="E226">
        <v>11750</v>
      </c>
      <c r="F226">
        <v>9500</v>
      </c>
      <c r="G226">
        <v>29000</v>
      </c>
    </row>
    <row r="227" spans="1:7">
      <c r="A227" s="142">
        <f>A226+7</f>
        <v>40368</v>
      </c>
      <c r="B227">
        <v>21000</v>
      </c>
      <c r="C227">
        <v>22500</v>
      </c>
      <c r="D227">
        <v>14500</v>
      </c>
      <c r="E227">
        <v>11750</v>
      </c>
      <c r="F227">
        <v>8000</v>
      </c>
      <c r="G227">
        <v>27000</v>
      </c>
    </row>
    <row r="228" spans="1:7">
      <c r="A228" s="142">
        <f>A227+7</f>
        <v>40375</v>
      </c>
      <c r="B228">
        <v>18500</v>
      </c>
      <c r="C228">
        <v>21500</v>
      </c>
      <c r="D228">
        <v>14500</v>
      </c>
      <c r="E228">
        <v>12000</v>
      </c>
      <c r="F228">
        <v>7500</v>
      </c>
      <c r="G228">
        <v>24000</v>
      </c>
    </row>
    <row r="229" spans="1:7">
      <c r="A229" s="142">
        <f>A228+7</f>
        <v>40382</v>
      </c>
      <c r="B229">
        <v>19500</v>
      </c>
      <c r="C229">
        <v>21500</v>
      </c>
      <c r="D229">
        <v>15500</v>
      </c>
      <c r="E229">
        <v>12000</v>
      </c>
      <c r="F229">
        <v>7500</v>
      </c>
      <c r="G229">
        <v>24000</v>
      </c>
    </row>
    <row r="230" spans="1:7">
      <c r="A230" s="142">
        <v>40387</v>
      </c>
      <c r="B230">
        <v>22000</v>
      </c>
      <c r="C230">
        <v>23000</v>
      </c>
      <c r="D230">
        <v>15750</v>
      </c>
      <c r="E230">
        <v>12000</v>
      </c>
      <c r="F230">
        <v>8500</v>
      </c>
      <c r="G230">
        <v>24000</v>
      </c>
    </row>
    <row r="231" spans="1:7">
      <c r="A231" s="142">
        <v>40396</v>
      </c>
      <c r="B231">
        <v>22000</v>
      </c>
      <c r="C231">
        <v>23500</v>
      </c>
      <c r="D231">
        <v>15250</v>
      </c>
      <c r="E231">
        <v>15250</v>
      </c>
      <c r="F231">
        <v>8750</v>
      </c>
      <c r="G231">
        <v>24000</v>
      </c>
    </row>
    <row r="232" spans="1:7">
      <c r="A232" s="142">
        <f t="shared" ref="A232:A262" si="0">A231+7</f>
        <v>40403</v>
      </c>
      <c r="B232">
        <v>23500</v>
      </c>
      <c r="C232">
        <v>24000</v>
      </c>
      <c r="D232">
        <v>16000</v>
      </c>
      <c r="E232">
        <v>12000</v>
      </c>
      <c r="F232">
        <v>8750</v>
      </c>
      <c r="G232">
        <v>25000</v>
      </c>
    </row>
    <row r="233" spans="1:7">
      <c r="A233" s="142">
        <f t="shared" si="0"/>
        <v>40410</v>
      </c>
      <c r="B233">
        <v>26000</v>
      </c>
      <c r="C233">
        <v>24500</v>
      </c>
      <c r="D233">
        <v>17000</v>
      </c>
      <c r="E233">
        <v>12000</v>
      </c>
      <c r="F233">
        <v>9500</v>
      </c>
      <c r="G233">
        <v>32000</v>
      </c>
    </row>
    <row r="234" spans="1:7">
      <c r="A234" s="142">
        <f t="shared" si="0"/>
        <v>40417</v>
      </c>
      <c r="B234">
        <v>26000</v>
      </c>
      <c r="C234">
        <v>24500</v>
      </c>
      <c r="D234">
        <v>18000</v>
      </c>
      <c r="E234">
        <v>12500</v>
      </c>
      <c r="F234">
        <v>9500</v>
      </c>
      <c r="G234">
        <v>31000</v>
      </c>
    </row>
    <row r="235" spans="1:7">
      <c r="A235" s="142">
        <f t="shared" si="0"/>
        <v>40424</v>
      </c>
      <c r="B235">
        <v>26000</v>
      </c>
      <c r="C235">
        <v>24500</v>
      </c>
      <c r="D235">
        <v>18000</v>
      </c>
      <c r="E235">
        <v>12000</v>
      </c>
      <c r="F235">
        <v>9500</v>
      </c>
      <c r="G235">
        <v>31000</v>
      </c>
    </row>
    <row r="236" spans="1:7">
      <c r="A236" s="142">
        <f t="shared" si="0"/>
        <v>40431</v>
      </c>
      <c r="B236">
        <v>26000</v>
      </c>
      <c r="C236">
        <v>26500</v>
      </c>
      <c r="D236">
        <v>18250</v>
      </c>
      <c r="E236">
        <v>11750</v>
      </c>
      <c r="F236">
        <v>8500</v>
      </c>
      <c r="G236">
        <v>30000</v>
      </c>
    </row>
    <row r="237" spans="1:7">
      <c r="A237" s="142">
        <f t="shared" si="0"/>
        <v>40438</v>
      </c>
      <c r="B237">
        <v>27000</v>
      </c>
      <c r="C237">
        <v>28500</v>
      </c>
      <c r="D237">
        <v>18250</v>
      </c>
      <c r="E237">
        <v>12250</v>
      </c>
      <c r="F237">
        <v>8500</v>
      </c>
      <c r="G237">
        <v>28500</v>
      </c>
    </row>
    <row r="238" spans="1:7">
      <c r="A238" s="142">
        <f t="shared" si="0"/>
        <v>40445</v>
      </c>
      <c r="B238">
        <v>27000</v>
      </c>
      <c r="C238">
        <v>27500</v>
      </c>
      <c r="D238">
        <v>15750</v>
      </c>
      <c r="E238">
        <v>11750</v>
      </c>
      <c r="F238">
        <v>7500</v>
      </c>
      <c r="G238">
        <v>27000</v>
      </c>
    </row>
    <row r="239" spans="1:7">
      <c r="A239" s="142">
        <f t="shared" si="0"/>
        <v>40452</v>
      </c>
      <c r="B239">
        <v>23500</v>
      </c>
      <c r="C239">
        <v>27500</v>
      </c>
      <c r="D239">
        <v>16750</v>
      </c>
      <c r="E239">
        <v>11750</v>
      </c>
      <c r="F239">
        <v>7500</v>
      </c>
      <c r="G239">
        <v>29000</v>
      </c>
    </row>
    <row r="240" spans="1:7">
      <c r="A240" s="142">
        <f t="shared" si="0"/>
        <v>40459</v>
      </c>
      <c r="B240">
        <v>23000</v>
      </c>
      <c r="C240">
        <v>24500</v>
      </c>
      <c r="D240">
        <v>16750</v>
      </c>
      <c r="E240">
        <v>11750</v>
      </c>
      <c r="F240">
        <v>8500</v>
      </c>
      <c r="G240">
        <v>28500</v>
      </c>
    </row>
    <row r="241" spans="1:7">
      <c r="A241" s="142">
        <f t="shared" si="0"/>
        <v>40466</v>
      </c>
      <c r="B241">
        <v>21500</v>
      </c>
      <c r="C241">
        <v>24000</v>
      </c>
      <c r="D241">
        <v>16250</v>
      </c>
      <c r="E241">
        <v>11500</v>
      </c>
      <c r="F241">
        <v>8500</v>
      </c>
      <c r="G241">
        <v>27000</v>
      </c>
    </row>
    <row r="242" spans="1:7">
      <c r="A242" s="142">
        <f t="shared" si="0"/>
        <v>40473</v>
      </c>
      <c r="B242">
        <v>21500</v>
      </c>
      <c r="C242">
        <v>23500</v>
      </c>
      <c r="D242">
        <v>15750</v>
      </c>
      <c r="E242">
        <v>11500</v>
      </c>
      <c r="F242">
        <v>8000</v>
      </c>
      <c r="G242">
        <v>25500</v>
      </c>
    </row>
    <row r="243" spans="1:7">
      <c r="A243" s="142">
        <f t="shared" si="0"/>
        <v>40480</v>
      </c>
      <c r="B243">
        <v>21000</v>
      </c>
      <c r="C243">
        <v>23000</v>
      </c>
      <c r="D243">
        <v>15500</v>
      </c>
      <c r="E243">
        <v>11500</v>
      </c>
      <c r="F243">
        <v>7750</v>
      </c>
      <c r="G243">
        <v>25000</v>
      </c>
    </row>
    <row r="244" spans="1:7">
      <c r="A244" s="142">
        <f t="shared" si="0"/>
        <v>40487</v>
      </c>
      <c r="B244">
        <v>20000</v>
      </c>
      <c r="C244">
        <v>22000</v>
      </c>
      <c r="D244">
        <v>15000</v>
      </c>
      <c r="E244">
        <v>11000</v>
      </c>
      <c r="F244">
        <v>7250</v>
      </c>
      <c r="G244">
        <v>24500</v>
      </c>
    </row>
    <row r="245" spans="1:7">
      <c r="A245" s="142">
        <f t="shared" si="0"/>
        <v>40494</v>
      </c>
      <c r="B245">
        <v>18500</v>
      </c>
      <c r="C245">
        <v>21500</v>
      </c>
      <c r="D245">
        <v>12500</v>
      </c>
      <c r="E245">
        <v>10000</v>
      </c>
      <c r="F245">
        <v>7000</v>
      </c>
      <c r="G245">
        <v>22000</v>
      </c>
    </row>
    <row r="246" spans="1:7">
      <c r="A246" s="142">
        <f t="shared" si="0"/>
        <v>40501</v>
      </c>
      <c r="B246">
        <v>18500</v>
      </c>
      <c r="C246">
        <v>21000</v>
      </c>
      <c r="D246">
        <v>10000</v>
      </c>
      <c r="E246">
        <v>9000</v>
      </c>
      <c r="F246">
        <v>6750</v>
      </c>
      <c r="G246">
        <v>22000</v>
      </c>
    </row>
    <row r="247" spans="1:7">
      <c r="A247" s="142">
        <f t="shared" si="0"/>
        <v>40508</v>
      </c>
      <c r="B247">
        <v>20500</v>
      </c>
      <c r="C247">
        <v>21000</v>
      </c>
      <c r="D247">
        <v>10000</v>
      </c>
      <c r="E247">
        <v>8250</v>
      </c>
      <c r="F247">
        <v>7500</v>
      </c>
      <c r="G247">
        <v>23000</v>
      </c>
    </row>
    <row r="248" spans="1:7">
      <c r="A248" s="142">
        <f t="shared" si="0"/>
        <v>40515</v>
      </c>
      <c r="B248">
        <v>20500</v>
      </c>
      <c r="C248">
        <v>20500</v>
      </c>
      <c r="D248">
        <v>12500</v>
      </c>
      <c r="E248">
        <v>9500</v>
      </c>
      <c r="F248">
        <v>7500</v>
      </c>
      <c r="G248">
        <v>25000</v>
      </c>
    </row>
    <row r="249" spans="1:7">
      <c r="A249" s="142">
        <f t="shared" si="0"/>
        <v>40522</v>
      </c>
      <c r="B249">
        <v>20500</v>
      </c>
      <c r="C249">
        <v>20500</v>
      </c>
      <c r="D249">
        <v>13000</v>
      </c>
      <c r="E249">
        <v>9250</v>
      </c>
      <c r="F249">
        <v>8000</v>
      </c>
      <c r="G249">
        <v>27500</v>
      </c>
    </row>
    <row r="250" spans="1:7">
      <c r="A250" s="142">
        <f t="shared" si="0"/>
        <v>40529</v>
      </c>
      <c r="B250">
        <v>20500</v>
      </c>
      <c r="C250">
        <v>21000</v>
      </c>
      <c r="D250">
        <v>11500</v>
      </c>
      <c r="E250">
        <v>8250</v>
      </c>
      <c r="F250">
        <v>8000</v>
      </c>
      <c r="G250">
        <v>29000</v>
      </c>
    </row>
    <row r="251" spans="1:7">
      <c r="A251" s="142">
        <f t="shared" si="0"/>
        <v>40536</v>
      </c>
      <c r="B251">
        <v>20500</v>
      </c>
      <c r="C251">
        <v>21000</v>
      </c>
      <c r="D251">
        <v>8500</v>
      </c>
      <c r="E251">
        <v>6750</v>
      </c>
      <c r="F251">
        <v>7500</v>
      </c>
      <c r="G251">
        <v>27000</v>
      </c>
    </row>
    <row r="252" spans="1:7">
      <c r="A252" s="142">
        <f t="shared" si="0"/>
        <v>40543</v>
      </c>
      <c r="B252">
        <v>20000</v>
      </c>
      <c r="C252">
        <v>20000</v>
      </c>
      <c r="D252">
        <v>8500</v>
      </c>
      <c r="E252">
        <v>6750</v>
      </c>
      <c r="F252">
        <v>7500</v>
      </c>
      <c r="G252">
        <v>26500</v>
      </c>
    </row>
    <row r="253" spans="1:7">
      <c r="A253" s="142">
        <f t="shared" si="0"/>
        <v>40550</v>
      </c>
      <c r="B253">
        <v>20000</v>
      </c>
      <c r="C253">
        <v>20000</v>
      </c>
      <c r="D253">
        <v>8500</v>
      </c>
      <c r="E253">
        <v>6750</v>
      </c>
      <c r="F253">
        <v>7500</v>
      </c>
      <c r="G253">
        <v>26500</v>
      </c>
    </row>
    <row r="254" spans="1:7">
      <c r="A254" s="142">
        <f t="shared" si="0"/>
        <v>40557</v>
      </c>
      <c r="B254">
        <v>21500</v>
      </c>
      <c r="C254">
        <v>20000</v>
      </c>
      <c r="D254">
        <v>6750</v>
      </c>
      <c r="E254">
        <v>5000</v>
      </c>
      <c r="F254">
        <v>7000</v>
      </c>
      <c r="G254">
        <v>32000</v>
      </c>
    </row>
    <row r="255" spans="1:7">
      <c r="A255" s="142">
        <f t="shared" si="0"/>
        <v>40564</v>
      </c>
      <c r="B255">
        <v>21500</v>
      </c>
      <c r="C255">
        <v>20000</v>
      </c>
      <c r="D255">
        <v>6750</v>
      </c>
      <c r="E255">
        <v>5000</v>
      </c>
      <c r="F255">
        <v>7000</v>
      </c>
      <c r="G255">
        <v>31000</v>
      </c>
    </row>
    <row r="256" spans="1:7">
      <c r="A256" s="142">
        <f t="shared" si="0"/>
        <v>40571</v>
      </c>
      <c r="B256">
        <v>16500</v>
      </c>
      <c r="C256">
        <v>20000</v>
      </c>
      <c r="D256">
        <v>6750</v>
      </c>
      <c r="E256">
        <v>4500</v>
      </c>
      <c r="F256">
        <v>5500</v>
      </c>
      <c r="G256">
        <v>21000</v>
      </c>
    </row>
    <row r="257" spans="1:7">
      <c r="A257" s="142">
        <f t="shared" si="0"/>
        <v>40578</v>
      </c>
      <c r="B257">
        <v>16500</v>
      </c>
      <c r="C257">
        <v>20000</v>
      </c>
      <c r="D257">
        <v>6250</v>
      </c>
      <c r="E257">
        <v>4000</v>
      </c>
      <c r="F257">
        <v>4500</v>
      </c>
      <c r="G257">
        <v>19000</v>
      </c>
    </row>
    <row r="258" spans="1:7">
      <c r="A258" s="142">
        <f t="shared" si="0"/>
        <v>40585</v>
      </c>
      <c r="B258">
        <v>17000</v>
      </c>
      <c r="C258">
        <v>19000</v>
      </c>
      <c r="D258">
        <v>6250</v>
      </c>
      <c r="E258">
        <v>3750</v>
      </c>
      <c r="F258">
        <v>3500</v>
      </c>
      <c r="G258">
        <v>18000</v>
      </c>
    </row>
    <row r="259" spans="1:7">
      <c r="A259" s="142">
        <f t="shared" si="0"/>
        <v>40592</v>
      </c>
      <c r="B259">
        <v>17000</v>
      </c>
      <c r="C259">
        <v>19000</v>
      </c>
      <c r="D259">
        <v>7500</v>
      </c>
      <c r="E259">
        <v>5000</v>
      </c>
      <c r="F259">
        <v>3500</v>
      </c>
      <c r="G259">
        <v>18000</v>
      </c>
    </row>
    <row r="260" spans="1:7">
      <c r="A260" s="142">
        <f t="shared" si="0"/>
        <v>40599</v>
      </c>
      <c r="B260">
        <v>17000</v>
      </c>
      <c r="C260">
        <v>19000</v>
      </c>
      <c r="D260">
        <v>11250</v>
      </c>
      <c r="E260">
        <v>5500</v>
      </c>
      <c r="F260">
        <v>3750</v>
      </c>
      <c r="G260">
        <v>20000</v>
      </c>
    </row>
    <row r="261" spans="1:7">
      <c r="A261" s="142">
        <f t="shared" si="0"/>
        <v>40606</v>
      </c>
      <c r="B261">
        <v>18000</v>
      </c>
      <c r="C261">
        <v>19000</v>
      </c>
      <c r="D261">
        <v>12750</v>
      </c>
      <c r="E261">
        <v>7000</v>
      </c>
      <c r="F261">
        <v>4500</v>
      </c>
      <c r="G261">
        <v>20500</v>
      </c>
    </row>
    <row r="262" spans="1:7">
      <c r="A262" s="142">
        <f t="shared" si="0"/>
        <v>40613</v>
      </c>
      <c r="B262">
        <v>18500</v>
      </c>
      <c r="C262">
        <v>18000</v>
      </c>
      <c r="D262">
        <v>14500</v>
      </c>
      <c r="E262">
        <v>8250</v>
      </c>
      <c r="F262">
        <v>3500</v>
      </c>
      <c r="G262">
        <v>21500</v>
      </c>
    </row>
    <row r="263" spans="1:7">
      <c r="A263" s="142">
        <f t="shared" ref="A263:A303" si="1">A262+7</f>
        <v>40620</v>
      </c>
      <c r="B263">
        <v>19500</v>
      </c>
      <c r="C263">
        <v>18000</v>
      </c>
      <c r="D263">
        <v>14500</v>
      </c>
      <c r="E263">
        <v>8250</v>
      </c>
      <c r="F263">
        <v>4000</v>
      </c>
      <c r="G263">
        <v>23000</v>
      </c>
    </row>
    <row r="264" spans="1:7">
      <c r="A264" s="142">
        <f t="shared" si="1"/>
        <v>40627</v>
      </c>
      <c r="B264">
        <v>20500</v>
      </c>
      <c r="C264">
        <v>20500</v>
      </c>
      <c r="D264">
        <v>14250</v>
      </c>
      <c r="E264">
        <v>8250</v>
      </c>
      <c r="F264">
        <v>4000</v>
      </c>
      <c r="G264">
        <v>26000</v>
      </c>
    </row>
    <row r="265" spans="1:7">
      <c r="A265" s="142">
        <f t="shared" si="1"/>
        <v>40634</v>
      </c>
      <c r="B265">
        <v>18500</v>
      </c>
      <c r="C265">
        <v>20000</v>
      </c>
      <c r="D265">
        <v>13750</v>
      </c>
      <c r="E265">
        <v>8250</v>
      </c>
      <c r="F265">
        <v>4000</v>
      </c>
      <c r="G265">
        <v>24000</v>
      </c>
    </row>
    <row r="266" spans="1:7">
      <c r="A266" s="142">
        <f t="shared" si="1"/>
        <v>40641</v>
      </c>
      <c r="B266">
        <v>18000</v>
      </c>
      <c r="C266">
        <v>21500</v>
      </c>
      <c r="D266">
        <v>13750</v>
      </c>
      <c r="E266">
        <v>8250</v>
      </c>
      <c r="F266">
        <v>4000</v>
      </c>
      <c r="G266">
        <v>22000</v>
      </c>
    </row>
    <row r="267" spans="1:7">
      <c r="A267" s="142">
        <f t="shared" si="1"/>
        <v>40648</v>
      </c>
      <c r="B267">
        <v>18000</v>
      </c>
      <c r="C267">
        <v>21500</v>
      </c>
      <c r="D267">
        <v>13250</v>
      </c>
      <c r="E267">
        <v>8250</v>
      </c>
      <c r="F267">
        <v>3500</v>
      </c>
      <c r="G267">
        <v>19500</v>
      </c>
    </row>
    <row r="268" spans="1:7">
      <c r="A268" s="142">
        <f t="shared" si="1"/>
        <v>40655</v>
      </c>
      <c r="B268">
        <v>18000</v>
      </c>
      <c r="C268">
        <v>21500</v>
      </c>
      <c r="D268">
        <v>12250</v>
      </c>
      <c r="E268">
        <v>7750</v>
      </c>
      <c r="F268">
        <v>4000</v>
      </c>
      <c r="G268">
        <v>19000</v>
      </c>
    </row>
    <row r="269" spans="1:7">
      <c r="A269" s="142">
        <f t="shared" si="1"/>
        <v>40662</v>
      </c>
      <c r="B269">
        <v>18500</v>
      </c>
      <c r="C269">
        <v>21500</v>
      </c>
      <c r="D269">
        <v>12000</v>
      </c>
      <c r="E269">
        <v>7750</v>
      </c>
      <c r="F269">
        <v>4000</v>
      </c>
      <c r="G269">
        <v>19500</v>
      </c>
    </row>
    <row r="270" spans="1:7">
      <c r="A270" s="142">
        <f t="shared" si="1"/>
        <v>40669</v>
      </c>
      <c r="B270">
        <v>18000</v>
      </c>
      <c r="C270">
        <v>19500</v>
      </c>
      <c r="D270">
        <v>11250</v>
      </c>
      <c r="E270">
        <v>7250</v>
      </c>
      <c r="F270">
        <v>4000</v>
      </c>
      <c r="G270">
        <v>21000</v>
      </c>
    </row>
    <row r="271" spans="1:7">
      <c r="A271" s="142">
        <f t="shared" si="1"/>
        <v>40676</v>
      </c>
      <c r="B271">
        <v>19000</v>
      </c>
      <c r="C271">
        <v>19500</v>
      </c>
      <c r="D271">
        <v>11250</v>
      </c>
      <c r="E271">
        <v>7500</v>
      </c>
      <c r="F271">
        <v>4000</v>
      </c>
      <c r="G271">
        <v>20000</v>
      </c>
    </row>
    <row r="272" spans="1:7">
      <c r="A272" s="142">
        <f t="shared" si="1"/>
        <v>40683</v>
      </c>
      <c r="B272">
        <v>18000</v>
      </c>
      <c r="C272">
        <v>19000</v>
      </c>
      <c r="D272">
        <v>11250</v>
      </c>
      <c r="E272">
        <v>7500</v>
      </c>
      <c r="F272">
        <v>4000</v>
      </c>
      <c r="G272">
        <v>23500</v>
      </c>
    </row>
    <row r="273" spans="1:7">
      <c r="A273" s="142">
        <f t="shared" si="1"/>
        <v>40690</v>
      </c>
      <c r="B273">
        <v>19000</v>
      </c>
      <c r="C273">
        <v>19000</v>
      </c>
      <c r="D273">
        <v>11250</v>
      </c>
      <c r="E273">
        <v>7500</v>
      </c>
      <c r="F273">
        <v>4000</v>
      </c>
      <c r="G273">
        <v>26000</v>
      </c>
    </row>
    <row r="274" spans="1:7">
      <c r="A274" s="142">
        <f t="shared" si="1"/>
        <v>40697</v>
      </c>
      <c r="B274">
        <v>19000</v>
      </c>
      <c r="C274">
        <v>19000</v>
      </c>
      <c r="D274">
        <v>11000</v>
      </c>
      <c r="E274">
        <v>7750</v>
      </c>
      <c r="F274">
        <v>4000</v>
      </c>
      <c r="G274">
        <v>25500</v>
      </c>
    </row>
    <row r="275" spans="1:7">
      <c r="A275" s="142">
        <f t="shared" si="1"/>
        <v>40704</v>
      </c>
      <c r="B275">
        <v>18500</v>
      </c>
      <c r="C275">
        <v>19000</v>
      </c>
      <c r="D275">
        <v>10000</v>
      </c>
      <c r="E275">
        <v>7250</v>
      </c>
      <c r="F275">
        <v>4500</v>
      </c>
      <c r="G275">
        <v>25500</v>
      </c>
    </row>
    <row r="276" spans="1:7">
      <c r="A276" s="142">
        <f t="shared" si="1"/>
        <v>40711</v>
      </c>
      <c r="B276">
        <v>18000</v>
      </c>
      <c r="C276">
        <v>18750</v>
      </c>
      <c r="D276">
        <v>8750</v>
      </c>
      <c r="E276">
        <v>7000</v>
      </c>
      <c r="F276">
        <v>4500</v>
      </c>
      <c r="G276">
        <v>25500</v>
      </c>
    </row>
    <row r="277" spans="1:7">
      <c r="A277" s="142">
        <f t="shared" si="1"/>
        <v>40718</v>
      </c>
      <c r="B277">
        <v>18000</v>
      </c>
      <c r="C277">
        <v>18750</v>
      </c>
      <c r="D277">
        <v>8000</v>
      </c>
      <c r="E277">
        <v>6750</v>
      </c>
      <c r="F277">
        <v>4500</v>
      </c>
      <c r="G277">
        <v>25000</v>
      </c>
    </row>
    <row r="278" spans="1:7">
      <c r="A278" s="142">
        <f t="shared" si="1"/>
        <v>40725</v>
      </c>
      <c r="B278">
        <v>17500</v>
      </c>
      <c r="C278">
        <v>18250</v>
      </c>
      <c r="D278">
        <v>8500</v>
      </c>
      <c r="E278">
        <v>6750</v>
      </c>
      <c r="F278">
        <v>4500</v>
      </c>
      <c r="G278">
        <v>24500</v>
      </c>
    </row>
    <row r="279" spans="1:7">
      <c r="A279" s="142">
        <f t="shared" si="1"/>
        <v>40732</v>
      </c>
      <c r="B279">
        <v>17500</v>
      </c>
      <c r="C279">
        <v>18000</v>
      </c>
      <c r="D279">
        <v>8250</v>
      </c>
      <c r="E279">
        <v>6500</v>
      </c>
      <c r="F279">
        <v>4500</v>
      </c>
      <c r="G279">
        <v>24500</v>
      </c>
    </row>
    <row r="280" spans="1:7">
      <c r="A280" s="142">
        <f t="shared" si="1"/>
        <v>40739</v>
      </c>
      <c r="B280">
        <v>17500</v>
      </c>
      <c r="C280">
        <v>18000</v>
      </c>
      <c r="D280">
        <v>8000</v>
      </c>
      <c r="E280">
        <v>6250</v>
      </c>
      <c r="F280">
        <v>4500</v>
      </c>
      <c r="G280">
        <v>24500</v>
      </c>
    </row>
    <row r="281" spans="1:7">
      <c r="A281" s="142">
        <f t="shared" si="1"/>
        <v>40746</v>
      </c>
      <c r="B281">
        <v>17500</v>
      </c>
      <c r="C281">
        <v>18000</v>
      </c>
      <c r="D281">
        <v>8250</v>
      </c>
      <c r="E281">
        <v>6250</v>
      </c>
      <c r="F281">
        <v>4250</v>
      </c>
      <c r="G281">
        <v>24000</v>
      </c>
    </row>
    <row r="282" spans="1:7">
      <c r="A282" s="142">
        <f t="shared" si="1"/>
        <v>40753</v>
      </c>
      <c r="B282">
        <v>17500</v>
      </c>
      <c r="C282">
        <v>18000</v>
      </c>
      <c r="D282">
        <v>8500</v>
      </c>
      <c r="E282">
        <v>5750</v>
      </c>
      <c r="F282">
        <v>4250</v>
      </c>
      <c r="G282">
        <v>23250</v>
      </c>
    </row>
    <row r="283" spans="1:7">
      <c r="A283" s="142">
        <f t="shared" si="1"/>
        <v>40760</v>
      </c>
      <c r="B283">
        <v>17500</v>
      </c>
      <c r="C283">
        <v>17600</v>
      </c>
      <c r="D283">
        <v>9250</v>
      </c>
      <c r="E283">
        <v>6000</v>
      </c>
      <c r="F283">
        <v>4250</v>
      </c>
      <c r="G283">
        <v>22750</v>
      </c>
    </row>
    <row r="284" spans="1:7">
      <c r="A284" s="142">
        <f t="shared" si="1"/>
        <v>40767</v>
      </c>
      <c r="B284">
        <v>17500</v>
      </c>
      <c r="C284">
        <v>17600</v>
      </c>
      <c r="D284">
        <v>9250</v>
      </c>
      <c r="E284">
        <v>6000</v>
      </c>
      <c r="F284">
        <v>4250</v>
      </c>
      <c r="G284">
        <v>22250</v>
      </c>
    </row>
    <row r="285" spans="1:7">
      <c r="A285" s="142">
        <f t="shared" si="1"/>
        <v>40774</v>
      </c>
      <c r="B285">
        <v>17000</v>
      </c>
      <c r="C285">
        <v>17600</v>
      </c>
      <c r="D285">
        <v>9250</v>
      </c>
      <c r="E285">
        <v>6000</v>
      </c>
      <c r="F285">
        <v>4000</v>
      </c>
      <c r="G285">
        <v>23500</v>
      </c>
    </row>
    <row r="286" spans="1:7">
      <c r="A286" s="142">
        <f t="shared" si="1"/>
        <v>40781</v>
      </c>
      <c r="B286">
        <v>17000</v>
      </c>
      <c r="C286">
        <v>20000</v>
      </c>
      <c r="D286">
        <v>10500</v>
      </c>
      <c r="E286">
        <v>6750</v>
      </c>
      <c r="F286">
        <v>4000</v>
      </c>
      <c r="G286">
        <v>24250</v>
      </c>
    </row>
    <row r="287" spans="1:7">
      <c r="A287" s="142">
        <f t="shared" si="1"/>
        <v>40788</v>
      </c>
      <c r="B287">
        <v>17500</v>
      </c>
      <c r="C287">
        <v>20000</v>
      </c>
      <c r="D287">
        <v>10500</v>
      </c>
      <c r="E287">
        <v>7250</v>
      </c>
      <c r="F287">
        <v>4000</v>
      </c>
      <c r="G287">
        <v>24250</v>
      </c>
    </row>
    <row r="288" spans="1:7">
      <c r="A288" s="142">
        <f t="shared" si="1"/>
        <v>40795</v>
      </c>
      <c r="B288">
        <v>18500</v>
      </c>
      <c r="C288">
        <v>20250</v>
      </c>
      <c r="D288">
        <v>11250</v>
      </c>
      <c r="E288">
        <v>7250</v>
      </c>
      <c r="F288">
        <v>4000</v>
      </c>
      <c r="G288">
        <v>24250</v>
      </c>
    </row>
    <row r="289" spans="1:7">
      <c r="A289" s="142">
        <f t="shared" si="1"/>
        <v>40802</v>
      </c>
      <c r="B289">
        <v>19500</v>
      </c>
      <c r="C289">
        <v>20250</v>
      </c>
      <c r="D289">
        <v>11500</v>
      </c>
      <c r="E289">
        <v>7250</v>
      </c>
      <c r="F289">
        <v>4000</v>
      </c>
      <c r="G289">
        <v>24250</v>
      </c>
    </row>
    <row r="290" spans="1:7">
      <c r="A290" s="142">
        <f t="shared" si="1"/>
        <v>40809</v>
      </c>
      <c r="B290">
        <v>19500</v>
      </c>
      <c r="C290">
        <v>20500</v>
      </c>
      <c r="D290">
        <v>11500</v>
      </c>
      <c r="E290">
        <v>7250</v>
      </c>
      <c r="F290">
        <v>4500</v>
      </c>
      <c r="G290">
        <v>24250</v>
      </c>
    </row>
    <row r="291" spans="1:7">
      <c r="A291" s="142">
        <f t="shared" si="1"/>
        <v>40816</v>
      </c>
      <c r="B291">
        <v>21000</v>
      </c>
      <c r="C291">
        <v>22000</v>
      </c>
      <c r="D291">
        <v>12250</v>
      </c>
      <c r="E291">
        <v>7750</v>
      </c>
      <c r="F291">
        <v>4500</v>
      </c>
      <c r="G291">
        <v>24750</v>
      </c>
    </row>
    <row r="292" spans="1:7">
      <c r="A292" s="142">
        <f t="shared" si="1"/>
        <v>40823</v>
      </c>
      <c r="B292">
        <v>21000</v>
      </c>
      <c r="C292">
        <v>21800</v>
      </c>
      <c r="D292">
        <v>12250</v>
      </c>
      <c r="E292">
        <v>7750</v>
      </c>
      <c r="F292">
        <v>4900</v>
      </c>
      <c r="G292">
        <v>25250</v>
      </c>
    </row>
    <row r="293" spans="1:7">
      <c r="A293" s="142">
        <f t="shared" si="1"/>
        <v>40830</v>
      </c>
      <c r="B293">
        <v>22500</v>
      </c>
      <c r="C293">
        <v>21500</v>
      </c>
      <c r="D293">
        <v>13000</v>
      </c>
      <c r="E293">
        <v>7650</v>
      </c>
      <c r="F293">
        <v>6000</v>
      </c>
      <c r="G293">
        <v>27250</v>
      </c>
    </row>
    <row r="294" spans="1:7">
      <c r="A294" s="142">
        <f t="shared" si="1"/>
        <v>40837</v>
      </c>
      <c r="B294">
        <v>23000</v>
      </c>
      <c r="C294">
        <v>22500</v>
      </c>
      <c r="D294">
        <v>13000</v>
      </c>
      <c r="E294">
        <v>7500</v>
      </c>
      <c r="F294">
        <v>6750</v>
      </c>
      <c r="G294">
        <v>28250</v>
      </c>
    </row>
    <row r="295" spans="1:7">
      <c r="A295" s="142">
        <f t="shared" si="1"/>
        <v>40844</v>
      </c>
      <c r="B295">
        <v>23000</v>
      </c>
      <c r="C295">
        <v>22500</v>
      </c>
      <c r="D295">
        <v>11250</v>
      </c>
      <c r="E295">
        <v>6850</v>
      </c>
      <c r="F295">
        <v>7000</v>
      </c>
      <c r="G295">
        <v>28000</v>
      </c>
    </row>
    <row r="296" spans="1:7">
      <c r="A296" s="142">
        <f t="shared" si="1"/>
        <v>40851</v>
      </c>
      <c r="B296">
        <v>22500</v>
      </c>
      <c r="C296">
        <v>22000</v>
      </c>
      <c r="D296">
        <v>9500</v>
      </c>
      <c r="E296">
        <v>6250</v>
      </c>
      <c r="F296">
        <v>6750</v>
      </c>
      <c r="G296">
        <v>28000</v>
      </c>
    </row>
    <row r="297" spans="1:7">
      <c r="A297" s="142">
        <f t="shared" si="1"/>
        <v>40858</v>
      </c>
      <c r="B297">
        <v>22500</v>
      </c>
      <c r="C297">
        <v>22000</v>
      </c>
      <c r="D297">
        <v>6500</v>
      </c>
      <c r="E297">
        <v>3250</v>
      </c>
      <c r="F297">
        <v>6500</v>
      </c>
      <c r="G297">
        <v>25250</v>
      </c>
    </row>
    <row r="298" spans="1:7">
      <c r="A298" s="142">
        <f t="shared" si="1"/>
        <v>40865</v>
      </c>
      <c r="B298">
        <v>25500</v>
      </c>
      <c r="C298">
        <v>26000</v>
      </c>
      <c r="D298">
        <v>6500</v>
      </c>
      <c r="E298">
        <v>3250</v>
      </c>
      <c r="F298">
        <v>6750</v>
      </c>
      <c r="G298">
        <v>25250</v>
      </c>
    </row>
    <row r="299" spans="1:7">
      <c r="A299" s="142">
        <f t="shared" si="1"/>
        <v>40872</v>
      </c>
      <c r="B299">
        <v>24000</v>
      </c>
      <c r="C299">
        <v>26000</v>
      </c>
      <c r="D299">
        <v>6250</v>
      </c>
      <c r="E299">
        <v>3250</v>
      </c>
      <c r="F299">
        <v>7000</v>
      </c>
      <c r="G299">
        <v>24250</v>
      </c>
    </row>
    <row r="300" spans="1:7">
      <c r="A300" s="142">
        <f t="shared" si="1"/>
        <v>40879</v>
      </c>
      <c r="B300">
        <v>23250</v>
      </c>
      <c r="C300">
        <v>26000</v>
      </c>
      <c r="D300">
        <v>5750</v>
      </c>
      <c r="E300">
        <v>3000</v>
      </c>
      <c r="F300">
        <v>5750</v>
      </c>
      <c r="G300">
        <v>24250</v>
      </c>
    </row>
    <row r="301" spans="1:7">
      <c r="A301" s="142">
        <f t="shared" si="1"/>
        <v>40886</v>
      </c>
      <c r="B301">
        <v>22250</v>
      </c>
      <c r="C301">
        <v>24000</v>
      </c>
      <c r="D301">
        <v>5500</v>
      </c>
      <c r="E301">
        <v>2500</v>
      </c>
      <c r="F301">
        <v>5500</v>
      </c>
      <c r="G301">
        <v>23750</v>
      </c>
    </row>
    <row r="302" spans="1:7">
      <c r="A302" s="142">
        <f t="shared" si="1"/>
        <v>40893</v>
      </c>
      <c r="B302">
        <v>22000</v>
      </c>
      <c r="C302">
        <v>23500</v>
      </c>
      <c r="D302">
        <v>3900</v>
      </c>
      <c r="E302">
        <v>1750</v>
      </c>
      <c r="F302">
        <v>5300</v>
      </c>
      <c r="G302">
        <v>22750</v>
      </c>
    </row>
    <row r="303" spans="1:7">
      <c r="A303" s="142">
        <f t="shared" si="1"/>
        <v>40900</v>
      </c>
      <c r="B303">
        <v>20500</v>
      </c>
      <c r="C303">
        <v>23000</v>
      </c>
      <c r="D303">
        <v>3900</v>
      </c>
      <c r="E303">
        <v>1500</v>
      </c>
      <c r="F303">
        <v>5000</v>
      </c>
      <c r="G303">
        <v>22250</v>
      </c>
    </row>
    <row r="304" spans="1:7">
      <c r="A304" s="142">
        <v>40914</v>
      </c>
      <c r="B304">
        <v>20500</v>
      </c>
      <c r="C304">
        <v>21500</v>
      </c>
      <c r="D304">
        <v>4000</v>
      </c>
      <c r="E304">
        <v>1500</v>
      </c>
      <c r="F304">
        <v>4500</v>
      </c>
      <c r="G304">
        <v>22250</v>
      </c>
    </row>
    <row r="305" spans="1:7">
      <c r="A305" s="142">
        <f t="shared" ref="A305:A354" si="2">A304+7</f>
        <v>40921</v>
      </c>
      <c r="B305">
        <v>18500</v>
      </c>
      <c r="C305">
        <v>21250</v>
      </c>
      <c r="D305">
        <v>4000</v>
      </c>
      <c r="E305">
        <v>1250</v>
      </c>
      <c r="F305">
        <v>3750</v>
      </c>
      <c r="G305">
        <v>17750</v>
      </c>
    </row>
    <row r="306" spans="1:7">
      <c r="A306" s="142">
        <f t="shared" si="2"/>
        <v>40928</v>
      </c>
      <c r="B306">
        <v>16000</v>
      </c>
      <c r="C306">
        <v>17500</v>
      </c>
      <c r="D306">
        <v>3800</v>
      </c>
      <c r="E306" s="217">
        <v>250</v>
      </c>
      <c r="F306">
        <v>3750</v>
      </c>
      <c r="G306">
        <v>15750</v>
      </c>
    </row>
    <row r="307" spans="1:7">
      <c r="A307" s="142">
        <f t="shared" si="2"/>
        <v>40935</v>
      </c>
      <c r="B307">
        <v>13500</v>
      </c>
      <c r="C307">
        <v>15500</v>
      </c>
      <c r="D307">
        <v>3000</v>
      </c>
      <c r="E307">
        <v>0</v>
      </c>
      <c r="F307">
        <v>1500</v>
      </c>
      <c r="G307">
        <v>9250</v>
      </c>
    </row>
    <row r="308" spans="1:7">
      <c r="A308" s="142">
        <f t="shared" si="2"/>
        <v>40942</v>
      </c>
      <c r="B308">
        <v>10500</v>
      </c>
      <c r="C308">
        <v>12500</v>
      </c>
      <c r="D308">
        <v>2500</v>
      </c>
      <c r="E308">
        <v>0</v>
      </c>
      <c r="F308">
        <v>1000</v>
      </c>
      <c r="G308">
        <v>7500</v>
      </c>
    </row>
    <row r="309" spans="1:7">
      <c r="A309" s="142">
        <f t="shared" si="2"/>
        <v>40949</v>
      </c>
      <c r="B309">
        <v>9750</v>
      </c>
      <c r="C309">
        <v>12000</v>
      </c>
      <c r="D309">
        <v>4500</v>
      </c>
      <c r="E309">
        <v>1000</v>
      </c>
      <c r="F309">
        <v>500</v>
      </c>
      <c r="G309">
        <v>6250</v>
      </c>
    </row>
    <row r="310" spans="1:7">
      <c r="A310" s="142">
        <f t="shared" si="2"/>
        <v>40956</v>
      </c>
      <c r="B310">
        <v>9750</v>
      </c>
      <c r="C310">
        <v>9000</v>
      </c>
      <c r="D310">
        <v>5750</v>
      </c>
      <c r="E310">
        <v>1000</v>
      </c>
      <c r="F310">
        <v>950</v>
      </c>
      <c r="G310">
        <v>6750</v>
      </c>
    </row>
    <row r="311" spans="1:7">
      <c r="A311" s="142">
        <f t="shared" si="2"/>
        <v>40963</v>
      </c>
      <c r="B311">
        <v>9500</v>
      </c>
      <c r="C311">
        <v>8500</v>
      </c>
      <c r="D311">
        <v>5500</v>
      </c>
      <c r="E311">
        <v>750</v>
      </c>
      <c r="F311">
        <v>750</v>
      </c>
      <c r="G311">
        <v>6000</v>
      </c>
    </row>
    <row r="312" spans="1:7">
      <c r="A312" s="142">
        <f t="shared" si="2"/>
        <v>40970</v>
      </c>
      <c r="B312">
        <v>9500</v>
      </c>
      <c r="C312">
        <v>8250</v>
      </c>
      <c r="D312">
        <v>8000</v>
      </c>
      <c r="E312">
        <v>3500</v>
      </c>
      <c r="F312">
        <v>750</v>
      </c>
      <c r="G312">
        <v>6500</v>
      </c>
    </row>
    <row r="313" spans="1:7">
      <c r="A313" s="142">
        <f t="shared" si="2"/>
        <v>40977</v>
      </c>
      <c r="B313">
        <v>10350</v>
      </c>
      <c r="C313">
        <v>8500</v>
      </c>
      <c r="D313">
        <v>8000</v>
      </c>
      <c r="E313">
        <v>3500</v>
      </c>
      <c r="F313">
        <v>1150</v>
      </c>
      <c r="G313">
        <v>8250</v>
      </c>
    </row>
    <row r="314" spans="1:7">
      <c r="A314" s="142">
        <f t="shared" si="2"/>
        <v>40984</v>
      </c>
      <c r="B314">
        <v>11000</v>
      </c>
      <c r="C314">
        <v>9750</v>
      </c>
      <c r="D314">
        <v>9500</v>
      </c>
      <c r="E314">
        <v>4750</v>
      </c>
      <c r="F314">
        <v>2250</v>
      </c>
      <c r="G314">
        <v>10750</v>
      </c>
    </row>
    <row r="315" spans="1:7">
      <c r="A315" s="142">
        <f t="shared" si="2"/>
        <v>40991</v>
      </c>
      <c r="B315">
        <v>12000</v>
      </c>
      <c r="C315">
        <v>11000</v>
      </c>
      <c r="D315">
        <v>9500</v>
      </c>
      <c r="E315">
        <v>6250</v>
      </c>
      <c r="F315">
        <v>2750</v>
      </c>
      <c r="G315">
        <v>13250</v>
      </c>
    </row>
    <row r="316" spans="1:7">
      <c r="A316" s="142">
        <f t="shared" si="2"/>
        <v>40998</v>
      </c>
      <c r="B316">
        <v>12200</v>
      </c>
      <c r="C316">
        <v>11250</v>
      </c>
      <c r="D316">
        <v>9750</v>
      </c>
      <c r="E316">
        <v>6500</v>
      </c>
      <c r="F316">
        <v>3000</v>
      </c>
      <c r="G316">
        <v>14750</v>
      </c>
    </row>
    <row r="317" spans="1:7">
      <c r="A317" s="142">
        <f t="shared" si="2"/>
        <v>41005</v>
      </c>
      <c r="B317">
        <v>11500</v>
      </c>
      <c r="C317">
        <v>12750</v>
      </c>
      <c r="D317">
        <v>8000</v>
      </c>
      <c r="E317">
        <v>4250</v>
      </c>
      <c r="F317">
        <v>3200</v>
      </c>
      <c r="G317">
        <v>13750</v>
      </c>
    </row>
    <row r="318" spans="1:7">
      <c r="A318" s="142">
        <f t="shared" si="2"/>
        <v>41012</v>
      </c>
      <c r="B318">
        <v>11500</v>
      </c>
      <c r="C318">
        <v>11750</v>
      </c>
      <c r="D318">
        <v>7500</v>
      </c>
      <c r="E318">
        <v>4250</v>
      </c>
      <c r="F318">
        <v>3000</v>
      </c>
      <c r="G318">
        <v>13500</v>
      </c>
    </row>
    <row r="319" spans="1:7">
      <c r="A319" s="142">
        <f t="shared" si="2"/>
        <v>41019</v>
      </c>
      <c r="B319">
        <v>11500</v>
      </c>
      <c r="C319">
        <v>11950</v>
      </c>
      <c r="D319">
        <v>8000</v>
      </c>
      <c r="E319">
        <v>4250</v>
      </c>
      <c r="F319">
        <v>3000</v>
      </c>
      <c r="G319">
        <v>14250</v>
      </c>
    </row>
    <row r="320" spans="1:7">
      <c r="A320" s="142">
        <f t="shared" si="2"/>
        <v>41026</v>
      </c>
      <c r="B320">
        <v>13500</v>
      </c>
      <c r="C320">
        <v>14000</v>
      </c>
      <c r="D320">
        <v>8500</v>
      </c>
      <c r="E320">
        <v>5000</v>
      </c>
      <c r="F320">
        <v>3500</v>
      </c>
      <c r="G320">
        <v>15750</v>
      </c>
    </row>
    <row r="321" spans="1:7">
      <c r="A321" s="142">
        <f t="shared" si="2"/>
        <v>41033</v>
      </c>
      <c r="B321">
        <v>14500</v>
      </c>
      <c r="C321">
        <v>14750</v>
      </c>
      <c r="D321">
        <v>8250</v>
      </c>
      <c r="E321">
        <v>5000</v>
      </c>
      <c r="F321">
        <v>3750</v>
      </c>
      <c r="G321">
        <v>17250</v>
      </c>
    </row>
    <row r="322" spans="1:7">
      <c r="A322" s="142">
        <f t="shared" si="2"/>
        <v>41040</v>
      </c>
      <c r="B322">
        <v>15750</v>
      </c>
      <c r="C322">
        <v>14750</v>
      </c>
      <c r="D322">
        <v>8000</v>
      </c>
      <c r="E322">
        <v>5000</v>
      </c>
      <c r="F322">
        <v>3800</v>
      </c>
      <c r="G322">
        <v>16750</v>
      </c>
    </row>
    <row r="323" spans="1:7">
      <c r="A323" s="142">
        <f t="shared" si="2"/>
        <v>41047</v>
      </c>
      <c r="B323">
        <v>15700</v>
      </c>
      <c r="C323">
        <v>14950</v>
      </c>
      <c r="D323">
        <v>6750</v>
      </c>
      <c r="E323">
        <v>4250</v>
      </c>
      <c r="F323">
        <v>3800</v>
      </c>
      <c r="G323">
        <v>19750</v>
      </c>
    </row>
    <row r="324" spans="1:7">
      <c r="A324" s="142">
        <f t="shared" si="2"/>
        <v>41054</v>
      </c>
      <c r="B324">
        <v>17000</v>
      </c>
      <c r="C324">
        <v>15250</v>
      </c>
      <c r="D324">
        <v>6000</v>
      </c>
      <c r="E324">
        <v>4000</v>
      </c>
      <c r="F324">
        <v>4000</v>
      </c>
      <c r="G324">
        <v>21750</v>
      </c>
    </row>
    <row r="325" spans="1:7">
      <c r="A325" s="142">
        <f t="shared" si="2"/>
        <v>41061</v>
      </c>
      <c r="B325">
        <v>17250</v>
      </c>
      <c r="C325">
        <v>16250</v>
      </c>
      <c r="D325">
        <v>4500</v>
      </c>
      <c r="E325">
        <v>2000</v>
      </c>
      <c r="F325">
        <v>4300</v>
      </c>
      <c r="G325">
        <v>23250</v>
      </c>
    </row>
    <row r="326" spans="1:7">
      <c r="A326" s="142">
        <f t="shared" si="2"/>
        <v>41068</v>
      </c>
      <c r="B326">
        <v>16250</v>
      </c>
      <c r="C326">
        <v>16250</v>
      </c>
      <c r="D326">
        <v>2500</v>
      </c>
      <c r="E326">
        <v>500</v>
      </c>
      <c r="F326">
        <v>4600</v>
      </c>
      <c r="G326">
        <v>22750</v>
      </c>
    </row>
    <row r="327" spans="1:7">
      <c r="A327" s="142">
        <f t="shared" si="2"/>
        <v>41075</v>
      </c>
      <c r="B327">
        <v>16250</v>
      </c>
      <c r="C327">
        <v>17250</v>
      </c>
      <c r="D327">
        <v>3500</v>
      </c>
      <c r="E327">
        <v>500</v>
      </c>
      <c r="F327">
        <v>4600</v>
      </c>
      <c r="G327">
        <v>23250</v>
      </c>
    </row>
    <row r="328" spans="1:7">
      <c r="A328" s="142">
        <f t="shared" si="2"/>
        <v>41082</v>
      </c>
      <c r="B328">
        <v>18500</v>
      </c>
      <c r="C328">
        <v>20250</v>
      </c>
      <c r="D328">
        <v>6750</v>
      </c>
      <c r="E328">
        <v>2000</v>
      </c>
      <c r="F328">
        <v>4750</v>
      </c>
      <c r="G328">
        <v>23250</v>
      </c>
    </row>
    <row r="329" spans="1:7">
      <c r="A329" s="142">
        <f t="shared" si="2"/>
        <v>41089</v>
      </c>
      <c r="B329">
        <v>19250</v>
      </c>
      <c r="C329">
        <v>21750</v>
      </c>
      <c r="D329">
        <v>7250</v>
      </c>
      <c r="E329">
        <v>2000</v>
      </c>
      <c r="F329">
        <v>5500</v>
      </c>
      <c r="G329">
        <v>23750</v>
      </c>
    </row>
    <row r="330" spans="1:7">
      <c r="A330" s="142">
        <f t="shared" si="2"/>
        <v>41096</v>
      </c>
      <c r="B330">
        <v>21500</v>
      </c>
      <c r="C330">
        <v>21250</v>
      </c>
      <c r="D330">
        <v>7750</v>
      </c>
      <c r="E330">
        <v>2000</v>
      </c>
      <c r="F330">
        <v>6000</v>
      </c>
      <c r="G330">
        <v>24250</v>
      </c>
    </row>
    <row r="331" spans="1:7">
      <c r="A331" s="142">
        <f t="shared" si="2"/>
        <v>41103</v>
      </c>
      <c r="B331">
        <v>21500</v>
      </c>
      <c r="C331">
        <v>20500</v>
      </c>
      <c r="D331">
        <v>8000</v>
      </c>
      <c r="E331">
        <v>2750</v>
      </c>
      <c r="F331">
        <v>6000</v>
      </c>
      <c r="G331">
        <v>24250</v>
      </c>
    </row>
    <row r="332" spans="1:7">
      <c r="A332" s="142">
        <f t="shared" si="2"/>
        <v>41110</v>
      </c>
      <c r="B332">
        <v>21000</v>
      </c>
      <c r="C332">
        <v>20500</v>
      </c>
      <c r="D332">
        <v>8000</v>
      </c>
      <c r="E332">
        <v>3000</v>
      </c>
      <c r="F332">
        <v>6000</v>
      </c>
      <c r="G332">
        <v>21250</v>
      </c>
    </row>
    <row r="333" spans="1:7">
      <c r="A333" s="142">
        <f t="shared" si="2"/>
        <v>41117</v>
      </c>
      <c r="B333">
        <v>19500</v>
      </c>
      <c r="C333">
        <v>19500</v>
      </c>
      <c r="D333">
        <v>6250</v>
      </c>
      <c r="E333">
        <v>2250</v>
      </c>
      <c r="F333">
        <v>4500</v>
      </c>
      <c r="G333">
        <v>18750</v>
      </c>
    </row>
    <row r="334" spans="1:7">
      <c r="A334" s="142">
        <f t="shared" si="2"/>
        <v>41124</v>
      </c>
      <c r="B334">
        <v>18250</v>
      </c>
      <c r="C334">
        <v>18500</v>
      </c>
      <c r="D334">
        <v>6000</v>
      </c>
      <c r="E334">
        <v>1500</v>
      </c>
      <c r="F334">
        <v>4500</v>
      </c>
      <c r="G334">
        <v>14000</v>
      </c>
    </row>
    <row r="335" spans="1:7">
      <c r="A335" s="142">
        <f t="shared" si="2"/>
        <v>41131</v>
      </c>
      <c r="B335">
        <v>18000</v>
      </c>
      <c r="C335">
        <v>17000</v>
      </c>
      <c r="D335">
        <v>5250</v>
      </c>
      <c r="E335">
        <v>1500</v>
      </c>
      <c r="F335">
        <v>4000</v>
      </c>
      <c r="G335">
        <v>12250</v>
      </c>
    </row>
    <row r="336" spans="1:7">
      <c r="A336" s="142">
        <f t="shared" si="2"/>
        <v>41138</v>
      </c>
      <c r="B336">
        <v>17000</v>
      </c>
      <c r="C336">
        <v>16000</v>
      </c>
      <c r="D336">
        <v>4750</v>
      </c>
      <c r="E336">
        <v>750</v>
      </c>
      <c r="F336">
        <v>4000</v>
      </c>
      <c r="G336">
        <v>9000</v>
      </c>
    </row>
    <row r="337" spans="1:7">
      <c r="A337" s="142">
        <f t="shared" si="2"/>
        <v>41145</v>
      </c>
      <c r="B337">
        <v>15750</v>
      </c>
      <c r="C337">
        <v>15500</v>
      </c>
      <c r="D337">
        <v>5000</v>
      </c>
      <c r="E337">
        <v>1000</v>
      </c>
      <c r="F337">
        <v>3800</v>
      </c>
      <c r="G337">
        <v>9250</v>
      </c>
    </row>
    <row r="338" spans="1:7">
      <c r="A338" s="142">
        <f t="shared" si="2"/>
        <v>41152</v>
      </c>
      <c r="B338">
        <v>15000</v>
      </c>
      <c r="C338">
        <v>15500</v>
      </c>
      <c r="D338">
        <v>6250</v>
      </c>
      <c r="E338">
        <v>1250</v>
      </c>
      <c r="F338">
        <v>3900</v>
      </c>
      <c r="G338">
        <v>9500</v>
      </c>
    </row>
    <row r="339" spans="1:7">
      <c r="A339" s="142">
        <f t="shared" si="2"/>
        <v>41159</v>
      </c>
      <c r="B339">
        <v>13500</v>
      </c>
      <c r="C339">
        <v>14500</v>
      </c>
      <c r="D339">
        <v>6500</v>
      </c>
      <c r="E339">
        <v>2250</v>
      </c>
      <c r="F339">
        <v>3250</v>
      </c>
      <c r="G339">
        <v>9250</v>
      </c>
    </row>
    <row r="340" spans="1:7">
      <c r="A340" s="142">
        <f t="shared" si="2"/>
        <v>41166</v>
      </c>
      <c r="B340">
        <v>12500</v>
      </c>
      <c r="C340">
        <v>14000</v>
      </c>
      <c r="D340">
        <v>6750</v>
      </c>
      <c r="E340">
        <v>2750</v>
      </c>
      <c r="F340">
        <v>3250</v>
      </c>
      <c r="G340">
        <v>9250</v>
      </c>
    </row>
    <row r="341" spans="1:7">
      <c r="A341" s="142">
        <f t="shared" si="2"/>
        <v>41173</v>
      </c>
      <c r="B341">
        <v>12750</v>
      </c>
      <c r="C341">
        <v>13500</v>
      </c>
      <c r="D341">
        <v>7000</v>
      </c>
      <c r="E341">
        <v>3250</v>
      </c>
      <c r="F341">
        <v>2500</v>
      </c>
      <c r="G341">
        <v>9250</v>
      </c>
    </row>
    <row r="342" spans="1:7">
      <c r="A342" s="142">
        <f t="shared" si="2"/>
        <v>41180</v>
      </c>
      <c r="B342">
        <v>13250</v>
      </c>
      <c r="C342">
        <v>12000</v>
      </c>
      <c r="D342">
        <v>6900</v>
      </c>
      <c r="E342">
        <v>3250</v>
      </c>
      <c r="F342">
        <v>2500</v>
      </c>
      <c r="G342">
        <v>9500</v>
      </c>
    </row>
    <row r="343" spans="1:7">
      <c r="A343" s="142">
        <f t="shared" si="2"/>
        <v>41187</v>
      </c>
      <c r="B343">
        <v>12750</v>
      </c>
      <c r="C343">
        <v>11500</v>
      </c>
      <c r="D343">
        <v>5750</v>
      </c>
      <c r="E343">
        <v>3250</v>
      </c>
      <c r="F343">
        <v>2500</v>
      </c>
      <c r="G343">
        <v>9000</v>
      </c>
    </row>
    <row r="344" spans="1:7">
      <c r="A344" s="142">
        <f t="shared" si="2"/>
        <v>41194</v>
      </c>
      <c r="B344">
        <v>12250</v>
      </c>
      <c r="C344">
        <v>11500</v>
      </c>
      <c r="D344">
        <v>5500</v>
      </c>
      <c r="E344">
        <v>3250</v>
      </c>
      <c r="F344">
        <v>2500</v>
      </c>
      <c r="G344">
        <v>8750</v>
      </c>
    </row>
    <row r="345" spans="1:7">
      <c r="A345" s="142">
        <f t="shared" si="2"/>
        <v>41201</v>
      </c>
      <c r="B345">
        <v>11750</v>
      </c>
      <c r="C345">
        <v>11500</v>
      </c>
      <c r="D345">
        <v>5500</v>
      </c>
      <c r="E345">
        <v>3250</v>
      </c>
      <c r="F345">
        <v>2500</v>
      </c>
      <c r="G345">
        <v>8750</v>
      </c>
    </row>
    <row r="346" spans="1:7">
      <c r="A346" s="142">
        <f t="shared" si="2"/>
        <v>41208</v>
      </c>
      <c r="B346">
        <v>9600</v>
      </c>
      <c r="C346">
        <v>10500</v>
      </c>
      <c r="D346">
        <v>6250</v>
      </c>
      <c r="E346">
        <v>4000</v>
      </c>
      <c r="F346">
        <v>2250</v>
      </c>
      <c r="G346">
        <v>8500</v>
      </c>
    </row>
    <row r="347" spans="1:7">
      <c r="A347" s="142">
        <f t="shared" si="2"/>
        <v>41215</v>
      </c>
      <c r="B347">
        <v>8500</v>
      </c>
      <c r="C347">
        <v>9000</v>
      </c>
      <c r="D347">
        <v>5750</v>
      </c>
      <c r="E347">
        <v>4000</v>
      </c>
      <c r="F347">
        <v>2250</v>
      </c>
      <c r="G347">
        <v>7000</v>
      </c>
    </row>
    <row r="348" spans="1:7">
      <c r="A348" s="142">
        <f t="shared" si="2"/>
        <v>41222</v>
      </c>
      <c r="B348">
        <v>7500</v>
      </c>
      <c r="C348">
        <v>9000</v>
      </c>
      <c r="D348">
        <v>5500</v>
      </c>
      <c r="E348">
        <v>4000</v>
      </c>
      <c r="F348">
        <v>1850</v>
      </c>
      <c r="G348">
        <v>7000</v>
      </c>
    </row>
    <row r="349" spans="1:7">
      <c r="A349" s="142">
        <f t="shared" si="2"/>
        <v>41229</v>
      </c>
      <c r="B349">
        <v>6750</v>
      </c>
      <c r="C349">
        <v>8500</v>
      </c>
      <c r="D349">
        <v>6750</v>
      </c>
      <c r="E349">
        <v>4000</v>
      </c>
      <c r="F349">
        <v>1850</v>
      </c>
      <c r="G349">
        <v>8100</v>
      </c>
    </row>
    <row r="350" spans="1:7">
      <c r="A350" s="142">
        <f t="shared" si="2"/>
        <v>41236</v>
      </c>
      <c r="B350">
        <v>6750</v>
      </c>
      <c r="C350">
        <v>9250</v>
      </c>
      <c r="D350">
        <v>7500</v>
      </c>
      <c r="E350">
        <v>4250</v>
      </c>
      <c r="F350">
        <v>2000</v>
      </c>
      <c r="G350">
        <v>9250</v>
      </c>
    </row>
    <row r="351" spans="1:7">
      <c r="A351" s="142">
        <f t="shared" si="2"/>
        <v>41243</v>
      </c>
      <c r="B351">
        <v>7200</v>
      </c>
      <c r="C351">
        <v>9500</v>
      </c>
      <c r="D351">
        <v>8250</v>
      </c>
      <c r="E351">
        <v>4500</v>
      </c>
      <c r="F351">
        <v>2000</v>
      </c>
      <c r="G351">
        <v>10000</v>
      </c>
    </row>
    <row r="352" spans="1:7">
      <c r="A352" s="142">
        <f t="shared" si="2"/>
        <v>41250</v>
      </c>
      <c r="B352">
        <v>7900</v>
      </c>
      <c r="C352">
        <v>9750</v>
      </c>
      <c r="D352">
        <v>8250</v>
      </c>
      <c r="E352">
        <v>4500</v>
      </c>
      <c r="F352">
        <v>2250</v>
      </c>
      <c r="G352">
        <v>10250</v>
      </c>
    </row>
    <row r="353" spans="1:7">
      <c r="A353" s="142">
        <f t="shared" si="2"/>
        <v>41257</v>
      </c>
      <c r="B353">
        <v>7750</v>
      </c>
      <c r="C353">
        <v>9750</v>
      </c>
      <c r="D353">
        <v>6500</v>
      </c>
      <c r="E353">
        <v>5000</v>
      </c>
      <c r="F353">
        <v>2250</v>
      </c>
      <c r="G353">
        <v>10300</v>
      </c>
    </row>
    <row r="354" spans="1:7">
      <c r="A354" s="142">
        <f t="shared" si="2"/>
        <v>41264</v>
      </c>
      <c r="B354">
        <v>8000</v>
      </c>
      <c r="C354">
        <v>9500</v>
      </c>
      <c r="D354">
        <v>6500</v>
      </c>
      <c r="E354">
        <v>5000</v>
      </c>
      <c r="F354">
        <v>2250</v>
      </c>
      <c r="G354">
        <v>10750</v>
      </c>
    </row>
    <row r="355" spans="1:7">
      <c r="A355" s="142">
        <v>41278</v>
      </c>
      <c r="B355">
        <v>8000</v>
      </c>
      <c r="C355">
        <v>7500</v>
      </c>
      <c r="D355">
        <v>6100</v>
      </c>
      <c r="E355">
        <v>4250</v>
      </c>
      <c r="F355">
        <v>2000</v>
      </c>
      <c r="G355">
        <v>11750</v>
      </c>
    </row>
    <row r="356" spans="1:7">
      <c r="A356" s="142">
        <f t="shared" ref="A356:A402" si="3">A355+7</f>
        <v>41285</v>
      </c>
      <c r="B356">
        <v>8000</v>
      </c>
      <c r="C356">
        <v>7750</v>
      </c>
      <c r="D356">
        <v>6000</v>
      </c>
      <c r="E356">
        <v>4000</v>
      </c>
      <c r="F356">
        <v>2250</v>
      </c>
      <c r="G356">
        <v>12000</v>
      </c>
    </row>
    <row r="357" spans="1:7">
      <c r="A357" s="142">
        <f t="shared" si="3"/>
        <v>41292</v>
      </c>
      <c r="B357">
        <v>8500</v>
      </c>
      <c r="C357">
        <v>7500</v>
      </c>
      <c r="D357">
        <v>5500</v>
      </c>
      <c r="E357">
        <v>3750</v>
      </c>
      <c r="F357">
        <v>2300</v>
      </c>
      <c r="G357">
        <v>12150</v>
      </c>
    </row>
    <row r="358" spans="1:7">
      <c r="A358" s="142">
        <f t="shared" si="3"/>
        <v>41299</v>
      </c>
      <c r="B358">
        <v>8700</v>
      </c>
      <c r="C358">
        <v>7300</v>
      </c>
      <c r="D358">
        <v>5000</v>
      </c>
      <c r="E358">
        <v>3500</v>
      </c>
      <c r="F358">
        <v>3300</v>
      </c>
      <c r="G358">
        <v>12750</v>
      </c>
    </row>
    <row r="359" spans="1:7">
      <c r="A359" s="142">
        <f t="shared" si="3"/>
        <v>41306</v>
      </c>
      <c r="B359">
        <v>9000</v>
      </c>
      <c r="C359">
        <v>7300</v>
      </c>
      <c r="D359">
        <v>5000</v>
      </c>
      <c r="E359">
        <v>3250</v>
      </c>
      <c r="F359">
        <v>2900</v>
      </c>
      <c r="G359">
        <v>12850</v>
      </c>
    </row>
    <row r="360" spans="1:7">
      <c r="A360" s="142">
        <f t="shared" si="3"/>
        <v>41313</v>
      </c>
      <c r="B360">
        <v>8500</v>
      </c>
      <c r="C360">
        <v>7500</v>
      </c>
      <c r="D360">
        <v>5500</v>
      </c>
      <c r="E360">
        <v>3250</v>
      </c>
      <c r="F360">
        <v>2700</v>
      </c>
      <c r="G360">
        <v>13250</v>
      </c>
    </row>
    <row r="361" spans="1:7">
      <c r="A361" s="142">
        <f t="shared" si="3"/>
        <v>41320</v>
      </c>
      <c r="B361">
        <v>8300</v>
      </c>
      <c r="C361">
        <v>7500</v>
      </c>
      <c r="D361">
        <v>5500</v>
      </c>
      <c r="E361">
        <v>2750</v>
      </c>
      <c r="F361">
        <v>2700</v>
      </c>
      <c r="G361">
        <v>13500</v>
      </c>
    </row>
    <row r="362" spans="1:7">
      <c r="A362" s="142">
        <f t="shared" si="3"/>
        <v>41327</v>
      </c>
      <c r="B362">
        <v>9000</v>
      </c>
      <c r="C362">
        <v>8150</v>
      </c>
      <c r="D362">
        <v>5200</v>
      </c>
      <c r="E362">
        <v>2750</v>
      </c>
      <c r="F362">
        <v>2350</v>
      </c>
      <c r="G362">
        <v>13750</v>
      </c>
    </row>
    <row r="363" spans="1:7">
      <c r="A363" s="142">
        <f t="shared" si="3"/>
        <v>41334</v>
      </c>
      <c r="B363">
        <v>9500</v>
      </c>
      <c r="C363">
        <v>8250</v>
      </c>
      <c r="D363">
        <v>7000</v>
      </c>
      <c r="E363">
        <v>3000</v>
      </c>
      <c r="F363">
        <v>3000</v>
      </c>
      <c r="G363">
        <v>15750</v>
      </c>
    </row>
    <row r="364" spans="1:7">
      <c r="A364" s="142">
        <f t="shared" si="3"/>
        <v>41341</v>
      </c>
      <c r="B364">
        <v>10000</v>
      </c>
      <c r="C364">
        <v>9450</v>
      </c>
      <c r="D364">
        <v>7250</v>
      </c>
      <c r="E364">
        <v>3000</v>
      </c>
      <c r="F364">
        <v>3000</v>
      </c>
      <c r="G364">
        <v>17500</v>
      </c>
    </row>
    <row r="365" spans="1:7">
      <c r="A365" s="142">
        <f t="shared" si="3"/>
        <v>41348</v>
      </c>
      <c r="B365">
        <v>10750</v>
      </c>
      <c r="C365">
        <v>9450</v>
      </c>
      <c r="D365">
        <v>8750</v>
      </c>
      <c r="E365">
        <v>3500</v>
      </c>
      <c r="F365">
        <v>3000</v>
      </c>
      <c r="G365">
        <v>17600</v>
      </c>
    </row>
    <row r="366" spans="1:7">
      <c r="A366" s="142">
        <f t="shared" si="3"/>
        <v>41355</v>
      </c>
      <c r="B366">
        <v>11500</v>
      </c>
      <c r="C366">
        <v>10750</v>
      </c>
      <c r="D366">
        <v>9500</v>
      </c>
      <c r="E366">
        <v>3750</v>
      </c>
      <c r="F366">
        <v>3700</v>
      </c>
      <c r="G366">
        <v>19350</v>
      </c>
    </row>
    <row r="367" spans="1:7">
      <c r="A367" s="142">
        <f t="shared" si="3"/>
        <v>41362</v>
      </c>
      <c r="B367">
        <v>11500</v>
      </c>
      <c r="C367">
        <v>11000</v>
      </c>
      <c r="D367">
        <v>9000</v>
      </c>
      <c r="E367">
        <v>3250</v>
      </c>
      <c r="F367">
        <v>3700</v>
      </c>
      <c r="G367">
        <v>18000</v>
      </c>
    </row>
    <row r="368" spans="1:7">
      <c r="A368" s="142">
        <f t="shared" si="3"/>
        <v>41369</v>
      </c>
      <c r="B368">
        <v>11500</v>
      </c>
      <c r="C368">
        <v>11500</v>
      </c>
      <c r="D368">
        <v>8750</v>
      </c>
      <c r="E368">
        <v>3500</v>
      </c>
      <c r="F368">
        <v>3950</v>
      </c>
      <c r="G368">
        <v>16000</v>
      </c>
    </row>
    <row r="369" spans="1:7">
      <c r="A369" s="142">
        <f t="shared" si="3"/>
        <v>41376</v>
      </c>
      <c r="B369">
        <v>11500</v>
      </c>
      <c r="C369">
        <v>11350</v>
      </c>
      <c r="D369">
        <v>8000</v>
      </c>
      <c r="E369">
        <v>3750</v>
      </c>
      <c r="F369">
        <v>3700</v>
      </c>
      <c r="G369">
        <v>16250</v>
      </c>
    </row>
    <row r="370" spans="1:7">
      <c r="A370" s="142">
        <f t="shared" si="3"/>
        <v>41383</v>
      </c>
      <c r="B370">
        <v>11500</v>
      </c>
      <c r="C370">
        <v>11450</v>
      </c>
      <c r="D370">
        <v>7750</v>
      </c>
      <c r="E370">
        <v>3750</v>
      </c>
      <c r="F370">
        <v>3700</v>
      </c>
      <c r="G370">
        <v>16000</v>
      </c>
    </row>
    <row r="371" spans="1:7">
      <c r="A371" s="142">
        <f t="shared" si="3"/>
        <v>41390</v>
      </c>
      <c r="B371">
        <v>11250</v>
      </c>
      <c r="C371">
        <v>11750</v>
      </c>
      <c r="D371">
        <v>7500</v>
      </c>
      <c r="E371">
        <v>3750</v>
      </c>
      <c r="F371">
        <v>3200</v>
      </c>
      <c r="G371">
        <v>16000</v>
      </c>
    </row>
    <row r="372" spans="1:7">
      <c r="A372" s="142">
        <f t="shared" si="3"/>
        <v>41397</v>
      </c>
      <c r="B372">
        <v>12000</v>
      </c>
      <c r="C372">
        <v>11500</v>
      </c>
      <c r="D372">
        <v>7400</v>
      </c>
      <c r="E372">
        <v>3500</v>
      </c>
      <c r="F372">
        <v>3200</v>
      </c>
      <c r="G372">
        <v>15750</v>
      </c>
    </row>
    <row r="373" spans="1:7">
      <c r="A373" s="142">
        <f t="shared" si="3"/>
        <v>41404</v>
      </c>
      <c r="B373">
        <v>11750</v>
      </c>
      <c r="C373">
        <v>11250</v>
      </c>
      <c r="D373">
        <v>7250</v>
      </c>
      <c r="E373">
        <v>3500</v>
      </c>
      <c r="F373">
        <v>3200</v>
      </c>
      <c r="G373">
        <v>15750</v>
      </c>
    </row>
    <row r="374" spans="1:7">
      <c r="A374" s="142">
        <f t="shared" si="3"/>
        <v>41411</v>
      </c>
      <c r="B374">
        <v>11250</v>
      </c>
      <c r="C374">
        <v>11250</v>
      </c>
      <c r="D374">
        <v>7200</v>
      </c>
      <c r="E374">
        <v>3450</v>
      </c>
      <c r="F374">
        <v>3200</v>
      </c>
      <c r="G374">
        <v>15750</v>
      </c>
    </row>
    <row r="375" spans="1:7">
      <c r="A375" s="142">
        <f t="shared" si="3"/>
        <v>41418</v>
      </c>
      <c r="B375">
        <v>11400</v>
      </c>
      <c r="C375">
        <v>11000</v>
      </c>
      <c r="D375">
        <v>7400</v>
      </c>
      <c r="E375">
        <v>3450</v>
      </c>
      <c r="F375">
        <v>3200</v>
      </c>
      <c r="G375">
        <v>15750</v>
      </c>
    </row>
    <row r="376" spans="1:7">
      <c r="A376" s="142">
        <f t="shared" si="3"/>
        <v>41425</v>
      </c>
      <c r="B376">
        <v>11500</v>
      </c>
      <c r="C376">
        <v>11000</v>
      </c>
      <c r="D376">
        <v>7000</v>
      </c>
      <c r="E376">
        <v>3450</v>
      </c>
      <c r="F376">
        <v>3200</v>
      </c>
      <c r="G376">
        <v>17250</v>
      </c>
    </row>
    <row r="377" spans="1:7">
      <c r="A377" s="142">
        <f t="shared" si="3"/>
        <v>41432</v>
      </c>
      <c r="B377">
        <v>11700</v>
      </c>
      <c r="C377">
        <v>11500</v>
      </c>
      <c r="D377">
        <v>6750</v>
      </c>
      <c r="E377">
        <v>3200</v>
      </c>
      <c r="F377">
        <v>3300</v>
      </c>
      <c r="G377">
        <v>17350</v>
      </c>
    </row>
    <row r="378" spans="1:7">
      <c r="A378" s="142">
        <f t="shared" si="3"/>
        <v>41439</v>
      </c>
      <c r="B378">
        <v>11450</v>
      </c>
      <c r="C378">
        <v>11500</v>
      </c>
      <c r="D378">
        <v>7000</v>
      </c>
      <c r="E378">
        <v>3200</v>
      </c>
      <c r="F378">
        <v>3300</v>
      </c>
      <c r="G378">
        <v>18250</v>
      </c>
    </row>
    <row r="379" spans="1:7">
      <c r="A379" s="142">
        <f t="shared" si="3"/>
        <v>41446</v>
      </c>
      <c r="B379">
        <v>11950</v>
      </c>
      <c r="C379">
        <v>11700</v>
      </c>
      <c r="D379">
        <v>7500</v>
      </c>
      <c r="E379">
        <v>3200</v>
      </c>
      <c r="F379">
        <v>3700</v>
      </c>
      <c r="G379">
        <v>19750</v>
      </c>
    </row>
    <row r="380" spans="1:7">
      <c r="A380" s="142">
        <f t="shared" si="3"/>
        <v>41453</v>
      </c>
      <c r="B380">
        <v>12000</v>
      </c>
      <c r="C380">
        <v>11700</v>
      </c>
      <c r="D380">
        <v>7450</v>
      </c>
      <c r="E380">
        <v>3200</v>
      </c>
      <c r="F380">
        <v>3700</v>
      </c>
      <c r="G380">
        <v>20500</v>
      </c>
    </row>
    <row r="381" spans="1:7">
      <c r="A381" s="142">
        <f t="shared" si="3"/>
        <v>41460</v>
      </c>
      <c r="B381">
        <v>12300</v>
      </c>
      <c r="C381">
        <v>12000</v>
      </c>
      <c r="D381">
        <v>7450</v>
      </c>
      <c r="E381">
        <v>3200</v>
      </c>
      <c r="F381">
        <v>3700</v>
      </c>
      <c r="G381">
        <v>18900</v>
      </c>
    </row>
    <row r="382" spans="1:7">
      <c r="A382" s="142">
        <f t="shared" si="3"/>
        <v>41467</v>
      </c>
      <c r="B382">
        <v>12300</v>
      </c>
      <c r="C382">
        <v>12200</v>
      </c>
      <c r="D382">
        <v>7450</v>
      </c>
      <c r="E382">
        <v>3650</v>
      </c>
      <c r="F382">
        <v>4100</v>
      </c>
      <c r="G382">
        <v>17150</v>
      </c>
    </row>
    <row r="383" spans="1:7">
      <c r="A383" s="142">
        <f t="shared" si="3"/>
        <v>41474</v>
      </c>
      <c r="B383">
        <v>12300</v>
      </c>
      <c r="C383">
        <v>12500</v>
      </c>
      <c r="D383">
        <v>7500</v>
      </c>
      <c r="E383">
        <v>4750</v>
      </c>
      <c r="F383">
        <v>4100</v>
      </c>
      <c r="G383">
        <v>17650</v>
      </c>
    </row>
    <row r="384" spans="1:7">
      <c r="A384" s="142">
        <f t="shared" si="3"/>
        <v>41481</v>
      </c>
      <c r="B384">
        <v>11550</v>
      </c>
      <c r="C384">
        <v>13200</v>
      </c>
      <c r="D384">
        <v>8200</v>
      </c>
      <c r="E384">
        <v>4700</v>
      </c>
      <c r="F384">
        <v>4000</v>
      </c>
      <c r="G384">
        <v>18150</v>
      </c>
    </row>
    <row r="385" spans="1:7">
      <c r="A385" s="142">
        <f t="shared" si="3"/>
        <v>41488</v>
      </c>
      <c r="B385">
        <v>10800</v>
      </c>
      <c r="C385">
        <v>14000</v>
      </c>
      <c r="D385">
        <v>8200</v>
      </c>
      <c r="E385">
        <v>4700</v>
      </c>
      <c r="F385">
        <v>4500</v>
      </c>
      <c r="G385">
        <v>16900</v>
      </c>
    </row>
    <row r="386" spans="1:7">
      <c r="A386" s="142">
        <f t="shared" si="3"/>
        <v>41495</v>
      </c>
      <c r="B386">
        <v>11250</v>
      </c>
      <c r="C386">
        <v>15500</v>
      </c>
      <c r="D386">
        <v>7750</v>
      </c>
      <c r="E386">
        <v>4600</v>
      </c>
      <c r="F386">
        <v>4500</v>
      </c>
      <c r="G386">
        <v>16200</v>
      </c>
    </row>
    <row r="387" spans="1:7">
      <c r="A387" s="142">
        <f t="shared" si="3"/>
        <v>41502</v>
      </c>
      <c r="B387">
        <v>11250</v>
      </c>
      <c r="C387">
        <v>16500</v>
      </c>
      <c r="D387">
        <v>7750</v>
      </c>
      <c r="E387">
        <v>4500</v>
      </c>
      <c r="F387">
        <v>4750</v>
      </c>
      <c r="G387">
        <v>15850</v>
      </c>
    </row>
    <row r="388" spans="1:7">
      <c r="A388" s="142">
        <f t="shared" si="3"/>
        <v>41509</v>
      </c>
      <c r="B388">
        <v>11750</v>
      </c>
      <c r="C388">
        <v>16250</v>
      </c>
      <c r="D388">
        <v>7770</v>
      </c>
      <c r="E388">
        <v>4400</v>
      </c>
      <c r="F388">
        <v>5250</v>
      </c>
      <c r="G388">
        <v>15250</v>
      </c>
    </row>
    <row r="389" spans="1:7">
      <c r="A389" s="142">
        <f t="shared" si="3"/>
        <v>41516</v>
      </c>
      <c r="B389">
        <v>14359</v>
      </c>
      <c r="C389">
        <v>18650</v>
      </c>
      <c r="D389">
        <v>8068</v>
      </c>
      <c r="E389">
        <v>4203</v>
      </c>
      <c r="F389">
        <v>5039</v>
      </c>
      <c r="G389">
        <v>15961</v>
      </c>
    </row>
    <row r="390" spans="1:7">
      <c r="A390" s="142">
        <f t="shared" si="3"/>
        <v>41523</v>
      </c>
      <c r="B390">
        <v>15050</v>
      </c>
      <c r="C390">
        <v>18915</v>
      </c>
      <c r="D390">
        <v>8275</v>
      </c>
      <c r="E390">
        <v>4486</v>
      </c>
      <c r="F390">
        <v>5411</v>
      </c>
      <c r="G390">
        <v>15322</v>
      </c>
    </row>
    <row r="391" spans="1:7">
      <c r="A391" s="142">
        <f t="shared" si="3"/>
        <v>41530</v>
      </c>
      <c r="B391">
        <v>14900</v>
      </c>
      <c r="C391">
        <v>16010</v>
      </c>
      <c r="D391">
        <v>8662</v>
      </c>
      <c r="E391">
        <v>4842</v>
      </c>
      <c r="F391">
        <v>5267</v>
      </c>
      <c r="G391">
        <v>15467</v>
      </c>
    </row>
    <row r="392" spans="1:7">
      <c r="A392" s="142">
        <f t="shared" si="3"/>
        <v>41537</v>
      </c>
      <c r="B392">
        <v>14913</v>
      </c>
      <c r="C392">
        <v>15240</v>
      </c>
      <c r="D392">
        <v>9044</v>
      </c>
      <c r="E392">
        <v>5200</v>
      </c>
      <c r="F392">
        <v>5350</v>
      </c>
      <c r="G392">
        <v>16611</v>
      </c>
    </row>
    <row r="393" spans="1:7">
      <c r="A393" s="142">
        <f t="shared" si="3"/>
        <v>41544</v>
      </c>
      <c r="B393">
        <v>16519</v>
      </c>
      <c r="C393">
        <v>15645</v>
      </c>
      <c r="D393">
        <v>10335</v>
      </c>
      <c r="E393">
        <v>5950</v>
      </c>
      <c r="F393">
        <v>5617</v>
      </c>
      <c r="G393">
        <v>19078</v>
      </c>
    </row>
    <row r="394" spans="1:7">
      <c r="A394" s="142">
        <f t="shared" si="3"/>
        <v>41551</v>
      </c>
      <c r="B394">
        <v>17769</v>
      </c>
      <c r="C394">
        <v>16155</v>
      </c>
      <c r="D394">
        <v>10828</v>
      </c>
      <c r="E394">
        <v>6207</v>
      </c>
      <c r="F394">
        <v>5672</v>
      </c>
      <c r="G394">
        <v>19478</v>
      </c>
    </row>
    <row r="395" spans="1:7">
      <c r="A395" s="142">
        <f t="shared" si="3"/>
        <v>41558</v>
      </c>
      <c r="B395">
        <v>19744</v>
      </c>
      <c r="C395">
        <v>16930</v>
      </c>
      <c r="D395">
        <v>11439</v>
      </c>
      <c r="E395">
        <v>6517</v>
      </c>
      <c r="F395">
        <v>5989</v>
      </c>
      <c r="G395">
        <v>20511</v>
      </c>
    </row>
    <row r="396" spans="1:7">
      <c r="A396" s="142">
        <f t="shared" si="3"/>
        <v>41565</v>
      </c>
      <c r="B396">
        <v>20756</v>
      </c>
      <c r="C396">
        <v>17645</v>
      </c>
      <c r="D396">
        <v>11165</v>
      </c>
      <c r="E396">
        <v>6364</v>
      </c>
      <c r="F396">
        <v>6339</v>
      </c>
      <c r="G396">
        <v>21628</v>
      </c>
    </row>
    <row r="397" spans="1:7">
      <c r="A397" s="142">
        <f t="shared" si="3"/>
        <v>41572</v>
      </c>
      <c r="B397">
        <v>20750</v>
      </c>
      <c r="C397">
        <v>19830</v>
      </c>
      <c r="D397">
        <v>11380</v>
      </c>
      <c r="E397">
        <v>6354</v>
      </c>
      <c r="F397">
        <v>6694</v>
      </c>
      <c r="G397">
        <v>22461</v>
      </c>
    </row>
    <row r="398" spans="1:7">
      <c r="A398" s="142">
        <f t="shared" si="3"/>
        <v>41579</v>
      </c>
      <c r="B398">
        <v>20614</v>
      </c>
      <c r="C398">
        <v>20189</v>
      </c>
      <c r="D398">
        <v>11494</v>
      </c>
      <c r="E398">
        <v>6575</v>
      </c>
      <c r="F398">
        <v>6738</v>
      </c>
      <c r="G398">
        <v>22775</v>
      </c>
    </row>
    <row r="399" spans="1:7">
      <c r="A399" s="142">
        <f t="shared" si="3"/>
        <v>41586</v>
      </c>
      <c r="B399">
        <v>21293</v>
      </c>
      <c r="C399">
        <v>20878</v>
      </c>
      <c r="D399">
        <v>11711</v>
      </c>
      <c r="E399">
        <v>6867</v>
      </c>
      <c r="F399">
        <v>7025</v>
      </c>
      <c r="G399">
        <v>23881</v>
      </c>
    </row>
    <row r="400" spans="1:7">
      <c r="A400" s="142">
        <f t="shared" si="3"/>
        <v>41593</v>
      </c>
      <c r="B400">
        <v>21721</v>
      </c>
      <c r="C400">
        <v>20800</v>
      </c>
      <c r="D400">
        <v>12092</v>
      </c>
      <c r="E400">
        <v>7088</v>
      </c>
      <c r="F400">
        <v>7231</v>
      </c>
      <c r="G400">
        <v>25344</v>
      </c>
    </row>
    <row r="401" spans="1:7">
      <c r="A401" s="142">
        <f t="shared" si="3"/>
        <v>41600</v>
      </c>
      <c r="B401">
        <v>22132</v>
      </c>
      <c r="C401">
        <v>20689</v>
      </c>
      <c r="D401">
        <v>12583</v>
      </c>
      <c r="E401">
        <v>7425</v>
      </c>
      <c r="F401">
        <v>7556</v>
      </c>
      <c r="G401">
        <v>26169</v>
      </c>
    </row>
    <row r="402" spans="1:7">
      <c r="A402" s="142">
        <f t="shared" si="3"/>
        <v>41607</v>
      </c>
      <c r="B402">
        <v>22433</v>
      </c>
      <c r="C402">
        <v>21331</v>
      </c>
      <c r="D402">
        <v>13388</v>
      </c>
      <c r="E402">
        <v>7975</v>
      </c>
      <c r="F402">
        <v>8007</v>
      </c>
      <c r="G402">
        <v>28893</v>
      </c>
    </row>
    <row r="403" spans="1:7">
      <c r="A403" s="142">
        <f>IF(ISBLANK(B403),"",DATE(YEAR(A402),MONTH(A402),DAY(A402)+7))</f>
        <v>41614</v>
      </c>
      <c r="B403">
        <v>23767</v>
      </c>
      <c r="C403">
        <v>21900</v>
      </c>
      <c r="D403">
        <v>13693</v>
      </c>
      <c r="E403">
        <v>8265</v>
      </c>
      <c r="F403">
        <v>9279</v>
      </c>
      <c r="G403">
        <v>30964</v>
      </c>
    </row>
    <row r="404" spans="1:7">
      <c r="A404" s="142">
        <f>IF(ISBLANK(B404),"",DATE(YEAR(A403),MONTH(A403),DAY(A403)+7))</f>
        <v>41621</v>
      </c>
      <c r="B404">
        <v>24529</v>
      </c>
      <c r="C404">
        <v>22167</v>
      </c>
      <c r="D404">
        <v>12428</v>
      </c>
      <c r="E404">
        <v>7355</v>
      </c>
      <c r="F404">
        <v>10181</v>
      </c>
      <c r="G404">
        <v>33494</v>
      </c>
    </row>
    <row r="405" spans="1:7">
      <c r="A405" s="142">
        <f t="shared" ref="A405:A482" si="4">IF(ISBLANK(B405),"",DATE(YEAR(A404),MONTH(A404),DAY(A404)+7))</f>
        <v>41628</v>
      </c>
      <c r="B405">
        <v>24200</v>
      </c>
      <c r="C405">
        <v>21583</v>
      </c>
      <c r="D405">
        <v>10919</v>
      </c>
      <c r="E405">
        <v>6690</v>
      </c>
      <c r="F405">
        <v>9494</v>
      </c>
      <c r="G405">
        <v>33506</v>
      </c>
    </row>
    <row r="406" spans="1:7">
      <c r="A406" s="142">
        <f>IF(ISBLANK(B406),"",DATE(YEAR(A405),MONTH(A405),DAY(A405)+7))</f>
        <v>41635</v>
      </c>
      <c r="B406">
        <v>24200</v>
      </c>
      <c r="C406">
        <v>21583</v>
      </c>
      <c r="D406">
        <v>10919</v>
      </c>
      <c r="E406">
        <v>6690</v>
      </c>
      <c r="F406">
        <v>9494</v>
      </c>
      <c r="G406">
        <v>33506</v>
      </c>
    </row>
    <row r="407" spans="1:7">
      <c r="A407" s="142">
        <v>41642</v>
      </c>
      <c r="B407">
        <v>21259</v>
      </c>
      <c r="C407">
        <v>19667</v>
      </c>
      <c r="D407">
        <v>7763</v>
      </c>
      <c r="E407">
        <v>4458</v>
      </c>
      <c r="F407">
        <v>8306</v>
      </c>
      <c r="G407">
        <v>29688</v>
      </c>
    </row>
    <row r="408" spans="1:7">
      <c r="A408" s="142">
        <f t="shared" si="4"/>
        <v>41649</v>
      </c>
      <c r="B408">
        <v>20869</v>
      </c>
      <c r="C408">
        <v>19835</v>
      </c>
      <c r="D408">
        <v>7414</v>
      </c>
      <c r="E408">
        <v>4075</v>
      </c>
      <c r="F408">
        <v>7911</v>
      </c>
      <c r="G408">
        <v>27989</v>
      </c>
    </row>
    <row r="409" spans="1:7">
      <c r="A409" s="142">
        <f t="shared" si="4"/>
        <v>41656</v>
      </c>
      <c r="B409">
        <v>20638</v>
      </c>
      <c r="C409">
        <v>19735</v>
      </c>
      <c r="D409">
        <v>6888</v>
      </c>
      <c r="E409">
        <v>3660</v>
      </c>
      <c r="F409">
        <v>7422</v>
      </c>
      <c r="G409">
        <v>28594</v>
      </c>
    </row>
    <row r="410" spans="1:7">
      <c r="A410" s="142">
        <f t="shared" si="4"/>
        <v>41663</v>
      </c>
      <c r="B410">
        <v>20269</v>
      </c>
      <c r="C410">
        <v>19395</v>
      </c>
      <c r="D410">
        <v>6367</v>
      </c>
      <c r="E410">
        <v>2692</v>
      </c>
      <c r="F410">
        <v>7228</v>
      </c>
      <c r="G410">
        <v>28011</v>
      </c>
    </row>
    <row r="411" spans="1:7">
      <c r="A411" s="142">
        <f t="shared" si="4"/>
        <v>41670</v>
      </c>
      <c r="B411">
        <v>19163</v>
      </c>
      <c r="C411">
        <v>18300</v>
      </c>
      <c r="D411">
        <v>5613</v>
      </c>
      <c r="E411">
        <v>2050</v>
      </c>
      <c r="F411">
        <v>6522</v>
      </c>
      <c r="G411">
        <v>23972</v>
      </c>
    </row>
    <row r="412" spans="1:7">
      <c r="A412" s="142">
        <f t="shared" si="4"/>
        <v>41677</v>
      </c>
      <c r="B412">
        <v>18288</v>
      </c>
      <c r="C412">
        <v>17740</v>
      </c>
      <c r="D412">
        <v>5156</v>
      </c>
      <c r="E412">
        <v>1810</v>
      </c>
      <c r="F412">
        <v>5933</v>
      </c>
      <c r="G412">
        <v>21839</v>
      </c>
    </row>
    <row r="413" spans="1:7">
      <c r="A413" s="142">
        <f t="shared" si="4"/>
        <v>41684</v>
      </c>
      <c r="B413">
        <v>18381</v>
      </c>
      <c r="C413">
        <v>17739</v>
      </c>
      <c r="D413">
        <v>6972</v>
      </c>
      <c r="E413">
        <v>2850</v>
      </c>
      <c r="F413">
        <v>5967</v>
      </c>
      <c r="G413">
        <v>21772</v>
      </c>
    </row>
    <row r="414" spans="1:7">
      <c r="A414" s="142">
        <f t="shared" si="4"/>
        <v>41691</v>
      </c>
      <c r="B414">
        <v>18569</v>
      </c>
      <c r="C414">
        <v>17740</v>
      </c>
      <c r="D414">
        <v>9411</v>
      </c>
      <c r="E414">
        <v>4342</v>
      </c>
      <c r="F414">
        <v>5953</v>
      </c>
      <c r="G414">
        <v>22044</v>
      </c>
    </row>
    <row r="415" spans="1:7">
      <c r="A415" s="142">
        <f t="shared" si="4"/>
        <v>41698</v>
      </c>
      <c r="B415">
        <v>18688</v>
      </c>
      <c r="C415">
        <v>17385</v>
      </c>
      <c r="D415">
        <v>10489</v>
      </c>
      <c r="E415">
        <v>5075</v>
      </c>
      <c r="F415">
        <v>5478</v>
      </c>
      <c r="G415">
        <v>19561</v>
      </c>
    </row>
    <row r="416" spans="1:7">
      <c r="A416" s="142">
        <f t="shared" si="4"/>
        <v>41705</v>
      </c>
      <c r="B416">
        <v>18444</v>
      </c>
      <c r="C416">
        <v>17230</v>
      </c>
      <c r="D416">
        <v>11917</v>
      </c>
      <c r="E416">
        <v>5742</v>
      </c>
      <c r="F416">
        <v>5467</v>
      </c>
      <c r="G416">
        <v>18189</v>
      </c>
    </row>
    <row r="417" spans="1:7">
      <c r="A417" s="142">
        <f t="shared" si="4"/>
        <v>41712</v>
      </c>
      <c r="B417">
        <v>18525</v>
      </c>
      <c r="C417">
        <v>17475</v>
      </c>
      <c r="D417">
        <v>12617</v>
      </c>
      <c r="E417">
        <v>6142</v>
      </c>
      <c r="F417">
        <v>5383</v>
      </c>
      <c r="G417">
        <v>18044</v>
      </c>
    </row>
    <row r="418" spans="1:7">
      <c r="A418" s="142">
        <f t="shared" si="4"/>
        <v>41719</v>
      </c>
      <c r="B418">
        <v>19031</v>
      </c>
      <c r="C418">
        <v>18240</v>
      </c>
      <c r="D418">
        <v>13591</v>
      </c>
      <c r="E418">
        <v>6850</v>
      </c>
      <c r="F418">
        <v>5750</v>
      </c>
      <c r="G418">
        <v>17239</v>
      </c>
    </row>
    <row r="419" spans="1:7">
      <c r="A419" s="142">
        <f t="shared" si="4"/>
        <v>41726</v>
      </c>
      <c r="B419">
        <v>18481</v>
      </c>
      <c r="C419">
        <v>17846</v>
      </c>
      <c r="D419">
        <v>12478</v>
      </c>
      <c r="E419">
        <v>6450</v>
      </c>
      <c r="F419">
        <v>5828</v>
      </c>
      <c r="G419">
        <v>13261</v>
      </c>
    </row>
    <row r="420" spans="1:7">
      <c r="A420" s="142">
        <f t="shared" si="4"/>
        <v>41733</v>
      </c>
      <c r="B420">
        <v>17094</v>
      </c>
      <c r="C420">
        <v>16255</v>
      </c>
      <c r="D420">
        <v>10444</v>
      </c>
      <c r="E420">
        <v>6008</v>
      </c>
      <c r="F420">
        <v>6078</v>
      </c>
      <c r="G420">
        <v>11600</v>
      </c>
    </row>
    <row r="421" spans="1:7">
      <c r="A421" s="142">
        <f t="shared" si="4"/>
        <v>41740</v>
      </c>
      <c r="B421">
        <v>15800</v>
      </c>
      <c r="C421">
        <v>15485</v>
      </c>
      <c r="D421">
        <v>9578</v>
      </c>
      <c r="E421">
        <v>5933</v>
      </c>
      <c r="F421">
        <v>5578</v>
      </c>
      <c r="G421">
        <v>9683</v>
      </c>
    </row>
    <row r="422" spans="1:7">
      <c r="A422" s="142">
        <f t="shared" si="4"/>
        <v>41747</v>
      </c>
      <c r="B422">
        <v>15431</v>
      </c>
      <c r="C422">
        <v>15000</v>
      </c>
      <c r="D422">
        <v>9406</v>
      </c>
      <c r="E422">
        <v>6167</v>
      </c>
      <c r="F422">
        <v>5472</v>
      </c>
      <c r="G422">
        <v>9000</v>
      </c>
    </row>
    <row r="423" spans="1:7">
      <c r="A423" s="142">
        <f t="shared" si="4"/>
        <v>41754</v>
      </c>
      <c r="B423">
        <v>15338</v>
      </c>
      <c r="C423">
        <v>14650</v>
      </c>
      <c r="D423">
        <v>9388</v>
      </c>
      <c r="E423">
        <v>6658</v>
      </c>
      <c r="F423">
        <v>5417</v>
      </c>
      <c r="G423">
        <v>8750</v>
      </c>
    </row>
    <row r="424" spans="1:7">
      <c r="A424" s="142">
        <f t="shared" si="4"/>
        <v>41761</v>
      </c>
      <c r="B424">
        <v>15079</v>
      </c>
      <c r="C424">
        <v>13263</v>
      </c>
      <c r="D424">
        <v>9571</v>
      </c>
      <c r="E424">
        <v>6950</v>
      </c>
      <c r="F424">
        <v>5463</v>
      </c>
      <c r="G424">
        <v>9700</v>
      </c>
    </row>
    <row r="425" spans="1:7">
      <c r="A425" s="142">
        <f t="shared" si="4"/>
        <v>41768</v>
      </c>
      <c r="B425">
        <v>14669</v>
      </c>
      <c r="C425">
        <v>12733</v>
      </c>
      <c r="D425">
        <v>9763</v>
      </c>
      <c r="E425">
        <v>7046</v>
      </c>
      <c r="F425">
        <v>5428</v>
      </c>
      <c r="G425">
        <v>10317</v>
      </c>
    </row>
    <row r="426" spans="1:7">
      <c r="A426" s="142">
        <f t="shared" si="4"/>
        <v>41775</v>
      </c>
      <c r="B426">
        <v>13825</v>
      </c>
      <c r="C426">
        <v>11889</v>
      </c>
      <c r="D426">
        <v>9559</v>
      </c>
      <c r="E426">
        <v>7000</v>
      </c>
      <c r="F426">
        <v>5311</v>
      </c>
      <c r="G426">
        <v>11019</v>
      </c>
    </row>
    <row r="427" spans="1:7">
      <c r="A427" s="142">
        <f t="shared" si="4"/>
        <v>41782</v>
      </c>
      <c r="B427">
        <v>13325</v>
      </c>
      <c r="C427">
        <v>11233</v>
      </c>
      <c r="D427">
        <v>9194</v>
      </c>
      <c r="E427">
        <v>6892</v>
      </c>
      <c r="F427">
        <v>4967</v>
      </c>
      <c r="G427">
        <v>10722</v>
      </c>
    </row>
    <row r="428" spans="1:7">
      <c r="A428" s="142">
        <f t="shared" si="4"/>
        <v>41789</v>
      </c>
      <c r="B428">
        <v>12763</v>
      </c>
      <c r="C428">
        <v>10861</v>
      </c>
      <c r="D428">
        <v>8650</v>
      </c>
      <c r="E428">
        <v>6600</v>
      </c>
      <c r="F428">
        <v>4817</v>
      </c>
      <c r="G428">
        <v>10483</v>
      </c>
    </row>
    <row r="429" spans="1:7">
      <c r="A429" s="142">
        <f t="shared" si="4"/>
        <v>41796</v>
      </c>
      <c r="B429">
        <v>12463</v>
      </c>
      <c r="C429">
        <v>10578</v>
      </c>
      <c r="D429">
        <v>8313</v>
      </c>
      <c r="E429">
        <v>6346</v>
      </c>
      <c r="F429">
        <v>4722</v>
      </c>
      <c r="G429">
        <v>10033</v>
      </c>
    </row>
    <row r="430" spans="1:7">
      <c r="A430" s="142">
        <f t="shared" si="4"/>
        <v>41803</v>
      </c>
      <c r="B430">
        <v>12131</v>
      </c>
      <c r="C430">
        <v>10033</v>
      </c>
      <c r="D430">
        <v>7725</v>
      </c>
      <c r="E430">
        <v>5808</v>
      </c>
      <c r="F430">
        <v>4256</v>
      </c>
      <c r="G430">
        <v>9089</v>
      </c>
    </row>
    <row r="431" spans="1:7">
      <c r="A431" s="142">
        <f t="shared" si="4"/>
        <v>41810</v>
      </c>
      <c r="B431">
        <v>11669</v>
      </c>
      <c r="C431">
        <v>9578</v>
      </c>
      <c r="D431">
        <v>7359</v>
      </c>
      <c r="E431">
        <v>5379</v>
      </c>
      <c r="F431">
        <v>3150</v>
      </c>
      <c r="G431">
        <v>8978</v>
      </c>
    </row>
    <row r="432" spans="1:7">
      <c r="A432" s="142">
        <f t="shared" si="4"/>
        <v>41817</v>
      </c>
      <c r="B432">
        <v>11225</v>
      </c>
      <c r="C432">
        <v>9206</v>
      </c>
      <c r="D432">
        <v>7406</v>
      </c>
      <c r="E432">
        <v>5400</v>
      </c>
      <c r="F432">
        <v>2542</v>
      </c>
      <c r="G432">
        <v>8161</v>
      </c>
    </row>
    <row r="433" spans="1:7">
      <c r="A433" s="142">
        <f t="shared" si="4"/>
        <v>41824</v>
      </c>
      <c r="B433">
        <v>10950</v>
      </c>
      <c r="C433">
        <v>8975</v>
      </c>
      <c r="D433">
        <v>7578</v>
      </c>
      <c r="E433">
        <v>5813</v>
      </c>
      <c r="F433">
        <v>2075</v>
      </c>
      <c r="G433">
        <v>7129</v>
      </c>
    </row>
    <row r="434" spans="1:7">
      <c r="A434" s="142">
        <f t="shared" si="4"/>
        <v>41831</v>
      </c>
      <c r="B434">
        <v>10581</v>
      </c>
      <c r="C434">
        <v>8672</v>
      </c>
      <c r="D434">
        <v>7544</v>
      </c>
      <c r="E434">
        <v>5958</v>
      </c>
      <c r="F434">
        <v>1906</v>
      </c>
      <c r="G434">
        <v>8628</v>
      </c>
    </row>
    <row r="435" spans="1:7">
      <c r="A435" s="142">
        <f t="shared" si="4"/>
        <v>41838</v>
      </c>
      <c r="B435">
        <v>10050</v>
      </c>
      <c r="C435">
        <v>8394</v>
      </c>
      <c r="D435">
        <v>7413</v>
      </c>
      <c r="E435">
        <v>5850</v>
      </c>
      <c r="F435">
        <v>1886</v>
      </c>
      <c r="G435">
        <v>8233</v>
      </c>
    </row>
    <row r="436" spans="1:7">
      <c r="A436" s="142">
        <f t="shared" si="4"/>
        <v>41845</v>
      </c>
      <c r="B436">
        <v>9913</v>
      </c>
      <c r="C436">
        <v>8667</v>
      </c>
      <c r="D436">
        <v>7509</v>
      </c>
      <c r="E436">
        <v>6333</v>
      </c>
      <c r="F436">
        <v>2064</v>
      </c>
      <c r="G436">
        <v>8444</v>
      </c>
    </row>
    <row r="437" spans="1:7">
      <c r="A437" s="142">
        <f t="shared" si="4"/>
        <v>41852</v>
      </c>
      <c r="B437">
        <v>10421</v>
      </c>
      <c r="C437">
        <v>10338</v>
      </c>
      <c r="D437">
        <v>8121</v>
      </c>
      <c r="E437">
        <v>6810</v>
      </c>
      <c r="F437">
        <v>2344</v>
      </c>
      <c r="G437">
        <v>8944</v>
      </c>
    </row>
    <row r="438" spans="1:7">
      <c r="A438" s="142">
        <f t="shared" si="4"/>
        <v>41859</v>
      </c>
      <c r="B438">
        <v>11679</v>
      </c>
      <c r="C438">
        <v>12731</v>
      </c>
      <c r="D438">
        <v>8207</v>
      </c>
      <c r="E438">
        <v>6970</v>
      </c>
      <c r="F438">
        <v>2700</v>
      </c>
      <c r="G438">
        <v>8406</v>
      </c>
    </row>
    <row r="439" spans="1:7">
      <c r="A439" s="142">
        <f t="shared" si="4"/>
        <v>41866</v>
      </c>
      <c r="B439">
        <v>12621</v>
      </c>
      <c r="C439">
        <v>14294</v>
      </c>
      <c r="D439">
        <v>8557</v>
      </c>
      <c r="E439">
        <v>7270</v>
      </c>
      <c r="F439">
        <v>3544</v>
      </c>
      <c r="G439">
        <v>11244</v>
      </c>
    </row>
    <row r="440" spans="1:7">
      <c r="A440" s="142">
        <f t="shared" si="4"/>
        <v>41873</v>
      </c>
      <c r="B440">
        <v>13357</v>
      </c>
      <c r="C440">
        <v>14825</v>
      </c>
      <c r="D440">
        <v>9193</v>
      </c>
      <c r="E440">
        <v>7570</v>
      </c>
      <c r="F440">
        <v>4506</v>
      </c>
      <c r="G440">
        <v>12756</v>
      </c>
    </row>
    <row r="441" spans="1:7">
      <c r="A441" s="142">
        <f t="shared" si="4"/>
        <v>41880</v>
      </c>
      <c r="B441">
        <v>13564</v>
      </c>
      <c r="C441">
        <v>15081</v>
      </c>
      <c r="D441">
        <v>9414</v>
      </c>
      <c r="E441">
        <v>7660</v>
      </c>
      <c r="F441">
        <v>4794</v>
      </c>
      <c r="G441">
        <v>13533</v>
      </c>
    </row>
    <row r="442" spans="1:7">
      <c r="A442" s="142">
        <f t="shared" si="4"/>
        <v>41887</v>
      </c>
      <c r="B442">
        <v>13600</v>
      </c>
      <c r="C442">
        <v>15013</v>
      </c>
      <c r="D442">
        <v>9875</v>
      </c>
      <c r="E442">
        <v>7763</v>
      </c>
      <c r="F442">
        <v>5038</v>
      </c>
      <c r="G442">
        <v>14328</v>
      </c>
    </row>
    <row r="443" spans="1:7">
      <c r="A443" s="142">
        <f t="shared" si="4"/>
        <v>41894</v>
      </c>
      <c r="B443">
        <v>13471</v>
      </c>
      <c r="C443">
        <v>14631</v>
      </c>
      <c r="D443">
        <v>9918</v>
      </c>
      <c r="E443">
        <v>7830</v>
      </c>
      <c r="F443">
        <v>4938</v>
      </c>
      <c r="G443">
        <v>15617</v>
      </c>
    </row>
    <row r="444" spans="1:7">
      <c r="A444" s="142">
        <f t="shared" si="4"/>
        <v>41901</v>
      </c>
      <c r="B444">
        <v>14400</v>
      </c>
      <c r="C444">
        <v>14106</v>
      </c>
      <c r="D444">
        <v>9671</v>
      </c>
      <c r="E444">
        <v>7620</v>
      </c>
      <c r="F444">
        <v>4725</v>
      </c>
      <c r="G444">
        <v>18300</v>
      </c>
    </row>
    <row r="445" spans="1:7">
      <c r="A445" s="142">
        <f t="shared" si="4"/>
        <v>41908</v>
      </c>
      <c r="B445">
        <v>16250</v>
      </c>
      <c r="C445">
        <v>14064</v>
      </c>
      <c r="D445">
        <v>9571</v>
      </c>
      <c r="E445">
        <v>7480</v>
      </c>
      <c r="F445">
        <v>4971</v>
      </c>
      <c r="G445">
        <v>18681</v>
      </c>
    </row>
    <row r="446" spans="1:7">
      <c r="A446" s="142">
        <f t="shared" si="4"/>
        <v>41915</v>
      </c>
      <c r="B446">
        <v>17857</v>
      </c>
      <c r="C446">
        <v>13656</v>
      </c>
      <c r="D446">
        <v>9300</v>
      </c>
      <c r="E446">
        <v>7200</v>
      </c>
      <c r="F446">
        <v>4994</v>
      </c>
      <c r="G446">
        <v>16456</v>
      </c>
    </row>
    <row r="447" spans="1:7">
      <c r="A447" s="142">
        <f t="shared" si="4"/>
        <v>41922</v>
      </c>
      <c r="B447">
        <v>17314</v>
      </c>
      <c r="C447">
        <v>13613</v>
      </c>
      <c r="D447">
        <v>8936</v>
      </c>
      <c r="E447">
        <v>6930</v>
      </c>
      <c r="F447">
        <v>5313</v>
      </c>
      <c r="G447">
        <v>13206</v>
      </c>
    </row>
    <row r="448" spans="1:7">
      <c r="A448" s="142">
        <f t="shared" si="4"/>
        <v>41929</v>
      </c>
      <c r="B448">
        <v>16050</v>
      </c>
      <c r="C448">
        <v>12981</v>
      </c>
      <c r="D448">
        <v>8464</v>
      </c>
      <c r="E448">
        <v>6790</v>
      </c>
      <c r="F448">
        <v>5025</v>
      </c>
      <c r="G448">
        <v>12644</v>
      </c>
    </row>
    <row r="449" spans="1:7">
      <c r="A449" s="142">
        <f t="shared" si="4"/>
        <v>41936</v>
      </c>
      <c r="B449">
        <v>15429</v>
      </c>
      <c r="C449">
        <v>12819</v>
      </c>
      <c r="D449">
        <v>8150</v>
      </c>
      <c r="E449">
        <v>6620</v>
      </c>
      <c r="F449">
        <v>4825</v>
      </c>
      <c r="G449">
        <v>12683</v>
      </c>
    </row>
    <row r="450" spans="1:7">
      <c r="A450" s="142">
        <f t="shared" si="4"/>
        <v>41943</v>
      </c>
      <c r="B450">
        <v>13964</v>
      </c>
      <c r="C450">
        <v>12806</v>
      </c>
      <c r="D450">
        <v>8074</v>
      </c>
      <c r="E450">
        <v>6782</v>
      </c>
      <c r="F450">
        <v>5184</v>
      </c>
      <c r="G450">
        <v>12944</v>
      </c>
    </row>
    <row r="451" spans="1:7">
      <c r="A451" s="142">
        <f t="shared" si="4"/>
        <v>41950</v>
      </c>
      <c r="B451">
        <v>13357</v>
      </c>
      <c r="C451">
        <v>12500</v>
      </c>
      <c r="D451">
        <v>8236</v>
      </c>
      <c r="E451">
        <v>6740</v>
      </c>
      <c r="F451">
        <v>5594</v>
      </c>
      <c r="G451">
        <v>12267</v>
      </c>
    </row>
    <row r="452" spans="1:7">
      <c r="A452" s="142">
        <f t="shared" si="4"/>
        <v>41957</v>
      </c>
      <c r="B452">
        <v>13307</v>
      </c>
      <c r="C452">
        <v>12288</v>
      </c>
      <c r="D452">
        <v>8329</v>
      </c>
      <c r="E452">
        <v>6760</v>
      </c>
      <c r="F452">
        <v>5644</v>
      </c>
      <c r="G452">
        <v>11772</v>
      </c>
    </row>
    <row r="453" spans="1:7">
      <c r="A453" s="142">
        <f t="shared" si="4"/>
        <v>41964</v>
      </c>
      <c r="B453">
        <v>13407</v>
      </c>
      <c r="C453">
        <v>12356</v>
      </c>
      <c r="D453">
        <v>8729</v>
      </c>
      <c r="E453">
        <v>6945</v>
      </c>
      <c r="F453">
        <v>5706</v>
      </c>
      <c r="G453">
        <v>15967</v>
      </c>
    </row>
    <row r="454" spans="1:7">
      <c r="A454" s="142">
        <f t="shared" si="4"/>
        <v>41971</v>
      </c>
      <c r="B454">
        <v>13500</v>
      </c>
      <c r="C454">
        <v>11993</v>
      </c>
      <c r="D454">
        <v>9571</v>
      </c>
      <c r="E454">
        <v>7560</v>
      </c>
      <c r="F454">
        <v>5586</v>
      </c>
      <c r="G454">
        <v>17138</v>
      </c>
    </row>
    <row r="455" spans="1:7">
      <c r="A455" s="142">
        <f t="shared" si="4"/>
        <v>41978</v>
      </c>
      <c r="B455">
        <v>13258</v>
      </c>
      <c r="C455">
        <v>11721</v>
      </c>
      <c r="D455">
        <v>9696</v>
      </c>
      <c r="E455">
        <v>7680</v>
      </c>
      <c r="F455">
        <v>5350</v>
      </c>
      <c r="G455">
        <v>16181</v>
      </c>
    </row>
    <row r="456" spans="1:7">
      <c r="A456" s="142">
        <f t="shared" si="4"/>
        <v>41985</v>
      </c>
      <c r="B456">
        <v>13071</v>
      </c>
      <c r="C456">
        <v>11913</v>
      </c>
      <c r="D456">
        <v>9655</v>
      </c>
      <c r="E456">
        <v>7655</v>
      </c>
      <c r="F456">
        <v>5138</v>
      </c>
      <c r="G456">
        <v>14750</v>
      </c>
    </row>
    <row r="457" spans="1:7">
      <c r="A457" s="142">
        <f t="shared" si="4"/>
        <v>41992</v>
      </c>
      <c r="B457">
        <v>12386</v>
      </c>
      <c r="C457">
        <v>10850</v>
      </c>
      <c r="D457">
        <v>9521</v>
      </c>
      <c r="E457">
        <v>7660</v>
      </c>
      <c r="F457">
        <v>4988</v>
      </c>
      <c r="G457">
        <v>14106</v>
      </c>
    </row>
    <row r="458" spans="1:7">
      <c r="A458" s="142">
        <f t="shared" si="4"/>
        <v>41999</v>
      </c>
      <c r="B458">
        <v>12386</v>
      </c>
      <c r="C458">
        <v>10850</v>
      </c>
      <c r="D458">
        <v>9521</v>
      </c>
      <c r="E458">
        <v>7660</v>
      </c>
      <c r="F458">
        <v>4988</v>
      </c>
      <c r="G458">
        <v>14106</v>
      </c>
    </row>
    <row r="459" spans="1:7">
      <c r="A459" s="142">
        <f t="shared" si="4"/>
        <v>42006</v>
      </c>
      <c r="B459">
        <v>11857</v>
      </c>
      <c r="C459">
        <v>10343</v>
      </c>
      <c r="D459">
        <v>9375</v>
      </c>
      <c r="E459">
        <v>7400</v>
      </c>
      <c r="F459">
        <v>4621</v>
      </c>
      <c r="G459">
        <v>13544</v>
      </c>
    </row>
    <row r="460" spans="1:7">
      <c r="A460" s="142">
        <f t="shared" si="4"/>
        <v>42013</v>
      </c>
      <c r="B460">
        <v>10579</v>
      </c>
      <c r="C460">
        <v>9121</v>
      </c>
      <c r="D460">
        <v>8683</v>
      </c>
      <c r="E460">
        <v>7070</v>
      </c>
      <c r="F460">
        <v>4136</v>
      </c>
      <c r="G460">
        <v>11544</v>
      </c>
    </row>
    <row r="461" spans="1:7">
      <c r="A461" s="142">
        <f t="shared" si="4"/>
        <v>42020</v>
      </c>
      <c r="B461">
        <v>9057</v>
      </c>
      <c r="C461">
        <v>7950</v>
      </c>
      <c r="D461">
        <v>7908</v>
      </c>
      <c r="E461">
        <v>6680</v>
      </c>
      <c r="F461">
        <v>3629</v>
      </c>
      <c r="G461">
        <v>10081</v>
      </c>
    </row>
    <row r="462" spans="1:7">
      <c r="A462" s="142">
        <f t="shared" si="4"/>
        <v>42027</v>
      </c>
      <c r="B462">
        <v>7650</v>
      </c>
      <c r="C462">
        <v>6500</v>
      </c>
      <c r="D462">
        <v>6250</v>
      </c>
      <c r="E462">
        <v>5400</v>
      </c>
      <c r="F462">
        <v>3000</v>
      </c>
      <c r="G462">
        <v>8250</v>
      </c>
    </row>
    <row r="463" spans="1:7">
      <c r="A463" s="142">
        <f t="shared" si="4"/>
        <v>42034</v>
      </c>
      <c r="B463">
        <v>7758</v>
      </c>
      <c r="C463">
        <v>6867</v>
      </c>
      <c r="D463">
        <v>6150</v>
      </c>
      <c r="E463">
        <v>5590</v>
      </c>
      <c r="F463">
        <v>2500</v>
      </c>
      <c r="G463">
        <v>8343</v>
      </c>
    </row>
    <row r="464" spans="1:7">
      <c r="A464" s="142">
        <f t="shared" si="4"/>
        <v>42041</v>
      </c>
      <c r="B464">
        <v>7400</v>
      </c>
      <c r="C464">
        <v>6483</v>
      </c>
      <c r="D464">
        <v>5175</v>
      </c>
      <c r="E464">
        <v>5020</v>
      </c>
      <c r="F464">
        <v>2267</v>
      </c>
      <c r="G464">
        <v>8475</v>
      </c>
    </row>
    <row r="465" spans="1:7">
      <c r="A465" s="142">
        <f t="shared" si="4"/>
        <v>42048</v>
      </c>
      <c r="B465">
        <v>7175</v>
      </c>
      <c r="C465">
        <v>6100</v>
      </c>
      <c r="D465">
        <v>4400</v>
      </c>
      <c r="E465">
        <v>4330</v>
      </c>
      <c r="F465">
        <v>2067</v>
      </c>
      <c r="G465">
        <v>8689</v>
      </c>
    </row>
    <row r="466" spans="1:7">
      <c r="A466" s="142">
        <f t="shared" si="4"/>
        <v>42055</v>
      </c>
      <c r="B466">
        <v>7175</v>
      </c>
      <c r="C466">
        <v>6100</v>
      </c>
      <c r="D466">
        <v>4400</v>
      </c>
      <c r="E466">
        <v>4330</v>
      </c>
      <c r="F466">
        <v>2067</v>
      </c>
      <c r="G466">
        <v>8689</v>
      </c>
    </row>
    <row r="467" spans="1:7">
      <c r="A467" s="142">
        <f t="shared" si="4"/>
        <v>42062</v>
      </c>
      <c r="B467">
        <v>8058</v>
      </c>
      <c r="C467">
        <v>6267</v>
      </c>
      <c r="D467">
        <v>4192</v>
      </c>
      <c r="E467">
        <v>3900</v>
      </c>
      <c r="F467">
        <v>2517</v>
      </c>
      <c r="G467">
        <v>9321</v>
      </c>
    </row>
    <row r="468" spans="1:7">
      <c r="A468" s="142">
        <f t="shared" si="4"/>
        <v>42069</v>
      </c>
      <c r="B468">
        <v>8850</v>
      </c>
      <c r="C468">
        <v>6583</v>
      </c>
      <c r="D468">
        <v>4742</v>
      </c>
      <c r="E468">
        <v>4300</v>
      </c>
      <c r="F468">
        <v>3583</v>
      </c>
      <c r="G468">
        <v>9757</v>
      </c>
    </row>
    <row r="469" spans="1:7">
      <c r="A469" s="142">
        <f t="shared" si="4"/>
        <v>42076</v>
      </c>
      <c r="B469">
        <v>9475</v>
      </c>
      <c r="C469">
        <v>6850</v>
      </c>
      <c r="D469">
        <v>5200</v>
      </c>
      <c r="E469">
        <v>4685</v>
      </c>
      <c r="F469">
        <v>3800</v>
      </c>
      <c r="G469">
        <v>9921</v>
      </c>
    </row>
    <row r="470" spans="1:7">
      <c r="A470" s="142">
        <f t="shared" si="4"/>
        <v>42083</v>
      </c>
      <c r="B470">
        <v>9350</v>
      </c>
      <c r="C470">
        <v>7125</v>
      </c>
      <c r="D470">
        <v>5858</v>
      </c>
      <c r="E470">
        <v>5130</v>
      </c>
      <c r="F470">
        <v>3800</v>
      </c>
      <c r="G470">
        <v>10204</v>
      </c>
    </row>
    <row r="471" spans="1:7">
      <c r="A471" s="142">
        <f t="shared" si="4"/>
        <v>42090</v>
      </c>
      <c r="B471">
        <v>9308</v>
      </c>
      <c r="C471">
        <v>7125</v>
      </c>
      <c r="D471">
        <v>6275</v>
      </c>
      <c r="E471">
        <v>5470</v>
      </c>
      <c r="F471">
        <v>3733</v>
      </c>
      <c r="G471">
        <v>10521</v>
      </c>
    </row>
    <row r="472" spans="1:7">
      <c r="A472" s="142">
        <f t="shared" si="4"/>
        <v>42097</v>
      </c>
      <c r="B472">
        <v>9308</v>
      </c>
      <c r="C472">
        <v>7125</v>
      </c>
      <c r="D472">
        <v>6275</v>
      </c>
      <c r="E472">
        <v>5470</v>
      </c>
      <c r="F472">
        <v>3733</v>
      </c>
      <c r="G472">
        <v>10521</v>
      </c>
    </row>
    <row r="473" spans="1:7">
      <c r="A473" s="142">
        <f t="shared" si="4"/>
        <v>42104</v>
      </c>
      <c r="B473">
        <v>9308</v>
      </c>
      <c r="C473">
        <v>7125</v>
      </c>
      <c r="D473">
        <v>6275</v>
      </c>
      <c r="E473">
        <v>5470</v>
      </c>
      <c r="F473">
        <v>3733</v>
      </c>
      <c r="G473">
        <v>10521</v>
      </c>
    </row>
    <row r="474" spans="1:7">
      <c r="A474" s="142">
        <f t="shared" si="4"/>
        <v>42111</v>
      </c>
      <c r="B474">
        <v>9050</v>
      </c>
      <c r="C474">
        <v>7183</v>
      </c>
      <c r="D474">
        <v>5667</v>
      </c>
      <c r="E474">
        <v>5060</v>
      </c>
      <c r="F474">
        <v>3725</v>
      </c>
      <c r="G474">
        <v>10357</v>
      </c>
    </row>
    <row r="475" spans="1:7">
      <c r="A475" s="142">
        <f t="shared" si="4"/>
        <v>42118</v>
      </c>
      <c r="B475">
        <v>9150</v>
      </c>
      <c r="C475">
        <v>7658</v>
      </c>
      <c r="D475">
        <v>5675</v>
      </c>
      <c r="E475">
        <v>5045</v>
      </c>
      <c r="F475">
        <v>3742</v>
      </c>
      <c r="G475">
        <v>9993</v>
      </c>
    </row>
    <row r="476" spans="1:7">
      <c r="A476" s="142">
        <f t="shared" si="4"/>
        <v>42125</v>
      </c>
      <c r="B476">
        <v>9158</v>
      </c>
      <c r="C476">
        <v>8500</v>
      </c>
      <c r="D476">
        <v>5463</v>
      </c>
      <c r="E476">
        <v>4915</v>
      </c>
      <c r="F476">
        <v>3817</v>
      </c>
      <c r="G476">
        <v>9721</v>
      </c>
    </row>
    <row r="477" spans="1:7">
      <c r="A477" s="142">
        <f t="shared" si="4"/>
        <v>42132</v>
      </c>
      <c r="B477">
        <v>9092</v>
      </c>
      <c r="C477">
        <v>8383</v>
      </c>
      <c r="D477">
        <v>5417</v>
      </c>
      <c r="E477">
        <v>4790</v>
      </c>
      <c r="F477">
        <v>4033</v>
      </c>
      <c r="G477">
        <v>9757</v>
      </c>
    </row>
    <row r="478" spans="1:7">
      <c r="A478" s="142">
        <f t="shared" si="4"/>
        <v>42139</v>
      </c>
      <c r="B478">
        <v>9200</v>
      </c>
      <c r="C478">
        <v>8367</v>
      </c>
      <c r="D478">
        <v>5621</v>
      </c>
      <c r="E478">
        <v>4880</v>
      </c>
      <c r="F478">
        <v>4233</v>
      </c>
      <c r="G478">
        <v>9586</v>
      </c>
    </row>
    <row r="479" spans="1:7">
      <c r="A479" s="142">
        <f t="shared" si="4"/>
        <v>42146</v>
      </c>
      <c r="B479">
        <v>9033</v>
      </c>
      <c r="C479">
        <v>8058</v>
      </c>
      <c r="D479">
        <v>5775</v>
      </c>
      <c r="E479">
        <v>4940</v>
      </c>
      <c r="F479">
        <v>4142</v>
      </c>
      <c r="G479">
        <v>9507</v>
      </c>
    </row>
    <row r="480" spans="1:7">
      <c r="A480" s="142">
        <f t="shared" si="4"/>
        <v>42153</v>
      </c>
      <c r="B480">
        <v>9033</v>
      </c>
      <c r="C480">
        <v>8075</v>
      </c>
      <c r="D480">
        <v>6158</v>
      </c>
      <c r="E480">
        <v>5250</v>
      </c>
      <c r="F480">
        <v>3817</v>
      </c>
      <c r="G480">
        <v>9921</v>
      </c>
    </row>
    <row r="481" spans="1:7">
      <c r="A481" s="142">
        <f t="shared" si="4"/>
        <v>42160</v>
      </c>
      <c r="B481">
        <v>9150</v>
      </c>
      <c r="C481">
        <v>8267</v>
      </c>
      <c r="D481">
        <v>6375</v>
      </c>
      <c r="E481">
        <v>5420</v>
      </c>
      <c r="F481">
        <v>3525</v>
      </c>
      <c r="G481">
        <v>10214</v>
      </c>
    </row>
    <row r="482" spans="1:7">
      <c r="A482" s="142">
        <f t="shared" si="4"/>
        <v>42167</v>
      </c>
      <c r="B482">
        <v>8992</v>
      </c>
      <c r="C482">
        <v>7750</v>
      </c>
      <c r="D482">
        <v>6621</v>
      </c>
      <c r="E482">
        <v>5620</v>
      </c>
      <c r="F482">
        <v>3392</v>
      </c>
      <c r="G482">
        <v>12064</v>
      </c>
    </row>
    <row r="483" spans="1:7">
      <c r="A483" s="142">
        <f t="shared" ref="A483:A562" si="5">IF(ISBLANK(B483),"",DATE(YEAR(A482),MONTH(A482),DAY(A482)+7))</f>
        <v>42174</v>
      </c>
      <c r="B483">
        <v>9408</v>
      </c>
      <c r="C483">
        <v>8113</v>
      </c>
      <c r="D483">
        <v>6967</v>
      </c>
      <c r="E483">
        <v>5860</v>
      </c>
      <c r="F483">
        <v>3625</v>
      </c>
      <c r="G483">
        <v>12986</v>
      </c>
    </row>
    <row r="484" spans="1:7">
      <c r="A484" s="142">
        <f t="shared" si="5"/>
        <v>42181</v>
      </c>
      <c r="B484">
        <v>9550</v>
      </c>
      <c r="C484">
        <v>9000</v>
      </c>
      <c r="D484">
        <v>6942</v>
      </c>
      <c r="E484">
        <v>5860</v>
      </c>
      <c r="F484">
        <v>3658</v>
      </c>
      <c r="G484">
        <v>12693</v>
      </c>
    </row>
    <row r="485" spans="1:7">
      <c r="A485" s="142">
        <f t="shared" si="5"/>
        <v>42188</v>
      </c>
      <c r="B485">
        <v>9375</v>
      </c>
      <c r="C485">
        <v>9213</v>
      </c>
      <c r="D485">
        <v>6817</v>
      </c>
      <c r="E485">
        <v>5600</v>
      </c>
      <c r="F485">
        <v>3513</v>
      </c>
      <c r="G485">
        <v>12614</v>
      </c>
    </row>
    <row r="486" spans="1:7">
      <c r="A486" s="142">
        <f t="shared" si="5"/>
        <v>42195</v>
      </c>
      <c r="B486">
        <v>10625</v>
      </c>
      <c r="C486">
        <v>11583</v>
      </c>
      <c r="D486">
        <v>6729</v>
      </c>
      <c r="E486">
        <v>5605</v>
      </c>
      <c r="F486">
        <v>4100</v>
      </c>
      <c r="G486">
        <v>13193</v>
      </c>
    </row>
    <row r="487" spans="1:7">
      <c r="A487" s="142">
        <f t="shared" si="5"/>
        <v>42202</v>
      </c>
      <c r="B487">
        <v>12817</v>
      </c>
      <c r="C487">
        <v>12792</v>
      </c>
      <c r="D487">
        <v>7305</v>
      </c>
      <c r="E487">
        <v>5844</v>
      </c>
      <c r="F487">
        <v>4667</v>
      </c>
      <c r="G487">
        <v>15557</v>
      </c>
    </row>
    <row r="488" spans="1:7">
      <c r="A488" s="142">
        <f t="shared" si="5"/>
        <v>42209</v>
      </c>
      <c r="B488">
        <v>13025</v>
      </c>
      <c r="C488">
        <v>13858</v>
      </c>
      <c r="D488">
        <v>7446</v>
      </c>
      <c r="E488">
        <v>5980</v>
      </c>
      <c r="F488">
        <v>5167</v>
      </c>
      <c r="G488">
        <v>16043</v>
      </c>
    </row>
    <row r="489" spans="1:7">
      <c r="A489" s="142">
        <f t="shared" si="5"/>
        <v>42216</v>
      </c>
      <c r="B489">
        <v>12650</v>
      </c>
      <c r="C489">
        <v>14586</v>
      </c>
      <c r="D489">
        <v>7333</v>
      </c>
      <c r="E489">
        <v>5870</v>
      </c>
      <c r="F489">
        <v>5321</v>
      </c>
      <c r="G489">
        <v>16206</v>
      </c>
    </row>
    <row r="490" spans="1:7">
      <c r="A490" s="142">
        <f t="shared" si="5"/>
        <v>42223</v>
      </c>
      <c r="B490">
        <v>12792</v>
      </c>
      <c r="C490">
        <v>15050</v>
      </c>
      <c r="D490">
        <v>7100</v>
      </c>
      <c r="E490">
        <v>5790</v>
      </c>
      <c r="F490">
        <v>5436</v>
      </c>
      <c r="G490">
        <v>16275</v>
      </c>
    </row>
    <row r="491" spans="1:7">
      <c r="A491" s="142">
        <f t="shared" si="5"/>
        <v>42230</v>
      </c>
      <c r="B491">
        <v>12950</v>
      </c>
      <c r="C491">
        <v>15459</v>
      </c>
      <c r="D491">
        <v>6908</v>
      </c>
      <c r="E491">
        <v>5690</v>
      </c>
      <c r="F491">
        <v>5507</v>
      </c>
      <c r="G491">
        <v>16569</v>
      </c>
    </row>
    <row r="492" spans="1:7">
      <c r="A492" s="142">
        <f t="shared" si="5"/>
        <v>42237</v>
      </c>
      <c r="B492">
        <v>13908</v>
      </c>
      <c r="C492">
        <v>15864</v>
      </c>
      <c r="D492">
        <v>6917</v>
      </c>
      <c r="E492">
        <v>5650</v>
      </c>
      <c r="F492">
        <v>5836</v>
      </c>
      <c r="G492">
        <v>17088</v>
      </c>
    </row>
    <row r="493" spans="1:7">
      <c r="A493" s="142">
        <f t="shared" si="5"/>
        <v>42244</v>
      </c>
      <c r="B493">
        <v>14192</v>
      </c>
      <c r="C493">
        <v>15300</v>
      </c>
      <c r="D493">
        <v>6800</v>
      </c>
      <c r="E493">
        <v>5440</v>
      </c>
      <c r="F493">
        <v>6093</v>
      </c>
      <c r="G493">
        <v>17288</v>
      </c>
    </row>
    <row r="494" spans="1:7">
      <c r="A494" s="142">
        <f t="shared" si="5"/>
        <v>42251</v>
      </c>
      <c r="B494">
        <v>13858</v>
      </c>
      <c r="C494">
        <v>13750</v>
      </c>
      <c r="D494">
        <v>6640</v>
      </c>
      <c r="E494">
        <v>5325</v>
      </c>
      <c r="F494">
        <v>5893</v>
      </c>
      <c r="G494">
        <v>16313</v>
      </c>
    </row>
    <row r="495" spans="1:7">
      <c r="A495" s="142">
        <f t="shared" si="5"/>
        <v>42258</v>
      </c>
      <c r="B495">
        <v>13200</v>
      </c>
      <c r="C495">
        <v>12775</v>
      </c>
      <c r="D495">
        <v>6100</v>
      </c>
      <c r="E495">
        <v>4750</v>
      </c>
      <c r="F495">
        <v>5407</v>
      </c>
      <c r="G495">
        <v>14700</v>
      </c>
    </row>
    <row r="496" spans="1:7">
      <c r="A496" s="142">
        <f t="shared" si="5"/>
        <v>42265</v>
      </c>
      <c r="B496">
        <v>12808</v>
      </c>
      <c r="C496">
        <v>12014</v>
      </c>
      <c r="D496">
        <v>5808</v>
      </c>
      <c r="E496">
        <v>4350</v>
      </c>
      <c r="F496">
        <v>5200</v>
      </c>
      <c r="G496">
        <v>13438</v>
      </c>
    </row>
    <row r="497" spans="1:7">
      <c r="A497" s="142">
        <f t="shared" si="5"/>
        <v>42272</v>
      </c>
      <c r="B497">
        <v>12417</v>
      </c>
      <c r="C497">
        <v>12079</v>
      </c>
      <c r="D497">
        <v>5683</v>
      </c>
      <c r="E497">
        <v>4090</v>
      </c>
      <c r="F497">
        <v>4854</v>
      </c>
      <c r="G497">
        <v>12456</v>
      </c>
    </row>
    <row r="498" spans="1:7">
      <c r="A498" s="142">
        <f t="shared" si="5"/>
        <v>42279</v>
      </c>
      <c r="B498">
        <v>11858</v>
      </c>
      <c r="C498">
        <v>11614</v>
      </c>
      <c r="D498">
        <v>5533</v>
      </c>
      <c r="E498">
        <v>3974</v>
      </c>
      <c r="F498">
        <v>4843</v>
      </c>
      <c r="G498">
        <v>10444</v>
      </c>
    </row>
    <row r="499" spans="1:7">
      <c r="A499" s="142">
        <f t="shared" si="5"/>
        <v>42286</v>
      </c>
      <c r="B499">
        <v>11367</v>
      </c>
      <c r="C499">
        <v>11236</v>
      </c>
      <c r="D499">
        <v>5513</v>
      </c>
      <c r="E499">
        <v>3940</v>
      </c>
      <c r="F499">
        <v>4614</v>
      </c>
      <c r="G499">
        <v>9838</v>
      </c>
    </row>
    <row r="500" spans="1:7">
      <c r="A500" s="142">
        <f t="shared" si="5"/>
        <v>42293</v>
      </c>
      <c r="B500">
        <v>10925</v>
      </c>
      <c r="C500">
        <v>10807</v>
      </c>
      <c r="D500">
        <v>5617</v>
      </c>
      <c r="E500">
        <v>3972</v>
      </c>
      <c r="F500">
        <v>4521</v>
      </c>
      <c r="G500">
        <v>9622</v>
      </c>
    </row>
    <row r="501" spans="1:7">
      <c r="A501" s="142">
        <f t="shared" si="5"/>
        <v>42300</v>
      </c>
      <c r="B501">
        <v>10517</v>
      </c>
      <c r="C501">
        <v>10633</v>
      </c>
      <c r="D501">
        <v>5508</v>
      </c>
      <c r="E501">
        <v>3920</v>
      </c>
      <c r="F501">
        <v>4557</v>
      </c>
      <c r="G501">
        <v>9659</v>
      </c>
    </row>
    <row r="502" spans="1:7">
      <c r="A502" s="142">
        <f t="shared" si="5"/>
        <v>42307</v>
      </c>
      <c r="B502">
        <v>10100</v>
      </c>
      <c r="C502">
        <v>10286</v>
      </c>
      <c r="D502">
        <v>5496</v>
      </c>
      <c r="E502">
        <v>3648</v>
      </c>
      <c r="F502">
        <v>3929</v>
      </c>
      <c r="G502">
        <v>10000</v>
      </c>
    </row>
    <row r="503" spans="1:7">
      <c r="A503" s="142">
        <f t="shared" si="5"/>
        <v>42314</v>
      </c>
      <c r="B503">
        <v>9350</v>
      </c>
      <c r="C503">
        <v>9307</v>
      </c>
      <c r="D503">
        <v>5233</v>
      </c>
      <c r="E503">
        <v>3310</v>
      </c>
      <c r="F503">
        <v>2993</v>
      </c>
      <c r="G503">
        <v>9031</v>
      </c>
    </row>
    <row r="504" spans="1:7">
      <c r="A504" s="142">
        <f t="shared" si="5"/>
        <v>42321</v>
      </c>
      <c r="B504">
        <v>8829</v>
      </c>
      <c r="C504">
        <v>8371</v>
      </c>
      <c r="D504">
        <v>5025</v>
      </c>
      <c r="E504">
        <v>3095</v>
      </c>
      <c r="F504">
        <v>2414</v>
      </c>
      <c r="G504">
        <v>7875</v>
      </c>
    </row>
    <row r="505" spans="1:7">
      <c r="A505" s="142">
        <f t="shared" si="5"/>
        <v>42328</v>
      </c>
      <c r="B505">
        <v>8100</v>
      </c>
      <c r="C505">
        <v>7071</v>
      </c>
      <c r="D505">
        <v>4896</v>
      </c>
      <c r="E505">
        <v>2968</v>
      </c>
      <c r="F505">
        <v>1650</v>
      </c>
      <c r="G505">
        <v>6919</v>
      </c>
    </row>
    <row r="506" spans="1:7">
      <c r="A506" s="142">
        <f t="shared" si="5"/>
        <v>42335</v>
      </c>
      <c r="B506">
        <v>7975</v>
      </c>
      <c r="C506">
        <v>6958</v>
      </c>
      <c r="D506">
        <v>4906</v>
      </c>
      <c r="E506">
        <v>2955</v>
      </c>
      <c r="F506">
        <v>1500</v>
      </c>
      <c r="G506">
        <v>6914</v>
      </c>
    </row>
    <row r="507" spans="1:7">
      <c r="A507" s="142">
        <f t="shared" si="5"/>
        <v>42342</v>
      </c>
      <c r="B507">
        <v>7750</v>
      </c>
      <c r="C507">
        <v>6871</v>
      </c>
      <c r="D507">
        <v>5058</v>
      </c>
      <c r="E507">
        <v>3070</v>
      </c>
      <c r="F507">
        <v>1400</v>
      </c>
      <c r="G507">
        <v>6944</v>
      </c>
    </row>
    <row r="508" spans="1:7">
      <c r="A508" s="142">
        <f t="shared" si="5"/>
        <v>42349</v>
      </c>
      <c r="B508">
        <v>7433</v>
      </c>
      <c r="C508">
        <v>6257</v>
      </c>
      <c r="D508">
        <v>5008</v>
      </c>
      <c r="E508">
        <v>3050</v>
      </c>
      <c r="F508">
        <v>1375</v>
      </c>
      <c r="G508">
        <v>6525</v>
      </c>
    </row>
    <row r="509" spans="1:7">
      <c r="A509" s="142">
        <f t="shared" si="5"/>
        <v>42356</v>
      </c>
      <c r="B509">
        <v>7246</v>
      </c>
      <c r="C509">
        <v>6161</v>
      </c>
      <c r="D509">
        <v>4958</v>
      </c>
      <c r="E509">
        <v>3016</v>
      </c>
      <c r="F509">
        <v>1568</v>
      </c>
      <c r="G509">
        <v>6625</v>
      </c>
    </row>
    <row r="510" spans="1:7">
      <c r="A510" s="142">
        <f t="shared" si="5"/>
        <v>42363</v>
      </c>
      <c r="B510">
        <v>7192</v>
      </c>
      <c r="C510">
        <v>6129</v>
      </c>
      <c r="D510">
        <v>4960</v>
      </c>
      <c r="E510">
        <v>3000</v>
      </c>
      <c r="F510">
        <v>1629</v>
      </c>
      <c r="G510">
        <v>6763</v>
      </c>
    </row>
    <row r="511" spans="1:7">
      <c r="A511" s="142">
        <f t="shared" si="5"/>
        <v>42370</v>
      </c>
      <c r="B511">
        <v>7225</v>
      </c>
      <c r="C511">
        <v>6136</v>
      </c>
      <c r="D511">
        <v>4833</v>
      </c>
      <c r="E511">
        <v>2970</v>
      </c>
      <c r="F511">
        <v>1643</v>
      </c>
      <c r="G511">
        <v>6981</v>
      </c>
    </row>
    <row r="512" spans="1:7">
      <c r="A512" s="142">
        <f>IF(ISBLANK(B512),"",DATE(YEAR(A511),MONTH(A511),DAY(A511)+7))</f>
        <v>42377</v>
      </c>
      <c r="B512">
        <v>7150</v>
      </c>
      <c r="C512">
        <v>6232</v>
      </c>
      <c r="D512">
        <v>4167</v>
      </c>
      <c r="E512">
        <v>2630</v>
      </c>
      <c r="F512">
        <v>1729</v>
      </c>
      <c r="G512">
        <v>7244</v>
      </c>
    </row>
    <row r="513" spans="1:7">
      <c r="A513" s="142">
        <f t="shared" si="5"/>
        <v>42384</v>
      </c>
      <c r="B513">
        <v>6821</v>
      </c>
      <c r="C513">
        <v>6193</v>
      </c>
      <c r="D513">
        <v>3708</v>
      </c>
      <c r="E513">
        <v>2240</v>
      </c>
      <c r="F513">
        <v>1584</v>
      </c>
      <c r="G513">
        <v>7119</v>
      </c>
    </row>
    <row r="514" spans="1:7">
      <c r="A514" s="142">
        <f t="shared" si="5"/>
        <v>42391</v>
      </c>
      <c r="B514">
        <v>6304</v>
      </c>
      <c r="C514">
        <v>5886</v>
      </c>
      <c r="D514">
        <v>3242</v>
      </c>
      <c r="E514">
        <v>1969</v>
      </c>
      <c r="F514">
        <v>1332</v>
      </c>
      <c r="G514">
        <v>6688</v>
      </c>
    </row>
    <row r="515" spans="1:7">
      <c r="A515" s="142">
        <f t="shared" si="5"/>
        <v>42398</v>
      </c>
      <c r="B515">
        <v>5721</v>
      </c>
      <c r="C515">
        <v>5436</v>
      </c>
      <c r="D515">
        <v>2492</v>
      </c>
      <c r="E515">
        <v>1270</v>
      </c>
      <c r="F515">
        <v>1053</v>
      </c>
      <c r="G515">
        <v>5700</v>
      </c>
    </row>
    <row r="516" spans="1:7">
      <c r="A516" s="142">
        <f t="shared" si="5"/>
        <v>42405</v>
      </c>
      <c r="B516">
        <v>5533</v>
      </c>
      <c r="C516">
        <v>5325</v>
      </c>
      <c r="D516">
        <v>2083</v>
      </c>
      <c r="E516">
        <v>955</v>
      </c>
      <c r="F516">
        <v>900</v>
      </c>
      <c r="G516">
        <v>4863</v>
      </c>
    </row>
    <row r="517" spans="1:7">
      <c r="A517" s="142">
        <f t="shared" si="5"/>
        <v>42412</v>
      </c>
      <c r="B517">
        <v>5062</v>
      </c>
      <c r="C517">
        <v>5086</v>
      </c>
      <c r="D517">
        <v>1908</v>
      </c>
      <c r="E517">
        <v>811</v>
      </c>
      <c r="F517">
        <v>594</v>
      </c>
      <c r="G517">
        <v>4171</v>
      </c>
    </row>
    <row r="518" spans="1:7">
      <c r="A518" s="142">
        <f t="shared" si="5"/>
        <v>42419</v>
      </c>
      <c r="B518">
        <v>5252</v>
      </c>
      <c r="C518">
        <v>5443</v>
      </c>
      <c r="D518">
        <v>2783</v>
      </c>
      <c r="E518">
        <v>1085</v>
      </c>
      <c r="F518">
        <v>812</v>
      </c>
      <c r="G518">
        <v>4719</v>
      </c>
    </row>
    <row r="519" spans="1:7">
      <c r="A519" s="142">
        <f t="shared" si="5"/>
        <v>42426</v>
      </c>
      <c r="B519">
        <v>5646</v>
      </c>
      <c r="C519">
        <v>5611</v>
      </c>
      <c r="D519">
        <v>3642</v>
      </c>
      <c r="E519">
        <v>1470</v>
      </c>
      <c r="F519">
        <v>1036</v>
      </c>
      <c r="G519">
        <v>5334</v>
      </c>
    </row>
    <row r="520" spans="1:7">
      <c r="A520" s="142">
        <f t="shared" si="5"/>
        <v>42433</v>
      </c>
      <c r="B520">
        <v>6533</v>
      </c>
      <c r="C520">
        <v>5875</v>
      </c>
      <c r="D520">
        <v>4142</v>
      </c>
      <c r="E520">
        <v>1680</v>
      </c>
      <c r="F520">
        <v>1307</v>
      </c>
      <c r="G520">
        <v>5644</v>
      </c>
    </row>
    <row r="521" spans="1:7">
      <c r="A521" s="142">
        <f t="shared" si="5"/>
        <v>42440</v>
      </c>
      <c r="B521">
        <v>7800</v>
      </c>
      <c r="C521">
        <v>6571</v>
      </c>
      <c r="D521">
        <v>4392</v>
      </c>
      <c r="E521">
        <v>2000</v>
      </c>
      <c r="F521">
        <v>1950</v>
      </c>
      <c r="G521">
        <v>6019</v>
      </c>
    </row>
    <row r="522" spans="1:7">
      <c r="A522" s="142">
        <f t="shared" si="5"/>
        <v>42447</v>
      </c>
      <c r="B522">
        <v>8275</v>
      </c>
      <c r="C522">
        <v>7375</v>
      </c>
      <c r="D522">
        <v>4583</v>
      </c>
      <c r="E522">
        <v>2310</v>
      </c>
      <c r="F522">
        <v>2175</v>
      </c>
      <c r="G522">
        <v>5981</v>
      </c>
    </row>
    <row r="523" spans="1:7">
      <c r="A523" s="142">
        <f t="shared" si="5"/>
        <v>42454</v>
      </c>
      <c r="B523">
        <v>8475</v>
      </c>
      <c r="C523">
        <v>7957</v>
      </c>
      <c r="D523">
        <v>4758</v>
      </c>
      <c r="E523">
        <v>2570</v>
      </c>
      <c r="F523">
        <v>2379</v>
      </c>
      <c r="G523">
        <v>6084</v>
      </c>
    </row>
    <row r="524" spans="1:7">
      <c r="A524" s="142">
        <f t="shared" si="5"/>
        <v>42461</v>
      </c>
      <c r="B524">
        <v>8550</v>
      </c>
      <c r="C524">
        <v>7971</v>
      </c>
      <c r="D524">
        <v>4767</v>
      </c>
      <c r="E524">
        <v>2650</v>
      </c>
      <c r="F524">
        <v>2436</v>
      </c>
      <c r="G524">
        <v>6056</v>
      </c>
    </row>
    <row r="525" spans="1:7">
      <c r="A525" s="142">
        <f t="shared" si="5"/>
        <v>42468</v>
      </c>
      <c r="B525">
        <v>8892</v>
      </c>
      <c r="C525">
        <v>7968</v>
      </c>
      <c r="D525">
        <v>4708</v>
      </c>
      <c r="E525">
        <v>2750</v>
      </c>
      <c r="F525">
        <v>2536</v>
      </c>
      <c r="G525">
        <v>6500</v>
      </c>
    </row>
    <row r="526" spans="1:7">
      <c r="A526" s="142">
        <f t="shared" si="5"/>
        <v>42475</v>
      </c>
      <c r="B526">
        <v>9542</v>
      </c>
      <c r="C526">
        <v>8321</v>
      </c>
      <c r="D526">
        <v>4717</v>
      </c>
      <c r="E526">
        <v>2890</v>
      </c>
      <c r="F526">
        <v>3571</v>
      </c>
      <c r="G526">
        <v>7306</v>
      </c>
    </row>
    <row r="527" spans="1:7">
      <c r="A527" s="142">
        <f t="shared" si="5"/>
        <v>42482</v>
      </c>
      <c r="B527">
        <v>10258</v>
      </c>
      <c r="C527">
        <v>8550</v>
      </c>
      <c r="D527">
        <v>4675</v>
      </c>
      <c r="E527">
        <v>2900</v>
      </c>
      <c r="F527">
        <v>4191</v>
      </c>
      <c r="G527">
        <v>8519</v>
      </c>
    </row>
    <row r="528" spans="1:7">
      <c r="A528" s="142">
        <f t="shared" si="5"/>
        <v>42489</v>
      </c>
      <c r="B528">
        <v>10917</v>
      </c>
      <c r="C528">
        <v>8582</v>
      </c>
      <c r="D528">
        <v>4630</v>
      </c>
      <c r="E528">
        <v>2881</v>
      </c>
      <c r="F528">
        <v>4946</v>
      </c>
      <c r="G528">
        <v>9206</v>
      </c>
    </row>
    <row r="529" spans="1:7">
      <c r="A529" s="142">
        <f t="shared" si="5"/>
        <v>42496</v>
      </c>
      <c r="B529">
        <v>11117</v>
      </c>
      <c r="C529">
        <v>8496</v>
      </c>
      <c r="D529">
        <v>4575</v>
      </c>
      <c r="E529">
        <v>2860</v>
      </c>
      <c r="F529">
        <v>4946</v>
      </c>
      <c r="G529">
        <v>8919</v>
      </c>
    </row>
    <row r="530" spans="1:7">
      <c r="A530" s="142">
        <f t="shared" si="5"/>
        <v>42503</v>
      </c>
      <c r="B530">
        <v>10442</v>
      </c>
      <c r="C530">
        <v>8096</v>
      </c>
      <c r="D530">
        <v>4517</v>
      </c>
      <c r="E530">
        <v>2810</v>
      </c>
      <c r="F530">
        <v>4536</v>
      </c>
      <c r="G530">
        <v>8513</v>
      </c>
    </row>
    <row r="531" spans="1:7">
      <c r="A531" s="142">
        <f t="shared" si="5"/>
        <v>42510</v>
      </c>
      <c r="B531">
        <v>9883</v>
      </c>
      <c r="C531">
        <v>7968</v>
      </c>
      <c r="D531">
        <v>4717</v>
      </c>
      <c r="E531">
        <v>2890</v>
      </c>
      <c r="F531">
        <v>4543</v>
      </c>
      <c r="G531">
        <v>9425</v>
      </c>
    </row>
    <row r="532" spans="1:7">
      <c r="A532" s="142">
        <f t="shared" si="5"/>
        <v>42517</v>
      </c>
      <c r="B532">
        <v>9717</v>
      </c>
      <c r="C532">
        <v>8029</v>
      </c>
      <c r="D532">
        <v>4875</v>
      </c>
      <c r="E532">
        <v>2960</v>
      </c>
      <c r="F532">
        <v>4464</v>
      </c>
      <c r="G532">
        <v>10250</v>
      </c>
    </row>
    <row r="533" spans="1:7">
      <c r="A533" s="142">
        <f t="shared" si="5"/>
        <v>42524</v>
      </c>
      <c r="B533">
        <v>9433</v>
      </c>
      <c r="C533">
        <v>8004</v>
      </c>
      <c r="D533">
        <v>4942</v>
      </c>
      <c r="E533">
        <v>3000</v>
      </c>
      <c r="F533">
        <v>4271</v>
      </c>
      <c r="G533">
        <v>10388</v>
      </c>
    </row>
    <row r="534" spans="1:7">
      <c r="A534" s="142">
        <f t="shared" si="5"/>
        <v>42531</v>
      </c>
      <c r="B534">
        <v>8917</v>
      </c>
      <c r="C534">
        <v>7832</v>
      </c>
      <c r="D534">
        <v>4820</v>
      </c>
      <c r="E534">
        <v>3013</v>
      </c>
      <c r="F534">
        <v>3921</v>
      </c>
      <c r="G534">
        <v>10513</v>
      </c>
    </row>
    <row r="535" spans="1:7">
      <c r="A535" s="142">
        <f t="shared" si="5"/>
        <v>42538</v>
      </c>
      <c r="B535">
        <v>8350</v>
      </c>
      <c r="C535">
        <v>7496</v>
      </c>
      <c r="D535">
        <v>4958</v>
      </c>
      <c r="E535">
        <v>3070</v>
      </c>
      <c r="F535">
        <v>3464</v>
      </c>
      <c r="G535">
        <v>11075</v>
      </c>
    </row>
    <row r="536" spans="1:7">
      <c r="A536" s="142">
        <f t="shared" si="5"/>
        <v>42545</v>
      </c>
      <c r="B536">
        <v>8142</v>
      </c>
      <c r="C536">
        <v>7443</v>
      </c>
      <c r="D536">
        <v>5696</v>
      </c>
      <c r="E536">
        <v>3415</v>
      </c>
      <c r="F536">
        <v>3243</v>
      </c>
      <c r="G536">
        <v>11756</v>
      </c>
    </row>
    <row r="537" spans="1:7">
      <c r="A537" s="142">
        <f t="shared" si="5"/>
        <v>42552</v>
      </c>
      <c r="B537">
        <v>9483</v>
      </c>
      <c r="C537">
        <v>8071</v>
      </c>
      <c r="D537">
        <v>5883</v>
      </c>
      <c r="E537">
        <v>3550</v>
      </c>
      <c r="F537">
        <v>3486</v>
      </c>
      <c r="G537">
        <v>12534</v>
      </c>
    </row>
    <row r="538" spans="1:7">
      <c r="A538" s="142">
        <f t="shared" si="5"/>
        <v>42559</v>
      </c>
      <c r="B538">
        <v>10008</v>
      </c>
      <c r="C538">
        <v>8536</v>
      </c>
      <c r="D538">
        <v>6142</v>
      </c>
      <c r="E538">
        <v>3710</v>
      </c>
      <c r="F538">
        <v>3700</v>
      </c>
      <c r="G538">
        <v>12188</v>
      </c>
    </row>
    <row r="539" spans="1:7">
      <c r="A539" s="142">
        <f t="shared" si="5"/>
        <v>42566</v>
      </c>
      <c r="B539">
        <v>10271</v>
      </c>
      <c r="C539">
        <v>11864</v>
      </c>
      <c r="D539">
        <v>6600</v>
      </c>
      <c r="E539">
        <v>3990</v>
      </c>
      <c r="F539">
        <v>3954</v>
      </c>
      <c r="G539">
        <v>10675</v>
      </c>
    </row>
    <row r="540" spans="1:7">
      <c r="A540" s="142">
        <f t="shared" si="5"/>
        <v>42573</v>
      </c>
      <c r="B540">
        <v>10267</v>
      </c>
      <c r="C540">
        <v>12129</v>
      </c>
      <c r="D540">
        <v>6775</v>
      </c>
      <c r="E540">
        <v>4200</v>
      </c>
      <c r="F540">
        <v>4186</v>
      </c>
      <c r="G540">
        <v>10116</v>
      </c>
    </row>
    <row r="541" spans="1:7">
      <c r="A541" s="318">
        <v>42580</v>
      </c>
      <c r="B541" s="317">
        <v>10013</v>
      </c>
      <c r="C541" s="317">
        <v>11286</v>
      </c>
      <c r="D541" s="317">
        <v>6608</v>
      </c>
      <c r="E541" s="317">
        <v>4230</v>
      </c>
      <c r="F541" s="317">
        <v>4296</v>
      </c>
      <c r="G541" s="317">
        <v>8838</v>
      </c>
    </row>
    <row r="542" spans="1:7">
      <c r="A542" s="142">
        <f t="shared" si="5"/>
        <v>42587</v>
      </c>
      <c r="B542" s="322">
        <v>9829</v>
      </c>
      <c r="C542" s="322">
        <v>11200</v>
      </c>
      <c r="D542" s="322">
        <v>6450</v>
      </c>
      <c r="E542" s="322">
        <v>4110</v>
      </c>
      <c r="F542" s="322">
        <v>4282</v>
      </c>
      <c r="G542" s="322">
        <v>8269</v>
      </c>
    </row>
    <row r="543" spans="1:7">
      <c r="A543" s="142">
        <f t="shared" si="5"/>
        <v>42594</v>
      </c>
      <c r="B543" s="322">
        <v>10008</v>
      </c>
      <c r="C543" s="322">
        <v>11364</v>
      </c>
      <c r="D543" s="322">
        <v>6217</v>
      </c>
      <c r="E543" s="322">
        <v>3850</v>
      </c>
      <c r="F543" s="322">
        <v>4350</v>
      </c>
      <c r="G543" s="322">
        <v>7906</v>
      </c>
    </row>
    <row r="544" spans="1:7">
      <c r="A544" s="142">
        <f t="shared" si="5"/>
        <v>42601</v>
      </c>
      <c r="B544" s="322">
        <v>10258</v>
      </c>
      <c r="C544" s="322">
        <v>11714</v>
      </c>
      <c r="D544" s="322">
        <v>6483</v>
      </c>
      <c r="E544" s="322">
        <v>4060</v>
      </c>
      <c r="F544" s="322">
        <v>4443</v>
      </c>
      <c r="G544" s="322">
        <v>9163</v>
      </c>
    </row>
    <row r="545" spans="1:7">
      <c r="A545" s="142">
        <f t="shared" si="5"/>
        <v>42608</v>
      </c>
      <c r="B545" s="322">
        <v>10275</v>
      </c>
      <c r="C545" s="322">
        <v>12118</v>
      </c>
      <c r="D545" s="322">
        <v>6925</v>
      </c>
      <c r="E545" s="322">
        <v>4330</v>
      </c>
      <c r="F545" s="322">
        <v>4454</v>
      </c>
      <c r="G545" s="322">
        <v>10494</v>
      </c>
    </row>
    <row r="546" spans="1:7">
      <c r="A546" s="142">
        <f t="shared" si="5"/>
        <v>42615</v>
      </c>
      <c r="B546" s="322">
        <v>10200</v>
      </c>
      <c r="C546" s="322">
        <v>12136</v>
      </c>
      <c r="D546" s="322">
        <v>6942</v>
      </c>
      <c r="E546" s="322">
        <v>4405</v>
      </c>
      <c r="F546" s="322">
        <v>4532</v>
      </c>
      <c r="G546" s="322">
        <v>10875</v>
      </c>
    </row>
    <row r="547" spans="1:7">
      <c r="A547" s="142">
        <f t="shared" si="5"/>
        <v>42622</v>
      </c>
      <c r="B547" s="322">
        <v>9967</v>
      </c>
      <c r="C547" s="322">
        <v>11264</v>
      </c>
      <c r="D547" s="322">
        <v>6675</v>
      </c>
      <c r="E547" s="322">
        <v>4260</v>
      </c>
      <c r="F547" s="322">
        <v>4579</v>
      </c>
      <c r="G547" s="322">
        <v>10331</v>
      </c>
    </row>
    <row r="548" spans="1:7">
      <c r="A548" s="142">
        <f t="shared" si="5"/>
        <v>42629</v>
      </c>
      <c r="B548" s="322">
        <v>10142</v>
      </c>
      <c r="C548" s="322">
        <v>9886</v>
      </c>
      <c r="D548" s="322">
        <v>6417</v>
      </c>
      <c r="E548" s="322">
        <v>4200</v>
      </c>
      <c r="F548" s="322">
        <v>4695</v>
      </c>
      <c r="G548" s="322">
        <v>9375</v>
      </c>
    </row>
    <row r="549" spans="1:7">
      <c r="A549" s="142">
        <f t="shared" si="5"/>
        <v>42636</v>
      </c>
      <c r="B549" s="322">
        <v>10517</v>
      </c>
      <c r="C549" s="322">
        <v>9839</v>
      </c>
      <c r="D549" s="322">
        <v>6530</v>
      </c>
      <c r="E549" s="322">
        <v>4308</v>
      </c>
      <c r="F549" s="322">
        <v>4971</v>
      </c>
      <c r="G549" s="322">
        <v>8850</v>
      </c>
    </row>
    <row r="550" spans="1:7">
      <c r="A550" s="142">
        <f t="shared" si="5"/>
        <v>42643</v>
      </c>
      <c r="B550" s="322">
        <v>10479</v>
      </c>
      <c r="C550" s="322">
        <v>10814</v>
      </c>
      <c r="D550" s="322">
        <v>6383</v>
      </c>
      <c r="E550" s="322">
        <v>4355</v>
      </c>
      <c r="F550" s="322">
        <v>5393</v>
      </c>
      <c r="G550" s="322">
        <v>8419</v>
      </c>
    </row>
    <row r="551" spans="1:7">
      <c r="A551" s="142">
        <f t="shared" si="5"/>
        <v>42650</v>
      </c>
      <c r="B551" s="322">
        <v>10225</v>
      </c>
      <c r="C551" s="322">
        <v>11250</v>
      </c>
      <c r="D551" s="322">
        <v>6185</v>
      </c>
      <c r="E551" s="322">
        <v>4400</v>
      </c>
      <c r="F551" s="322">
        <v>5507</v>
      </c>
      <c r="G551" s="322">
        <v>8469</v>
      </c>
    </row>
    <row r="552" spans="1:7">
      <c r="A552" s="142">
        <f t="shared" si="5"/>
        <v>42657</v>
      </c>
      <c r="B552" s="322">
        <v>9933</v>
      </c>
      <c r="C552" s="322">
        <v>11200</v>
      </c>
      <c r="D552" s="322">
        <v>6154</v>
      </c>
      <c r="E552" s="322">
        <v>4425</v>
      </c>
      <c r="F552" s="322">
        <v>5479</v>
      </c>
      <c r="G552" s="322">
        <v>8744</v>
      </c>
    </row>
    <row r="553" spans="1:7">
      <c r="A553" s="142">
        <f t="shared" si="5"/>
        <v>42664</v>
      </c>
      <c r="B553" s="322">
        <v>10025</v>
      </c>
      <c r="C553" s="322">
        <v>11582</v>
      </c>
      <c r="D553" s="322">
        <v>6167</v>
      </c>
      <c r="E553" s="322">
        <v>4494</v>
      </c>
      <c r="F553" s="322">
        <v>5493</v>
      </c>
      <c r="G553" s="322">
        <v>9359</v>
      </c>
    </row>
    <row r="554" spans="1:7">
      <c r="A554" s="142">
        <f t="shared" si="5"/>
        <v>42671</v>
      </c>
      <c r="B554" s="322">
        <v>10500</v>
      </c>
      <c r="C554" s="322">
        <v>12014</v>
      </c>
      <c r="D554" s="322">
        <v>6225</v>
      </c>
      <c r="E554" s="322">
        <v>4540</v>
      </c>
      <c r="F554" s="322">
        <v>5350</v>
      </c>
      <c r="G554" s="322">
        <v>10719</v>
      </c>
    </row>
    <row r="555" spans="1:7">
      <c r="A555" s="142">
        <f t="shared" si="5"/>
        <v>42678</v>
      </c>
      <c r="B555" s="322">
        <v>10425</v>
      </c>
      <c r="C555" s="322">
        <v>12171</v>
      </c>
      <c r="D555" s="322">
        <v>5840</v>
      </c>
      <c r="E555" s="322">
        <v>4375</v>
      </c>
      <c r="F555" s="322">
        <v>5293</v>
      </c>
      <c r="G555" s="322">
        <v>11738</v>
      </c>
    </row>
    <row r="556" spans="1:7">
      <c r="A556" s="142">
        <f t="shared" si="5"/>
        <v>42685</v>
      </c>
      <c r="B556" s="322">
        <v>10688</v>
      </c>
      <c r="C556" s="322">
        <v>12339</v>
      </c>
      <c r="D556" s="322">
        <v>5392</v>
      </c>
      <c r="E556" s="322">
        <v>4050</v>
      </c>
      <c r="F556" s="322">
        <v>5264</v>
      </c>
      <c r="G556" s="322">
        <v>11603</v>
      </c>
    </row>
    <row r="557" spans="1:7">
      <c r="A557" s="142">
        <f t="shared" si="5"/>
        <v>42692</v>
      </c>
      <c r="B557" s="322">
        <v>11525</v>
      </c>
      <c r="C557" s="322">
        <v>13136</v>
      </c>
      <c r="D557" s="322">
        <v>5458</v>
      </c>
      <c r="E557" s="322">
        <v>4060</v>
      </c>
      <c r="F557" s="322">
        <v>5646</v>
      </c>
      <c r="G557" s="322">
        <v>13200</v>
      </c>
    </row>
    <row r="558" spans="1:7">
      <c r="A558" s="142">
        <f t="shared" si="5"/>
        <v>42699</v>
      </c>
      <c r="B558" s="322">
        <v>14560</v>
      </c>
      <c r="C558" s="322">
        <v>14233</v>
      </c>
      <c r="D558" s="322">
        <v>5842</v>
      </c>
      <c r="E558" s="322">
        <v>4270</v>
      </c>
      <c r="F558" s="322">
        <v>8050</v>
      </c>
      <c r="G558" s="322">
        <v>17929</v>
      </c>
    </row>
    <row r="559" spans="1:7">
      <c r="A559" s="142">
        <f t="shared" si="5"/>
        <v>42706</v>
      </c>
      <c r="B559" s="322">
        <v>14983</v>
      </c>
      <c r="C559" s="322">
        <v>14443</v>
      </c>
      <c r="D559" s="322">
        <v>5833</v>
      </c>
      <c r="E559" s="322">
        <v>4270</v>
      </c>
      <c r="F559" s="322">
        <v>8443</v>
      </c>
      <c r="G559" s="322">
        <v>18644</v>
      </c>
    </row>
    <row r="560" spans="1:7">
      <c r="A560" s="142">
        <f t="shared" si="5"/>
        <v>42713</v>
      </c>
      <c r="B560" s="322">
        <v>15683</v>
      </c>
      <c r="C560" s="322">
        <v>15164</v>
      </c>
      <c r="D560" s="322">
        <v>5767</v>
      </c>
      <c r="E560" s="322">
        <v>4250</v>
      </c>
      <c r="F560" s="322">
        <v>9243</v>
      </c>
      <c r="G560" s="322">
        <v>19969</v>
      </c>
    </row>
    <row r="561" spans="1:7">
      <c r="A561" s="142">
        <f t="shared" si="5"/>
        <v>42720</v>
      </c>
      <c r="B561" s="322">
        <v>15775</v>
      </c>
      <c r="C561" s="322">
        <v>15536</v>
      </c>
      <c r="D561" s="322">
        <v>5575</v>
      </c>
      <c r="E561" s="322">
        <v>3850</v>
      </c>
      <c r="F561" s="322">
        <v>9396</v>
      </c>
      <c r="G561" s="322">
        <v>20125</v>
      </c>
    </row>
    <row r="562" spans="1:7">
      <c r="A562" s="142">
        <f t="shared" si="5"/>
        <v>42727</v>
      </c>
      <c r="B562" s="322">
        <v>15775</v>
      </c>
      <c r="C562" s="322">
        <v>15536</v>
      </c>
      <c r="D562" s="322">
        <v>5575</v>
      </c>
      <c r="E562" s="322">
        <v>3850</v>
      </c>
      <c r="F562" s="322">
        <v>9396</v>
      </c>
      <c r="G562" s="322">
        <v>20125</v>
      </c>
    </row>
    <row r="563" spans="1:7">
      <c r="A563" s="142">
        <f t="shared" ref="A563:A569" si="6">IF(ISBLANK(B563),"",DATE(YEAR(A562),MONTH(A562),DAY(A562)+7))</f>
        <v>42734</v>
      </c>
      <c r="B563" s="322">
        <v>15775</v>
      </c>
      <c r="C563" s="322">
        <v>15536</v>
      </c>
      <c r="D563" s="322">
        <v>5575</v>
      </c>
      <c r="E563" s="322">
        <v>3850</v>
      </c>
      <c r="F563" s="322">
        <v>9396</v>
      </c>
      <c r="G563" s="322">
        <v>20125</v>
      </c>
    </row>
    <row r="564" spans="1:7">
      <c r="A564" s="142">
        <f t="shared" si="6"/>
        <v>42741</v>
      </c>
      <c r="B564" s="322">
        <v>13820</v>
      </c>
      <c r="C564" s="322">
        <v>14521</v>
      </c>
      <c r="D564" s="322">
        <v>4630</v>
      </c>
      <c r="E564" s="322">
        <v>2588</v>
      </c>
      <c r="F564" s="322">
        <v>8007</v>
      </c>
      <c r="G564" s="322">
        <v>15921</v>
      </c>
    </row>
    <row r="565" spans="1:7">
      <c r="A565" s="142">
        <f t="shared" si="6"/>
        <v>42748</v>
      </c>
      <c r="B565" s="322">
        <v>13375</v>
      </c>
      <c r="C565" s="322">
        <v>13321</v>
      </c>
      <c r="D565" s="322">
        <v>4275</v>
      </c>
      <c r="E565" s="322">
        <v>2300</v>
      </c>
      <c r="F565" s="322">
        <v>6550</v>
      </c>
      <c r="G565" s="322">
        <v>15438</v>
      </c>
    </row>
    <row r="566" spans="1:7">
      <c r="A566" s="142">
        <f t="shared" si="6"/>
        <v>42755</v>
      </c>
      <c r="B566" s="322">
        <v>12979</v>
      </c>
      <c r="C566" s="322">
        <v>13021</v>
      </c>
      <c r="D566" s="322">
        <v>4038</v>
      </c>
      <c r="E566" s="322">
        <v>2070</v>
      </c>
      <c r="F566" s="322">
        <v>5964</v>
      </c>
      <c r="G566" s="322">
        <v>15831</v>
      </c>
    </row>
    <row r="567" spans="1:7">
      <c r="A567" s="142">
        <f t="shared" si="6"/>
        <v>42762</v>
      </c>
      <c r="B567" s="322">
        <v>12504</v>
      </c>
      <c r="C567" s="322">
        <v>12707</v>
      </c>
      <c r="D567" s="322">
        <v>3925</v>
      </c>
      <c r="E567" s="322">
        <v>1880</v>
      </c>
      <c r="F567" s="322">
        <v>5725</v>
      </c>
      <c r="G567" s="322">
        <v>15694</v>
      </c>
    </row>
    <row r="568" spans="1:7">
      <c r="A568" s="142">
        <f t="shared" si="6"/>
        <v>42769</v>
      </c>
      <c r="B568" s="322">
        <v>11975</v>
      </c>
      <c r="C568" s="322">
        <v>12225</v>
      </c>
      <c r="D568" s="322">
        <v>3950</v>
      </c>
      <c r="E568" s="322">
        <v>1850</v>
      </c>
      <c r="F568" s="322">
        <v>5382</v>
      </c>
      <c r="G568" s="322">
        <v>14638</v>
      </c>
    </row>
    <row r="569" spans="1:7">
      <c r="A569" s="142">
        <f t="shared" si="6"/>
        <v>42776</v>
      </c>
      <c r="B569">
        <v>11779</v>
      </c>
      <c r="C569">
        <v>11986</v>
      </c>
      <c r="D569">
        <v>4708</v>
      </c>
      <c r="E569">
        <v>2340</v>
      </c>
      <c r="F569">
        <v>4868</v>
      </c>
      <c r="G569">
        <v>13794</v>
      </c>
    </row>
    <row r="570" spans="1:7">
      <c r="A570" s="142">
        <f t="shared" ref="A570:A601" si="7">IF(ISBLANK(B570),"",DATE(YEAR(A569),MONTH(A569),DAY(A569)+7))</f>
        <v>42783</v>
      </c>
      <c r="B570">
        <v>12125</v>
      </c>
      <c r="C570">
        <v>12157</v>
      </c>
      <c r="D570">
        <v>5883</v>
      </c>
      <c r="E570">
        <v>2840</v>
      </c>
      <c r="F570">
        <v>4914</v>
      </c>
      <c r="G570">
        <v>14331</v>
      </c>
    </row>
    <row r="571" spans="1:7">
      <c r="A571" s="142">
        <f t="shared" si="7"/>
        <v>42790</v>
      </c>
      <c r="B571">
        <v>12658</v>
      </c>
      <c r="C571">
        <v>12657</v>
      </c>
      <c r="D571">
        <v>7125</v>
      </c>
      <c r="E571">
        <v>3480</v>
      </c>
      <c r="F571">
        <v>5225</v>
      </c>
      <c r="G571">
        <v>15938</v>
      </c>
    </row>
    <row r="572" spans="1:7">
      <c r="A572" s="142">
        <f t="shared" si="7"/>
        <v>42797</v>
      </c>
      <c r="B572">
        <v>13033</v>
      </c>
      <c r="C572">
        <v>12886</v>
      </c>
      <c r="D572">
        <v>7633</v>
      </c>
      <c r="E572">
        <v>3910</v>
      </c>
      <c r="F572">
        <v>5254</v>
      </c>
      <c r="G572">
        <v>16528</v>
      </c>
    </row>
    <row r="573" spans="1:7">
      <c r="A573" s="142">
        <f t="shared" si="7"/>
        <v>42804</v>
      </c>
      <c r="B573">
        <v>13283</v>
      </c>
      <c r="C573">
        <v>13164</v>
      </c>
      <c r="D573">
        <v>8175</v>
      </c>
      <c r="E573">
        <v>4280</v>
      </c>
      <c r="F573">
        <v>5279</v>
      </c>
      <c r="G573">
        <v>16325</v>
      </c>
    </row>
    <row r="574" spans="1:7">
      <c r="A574" s="142">
        <f t="shared" si="7"/>
        <v>42811</v>
      </c>
      <c r="B574">
        <v>13658</v>
      </c>
      <c r="C574">
        <v>13404</v>
      </c>
      <c r="D574">
        <v>8242</v>
      </c>
      <c r="E574">
        <v>4430</v>
      </c>
      <c r="F574">
        <v>5246</v>
      </c>
      <c r="G574">
        <v>15888</v>
      </c>
    </row>
    <row r="575" spans="1:7">
      <c r="A575" s="142">
        <f t="shared" si="7"/>
        <v>42818</v>
      </c>
      <c r="B575">
        <v>14496</v>
      </c>
      <c r="C575">
        <v>13718</v>
      </c>
      <c r="D575">
        <v>8617</v>
      </c>
      <c r="E575">
        <v>4690</v>
      </c>
      <c r="F575">
        <v>5489</v>
      </c>
      <c r="G575">
        <v>14638</v>
      </c>
    </row>
    <row r="576" spans="1:7">
      <c r="A576" s="142">
        <f t="shared" si="7"/>
        <v>42825</v>
      </c>
      <c r="B576">
        <v>16067</v>
      </c>
      <c r="C576">
        <v>13979</v>
      </c>
      <c r="D576">
        <v>8692</v>
      </c>
      <c r="E576">
        <v>4800</v>
      </c>
      <c r="F576">
        <v>6004</v>
      </c>
      <c r="G576">
        <v>10678</v>
      </c>
    </row>
    <row r="577" spans="1:7" ht="13">
      <c r="A577" s="142">
        <f t="shared" si="7"/>
        <v>42832</v>
      </c>
      <c r="B577" s="328">
        <f>B576*JEHMA!$B550/JEHMA!$B549</f>
        <v>15801.948556544388</v>
      </c>
      <c r="C577" s="328">
        <f>C576*JEHMA!$B550/JEHMA!$B549</f>
        <v>13748.393531582375</v>
      </c>
      <c r="D577" s="328">
        <f>D576*JEHMA!$B550/JEHMA!$B549</f>
        <v>8548.6112437594966</v>
      </c>
      <c r="E577" s="328">
        <f>E576*JEHMA!$B550/JEHMA!$B549</f>
        <v>4720.8161493379639</v>
      </c>
      <c r="F577" s="328">
        <f>F576*JEHMA!$B550/JEHMA!$B549</f>
        <v>5904.954200130237</v>
      </c>
      <c r="G577" s="328">
        <f>G576*JEHMA!$B550/JEHMA!$B549</f>
        <v>10501.848925548078</v>
      </c>
    </row>
    <row r="578" spans="1:7" ht="13">
      <c r="A578" s="142">
        <f t="shared" si="7"/>
        <v>42839</v>
      </c>
      <c r="B578" s="328">
        <f>B577*JEHMA!$B551/JEHMA!$B550</f>
        <v>16586.64032993271</v>
      </c>
      <c r="C578" s="328">
        <f>C577*JEHMA!$B551/JEHMA!$B550</f>
        <v>14431.110049924027</v>
      </c>
      <c r="D578" s="328">
        <f>D577*JEHMA!$B551/JEHMA!$B550</f>
        <v>8973.1174299978302</v>
      </c>
      <c r="E578" s="328">
        <f>E577*JEHMA!$B551/JEHMA!$B550</f>
        <v>4955.2420230084654</v>
      </c>
      <c r="F578" s="328">
        <f>F577*JEHMA!$B551/JEHMA!$B550</f>
        <v>6198.1818971130897</v>
      </c>
      <c r="G578" s="328">
        <f>G577*JEHMA!$B551/JEHMA!$B550</f>
        <v>11023.348817017581</v>
      </c>
    </row>
    <row r="579" spans="1:7" ht="13">
      <c r="A579" s="142">
        <f t="shared" si="7"/>
        <v>42846</v>
      </c>
      <c r="B579" s="328">
        <f>B578*JEHMA!$B552/JEHMA!$B551</f>
        <v>17078.380507922724</v>
      </c>
      <c r="C579" s="328">
        <f>C578*JEHMA!$B552/JEHMA!$B551</f>
        <v>14858.945734751464</v>
      </c>
      <c r="D579" s="328">
        <f>D578*JEHMA!$B552/JEHMA!$B551</f>
        <v>9239.1413067071862</v>
      </c>
      <c r="E579" s="328">
        <f>E578*JEHMA!$B552/JEHMA!$B551</f>
        <v>5102.1489038419795</v>
      </c>
      <c r="F579" s="328">
        <f>F578*JEHMA!$B552/JEHMA!$B551</f>
        <v>6381.937920555677</v>
      </c>
      <c r="G579" s="328">
        <f>G578*JEHMA!$B552/JEHMA!$B551</f>
        <v>11350.155415671803</v>
      </c>
    </row>
    <row r="580" spans="1:7" ht="13">
      <c r="A580" s="142">
        <f t="shared" si="7"/>
        <v>42853</v>
      </c>
      <c r="B580" s="328">
        <f>B579*JEHMA!$B553/JEHMA!$B552</f>
        <v>16490.73355762969</v>
      </c>
      <c r="C580" s="328">
        <f>C579*JEHMA!$B553/JEHMA!$B552</f>
        <v>14347.666919904492</v>
      </c>
      <c r="D580" s="328">
        <f>D579*JEHMA!$B553/JEHMA!$B552</f>
        <v>8921.2333405687004</v>
      </c>
      <c r="E580" s="328">
        <f>E579*JEHMA!$B553/JEHMA!$B552</f>
        <v>4926.5899717820712</v>
      </c>
      <c r="F580" s="328">
        <f>F579*JEHMA!$B553/JEHMA!$B552</f>
        <v>6162.3429563707414</v>
      </c>
      <c r="G580" s="328">
        <f>G579*JEHMA!$B553/JEHMA!$B552</f>
        <v>10959.609941393532</v>
      </c>
    </row>
    <row r="581" spans="1:7" ht="13">
      <c r="A581" s="142">
        <f t="shared" si="7"/>
        <v>42860</v>
      </c>
      <c r="B581" s="328">
        <f>B580*JEHMA!$B554/JEHMA!$B553</f>
        <v>15622.34132841328</v>
      </c>
      <c r="C581" s="328">
        <f>C580*JEHMA!$B554/JEHMA!$B553</f>
        <v>13592.127306273062</v>
      </c>
      <c r="D581" s="328">
        <f>D580*JEHMA!$B554/JEHMA!$B553</f>
        <v>8451.4464944649444</v>
      </c>
      <c r="E581" s="328">
        <f>E580*JEHMA!$B554/JEHMA!$B553</f>
        <v>4667.1586715867161</v>
      </c>
      <c r="F581" s="328">
        <f>F580*JEHMA!$B554/JEHMA!$B553</f>
        <v>5837.8376383763853</v>
      </c>
      <c r="G581" s="328">
        <f>G580*JEHMA!$B554/JEHMA!$B553</f>
        <v>10382.483394833947</v>
      </c>
    </row>
    <row r="582" spans="1:7" ht="13">
      <c r="A582" s="142">
        <f t="shared" si="7"/>
        <v>42867</v>
      </c>
      <c r="B582" s="328">
        <f>B581*JEHMA!$B555/JEHMA!$B554</f>
        <v>15435.759062296502</v>
      </c>
      <c r="C582" s="328">
        <f>C581*JEHMA!$B555/JEHMA!$B554</f>
        <v>13429.792489689602</v>
      </c>
      <c r="D582" s="328">
        <f>D581*JEHMA!$B555/JEHMA!$B554</f>
        <v>8350.5083568482733</v>
      </c>
      <c r="E582" s="328">
        <f>E581*JEHMA!$B555/JEHMA!$B554</f>
        <v>4611.4174082917298</v>
      </c>
      <c r="F582" s="328">
        <f>F581*JEHMA!$B555/JEHMA!$B554</f>
        <v>5768.1146082049072</v>
      </c>
      <c r="G582" s="328">
        <f>G581*JEHMA!$B555/JEHMA!$B554</f>
        <v>10258.482309528978</v>
      </c>
    </row>
    <row r="583" spans="1:7" ht="13">
      <c r="A583" s="142">
        <f t="shared" si="7"/>
        <v>42874</v>
      </c>
      <c r="B583" s="328">
        <f>B582*JEHMA!$B556/JEHMA!$B555</f>
        <v>14900.424896896024</v>
      </c>
      <c r="C583" s="328">
        <f>C582*JEHMA!$B556/JEHMA!$B555</f>
        <v>12964.028109398741</v>
      </c>
      <c r="D583" s="328">
        <f>D582*JEHMA!$B556/JEHMA!$B555</f>
        <v>8060.9008031256781</v>
      </c>
      <c r="E583" s="328">
        <f>E582*JEHMA!$B556/JEHMA!$B555</f>
        <v>4451.4868678098546</v>
      </c>
      <c r="F583" s="328">
        <f>F582*JEHMA!$B556/JEHMA!$B555</f>
        <v>5568.0681571521609</v>
      </c>
      <c r="G583" s="328">
        <f>G582*JEHMA!$B556/JEHMA!$B555</f>
        <v>9902.7034946820058</v>
      </c>
    </row>
    <row r="584" spans="1:7" ht="13">
      <c r="A584" s="142">
        <f t="shared" si="7"/>
        <v>42881</v>
      </c>
      <c r="B584" s="328">
        <f>B583*JEHMA!$B557/JEHMA!$B556</f>
        <v>14164.558389407419</v>
      </c>
      <c r="C584" s="328">
        <f>C583*JEHMA!$B557/JEHMA!$B556</f>
        <v>12323.791729976125</v>
      </c>
      <c r="D584" s="328">
        <f>D583*JEHMA!$B557/JEHMA!$B556</f>
        <v>7662.8083351421747</v>
      </c>
      <c r="E584" s="328">
        <f>E583*JEHMA!$B557/JEHMA!$B556</f>
        <v>4231.647492945518</v>
      </c>
      <c r="F584" s="328">
        <f>F583*JEHMA!$B557/JEHMA!$B556</f>
        <v>5293.0857390926858</v>
      </c>
      <c r="G584" s="328">
        <f>G583*JEHMA!$B557/JEHMA!$B556</f>
        <v>9413.6524853483825</v>
      </c>
    </row>
    <row r="585" spans="1:7" ht="13">
      <c r="A585" s="142">
        <f t="shared" si="7"/>
        <v>42888</v>
      </c>
      <c r="B585" s="328">
        <f>B584*JEHMA!$B558/JEHMA!$B557</f>
        <v>13278.728565226826</v>
      </c>
      <c r="C585" s="328">
        <f>C584*JEHMA!$B558/JEHMA!$B557</f>
        <v>11553.080638159323</v>
      </c>
      <c r="D585" s="328">
        <f>D584*JEHMA!$B558/JEHMA!$B557</f>
        <v>7183.588018233123</v>
      </c>
      <c r="E585" s="328">
        <f>E584*JEHMA!$B558/JEHMA!$B557</f>
        <v>3967.0067288908185</v>
      </c>
      <c r="F585" s="328">
        <f>F584*JEHMA!$B558/JEHMA!$B557</f>
        <v>4962.0642500542654</v>
      </c>
      <c r="G585" s="328">
        <f>G584*JEHMA!$B558/JEHMA!$B557</f>
        <v>8824.9370523116995</v>
      </c>
    </row>
    <row r="586" spans="1:7" ht="13">
      <c r="A586" s="142">
        <f t="shared" si="7"/>
        <v>42895</v>
      </c>
      <c r="B586" s="328">
        <f>B585*JEHMA!$B559/JEHMA!$B558</f>
        <v>12914.28283047536</v>
      </c>
      <c r="C586" s="328">
        <f>C585*JEHMA!$B559/JEHMA!$B558</f>
        <v>11235.996744085089</v>
      </c>
      <c r="D586" s="328">
        <f>D585*JEHMA!$B559/JEHMA!$B558</f>
        <v>6986.4284784024303</v>
      </c>
      <c r="E586" s="328">
        <f>E585*JEHMA!$B559/JEHMA!$B558</f>
        <v>3858.128934230519</v>
      </c>
      <c r="F586" s="328">
        <f>F585*JEHMA!$B559/JEHMA!$B558</f>
        <v>4825.8762752333405</v>
      </c>
      <c r="G586" s="328">
        <f>G585*JEHMA!$B559/JEHMA!$B558</f>
        <v>8582.7293249403083</v>
      </c>
    </row>
    <row r="587" spans="1:7" ht="13">
      <c r="A587" s="142">
        <f t="shared" si="7"/>
        <v>42902</v>
      </c>
      <c r="B587" s="328">
        <f>B586*JEHMA!$B560/JEHMA!$B559</f>
        <v>13857.656718037764</v>
      </c>
      <c r="C587" s="328">
        <f>C586*JEHMA!$B560/JEHMA!$B559</f>
        <v>12056.77371391361</v>
      </c>
      <c r="D587" s="328">
        <f>D586*JEHMA!$B560/JEHMA!$B559</f>
        <v>7496.77924896896</v>
      </c>
      <c r="E587" s="328">
        <f>E586*JEHMA!$B560/JEHMA!$B559</f>
        <v>4139.9609290210556</v>
      </c>
      <c r="F587" s="328">
        <f>F586*JEHMA!$B560/JEHMA!$B559</f>
        <v>5178.4011287171688</v>
      </c>
      <c r="G587" s="328">
        <f>G586*JEHMA!$B560/JEHMA!$B559</f>
        <v>9209.6880833514206</v>
      </c>
    </row>
    <row r="588" spans="1:7" ht="13">
      <c r="A588" s="142">
        <f t="shared" si="7"/>
        <v>42909</v>
      </c>
      <c r="B588" s="328">
        <f>B587*JEHMA!$B561/JEHMA!$B560</f>
        <v>14516.797807683954</v>
      </c>
      <c r="C588" s="328">
        <f>C587*JEHMA!$B561/JEHMA!$B560</f>
        <v>12630.255589320599</v>
      </c>
      <c r="D588" s="328">
        <f>D587*JEHMA!$B561/JEHMA!$B560</f>
        <v>7853.3644454091591</v>
      </c>
      <c r="E588" s="328">
        <f>E587*JEHMA!$B561/JEHMA!$B560</f>
        <v>4336.878662904277</v>
      </c>
      <c r="F588" s="328">
        <f>F587*JEHMA!$B561/JEHMA!$B560</f>
        <v>5424.7123941827649</v>
      </c>
      <c r="G588" s="328">
        <f>G587*JEHMA!$B561/JEHMA!$B560</f>
        <v>9647.747992185803</v>
      </c>
    </row>
    <row r="589" spans="1:7" ht="13">
      <c r="A589" s="142">
        <f t="shared" si="7"/>
        <v>42916</v>
      </c>
      <c r="B589" s="328">
        <f>B588*JEHMA!$B562/JEHMA!$B561</f>
        <v>14263.952680703273</v>
      </c>
      <c r="C589" s="328">
        <f>C588*JEHMA!$B562/JEHMA!$B561</f>
        <v>12410.269155632734</v>
      </c>
      <c r="D589" s="328">
        <f>D588*JEHMA!$B562/JEHMA!$B561</f>
        <v>7716.579118732363</v>
      </c>
      <c r="E589" s="328">
        <f>E588*JEHMA!$B562/JEHMA!$B561</f>
        <v>4261.3414369437824</v>
      </c>
      <c r="F589" s="328">
        <f>F588*JEHMA!$B562/JEHMA!$B561</f>
        <v>5330.2279140438459</v>
      </c>
      <c r="G589" s="328">
        <f>G588*JEHMA!$B562/JEHMA!$B561</f>
        <v>9479.7091382678536</v>
      </c>
    </row>
    <row r="590" spans="1:7" ht="13">
      <c r="A590" s="142">
        <f t="shared" si="7"/>
        <v>42923</v>
      </c>
      <c r="B590" s="328">
        <f>B589*JEHMA!$B563/JEHMA!$B562</f>
        <v>13885.556869980459</v>
      </c>
      <c r="C590" s="328">
        <f>C589*JEHMA!$B563/JEHMA!$B562</f>
        <v>12081.048079010203</v>
      </c>
      <c r="D590" s="328">
        <f>D589*JEHMA!$B563/JEHMA!$B562</f>
        <v>7511.8728022574342</v>
      </c>
      <c r="E590" s="328">
        <f>E589*JEHMA!$B563/JEHMA!$B562</f>
        <v>4148.2960711960068</v>
      </c>
      <c r="F590" s="328">
        <f>F589*JEHMA!$B563/JEHMA!$B562</f>
        <v>5188.8270023876703</v>
      </c>
      <c r="G590" s="328">
        <f>G589*JEHMA!$B563/JEHMA!$B562</f>
        <v>9228.2303017147806</v>
      </c>
    </row>
    <row r="591" spans="1:7" ht="13">
      <c r="A591" s="142">
        <f t="shared" si="7"/>
        <v>42930</v>
      </c>
      <c r="B591" s="328">
        <f>B590*JEHMA!$B564/JEHMA!$B563</f>
        <v>14590.03570653353</v>
      </c>
      <c r="C591" s="328">
        <f>C590*JEHMA!$B564/JEHMA!$B563</f>
        <v>12693.975797699153</v>
      </c>
      <c r="D591" s="328">
        <f>D590*JEHMA!$B564/JEHMA!$B563</f>
        <v>7892.9850227914048</v>
      </c>
      <c r="E591" s="328">
        <f>E590*JEHMA!$B564/JEHMA!$B563</f>
        <v>4358.7584111135229</v>
      </c>
      <c r="F591" s="328">
        <f>F590*JEHMA!$B564/JEHMA!$B563</f>
        <v>5452.0803125678312</v>
      </c>
      <c r="G591" s="328">
        <f>G590*JEHMA!$B564/JEHMA!$B563</f>
        <v>9696.4213153896235</v>
      </c>
    </row>
    <row r="592" spans="1:7" ht="13">
      <c r="A592" s="142">
        <f t="shared" si="7"/>
        <v>42937</v>
      </c>
      <c r="B592" s="328">
        <f>B591*JEHMA!$B565/JEHMA!$B564</f>
        <v>15686.860429780763</v>
      </c>
      <c r="C592" s="328">
        <f>C591*JEHMA!$B565/JEHMA!$B564</f>
        <v>13648.261775558933</v>
      </c>
      <c r="D592" s="328">
        <f>D591*JEHMA!$B565/JEHMA!$B564</f>
        <v>8486.3503364445405</v>
      </c>
      <c r="E592" s="328">
        <f>E591*JEHMA!$B565/JEHMA!$B564</f>
        <v>4686.4336878662907</v>
      </c>
      <c r="F592" s="328">
        <f>F591*JEHMA!$B565/JEHMA!$B564</f>
        <v>5861.9474712394176</v>
      </c>
      <c r="G592" s="328">
        <f>G591*JEHMA!$B565/JEHMA!$B564</f>
        <v>10425.362274799218</v>
      </c>
    </row>
    <row r="593" spans="1:7" ht="13">
      <c r="A593" s="142">
        <f t="shared" si="7"/>
        <v>42944</v>
      </c>
      <c r="B593" s="328">
        <f>B592*JEHMA!$B566/JEHMA!$B565</f>
        <v>15486.328087692636</v>
      </c>
      <c r="C593" s="328">
        <f>C592*JEHMA!$B566/JEHMA!$B565</f>
        <v>13473.789776427177</v>
      </c>
      <c r="D593" s="328">
        <f>D592*JEHMA!$B566/JEHMA!$B565</f>
        <v>8377.8654221836332</v>
      </c>
      <c r="E593" s="328">
        <f>E592*JEHMA!$B566/JEHMA!$B565</f>
        <v>4626.5248534838292</v>
      </c>
      <c r="F593" s="328">
        <f>F592*JEHMA!$B566/JEHMA!$B565</f>
        <v>5787.0115042326888</v>
      </c>
      <c r="G593" s="328">
        <f>G592*JEHMA!$B566/JEHMA!$B565</f>
        <v>10292.090080312566</v>
      </c>
    </row>
    <row r="594" spans="1:7" ht="13">
      <c r="A594" s="142">
        <f t="shared" si="7"/>
        <v>42951</v>
      </c>
      <c r="B594" s="328">
        <f>B593*JEHMA!$B567/JEHMA!$B566</f>
        <v>14956.225200781415</v>
      </c>
      <c r="C594" s="328">
        <f>C593*JEHMA!$B567/JEHMA!$B566</f>
        <v>13012.576839591926</v>
      </c>
      <c r="D594" s="328">
        <f>D593*JEHMA!$B567/JEHMA!$B566</f>
        <v>8091.0879097026254</v>
      </c>
      <c r="E594" s="328">
        <f>E593*JEHMA!$B567/JEHMA!$B566</f>
        <v>4468.1571521597571</v>
      </c>
      <c r="F594" s="328">
        <f>F593*JEHMA!$B567/JEHMA!$B566</f>
        <v>5588.919904493162</v>
      </c>
      <c r="G594" s="328">
        <f>G593*JEHMA!$B567/JEHMA!$B566</f>
        <v>9939.787931408724</v>
      </c>
    </row>
    <row r="595" spans="1:7" ht="13">
      <c r="A595" s="142">
        <f t="shared" si="7"/>
        <v>42958</v>
      </c>
      <c r="B595" s="328">
        <f>B594*JEHMA!$B568/JEHMA!$B567</f>
        <v>14863.805947471234</v>
      </c>
      <c r="C595" s="328">
        <f>C594*JEHMA!$B568/JEHMA!$B567</f>
        <v>12932.168005209463</v>
      </c>
      <c r="D595" s="328">
        <f>D594*JEHMA!$B568/JEHMA!$B567</f>
        <v>8041.0905144345552</v>
      </c>
      <c r="E595" s="328">
        <f>E594*JEHMA!$B568/JEHMA!$B567</f>
        <v>4440.5469937052321</v>
      </c>
      <c r="F595" s="328">
        <f>F594*JEHMA!$B568/JEHMA!$B567</f>
        <v>5554.3841979596255</v>
      </c>
      <c r="G595" s="328">
        <f>G594*JEHMA!$B568/JEHMA!$B567</f>
        <v>9878.3668330800938</v>
      </c>
    </row>
    <row r="596" spans="1:7" ht="13">
      <c r="A596" s="142">
        <f t="shared" si="7"/>
        <v>42965</v>
      </c>
      <c r="B596" s="328">
        <f>B595*JEHMA!$B569/JEHMA!$B568</f>
        <v>16030.381050575204</v>
      </c>
      <c r="C596" s="328">
        <f>C595*JEHMA!$B569/JEHMA!$B568</f>
        <v>13947.139895810722</v>
      </c>
      <c r="D596" s="328">
        <f>D595*JEHMA!$B569/JEHMA!$B568</f>
        <v>8672.1897113088762</v>
      </c>
      <c r="E596" s="328">
        <f>E595*JEHMA!$B569/JEHMA!$B568</f>
        <v>4789.0601258953775</v>
      </c>
      <c r="F596" s="328">
        <f>F595*JEHMA!$B569/JEHMA!$B568</f>
        <v>5990.3160408074655</v>
      </c>
      <c r="G596" s="328">
        <f>G595*JEHMA!$B569/JEHMA!$B568</f>
        <v>10653.663338398088</v>
      </c>
    </row>
    <row r="597" spans="1:7" ht="13">
      <c r="A597" s="142">
        <f t="shared" si="7"/>
        <v>42972</v>
      </c>
      <c r="B597" s="328">
        <f>B596*JEHMA!$B570/JEHMA!$B569</f>
        <v>16938.879748209238</v>
      </c>
      <c r="C597" s="328">
        <f>C596*JEHMA!$B570/JEHMA!$B569</f>
        <v>14737.573909268505</v>
      </c>
      <c r="D597" s="328">
        <f>D596*JEHMA!$B570/JEHMA!$B569</f>
        <v>9163.6735402648119</v>
      </c>
      <c r="E597" s="328">
        <f>E596*JEHMA!$B570/JEHMA!$B569</f>
        <v>5060.4731929672253</v>
      </c>
      <c r="F597" s="328">
        <f>F596*JEHMA!$B570/JEHMA!$B569</f>
        <v>6329.8085522031679</v>
      </c>
      <c r="G597" s="328">
        <f>G596*JEHMA!$B570/JEHMA!$B569</f>
        <v>11257.444323855001</v>
      </c>
    </row>
    <row r="598" spans="1:7" ht="13">
      <c r="A598" s="142">
        <f t="shared" si="7"/>
        <v>42979</v>
      </c>
      <c r="B598" s="328">
        <f>B597*JEHMA!$B571/JEHMA!$B570</f>
        <v>17041.761558497928</v>
      </c>
      <c r="C598" s="328">
        <f>C597*JEHMA!$B571/JEHMA!$B570</f>
        <v>14827.085630562187</v>
      </c>
      <c r="D598" s="328">
        <f>D597*JEHMA!$B571/JEHMA!$B570</f>
        <v>9219.3310180160606</v>
      </c>
      <c r="E598" s="328">
        <f>E597*JEHMA!$B571/JEHMA!$B570</f>
        <v>5091.2090297373579</v>
      </c>
      <c r="F598" s="328">
        <f>F597*JEHMA!$B571/JEHMA!$B570</f>
        <v>6368.2539613631416</v>
      </c>
      <c r="G598" s="328">
        <f>G597*JEHMA!$B571/JEHMA!$B570</f>
        <v>11325.818754069893</v>
      </c>
    </row>
    <row r="599" spans="1:7" ht="13">
      <c r="A599" s="142">
        <f t="shared" si="7"/>
        <v>42986</v>
      </c>
      <c r="B599" s="328">
        <f>B598*JEHMA!$B572/JEHMA!$B571</f>
        <v>17228.343824614709</v>
      </c>
      <c r="C599" s="328">
        <f>C598*JEHMA!$B572/JEHMA!$B571</f>
        <v>14989.420447145647</v>
      </c>
      <c r="D599" s="328">
        <f>D598*JEHMA!$B572/JEHMA!$B571</f>
        <v>9320.26915563273</v>
      </c>
      <c r="E599" s="328">
        <f>E598*JEHMA!$B572/JEHMA!$B571</f>
        <v>5146.9502930323433</v>
      </c>
      <c r="F599" s="328">
        <f>F598*JEHMA!$B572/JEHMA!$B571</f>
        <v>6437.9769915346196</v>
      </c>
      <c r="G599" s="328">
        <f>G598*JEHMA!$B572/JEHMA!$B571</f>
        <v>11449.819839374864</v>
      </c>
    </row>
    <row r="600" spans="1:7" ht="13">
      <c r="A600" s="142">
        <f t="shared" si="7"/>
        <v>42993</v>
      </c>
      <c r="B600" s="328">
        <f>B599*JEHMA!$B573/JEHMA!$B572</f>
        <v>17908.410028217921</v>
      </c>
      <c r="C600" s="328">
        <f>C599*JEHMA!$B573/JEHMA!$B572</f>
        <v>15581.108096375081</v>
      </c>
      <c r="D600" s="328">
        <f>D599*JEHMA!$B573/JEHMA!$B572</f>
        <v>9688.1745170392842</v>
      </c>
      <c r="E600" s="328">
        <f>E599*JEHMA!$B573/JEHMA!$B572</f>
        <v>5350.1193835467775</v>
      </c>
      <c r="F600" s="328">
        <f>F599*JEHMA!$B573/JEHMA!$B572</f>
        <v>6692.1076622530918</v>
      </c>
      <c r="G600" s="328">
        <f>G599*JEHMA!$B573/JEHMA!$B572</f>
        <v>11901.786411981768</v>
      </c>
    </row>
    <row r="601" spans="1:7" ht="13">
      <c r="A601" s="142">
        <f t="shared" si="7"/>
        <v>43000</v>
      </c>
      <c r="B601" s="328">
        <f>B600*JEHMA!$B574/JEHMA!$B573</f>
        <v>18698.333080095497</v>
      </c>
      <c r="C601" s="328">
        <f>C600*JEHMA!$B574/JEHMA!$B573</f>
        <v>16268.376058172347</v>
      </c>
      <c r="D601" s="328">
        <f>D600*JEHMA!$B574/JEHMA!$B573</f>
        <v>10115.510744519206</v>
      </c>
      <c r="E601" s="328">
        <f>E600*JEHMA!$B574/JEHMA!$B573</f>
        <v>5586.1080963750819</v>
      </c>
      <c r="F601" s="328">
        <f>F600*JEHMA!$B574/JEHMA!$B573</f>
        <v>6987.290210549163</v>
      </c>
      <c r="G601" s="328">
        <f>G600*JEHMA!$B574/JEHMA!$B573</f>
        <v>12426.762969394402</v>
      </c>
    </row>
    <row r="602" spans="1:7" ht="13">
      <c r="A602" s="142">
        <f t="shared" ref="A602:A633" si="8">IF(ISBLANK(B602),"",DATE(YEAR(A601),MONTH(A601),DAY(A601)+7))</f>
        <v>43007</v>
      </c>
      <c r="B602" s="328">
        <f>B601*JEHMA!$B575/JEHMA!$B574</f>
        <v>18042.679509442143</v>
      </c>
      <c r="C602" s="328">
        <f>C601*JEHMA!$B575/JEHMA!$B574</f>
        <v>15697.928478402433</v>
      </c>
      <c r="D602" s="328">
        <f>D601*JEHMA!$B575/JEHMA!$B574</f>
        <v>9760.8122422400647</v>
      </c>
      <c r="E602" s="328">
        <f>E601*JEHMA!$B575/JEHMA!$B574</f>
        <v>5390.2322552637297</v>
      </c>
      <c r="F602" s="328">
        <f>F601*JEHMA!$B575/JEHMA!$B574</f>
        <v>6742.2821792923796</v>
      </c>
      <c r="G602" s="328">
        <f>G601*JEHMA!$B575/JEHMA!$B574</f>
        <v>11991.02083785544</v>
      </c>
    </row>
    <row r="603" spans="1:7" ht="13">
      <c r="A603" s="142">
        <f t="shared" si="8"/>
        <v>43014</v>
      </c>
      <c r="B603" s="328">
        <f>B602*JEHMA!$B576/JEHMA!$B575</f>
        <v>17613.714673323193</v>
      </c>
      <c r="C603" s="328">
        <f>C602*JEHMA!$B576/JEHMA!$B575</f>
        <v>15324.710115042328</v>
      </c>
      <c r="D603" s="328">
        <f>D602*JEHMA!$B576/JEHMA!$B575</f>
        <v>9528.748860429776</v>
      </c>
      <c r="E603" s="328">
        <f>E602*JEHMA!$B576/JEHMA!$B575</f>
        <v>5262.0794443238556</v>
      </c>
      <c r="F603" s="328">
        <f>F602*JEHMA!$B576/JEHMA!$B575</f>
        <v>6581.9843716084215</v>
      </c>
      <c r="G603" s="328">
        <f>G602*JEHMA!$B576/JEHMA!$B575</f>
        <v>11705.934230518778</v>
      </c>
    </row>
    <row r="604" spans="1:7" ht="13">
      <c r="A604" s="142">
        <f t="shared" si="8"/>
        <v>43021</v>
      </c>
      <c r="B604" s="328">
        <f>B603*JEHMA!$B577/JEHMA!$B576</f>
        <v>19713.201107011057</v>
      </c>
      <c r="C604" s="328">
        <f>C603*JEHMA!$B577/JEHMA!$B576</f>
        <v>17151.356088560886</v>
      </c>
      <c r="D604" s="328">
        <f>D603*JEHMA!$B577/JEHMA!$B576</f>
        <v>10664.538745387448</v>
      </c>
      <c r="E604" s="328">
        <f>E603*JEHMA!$B577/JEHMA!$B576</f>
        <v>5889.2988929889307</v>
      </c>
      <c r="F604" s="328">
        <f>F603*JEHMA!$B577/JEHMA!$B576</f>
        <v>7366.5313653136527</v>
      </c>
      <c r="G604" s="328">
        <f>G603*JEHMA!$B577/JEHMA!$B576</f>
        <v>13101.236162361627</v>
      </c>
    </row>
    <row r="605" spans="1:7" ht="13">
      <c r="A605" s="142">
        <f t="shared" si="8"/>
        <v>43028</v>
      </c>
      <c r="B605" s="328">
        <f>B604*JEHMA!$B578/JEHMA!$B577</f>
        <v>20663.550032559135</v>
      </c>
      <c r="C605" s="328">
        <f>C604*JEHMA!$B578/JEHMA!$B577</f>
        <v>17978.201649663555</v>
      </c>
      <c r="D605" s="328">
        <f>D604*JEHMA!$B578/JEHMA!$B577</f>
        <v>11178.662904276096</v>
      </c>
      <c r="E605" s="328">
        <f>E604*JEHMA!$B578/JEHMA!$B577</f>
        <v>6173.2146733232048</v>
      </c>
      <c r="F605" s="328">
        <f>F604*JEHMA!$B578/JEHMA!$B577</f>
        <v>7721.6626872151073</v>
      </c>
      <c r="G605" s="328">
        <f>G604*JEHMA!$B578/JEHMA!$B577</f>
        <v>13732.83047536358</v>
      </c>
    </row>
    <row r="606" spans="1:7" ht="13">
      <c r="A606" s="142">
        <f t="shared" si="8"/>
        <v>43035</v>
      </c>
      <c r="B606" s="328">
        <f>B605*JEHMA!$B579/JEHMA!$B578</f>
        <v>20388.036032125012</v>
      </c>
      <c r="C606" s="328">
        <f>C605*JEHMA!$B579/JEHMA!$B578</f>
        <v>17738.492294334708</v>
      </c>
      <c r="D606" s="328">
        <f>D605*JEHMA!$B579/JEHMA!$B578</f>
        <v>11029.614065552414</v>
      </c>
      <c r="E606" s="328">
        <f>E605*JEHMA!$B579/JEHMA!$B578</f>
        <v>6090.9051443455619</v>
      </c>
      <c r="F606" s="328">
        <f>F605*JEHMA!$B579/JEHMA!$B578</f>
        <v>7618.7071847189063</v>
      </c>
      <c r="G606" s="328">
        <f>G605*JEHMA!$B579/JEHMA!$B578</f>
        <v>13549.726069025401</v>
      </c>
    </row>
    <row r="607" spans="1:7" ht="13">
      <c r="A607" s="142">
        <f t="shared" si="8"/>
        <v>43042</v>
      </c>
      <c r="B607" s="328">
        <f>B606*JEHMA!$B580/JEHMA!$B579</f>
        <v>19423.737030605585</v>
      </c>
      <c r="C607" s="328">
        <f>C606*JEHMA!$B580/JEHMA!$B579</f>
        <v>16899.509550683742</v>
      </c>
      <c r="D607" s="328">
        <f>D606*JEHMA!$B580/JEHMA!$B579</f>
        <v>10507.94313001953</v>
      </c>
      <c r="E607" s="328">
        <f>E606*JEHMA!$B580/JEHMA!$B579</f>
        <v>5802.8217929238126</v>
      </c>
      <c r="F607" s="328">
        <f>F606*JEHMA!$B580/JEHMA!$B579</f>
        <v>7258.3629259822019</v>
      </c>
      <c r="G607" s="328">
        <f>G606*JEHMA!$B580/JEHMA!$B579</f>
        <v>12908.860646841767</v>
      </c>
    </row>
    <row r="608" spans="1:7" ht="13">
      <c r="A608" s="142">
        <f t="shared" si="8"/>
        <v>43049</v>
      </c>
      <c r="B608" s="328">
        <f>B607*JEHMA!$B581/JEHMA!$B580</f>
        <v>18358.299978293886</v>
      </c>
      <c r="C608" s="328">
        <f>C607*JEHMA!$B581/JEHMA!$B580</f>
        <v>15972.532233557629</v>
      </c>
      <c r="D608" s="328">
        <f>D607*JEHMA!$B581/JEHMA!$B580</f>
        <v>9931.5580638159263</v>
      </c>
      <c r="E608" s="328">
        <f>E607*JEHMA!$B581/JEHMA!$B580</f>
        <v>5484.5235511178653</v>
      </c>
      <c r="F608" s="328">
        <f>F607*JEHMA!$B581/JEHMA!$B580</f>
        <v>6860.2248751899288</v>
      </c>
      <c r="G608" s="328">
        <f>G607*JEHMA!$B581/JEHMA!$B580</f>
        <v>12200.779683090954</v>
      </c>
    </row>
    <row r="609" spans="1:7" ht="13">
      <c r="A609" s="142">
        <f t="shared" si="8"/>
        <v>43056</v>
      </c>
      <c r="B609" s="328">
        <f>B608*JEHMA!$B582/JEHMA!$B581</f>
        <v>17662.539939222908</v>
      </c>
      <c r="C609" s="328">
        <f>C608*JEHMA!$B582/JEHMA!$B581</f>
        <v>15367.190253961362</v>
      </c>
      <c r="D609" s="328">
        <f>D608*JEHMA!$B582/JEHMA!$B581</f>
        <v>9555.1625786846053</v>
      </c>
      <c r="E609" s="328">
        <f>E608*JEHMA!$B582/JEHMA!$B581</f>
        <v>5276.6659431300204</v>
      </c>
      <c r="F609" s="328">
        <f>F608*JEHMA!$B582/JEHMA!$B581</f>
        <v>6600.2296505317991</v>
      </c>
      <c r="G609" s="328">
        <f>G608*JEHMA!$B582/JEHMA!$B581</f>
        <v>11738.383112654661</v>
      </c>
    </row>
    <row r="610" spans="1:7" ht="13">
      <c r="A610" s="142">
        <f t="shared" si="8"/>
        <v>43063</v>
      </c>
      <c r="B610" s="328">
        <f>B609*JEHMA!$B583/JEHMA!$B582</f>
        <v>18000.829281528095</v>
      </c>
      <c r="C610" s="328">
        <f>C609*JEHMA!$B583/JEHMA!$B582</f>
        <v>15661.516930757542</v>
      </c>
      <c r="D610" s="328">
        <f>D609*JEHMA!$B583/JEHMA!$B582</f>
        <v>9738.1719123073526</v>
      </c>
      <c r="E610" s="328">
        <f>E609*JEHMA!$B583/JEHMA!$B582</f>
        <v>5377.7295420013033</v>
      </c>
      <c r="F610" s="328">
        <f>F609*JEHMA!$B583/JEHMA!$B582</f>
        <v>6726.6433687866283</v>
      </c>
      <c r="G610" s="328">
        <f>G609*JEHMA!$B583/JEHMA!$B582</f>
        <v>11963.207510310403</v>
      </c>
    </row>
    <row r="611" spans="1:7" ht="13">
      <c r="A611" s="142">
        <f t="shared" si="8"/>
        <v>43070</v>
      </c>
      <c r="B611" s="328">
        <f>B610*JEHMA!$B584/JEHMA!$B583</f>
        <v>18318.193509876259</v>
      </c>
      <c r="C611" s="328">
        <f>C610*JEHMA!$B584/JEHMA!$B583</f>
        <v>15937.637833731276</v>
      </c>
      <c r="D611" s="328">
        <f>D610*JEHMA!$B584/JEHMA!$B583</f>
        <v>9909.8610809637448</v>
      </c>
      <c r="E611" s="328">
        <f>E610*JEHMA!$B584/JEHMA!$B583</f>
        <v>5472.5417842413726</v>
      </c>
      <c r="F611" s="328">
        <f>F610*JEHMA!$B584/JEHMA!$B583</f>
        <v>6845.2376817885824</v>
      </c>
      <c r="G611" s="328">
        <f>G610*JEHMA!$B584/JEHMA!$B583</f>
        <v>12174.125244193625</v>
      </c>
    </row>
    <row r="612" spans="1:7" ht="13">
      <c r="A612" s="142">
        <f t="shared" si="8"/>
        <v>43077</v>
      </c>
      <c r="B612" s="328">
        <f>B611*JEHMA!$B585/JEHMA!$B584</f>
        <v>18387.943889733</v>
      </c>
      <c r="C612" s="328">
        <f>C611*JEHMA!$B585/JEHMA!$B584</f>
        <v>15998.323746472755</v>
      </c>
      <c r="D612" s="328">
        <f>D611*JEHMA!$B585/JEHMA!$B584</f>
        <v>9947.5949641849293</v>
      </c>
      <c r="E612" s="328">
        <f>E611*JEHMA!$B585/JEHMA!$B584</f>
        <v>5493.3796396787502</v>
      </c>
      <c r="F612" s="328">
        <f>F611*JEHMA!$B585/JEHMA!$B584</f>
        <v>6871.3023659648352</v>
      </c>
      <c r="G612" s="328">
        <f>G611*JEHMA!$B585/JEHMA!$B584</f>
        <v>12220.480790102025</v>
      </c>
    </row>
    <row r="613" spans="1:7" ht="13">
      <c r="A613" s="142">
        <f t="shared" si="8"/>
        <v>43084</v>
      </c>
      <c r="B613" s="328">
        <f>B612*JEHMA!$B586/JEHMA!$B585</f>
        <v>18442.000434121976</v>
      </c>
      <c r="C613" s="328">
        <f>C612*JEHMA!$B586/JEHMA!$B585</f>
        <v>16045.355328847401</v>
      </c>
      <c r="D613" s="328">
        <f>D612*JEHMA!$B586/JEHMA!$B585</f>
        <v>9976.8387236813487</v>
      </c>
      <c r="E613" s="328">
        <f>E612*JEHMA!$B586/JEHMA!$B585</f>
        <v>5509.528977642718</v>
      </c>
      <c r="F613" s="328">
        <f>F612*JEHMA!$B586/JEHMA!$B585</f>
        <v>6891.5024962014313</v>
      </c>
      <c r="G613" s="328">
        <f>G612*JEHMA!$B586/JEHMA!$B585</f>
        <v>12256.406338181036</v>
      </c>
    </row>
    <row r="614" spans="1:7" ht="13">
      <c r="A614" s="142">
        <f t="shared" si="8"/>
        <v>43091</v>
      </c>
      <c r="B614" s="328">
        <f>B613*JEHMA!$B587/JEHMA!$B586</f>
        <v>18337.374864336867</v>
      </c>
      <c r="C614" s="328">
        <f>C613*JEHMA!$B587/JEHMA!$B586</f>
        <v>15954.326459735181</v>
      </c>
      <c r="D614" s="328">
        <f>D613*JEHMA!$B587/JEHMA!$B586</f>
        <v>9920.2378988495711</v>
      </c>
      <c r="E614" s="328">
        <f>E613*JEHMA!$B587/JEHMA!$B586</f>
        <v>5478.2721944866507</v>
      </c>
      <c r="F614" s="328">
        <f>F613*JEHMA!$B587/JEHMA!$B586</f>
        <v>6852.4054699370517</v>
      </c>
      <c r="G614" s="328">
        <f>G613*JEHMA!$B587/JEHMA!$B586</f>
        <v>12186.873019318435</v>
      </c>
    </row>
    <row r="615" spans="1:7" ht="13">
      <c r="A615" s="142">
        <f t="shared" si="8"/>
        <v>43098</v>
      </c>
      <c r="B615" s="328">
        <f>B614*JEHMA!$B588/JEHMA!$B587</f>
        <v>18337.374864336867</v>
      </c>
      <c r="C615" s="328">
        <f>C614*JEHMA!$B588/JEHMA!$B587</f>
        <v>15954.326459735181</v>
      </c>
      <c r="D615" s="328">
        <f>D614*JEHMA!$B588/JEHMA!$B587</f>
        <v>9920.2378988495711</v>
      </c>
      <c r="E615" s="328">
        <f>E614*JEHMA!$B588/JEHMA!$B587</f>
        <v>5478.2721944866507</v>
      </c>
      <c r="F615" s="328">
        <f>F614*JEHMA!$B588/JEHMA!$B587</f>
        <v>6852.4054699370527</v>
      </c>
      <c r="G615" s="328">
        <f>G614*JEHMA!$B588/JEHMA!$B587</f>
        <v>12186.873019318435</v>
      </c>
    </row>
    <row r="616" spans="1:7" ht="13">
      <c r="A616" s="142">
        <f t="shared" si="8"/>
        <v>43105</v>
      </c>
      <c r="B616" s="328">
        <f>B615*JEHMA!$B589/JEHMA!$B588</f>
        <v>17652.077382244399</v>
      </c>
      <c r="C616" s="328">
        <f>C615*JEHMA!$B589/JEHMA!$B588</f>
        <v>15358.087367050137</v>
      </c>
      <c r="D616" s="328">
        <f>D615*JEHMA!$B589/JEHMA!$B588</f>
        <v>9549.5024962014268</v>
      </c>
      <c r="E616" s="328">
        <f>E615*JEHMA!$B589/JEHMA!$B588</f>
        <v>5273.5402648144127</v>
      </c>
      <c r="F616" s="328">
        <f>F615*JEHMA!$B589/JEHMA!$B588</f>
        <v>6596.3199479053628</v>
      </c>
      <c r="G616" s="328">
        <f>G615*JEHMA!$B589/JEHMA!$B588</f>
        <v>11731.429780768402</v>
      </c>
    </row>
    <row r="617" spans="1:7" ht="13">
      <c r="A617" s="142">
        <f t="shared" si="8"/>
        <v>43112</v>
      </c>
      <c r="B617" s="328">
        <f>B616*JEHMA!$B590/JEHMA!$B589</f>
        <v>18037.448230952887</v>
      </c>
      <c r="C617" s="328">
        <f>C616*JEHMA!$B590/JEHMA!$B589</f>
        <v>15693.377034946816</v>
      </c>
      <c r="D617" s="328">
        <f>D616*JEHMA!$B590/JEHMA!$B589</f>
        <v>9757.9822009984746</v>
      </c>
      <c r="E617" s="328">
        <f>E616*JEHMA!$B590/JEHMA!$B589</f>
        <v>5388.6694161059258</v>
      </c>
      <c r="F617" s="328">
        <f>F616*JEHMA!$B590/JEHMA!$B589</f>
        <v>6740.3273279791638</v>
      </c>
      <c r="G617" s="328">
        <f>G616*JEHMA!$B590/JEHMA!$B589</f>
        <v>11987.544171912314</v>
      </c>
    </row>
    <row r="618" spans="1:7" ht="13">
      <c r="A618" s="142">
        <f t="shared" si="8"/>
        <v>43119</v>
      </c>
      <c r="B618" s="328">
        <f>B617*JEHMA!$B591/JEHMA!$B590</f>
        <v>18217.055459083989</v>
      </c>
      <c r="C618" s="328">
        <f>C617*JEHMA!$B591/JEHMA!$B590</f>
        <v>15849.643260256127</v>
      </c>
      <c r="D618" s="328">
        <f>D617*JEHMA!$B591/JEHMA!$B590</f>
        <v>9855.1469502930267</v>
      </c>
      <c r="E618" s="328">
        <f>E617*JEHMA!$B591/JEHMA!$B590</f>
        <v>5442.3268938571737</v>
      </c>
      <c r="F618" s="328">
        <f>F617*JEHMA!$B591/JEHMA!$B590</f>
        <v>6807.4438897330165</v>
      </c>
      <c r="G618" s="328">
        <f>G617*JEHMA!$B591/JEHMA!$B590</f>
        <v>12106.909702626444</v>
      </c>
    </row>
    <row r="619" spans="1:7" ht="13">
      <c r="A619" s="142">
        <f t="shared" si="8"/>
        <v>43126</v>
      </c>
      <c r="B619" s="328">
        <f>B618*JEHMA!$B592/JEHMA!$B591</f>
        <v>17824.709572389827</v>
      </c>
      <c r="C619" s="328">
        <f>C618*JEHMA!$B592/JEHMA!$B591</f>
        <v>15508.2850010853</v>
      </c>
      <c r="D619" s="328">
        <f>D618*JEHMA!$B592/JEHMA!$B591</f>
        <v>9642.8938571738599</v>
      </c>
      <c r="E619" s="328">
        <f>E618*JEHMA!$B592/JEHMA!$B591</f>
        <v>5325.1139570219229</v>
      </c>
      <c r="F619" s="328">
        <f>F618*JEHMA!$B592/JEHMA!$B591</f>
        <v>6660.8300412415911</v>
      </c>
      <c r="G619" s="328">
        <f>G618*JEHMA!$B592/JEHMA!$B591</f>
        <v>11846.159756891693</v>
      </c>
    </row>
    <row r="620" spans="1:7" ht="13">
      <c r="A620" s="142">
        <f t="shared" si="8"/>
        <v>43133</v>
      </c>
      <c r="B620" s="328">
        <f>B619*JEHMA!$B593/JEHMA!$B592</f>
        <v>17195.212394182752</v>
      </c>
      <c r="C620" s="328">
        <f>C619*JEHMA!$B593/JEHMA!$B592</f>
        <v>14960.59463859344</v>
      </c>
      <c r="D620" s="328">
        <f>D619*JEHMA!$B593/JEHMA!$B592</f>
        <v>9302.3455611026639</v>
      </c>
      <c r="E620" s="328">
        <f>E619*JEHMA!$B593/JEHMA!$B592</f>
        <v>5137.0523116995873</v>
      </c>
      <c r="F620" s="328">
        <f>F619*JEHMA!$B593/JEHMA!$B592</f>
        <v>6425.5962665509032</v>
      </c>
      <c r="G620" s="328">
        <f>G619*JEHMA!$B593/JEHMA!$B592</f>
        <v>11427.80095506838</v>
      </c>
    </row>
    <row r="621" spans="1:7" ht="13">
      <c r="A621" s="142">
        <f t="shared" si="8"/>
        <v>43140</v>
      </c>
      <c r="B621" s="328">
        <f>B620*JEHMA!$B594/JEHMA!$B593</f>
        <v>16455.858367701312</v>
      </c>
      <c r="C621" s="328">
        <f>C620*JEHMA!$B594/JEHMA!$B593</f>
        <v>14317.323963533749</v>
      </c>
      <c r="D621" s="328">
        <f>D620*JEHMA!$B594/JEHMA!$B593</f>
        <v>8902.3663989581019</v>
      </c>
      <c r="E621" s="328">
        <f>E620*JEHMA!$B594/JEHMA!$B593</f>
        <v>4916.1710440633815</v>
      </c>
      <c r="F621" s="328">
        <f>F620*JEHMA!$B594/JEHMA!$B593</f>
        <v>6149.3106142826155</v>
      </c>
      <c r="G621" s="328">
        <f>G620*JEHMA!$B594/JEHMA!$B593</f>
        <v>10936.432168439338</v>
      </c>
    </row>
    <row r="622" spans="1:7" ht="13">
      <c r="A622" s="142">
        <f t="shared" si="8"/>
        <v>43147</v>
      </c>
      <c r="B622" s="328">
        <f>B621*JEHMA!$B595/JEHMA!$B594</f>
        <v>16590.127848925538</v>
      </c>
      <c r="C622" s="328">
        <f>C621*JEHMA!$B595/JEHMA!$B594</f>
        <v>14434.144345561099</v>
      </c>
      <c r="D622" s="328">
        <f>D621*JEHMA!$B595/JEHMA!$B594</f>
        <v>8975.0041241588824</v>
      </c>
      <c r="E622" s="328">
        <f>E621*JEHMA!$B595/JEHMA!$B594</f>
        <v>4956.2839157803337</v>
      </c>
      <c r="F622" s="328">
        <f>F621*JEHMA!$B595/JEHMA!$B594</f>
        <v>6199.4851313219042</v>
      </c>
      <c r="G622" s="328">
        <f>G621*JEHMA!$B595/JEHMA!$B594</f>
        <v>11025.666594313008</v>
      </c>
    </row>
    <row r="623" spans="1:7" ht="13">
      <c r="A623" s="142">
        <f t="shared" si="8"/>
        <v>43154</v>
      </c>
      <c r="B623" s="328">
        <f>B622*JEHMA!$B596/JEHMA!$B595</f>
        <v>17713.108964619048</v>
      </c>
      <c r="C623" s="328">
        <f>C622*JEHMA!$B596/JEHMA!$B595</f>
        <v>15411.187540698933</v>
      </c>
      <c r="D623" s="328">
        <f>D622*JEHMA!$B596/JEHMA!$B595</f>
        <v>9582.5196440199634</v>
      </c>
      <c r="E623" s="328">
        <f>E622*JEHMA!$B596/JEHMA!$B595</f>
        <v>5291.7733883221181</v>
      </c>
      <c r="F623" s="328">
        <f>F622*JEHMA!$B596/JEHMA!$B595</f>
        <v>6619.1265465595861</v>
      </c>
      <c r="G623" s="328">
        <f>G622*JEHMA!$B596/JEHMA!$B595</f>
        <v>11771.990883438251</v>
      </c>
    </row>
    <row r="624" spans="1:7" ht="13">
      <c r="A624" s="142">
        <f t="shared" si="8"/>
        <v>43161</v>
      </c>
      <c r="B624" s="328">
        <f>B623*JEHMA!$B597/JEHMA!$B596</f>
        <v>19383.630562187962</v>
      </c>
      <c r="C624" s="328">
        <f>C623*JEHMA!$B597/JEHMA!$B596</f>
        <v>16864.615150857386</v>
      </c>
      <c r="D624" s="328">
        <f>D623*JEHMA!$B597/JEHMA!$B596</f>
        <v>10486.246147167347</v>
      </c>
      <c r="E624" s="328">
        <f>E623*JEHMA!$B597/JEHMA!$B596</f>
        <v>5790.840026047319</v>
      </c>
      <c r="F624" s="328">
        <f>F623*JEHMA!$B597/JEHMA!$B596</f>
        <v>7243.3757325808592</v>
      </c>
      <c r="G624" s="328">
        <f>G623*JEHMA!$B597/JEHMA!$B596</f>
        <v>12882.206207944439</v>
      </c>
    </row>
    <row r="625" spans="1:7" ht="13">
      <c r="A625" s="142">
        <f t="shared" si="8"/>
        <v>43168</v>
      </c>
      <c r="B625" s="328">
        <f>B624*JEHMA!$B598/JEHMA!$B597</f>
        <v>20182.27241154763</v>
      </c>
      <c r="C625" s="328">
        <f>C624*JEHMA!$B598/JEHMA!$B597</f>
        <v>17559.468851747337</v>
      </c>
      <c r="D625" s="328">
        <f>D624*JEHMA!$B598/JEHMA!$B597</f>
        <v>10918.299110049917</v>
      </c>
      <c r="E625" s="328">
        <f>E624*JEHMA!$B598/JEHMA!$B597</f>
        <v>6029.4334708052957</v>
      </c>
      <c r="F625" s="328">
        <f>F624*JEHMA!$B598/JEHMA!$B597</f>
        <v>7541.8163663989626</v>
      </c>
      <c r="G625" s="328">
        <f>G624*JEHMA!$B598/JEHMA!$B597</f>
        <v>13412.977208595623</v>
      </c>
    </row>
    <row r="626" spans="1:7" ht="13">
      <c r="A626" s="142">
        <f t="shared" si="8"/>
        <v>43175</v>
      </c>
      <c r="B626" s="328">
        <f>B625*JEHMA!$B599/JEHMA!$B598</f>
        <v>21355.822552637273</v>
      </c>
      <c r="C626" s="328">
        <f>C625*JEHMA!$B599/JEHMA!$B598</f>
        <v>18580.509333622744</v>
      </c>
      <c r="D626" s="328">
        <f>D625*JEHMA!$B599/JEHMA!$B598</f>
        <v>11553.171695246356</v>
      </c>
      <c r="E626" s="328">
        <f>E625*JEHMA!$B599/JEHMA!$B598</f>
        <v>6380.0303885391786</v>
      </c>
      <c r="F626" s="328">
        <f>F625*JEHMA!$B599/JEHMA!$B598</f>
        <v>7980.354677664428</v>
      </c>
      <c r="G626" s="328">
        <f>G625*JEHMA!$B599/JEHMA!$B598</f>
        <v>14192.90926850446</v>
      </c>
    </row>
    <row r="627" spans="1:7" ht="13">
      <c r="A627" s="142">
        <f t="shared" si="8"/>
        <v>43182</v>
      </c>
      <c r="B627" s="328">
        <f>B626*JEHMA!$B600/JEHMA!$B599</f>
        <v>21340.128717169508</v>
      </c>
      <c r="C627" s="328">
        <f>C626*JEHMA!$B600/JEHMA!$B599</f>
        <v>18566.855003255911</v>
      </c>
      <c r="D627" s="328">
        <f>D626*JEHMA!$B600/JEHMA!$B599</f>
        <v>11544.681571521589</v>
      </c>
      <c r="E627" s="328">
        <f>E626*JEHMA!$B600/JEHMA!$B599</f>
        <v>6375.3418710657679</v>
      </c>
      <c r="F627" s="328">
        <f>F626*JEHMA!$B600/JEHMA!$B599</f>
        <v>7974.4901237247714</v>
      </c>
      <c r="G627" s="328">
        <f>G626*JEHMA!$B600/JEHMA!$B599</f>
        <v>14182.47927067507</v>
      </c>
    </row>
    <row r="628" spans="1:7" ht="13">
      <c r="A628" s="142">
        <f t="shared" si="8"/>
        <v>43189</v>
      </c>
      <c r="B628" s="328">
        <f>B627*JEHMA!$B601/JEHMA!$B600</f>
        <v>20135.190905144329</v>
      </c>
      <c r="C628" s="328">
        <f>C627*JEHMA!$B601/JEHMA!$B600</f>
        <v>17518.505860646837</v>
      </c>
      <c r="D628" s="328">
        <f>D627*JEHMA!$B601/JEHMA!$B600</f>
        <v>10892.828738875616</v>
      </c>
      <c r="E628" s="328">
        <f>E627*JEHMA!$B601/JEHMA!$B600</f>
        <v>6015.3679183850645</v>
      </c>
      <c r="F628" s="328">
        <f>F627*JEHMA!$B601/JEHMA!$B600</f>
        <v>7524.2227045799909</v>
      </c>
      <c r="G628" s="328">
        <f>G627*JEHMA!$B601/JEHMA!$B600</f>
        <v>13381.687215107455</v>
      </c>
    </row>
    <row r="629" spans="1:7" ht="13">
      <c r="A629" s="142">
        <f t="shared" si="8"/>
        <v>43196</v>
      </c>
      <c r="B629" s="328">
        <f>B628*JEHMA!$B602/JEHMA!$B601</f>
        <v>19109.860321250257</v>
      </c>
      <c r="C629" s="328">
        <f>C628*JEHMA!$B602/JEHMA!$B601</f>
        <v>16626.422943347075</v>
      </c>
      <c r="D629" s="328">
        <f>D628*JEHMA!$B602/JEHMA!$B601</f>
        <v>10338.140655524194</v>
      </c>
      <c r="E629" s="328">
        <f>E628*JEHMA!$B602/JEHMA!$B601</f>
        <v>5709.0514434556098</v>
      </c>
      <c r="F629" s="328">
        <f>F628*JEHMA!$B602/JEHMA!$B601</f>
        <v>7141.0718471890632</v>
      </c>
      <c r="G629" s="328">
        <f>G628*JEHMA!$B602/JEHMA!$B601</f>
        <v>12700.26069025397</v>
      </c>
    </row>
    <row r="630" spans="1:7" ht="13">
      <c r="A630" s="142">
        <f t="shared" si="8"/>
        <v>43203</v>
      </c>
      <c r="B630" s="328">
        <f>B629*JEHMA!$B603/JEHMA!$B602</f>
        <v>18632.070219231591</v>
      </c>
      <c r="C630" s="328">
        <f>C629*JEHMA!$B603/JEHMA!$B602</f>
        <v>16210.724441067936</v>
      </c>
      <c r="D630" s="328">
        <f>D629*JEHMA!$B603/JEHMA!$B602</f>
        <v>10079.663555459076</v>
      </c>
      <c r="E630" s="328">
        <f>E629*JEHMA!$B603/JEHMA!$B602</f>
        <v>5566.3121337095708</v>
      </c>
      <c r="F630" s="328">
        <f>F629*JEHMA!$B603/JEHMA!$B602</f>
        <v>6962.5287605817257</v>
      </c>
      <c r="G630" s="328">
        <f>G629*JEHMA!$B603/JEHMA!$B602</f>
        <v>12382.725200781428</v>
      </c>
    </row>
    <row r="631" spans="1:7" ht="13">
      <c r="A631" s="142">
        <f t="shared" si="8"/>
        <v>43210</v>
      </c>
      <c r="B631" s="328">
        <f>B630*JEHMA!$B604/JEHMA!$B603</f>
        <v>19095.910245278912</v>
      </c>
      <c r="C631" s="328">
        <f>C630*JEHMA!$B604/JEHMA!$B603</f>
        <v>16614.285760798783</v>
      </c>
      <c r="D631" s="328">
        <f>D630*JEHMA!$B604/JEHMA!$B603</f>
        <v>10330.593878879956</v>
      </c>
      <c r="E631" s="328">
        <f>E630*JEHMA!$B604/JEHMA!$B603</f>
        <v>5704.8838723681338</v>
      </c>
      <c r="F631" s="328">
        <f>F630*JEHMA!$B604/JEHMA!$B603</f>
        <v>7135.8589103538116</v>
      </c>
      <c r="G631" s="328">
        <f>G630*JEHMA!$B604/JEHMA!$B603</f>
        <v>12690.989581072288</v>
      </c>
    </row>
    <row r="632" spans="1:7" ht="13">
      <c r="A632" s="142">
        <f t="shared" si="8"/>
        <v>43217</v>
      </c>
      <c r="B632" s="328">
        <f>B631*JEHMA!$B605/JEHMA!$B604</f>
        <v>19406.299435641406</v>
      </c>
      <c r="C632" s="328">
        <f>C631*JEHMA!$B605/JEHMA!$B604</f>
        <v>16884.338072498373</v>
      </c>
      <c r="D632" s="328">
        <f>D631*JEHMA!$B605/JEHMA!$B604</f>
        <v>10498.509659214229</v>
      </c>
      <c r="E632" s="328">
        <f>E631*JEHMA!$B605/JEHMA!$B604</f>
        <v>5797.6123290644655</v>
      </c>
      <c r="F632" s="328">
        <f>F631*JEHMA!$B605/JEHMA!$B604</f>
        <v>7251.8467549381394</v>
      </c>
      <c r="G632" s="328">
        <f>G631*JEHMA!$B605/JEHMA!$B604</f>
        <v>12897.271760364669</v>
      </c>
    </row>
    <row r="633" spans="1:7" ht="13">
      <c r="A633" s="142">
        <f t="shared" si="8"/>
        <v>43224</v>
      </c>
      <c r="B633" s="328">
        <f>B632*JEHMA!$B606/JEHMA!$B605</f>
        <v>19444.662144562612</v>
      </c>
      <c r="C633" s="328">
        <f>C632*JEHMA!$B606/JEHMA!$B605</f>
        <v>16917.715324506185</v>
      </c>
      <c r="D633" s="328">
        <f>D632*JEHMA!$B606/JEHMA!$B605</f>
        <v>10519.26329498588</v>
      </c>
      <c r="E633" s="328">
        <f>E632*JEHMA!$B606/JEHMA!$B605</f>
        <v>5809.0731495550235</v>
      </c>
      <c r="F633" s="328">
        <f>F632*JEHMA!$B606/JEHMA!$B605</f>
        <v>7266.1823312350789</v>
      </c>
      <c r="G633" s="328">
        <f>G632*JEHMA!$B606/JEHMA!$B605</f>
        <v>12922.767310614288</v>
      </c>
    </row>
    <row r="634" spans="1:7" ht="13">
      <c r="A634" s="142">
        <f t="shared" ref="A634:A648" si="9">IF(ISBLANK(B634),"",DATE(YEAR(A633),MONTH(A633),DAY(A633)+7))</f>
        <v>43231</v>
      </c>
      <c r="B634" s="328">
        <f>B633*JEHMA!$B607/JEHMA!$B606</f>
        <v>19176.123182114163</v>
      </c>
      <c r="C634" s="328">
        <f>C633*JEHMA!$B607/JEHMA!$B606</f>
        <v>16684.074560451489</v>
      </c>
      <c r="D634" s="328">
        <f>D633*JEHMA!$B607/JEHMA!$B606</f>
        <v>10373.987844584317</v>
      </c>
      <c r="E634" s="328">
        <f>E633*JEHMA!$B607/JEHMA!$B606</f>
        <v>5728.8474061211191</v>
      </c>
      <c r="F634" s="328">
        <f>F633*JEHMA!$B607/JEHMA!$B606</f>
        <v>7165.8332971565023</v>
      </c>
      <c r="G634" s="328">
        <f>G633*JEHMA!$B607/JEHMA!$B606</f>
        <v>12744.298458866948</v>
      </c>
    </row>
    <row r="635" spans="1:7" ht="13">
      <c r="A635" s="142">
        <f t="shared" si="9"/>
        <v>43238</v>
      </c>
      <c r="B635" s="328">
        <f>B634*JEHMA!$B608/JEHMA!$B607</f>
        <v>19247.617321467318</v>
      </c>
      <c r="C635" s="328">
        <f>C634*JEHMA!$B608/JEHMA!$B607</f>
        <v>16746.277621011508</v>
      </c>
      <c r="D635" s="328">
        <f>D634*JEHMA!$B608/JEHMA!$B607</f>
        <v>10412.66507488603</v>
      </c>
      <c r="E635" s="328">
        <f>E634*JEHMA!$B608/JEHMA!$B607</f>
        <v>5750.2062079444313</v>
      </c>
      <c r="F635" s="328">
        <f>F634*JEHMA!$B608/JEHMA!$B607</f>
        <v>7192.5495984371619</v>
      </c>
      <c r="G635" s="328">
        <f>G634*JEHMA!$B608/JEHMA!$B607</f>
        <v>12791.812893423059</v>
      </c>
    </row>
    <row r="636" spans="1:7" ht="13">
      <c r="A636" s="142">
        <f t="shared" si="9"/>
        <v>43245</v>
      </c>
      <c r="B636" s="328">
        <f>B635*JEHMA!$B609/JEHMA!$B608</f>
        <v>19134.272954200118</v>
      </c>
      <c r="C636" s="328">
        <f>C635*JEHMA!$B609/JEHMA!$B608</f>
        <v>16647.663012806603</v>
      </c>
      <c r="D636" s="328">
        <f>D635*JEHMA!$B609/JEHMA!$B608</f>
        <v>10351.347514651605</v>
      </c>
      <c r="E636" s="328">
        <f>E635*JEHMA!$B609/JEHMA!$B608</f>
        <v>5716.3446928586927</v>
      </c>
      <c r="F636" s="328">
        <f>F635*JEHMA!$B609/JEHMA!$B608</f>
        <v>7150.1944866507492</v>
      </c>
      <c r="G636" s="328">
        <f>G635*JEHMA!$B609/JEHMA!$B608</f>
        <v>12716.48513132191</v>
      </c>
    </row>
    <row r="637" spans="1:7" ht="13">
      <c r="A637" s="142">
        <f t="shared" si="9"/>
        <v>43252</v>
      </c>
      <c r="B637" s="328">
        <f>B636*JEHMA!$B610/JEHMA!$B609</f>
        <v>19176.123182114163</v>
      </c>
      <c r="C637" s="328">
        <f>C636*JEHMA!$B610/JEHMA!$B609</f>
        <v>16684.074560451492</v>
      </c>
      <c r="D637" s="328">
        <f>D636*JEHMA!$B610/JEHMA!$B609</f>
        <v>10373.987844584317</v>
      </c>
      <c r="E637" s="328">
        <f>E636*JEHMA!$B610/JEHMA!$B609</f>
        <v>5728.8474061211191</v>
      </c>
      <c r="F637" s="328">
        <f>F636*JEHMA!$B610/JEHMA!$B609</f>
        <v>7165.8332971565014</v>
      </c>
      <c r="G637" s="328">
        <f>G636*JEHMA!$B610/JEHMA!$B609</f>
        <v>12744.29845886695</v>
      </c>
    </row>
    <row r="638" spans="1:7" ht="13">
      <c r="A638" s="142">
        <f t="shared" si="9"/>
        <v>43259</v>
      </c>
      <c r="B638" s="328">
        <f>B637*JEHMA!$B611/JEHMA!$B610</f>
        <v>19460.355980030377</v>
      </c>
      <c r="C638" s="328">
        <f>C637*JEHMA!$B611/JEHMA!$B610</f>
        <v>16931.369654873026</v>
      </c>
      <c r="D638" s="328">
        <f>D637*JEHMA!$B611/JEHMA!$B610</f>
        <v>10527.753418710647</v>
      </c>
      <c r="E638" s="328">
        <f>E637*JEHMA!$B611/JEHMA!$B610</f>
        <v>5813.7616670284342</v>
      </c>
      <c r="F638" s="328">
        <f>F637*JEHMA!$B611/JEHMA!$B610</f>
        <v>7272.0468851747346</v>
      </c>
      <c r="G638" s="328">
        <f>G637*JEHMA!$B611/JEHMA!$B610</f>
        <v>12933.19730844368</v>
      </c>
    </row>
    <row r="639" spans="1:7" ht="13.5" customHeight="1">
      <c r="A639" s="142">
        <f t="shared" si="9"/>
        <v>43266</v>
      </c>
      <c r="B639" s="328">
        <f>B638*JEHMA!$B612/JEHMA!$B611</f>
        <v>19735.8699804645</v>
      </c>
      <c r="C639" s="328">
        <f>C638*JEHMA!$B612/JEHMA!$B611</f>
        <v>17171.079010201873</v>
      </c>
      <c r="D639" s="328">
        <f>D638*JEHMA!$B612/JEHMA!$B611</f>
        <v>10676.802257434329</v>
      </c>
      <c r="E639" s="328">
        <f>E638*JEHMA!$B612/JEHMA!$B611</f>
        <v>5896.0711960060771</v>
      </c>
      <c r="F639" s="328">
        <f>F638*JEHMA!$B612/JEHMA!$B611</f>
        <v>7375.0023876709365</v>
      </c>
      <c r="G639" s="328">
        <f>G638*JEHMA!$B612/JEHMA!$B611</f>
        <v>13116.301714781861</v>
      </c>
    </row>
    <row r="640" spans="1:7" ht="13.5" customHeight="1">
      <c r="A640" s="142">
        <f t="shared" si="9"/>
        <v>43273</v>
      </c>
      <c r="B640" s="328">
        <f>B639*JEHMA!$B613/JEHMA!$B612</f>
        <v>19575.444106793999</v>
      </c>
      <c r="C640" s="328">
        <f>C639*JEHMA!$B613/JEHMA!$B612</f>
        <v>17031.501410896468</v>
      </c>
      <c r="D640" s="328">
        <f>D639*JEHMA!$B613/JEHMA!$B612</f>
        <v>10590.014326025603</v>
      </c>
      <c r="E640" s="328">
        <f>E639*JEHMA!$B613/JEHMA!$B612</f>
        <v>5848.1441285001083</v>
      </c>
      <c r="F640" s="328">
        <f>F639*JEHMA!$B613/JEHMA!$B612</f>
        <v>7315.053614065554</v>
      </c>
      <c r="G640" s="328">
        <f>G639*JEHMA!$B613/JEHMA!$B612</f>
        <v>13009.683959192542</v>
      </c>
    </row>
    <row r="641" spans="1:7" ht="13.5" customHeight="1">
      <c r="A641" s="142">
        <f t="shared" si="9"/>
        <v>43280</v>
      </c>
      <c r="B641" s="328">
        <f>B640*JEHMA!$B614/JEHMA!$B613</f>
        <v>18499.54449750379</v>
      </c>
      <c r="C641" s="328">
        <f>C640*JEHMA!$B614/JEHMA!$B613</f>
        <v>16095.421206859133</v>
      </c>
      <c r="D641" s="328">
        <f>D640*JEHMA!$B614/JEHMA!$B613</f>
        <v>10007.969177338822</v>
      </c>
      <c r="E641" s="328">
        <f>E640*JEHMA!$B614/JEHMA!$B613</f>
        <v>5526.7202083785542</v>
      </c>
      <c r="F641" s="328">
        <f>F640*JEHMA!$B614/JEHMA!$B613</f>
        <v>6913.0058606468428</v>
      </c>
      <c r="G641" s="328">
        <f>G640*JEHMA!$B614/JEHMA!$B613</f>
        <v>12294.649663555467</v>
      </c>
    </row>
    <row r="642" spans="1:7" ht="13.5" customHeight="1">
      <c r="A642" s="142">
        <f t="shared" si="9"/>
        <v>43287</v>
      </c>
      <c r="B642" s="328">
        <f>B641*JEHMA!$B615/JEHMA!$B614</f>
        <v>18482.106902539603</v>
      </c>
      <c r="C642" s="328">
        <f>C641*JEHMA!$B615/JEHMA!$B614</f>
        <v>16080.249728673763</v>
      </c>
      <c r="D642" s="328">
        <f>D641*JEHMA!$B615/JEHMA!$B614</f>
        <v>9998.5357065335265</v>
      </c>
      <c r="E642" s="328">
        <f>E641*JEHMA!$B615/JEHMA!$B614</f>
        <v>5521.5107445192098</v>
      </c>
      <c r="F642" s="328">
        <f>F641*JEHMA!$B615/JEHMA!$B614</f>
        <v>6906.4896896027794</v>
      </c>
      <c r="G642" s="328">
        <f>G641*JEHMA!$B615/JEHMA!$B614</f>
        <v>12283.060777078366</v>
      </c>
    </row>
    <row r="643" spans="1:7" ht="13.5" customHeight="1">
      <c r="A643" s="142">
        <f t="shared" si="9"/>
        <v>43294</v>
      </c>
      <c r="B643" s="328">
        <f>B642*JEHMA!$B616/JEHMA!$B615</f>
        <v>18536.163446928578</v>
      </c>
      <c r="C643" s="328">
        <f>C642*JEHMA!$B616/JEHMA!$B615</f>
        <v>16127.281311048411</v>
      </c>
      <c r="D643" s="328">
        <f>D642*JEHMA!$B616/JEHMA!$B615</f>
        <v>10027.779466029946</v>
      </c>
      <c r="E643" s="328">
        <f>E642*JEHMA!$B616/JEHMA!$B615</f>
        <v>5537.6600824831776</v>
      </c>
      <c r="F643" s="328">
        <f>F642*JEHMA!$B616/JEHMA!$B615</f>
        <v>6926.6898198393756</v>
      </c>
      <c r="G643" s="328">
        <f>G642*JEHMA!$B616/JEHMA!$B615</f>
        <v>12318.986325157375</v>
      </c>
    </row>
    <row r="644" spans="1:7" ht="13.5" customHeight="1">
      <c r="A644" s="142">
        <f t="shared" si="9"/>
        <v>43301</v>
      </c>
      <c r="B644" s="328">
        <f>B643*JEHMA!$B617/JEHMA!$B616</f>
        <v>19074.985131321893</v>
      </c>
      <c r="C644" s="328">
        <f>C643*JEHMA!$B617/JEHMA!$B616</f>
        <v>16596.079986976347</v>
      </c>
      <c r="D644" s="328">
        <f>D643*JEHMA!$B617/JEHMA!$B616</f>
        <v>10319.273713913601</v>
      </c>
      <c r="E644" s="328">
        <f>E643*JEHMA!$B617/JEHMA!$B616</f>
        <v>5698.632515736922</v>
      </c>
      <c r="F644" s="328">
        <f>F643*JEHMA!$B617/JEHMA!$B616</f>
        <v>7128.0395051009345</v>
      </c>
      <c r="G644" s="328">
        <f>G643*JEHMA!$B617/JEHMA!$B616</f>
        <v>12677.082917299769</v>
      </c>
    </row>
    <row r="645" spans="1:7" ht="13">
      <c r="A645" s="142">
        <f t="shared" si="9"/>
        <v>43308</v>
      </c>
      <c r="B645" s="328">
        <f>B644*JEHMA!$B618/JEHMA!$B617</f>
        <v>19374.911764705874</v>
      </c>
      <c r="C645" s="328">
        <f>C644*JEHMA!$B618/JEHMA!$B617</f>
        <v>16857.029411764714</v>
      </c>
      <c r="D645" s="328">
        <f>D644*JEHMA!$B618/JEHMA!$B617</f>
        <v>10481.529411764697</v>
      </c>
      <c r="E645" s="328">
        <f>E644*JEHMA!$B618/JEHMA!$B617</f>
        <v>5788.2352941176468</v>
      </c>
      <c r="F645" s="328">
        <f>F644*JEHMA!$B618/JEHMA!$B617</f>
        <v>7240.1176470588252</v>
      </c>
      <c r="G645" s="328">
        <f>G644*JEHMA!$B618/JEHMA!$B617</f>
        <v>12876.411764705892</v>
      </c>
    </row>
    <row r="646" spans="1:7" ht="13">
      <c r="A646" s="142">
        <f t="shared" si="9"/>
        <v>43315</v>
      </c>
      <c r="B646" s="328">
        <f>B645*JEHMA!$B619/JEHMA!$B618</f>
        <v>19380.14304319513</v>
      </c>
      <c r="C646" s="328">
        <f>C645*JEHMA!$B619/JEHMA!$B618</f>
        <v>16861.580855220327</v>
      </c>
      <c r="D646" s="328">
        <f>D645*JEHMA!$B619/JEHMA!$B618</f>
        <v>10484.359453006286</v>
      </c>
      <c r="E646" s="328">
        <f>E645*JEHMA!$B619/JEHMA!$B618</f>
        <v>5789.7981332754498</v>
      </c>
      <c r="F646" s="328">
        <f>F645*JEHMA!$B619/JEHMA!$B618</f>
        <v>7242.0724983720438</v>
      </c>
      <c r="G646" s="328">
        <f>G645*JEHMA!$B619/JEHMA!$B618</f>
        <v>12879.888430649022</v>
      </c>
    </row>
    <row r="647" spans="1:7" ht="13">
      <c r="A647" s="447">
        <f t="shared" si="9"/>
        <v>43322</v>
      </c>
      <c r="B647" s="448">
        <f>B646*JEHMA!$B620/JEHMA!$B619</f>
        <v>19380.14304319513</v>
      </c>
      <c r="C647" s="448">
        <f>C646*JEHMA!$B620/JEHMA!$B619</f>
        <v>16861.580855220327</v>
      </c>
      <c r="D647" s="448">
        <f>D646*JEHMA!$B620/JEHMA!$B619</f>
        <v>10484.359453006286</v>
      </c>
      <c r="E647" s="448">
        <f>E646*JEHMA!$B620/JEHMA!$B619</f>
        <v>5789.7981332754498</v>
      </c>
      <c r="F647" s="448">
        <f>F646*JEHMA!$B620/JEHMA!$B619</f>
        <v>7242.0724983720438</v>
      </c>
      <c r="G647" s="448">
        <f>G646*JEHMA!$B620/JEHMA!$B619</f>
        <v>12879.888430649024</v>
      </c>
    </row>
    <row r="648" spans="1:7" ht="13">
      <c r="A648" s="447">
        <f t="shared" si="9"/>
        <v>43329</v>
      </c>
      <c r="B648" s="448">
        <f>B647*JEHMA!$B621/JEHMA!$B620</f>
        <v>19380.14304319513</v>
      </c>
      <c r="C648" s="448">
        <f>C647*JEHMA!$B621/JEHMA!$B620</f>
        <v>16861.580855220327</v>
      </c>
      <c r="D648" s="448">
        <f>D647*JEHMA!$B621/JEHMA!$B620</f>
        <v>10484.359453006286</v>
      </c>
      <c r="E648" s="448">
        <f>E647*JEHMA!$B621/JEHMA!$B620</f>
        <v>5789.7981332754498</v>
      </c>
      <c r="F648" s="448">
        <f>F647*JEHMA!$B621/JEHMA!$B620</f>
        <v>7242.0724983720438</v>
      </c>
      <c r="G648" s="448">
        <f>G647*JEHMA!$B621/JEHMA!$B620</f>
        <v>12879.888430649024</v>
      </c>
    </row>
    <row r="649" spans="1:7" ht="13">
      <c r="A649" s="193">
        <f t="shared" ref="A649" si="10">IF(ISBLANK(B649),"",DATE(YEAR(A648),MONTH(A648),DAY(A648)+7))</f>
        <v>43336</v>
      </c>
      <c r="B649" s="449">
        <f>B648*JEHMA!$B622/JEHMA!$B621</f>
        <v>20592.055893205983</v>
      </c>
      <c r="C649" s="449">
        <f>C648*JEHMA!$B622/JEHMA!$B621</f>
        <v>17915.998589103547</v>
      </c>
      <c r="D649" s="449">
        <f>D648*JEHMA!$B622/JEHMA!$B621</f>
        <v>11139.985673974377</v>
      </c>
      <c r="E649" s="449">
        <f>E648*JEHMA!$B622/JEHMA!$B621</f>
        <v>6151.8558714998908</v>
      </c>
      <c r="F649" s="449">
        <f>F648*JEHMA!$B622/JEHMA!$B621</f>
        <v>7694.9463859344487</v>
      </c>
      <c r="G649" s="449">
        <f>G648*JEHMA!$B622/JEHMA!$B621</f>
        <v>13685.31604080748</v>
      </c>
    </row>
    <row r="650" spans="1:7" ht="13">
      <c r="A650" s="193">
        <f t="shared" ref="A650" si="11">IF(ISBLANK(B650),"",DATE(YEAR(A649),MONTH(A649),DAY(A649)+7))</f>
        <v>43343</v>
      </c>
      <c r="B650" s="449">
        <f>B649*JEHMA!$B623/JEHMA!$B622</f>
        <v>21242.478185370081</v>
      </c>
      <c r="C650" s="449">
        <f>C649*JEHMA!$B623/JEHMA!$B622</f>
        <v>18481.894725417853</v>
      </c>
      <c r="D650" s="449">
        <f>D649*JEHMA!$B623/JEHMA!$B622</f>
        <v>11491.854135011929</v>
      </c>
      <c r="E650" s="449">
        <f>E649*JEHMA!$B623/JEHMA!$B622</f>
        <v>6346.16887345344</v>
      </c>
      <c r="F650" s="449">
        <f>F649*JEHMA!$B623/JEHMA!$B622</f>
        <v>7937.9995658780126</v>
      </c>
      <c r="G650" s="449">
        <f>G649*JEHMA!$B623/JEHMA!$B622</f>
        <v>14117.581506403312</v>
      </c>
    </row>
    <row r="651" spans="1:7" ht="13">
      <c r="A651" s="193">
        <f t="shared" ref="A651" si="12">IF(ISBLANK(B651),"",DATE(YEAR(A650),MONTH(A650),DAY(A650)+7))</f>
        <v>43350</v>
      </c>
      <c r="B651" s="449">
        <f>B650*JEHMA!$B624/JEHMA!$B623</f>
        <v>21310.484805730401</v>
      </c>
      <c r="C651" s="449">
        <f>C650*JEHMA!$B624/JEHMA!$B623</f>
        <v>18541.063490340795</v>
      </c>
      <c r="D651" s="449">
        <f>D650*JEHMA!$B624/JEHMA!$B623</f>
        <v>11528.644671152584</v>
      </c>
      <c r="E651" s="449">
        <f>E650*JEHMA!$B624/JEHMA!$B623</f>
        <v>6366.485782504883</v>
      </c>
      <c r="F651" s="449">
        <f>F650*JEHMA!$B624/JEHMA!$B623</f>
        <v>7963.4126329498595</v>
      </c>
      <c r="G651" s="449">
        <f>G650*JEHMA!$B624/JEHMA!$B623</f>
        <v>14162.778163664003</v>
      </c>
    </row>
    <row r="652" spans="1:7" ht="13">
      <c r="A652" s="193">
        <f t="shared" ref="A652" si="13">IF(ISBLANK(B652),"",DATE(YEAR(A651),MONTH(A651),DAY(A651)+7))</f>
        <v>43357</v>
      </c>
      <c r="B652" s="449">
        <f>B651*JEHMA!$B625/JEHMA!$B624</f>
        <v>21361.053831126537</v>
      </c>
      <c r="C652" s="449">
        <f>C651*JEHMA!$B625/JEHMA!$B624</f>
        <v>18585.060777078368</v>
      </c>
      <c r="D652" s="449">
        <f>D651*JEHMA!$B625/JEHMA!$B624</f>
        <v>11556.001736487944</v>
      </c>
      <c r="E652" s="449">
        <f>E651*JEHMA!$B625/JEHMA!$B624</f>
        <v>6381.5932276969825</v>
      </c>
      <c r="F652" s="449">
        <f>F651*JEHMA!$B625/JEHMA!$B624</f>
        <v>7982.3095289776429</v>
      </c>
      <c r="G652" s="449">
        <f>G651*JEHMA!$B625/JEHMA!$B624</f>
        <v>14196.385934447593</v>
      </c>
    </row>
    <row r="653" spans="1:7" ht="13">
      <c r="A653" s="193">
        <f t="shared" ref="A653" si="14">IF(ISBLANK(B653),"",DATE(YEAR(A652),MONTH(A652),DAY(A652)+7))</f>
        <v>43364</v>
      </c>
      <c r="B653" s="449">
        <f>B652*JEHMA!$B626/JEHMA!$B625</f>
        <v>22196.314629910994</v>
      </c>
      <c r="C653" s="449">
        <f>C652*JEHMA!$B626/JEHMA!$B625</f>
        <v>19311.774582157595</v>
      </c>
      <c r="D653" s="449">
        <f>D652*JEHMA!$B626/JEHMA!$B625</f>
        <v>12007.864988061634</v>
      </c>
      <c r="E653" s="449">
        <f>E652*JEHMA!$B626/JEHMA!$B625</f>
        <v>6631.1265465595834</v>
      </c>
      <c r="F653" s="449">
        <f>F652*JEHMA!$B626/JEHMA!$B625</f>
        <v>8294.434121988279</v>
      </c>
      <c r="G653" s="449">
        <f>G652*JEHMA!$B626/JEHMA!$B625</f>
        <v>14751.493596700688</v>
      </c>
    </row>
    <row r="654" spans="1:7" ht="13">
      <c r="A654" s="193">
        <f t="shared" ref="A654" si="15">IF(ISBLANK(B654),"",DATE(YEAR(A653),MONTH(A653),DAY(A653)+7))</f>
        <v>43371</v>
      </c>
      <c r="B654" s="449">
        <f>B653*JEHMA!$B627/JEHMA!$B626</f>
        <v>22633.998263512036</v>
      </c>
      <c r="C654" s="449">
        <f>C653*JEHMA!$B627/JEHMA!$B626</f>
        <v>19692.578684610384</v>
      </c>
      <c r="D654" s="449">
        <f>D653*JEHMA!$B627/JEHMA!$B626</f>
        <v>12244.645105274571</v>
      </c>
      <c r="E654" s="449">
        <f>E653*JEHMA!$B627/JEHMA!$B626</f>
        <v>6761.8840894291297</v>
      </c>
      <c r="F654" s="449">
        <f>F653*JEHMA!$B627/JEHMA!$B626</f>
        <v>8457.9900151942693</v>
      </c>
      <c r="G654" s="449">
        <f>G653*JEHMA!$B627/JEHMA!$B626</f>
        <v>15042.374647275899</v>
      </c>
    </row>
    <row r="655" spans="1:7" ht="13">
      <c r="A655" s="193">
        <f t="shared" ref="A655" si="16">IF(ISBLANK(B655),"",DATE(YEAR(A654),MONTH(A654),DAY(A654)+7))</f>
        <v>43378</v>
      </c>
      <c r="B655" s="449">
        <f>B654*JEHMA!$B628/JEHMA!$B627</f>
        <v>22728.161276318635</v>
      </c>
      <c r="C655" s="449">
        <f>C654*JEHMA!$B628/JEHMA!$B627</f>
        <v>19774.504666811383</v>
      </c>
      <c r="D655" s="449">
        <f>D654*JEHMA!$B628/JEHMA!$B627</f>
        <v>12295.585847623172</v>
      </c>
      <c r="E655" s="449">
        <f>E654*JEHMA!$B628/JEHMA!$B627</f>
        <v>6790.0151942695902</v>
      </c>
      <c r="F655" s="449">
        <f>F654*JEHMA!$B628/JEHMA!$B627</f>
        <v>8493.1773388322108</v>
      </c>
      <c r="G655" s="449">
        <f>G654*JEHMA!$B628/JEHMA!$B627</f>
        <v>15104.954634252239</v>
      </c>
    </row>
    <row r="656" spans="1:7" ht="13.5" customHeight="1">
      <c r="A656" s="193">
        <f t="shared" ref="A656" si="17">IF(ISBLANK(B656),"",DATE(YEAR(A655),MONTH(A655),DAY(A655)+7))</f>
        <v>43385</v>
      </c>
      <c r="B656" s="449">
        <f>B655*JEHMA!$B629/JEHMA!$B628</f>
        <v>22846.736922075092</v>
      </c>
      <c r="C656" s="449">
        <f>C655*JEHMA!$B629/JEHMA!$B628</f>
        <v>19877.670718471902</v>
      </c>
      <c r="D656" s="449">
        <f>D655*JEHMA!$B629/JEHMA!$B628</f>
        <v>12359.733449099187</v>
      </c>
      <c r="E656" s="449">
        <f>E655*JEHMA!$B629/JEHMA!$B628</f>
        <v>6825.4395485131326</v>
      </c>
      <c r="F656" s="449">
        <f>F655*JEHMA!$B629/JEHMA!$B628</f>
        <v>8537.487301931842</v>
      </c>
      <c r="G656" s="449">
        <f>G655*JEHMA!$B629/JEHMA!$B628</f>
        <v>15183.759062296518</v>
      </c>
    </row>
    <row r="657" spans="1:7" ht="13.5" customHeight="1">
      <c r="A657" s="193">
        <f t="shared" ref="A657" si="18">IF(ISBLANK(B657),"",DATE(YEAR(A656),MONTH(A656),DAY(A656)+7))</f>
        <v>43392</v>
      </c>
      <c r="B657" s="449">
        <f>B656*JEHMA!$B630/JEHMA!$B629</f>
        <v>22269.552528760571</v>
      </c>
      <c r="C657" s="449">
        <f>C656*JEHMA!$B630/JEHMA!$B629</f>
        <v>19375.494790536151</v>
      </c>
      <c r="D657" s="449">
        <f>D656*JEHMA!$B630/JEHMA!$B629</f>
        <v>12047.48556544388</v>
      </c>
      <c r="E657" s="449">
        <f>E656*JEHMA!$B630/JEHMA!$B629</f>
        <v>6653.0062947688311</v>
      </c>
      <c r="F657" s="449">
        <f>F656*JEHMA!$B630/JEHMA!$B629</f>
        <v>8321.8020403733444</v>
      </c>
      <c r="G657" s="449">
        <f>G656*JEHMA!$B630/JEHMA!$B629</f>
        <v>14800.166919904506</v>
      </c>
    </row>
    <row r="658" spans="1:7" ht="13.5" customHeight="1">
      <c r="A658" s="193">
        <f t="shared" ref="A658" si="19">IF(ISBLANK(B658),"",DATE(YEAR(A657),MONTH(A657),DAY(A657)+7))</f>
        <v>43399</v>
      </c>
      <c r="B658" s="449">
        <f>B657*JEHMA!$B631/JEHMA!$B630</f>
        <v>21300.022248751891</v>
      </c>
      <c r="C658" s="449">
        <f>C657*JEHMA!$B631/JEHMA!$B630</f>
        <v>18531.960603429572</v>
      </c>
      <c r="D658" s="449">
        <f>D657*JEHMA!$B631/JEHMA!$B630</f>
        <v>11522.984588669406</v>
      </c>
      <c r="E658" s="449">
        <f>E657*JEHMA!$B631/JEHMA!$B630</f>
        <v>6363.3601041892789</v>
      </c>
      <c r="F658" s="449">
        <f>F657*JEHMA!$B631/JEHMA!$B630</f>
        <v>7959.5029303234205</v>
      </c>
      <c r="G658" s="449">
        <f>G657*JEHMA!$B631/JEHMA!$B630</f>
        <v>14155.824831777742</v>
      </c>
    </row>
    <row r="659" spans="1:7" ht="13">
      <c r="A659" s="193">
        <f t="shared" ref="A659" si="20">IF(ISBLANK(B659),"",DATE(YEAR(A658),MONTH(A658),DAY(A658)+7))</f>
        <v>43406</v>
      </c>
      <c r="B659" s="449">
        <f>B658*JEHMA!$B632/JEHMA!$B631</f>
        <v>19966.046233991743</v>
      </c>
      <c r="C659" s="449">
        <f>C658*JEHMA!$B632/JEHMA!$B631</f>
        <v>17371.34252224876</v>
      </c>
      <c r="D659" s="449">
        <f>D658*JEHMA!$B632/JEHMA!$B631</f>
        <v>10801.324072064241</v>
      </c>
      <c r="E659" s="449">
        <f>E658*JEHMA!$B632/JEHMA!$B631</f>
        <v>5964.8361189494262</v>
      </c>
      <c r="F659" s="449">
        <f>F658*JEHMA!$B632/JEHMA!$B631</f>
        <v>7461.0158454525717</v>
      </c>
      <c r="G659" s="449">
        <f>G658*JEHMA!$B632/JEHMA!$B631</f>
        <v>13269.275016279586</v>
      </c>
    </row>
    <row r="660" spans="1:7" ht="13">
      <c r="A660" s="193">
        <f t="shared" ref="A660" si="21">IF(ISBLANK(B660),"",DATE(YEAR(A659),MONTH(A659),DAY(A659)+7))</f>
        <v>43413</v>
      </c>
      <c r="B660" s="449">
        <f>B659*JEHMA!$B633/JEHMA!$B632</f>
        <v>19113.347840243099</v>
      </c>
      <c r="C660" s="449">
        <f>C659*JEHMA!$B633/JEHMA!$B632</f>
        <v>16629.457238984163</v>
      </c>
      <c r="D660" s="449">
        <f>D659*JEHMA!$B633/JEHMA!$B632</f>
        <v>10340.027349685251</v>
      </c>
      <c r="E660" s="449">
        <f>E659*JEHMA!$B633/JEHMA!$B632</f>
        <v>5710.0933362274818</v>
      </c>
      <c r="F660" s="449">
        <f>F659*JEHMA!$B633/JEHMA!$B632</f>
        <v>7142.3750813978731</v>
      </c>
      <c r="G660" s="449">
        <f>G659*JEHMA!$B633/JEHMA!$B632</f>
        <v>12702.578467549392</v>
      </c>
    </row>
    <row r="661" spans="1:7" ht="13">
      <c r="A661" s="193">
        <f t="shared" ref="A661" si="22">IF(ISBLANK(B661),"",DATE(YEAR(A660),MONTH(A660),DAY(A660)+7))</f>
        <v>43420</v>
      </c>
      <c r="B661" s="449">
        <f>B660*JEHMA!$B634/JEHMA!$B633</f>
        <v>18680.895485131314</v>
      </c>
      <c r="C661" s="449">
        <f>C660*JEHMA!$B634/JEHMA!$B633</f>
        <v>16253.204579986985</v>
      </c>
      <c r="D661" s="449">
        <f>D660*JEHMA!$B634/JEHMA!$B633</f>
        <v>10106.077273713903</v>
      </c>
      <c r="E661" s="449">
        <f>E660*JEHMA!$B634/JEHMA!$B633</f>
        <v>5580.8986325157384</v>
      </c>
      <c r="F661" s="449">
        <f>F660*JEHMA!$B634/JEHMA!$B633</f>
        <v>6980.7740395051014</v>
      </c>
      <c r="G661" s="449">
        <f>G660*JEHMA!$B634/JEHMA!$B633</f>
        <v>12415.17408291731</v>
      </c>
    </row>
    <row r="662" spans="1:7" ht="13">
      <c r="A662" s="193">
        <f t="shared" ref="A662" si="23">IF(ISBLANK(B662),"",DATE(YEAR(A661),MONTH(A661),DAY(A661)+7))</f>
        <v>43427</v>
      </c>
      <c r="B662" s="449">
        <f>B661*JEHMA!$B635/JEHMA!$B634</f>
        <v>18583.24495333188</v>
      </c>
      <c r="C662" s="449">
        <f>C661*JEHMA!$B635/JEHMA!$B634</f>
        <v>16168.244302148911</v>
      </c>
      <c r="D662" s="449">
        <f>D661*JEHMA!$B635/JEHMA!$B634</f>
        <v>10053.249837204243</v>
      </c>
      <c r="E662" s="449">
        <f>E661*JEHMA!$B635/JEHMA!$B634</f>
        <v>5551.7256349034087</v>
      </c>
      <c r="F662" s="449">
        <f>F661*JEHMA!$B635/JEHMA!$B634</f>
        <v>6944.2834816583463</v>
      </c>
      <c r="G662" s="449">
        <f>G661*JEHMA!$B635/JEHMA!$B634</f>
        <v>12350.276318645549</v>
      </c>
    </row>
    <row r="663" spans="1:7" ht="13">
      <c r="A663" s="193">
        <f t="shared" ref="A663" si="24">IF(ISBLANK(B663),"",DATE(YEAR(A662),MONTH(A662),DAY(A662)+7))</f>
        <v>43434</v>
      </c>
      <c r="B663" s="449">
        <f>B662*JEHMA!$B636/JEHMA!$B635</f>
        <v>18522.213370957234</v>
      </c>
      <c r="C663" s="449">
        <f>C662*JEHMA!$B636/JEHMA!$B635</f>
        <v>16115.144128500115</v>
      </c>
      <c r="D663" s="449">
        <f>D662*JEHMA!$B636/JEHMA!$B635</f>
        <v>10020.232689385706</v>
      </c>
      <c r="E663" s="449">
        <f>E662*JEHMA!$B636/JEHMA!$B635</f>
        <v>5533.4925113957033</v>
      </c>
      <c r="F663" s="449">
        <f>F662*JEHMA!$B636/JEHMA!$B635</f>
        <v>6921.4768830041248</v>
      </c>
      <c r="G663" s="449">
        <f>G662*JEHMA!$B636/JEHMA!$B635</f>
        <v>12309.715215975699</v>
      </c>
    </row>
    <row r="664" spans="1:7" ht="13">
      <c r="A664" s="193">
        <f t="shared" ref="A664" si="25">IF(ISBLANK(B664),"",DATE(YEAR(A663),MONTH(A663),DAY(A663)+7))</f>
        <v>43441</v>
      </c>
      <c r="B664" s="449">
        <f>B663*JEHMA!$B637/JEHMA!$B636</f>
        <v>18748.902105491637</v>
      </c>
      <c r="C664" s="449">
        <f>C663*JEHMA!$B637/JEHMA!$B636</f>
        <v>16312.373344909927</v>
      </c>
      <c r="D664" s="449">
        <f>D663*JEHMA!$B637/JEHMA!$B636</f>
        <v>10142.867809854557</v>
      </c>
      <c r="E664" s="449">
        <f>E663*JEHMA!$B637/JEHMA!$B636</f>
        <v>5601.2155415671814</v>
      </c>
      <c r="F664" s="449">
        <f>F663*JEHMA!$B637/JEHMA!$B636</f>
        <v>7006.1871065769483</v>
      </c>
      <c r="G664" s="449">
        <f>G663*JEHMA!$B637/JEHMA!$B636</f>
        <v>12460.370740177999</v>
      </c>
    </row>
    <row r="665" spans="1:7" ht="13">
      <c r="A665" s="193">
        <f t="shared" ref="A665" si="26">IF(ISBLANK(B665),"",DATE(YEAR(A664),MONTH(A664),DAY(A664)+7))</f>
        <v>43448</v>
      </c>
      <c r="B665" s="449">
        <f>B664*JEHMA!$B638/JEHMA!$B637</f>
        <v>19146.479270675052</v>
      </c>
      <c r="C665" s="449">
        <f>C664*JEHMA!$B638/JEHMA!$B637</f>
        <v>16658.283047536366</v>
      </c>
      <c r="D665" s="449">
        <f>D664*JEHMA!$B638/JEHMA!$B637</f>
        <v>10357.950944215312</v>
      </c>
      <c r="E665" s="449">
        <f>E664*JEHMA!$B638/JEHMA!$B637</f>
        <v>5719.9913175602351</v>
      </c>
      <c r="F665" s="449">
        <f>F664*JEHMA!$B638/JEHMA!$B637</f>
        <v>7154.7558063815941</v>
      </c>
      <c r="G665" s="449">
        <f>G664*JEHMA!$B638/JEHMA!$B637</f>
        <v>12724.59735185588</v>
      </c>
    </row>
    <row r="666" spans="1:7" ht="13">
      <c r="A666" s="193">
        <f t="shared" ref="A666:A668" si="27">IF(ISBLANK(B666),"",DATE(YEAR(A665),MONTH(A665),DAY(A665)+7))</f>
        <v>43455</v>
      </c>
      <c r="B666" s="449">
        <f>B665*JEHMA!$B639/JEHMA!$B638</f>
        <v>19156.941827653562</v>
      </c>
      <c r="C666" s="449">
        <f>C665*JEHMA!$B639/JEHMA!$B638</f>
        <v>16667.38593444759</v>
      </c>
      <c r="D666" s="449">
        <f>D665*JEHMA!$B639/JEHMA!$B638</f>
        <v>10363.611026698489</v>
      </c>
      <c r="E666" s="449">
        <f>E665*JEHMA!$B639/JEHMA!$B638</f>
        <v>5723.1169958758419</v>
      </c>
      <c r="F666" s="449">
        <f>F665*JEHMA!$B639/JEHMA!$B638</f>
        <v>7158.665509008033</v>
      </c>
      <c r="G666" s="449">
        <f>G665*JEHMA!$B639/JEHMA!$B638</f>
        <v>12731.55068374214</v>
      </c>
    </row>
    <row r="667" spans="1:7" ht="13">
      <c r="A667" s="193">
        <f t="shared" si="27"/>
        <v>43462</v>
      </c>
      <c r="B667" s="449">
        <f>B666*JEHMA!$B640/JEHMA!$B639</f>
        <v>19156.941827653562</v>
      </c>
      <c r="C667" s="449">
        <f>C666*JEHMA!$B640/JEHMA!$B639</f>
        <v>16667.38593444759</v>
      </c>
      <c r="D667" s="449">
        <f>D666*JEHMA!$B640/JEHMA!$B639</f>
        <v>10363.611026698489</v>
      </c>
      <c r="E667" s="449">
        <f>E666*JEHMA!$B640/JEHMA!$B639</f>
        <v>5723.1169958758419</v>
      </c>
      <c r="F667" s="449">
        <f>F666*JEHMA!$B640/JEHMA!$B639</f>
        <v>7158.6655090080321</v>
      </c>
      <c r="G667" s="449">
        <f>G666*JEHMA!$B640/JEHMA!$B639</f>
        <v>12731.55068374214</v>
      </c>
    </row>
    <row r="668" spans="1:7" ht="13">
      <c r="A668" s="193">
        <f t="shared" si="27"/>
        <v>43469</v>
      </c>
      <c r="B668" s="449">
        <f>B667*JEHMA!$B641/JEHMA!$B640</f>
        <v>18450.719231604075</v>
      </c>
      <c r="C668" s="449">
        <f>C667*JEHMA!$B641/JEHMA!$B640</f>
        <v>16052.941067940099</v>
      </c>
      <c r="D668" s="449">
        <f>D667*JEHMA!$B641/JEHMA!$B640</f>
        <v>9981.5554590839911</v>
      </c>
      <c r="E668" s="449">
        <f>E667*JEHMA!$B641/JEHMA!$B640</f>
        <v>5512.1337095723902</v>
      </c>
      <c r="F668" s="449">
        <f>F667*JEHMA!$B641/JEHMA!$B640</f>
        <v>6894.7605817234653</v>
      </c>
      <c r="G668" s="449">
        <f>G667*JEHMA!$B641/JEHMA!$B640</f>
        <v>12262.200781419586</v>
      </c>
    </row>
    <row r="669" spans="1:7" ht="13">
      <c r="A669" s="193">
        <f t="shared" ref="A669" si="28">IF(ISBLANK(B669),"",DATE(YEAR(A668),MONTH(A668),DAY(A668)+7))</f>
        <v>43476</v>
      </c>
      <c r="B669" s="449">
        <f>B668*JEHMA!$B642/JEHMA!$B641</f>
        <v>16222.194595181241</v>
      </c>
      <c r="C669" s="449">
        <f>C668*JEHMA!$B642/JEHMA!$B641</f>
        <v>14114.026155849802</v>
      </c>
      <c r="D669" s="449">
        <f>D668*JEHMA!$B642/JEHMA!$B641</f>
        <v>8775.9578901671266</v>
      </c>
      <c r="E669" s="449">
        <f>E668*JEHMA!$B642/JEHMA!$B641</f>
        <v>4846.3642283481659</v>
      </c>
      <c r="F669" s="449">
        <f>F668*JEHMA!$B642/JEHMA!$B641</f>
        <v>6061.9939222921648</v>
      </c>
      <c r="G669" s="449">
        <f>G668*JEHMA!$B642/JEHMA!$B641</f>
        <v>10781.141089646197</v>
      </c>
    </row>
    <row r="670" spans="1:7" ht="13">
      <c r="A670" s="193">
        <f t="shared" ref="A670" si="29">IF(ISBLANK(B670),"",DATE(YEAR(A669),MONTH(A669),DAY(A669)+7))</f>
        <v>43483</v>
      </c>
      <c r="B670" s="449">
        <f>B669*JEHMA!$B643/JEHMA!$B642</f>
        <v>13229.903299327107</v>
      </c>
      <c r="C670" s="449">
        <f>C669*JEHMA!$B643/JEHMA!$B642</f>
        <v>11510.600499240294</v>
      </c>
      <c r="D670" s="449">
        <f>D669*JEHMA!$B643/JEHMA!$B642</f>
        <v>7157.1742999782855</v>
      </c>
      <c r="E670" s="449">
        <f>E669*JEHMA!$B643/JEHMA!$B642</f>
        <v>3952.4202300846541</v>
      </c>
      <c r="F670" s="449">
        <f>F669*JEHMA!$B643/JEHMA!$B642</f>
        <v>4943.8189711308887</v>
      </c>
      <c r="G670" s="449">
        <f>G669*JEHMA!$B643/JEHMA!$B642</f>
        <v>8792.4881701758259</v>
      </c>
    </row>
    <row r="671" spans="1:7" ht="13">
      <c r="A671" s="193">
        <f t="shared" ref="A671" si="30">IF(ISBLANK(B671),"",DATE(YEAR(A670),MONTH(A670),DAY(A670)+7))</f>
        <v>43490</v>
      </c>
      <c r="B671" s="449">
        <f>B670*JEHMA!$B644/JEHMA!$B643</f>
        <v>10258.537117429994</v>
      </c>
      <c r="C671" s="449">
        <f>C670*JEHMA!$B644/JEHMA!$B643</f>
        <v>8925.3806164532307</v>
      </c>
      <c r="D671" s="449">
        <f>D670*JEHMA!$B644/JEHMA!$B643</f>
        <v>5549.7108747558004</v>
      </c>
      <c r="E671" s="449">
        <f>E670*JEHMA!$B644/JEHMA!$B643</f>
        <v>3064.7275884523556</v>
      </c>
      <c r="F671" s="449">
        <f>F670*JEHMA!$B644/JEHMA!$B643</f>
        <v>3833.4634252224882</v>
      </c>
      <c r="G671" s="449">
        <f>G670*JEHMA!$B644/JEHMA!$B643</f>
        <v>6817.7419144779733</v>
      </c>
    </row>
    <row r="672" spans="1:7" ht="13">
      <c r="A672" s="193">
        <f t="shared" ref="A672" si="31">IF(ISBLANK(B672),"",DATE(YEAR(A671),MONTH(A671),DAY(A671)+7))</f>
        <v>43497</v>
      </c>
      <c r="B672" s="449">
        <f>B671*JEHMA!$B645/JEHMA!$B644</f>
        <v>8868.7607987844549</v>
      </c>
      <c r="C672" s="449">
        <f>C671*JEHMA!$B645/JEHMA!$B644</f>
        <v>7716.2138050792337</v>
      </c>
      <c r="D672" s="449">
        <f>D671*JEHMA!$B645/JEHMA!$B644</f>
        <v>4797.8632515736872</v>
      </c>
      <c r="E672" s="449">
        <f>E671*JEHMA!$B645/JEHMA!$B644</f>
        <v>2649.5333188626009</v>
      </c>
      <c r="F672" s="449">
        <f>F671*JEHMA!$B645/JEHMA!$B644</f>
        <v>3314.1245930106365</v>
      </c>
      <c r="G672" s="449">
        <f>G671*JEHMA!$B645/JEHMA!$B644</f>
        <v>5894.1076622530973</v>
      </c>
    </row>
    <row r="673" spans="1:7" ht="13">
      <c r="A673" s="193">
        <f t="shared" ref="A673" si="32">IF(ISBLANK(B673),"",DATE(YEAR(A672),MONTH(A672),DAY(A672)+7))</f>
        <v>43504</v>
      </c>
      <c r="B673" s="449">
        <f>B672*JEHMA!$B646/JEHMA!$B645</f>
        <v>8868.7607987844549</v>
      </c>
      <c r="C673" s="449">
        <f>C672*JEHMA!$B646/JEHMA!$B645</f>
        <v>7716.2138050792328</v>
      </c>
      <c r="D673" s="449">
        <f>D672*JEHMA!$B646/JEHMA!$B645</f>
        <v>4797.8632515736872</v>
      </c>
      <c r="E673" s="449">
        <f>E672*JEHMA!$B646/JEHMA!$B645</f>
        <v>2649.5333188626009</v>
      </c>
      <c r="F673" s="449">
        <f>F672*JEHMA!$B646/JEHMA!$B645</f>
        <v>3314.1245930106365</v>
      </c>
      <c r="G673" s="449">
        <f>G672*JEHMA!$B646/JEHMA!$B645</f>
        <v>5894.1076622530973</v>
      </c>
    </row>
    <row r="674" spans="1:7" ht="13">
      <c r="A674" s="193">
        <f t="shared" ref="A674" si="33">IF(ISBLANK(B674),"",DATE(YEAR(A673),MONTH(A673),DAY(A673)+7))</f>
        <v>43511</v>
      </c>
      <c r="B674" s="449">
        <f>B673*JEHMA!$B647/JEHMA!$B646</f>
        <v>8868.7607987844549</v>
      </c>
      <c r="C674" s="449">
        <f>C673*JEHMA!$B647/JEHMA!$B646</f>
        <v>7716.2138050792328</v>
      </c>
      <c r="D674" s="449">
        <f>D673*JEHMA!$B647/JEHMA!$B646</f>
        <v>4797.8632515736872</v>
      </c>
      <c r="E674" s="449">
        <f>E673*JEHMA!$B647/JEHMA!$B646</f>
        <v>2649.5333188626009</v>
      </c>
      <c r="F674" s="449">
        <f>F673*JEHMA!$B647/JEHMA!$B646</f>
        <v>3314.1245930106365</v>
      </c>
      <c r="G674" s="449">
        <f>G673*JEHMA!$B647/JEHMA!$B646</f>
        <v>5894.1076622530973</v>
      </c>
    </row>
    <row r="675" spans="1:7" ht="13">
      <c r="A675" s="193">
        <f t="shared" ref="A675" si="34">IF(ISBLANK(B675),"",DATE(YEAR(A674),MONTH(A674),DAY(A674)+7))</f>
        <v>43518</v>
      </c>
      <c r="B675" s="449">
        <f>B674*JEHMA!$B648/JEHMA!$B647</f>
        <v>8868.7607987844549</v>
      </c>
      <c r="C675" s="449">
        <f>C674*JEHMA!$B648/JEHMA!$B647</f>
        <v>7716.2138050792328</v>
      </c>
      <c r="D675" s="449">
        <f>D674*JEHMA!$B648/JEHMA!$B647</f>
        <v>4797.8632515736872</v>
      </c>
      <c r="E675" s="449">
        <f>E674*JEHMA!$B648/JEHMA!$B647</f>
        <v>2649.5333188626009</v>
      </c>
      <c r="F675" s="449">
        <f>F674*JEHMA!$B648/JEHMA!$B647</f>
        <v>3314.1245930106365</v>
      </c>
      <c r="G675" s="449">
        <f>G674*JEHMA!$B648/JEHMA!$B647</f>
        <v>5894.1076622530973</v>
      </c>
    </row>
    <row r="676" spans="1:7" ht="13">
      <c r="A676" s="193">
        <f t="shared" ref="A676" si="35">IF(ISBLANK(B676),"",DATE(YEAR(A675),MONTH(A675),DAY(A675)+7))</f>
        <v>43525</v>
      </c>
      <c r="B676" s="449">
        <f>B675*JEHMA!$B649/JEHMA!$B648</f>
        <v>8868.7607987844549</v>
      </c>
      <c r="C676" s="449">
        <f>C675*JEHMA!$B649/JEHMA!$B648</f>
        <v>7716.2138050792328</v>
      </c>
      <c r="D676" s="449">
        <f>D675*JEHMA!$B649/JEHMA!$B648</f>
        <v>4797.8632515736872</v>
      </c>
      <c r="E676" s="449">
        <f>E675*JEHMA!$B649/JEHMA!$B648</f>
        <v>2649.5333188626009</v>
      </c>
      <c r="F676" s="449">
        <f>F675*JEHMA!$B649/JEHMA!$B648</f>
        <v>3314.1245930106365</v>
      </c>
      <c r="G676" s="449">
        <f>G675*JEHMA!$B649/JEHMA!$B648</f>
        <v>5894.1076622530973</v>
      </c>
    </row>
    <row r="677" spans="1:7" ht="13">
      <c r="A677" s="193">
        <f t="shared" ref="A677" si="36">IF(ISBLANK(B677),"",DATE(YEAR(A676),MONTH(A676),DAY(A676)+7))</f>
        <v>43532</v>
      </c>
      <c r="B677" s="449">
        <f>B676*JEHMA!$B650/JEHMA!$B649</f>
        <v>8868.7607987844549</v>
      </c>
      <c r="C677" s="449">
        <f>C676*JEHMA!$B650/JEHMA!$B649</f>
        <v>7716.2138050792328</v>
      </c>
      <c r="D677" s="449">
        <f>D676*JEHMA!$B650/JEHMA!$B649</f>
        <v>4797.8632515736872</v>
      </c>
      <c r="E677" s="449">
        <f>E676*JEHMA!$B650/JEHMA!$B649</f>
        <v>2649.5333188626009</v>
      </c>
      <c r="F677" s="449">
        <f>F676*JEHMA!$B650/JEHMA!$B649</f>
        <v>3314.1245930106365</v>
      </c>
      <c r="G677" s="449">
        <f>G676*JEHMA!$B650/JEHMA!$B649</f>
        <v>5894.1076622530973</v>
      </c>
    </row>
    <row r="678" spans="1:7" ht="13">
      <c r="A678" s="193">
        <f t="shared" ref="A678" si="37">IF(ISBLANK(B678),"",DATE(YEAR(A677),MONTH(A677),DAY(A677)+7))</f>
        <v>43539</v>
      </c>
      <c r="B678" s="449">
        <f>B677*JEHMA!$B651/JEHMA!$B650</f>
        <v>8868.7607987844549</v>
      </c>
      <c r="C678" s="449">
        <f>C677*JEHMA!$B651/JEHMA!$B650</f>
        <v>7716.2138050792328</v>
      </c>
      <c r="D678" s="449">
        <f>D677*JEHMA!$B651/JEHMA!$B650</f>
        <v>4797.8632515736872</v>
      </c>
      <c r="E678" s="449">
        <f>E677*JEHMA!$B651/JEHMA!$B650</f>
        <v>2649.5333188626009</v>
      </c>
      <c r="F678" s="449">
        <f>F677*JEHMA!$B651/JEHMA!$B650</f>
        <v>3314.1245930106365</v>
      </c>
      <c r="G678" s="449">
        <f>G677*JEHMA!$B651/JEHMA!$B650</f>
        <v>5894.1076622530973</v>
      </c>
    </row>
    <row r="679" spans="1:7" ht="13">
      <c r="A679" s="193">
        <f t="shared" ref="A679" si="38">IF(ISBLANK(B679),"",DATE(YEAR(A678),MONTH(A678),DAY(A678)+7))</f>
        <v>43546</v>
      </c>
      <c r="B679" s="449">
        <f>B678*JEHMA!$B652/JEHMA!$B651</f>
        <v>8868.7607987844549</v>
      </c>
      <c r="C679" s="449">
        <f>C678*JEHMA!$B652/JEHMA!$B651</f>
        <v>7716.2138050792328</v>
      </c>
      <c r="D679" s="449">
        <f>D678*JEHMA!$B652/JEHMA!$B651</f>
        <v>4797.8632515736872</v>
      </c>
      <c r="E679" s="449">
        <f>E678*JEHMA!$B652/JEHMA!$B651</f>
        <v>2649.5333188626009</v>
      </c>
      <c r="F679" s="449">
        <f>F678*JEHMA!$B652/JEHMA!$B651</f>
        <v>3314.1245930106365</v>
      </c>
      <c r="G679" s="449">
        <f>G678*JEHMA!$B652/JEHMA!$B651</f>
        <v>5894.1076622530973</v>
      </c>
    </row>
    <row r="680" spans="1:7" ht="13">
      <c r="A680" s="193">
        <f t="shared" ref="A680" si="39">IF(ISBLANK(B680),"",DATE(YEAR(A679),MONTH(A679),DAY(A679)+7))</f>
        <v>43553</v>
      </c>
      <c r="B680" s="449">
        <f>B679*JEHMA!$B653/JEHMA!$B652</f>
        <v>8868.7607987844549</v>
      </c>
      <c r="C680" s="449">
        <f>C679*JEHMA!$B653/JEHMA!$B652</f>
        <v>7716.2138050792328</v>
      </c>
      <c r="D680" s="449">
        <f>D679*JEHMA!$B653/JEHMA!$B652</f>
        <v>4797.8632515736872</v>
      </c>
      <c r="E680" s="449">
        <f>E679*JEHMA!$B653/JEHMA!$B652</f>
        <v>2649.5333188626009</v>
      </c>
      <c r="F680" s="449">
        <f>F679*JEHMA!$B653/JEHMA!$B652</f>
        <v>3314.1245930106365</v>
      </c>
      <c r="G680" s="449">
        <f>G679*JEHMA!$B653/JEHMA!$B652</f>
        <v>5894.1076622530973</v>
      </c>
    </row>
    <row r="681" spans="1:7" ht="13">
      <c r="A681" s="193">
        <f t="shared" ref="A681" si="40">IF(ISBLANK(B681),"",DATE(YEAR(A680),MONTH(A680),DAY(A680)+7))</f>
        <v>43560</v>
      </c>
      <c r="B681" s="449">
        <f>B680*JEHMA!$B654/JEHMA!$B653</f>
        <v>8868.7607987844549</v>
      </c>
      <c r="C681" s="449">
        <f>C680*JEHMA!$B654/JEHMA!$B653</f>
        <v>7716.2138050792328</v>
      </c>
      <c r="D681" s="449">
        <f>D680*JEHMA!$B654/JEHMA!$B653</f>
        <v>4797.8632515736872</v>
      </c>
      <c r="E681" s="449">
        <f>E680*JEHMA!$B654/JEHMA!$B653</f>
        <v>2649.5333188626009</v>
      </c>
      <c r="F681" s="449">
        <f>F680*JEHMA!$B654/JEHMA!$B653</f>
        <v>3314.1245930106365</v>
      </c>
      <c r="G681" s="449">
        <f>G680*JEHMA!$B654/JEHMA!$B653</f>
        <v>5894.1076622530973</v>
      </c>
    </row>
    <row r="682" spans="1:7" ht="13">
      <c r="A682" s="193">
        <f t="shared" ref="A682" si="41">IF(ISBLANK(B682),"",DATE(YEAR(A681),MONTH(A681),DAY(A681)+7))</f>
        <v>43567</v>
      </c>
      <c r="B682" s="449">
        <f>B681*JEHMA!$B655/JEHMA!$B654</f>
        <v>8868.7607987844549</v>
      </c>
      <c r="C682" s="449">
        <f>C681*JEHMA!$B655/JEHMA!$B654</f>
        <v>7716.2138050792328</v>
      </c>
      <c r="D682" s="449">
        <f>D681*JEHMA!$B655/JEHMA!$B654</f>
        <v>4797.8632515736872</v>
      </c>
      <c r="E682" s="449">
        <f>E681*JEHMA!$B655/JEHMA!$B654</f>
        <v>2649.5333188626009</v>
      </c>
      <c r="F682" s="449">
        <f>F681*JEHMA!$B655/JEHMA!$B654</f>
        <v>3314.1245930106365</v>
      </c>
      <c r="G682" s="449">
        <f>G681*JEHMA!$B655/JEHMA!$B654</f>
        <v>5894.1076622530973</v>
      </c>
    </row>
    <row r="683" spans="1:7" ht="13">
      <c r="A683" s="193">
        <f t="shared" ref="A683" si="42">IF(ISBLANK(B683),"",DATE(YEAR(A682),MONTH(A682),DAY(A682)+7))</f>
        <v>43574</v>
      </c>
      <c r="B683" s="449">
        <f>B682*JEHMA!$B656/JEHMA!$B655</f>
        <v>8868.7607987844549</v>
      </c>
      <c r="C683" s="449">
        <f>C682*JEHMA!$B656/JEHMA!$B655</f>
        <v>7716.2138050792328</v>
      </c>
      <c r="D683" s="449">
        <f>D682*JEHMA!$B656/JEHMA!$B655</f>
        <v>4797.8632515736872</v>
      </c>
      <c r="E683" s="449">
        <f>E682*JEHMA!$B656/JEHMA!$B655</f>
        <v>2649.5333188626009</v>
      </c>
      <c r="F683" s="449">
        <f>F682*JEHMA!$B656/JEHMA!$B655</f>
        <v>3314.1245930106365</v>
      </c>
      <c r="G683" s="449">
        <f>G682*JEHMA!$B656/JEHMA!$B655</f>
        <v>5894.1076622530973</v>
      </c>
    </row>
    <row r="684" spans="1:7" ht="13">
      <c r="A684" s="193">
        <f t="shared" ref="A684" si="43">IF(ISBLANK(B684),"",DATE(YEAR(A683),MONTH(A683),DAY(A683)+7))</f>
        <v>43581</v>
      </c>
      <c r="B684" s="449">
        <f>B683*JEHMA!$B657/JEHMA!$B656</f>
        <v>8868.7607987844549</v>
      </c>
      <c r="C684" s="449">
        <f>C683*JEHMA!$B657/JEHMA!$B656</f>
        <v>7716.2138050792328</v>
      </c>
      <c r="D684" s="449">
        <f>D683*JEHMA!$B657/JEHMA!$B656</f>
        <v>4797.8632515736872</v>
      </c>
      <c r="E684" s="449">
        <f>E683*JEHMA!$B657/JEHMA!$B656</f>
        <v>2649.5333188626009</v>
      </c>
      <c r="F684" s="449">
        <f>F683*JEHMA!$B657/JEHMA!$B656</f>
        <v>3314.1245930106365</v>
      </c>
      <c r="G684" s="449">
        <f>G683*JEHMA!$B657/JEHMA!$B656</f>
        <v>5894.1076622530973</v>
      </c>
    </row>
    <row r="685" spans="1:7" ht="13">
      <c r="A685" s="193">
        <f t="shared" ref="A685" si="44">IF(ISBLANK(B685),"",DATE(YEAR(A684),MONTH(A684),DAY(A684)+7))</f>
        <v>43588</v>
      </c>
      <c r="B685" s="449">
        <f>B684*JEHMA!$B658/JEHMA!$B657</f>
        <v>8868.7607987844549</v>
      </c>
      <c r="C685" s="449">
        <f>C684*JEHMA!$B658/JEHMA!$B657</f>
        <v>7716.2138050792328</v>
      </c>
      <c r="D685" s="449">
        <f>D684*JEHMA!$B658/JEHMA!$B657</f>
        <v>4797.8632515736872</v>
      </c>
      <c r="E685" s="449">
        <f>E684*JEHMA!$B658/JEHMA!$B657</f>
        <v>2649.5333188626009</v>
      </c>
      <c r="F685" s="449">
        <f>F684*JEHMA!$B658/JEHMA!$B657</f>
        <v>3314.1245930106365</v>
      </c>
      <c r="G685" s="449">
        <f>G684*JEHMA!$B658/JEHMA!$B657</f>
        <v>5894.1076622530973</v>
      </c>
    </row>
    <row r="686" spans="1:7" ht="13">
      <c r="A686" s="193">
        <f t="shared" ref="A686" si="45">IF(ISBLANK(B686),"",DATE(YEAR(A685),MONTH(A685),DAY(A685)+7))</f>
        <v>43595</v>
      </c>
      <c r="B686" s="449">
        <f>B685*JEHMA!$B659/JEHMA!$B658</f>
        <v>8868.7607987844549</v>
      </c>
      <c r="C686" s="449">
        <f>C685*JEHMA!$B659/JEHMA!$B658</f>
        <v>7716.2138050792328</v>
      </c>
      <c r="D686" s="449">
        <f>D685*JEHMA!$B659/JEHMA!$B658</f>
        <v>4797.8632515736872</v>
      </c>
      <c r="E686" s="449">
        <f>E685*JEHMA!$B659/JEHMA!$B658</f>
        <v>2649.5333188626009</v>
      </c>
      <c r="F686" s="449">
        <f>F685*JEHMA!$B659/JEHMA!$B658</f>
        <v>3314.1245930106365</v>
      </c>
      <c r="G686" s="449">
        <f>G685*JEHMA!$B659/JEHMA!$B658</f>
        <v>5894.1076622530973</v>
      </c>
    </row>
    <row r="687" spans="1:7" ht="13">
      <c r="A687" s="193">
        <f t="shared" ref="A687" si="46">IF(ISBLANK(B687),"",DATE(YEAR(A686),MONTH(A686),DAY(A686)+7))</f>
        <v>43602</v>
      </c>
      <c r="B687" s="449">
        <f>B686*JEHMA!$B660/JEHMA!$B659</f>
        <v>8868.7607987844549</v>
      </c>
      <c r="C687" s="449">
        <f>C686*JEHMA!$B660/JEHMA!$B659</f>
        <v>7716.2138050792328</v>
      </c>
      <c r="D687" s="449">
        <f>D686*JEHMA!$B660/JEHMA!$B659</f>
        <v>4797.8632515736872</v>
      </c>
      <c r="E687" s="449">
        <f>E686*JEHMA!$B660/JEHMA!$B659</f>
        <v>2649.5333188626009</v>
      </c>
      <c r="F687" s="449">
        <f>F686*JEHMA!$B660/JEHMA!$B659</f>
        <v>3314.1245930106365</v>
      </c>
      <c r="G687" s="449">
        <f>G686*JEHMA!$B660/JEHMA!$B659</f>
        <v>5894.1076622530973</v>
      </c>
    </row>
    <row r="688" spans="1:7" ht="13">
      <c r="A688" s="193">
        <f t="shared" ref="A688" si="47">IF(ISBLANK(B688),"",DATE(YEAR(A687),MONTH(A687),DAY(A687)+7))</f>
        <v>43609</v>
      </c>
      <c r="B688" s="449">
        <f>B687*JEHMA!$B661/JEHMA!$B660</f>
        <v>8868.7607987844549</v>
      </c>
      <c r="C688" s="449">
        <f>C687*JEHMA!$B661/JEHMA!$B660</f>
        <v>7716.2138050792328</v>
      </c>
      <c r="D688" s="449">
        <f>D687*JEHMA!$B661/JEHMA!$B660</f>
        <v>4797.8632515736872</v>
      </c>
      <c r="E688" s="449">
        <f>E687*JEHMA!$B661/JEHMA!$B660</f>
        <v>2649.5333188626009</v>
      </c>
      <c r="F688" s="449">
        <f>F687*JEHMA!$B661/JEHMA!$B660</f>
        <v>3314.1245930106365</v>
      </c>
      <c r="G688" s="449">
        <f>G687*JEHMA!$B661/JEHMA!$B660</f>
        <v>5894.1076622530973</v>
      </c>
    </row>
    <row r="689" spans="1:7" ht="13">
      <c r="A689" s="193">
        <f t="shared" ref="A689" si="48">IF(ISBLANK(B689),"",DATE(YEAR(A688),MONTH(A688),DAY(A688)+7))</f>
        <v>43616</v>
      </c>
      <c r="B689" s="449">
        <f>B688*JEHMA!$B662/JEHMA!$B661</f>
        <v>8868.7607987844549</v>
      </c>
      <c r="C689" s="449">
        <f>C688*JEHMA!$B662/JEHMA!$B661</f>
        <v>7716.2138050792328</v>
      </c>
      <c r="D689" s="449">
        <f>D688*JEHMA!$B662/JEHMA!$B661</f>
        <v>4797.8632515736872</v>
      </c>
      <c r="E689" s="449">
        <f>E688*JEHMA!$B662/JEHMA!$B661</f>
        <v>2649.5333188626009</v>
      </c>
      <c r="F689" s="449">
        <f>F688*JEHMA!$B662/JEHMA!$B661</f>
        <v>3314.1245930106365</v>
      </c>
      <c r="G689" s="449">
        <f>G688*JEHMA!$B662/JEHMA!$B661</f>
        <v>5894.1076622530973</v>
      </c>
    </row>
    <row r="690" spans="1:7" ht="13">
      <c r="A690" s="193">
        <f t="shared" ref="A690" si="49">IF(ISBLANK(B690),"",DATE(YEAR(A689),MONTH(A689),DAY(A689)+7))</f>
        <v>43623</v>
      </c>
      <c r="B690" s="449">
        <f>B689*JEHMA!$B663/JEHMA!$B662</f>
        <v>8868.7607987844549</v>
      </c>
      <c r="C690" s="449">
        <f>C689*JEHMA!$B663/JEHMA!$B662</f>
        <v>7716.2138050792328</v>
      </c>
      <c r="D690" s="449">
        <f>D689*JEHMA!$B663/JEHMA!$B662</f>
        <v>4797.8632515736872</v>
      </c>
      <c r="E690" s="449">
        <f>E689*JEHMA!$B663/JEHMA!$B662</f>
        <v>2649.5333188626009</v>
      </c>
      <c r="F690" s="449">
        <f>F689*JEHMA!$B663/JEHMA!$B662</f>
        <v>3314.1245930106365</v>
      </c>
      <c r="G690" s="449">
        <f>G689*JEHMA!$B663/JEHMA!$B662</f>
        <v>5894.1076622530973</v>
      </c>
    </row>
    <row r="691" spans="1:7" ht="13">
      <c r="A691" s="193">
        <f t="shared" ref="A691" si="50">IF(ISBLANK(B691),"",DATE(YEAR(A690),MONTH(A690),DAY(A690)+7))</f>
        <v>43630</v>
      </c>
      <c r="B691" s="449">
        <f>B690*JEHMA!$B664/JEHMA!$B663</f>
        <v>8868.7607987844549</v>
      </c>
      <c r="C691" s="449">
        <f>C690*JEHMA!$B664/JEHMA!$B663</f>
        <v>7716.2138050792328</v>
      </c>
      <c r="D691" s="449">
        <f>D690*JEHMA!$B664/JEHMA!$B663</f>
        <v>4797.8632515736872</v>
      </c>
      <c r="E691" s="449">
        <f>E690*JEHMA!$B664/JEHMA!$B663</f>
        <v>2649.5333188626009</v>
      </c>
      <c r="F691" s="449">
        <f>F690*JEHMA!$B664/JEHMA!$B663</f>
        <v>3314.1245930106365</v>
      </c>
      <c r="G691" s="449">
        <f>G690*JEHMA!$B664/JEHMA!$B663</f>
        <v>5894.1076622530973</v>
      </c>
    </row>
    <row r="692" spans="1:7" ht="13">
      <c r="A692" s="193">
        <f t="shared" ref="A692" si="51">IF(ISBLANK(B692),"",DATE(YEAR(A691),MONTH(A691),DAY(A691)+7))</f>
        <v>43637</v>
      </c>
      <c r="B692" s="449">
        <f>B691*JEHMA!$B665/JEHMA!$B664</f>
        <v>8868.7607987844549</v>
      </c>
      <c r="C692" s="449">
        <f>C691*JEHMA!$B665/JEHMA!$B664</f>
        <v>7716.2138050792328</v>
      </c>
      <c r="D692" s="449">
        <f>D691*JEHMA!$B665/JEHMA!$B664</f>
        <v>4797.8632515736872</v>
      </c>
      <c r="E692" s="449">
        <f>E691*JEHMA!$B665/JEHMA!$B664</f>
        <v>2649.5333188626009</v>
      </c>
      <c r="F692" s="449">
        <f>F691*JEHMA!$B665/JEHMA!$B664</f>
        <v>3314.1245930106365</v>
      </c>
      <c r="G692" s="449">
        <f>G691*JEHMA!$B665/JEHMA!$B664</f>
        <v>5894.1076622530973</v>
      </c>
    </row>
    <row r="693" spans="1:7" ht="13">
      <c r="A693" s="193">
        <f t="shared" ref="A693:A717" si="52">A692+7</f>
        <v>43644</v>
      </c>
      <c r="B693" s="449">
        <f>B692*JEHMA!$B666/JEHMA!$B665</f>
        <v>8868.7607987844549</v>
      </c>
      <c r="C693" s="449">
        <f>C692*JEHMA!$B666/JEHMA!$B665</f>
        <v>7716.2138050792328</v>
      </c>
      <c r="D693" s="449">
        <f>D692*JEHMA!$B666/JEHMA!$B665</f>
        <v>4797.8632515736872</v>
      </c>
      <c r="E693" s="449">
        <f>E692*JEHMA!$B666/JEHMA!$B665</f>
        <v>2649.5333188626009</v>
      </c>
      <c r="F693" s="449">
        <f>F692*JEHMA!$B666/JEHMA!$B665</f>
        <v>3314.1245930106365</v>
      </c>
      <c r="G693" s="449">
        <f>G692*JEHMA!$B666/JEHMA!$B665</f>
        <v>5894.1076622530973</v>
      </c>
    </row>
    <row r="694" spans="1:7" ht="13">
      <c r="A694" s="193">
        <f t="shared" si="52"/>
        <v>43651</v>
      </c>
      <c r="B694" s="449">
        <f>B693*JEHMA!$B667/JEHMA!$B666</f>
        <v>8868.7607987844549</v>
      </c>
      <c r="C694" s="449">
        <f>C693*JEHMA!$B667/JEHMA!$B666</f>
        <v>7716.2138050792328</v>
      </c>
      <c r="D694" s="449">
        <f>D693*JEHMA!$B667/JEHMA!$B666</f>
        <v>4797.8632515736872</v>
      </c>
      <c r="E694" s="449">
        <f>E693*JEHMA!$B667/JEHMA!$B666</f>
        <v>2649.5333188626009</v>
      </c>
      <c r="F694" s="449">
        <f>F693*JEHMA!$B667/JEHMA!$B666</f>
        <v>3314.1245930106365</v>
      </c>
      <c r="G694" s="449">
        <f>G693*JEHMA!$B667/JEHMA!$B666</f>
        <v>5894.1076622530973</v>
      </c>
    </row>
    <row r="695" spans="1:7" ht="13">
      <c r="A695" s="193">
        <f t="shared" si="52"/>
        <v>43658</v>
      </c>
      <c r="B695" s="449">
        <f>B694*JEHMA!$B668/JEHMA!$B667</f>
        <v>8868.7607987844549</v>
      </c>
      <c r="C695" s="449">
        <f>C694*JEHMA!$B668/JEHMA!$B667</f>
        <v>7716.2138050792328</v>
      </c>
      <c r="D695" s="449">
        <f>D694*JEHMA!$B668/JEHMA!$B667</f>
        <v>4797.8632515736872</v>
      </c>
      <c r="E695" s="449">
        <f>E694*JEHMA!$B668/JEHMA!$B667</f>
        <v>2649.5333188626009</v>
      </c>
      <c r="F695" s="449">
        <f>F694*JEHMA!$B668/JEHMA!$B667</f>
        <v>3314.1245930106365</v>
      </c>
      <c r="G695" s="449">
        <f>G694*JEHMA!$B668/JEHMA!$B667</f>
        <v>5894.1076622530973</v>
      </c>
    </row>
    <row r="696" spans="1:7" ht="13">
      <c r="A696" s="193">
        <f t="shared" si="52"/>
        <v>43665</v>
      </c>
      <c r="B696" s="449">
        <f>B695*JEHMA!$B669/JEHMA!$B668</f>
        <v>8868.7607987844549</v>
      </c>
      <c r="C696" s="449">
        <f>C695*JEHMA!$B669/JEHMA!$B668</f>
        <v>7716.2138050792328</v>
      </c>
      <c r="D696" s="449">
        <f>D695*JEHMA!$B669/JEHMA!$B668</f>
        <v>4797.8632515736872</v>
      </c>
      <c r="E696" s="449">
        <f>E695*JEHMA!$B669/JEHMA!$B668</f>
        <v>2649.5333188626009</v>
      </c>
      <c r="F696" s="449">
        <f>F695*JEHMA!$B669/JEHMA!$B668</f>
        <v>3314.1245930106365</v>
      </c>
      <c r="G696" s="449">
        <f>G695*JEHMA!$B669/JEHMA!$B668</f>
        <v>5894.1076622530973</v>
      </c>
    </row>
    <row r="697" spans="1:7" ht="13">
      <c r="A697" s="193">
        <f t="shared" si="52"/>
        <v>43672</v>
      </c>
      <c r="B697" s="449">
        <f>B696*JEHMA!$B670/JEHMA!$B669</f>
        <v>8868.7607987844549</v>
      </c>
      <c r="C697" s="449">
        <f>C696*JEHMA!$B670/JEHMA!$B669</f>
        <v>7716.2138050792328</v>
      </c>
      <c r="D697" s="449">
        <f>D696*JEHMA!$B670/JEHMA!$B669</f>
        <v>4797.8632515736872</v>
      </c>
      <c r="E697" s="449">
        <f>E696*JEHMA!$B670/JEHMA!$B669</f>
        <v>2649.5333188626009</v>
      </c>
      <c r="F697" s="449">
        <f>F696*JEHMA!$B670/JEHMA!$B669</f>
        <v>3314.1245930106365</v>
      </c>
      <c r="G697" s="449">
        <f>G696*JEHMA!$B670/JEHMA!$B669</f>
        <v>5894.1076622530973</v>
      </c>
    </row>
    <row r="698" spans="1:7" ht="13">
      <c r="A698" s="193">
        <f t="shared" si="52"/>
        <v>43679</v>
      </c>
      <c r="B698" s="449">
        <f>B697*JEHMA!$B671/JEHMA!$B670</f>
        <v>8868.7607987844549</v>
      </c>
      <c r="C698" s="449">
        <f>C697*JEHMA!$B671/JEHMA!$B670</f>
        <v>7716.2138050792328</v>
      </c>
      <c r="D698" s="449">
        <f>D697*JEHMA!$B671/JEHMA!$B670</f>
        <v>4797.8632515736872</v>
      </c>
      <c r="E698" s="449">
        <f>E697*JEHMA!$B671/JEHMA!$B670</f>
        <v>2649.5333188626009</v>
      </c>
      <c r="F698" s="449">
        <f>F697*JEHMA!$B671/JEHMA!$B670</f>
        <v>3314.1245930106365</v>
      </c>
      <c r="G698" s="449">
        <f>G697*JEHMA!$B671/JEHMA!$B670</f>
        <v>5894.1076622530973</v>
      </c>
    </row>
    <row r="699" spans="1:7" ht="13">
      <c r="A699" s="193">
        <f t="shared" si="52"/>
        <v>43686</v>
      </c>
      <c r="B699" s="449">
        <f>B698*JEHMA!$B672/JEHMA!$B671</f>
        <v>8868.7607987844549</v>
      </c>
      <c r="C699" s="449">
        <f>C698*JEHMA!$B672/JEHMA!$B671</f>
        <v>7716.2138050792328</v>
      </c>
      <c r="D699" s="449">
        <f>D698*JEHMA!$B672/JEHMA!$B671</f>
        <v>4797.8632515736872</v>
      </c>
      <c r="E699" s="449">
        <f>E698*JEHMA!$B672/JEHMA!$B671</f>
        <v>2649.5333188626009</v>
      </c>
      <c r="F699" s="449">
        <f>F698*JEHMA!$B672/JEHMA!$B671</f>
        <v>3314.1245930106365</v>
      </c>
      <c r="G699" s="449">
        <f>G698*JEHMA!$B672/JEHMA!$B671</f>
        <v>5894.1076622530973</v>
      </c>
    </row>
    <row r="700" spans="1:7" ht="13">
      <c r="A700" s="193">
        <f t="shared" si="52"/>
        <v>43693</v>
      </c>
      <c r="B700" s="449">
        <f>B699*JEHMA!$B673/JEHMA!$B672</f>
        <v>8868.7607987844549</v>
      </c>
      <c r="C700" s="449">
        <f>C699*JEHMA!$B673/JEHMA!$B672</f>
        <v>7716.2138050792328</v>
      </c>
      <c r="D700" s="449">
        <f>D699*JEHMA!$B673/JEHMA!$B672</f>
        <v>4797.8632515736872</v>
      </c>
      <c r="E700" s="449">
        <f>E699*JEHMA!$B673/JEHMA!$B672</f>
        <v>2649.5333188626009</v>
      </c>
      <c r="F700" s="449">
        <f>F699*JEHMA!$B673/JEHMA!$B672</f>
        <v>3314.1245930106365</v>
      </c>
      <c r="G700" s="449">
        <f>G699*JEHMA!$B673/JEHMA!$B672</f>
        <v>5894.1076622530973</v>
      </c>
    </row>
    <row r="701" spans="1:7" ht="13">
      <c r="A701" s="193">
        <f t="shared" si="52"/>
        <v>43700</v>
      </c>
      <c r="B701" s="449">
        <f>B700*JEHMA!$B674/JEHMA!$B673</f>
        <v>8868.7607987844549</v>
      </c>
      <c r="C701" s="449">
        <f>C700*JEHMA!$B674/JEHMA!$B673</f>
        <v>7716.2138050792328</v>
      </c>
      <c r="D701" s="449">
        <f>D700*JEHMA!$B674/JEHMA!$B673</f>
        <v>4797.8632515736872</v>
      </c>
      <c r="E701" s="449">
        <f>E700*JEHMA!$B674/JEHMA!$B673</f>
        <v>2649.5333188626009</v>
      </c>
      <c r="F701" s="449">
        <f>F700*JEHMA!$B674/JEHMA!$B673</f>
        <v>3314.1245930106365</v>
      </c>
      <c r="G701" s="449">
        <f>G700*JEHMA!$B674/JEHMA!$B673</f>
        <v>5894.1076622530973</v>
      </c>
    </row>
    <row r="702" spans="1:7" ht="13">
      <c r="A702" s="193">
        <f t="shared" si="52"/>
        <v>43707</v>
      </c>
      <c r="B702" s="449">
        <f>B701*JEHMA!$B675/JEHMA!$B674</f>
        <v>8868.7607987844549</v>
      </c>
      <c r="C702" s="449">
        <f>C701*JEHMA!$B675/JEHMA!$B674</f>
        <v>7716.2138050792328</v>
      </c>
      <c r="D702" s="449">
        <f>D701*JEHMA!$B675/JEHMA!$B674</f>
        <v>4797.8632515736872</v>
      </c>
      <c r="E702" s="449">
        <f>E701*JEHMA!$B675/JEHMA!$B674</f>
        <v>2649.5333188626009</v>
      </c>
      <c r="F702" s="449">
        <f>F701*JEHMA!$B675/JEHMA!$B674</f>
        <v>3314.1245930106365</v>
      </c>
      <c r="G702" s="449">
        <f>G701*JEHMA!$B675/JEHMA!$B674</f>
        <v>5894.1076622530973</v>
      </c>
    </row>
    <row r="703" spans="1:7" ht="13">
      <c r="A703" s="193">
        <f t="shared" si="52"/>
        <v>43714</v>
      </c>
      <c r="B703" s="449">
        <f>B702*JEHMA!$B676/JEHMA!$B675</f>
        <v>8868.7607987844549</v>
      </c>
      <c r="C703" s="449">
        <f>C702*JEHMA!$B676/JEHMA!$B675</f>
        <v>7716.2138050792328</v>
      </c>
      <c r="D703" s="449">
        <f>D702*JEHMA!$B676/JEHMA!$B675</f>
        <v>4797.8632515736872</v>
      </c>
      <c r="E703" s="449">
        <f>E702*JEHMA!$B676/JEHMA!$B675</f>
        <v>2649.5333188626009</v>
      </c>
      <c r="F703" s="449">
        <f>F702*JEHMA!$B676/JEHMA!$B675</f>
        <v>3314.1245930106365</v>
      </c>
      <c r="G703" s="449">
        <f>G702*JEHMA!$B676/JEHMA!$B675</f>
        <v>5894.1076622530973</v>
      </c>
    </row>
    <row r="704" spans="1:7" ht="13">
      <c r="A704" s="193">
        <f t="shared" si="52"/>
        <v>43721</v>
      </c>
      <c r="B704" s="449">
        <f>B703*JEHMA!$B677/JEHMA!$B676</f>
        <v>8868.7607987844549</v>
      </c>
      <c r="C704" s="449">
        <f>C703*JEHMA!$B677/JEHMA!$B676</f>
        <v>7716.2138050792328</v>
      </c>
      <c r="D704" s="449">
        <f>D703*JEHMA!$B677/JEHMA!$B676</f>
        <v>4797.8632515736872</v>
      </c>
      <c r="E704" s="449">
        <f>E703*JEHMA!$B677/JEHMA!$B676</f>
        <v>2649.5333188626009</v>
      </c>
      <c r="F704" s="449">
        <f>F703*JEHMA!$B677/JEHMA!$B676</f>
        <v>3314.1245930106365</v>
      </c>
      <c r="G704" s="449">
        <f>G703*JEHMA!$B677/JEHMA!$B676</f>
        <v>5894.1076622530973</v>
      </c>
    </row>
    <row r="705" spans="1:7" ht="13">
      <c r="A705" s="193">
        <f t="shared" si="52"/>
        <v>43728</v>
      </c>
      <c r="B705" s="449">
        <f>B704*JEHMA!$B678/JEHMA!$B677</f>
        <v>8868.7607987844549</v>
      </c>
      <c r="C705" s="449">
        <f>C704*JEHMA!$B678/JEHMA!$B677</f>
        <v>7716.2138050792328</v>
      </c>
      <c r="D705" s="449">
        <f>D704*JEHMA!$B678/JEHMA!$B677</f>
        <v>4797.8632515736872</v>
      </c>
      <c r="E705" s="449">
        <f>E704*JEHMA!$B678/JEHMA!$B677</f>
        <v>2649.5333188626009</v>
      </c>
      <c r="F705" s="449">
        <f>F704*JEHMA!$B678/JEHMA!$B677</f>
        <v>3314.1245930106365</v>
      </c>
      <c r="G705" s="449">
        <f>G704*JEHMA!$B678/JEHMA!$B677</f>
        <v>5894.1076622530973</v>
      </c>
    </row>
    <row r="706" spans="1:7" ht="13">
      <c r="A706" s="193">
        <f t="shared" si="52"/>
        <v>43735</v>
      </c>
      <c r="B706" s="449">
        <f>B705*JEHMA!$B679/JEHMA!$B678</f>
        <v>8868.7607987844549</v>
      </c>
      <c r="C706" s="449">
        <f>C705*JEHMA!$B679/JEHMA!$B678</f>
        <v>7716.2138050792328</v>
      </c>
      <c r="D706" s="449">
        <f>D705*JEHMA!$B679/JEHMA!$B678</f>
        <v>4797.8632515736872</v>
      </c>
      <c r="E706" s="449">
        <f>E705*JEHMA!$B679/JEHMA!$B678</f>
        <v>2649.5333188626009</v>
      </c>
      <c r="F706" s="449">
        <f>F705*JEHMA!$B679/JEHMA!$B678</f>
        <v>3314.1245930106365</v>
      </c>
      <c r="G706" s="449">
        <f>G705*JEHMA!$B679/JEHMA!$B678</f>
        <v>5894.1076622530973</v>
      </c>
    </row>
    <row r="707" spans="1:7" ht="13">
      <c r="A707" s="193">
        <f t="shared" si="52"/>
        <v>43742</v>
      </c>
      <c r="B707" s="449">
        <f>B706*JEHMA!$B680/JEHMA!$B679</f>
        <v>8868.7607987844549</v>
      </c>
      <c r="C707" s="449">
        <f>C706*JEHMA!$B680/JEHMA!$B679</f>
        <v>7716.2138050792328</v>
      </c>
      <c r="D707" s="449">
        <f>D706*JEHMA!$B680/JEHMA!$B679</f>
        <v>4797.8632515736872</v>
      </c>
      <c r="E707" s="449">
        <f>E706*JEHMA!$B680/JEHMA!$B679</f>
        <v>2649.5333188626009</v>
      </c>
      <c r="F707" s="449">
        <f>F706*JEHMA!$B680/JEHMA!$B679</f>
        <v>3314.1245930106365</v>
      </c>
      <c r="G707" s="449">
        <f>G706*JEHMA!$B680/JEHMA!$B679</f>
        <v>5894.1076622530973</v>
      </c>
    </row>
    <row r="708" spans="1:7" ht="13">
      <c r="A708" s="193">
        <f t="shared" si="52"/>
        <v>43749</v>
      </c>
      <c r="B708" s="449">
        <f>B707*JEHMA!$B681/JEHMA!$B680</f>
        <v>8868.7607987844549</v>
      </c>
      <c r="C708" s="449">
        <f>C707*JEHMA!$B681/JEHMA!$B680</f>
        <v>7716.2138050792328</v>
      </c>
      <c r="D708" s="449">
        <f>D707*JEHMA!$B681/JEHMA!$B680</f>
        <v>4797.8632515736872</v>
      </c>
      <c r="E708" s="449">
        <f>E707*JEHMA!$B681/JEHMA!$B680</f>
        <v>2649.5333188626009</v>
      </c>
      <c r="F708" s="449">
        <f>F707*JEHMA!$B681/JEHMA!$B680</f>
        <v>3314.1245930106365</v>
      </c>
      <c r="G708" s="449">
        <f>G707*JEHMA!$B681/JEHMA!$B680</f>
        <v>5894.1076622530973</v>
      </c>
    </row>
    <row r="709" spans="1:7" ht="13">
      <c r="A709" s="193">
        <f t="shared" si="52"/>
        <v>43756</v>
      </c>
      <c r="B709" s="449">
        <f>B708*JEHMA!$B682/JEHMA!$B681</f>
        <v>8868.7607987844549</v>
      </c>
      <c r="C709" s="449">
        <f>C708*JEHMA!$B682/JEHMA!$B681</f>
        <v>7716.2138050792328</v>
      </c>
      <c r="D709" s="449">
        <f>D708*JEHMA!$B682/JEHMA!$B681</f>
        <v>4797.8632515736872</v>
      </c>
      <c r="E709" s="449">
        <f>E708*JEHMA!$B682/JEHMA!$B681</f>
        <v>2649.5333188626009</v>
      </c>
      <c r="F709" s="449">
        <f>F708*JEHMA!$B682/JEHMA!$B681</f>
        <v>3314.1245930106365</v>
      </c>
      <c r="G709" s="449">
        <f>G708*JEHMA!$B682/JEHMA!$B681</f>
        <v>5894.1076622530973</v>
      </c>
    </row>
    <row r="710" spans="1:7" ht="13">
      <c r="A710" s="193">
        <f t="shared" si="52"/>
        <v>43763</v>
      </c>
      <c r="B710" s="449">
        <f>B709*JEHMA!$B683/JEHMA!$B682</f>
        <v>8868.7607987844549</v>
      </c>
      <c r="C710" s="449">
        <f>C709*JEHMA!$B683/JEHMA!$B682</f>
        <v>7716.2138050792328</v>
      </c>
      <c r="D710" s="449">
        <f>D709*JEHMA!$B683/JEHMA!$B682</f>
        <v>4797.8632515736872</v>
      </c>
      <c r="E710" s="449">
        <f>E709*JEHMA!$B683/JEHMA!$B682</f>
        <v>2649.5333188626009</v>
      </c>
      <c r="F710" s="449">
        <f>F709*JEHMA!$B683/JEHMA!$B682</f>
        <v>3314.1245930106365</v>
      </c>
      <c r="G710" s="449">
        <f>G709*JEHMA!$B683/JEHMA!$B682</f>
        <v>5894.1076622530973</v>
      </c>
    </row>
    <row r="711" spans="1:7" ht="13">
      <c r="A711" s="193">
        <f t="shared" si="52"/>
        <v>43770</v>
      </c>
      <c r="B711" s="449">
        <f>B710*JEHMA!$B684/JEHMA!$B683</f>
        <v>8868.7607987844549</v>
      </c>
      <c r="C711" s="449">
        <f>C710*JEHMA!$B684/JEHMA!$B683</f>
        <v>7716.2138050792328</v>
      </c>
      <c r="D711" s="449">
        <f>D710*JEHMA!$B684/JEHMA!$B683</f>
        <v>4797.8632515736872</v>
      </c>
      <c r="E711" s="449">
        <f>E710*JEHMA!$B684/JEHMA!$B683</f>
        <v>2649.5333188626009</v>
      </c>
      <c r="F711" s="449">
        <f>F710*JEHMA!$B684/JEHMA!$B683</f>
        <v>3314.1245930106365</v>
      </c>
      <c r="G711" s="449">
        <f>G710*JEHMA!$B684/JEHMA!$B683</f>
        <v>5894.1076622530973</v>
      </c>
    </row>
    <row r="712" spans="1:7" ht="13">
      <c r="A712" s="193">
        <f t="shared" si="52"/>
        <v>43777</v>
      </c>
      <c r="B712" s="449">
        <f>B711*JEHMA!$B685/JEHMA!$B684</f>
        <v>8868.7607987844549</v>
      </c>
      <c r="C712" s="449">
        <f>C711*JEHMA!$B685/JEHMA!$B684</f>
        <v>7716.2138050792328</v>
      </c>
      <c r="D712" s="449">
        <f>D711*JEHMA!$B685/JEHMA!$B684</f>
        <v>4797.8632515736872</v>
      </c>
      <c r="E712" s="449">
        <f>E711*JEHMA!$B685/JEHMA!$B684</f>
        <v>2649.5333188626009</v>
      </c>
      <c r="F712" s="449">
        <f>F711*JEHMA!$B685/JEHMA!$B684</f>
        <v>3314.1245930106365</v>
      </c>
      <c r="G712" s="449">
        <f>G711*JEHMA!$B685/JEHMA!$B684</f>
        <v>5894.1076622530973</v>
      </c>
    </row>
    <row r="713" spans="1:7" ht="13">
      <c r="A713" s="193">
        <f t="shared" si="52"/>
        <v>43784</v>
      </c>
      <c r="B713" s="449">
        <f>B712*JEHMA!$B686/JEHMA!$B685</f>
        <v>8868.7607987844549</v>
      </c>
      <c r="C713" s="449">
        <f>C712*JEHMA!$B686/JEHMA!$B685</f>
        <v>7716.2138050792328</v>
      </c>
      <c r="D713" s="449">
        <f>D712*JEHMA!$B686/JEHMA!$B685</f>
        <v>4797.8632515736872</v>
      </c>
      <c r="E713" s="449">
        <f>E712*JEHMA!$B686/JEHMA!$B685</f>
        <v>2649.5333188626009</v>
      </c>
      <c r="F713" s="449">
        <f>F712*JEHMA!$B686/JEHMA!$B685</f>
        <v>3314.1245930106365</v>
      </c>
      <c r="G713" s="449">
        <f>G712*JEHMA!$B686/JEHMA!$B685</f>
        <v>5894.1076622530973</v>
      </c>
    </row>
    <row r="714" spans="1:7" ht="13">
      <c r="A714" s="193">
        <f t="shared" si="52"/>
        <v>43791</v>
      </c>
      <c r="B714" s="449">
        <f>B713*JEHMA!$B687/JEHMA!$B686</f>
        <v>8868.7607987844549</v>
      </c>
      <c r="C714" s="449">
        <f>C713*JEHMA!$B687/JEHMA!$B686</f>
        <v>7716.2138050792328</v>
      </c>
      <c r="D714" s="449">
        <f>D713*JEHMA!$B687/JEHMA!$B686</f>
        <v>4797.8632515736872</v>
      </c>
      <c r="E714" s="449">
        <f>E713*JEHMA!$B687/JEHMA!$B686</f>
        <v>2649.5333188626009</v>
      </c>
      <c r="F714" s="449">
        <f>F713*JEHMA!$B687/JEHMA!$B686</f>
        <v>3314.1245930106365</v>
      </c>
      <c r="G714" s="449">
        <f>G713*JEHMA!$B687/JEHMA!$B686</f>
        <v>5894.1076622530973</v>
      </c>
    </row>
    <row r="715" spans="1:7" ht="13">
      <c r="A715" s="193">
        <f t="shared" si="52"/>
        <v>43798</v>
      </c>
      <c r="B715" s="449">
        <f>B714*JEHMA!$B688/JEHMA!$B687</f>
        <v>8868.7607987844549</v>
      </c>
      <c r="C715" s="449">
        <f>C714*JEHMA!$B688/JEHMA!$B687</f>
        <v>7716.2138050792328</v>
      </c>
      <c r="D715" s="449">
        <f>D714*JEHMA!$B688/JEHMA!$B687</f>
        <v>4797.8632515736872</v>
      </c>
      <c r="E715" s="449">
        <f>E714*JEHMA!$B688/JEHMA!$B687</f>
        <v>2649.5333188626009</v>
      </c>
      <c r="F715" s="449">
        <f>F714*JEHMA!$B688/JEHMA!$B687</f>
        <v>3314.1245930106365</v>
      </c>
      <c r="G715" s="449">
        <f>G714*JEHMA!$B688/JEHMA!$B687</f>
        <v>5894.1076622530973</v>
      </c>
    </row>
    <row r="716" spans="1:7" ht="13.5" customHeight="1">
      <c r="A716" s="193">
        <f t="shared" si="52"/>
        <v>43805</v>
      </c>
      <c r="B716" s="449">
        <f>B715*JEHMA!$B689/JEHMA!$B688</f>
        <v>8868.7607987844549</v>
      </c>
      <c r="C716" s="449">
        <f>C715*JEHMA!$B689/JEHMA!$B688</f>
        <v>7716.2138050792328</v>
      </c>
      <c r="D716" s="449">
        <f>D715*JEHMA!$B689/JEHMA!$B688</f>
        <v>4797.8632515736872</v>
      </c>
      <c r="E716" s="449">
        <f>E715*JEHMA!$B689/JEHMA!$B688</f>
        <v>2649.5333188626009</v>
      </c>
      <c r="F716" s="449">
        <f>F715*JEHMA!$B689/JEHMA!$B688</f>
        <v>3314.1245930106365</v>
      </c>
      <c r="G716" s="449">
        <f>G715*JEHMA!$B689/JEHMA!$B688</f>
        <v>5894.1076622530973</v>
      </c>
    </row>
    <row r="717" spans="1:7" ht="13.5" customHeight="1">
      <c r="A717" s="193">
        <f t="shared" si="52"/>
        <v>43812</v>
      </c>
      <c r="B717" s="449">
        <f>B716*JEHMA!$B690/JEHMA!$B689</f>
        <v>8868.7607987844549</v>
      </c>
      <c r="C717" s="449">
        <f>C716*JEHMA!$B690/JEHMA!$B689</f>
        <v>7716.2138050792328</v>
      </c>
      <c r="D717" s="449">
        <f>D716*JEHMA!$B690/JEHMA!$B689</f>
        <v>4797.8632515736872</v>
      </c>
      <c r="E717" s="449">
        <f>E716*JEHMA!$B690/JEHMA!$B689</f>
        <v>2649.5333188626009</v>
      </c>
      <c r="F717" s="449">
        <f>F716*JEHMA!$B690/JEHMA!$B689</f>
        <v>3314.1245930106365</v>
      </c>
      <c r="G717" s="449">
        <f>G716*JEHMA!$B690/JEHMA!$B689</f>
        <v>5894.1076622530973</v>
      </c>
    </row>
    <row r="718" spans="1:7" ht="13">
      <c r="A718" s="193">
        <v>43833</v>
      </c>
      <c r="B718" s="449">
        <f>B717*JEHMA!$B691/JEHMA!$B690</f>
        <v>8868.7607987844549</v>
      </c>
      <c r="C718" s="449">
        <f>C717*JEHMA!$B691/JEHMA!$B690</f>
        <v>7716.2138050792328</v>
      </c>
      <c r="D718" s="449">
        <f>D717*JEHMA!$B691/JEHMA!$B690</f>
        <v>4797.8632515736872</v>
      </c>
      <c r="E718" s="449">
        <f>E717*JEHMA!$B691/JEHMA!$B690</f>
        <v>2649.5333188626009</v>
      </c>
      <c r="F718" s="449">
        <f>F717*JEHMA!$B691/JEHMA!$B690</f>
        <v>3314.1245930106365</v>
      </c>
      <c r="G718" s="449">
        <f>G717*JEHMA!$B691/JEHMA!$B690</f>
        <v>5894.1076622530973</v>
      </c>
    </row>
    <row r="719" spans="1:7" ht="13">
      <c r="A719" s="142">
        <f t="shared" ref="A719:A806" si="53">A718+7</f>
        <v>43840</v>
      </c>
      <c r="B719" s="449">
        <f>B718*JEHMA!$B692/JEHMA!$B691</f>
        <v>8868.7607987844549</v>
      </c>
      <c r="C719" s="449">
        <f>C718*JEHMA!$B692/JEHMA!$B691</f>
        <v>7716.2138050792328</v>
      </c>
      <c r="D719" s="449">
        <f>D718*JEHMA!$B692/JEHMA!$B691</f>
        <v>4797.8632515736872</v>
      </c>
      <c r="E719" s="449">
        <f>E718*JEHMA!$B692/JEHMA!$B691</f>
        <v>2649.5333188626009</v>
      </c>
      <c r="F719" s="449">
        <f>F718*JEHMA!$B692/JEHMA!$B691</f>
        <v>3314.1245930106365</v>
      </c>
      <c r="G719" s="449">
        <f>G718*JEHMA!$B692/JEHMA!$B691</f>
        <v>5894.1076622530973</v>
      </c>
    </row>
    <row r="720" spans="1:7" ht="13">
      <c r="A720" s="142">
        <f t="shared" si="53"/>
        <v>43847</v>
      </c>
      <c r="B720" s="449">
        <f>B719*JEHMA!$B693/JEHMA!$B692</f>
        <v>8868.7607987844549</v>
      </c>
      <c r="C720" s="449">
        <f>C719*JEHMA!$B693/JEHMA!$B692</f>
        <v>7716.2138050792328</v>
      </c>
      <c r="D720" s="449">
        <f>D719*JEHMA!$B693/JEHMA!$B692</f>
        <v>4797.8632515736872</v>
      </c>
      <c r="E720" s="449">
        <f>E719*JEHMA!$B693/JEHMA!$B692</f>
        <v>2649.5333188626009</v>
      </c>
      <c r="F720" s="449">
        <f>F719*JEHMA!$B693/JEHMA!$B692</f>
        <v>3314.1245930106365</v>
      </c>
      <c r="G720" s="449">
        <f>G719*JEHMA!$B693/JEHMA!$B692</f>
        <v>5894.1076622530973</v>
      </c>
    </row>
    <row r="721" spans="1:7" ht="13">
      <c r="A721" s="142">
        <f t="shared" si="53"/>
        <v>43854</v>
      </c>
      <c r="B721" s="449">
        <f>B720*JEHMA!$B694/JEHMA!$B693</f>
        <v>8868.7607987844549</v>
      </c>
      <c r="C721" s="449">
        <f>C720*JEHMA!$B694/JEHMA!$B693</f>
        <v>7716.2138050792328</v>
      </c>
      <c r="D721" s="449">
        <f>D720*JEHMA!$B694/JEHMA!$B693</f>
        <v>4797.8632515736872</v>
      </c>
      <c r="E721" s="449">
        <f>E720*JEHMA!$B694/JEHMA!$B693</f>
        <v>2649.5333188626009</v>
      </c>
      <c r="F721" s="449">
        <f>F720*JEHMA!$B694/JEHMA!$B693</f>
        <v>3314.1245930106365</v>
      </c>
      <c r="G721" s="449">
        <f>G720*JEHMA!$B694/JEHMA!$B693</f>
        <v>5894.1076622530973</v>
      </c>
    </row>
    <row r="722" spans="1:7" ht="13">
      <c r="A722" s="142">
        <f t="shared" si="53"/>
        <v>43861</v>
      </c>
      <c r="B722" s="449">
        <f>B721*JEHMA!$B695/JEHMA!$B694</f>
        <v>8868.7607987844549</v>
      </c>
      <c r="C722" s="449">
        <f>C721*JEHMA!$B695/JEHMA!$B694</f>
        <v>7716.2138050792328</v>
      </c>
      <c r="D722" s="449">
        <f>D721*JEHMA!$B695/JEHMA!$B694</f>
        <v>4797.8632515736872</v>
      </c>
      <c r="E722" s="449">
        <f>E721*JEHMA!$B695/JEHMA!$B694</f>
        <v>2649.5333188626009</v>
      </c>
      <c r="F722" s="449">
        <f>F721*JEHMA!$B695/JEHMA!$B694</f>
        <v>3314.1245930106365</v>
      </c>
      <c r="G722" s="449">
        <f>G721*JEHMA!$B695/JEHMA!$B694</f>
        <v>5894.1076622530973</v>
      </c>
    </row>
    <row r="723" spans="1:7" ht="13">
      <c r="A723" s="142">
        <f t="shared" si="53"/>
        <v>43868</v>
      </c>
      <c r="B723" s="449">
        <f>B722*JEHMA!$B696/JEHMA!$B695</f>
        <v>8868.7607987844549</v>
      </c>
      <c r="C723" s="449">
        <f>C722*JEHMA!$B696/JEHMA!$B695</f>
        <v>7716.2138050792328</v>
      </c>
      <c r="D723" s="449">
        <f>D722*JEHMA!$B696/JEHMA!$B695</f>
        <v>4797.8632515736872</v>
      </c>
      <c r="E723" s="449">
        <f>E722*JEHMA!$B696/JEHMA!$B695</f>
        <v>2649.5333188626009</v>
      </c>
      <c r="F723" s="449">
        <f>F722*JEHMA!$B696/JEHMA!$B695</f>
        <v>3314.1245930106365</v>
      </c>
      <c r="G723" s="449">
        <f>G722*JEHMA!$B696/JEHMA!$B695</f>
        <v>5894.1076622530973</v>
      </c>
    </row>
    <row r="724" spans="1:7" ht="13">
      <c r="A724" s="142">
        <f t="shared" si="53"/>
        <v>43875</v>
      </c>
      <c r="B724" s="449">
        <f>B723*JEHMA!$B697/JEHMA!$B696</f>
        <v>8868.7607987844549</v>
      </c>
      <c r="C724" s="449">
        <f>C723*JEHMA!$B697/JEHMA!$B696</f>
        <v>7716.2138050792328</v>
      </c>
      <c r="D724" s="449">
        <f>D723*JEHMA!$B697/JEHMA!$B696</f>
        <v>4797.8632515736872</v>
      </c>
      <c r="E724" s="449">
        <f>E723*JEHMA!$B697/JEHMA!$B696</f>
        <v>2649.5333188626009</v>
      </c>
      <c r="F724" s="449">
        <f>F723*JEHMA!$B697/JEHMA!$B696</f>
        <v>3314.1245930106365</v>
      </c>
      <c r="G724" s="449">
        <f>G723*JEHMA!$B697/JEHMA!$B696</f>
        <v>5894.1076622530973</v>
      </c>
    </row>
    <row r="725" spans="1:7" ht="13">
      <c r="A725" s="142">
        <f t="shared" si="53"/>
        <v>43882</v>
      </c>
      <c r="B725" s="449">
        <f>B724*JEHMA!$B698/JEHMA!$B697</f>
        <v>8868.7607987844549</v>
      </c>
      <c r="C725" s="449">
        <f>C724*JEHMA!$B698/JEHMA!$B697</f>
        <v>7716.2138050792328</v>
      </c>
      <c r="D725" s="449">
        <f>D724*JEHMA!$B698/JEHMA!$B697</f>
        <v>4797.8632515736872</v>
      </c>
      <c r="E725" s="449">
        <f>E724*JEHMA!$B698/JEHMA!$B697</f>
        <v>2649.5333188626009</v>
      </c>
      <c r="F725" s="449">
        <f>F724*JEHMA!$B698/JEHMA!$B697</f>
        <v>3314.1245930106365</v>
      </c>
      <c r="G725" s="449">
        <f>G724*JEHMA!$B698/JEHMA!$B697</f>
        <v>5894.1076622530973</v>
      </c>
    </row>
    <row r="726" spans="1:7" ht="13">
      <c r="A726" s="142">
        <f t="shared" si="53"/>
        <v>43889</v>
      </c>
      <c r="B726" s="449">
        <f>B725*JEHMA!$B699/JEHMA!$B698</f>
        <v>8868.7607987844549</v>
      </c>
      <c r="C726" s="449">
        <f>C725*JEHMA!$B699/JEHMA!$B698</f>
        <v>7716.2138050792328</v>
      </c>
      <c r="D726" s="449">
        <f>D725*JEHMA!$B699/JEHMA!$B698</f>
        <v>4797.8632515736872</v>
      </c>
      <c r="E726" s="449">
        <f>E725*JEHMA!$B699/JEHMA!$B698</f>
        <v>2649.5333188626009</v>
      </c>
      <c r="F726" s="449">
        <f>F725*JEHMA!$B699/JEHMA!$B698</f>
        <v>3314.1245930106365</v>
      </c>
      <c r="G726" s="449">
        <f>G725*JEHMA!$B699/JEHMA!$B698</f>
        <v>5894.1076622530973</v>
      </c>
    </row>
    <row r="727" spans="1:7" ht="13">
      <c r="A727" s="142">
        <f t="shared" si="53"/>
        <v>43896</v>
      </c>
      <c r="B727" s="449">
        <f>B726*JEHMA!$B700/JEHMA!$B699</f>
        <v>8868.7607987844549</v>
      </c>
      <c r="C727" s="449">
        <f>C726*JEHMA!$B700/JEHMA!$B699</f>
        <v>7716.2138050792328</v>
      </c>
      <c r="D727" s="449">
        <f>D726*JEHMA!$B700/JEHMA!$B699</f>
        <v>4797.8632515736872</v>
      </c>
      <c r="E727" s="449">
        <f>E726*JEHMA!$B700/JEHMA!$B699</f>
        <v>2649.5333188626009</v>
      </c>
      <c r="F727" s="449">
        <f>F726*JEHMA!$B700/JEHMA!$B699</f>
        <v>3314.1245930106365</v>
      </c>
      <c r="G727" s="449">
        <f>G726*JEHMA!$B700/JEHMA!$B699</f>
        <v>5894.1076622530973</v>
      </c>
    </row>
    <row r="728" spans="1:7" ht="13">
      <c r="A728" s="142">
        <f t="shared" si="53"/>
        <v>43903</v>
      </c>
      <c r="B728" s="449">
        <f>B727*JEHMA!$B701/JEHMA!$B700</f>
        <v>8868.7607987844549</v>
      </c>
      <c r="C728" s="449">
        <f>C727*JEHMA!$B701/JEHMA!$B700</f>
        <v>7716.2138050792328</v>
      </c>
      <c r="D728" s="449">
        <f>D727*JEHMA!$B701/JEHMA!$B700</f>
        <v>4797.8632515736872</v>
      </c>
      <c r="E728" s="449">
        <f>E727*JEHMA!$B701/JEHMA!$B700</f>
        <v>2649.5333188626009</v>
      </c>
      <c r="F728" s="449">
        <f>F727*JEHMA!$B701/JEHMA!$B700</f>
        <v>3314.1245930106365</v>
      </c>
      <c r="G728" s="449">
        <f>G727*JEHMA!$B701/JEHMA!$B700</f>
        <v>5894.1076622530973</v>
      </c>
    </row>
    <row r="729" spans="1:7" ht="13">
      <c r="A729" s="142">
        <f t="shared" si="53"/>
        <v>43910</v>
      </c>
      <c r="B729" s="449">
        <f>B728*JEHMA!$B702/JEHMA!$B701</f>
        <v>8868.7607987844549</v>
      </c>
      <c r="C729" s="449">
        <f>C728*JEHMA!$B702/JEHMA!$B701</f>
        <v>7716.2138050792328</v>
      </c>
      <c r="D729" s="449">
        <f>D728*JEHMA!$B702/JEHMA!$B701</f>
        <v>4797.8632515736872</v>
      </c>
      <c r="E729" s="449">
        <f>E728*JEHMA!$B702/JEHMA!$B701</f>
        <v>2649.5333188626009</v>
      </c>
      <c r="F729" s="449">
        <f>F728*JEHMA!$B702/JEHMA!$B701</f>
        <v>3314.1245930106365</v>
      </c>
      <c r="G729" s="449">
        <f>G728*JEHMA!$B702/JEHMA!$B701</f>
        <v>5894.1076622530973</v>
      </c>
    </row>
    <row r="730" spans="1:7" ht="13">
      <c r="A730" s="142">
        <f t="shared" si="53"/>
        <v>43917</v>
      </c>
      <c r="B730" s="449">
        <f>B729*JEHMA!$B703/JEHMA!$B702</f>
        <v>8868.7607987844549</v>
      </c>
      <c r="C730" s="449">
        <f>C729*JEHMA!$B703/JEHMA!$B702</f>
        <v>7716.2138050792328</v>
      </c>
      <c r="D730" s="449">
        <f>D729*JEHMA!$B703/JEHMA!$B702</f>
        <v>4797.8632515736872</v>
      </c>
      <c r="E730" s="449">
        <f>E729*JEHMA!$B703/JEHMA!$B702</f>
        <v>2649.5333188626009</v>
      </c>
      <c r="F730" s="449">
        <f>F729*JEHMA!$B703/JEHMA!$B702</f>
        <v>3314.1245930106365</v>
      </c>
      <c r="G730" s="449">
        <f>G729*JEHMA!$B703/JEHMA!$B702</f>
        <v>5894.1076622530973</v>
      </c>
    </row>
    <row r="731" spans="1:7" ht="13">
      <c r="A731" s="142">
        <f t="shared" si="53"/>
        <v>43924</v>
      </c>
      <c r="B731" s="449">
        <f>B730*JEHMA!$B704/JEHMA!$B703</f>
        <v>8868.7607987844549</v>
      </c>
      <c r="C731" s="449">
        <f>C730*JEHMA!$B704/JEHMA!$B703</f>
        <v>7716.2138050792328</v>
      </c>
      <c r="D731" s="449">
        <f>D730*JEHMA!$B704/JEHMA!$B703</f>
        <v>4797.8632515736872</v>
      </c>
      <c r="E731" s="449">
        <f>E730*JEHMA!$B704/JEHMA!$B703</f>
        <v>2649.5333188626009</v>
      </c>
      <c r="F731" s="449">
        <f>F730*JEHMA!$B704/JEHMA!$B703</f>
        <v>3314.1245930106365</v>
      </c>
      <c r="G731" s="449">
        <f>G730*JEHMA!$B704/JEHMA!$B703</f>
        <v>5894.1076622530973</v>
      </c>
    </row>
    <row r="732" spans="1:7" ht="13">
      <c r="A732" s="142">
        <f t="shared" si="53"/>
        <v>43931</v>
      </c>
      <c r="B732" s="449">
        <f>B731*JEHMA!$B705/JEHMA!$B704</f>
        <v>8868.7607987844549</v>
      </c>
      <c r="C732" s="449">
        <f>C731*JEHMA!$B705/JEHMA!$B704</f>
        <v>7716.2138050792328</v>
      </c>
      <c r="D732" s="449">
        <f>D731*JEHMA!$B705/JEHMA!$B704</f>
        <v>4797.8632515736872</v>
      </c>
      <c r="E732" s="449">
        <f>E731*JEHMA!$B705/JEHMA!$B704</f>
        <v>2649.5333188626009</v>
      </c>
      <c r="F732" s="449">
        <f>F731*JEHMA!$B705/JEHMA!$B704</f>
        <v>3314.1245930106365</v>
      </c>
      <c r="G732" s="449">
        <f>G731*JEHMA!$B705/JEHMA!$B704</f>
        <v>5894.1076622530973</v>
      </c>
    </row>
    <row r="733" spans="1:7" ht="13">
      <c r="A733" s="142">
        <f t="shared" si="53"/>
        <v>43938</v>
      </c>
      <c r="B733" s="449">
        <f>B732*JEHMA!$B706/JEHMA!$B705</f>
        <v>8868.7607987844549</v>
      </c>
      <c r="C733" s="449">
        <f>C732*JEHMA!$B706/JEHMA!$B705</f>
        <v>7716.2138050792328</v>
      </c>
      <c r="D733" s="449">
        <f>D732*JEHMA!$B706/JEHMA!$B705</f>
        <v>4797.8632515736872</v>
      </c>
      <c r="E733" s="449">
        <f>E732*JEHMA!$B706/JEHMA!$B705</f>
        <v>2649.5333188626009</v>
      </c>
      <c r="F733" s="449">
        <f>F732*JEHMA!$B706/JEHMA!$B705</f>
        <v>3314.1245930106365</v>
      </c>
      <c r="G733" s="449">
        <f>G732*JEHMA!$B706/JEHMA!$B705</f>
        <v>5894.1076622530973</v>
      </c>
    </row>
    <row r="734" spans="1:7" ht="13">
      <c r="A734" s="142">
        <f t="shared" si="53"/>
        <v>43945</v>
      </c>
      <c r="B734" s="449">
        <f>B733*JEHMA!$B707/JEHMA!$B706</f>
        <v>8868.7607987844549</v>
      </c>
      <c r="C734" s="449">
        <f>C733*JEHMA!$B707/JEHMA!$B706</f>
        <v>7716.2138050792328</v>
      </c>
      <c r="D734" s="449">
        <f>D733*JEHMA!$B707/JEHMA!$B706</f>
        <v>4797.8632515736872</v>
      </c>
      <c r="E734" s="449">
        <f>E733*JEHMA!$B707/JEHMA!$B706</f>
        <v>2649.5333188626009</v>
      </c>
      <c r="F734" s="449">
        <f>F733*JEHMA!$B707/JEHMA!$B706</f>
        <v>3314.1245930106365</v>
      </c>
      <c r="G734" s="449">
        <f>G733*JEHMA!$B707/JEHMA!$B706</f>
        <v>5894.1076622530973</v>
      </c>
    </row>
    <row r="735" spans="1:7" ht="13">
      <c r="A735" s="142">
        <f t="shared" si="53"/>
        <v>43952</v>
      </c>
      <c r="B735" s="449">
        <f>B734*JEHMA!$B708/JEHMA!$B707</f>
        <v>8868.7607987844549</v>
      </c>
      <c r="C735" s="449">
        <f>C734*JEHMA!$B708/JEHMA!$B707</f>
        <v>7716.2138050792328</v>
      </c>
      <c r="D735" s="449">
        <f>D734*JEHMA!$B708/JEHMA!$B707</f>
        <v>4797.8632515736872</v>
      </c>
      <c r="E735" s="449">
        <f>E734*JEHMA!$B708/JEHMA!$B707</f>
        <v>2649.5333188626009</v>
      </c>
      <c r="F735" s="449">
        <f>F734*JEHMA!$B708/JEHMA!$B707</f>
        <v>3314.1245930106365</v>
      </c>
      <c r="G735" s="449">
        <f>G734*JEHMA!$B708/JEHMA!$B707</f>
        <v>5894.1076622530973</v>
      </c>
    </row>
    <row r="736" spans="1:7" ht="13">
      <c r="A736" s="142">
        <f t="shared" si="53"/>
        <v>43959</v>
      </c>
      <c r="B736" s="449">
        <f>B735*JEHMA!$B709/JEHMA!$B708</f>
        <v>8868.7607987844549</v>
      </c>
      <c r="C736" s="449">
        <f>C735*JEHMA!$B709/JEHMA!$B708</f>
        <v>7716.2138050792328</v>
      </c>
      <c r="D736" s="449">
        <f>D735*JEHMA!$B709/JEHMA!$B708</f>
        <v>4797.8632515736872</v>
      </c>
      <c r="E736" s="449">
        <f>E735*JEHMA!$B709/JEHMA!$B708</f>
        <v>2649.5333188626009</v>
      </c>
      <c r="F736" s="449">
        <f>F735*JEHMA!$B709/JEHMA!$B708</f>
        <v>3314.1245930106365</v>
      </c>
      <c r="G736" s="449">
        <f>G735*JEHMA!$B709/JEHMA!$B708</f>
        <v>5894.1076622530973</v>
      </c>
    </row>
    <row r="737" spans="1:7" ht="13">
      <c r="A737" s="142">
        <f t="shared" si="53"/>
        <v>43966</v>
      </c>
      <c r="B737" s="449">
        <f>B736*JEHMA!$B710/JEHMA!$B709</f>
        <v>8868.7607987844549</v>
      </c>
      <c r="C737" s="449">
        <f>C736*JEHMA!$B710/JEHMA!$B709</f>
        <v>7716.2138050792328</v>
      </c>
      <c r="D737" s="449">
        <f>D736*JEHMA!$B710/JEHMA!$B709</f>
        <v>4797.8632515736872</v>
      </c>
      <c r="E737" s="449">
        <f>E736*JEHMA!$B710/JEHMA!$B709</f>
        <v>2649.5333188626009</v>
      </c>
      <c r="F737" s="449">
        <f>F736*JEHMA!$B710/JEHMA!$B709</f>
        <v>3314.1245930106365</v>
      </c>
      <c r="G737" s="449">
        <f>G736*JEHMA!$B710/JEHMA!$B709</f>
        <v>5894.1076622530973</v>
      </c>
    </row>
    <row r="738" spans="1:7" ht="13">
      <c r="A738" s="142">
        <f t="shared" si="53"/>
        <v>43973</v>
      </c>
      <c r="B738" s="449">
        <f>B737*JEHMA!$B711/JEHMA!$B710</f>
        <v>8868.7607987844549</v>
      </c>
      <c r="C738" s="449">
        <f>C737*JEHMA!$B711/JEHMA!$B710</f>
        <v>7716.2138050792328</v>
      </c>
      <c r="D738" s="449">
        <f>D737*JEHMA!$B711/JEHMA!$B710</f>
        <v>4797.8632515736872</v>
      </c>
      <c r="E738" s="449">
        <f>E737*JEHMA!$B711/JEHMA!$B710</f>
        <v>2649.5333188626009</v>
      </c>
      <c r="F738" s="449">
        <f>F737*JEHMA!$B711/JEHMA!$B710</f>
        <v>3314.1245930106365</v>
      </c>
      <c r="G738" s="449">
        <f>G737*JEHMA!$B711/JEHMA!$B710</f>
        <v>5894.1076622530973</v>
      </c>
    </row>
    <row r="739" spans="1:7" ht="13">
      <c r="A739" s="142">
        <f t="shared" si="53"/>
        <v>43980</v>
      </c>
      <c r="B739" s="449">
        <f>B738*JEHMA!$B712/JEHMA!$B711</f>
        <v>8868.7607987844549</v>
      </c>
      <c r="C739" s="449">
        <f>C738*JEHMA!$B712/JEHMA!$B711</f>
        <v>7716.2138050792328</v>
      </c>
      <c r="D739" s="449">
        <f>D738*JEHMA!$B712/JEHMA!$B711</f>
        <v>4797.8632515736872</v>
      </c>
      <c r="E739" s="449">
        <f>E738*JEHMA!$B712/JEHMA!$B711</f>
        <v>2649.5333188626009</v>
      </c>
      <c r="F739" s="449">
        <f>F738*JEHMA!$B712/JEHMA!$B711</f>
        <v>3314.1245930106365</v>
      </c>
      <c r="G739" s="449">
        <f>G738*JEHMA!$B712/JEHMA!$B711</f>
        <v>5894.1076622530973</v>
      </c>
    </row>
    <row r="740" spans="1:7" ht="13">
      <c r="A740" s="142">
        <f t="shared" si="53"/>
        <v>43987</v>
      </c>
      <c r="B740" s="449">
        <f>B739*JEHMA!$B713/JEHMA!$B712</f>
        <v>8868.7607987844549</v>
      </c>
      <c r="C740" s="449">
        <f>C739*JEHMA!$B713/JEHMA!$B712</f>
        <v>7716.2138050792328</v>
      </c>
      <c r="D740" s="449">
        <f>D739*JEHMA!$B713/JEHMA!$B712</f>
        <v>4797.8632515736872</v>
      </c>
      <c r="E740" s="449">
        <f>E739*JEHMA!$B713/JEHMA!$B712</f>
        <v>2649.5333188626009</v>
      </c>
      <c r="F740" s="449">
        <f>F739*JEHMA!$B713/JEHMA!$B712</f>
        <v>3314.1245930106365</v>
      </c>
      <c r="G740" s="449">
        <f>G739*JEHMA!$B713/JEHMA!$B712</f>
        <v>5894.1076622530973</v>
      </c>
    </row>
    <row r="741" spans="1:7" ht="13">
      <c r="A741" s="142">
        <f t="shared" si="53"/>
        <v>43994</v>
      </c>
      <c r="B741" s="449">
        <f>B740*JEHMA!$B714/JEHMA!$B713</f>
        <v>8868.7607987844549</v>
      </c>
      <c r="C741" s="449">
        <f>C740*JEHMA!$B714/JEHMA!$B713</f>
        <v>7716.2138050792328</v>
      </c>
      <c r="D741" s="449">
        <f>D740*JEHMA!$B714/JEHMA!$B713</f>
        <v>4797.8632515736872</v>
      </c>
      <c r="E741" s="449">
        <f>E740*JEHMA!$B714/JEHMA!$B713</f>
        <v>2649.5333188626009</v>
      </c>
      <c r="F741" s="449">
        <f>F740*JEHMA!$B714/JEHMA!$B713</f>
        <v>3314.1245930106365</v>
      </c>
      <c r="G741" s="449">
        <f>G740*JEHMA!$B714/JEHMA!$B713</f>
        <v>5894.1076622530973</v>
      </c>
    </row>
    <row r="742" spans="1:7" ht="13">
      <c r="A742" s="142">
        <f t="shared" si="53"/>
        <v>44001</v>
      </c>
      <c r="B742" s="449">
        <f>B741*JEHMA!$B715/JEHMA!$B714</f>
        <v>8868.7607987844549</v>
      </c>
      <c r="C742" s="449">
        <f>C741*JEHMA!$B715/JEHMA!$B714</f>
        <v>7716.2138050792328</v>
      </c>
      <c r="D742" s="449">
        <f>D741*JEHMA!$B715/JEHMA!$B714</f>
        <v>4797.8632515736872</v>
      </c>
      <c r="E742" s="449">
        <f>E741*JEHMA!$B715/JEHMA!$B714</f>
        <v>2649.5333188626009</v>
      </c>
      <c r="F742" s="449">
        <f>F741*JEHMA!$B715/JEHMA!$B714</f>
        <v>3314.1245930106365</v>
      </c>
      <c r="G742" s="449">
        <f>G741*JEHMA!$B715/JEHMA!$B714</f>
        <v>5894.1076622530973</v>
      </c>
    </row>
    <row r="743" spans="1:7" ht="13">
      <c r="A743" s="142">
        <f t="shared" si="53"/>
        <v>44008</v>
      </c>
      <c r="B743" s="449">
        <f>B742*JEHMA!$B716/JEHMA!$B715</f>
        <v>8868.7607987844549</v>
      </c>
      <c r="C743" s="449">
        <f>C742*JEHMA!$B716/JEHMA!$B715</f>
        <v>7716.2138050792328</v>
      </c>
      <c r="D743" s="449">
        <f>D742*JEHMA!$B716/JEHMA!$B715</f>
        <v>4797.8632515736872</v>
      </c>
      <c r="E743" s="449">
        <f>E742*JEHMA!$B716/JEHMA!$B715</f>
        <v>2649.5333188626009</v>
      </c>
      <c r="F743" s="449">
        <f>F742*JEHMA!$B716/JEHMA!$B715</f>
        <v>3314.1245930106365</v>
      </c>
      <c r="G743" s="449">
        <f>G742*JEHMA!$B716/JEHMA!$B715</f>
        <v>5894.1076622530973</v>
      </c>
    </row>
    <row r="744" spans="1:7" ht="13">
      <c r="A744" s="142">
        <f t="shared" si="53"/>
        <v>44015</v>
      </c>
      <c r="B744" s="449">
        <f>B743*JEHMA!$B717/JEHMA!$B716</f>
        <v>8868.7607987844549</v>
      </c>
      <c r="C744" s="449">
        <f>C743*JEHMA!$B717/JEHMA!$B716</f>
        <v>7716.2138050792328</v>
      </c>
      <c r="D744" s="449">
        <f>D743*JEHMA!$B717/JEHMA!$B716</f>
        <v>4797.8632515736872</v>
      </c>
      <c r="E744" s="449">
        <f>E743*JEHMA!$B717/JEHMA!$B716</f>
        <v>2649.5333188626009</v>
      </c>
      <c r="F744" s="449">
        <f>F743*JEHMA!$B717/JEHMA!$B716</f>
        <v>3314.1245930106365</v>
      </c>
      <c r="G744" s="449">
        <f>G743*JEHMA!$B717/JEHMA!$B716</f>
        <v>5894.1076622530973</v>
      </c>
    </row>
    <row r="745" spans="1:7" ht="13">
      <c r="A745" s="142">
        <f t="shared" si="53"/>
        <v>44022</v>
      </c>
      <c r="B745" s="449">
        <f>B744*JEHMA!$B718/JEHMA!$B717</f>
        <v>8868.7607987844549</v>
      </c>
      <c r="C745" s="449">
        <f>C744*JEHMA!$B718/JEHMA!$B717</f>
        <v>7716.2138050792328</v>
      </c>
      <c r="D745" s="449">
        <f>D744*JEHMA!$B718/JEHMA!$B717</f>
        <v>4797.8632515736872</v>
      </c>
      <c r="E745" s="449">
        <f>E744*JEHMA!$B718/JEHMA!$B717</f>
        <v>2649.5333188626009</v>
      </c>
      <c r="F745" s="449">
        <f>F744*JEHMA!$B718/JEHMA!$B717</f>
        <v>3314.1245930106365</v>
      </c>
      <c r="G745" s="449">
        <f>G744*JEHMA!$B718/JEHMA!$B717</f>
        <v>5894.1076622530973</v>
      </c>
    </row>
    <row r="746" spans="1:7" ht="13">
      <c r="A746" s="142">
        <f t="shared" si="53"/>
        <v>44029</v>
      </c>
      <c r="B746" s="449">
        <f>B745*JEHMA!$B719/JEHMA!$B718</f>
        <v>8868.7607987844549</v>
      </c>
      <c r="C746" s="449">
        <f>C745*JEHMA!$B719/JEHMA!$B718</f>
        <v>7716.2138050792328</v>
      </c>
      <c r="D746" s="449">
        <f>D745*JEHMA!$B719/JEHMA!$B718</f>
        <v>4797.8632515736872</v>
      </c>
      <c r="E746" s="449">
        <f>E745*JEHMA!$B719/JEHMA!$B718</f>
        <v>2649.5333188626009</v>
      </c>
      <c r="F746" s="449">
        <f>F745*JEHMA!$B719/JEHMA!$B718</f>
        <v>3314.1245930106365</v>
      </c>
      <c r="G746" s="449">
        <f>G745*JEHMA!$B719/JEHMA!$B718</f>
        <v>5894.1076622530973</v>
      </c>
    </row>
    <row r="747" spans="1:7" ht="13">
      <c r="A747" s="142">
        <f t="shared" si="53"/>
        <v>44036</v>
      </c>
      <c r="B747" s="449">
        <f>B746*JEHMA!$B720/JEHMA!$B719</f>
        <v>8868.7607987844549</v>
      </c>
      <c r="C747" s="449">
        <f>C746*JEHMA!$B720/JEHMA!$B719</f>
        <v>7716.2138050792328</v>
      </c>
      <c r="D747" s="449">
        <f>D746*JEHMA!$B720/JEHMA!$B719</f>
        <v>4797.8632515736872</v>
      </c>
      <c r="E747" s="449">
        <f>E746*JEHMA!$B720/JEHMA!$B719</f>
        <v>2649.5333188626009</v>
      </c>
      <c r="F747" s="449">
        <f>F746*JEHMA!$B720/JEHMA!$B719</f>
        <v>3314.1245930106365</v>
      </c>
      <c r="G747" s="449">
        <f>G746*JEHMA!$B720/JEHMA!$B719</f>
        <v>5894.1076622530973</v>
      </c>
    </row>
    <row r="748" spans="1:7" ht="13">
      <c r="A748" s="142">
        <f t="shared" si="53"/>
        <v>44043</v>
      </c>
      <c r="B748" s="449">
        <f>B747*JEHMA!$B721/JEHMA!$B720</f>
        <v>8868.7607987844549</v>
      </c>
      <c r="C748" s="449">
        <f>C747*JEHMA!$B721/JEHMA!$B720</f>
        <v>7716.2138050792328</v>
      </c>
      <c r="D748" s="449">
        <f>D747*JEHMA!$B721/JEHMA!$B720</f>
        <v>4797.8632515736872</v>
      </c>
      <c r="E748" s="449">
        <f>E747*JEHMA!$B721/JEHMA!$B720</f>
        <v>2649.5333188626009</v>
      </c>
      <c r="F748" s="449">
        <f>F747*JEHMA!$B721/JEHMA!$B720</f>
        <v>3314.1245930106365</v>
      </c>
      <c r="G748" s="449">
        <f>G747*JEHMA!$B721/JEHMA!$B720</f>
        <v>5894.1076622530973</v>
      </c>
    </row>
    <row r="749" spans="1:7" ht="13">
      <c r="A749" s="142">
        <f t="shared" si="53"/>
        <v>44050</v>
      </c>
      <c r="B749" s="449">
        <f>B748*JEHMA!$B722/JEHMA!$B721</f>
        <v>8868.7607987844549</v>
      </c>
      <c r="C749" s="449">
        <f>C748*JEHMA!$B722/JEHMA!$B721</f>
        <v>7716.2138050792328</v>
      </c>
      <c r="D749" s="449">
        <f>D748*JEHMA!$B722/JEHMA!$B721</f>
        <v>4797.8632515736872</v>
      </c>
      <c r="E749" s="449">
        <f>E748*JEHMA!$B722/JEHMA!$B721</f>
        <v>2649.5333188626009</v>
      </c>
      <c r="F749" s="449">
        <f>F748*JEHMA!$B722/JEHMA!$B721</f>
        <v>3314.1245930106365</v>
      </c>
      <c r="G749" s="449">
        <f>G748*JEHMA!$B722/JEHMA!$B721</f>
        <v>5894.1076622530973</v>
      </c>
    </row>
    <row r="750" spans="1:7" ht="13">
      <c r="A750" s="142">
        <f t="shared" si="53"/>
        <v>44057</v>
      </c>
      <c r="B750" s="449">
        <f>B749*JEHMA!$B723/JEHMA!$B722</f>
        <v>8868.7607987844549</v>
      </c>
      <c r="C750" s="449">
        <f>C749*JEHMA!$B723/JEHMA!$B722</f>
        <v>7716.2138050792328</v>
      </c>
      <c r="D750" s="449">
        <f>D749*JEHMA!$B723/JEHMA!$B722</f>
        <v>4797.8632515736872</v>
      </c>
      <c r="E750" s="449">
        <f>E749*JEHMA!$B723/JEHMA!$B722</f>
        <v>2649.5333188626009</v>
      </c>
      <c r="F750" s="449">
        <f>F749*JEHMA!$B723/JEHMA!$B722</f>
        <v>3314.1245930106365</v>
      </c>
      <c r="G750" s="449">
        <f>G749*JEHMA!$B723/JEHMA!$B722</f>
        <v>5894.1076622530973</v>
      </c>
    </row>
    <row r="751" spans="1:7" ht="12.65" customHeight="1">
      <c r="A751" s="142">
        <f t="shared" si="53"/>
        <v>44064</v>
      </c>
      <c r="B751" s="449">
        <f>B750*JEHMA!$B724/JEHMA!$B723</f>
        <v>8868.7607987844549</v>
      </c>
      <c r="C751" s="449">
        <f>C750*JEHMA!$B724/JEHMA!$B723</f>
        <v>7716.2138050792328</v>
      </c>
      <c r="D751" s="449">
        <f>D750*JEHMA!$B724/JEHMA!$B723</f>
        <v>4797.8632515736872</v>
      </c>
      <c r="E751" s="449">
        <f>E750*JEHMA!$B724/JEHMA!$B723</f>
        <v>2649.5333188626009</v>
      </c>
      <c r="F751" s="449">
        <f>F750*JEHMA!$B724/JEHMA!$B723</f>
        <v>3314.1245930106365</v>
      </c>
      <c r="G751" s="449">
        <f>G750*JEHMA!$B724/JEHMA!$B723</f>
        <v>5894.1076622530973</v>
      </c>
    </row>
    <row r="752" spans="1:7" ht="13">
      <c r="A752" s="142">
        <f t="shared" si="53"/>
        <v>44071</v>
      </c>
      <c r="B752" s="449">
        <f>B751*JEHMA!$B725/JEHMA!$B724</f>
        <v>8868.7607987844549</v>
      </c>
      <c r="C752" s="449">
        <f>C751*JEHMA!$B725/JEHMA!$B724</f>
        <v>7716.2138050792328</v>
      </c>
      <c r="D752" s="449">
        <f>D751*JEHMA!$B725/JEHMA!$B724</f>
        <v>4797.8632515736872</v>
      </c>
      <c r="E752" s="449">
        <f>E751*JEHMA!$B725/JEHMA!$B724</f>
        <v>2649.5333188626009</v>
      </c>
      <c r="F752" s="449">
        <f>F751*JEHMA!$B725/JEHMA!$B724</f>
        <v>3314.1245930106365</v>
      </c>
      <c r="G752" s="449">
        <f>G751*JEHMA!$B725/JEHMA!$B724</f>
        <v>5894.1076622530973</v>
      </c>
    </row>
    <row r="753" spans="1:7" ht="13">
      <c r="A753" s="142">
        <f t="shared" si="53"/>
        <v>44078</v>
      </c>
      <c r="B753" s="449">
        <f>B752*JEHMA!$B726/JEHMA!$B725</f>
        <v>8868.7607987844549</v>
      </c>
      <c r="C753" s="449">
        <f>C752*JEHMA!$B726/JEHMA!$B725</f>
        <v>7716.2138050792328</v>
      </c>
      <c r="D753" s="449">
        <f>D752*JEHMA!$B726/JEHMA!$B725</f>
        <v>4797.8632515736872</v>
      </c>
      <c r="E753" s="449">
        <f>E752*JEHMA!$B726/JEHMA!$B725</f>
        <v>2649.5333188626009</v>
      </c>
      <c r="F753" s="449">
        <f>F752*JEHMA!$B726/JEHMA!$B725</f>
        <v>3314.1245930106365</v>
      </c>
      <c r="G753" s="449">
        <f>G752*JEHMA!$B726/JEHMA!$B725</f>
        <v>5894.1076622530973</v>
      </c>
    </row>
    <row r="754" spans="1:7" ht="13">
      <c r="A754" s="142">
        <f t="shared" si="53"/>
        <v>44085</v>
      </c>
      <c r="B754" s="449">
        <f>B753*JEHMA!$B727/JEHMA!$B726</f>
        <v>8868.7607987844549</v>
      </c>
      <c r="C754" s="449">
        <f>C753*JEHMA!$B727/JEHMA!$B726</f>
        <v>7716.2138050792328</v>
      </c>
      <c r="D754" s="449">
        <f>D753*JEHMA!$B727/JEHMA!$B726</f>
        <v>4797.8632515736872</v>
      </c>
      <c r="E754" s="449">
        <f>E753*JEHMA!$B727/JEHMA!$B726</f>
        <v>2649.5333188626009</v>
      </c>
      <c r="F754" s="449">
        <f>F753*JEHMA!$B727/JEHMA!$B726</f>
        <v>3314.1245930106365</v>
      </c>
      <c r="G754" s="449">
        <f>G753*JEHMA!$B727/JEHMA!$B726</f>
        <v>5894.1076622530973</v>
      </c>
    </row>
    <row r="755" spans="1:7" ht="13">
      <c r="A755" s="142">
        <f t="shared" si="53"/>
        <v>44092</v>
      </c>
      <c r="B755" s="449">
        <f>B754*JEHMA!$B728/JEHMA!$B727</f>
        <v>8868.7607987844549</v>
      </c>
      <c r="C755" s="449">
        <f>C754*JEHMA!$B728/JEHMA!$B727</f>
        <v>7716.2138050792328</v>
      </c>
      <c r="D755" s="449">
        <f>D754*JEHMA!$B728/JEHMA!$B727</f>
        <v>4797.8632515736872</v>
      </c>
      <c r="E755" s="449">
        <f>E754*JEHMA!$B728/JEHMA!$B727</f>
        <v>2649.5333188626009</v>
      </c>
      <c r="F755" s="449">
        <f>F754*JEHMA!$B728/JEHMA!$B727</f>
        <v>3314.1245930106365</v>
      </c>
      <c r="G755" s="449">
        <f>G754*JEHMA!$B728/JEHMA!$B727</f>
        <v>5894.1076622530973</v>
      </c>
    </row>
    <row r="756" spans="1:7" ht="13">
      <c r="A756" s="142">
        <f t="shared" si="53"/>
        <v>44099</v>
      </c>
      <c r="B756" s="449">
        <f>B755*JEHMA!$B729/JEHMA!$B728</f>
        <v>8868.7607987844549</v>
      </c>
      <c r="C756" s="449">
        <f>C755*JEHMA!$B729/JEHMA!$B728</f>
        <v>7716.2138050792328</v>
      </c>
      <c r="D756" s="449">
        <f>D755*JEHMA!$B729/JEHMA!$B728</f>
        <v>4797.8632515736872</v>
      </c>
      <c r="E756" s="449">
        <f>E755*JEHMA!$B729/JEHMA!$B728</f>
        <v>2649.5333188626009</v>
      </c>
      <c r="F756" s="449">
        <f>F755*JEHMA!$B729/JEHMA!$B728</f>
        <v>3314.1245930106365</v>
      </c>
      <c r="G756" s="449">
        <f>G755*JEHMA!$B729/JEHMA!$B728</f>
        <v>5894.1076622530973</v>
      </c>
    </row>
    <row r="757" spans="1:7" ht="13">
      <c r="A757" s="142">
        <f t="shared" si="53"/>
        <v>44106</v>
      </c>
      <c r="B757" s="449">
        <f>B756*JEHMA!$B730/JEHMA!$B729</f>
        <v>8868.7607987844549</v>
      </c>
      <c r="C757" s="449">
        <f>C756*JEHMA!$B730/JEHMA!$B729</f>
        <v>7716.2138050792328</v>
      </c>
      <c r="D757" s="449">
        <f>D756*JEHMA!$B730/JEHMA!$B729</f>
        <v>4797.8632515736872</v>
      </c>
      <c r="E757" s="449">
        <f>E756*JEHMA!$B730/JEHMA!$B729</f>
        <v>2649.5333188626009</v>
      </c>
      <c r="F757" s="449">
        <f>F756*JEHMA!$B730/JEHMA!$B729</f>
        <v>3314.1245930106365</v>
      </c>
      <c r="G757" s="449">
        <f>G756*JEHMA!$B730/JEHMA!$B729</f>
        <v>5894.1076622530973</v>
      </c>
    </row>
    <row r="758" spans="1:7" ht="13">
      <c r="A758" s="142">
        <f t="shared" si="53"/>
        <v>44113</v>
      </c>
      <c r="B758" s="449">
        <f>B757*JEHMA!$B731/JEHMA!$B730</f>
        <v>8868.7607987844549</v>
      </c>
      <c r="C758" s="449">
        <f>C757*JEHMA!$B731/JEHMA!$B730</f>
        <v>7716.2138050792328</v>
      </c>
      <c r="D758" s="449">
        <f>D757*JEHMA!$B731/JEHMA!$B730</f>
        <v>4797.8632515736872</v>
      </c>
      <c r="E758" s="449">
        <f>E757*JEHMA!$B731/JEHMA!$B730</f>
        <v>2649.5333188626009</v>
      </c>
      <c r="F758" s="449">
        <f>F757*JEHMA!$B731/JEHMA!$B730</f>
        <v>3314.1245930106365</v>
      </c>
      <c r="G758" s="449">
        <f>G757*JEHMA!$B731/JEHMA!$B730</f>
        <v>5894.1076622530973</v>
      </c>
    </row>
    <row r="759" spans="1:7" ht="13">
      <c r="A759" s="142">
        <f t="shared" si="53"/>
        <v>44120</v>
      </c>
      <c r="B759" s="449">
        <f>B758*JEHMA!$B732/JEHMA!$B731</f>
        <v>8868.7607987844549</v>
      </c>
      <c r="C759" s="449">
        <f>C758*JEHMA!$B732/JEHMA!$B731</f>
        <v>7716.2138050792328</v>
      </c>
      <c r="D759" s="449">
        <f>D758*JEHMA!$B732/JEHMA!$B731</f>
        <v>4797.8632515736872</v>
      </c>
      <c r="E759" s="449">
        <f>E758*JEHMA!$B732/JEHMA!$B731</f>
        <v>2649.5333188626009</v>
      </c>
      <c r="F759" s="449">
        <f>F758*JEHMA!$B732/JEHMA!$B731</f>
        <v>3314.1245930106365</v>
      </c>
      <c r="G759" s="449">
        <f>G758*JEHMA!$B732/JEHMA!$B731</f>
        <v>5894.1076622530973</v>
      </c>
    </row>
    <row r="760" spans="1:7" ht="13">
      <c r="A760" s="142">
        <f t="shared" si="53"/>
        <v>44127</v>
      </c>
      <c r="B760" s="449">
        <f>B759*JEHMA!$B733/JEHMA!$B732</f>
        <v>8868.7607987844549</v>
      </c>
      <c r="C760" s="449">
        <f>C759*JEHMA!$B733/JEHMA!$B732</f>
        <v>7716.2138050792328</v>
      </c>
      <c r="D760" s="449">
        <f>D759*JEHMA!$B733/JEHMA!$B732</f>
        <v>4797.8632515736872</v>
      </c>
      <c r="E760" s="449">
        <f>E759*JEHMA!$B733/JEHMA!$B732</f>
        <v>2649.5333188626009</v>
      </c>
      <c r="F760" s="449">
        <f>F759*JEHMA!$B733/JEHMA!$B732</f>
        <v>3314.1245930106365</v>
      </c>
      <c r="G760" s="449">
        <f>G759*JEHMA!$B733/JEHMA!$B732</f>
        <v>5894.1076622530973</v>
      </c>
    </row>
    <row r="761" spans="1:7" ht="13">
      <c r="A761" s="142">
        <f t="shared" si="53"/>
        <v>44134</v>
      </c>
      <c r="B761" s="449">
        <f>B760*JEHMA!$B734/JEHMA!$B733</f>
        <v>8868.7607987844549</v>
      </c>
      <c r="C761" s="449">
        <f>C760*JEHMA!$B734/JEHMA!$B733</f>
        <v>7716.2138050792328</v>
      </c>
      <c r="D761" s="449">
        <f>D760*JEHMA!$B734/JEHMA!$B733</f>
        <v>4797.8632515736872</v>
      </c>
      <c r="E761" s="449">
        <f>E760*JEHMA!$B734/JEHMA!$B733</f>
        <v>2649.5333188626009</v>
      </c>
      <c r="F761" s="449">
        <f>F760*JEHMA!$B734/JEHMA!$B733</f>
        <v>3314.1245930106365</v>
      </c>
      <c r="G761" s="449">
        <f>G760*JEHMA!$B734/JEHMA!$B733</f>
        <v>5894.1076622530973</v>
      </c>
    </row>
    <row r="762" spans="1:7" ht="13">
      <c r="A762" s="142">
        <f t="shared" si="53"/>
        <v>44141</v>
      </c>
      <c r="B762" s="449">
        <f>B761*JEHMA!$B735/JEHMA!$B734</f>
        <v>8868.7607987844549</v>
      </c>
      <c r="C762" s="449">
        <f>C761*JEHMA!$B735/JEHMA!$B734</f>
        <v>7716.2138050792328</v>
      </c>
      <c r="D762" s="449">
        <f>D761*JEHMA!$B735/JEHMA!$B734</f>
        <v>4797.8632515736872</v>
      </c>
      <c r="E762" s="449">
        <f>E761*JEHMA!$B735/JEHMA!$B734</f>
        <v>2649.5333188626009</v>
      </c>
      <c r="F762" s="449">
        <f>F761*JEHMA!$B735/JEHMA!$B734</f>
        <v>3314.1245930106365</v>
      </c>
      <c r="G762" s="449">
        <f>G761*JEHMA!$B735/JEHMA!$B734</f>
        <v>5894.1076622530973</v>
      </c>
    </row>
    <row r="763" spans="1:7" ht="13">
      <c r="A763" s="142">
        <f t="shared" si="53"/>
        <v>44148</v>
      </c>
      <c r="B763" s="449">
        <f>B762*JEHMA!$B736/JEHMA!$B735</f>
        <v>8868.7607987844549</v>
      </c>
      <c r="C763" s="449">
        <f>C762*JEHMA!$B736/JEHMA!$B735</f>
        <v>7716.2138050792328</v>
      </c>
      <c r="D763" s="449">
        <f>D762*JEHMA!$B736/JEHMA!$B735</f>
        <v>4797.8632515736872</v>
      </c>
      <c r="E763" s="449">
        <f>E762*JEHMA!$B736/JEHMA!$B735</f>
        <v>2649.5333188626009</v>
      </c>
      <c r="F763" s="449">
        <f>F762*JEHMA!$B736/JEHMA!$B735</f>
        <v>3314.1245930106365</v>
      </c>
      <c r="G763" s="449">
        <f>G762*JEHMA!$B736/JEHMA!$B735</f>
        <v>5894.1076622530973</v>
      </c>
    </row>
    <row r="764" spans="1:7" ht="13">
      <c r="A764" s="142">
        <f t="shared" si="53"/>
        <v>44155</v>
      </c>
      <c r="B764" s="449">
        <f>B763*JEHMA!$B737/JEHMA!$B736</f>
        <v>8868.7607987844549</v>
      </c>
      <c r="C764" s="449">
        <f>C763*JEHMA!$B737/JEHMA!$B736</f>
        <v>7716.2138050792328</v>
      </c>
      <c r="D764" s="449">
        <f>D763*JEHMA!$B737/JEHMA!$B736</f>
        <v>4797.8632515736872</v>
      </c>
      <c r="E764" s="449">
        <f>E763*JEHMA!$B737/JEHMA!$B736</f>
        <v>2649.5333188626009</v>
      </c>
      <c r="F764" s="449">
        <f>F763*JEHMA!$B737/JEHMA!$B736</f>
        <v>3314.1245930106365</v>
      </c>
      <c r="G764" s="449">
        <f>G763*JEHMA!$B737/JEHMA!$B736</f>
        <v>5894.1076622530973</v>
      </c>
    </row>
    <row r="765" spans="1:7" ht="13">
      <c r="A765" s="142">
        <f t="shared" si="53"/>
        <v>44162</v>
      </c>
      <c r="B765" s="449">
        <f>B764*JEHMA!$B738/JEHMA!$B737</f>
        <v>8868.7607987844549</v>
      </c>
      <c r="C765" s="449">
        <f>C764*JEHMA!$B738/JEHMA!$B737</f>
        <v>7716.2138050792328</v>
      </c>
      <c r="D765" s="449">
        <f>D764*JEHMA!$B738/JEHMA!$B737</f>
        <v>4797.8632515736872</v>
      </c>
      <c r="E765" s="449">
        <f>E764*JEHMA!$B738/JEHMA!$B737</f>
        <v>2649.5333188626009</v>
      </c>
      <c r="F765" s="449">
        <f>F764*JEHMA!$B738/JEHMA!$B737</f>
        <v>3314.1245930106365</v>
      </c>
      <c r="G765" s="449">
        <f>G764*JEHMA!$B738/JEHMA!$B737</f>
        <v>5894.1076622530973</v>
      </c>
    </row>
    <row r="766" spans="1:7" ht="13">
      <c r="A766" s="142">
        <f t="shared" si="53"/>
        <v>44169</v>
      </c>
      <c r="B766" s="449">
        <f>B765*JEHMA!$B739/JEHMA!$B738</f>
        <v>8868.7607987844549</v>
      </c>
      <c r="C766" s="449">
        <f>C765*JEHMA!$B739/JEHMA!$B738</f>
        <v>7716.2138050792328</v>
      </c>
      <c r="D766" s="449">
        <f>D765*JEHMA!$B739/JEHMA!$B738</f>
        <v>4797.8632515736872</v>
      </c>
      <c r="E766" s="449">
        <f>E765*JEHMA!$B739/JEHMA!$B738</f>
        <v>2649.5333188626009</v>
      </c>
      <c r="F766" s="449">
        <f>F765*JEHMA!$B739/JEHMA!$B738</f>
        <v>3314.1245930106365</v>
      </c>
      <c r="G766" s="449">
        <f>G765*JEHMA!$B739/JEHMA!$B738</f>
        <v>5894.1076622530973</v>
      </c>
    </row>
    <row r="767" spans="1:7" ht="14.15" customHeight="1">
      <c r="A767" s="142">
        <f t="shared" si="53"/>
        <v>44176</v>
      </c>
      <c r="B767" s="449">
        <f>B766*JEHMA!$B740/JEHMA!$B739</f>
        <v>8868.7607987844549</v>
      </c>
      <c r="C767" s="449">
        <f>C766*JEHMA!$B740/JEHMA!$B739</f>
        <v>7716.2138050792328</v>
      </c>
      <c r="D767" s="449">
        <f>D766*JEHMA!$B740/JEHMA!$B739</f>
        <v>4797.8632515736872</v>
      </c>
      <c r="E767" s="449">
        <f>E766*JEHMA!$B740/JEHMA!$B739</f>
        <v>2649.5333188626009</v>
      </c>
      <c r="F767" s="449">
        <f>F766*JEHMA!$B740/JEHMA!$B739</f>
        <v>3314.1245930106365</v>
      </c>
      <c r="G767" s="449">
        <f>G766*JEHMA!$B740/JEHMA!$B739</f>
        <v>5894.1076622530973</v>
      </c>
    </row>
    <row r="768" spans="1:7" ht="14.15" customHeight="1">
      <c r="A768" s="142">
        <f t="shared" si="53"/>
        <v>44183</v>
      </c>
      <c r="B768" s="449">
        <f>B767*JEHMA!$B741/JEHMA!$B740</f>
        <v>8868.7607987844549</v>
      </c>
      <c r="C768" s="449">
        <f>C767*JEHMA!$B741/JEHMA!$B740</f>
        <v>7716.2138050792328</v>
      </c>
      <c r="D768" s="449">
        <f>D767*JEHMA!$B741/JEHMA!$B740</f>
        <v>4797.8632515736872</v>
      </c>
      <c r="E768" s="449">
        <f>E767*JEHMA!$B741/JEHMA!$B740</f>
        <v>2649.5333188626009</v>
      </c>
      <c r="F768" s="449">
        <f>F767*JEHMA!$B741/JEHMA!$B740</f>
        <v>3314.1245930106365</v>
      </c>
      <c r="G768" s="449">
        <f>G767*JEHMA!$B741/JEHMA!$B740</f>
        <v>5894.1076622530973</v>
      </c>
    </row>
    <row r="769" spans="1:7" ht="14.15" customHeight="1">
      <c r="A769" s="142">
        <f t="shared" si="53"/>
        <v>44190</v>
      </c>
      <c r="B769" s="449">
        <f>B768*JEHMA!$B742/JEHMA!$B741</f>
        <v>8868.7607987844549</v>
      </c>
      <c r="C769" s="449">
        <f>C768*JEHMA!$B742/JEHMA!$B741</f>
        <v>7716.2138050792328</v>
      </c>
      <c r="D769" s="449">
        <f>D768*JEHMA!$B742/JEHMA!$B741</f>
        <v>4797.8632515736872</v>
      </c>
      <c r="E769" s="449">
        <f>E768*JEHMA!$B742/JEHMA!$B741</f>
        <v>2649.5333188626009</v>
      </c>
      <c r="F769" s="449">
        <f>F768*JEHMA!$B742/JEHMA!$B741</f>
        <v>3314.1245930106365</v>
      </c>
      <c r="G769" s="449">
        <f>G768*JEHMA!$B742/JEHMA!$B741</f>
        <v>5894.1076622530973</v>
      </c>
    </row>
    <row r="770" spans="1:7" ht="14.15" customHeight="1">
      <c r="A770" s="142">
        <f t="shared" si="53"/>
        <v>44197</v>
      </c>
      <c r="B770" s="449">
        <f>B769*JEHMA!$B743/JEHMA!$B742</f>
        <v>8868.7607987844549</v>
      </c>
      <c r="C770" s="449">
        <f>C769*JEHMA!$B743/JEHMA!$B742</f>
        <v>7716.2138050792328</v>
      </c>
      <c r="D770" s="449">
        <f>D769*JEHMA!$B743/JEHMA!$B742</f>
        <v>4797.8632515736872</v>
      </c>
      <c r="E770" s="449">
        <f>E769*JEHMA!$B743/JEHMA!$B742</f>
        <v>2649.5333188626009</v>
      </c>
      <c r="F770" s="449">
        <f>F769*JEHMA!$B743/JEHMA!$B742</f>
        <v>3314.1245930106365</v>
      </c>
      <c r="G770" s="449">
        <f>G769*JEHMA!$B743/JEHMA!$B742</f>
        <v>5894.1076622530973</v>
      </c>
    </row>
    <row r="771" spans="1:7" ht="13">
      <c r="A771" s="142">
        <f t="shared" si="53"/>
        <v>44204</v>
      </c>
      <c r="B771" s="449">
        <f>B770*JEHMA!$B744/JEHMA!$B743</f>
        <v>8868.7607987844549</v>
      </c>
      <c r="C771" s="449">
        <f>C770*JEHMA!$B744/JEHMA!$B743</f>
        <v>7716.2138050792328</v>
      </c>
      <c r="D771" s="449">
        <f>D770*JEHMA!$B744/JEHMA!$B743</f>
        <v>4797.8632515736872</v>
      </c>
      <c r="E771" s="449">
        <f>E770*JEHMA!$B744/JEHMA!$B743</f>
        <v>2649.5333188626009</v>
      </c>
      <c r="F771" s="449">
        <f>F770*JEHMA!$B744/JEHMA!$B743</f>
        <v>3314.1245930106365</v>
      </c>
      <c r="G771" s="449">
        <f>G770*JEHMA!$B744/JEHMA!$B743</f>
        <v>5894.1076622530973</v>
      </c>
    </row>
    <row r="772" spans="1:7" ht="13">
      <c r="A772" s="142">
        <f t="shared" si="53"/>
        <v>44211</v>
      </c>
      <c r="B772" s="449">
        <f>B771*JEHMA!$B745/JEHMA!$B744</f>
        <v>8868.7607987844549</v>
      </c>
      <c r="C772" s="449">
        <f>C771*JEHMA!$B745/JEHMA!$B744</f>
        <v>7716.2138050792328</v>
      </c>
      <c r="D772" s="449">
        <f>D771*JEHMA!$B745/JEHMA!$B744</f>
        <v>4797.8632515736872</v>
      </c>
      <c r="E772" s="449">
        <f>E771*JEHMA!$B745/JEHMA!$B744</f>
        <v>2649.5333188626009</v>
      </c>
      <c r="F772" s="449">
        <f>F771*JEHMA!$B745/JEHMA!$B744</f>
        <v>3314.1245930106365</v>
      </c>
      <c r="G772" s="449">
        <f>G771*JEHMA!$B745/JEHMA!$B744</f>
        <v>5894.1076622530973</v>
      </c>
    </row>
    <row r="773" spans="1:7" ht="13">
      <c r="A773" s="142">
        <f t="shared" si="53"/>
        <v>44218</v>
      </c>
      <c r="B773" s="449">
        <f>B772*JEHMA!$B746/JEHMA!$B745</f>
        <v>8868.7607987844549</v>
      </c>
      <c r="C773" s="449">
        <f>C772*JEHMA!$B746/JEHMA!$B745</f>
        <v>7716.2138050792328</v>
      </c>
      <c r="D773" s="449">
        <f>D772*JEHMA!$B746/JEHMA!$B745</f>
        <v>4797.8632515736872</v>
      </c>
      <c r="E773" s="449">
        <f>E772*JEHMA!$B746/JEHMA!$B745</f>
        <v>2649.5333188626009</v>
      </c>
      <c r="F773" s="449">
        <f>F772*JEHMA!$B746/JEHMA!$B745</f>
        <v>3314.1245930106365</v>
      </c>
      <c r="G773" s="449">
        <f>G772*JEHMA!$B746/JEHMA!$B745</f>
        <v>5894.1076622530973</v>
      </c>
    </row>
    <row r="774" spans="1:7" ht="13">
      <c r="A774" s="142">
        <f t="shared" si="53"/>
        <v>44225</v>
      </c>
      <c r="B774" s="449">
        <f>B773*JEHMA!$B747/JEHMA!$B746</f>
        <v>8868.7607987844549</v>
      </c>
      <c r="C774" s="449">
        <f>C773*JEHMA!$B747/JEHMA!$B746</f>
        <v>7716.2138050792328</v>
      </c>
      <c r="D774" s="449">
        <f>D773*JEHMA!$B747/JEHMA!$B746</f>
        <v>4797.8632515736872</v>
      </c>
      <c r="E774" s="449">
        <f>E773*JEHMA!$B747/JEHMA!$B746</f>
        <v>2649.5333188626009</v>
      </c>
      <c r="F774" s="449">
        <f>F773*JEHMA!$B747/JEHMA!$B746</f>
        <v>3314.1245930106365</v>
      </c>
      <c r="G774" s="449">
        <f>G773*JEHMA!$B747/JEHMA!$B746</f>
        <v>5894.1076622530973</v>
      </c>
    </row>
    <row r="775" spans="1:7" ht="13">
      <c r="A775" s="142">
        <f t="shared" si="53"/>
        <v>44232</v>
      </c>
      <c r="B775" s="449">
        <f>B774*JEHMA!$B748/JEHMA!$B747</f>
        <v>8868.7607987844549</v>
      </c>
      <c r="C775" s="449">
        <f>C774*JEHMA!$B748/JEHMA!$B747</f>
        <v>7716.2138050792328</v>
      </c>
      <c r="D775" s="449">
        <f>D774*JEHMA!$B748/JEHMA!$B747</f>
        <v>4797.8632515736872</v>
      </c>
      <c r="E775" s="449">
        <f>E774*JEHMA!$B748/JEHMA!$B747</f>
        <v>2649.5333188626009</v>
      </c>
      <c r="F775" s="449">
        <f>F774*JEHMA!$B748/JEHMA!$B747</f>
        <v>3314.1245930106365</v>
      </c>
      <c r="G775" s="449">
        <f>G774*JEHMA!$B748/JEHMA!$B747</f>
        <v>5894.1076622530973</v>
      </c>
    </row>
    <row r="776" spans="1:7" ht="13">
      <c r="A776" s="142">
        <f t="shared" si="53"/>
        <v>44239</v>
      </c>
      <c r="B776" s="449">
        <f>B775*JEHMA!$B749/JEHMA!$B748</f>
        <v>8868.7607987844549</v>
      </c>
      <c r="C776" s="449">
        <f>C775*JEHMA!$B749/JEHMA!$B748</f>
        <v>7716.2138050792328</v>
      </c>
      <c r="D776" s="449">
        <f>D775*JEHMA!$B749/JEHMA!$B748</f>
        <v>4797.8632515736872</v>
      </c>
      <c r="E776" s="449">
        <f>E775*JEHMA!$B749/JEHMA!$B748</f>
        <v>2649.5333188626009</v>
      </c>
      <c r="F776" s="449">
        <f>F775*JEHMA!$B749/JEHMA!$B748</f>
        <v>3314.1245930106365</v>
      </c>
      <c r="G776" s="449">
        <f>G775*JEHMA!$B749/JEHMA!$B748</f>
        <v>5894.1076622530973</v>
      </c>
    </row>
    <row r="777" spans="1:7" ht="13">
      <c r="A777" s="142">
        <f t="shared" si="53"/>
        <v>44246</v>
      </c>
      <c r="B777" s="449">
        <f>B776*JEHMA!$B750/JEHMA!$B749</f>
        <v>8868.7607987844549</v>
      </c>
      <c r="C777" s="449">
        <f>C776*JEHMA!$B750/JEHMA!$B749</f>
        <v>7716.2138050792328</v>
      </c>
      <c r="D777" s="449">
        <f>D776*JEHMA!$B750/JEHMA!$B749</f>
        <v>4797.8632515736872</v>
      </c>
      <c r="E777" s="449">
        <f>E776*JEHMA!$B750/JEHMA!$B749</f>
        <v>2649.5333188626009</v>
      </c>
      <c r="F777" s="449">
        <f>F776*JEHMA!$B750/JEHMA!$B749</f>
        <v>3314.1245930106365</v>
      </c>
      <c r="G777" s="449">
        <f>G776*JEHMA!$B750/JEHMA!$B749</f>
        <v>5894.1076622530973</v>
      </c>
    </row>
    <row r="778" spans="1:7" ht="13">
      <c r="A778" s="142">
        <f t="shared" si="53"/>
        <v>44253</v>
      </c>
      <c r="B778" s="449">
        <f>B777*JEHMA!$B751/JEHMA!$B750</f>
        <v>8868.7607987844549</v>
      </c>
      <c r="C778" s="449">
        <f>C777*JEHMA!$B751/JEHMA!$B750</f>
        <v>7716.2138050792328</v>
      </c>
      <c r="D778" s="449">
        <f>D777*JEHMA!$B751/JEHMA!$B750</f>
        <v>4797.8632515736872</v>
      </c>
      <c r="E778" s="449">
        <f>E777*JEHMA!$B751/JEHMA!$B750</f>
        <v>2649.5333188626009</v>
      </c>
      <c r="F778" s="449">
        <f>F777*JEHMA!$B751/JEHMA!$B750</f>
        <v>3314.1245930106365</v>
      </c>
      <c r="G778" s="449">
        <f>G777*JEHMA!$B751/JEHMA!$B750</f>
        <v>5894.1076622530973</v>
      </c>
    </row>
    <row r="779" spans="1:7" ht="13">
      <c r="A779" s="142">
        <f t="shared" si="53"/>
        <v>44260</v>
      </c>
      <c r="B779" s="449">
        <f>B778*JEHMA!$B752/JEHMA!$B751</f>
        <v>8868.7607987844549</v>
      </c>
      <c r="C779" s="449">
        <f>C778*JEHMA!$B752/JEHMA!$B751</f>
        <v>7716.2138050792328</v>
      </c>
      <c r="D779" s="449">
        <f>D778*JEHMA!$B752/JEHMA!$B751</f>
        <v>4797.8632515736872</v>
      </c>
      <c r="E779" s="449">
        <f>E778*JEHMA!$B752/JEHMA!$B751</f>
        <v>2649.5333188626009</v>
      </c>
      <c r="F779" s="449">
        <f>F778*JEHMA!$B752/JEHMA!$B751</f>
        <v>3314.1245930106365</v>
      </c>
      <c r="G779" s="449">
        <f>G778*JEHMA!$B752/JEHMA!$B751</f>
        <v>5894.1076622530973</v>
      </c>
    </row>
    <row r="780" spans="1:7" ht="13">
      <c r="A780" s="142">
        <f t="shared" si="53"/>
        <v>44267</v>
      </c>
      <c r="B780" s="449">
        <f>B779*JEHMA!$B753/JEHMA!$B752</f>
        <v>8868.7607987844549</v>
      </c>
      <c r="C780" s="449">
        <f>C779*JEHMA!$B753/JEHMA!$B752</f>
        <v>7716.2138050792328</v>
      </c>
      <c r="D780" s="449">
        <f>D779*JEHMA!$B753/JEHMA!$B752</f>
        <v>4797.8632515736872</v>
      </c>
      <c r="E780" s="449">
        <f>E779*JEHMA!$B753/JEHMA!$B752</f>
        <v>2649.5333188626009</v>
      </c>
      <c r="F780" s="449">
        <f>F779*JEHMA!$B753/JEHMA!$B752</f>
        <v>3314.1245930106365</v>
      </c>
      <c r="G780" s="449">
        <f>G779*JEHMA!$B753/JEHMA!$B752</f>
        <v>5894.1076622530973</v>
      </c>
    </row>
    <row r="781" spans="1:7" ht="13">
      <c r="A781" s="142">
        <f t="shared" si="53"/>
        <v>44274</v>
      </c>
      <c r="B781" s="449">
        <f>B780*JEHMA!$B754/JEHMA!$B753</f>
        <v>8868.7607987844549</v>
      </c>
      <c r="C781" s="449">
        <f>C780*JEHMA!$B754/JEHMA!$B753</f>
        <v>7716.2138050792328</v>
      </c>
      <c r="D781" s="449">
        <f>D780*JEHMA!$B754/JEHMA!$B753</f>
        <v>4797.8632515736872</v>
      </c>
      <c r="E781" s="449">
        <f>E780*JEHMA!$B754/JEHMA!$B753</f>
        <v>2649.5333188626009</v>
      </c>
      <c r="F781" s="449">
        <f>F780*JEHMA!$B754/JEHMA!$B753</f>
        <v>3314.1245930106365</v>
      </c>
      <c r="G781" s="449">
        <f>G780*JEHMA!$B754/JEHMA!$B753</f>
        <v>5894.1076622530973</v>
      </c>
    </row>
    <row r="782" spans="1:7" ht="13">
      <c r="A782" s="142">
        <f t="shared" si="53"/>
        <v>44281</v>
      </c>
      <c r="B782" s="449">
        <f>B781*JEHMA!$B755/JEHMA!$B754</f>
        <v>8868.7607987844549</v>
      </c>
      <c r="C782" s="449">
        <f>C781*JEHMA!$B755/JEHMA!$B754</f>
        <v>7716.2138050792328</v>
      </c>
      <c r="D782" s="449">
        <f>D781*JEHMA!$B755/JEHMA!$B754</f>
        <v>4797.8632515736872</v>
      </c>
      <c r="E782" s="449">
        <f>E781*JEHMA!$B755/JEHMA!$B754</f>
        <v>2649.5333188626009</v>
      </c>
      <c r="F782" s="449">
        <f>F781*JEHMA!$B755/JEHMA!$B754</f>
        <v>3314.1245930106365</v>
      </c>
      <c r="G782" s="449">
        <f>G781*JEHMA!$B755/JEHMA!$B754</f>
        <v>5894.1076622530973</v>
      </c>
    </row>
    <row r="783" spans="1:7" ht="13">
      <c r="A783" s="142">
        <f t="shared" si="53"/>
        <v>44288</v>
      </c>
      <c r="B783" s="449">
        <f>B782*JEHMA!$B756/JEHMA!$B755</f>
        <v>8868.7607987844549</v>
      </c>
      <c r="C783" s="449">
        <f>C782*JEHMA!$B756/JEHMA!$B755</f>
        <v>7716.2138050792328</v>
      </c>
      <c r="D783" s="449">
        <f>D782*JEHMA!$B756/JEHMA!$B755</f>
        <v>4797.8632515736872</v>
      </c>
      <c r="E783" s="449">
        <f>E782*JEHMA!$B756/JEHMA!$B755</f>
        <v>2649.5333188626009</v>
      </c>
      <c r="F783" s="449">
        <f>F782*JEHMA!$B756/JEHMA!$B755</f>
        <v>3314.1245930106365</v>
      </c>
      <c r="G783" s="449">
        <f>G782*JEHMA!$B756/JEHMA!$B755</f>
        <v>5894.1076622530973</v>
      </c>
    </row>
    <row r="784" spans="1:7" ht="13">
      <c r="A784" s="142">
        <f t="shared" si="53"/>
        <v>44295</v>
      </c>
      <c r="B784" s="449">
        <f>B783*JEHMA!$B757/JEHMA!$B756</f>
        <v>8868.7607987844549</v>
      </c>
      <c r="C784" s="449">
        <f>C783*JEHMA!$B757/JEHMA!$B756</f>
        <v>7716.2138050792328</v>
      </c>
      <c r="D784" s="449">
        <f>D783*JEHMA!$B757/JEHMA!$B756</f>
        <v>4797.8632515736872</v>
      </c>
      <c r="E784" s="449">
        <f>E783*JEHMA!$B757/JEHMA!$B756</f>
        <v>2649.5333188626009</v>
      </c>
      <c r="F784" s="449">
        <f>F783*JEHMA!$B757/JEHMA!$B756</f>
        <v>3314.1245930106365</v>
      </c>
      <c r="G784" s="449">
        <f>G783*JEHMA!$B757/JEHMA!$B756</f>
        <v>5894.1076622530973</v>
      </c>
    </row>
    <row r="785" spans="1:7" ht="13">
      <c r="A785" s="142">
        <f t="shared" si="53"/>
        <v>44302</v>
      </c>
      <c r="B785" s="449">
        <f>B784*JEHMA!$B758/JEHMA!$B757</f>
        <v>8868.7607987844549</v>
      </c>
      <c r="C785" s="449">
        <f>C784*JEHMA!$B758/JEHMA!$B757</f>
        <v>7716.2138050792328</v>
      </c>
      <c r="D785" s="449">
        <f>D784*JEHMA!$B758/JEHMA!$B757</f>
        <v>4797.8632515736872</v>
      </c>
      <c r="E785" s="449">
        <f>E784*JEHMA!$B758/JEHMA!$B757</f>
        <v>2649.5333188626009</v>
      </c>
      <c r="F785" s="449">
        <f>F784*JEHMA!$B758/JEHMA!$B757</f>
        <v>3314.1245930106365</v>
      </c>
      <c r="G785" s="449">
        <f>G784*JEHMA!$B758/JEHMA!$B757</f>
        <v>5894.1076622530973</v>
      </c>
    </row>
    <row r="786" spans="1:7" ht="13">
      <c r="A786" s="142">
        <f t="shared" si="53"/>
        <v>44309</v>
      </c>
      <c r="B786" s="449">
        <f>B785*JEHMA!$B759/JEHMA!$B758</f>
        <v>8868.7607987844549</v>
      </c>
      <c r="C786" s="449">
        <f>C785*JEHMA!$B759/JEHMA!$B758</f>
        <v>7716.2138050792328</v>
      </c>
      <c r="D786" s="449">
        <f>D785*JEHMA!$B759/JEHMA!$B758</f>
        <v>4797.8632515736872</v>
      </c>
      <c r="E786" s="449">
        <f>E785*JEHMA!$B759/JEHMA!$B758</f>
        <v>2649.5333188626009</v>
      </c>
      <c r="F786" s="449">
        <f>F785*JEHMA!$B759/JEHMA!$B758</f>
        <v>3314.1245930106365</v>
      </c>
      <c r="G786" s="449">
        <f>G785*JEHMA!$B759/JEHMA!$B758</f>
        <v>5894.1076622530973</v>
      </c>
    </row>
    <row r="787" spans="1:7" ht="13">
      <c r="A787" s="142">
        <f t="shared" si="53"/>
        <v>44316</v>
      </c>
      <c r="B787" s="449">
        <f>B786*JEHMA!$B760/JEHMA!$B759</f>
        <v>8868.7607987844549</v>
      </c>
      <c r="C787" s="449">
        <f>C786*JEHMA!$B760/JEHMA!$B759</f>
        <v>7716.2138050792328</v>
      </c>
      <c r="D787" s="449">
        <f>D786*JEHMA!$B760/JEHMA!$B759</f>
        <v>4797.8632515736872</v>
      </c>
      <c r="E787" s="449">
        <f>E786*JEHMA!$B760/JEHMA!$B759</f>
        <v>2649.5333188626009</v>
      </c>
      <c r="F787" s="449">
        <f>F786*JEHMA!$B760/JEHMA!$B759</f>
        <v>3314.1245930106365</v>
      </c>
      <c r="G787" s="449">
        <f>G786*JEHMA!$B760/JEHMA!$B759</f>
        <v>5894.1076622530973</v>
      </c>
    </row>
    <row r="788" spans="1:7" ht="13">
      <c r="A788" s="142">
        <f t="shared" si="53"/>
        <v>44323</v>
      </c>
      <c r="B788" s="449">
        <f>B787*JEHMA!$B761/JEHMA!$B760</f>
        <v>8868.7607987844549</v>
      </c>
      <c r="C788" s="449">
        <f>C787*JEHMA!$B761/JEHMA!$B760</f>
        <v>7716.2138050792328</v>
      </c>
      <c r="D788" s="449">
        <f>D787*JEHMA!$B761/JEHMA!$B760</f>
        <v>4797.8632515736872</v>
      </c>
      <c r="E788" s="449">
        <f>E787*JEHMA!$B761/JEHMA!$B760</f>
        <v>2649.5333188626009</v>
      </c>
      <c r="F788" s="449">
        <f>F787*JEHMA!$B761/JEHMA!$B760</f>
        <v>3314.1245930106365</v>
      </c>
      <c r="G788" s="449">
        <f>G787*JEHMA!$B761/JEHMA!$B760</f>
        <v>5894.1076622530973</v>
      </c>
    </row>
    <row r="789" spans="1:7" ht="13">
      <c r="A789" s="142">
        <f t="shared" si="53"/>
        <v>44330</v>
      </c>
      <c r="B789" s="449">
        <f>B788*JEHMA!$B762/JEHMA!$B761</f>
        <v>8868.7607987844549</v>
      </c>
      <c r="C789" s="449">
        <f>C788*JEHMA!$B762/JEHMA!$B761</f>
        <v>7716.2138050792328</v>
      </c>
      <c r="D789" s="449">
        <f>D788*JEHMA!$B762/JEHMA!$B761</f>
        <v>4797.8632515736872</v>
      </c>
      <c r="E789" s="449">
        <f>E788*JEHMA!$B762/JEHMA!$B761</f>
        <v>2649.5333188626009</v>
      </c>
      <c r="F789" s="449">
        <f>F788*JEHMA!$B762/JEHMA!$B761</f>
        <v>3314.1245930106365</v>
      </c>
      <c r="G789" s="449">
        <f>G788*JEHMA!$B762/JEHMA!$B761</f>
        <v>5894.1076622530973</v>
      </c>
    </row>
    <row r="790" spans="1:7" ht="13">
      <c r="A790" s="142">
        <f t="shared" si="53"/>
        <v>44337</v>
      </c>
      <c r="B790" s="449">
        <f>B789*JEHMA!$B763/JEHMA!$B762</f>
        <v>8868.7607987844549</v>
      </c>
      <c r="C790" s="449">
        <f>C789*JEHMA!$B763/JEHMA!$B762</f>
        <v>7716.2138050792328</v>
      </c>
      <c r="D790" s="449">
        <f>D789*JEHMA!$B763/JEHMA!$B762</f>
        <v>4797.8632515736872</v>
      </c>
      <c r="E790" s="449">
        <f>E789*JEHMA!$B763/JEHMA!$B762</f>
        <v>2649.5333188626009</v>
      </c>
      <c r="F790" s="449">
        <f>F789*JEHMA!$B763/JEHMA!$B762</f>
        <v>3314.1245930106365</v>
      </c>
      <c r="G790" s="449">
        <f>G789*JEHMA!$B763/JEHMA!$B762</f>
        <v>5894.1076622530973</v>
      </c>
    </row>
    <row r="791" spans="1:7" ht="13">
      <c r="A791" s="142">
        <f t="shared" si="53"/>
        <v>44344</v>
      </c>
      <c r="B791" s="449">
        <f>B790*JEHMA!$B764/JEHMA!$B763</f>
        <v>8868.7607987844549</v>
      </c>
      <c r="C791" s="449">
        <f>C790*JEHMA!$B764/JEHMA!$B763</f>
        <v>7716.2138050792328</v>
      </c>
      <c r="D791" s="449">
        <f>D790*JEHMA!$B764/JEHMA!$B763</f>
        <v>4797.8632515736872</v>
      </c>
      <c r="E791" s="449">
        <f>E790*JEHMA!$B764/JEHMA!$B763</f>
        <v>2649.5333188626009</v>
      </c>
      <c r="F791" s="449">
        <f>F790*JEHMA!$B764/JEHMA!$B763</f>
        <v>3314.1245930106365</v>
      </c>
      <c r="G791" s="449">
        <f>G790*JEHMA!$B764/JEHMA!$B763</f>
        <v>5894.1076622530973</v>
      </c>
    </row>
    <row r="792" spans="1:7" ht="13">
      <c r="A792" s="142">
        <f t="shared" si="53"/>
        <v>44351</v>
      </c>
      <c r="B792" s="449">
        <f>B791*JEHMA!$B765/JEHMA!$B764</f>
        <v>8868.7607987844549</v>
      </c>
      <c r="C792" s="449">
        <f>C791*JEHMA!$B765/JEHMA!$B764</f>
        <v>7716.2138050792328</v>
      </c>
      <c r="D792" s="449">
        <f>D791*JEHMA!$B765/JEHMA!$B764</f>
        <v>4797.8632515736872</v>
      </c>
      <c r="E792" s="449">
        <f>E791*JEHMA!$B765/JEHMA!$B764</f>
        <v>2649.5333188626009</v>
      </c>
      <c r="F792" s="449">
        <f>F791*JEHMA!$B765/JEHMA!$B764</f>
        <v>3314.1245930106365</v>
      </c>
      <c r="G792" s="449">
        <f>G791*JEHMA!$B765/JEHMA!$B764</f>
        <v>5894.1076622530973</v>
      </c>
    </row>
    <row r="793" spans="1:7" ht="13">
      <c r="A793" s="142">
        <f t="shared" si="53"/>
        <v>44358</v>
      </c>
      <c r="B793" s="449">
        <f>B792*JEHMA!$B766/JEHMA!$B765</f>
        <v>8868.7607987844549</v>
      </c>
      <c r="C793" s="449">
        <f>C792*JEHMA!$B766/JEHMA!$B765</f>
        <v>7716.2138050792328</v>
      </c>
      <c r="D793" s="449">
        <f>D792*JEHMA!$B766/JEHMA!$B765</f>
        <v>4797.8632515736872</v>
      </c>
      <c r="E793" s="449">
        <f>E792*JEHMA!$B766/JEHMA!$B765</f>
        <v>2649.5333188626009</v>
      </c>
      <c r="F793" s="449">
        <f>F792*JEHMA!$B766/JEHMA!$B765</f>
        <v>3314.1245930106365</v>
      </c>
      <c r="G793" s="449">
        <f>G792*JEHMA!$B766/JEHMA!$B765</f>
        <v>5894.1076622530973</v>
      </c>
    </row>
    <row r="794" spans="1:7" ht="13">
      <c r="A794" s="142">
        <f t="shared" si="53"/>
        <v>44365</v>
      </c>
      <c r="B794" s="449">
        <f>B793*JEHMA!$B767/JEHMA!$B766</f>
        <v>8868.7607987844549</v>
      </c>
      <c r="C794" s="449">
        <f>C793*JEHMA!$B767/JEHMA!$B766</f>
        <v>7716.2138050792328</v>
      </c>
      <c r="D794" s="449">
        <f>D793*JEHMA!$B767/JEHMA!$B766</f>
        <v>4797.8632515736872</v>
      </c>
      <c r="E794" s="449">
        <f>E793*JEHMA!$B767/JEHMA!$B766</f>
        <v>2649.5333188626009</v>
      </c>
      <c r="F794" s="449">
        <f>F793*JEHMA!$B767/JEHMA!$B766</f>
        <v>3314.1245930106365</v>
      </c>
      <c r="G794" s="449">
        <f>G793*JEHMA!$B767/JEHMA!$B766</f>
        <v>5894.1076622530973</v>
      </c>
    </row>
    <row r="795" spans="1:7" ht="13">
      <c r="A795" s="142">
        <f t="shared" si="53"/>
        <v>44372</v>
      </c>
      <c r="B795" s="449">
        <f>B794*JEHMA!$B768/JEHMA!$B767</f>
        <v>8868.7607987844549</v>
      </c>
      <c r="C795" s="449">
        <f>C794*JEHMA!$B768/JEHMA!$B767</f>
        <v>7716.2138050792328</v>
      </c>
      <c r="D795" s="449">
        <f>D794*JEHMA!$B768/JEHMA!$B767</f>
        <v>4797.8632515736872</v>
      </c>
      <c r="E795" s="449">
        <f>E794*JEHMA!$B768/JEHMA!$B767</f>
        <v>2649.5333188626009</v>
      </c>
      <c r="F795" s="449">
        <f>F794*JEHMA!$B768/JEHMA!$B767</f>
        <v>3314.1245930106365</v>
      </c>
      <c r="G795" s="449">
        <f>G794*JEHMA!$B768/JEHMA!$B767</f>
        <v>5894.1076622530973</v>
      </c>
    </row>
    <row r="796" spans="1:7" ht="13">
      <c r="A796" s="142">
        <f t="shared" si="53"/>
        <v>44379</v>
      </c>
      <c r="B796" s="449">
        <f>B795*JEHMA!$B769/JEHMA!$B768</f>
        <v>8868.7607987844549</v>
      </c>
      <c r="C796" s="449">
        <f>C795*JEHMA!$B769/JEHMA!$B768</f>
        <v>7716.2138050792328</v>
      </c>
      <c r="D796" s="449">
        <f>D795*JEHMA!$B769/JEHMA!$B768</f>
        <v>4797.8632515736872</v>
      </c>
      <c r="E796" s="449">
        <f>E795*JEHMA!$B769/JEHMA!$B768</f>
        <v>2649.5333188626009</v>
      </c>
      <c r="F796" s="449">
        <f>F795*JEHMA!$B769/JEHMA!$B768</f>
        <v>3314.1245930106365</v>
      </c>
      <c r="G796" s="449">
        <f>G795*JEHMA!$B769/JEHMA!$B768</f>
        <v>5894.1076622530973</v>
      </c>
    </row>
    <row r="797" spans="1:7" ht="13">
      <c r="A797" s="142">
        <f t="shared" si="53"/>
        <v>44386</v>
      </c>
      <c r="B797" s="449">
        <f>B796*JEHMA!$B770/JEHMA!$B769</f>
        <v>8868.7607987844549</v>
      </c>
      <c r="C797" s="449">
        <f>C796*JEHMA!$B770/JEHMA!$B769</f>
        <v>7716.2138050792328</v>
      </c>
      <c r="D797" s="449">
        <f>D796*JEHMA!$B770/JEHMA!$B769</f>
        <v>4797.8632515736872</v>
      </c>
      <c r="E797" s="449">
        <f>E796*JEHMA!$B770/JEHMA!$B769</f>
        <v>2649.5333188626009</v>
      </c>
      <c r="F797" s="449">
        <f>F796*JEHMA!$B770/JEHMA!$B769</f>
        <v>3314.1245930106365</v>
      </c>
      <c r="G797" s="449">
        <f>G796*JEHMA!$B770/JEHMA!$B769</f>
        <v>5894.1076622530973</v>
      </c>
    </row>
    <row r="798" spans="1:7" ht="13">
      <c r="A798" s="142">
        <f t="shared" si="53"/>
        <v>44393</v>
      </c>
      <c r="B798" s="449">
        <f>B797*JEHMA!$B771/JEHMA!$B770</f>
        <v>8868.7607987844549</v>
      </c>
      <c r="C798" s="449">
        <f>C797*JEHMA!$B771/JEHMA!$B770</f>
        <v>7716.2138050792328</v>
      </c>
      <c r="D798" s="449">
        <f>D797*JEHMA!$B771/JEHMA!$B770</f>
        <v>4797.8632515736872</v>
      </c>
      <c r="E798" s="449">
        <f>E797*JEHMA!$B771/JEHMA!$B770</f>
        <v>2649.5333188626009</v>
      </c>
      <c r="F798" s="449">
        <f>F797*JEHMA!$B771/JEHMA!$B770</f>
        <v>3314.1245930106365</v>
      </c>
      <c r="G798" s="449">
        <f>G797*JEHMA!$B771/JEHMA!$B770</f>
        <v>5894.1076622530973</v>
      </c>
    </row>
    <row r="799" spans="1:7" ht="13">
      <c r="A799" s="142">
        <f t="shared" si="53"/>
        <v>44400</v>
      </c>
      <c r="B799" s="449">
        <f>B798*JEHMA!$B772/JEHMA!$B771</f>
        <v>8868.7607987844549</v>
      </c>
      <c r="C799" s="449">
        <f>C798*JEHMA!$B772/JEHMA!$B771</f>
        <v>7716.2138050792328</v>
      </c>
      <c r="D799" s="449">
        <f>D798*JEHMA!$B772/JEHMA!$B771</f>
        <v>4797.8632515736872</v>
      </c>
      <c r="E799" s="449">
        <f>E798*JEHMA!$B772/JEHMA!$B771</f>
        <v>2649.5333188626009</v>
      </c>
      <c r="F799" s="449">
        <f>F798*JEHMA!$B772/JEHMA!$B771</f>
        <v>3314.1245930106365</v>
      </c>
      <c r="G799" s="449">
        <f>G798*JEHMA!$B772/JEHMA!$B771</f>
        <v>5894.1076622530973</v>
      </c>
    </row>
    <row r="800" spans="1:7" ht="13">
      <c r="A800" s="142">
        <f t="shared" si="53"/>
        <v>44407</v>
      </c>
      <c r="B800" s="449">
        <f>B799*JEHMA!$B773/JEHMA!$B772</f>
        <v>8868.7607987844549</v>
      </c>
      <c r="C800" s="449">
        <f>C799*JEHMA!$B773/JEHMA!$B772</f>
        <v>7716.2138050792328</v>
      </c>
      <c r="D800" s="449">
        <f>D799*JEHMA!$B773/JEHMA!$B772</f>
        <v>4797.8632515736872</v>
      </c>
      <c r="E800" s="449">
        <f>E799*JEHMA!$B773/JEHMA!$B772</f>
        <v>2649.5333188626009</v>
      </c>
      <c r="F800" s="449">
        <f>F799*JEHMA!$B773/JEHMA!$B772</f>
        <v>3314.1245930106365</v>
      </c>
      <c r="G800" s="449">
        <f>G799*JEHMA!$B773/JEHMA!$B772</f>
        <v>5894.1076622530973</v>
      </c>
    </row>
    <row r="801" spans="1:7" ht="13">
      <c r="A801" s="142">
        <f t="shared" si="53"/>
        <v>44414</v>
      </c>
      <c r="B801" s="449">
        <f>B800*JEHMA!$B774/JEHMA!$B773</f>
        <v>8868.7607987844549</v>
      </c>
      <c r="C801" s="449">
        <f>C800*JEHMA!$B774/JEHMA!$B773</f>
        <v>7716.2138050792328</v>
      </c>
      <c r="D801" s="449">
        <f>D800*JEHMA!$B774/JEHMA!$B773</f>
        <v>4797.8632515736872</v>
      </c>
      <c r="E801" s="449">
        <f>E800*JEHMA!$B774/JEHMA!$B773</f>
        <v>2649.5333188626009</v>
      </c>
      <c r="F801" s="449">
        <f>F800*JEHMA!$B774/JEHMA!$B773</f>
        <v>3314.1245930106365</v>
      </c>
      <c r="G801" s="449">
        <f>G800*JEHMA!$B774/JEHMA!$B773</f>
        <v>5894.1076622530973</v>
      </c>
    </row>
    <row r="802" spans="1:7" ht="13">
      <c r="A802" s="142">
        <f t="shared" si="53"/>
        <v>44421</v>
      </c>
      <c r="B802" s="449">
        <f>B801*JEHMA!$B775/JEHMA!$B774</f>
        <v>8868.7607987844549</v>
      </c>
      <c r="C802" s="449">
        <f>C801*JEHMA!$B775/JEHMA!$B774</f>
        <v>7716.2138050792328</v>
      </c>
      <c r="D802" s="449">
        <f>D801*JEHMA!$B775/JEHMA!$B774</f>
        <v>4797.8632515736872</v>
      </c>
      <c r="E802" s="449">
        <f>E801*JEHMA!$B775/JEHMA!$B774</f>
        <v>2649.5333188626009</v>
      </c>
      <c r="F802" s="449">
        <f>F801*JEHMA!$B775/JEHMA!$B774</f>
        <v>3314.1245930106365</v>
      </c>
      <c r="G802" s="449">
        <f>G801*JEHMA!$B775/JEHMA!$B774</f>
        <v>5894.1076622530973</v>
      </c>
    </row>
    <row r="803" spans="1:7" ht="13">
      <c r="A803" s="142">
        <f t="shared" si="53"/>
        <v>44428</v>
      </c>
      <c r="B803" s="449">
        <f>B802*JEHMA!$B776/JEHMA!$B775</f>
        <v>8868.7607987844549</v>
      </c>
      <c r="C803" s="449">
        <f>C802*JEHMA!$B776/JEHMA!$B775</f>
        <v>7716.2138050792328</v>
      </c>
      <c r="D803" s="449">
        <f>D802*JEHMA!$B776/JEHMA!$B775</f>
        <v>4797.8632515736872</v>
      </c>
      <c r="E803" s="449">
        <f>E802*JEHMA!$B776/JEHMA!$B775</f>
        <v>2649.5333188626009</v>
      </c>
      <c r="F803" s="449">
        <f>F802*JEHMA!$B776/JEHMA!$B775</f>
        <v>3314.1245930106365</v>
      </c>
      <c r="G803" s="449">
        <f>G802*JEHMA!$B776/JEHMA!$B775</f>
        <v>5894.1076622530973</v>
      </c>
    </row>
    <row r="804" spans="1:7" ht="13">
      <c r="A804" s="142">
        <f t="shared" si="53"/>
        <v>44435</v>
      </c>
      <c r="B804" s="449">
        <f>B803*JEHMA!$B777/JEHMA!$B776</f>
        <v>8868.7607987844549</v>
      </c>
      <c r="C804" s="449">
        <f>C803*JEHMA!$B777/JEHMA!$B776</f>
        <v>7716.2138050792328</v>
      </c>
      <c r="D804" s="449">
        <f>D803*JEHMA!$B777/JEHMA!$B776</f>
        <v>4797.8632515736872</v>
      </c>
      <c r="E804" s="449">
        <f>E803*JEHMA!$B777/JEHMA!$B776</f>
        <v>2649.5333188626009</v>
      </c>
      <c r="F804" s="449">
        <f>F803*JEHMA!$B777/JEHMA!$B776</f>
        <v>3314.1245930106365</v>
      </c>
      <c r="G804" s="449">
        <f>G803*JEHMA!$B777/JEHMA!$B776</f>
        <v>5894.1076622530973</v>
      </c>
    </row>
    <row r="805" spans="1:7" ht="13">
      <c r="A805" s="142">
        <f t="shared" si="53"/>
        <v>44442</v>
      </c>
      <c r="B805" s="449">
        <f>B804*JEHMA!$B778/JEHMA!$B777</f>
        <v>8868.7607987844549</v>
      </c>
      <c r="C805" s="449">
        <f>C804*JEHMA!$B778/JEHMA!$B777</f>
        <v>7716.2138050792328</v>
      </c>
      <c r="D805" s="449">
        <f>D804*JEHMA!$B778/JEHMA!$B777</f>
        <v>4797.8632515736872</v>
      </c>
      <c r="E805" s="449">
        <f>E804*JEHMA!$B778/JEHMA!$B777</f>
        <v>2649.5333188626009</v>
      </c>
      <c r="F805" s="449">
        <f>F804*JEHMA!$B778/JEHMA!$B777</f>
        <v>3314.1245930106365</v>
      </c>
      <c r="G805" s="449">
        <f>G804*JEHMA!$B778/JEHMA!$B777</f>
        <v>5894.1076622530973</v>
      </c>
    </row>
    <row r="806" spans="1:7" ht="13">
      <c r="A806" s="142">
        <f t="shared" si="53"/>
        <v>44449</v>
      </c>
      <c r="B806" s="449">
        <f>B805*JEHMA!$B779/JEHMA!$B778</f>
        <v>8868.7607987844549</v>
      </c>
      <c r="C806" s="449">
        <f>C805*JEHMA!$B779/JEHMA!$B778</f>
        <v>7716.2138050792328</v>
      </c>
      <c r="D806" s="449">
        <f>D805*JEHMA!$B779/JEHMA!$B778</f>
        <v>4797.8632515736872</v>
      </c>
      <c r="E806" s="449">
        <f>E805*JEHMA!$B779/JEHMA!$B778</f>
        <v>2649.5333188626009</v>
      </c>
      <c r="F806" s="449">
        <f>F805*JEHMA!$B779/JEHMA!$B778</f>
        <v>3314.1245930106365</v>
      </c>
      <c r="G806" s="449">
        <f>G805*JEHMA!$B779/JEHMA!$B778</f>
        <v>5894.1076622530973</v>
      </c>
    </row>
    <row r="807" spans="1:7" ht="13">
      <c r="A807" s="142">
        <f>A806+10</f>
        <v>44459</v>
      </c>
      <c r="B807" s="449">
        <f>B806*JEHMA!$B780/JEHMA!$B779</f>
        <v>8868.7607987844549</v>
      </c>
      <c r="C807" s="449">
        <f>C806*JEHMA!$B780/JEHMA!$B779</f>
        <v>7716.2138050792328</v>
      </c>
      <c r="D807" s="449">
        <f>D806*JEHMA!$B780/JEHMA!$B779</f>
        <v>4797.8632515736872</v>
      </c>
      <c r="E807" s="449">
        <f>E806*JEHMA!$B780/JEHMA!$B779</f>
        <v>2649.5333188626009</v>
      </c>
      <c r="F807" s="449">
        <f>F806*JEHMA!$B780/JEHMA!$B779</f>
        <v>3314.1245930106365</v>
      </c>
      <c r="G807" s="449">
        <f>G806*JEHMA!$B780/JEHMA!$B779</f>
        <v>5894.1076622530973</v>
      </c>
    </row>
    <row r="808" spans="1:7" ht="13">
      <c r="A808" s="142">
        <f>A807+10</f>
        <v>44469</v>
      </c>
      <c r="B808" s="449">
        <f>B807*JEHMA!$B781/JEHMA!$B780</f>
        <v>8868.7607987844549</v>
      </c>
      <c r="C808" s="449">
        <f>C807*JEHMA!$B781/JEHMA!$B780</f>
        <v>7716.2138050792328</v>
      </c>
      <c r="D808" s="449">
        <f>D807*JEHMA!$B781/JEHMA!$B780</f>
        <v>4797.8632515736872</v>
      </c>
      <c r="E808" s="449">
        <f>E807*JEHMA!$B781/JEHMA!$B780</f>
        <v>2649.5333188626009</v>
      </c>
      <c r="F808" s="449">
        <f>F807*JEHMA!$B781/JEHMA!$B780</f>
        <v>3314.1245930106365</v>
      </c>
      <c r="G808" s="449">
        <f>G807*JEHMA!$B781/JEHMA!$B780</f>
        <v>5894.1076622530973</v>
      </c>
    </row>
    <row r="809" spans="1:7" ht="13">
      <c r="A809" s="142">
        <f>A808+4</f>
        <v>44473</v>
      </c>
      <c r="B809" s="449">
        <f>B808*JEHMA!$B782/JEHMA!$B781</f>
        <v>8868.7607987844549</v>
      </c>
      <c r="C809" s="449">
        <f>C808*JEHMA!$B782/JEHMA!$B781</f>
        <v>7716.2138050792328</v>
      </c>
      <c r="D809" s="449">
        <f>D808*JEHMA!$B782/JEHMA!$B781</f>
        <v>4797.8632515736872</v>
      </c>
      <c r="E809" s="449">
        <f>E808*JEHMA!$B782/JEHMA!$B781</f>
        <v>2649.5333188626009</v>
      </c>
      <c r="F809" s="449">
        <f>F808*JEHMA!$B782/JEHMA!$B781</f>
        <v>3314.1245930106365</v>
      </c>
      <c r="G809" s="449">
        <f>G808*JEHMA!$B782/JEHMA!$B781</f>
        <v>5894.1076622530973</v>
      </c>
    </row>
    <row r="810" spans="1:7" ht="13">
      <c r="A810" s="142">
        <f t="shared" ref="A810:A820" si="54">A809+7</f>
        <v>44480</v>
      </c>
      <c r="B810" s="449">
        <f>B809*JEHMA!$B783/JEHMA!$B782</f>
        <v>8868.7607987844549</v>
      </c>
      <c r="C810" s="449">
        <f>C809*JEHMA!$B783/JEHMA!$B782</f>
        <v>7716.2138050792328</v>
      </c>
      <c r="D810" s="449">
        <f>D809*JEHMA!$B783/JEHMA!$B782</f>
        <v>4797.8632515736872</v>
      </c>
      <c r="E810" s="449">
        <f>E809*JEHMA!$B783/JEHMA!$B782</f>
        <v>2649.5333188626009</v>
      </c>
      <c r="F810" s="449">
        <f>F809*JEHMA!$B783/JEHMA!$B782</f>
        <v>3314.1245930106365</v>
      </c>
      <c r="G810" s="449">
        <f>G809*JEHMA!$B783/JEHMA!$B782</f>
        <v>5894.1076622530973</v>
      </c>
    </row>
    <row r="811" spans="1:7" ht="13">
      <c r="A811" s="142">
        <f t="shared" si="54"/>
        <v>44487</v>
      </c>
      <c r="B811" s="449">
        <f>B810*JEHMA!$B784/JEHMA!$B783</f>
        <v>8868.7607987844549</v>
      </c>
      <c r="C811" s="449">
        <f>C810*JEHMA!$B784/JEHMA!$B783</f>
        <v>7716.2138050792328</v>
      </c>
      <c r="D811" s="449">
        <f>D810*JEHMA!$B784/JEHMA!$B783</f>
        <v>4797.8632515736872</v>
      </c>
      <c r="E811" s="449">
        <f>E810*JEHMA!$B784/JEHMA!$B783</f>
        <v>2649.5333188626009</v>
      </c>
      <c r="F811" s="449">
        <f>F810*JEHMA!$B784/JEHMA!$B783</f>
        <v>3314.1245930106365</v>
      </c>
      <c r="G811" s="449">
        <f>G810*JEHMA!$B784/JEHMA!$B783</f>
        <v>5894.1076622530973</v>
      </c>
    </row>
    <row r="812" spans="1:7" ht="13">
      <c r="A812" s="142">
        <f t="shared" si="54"/>
        <v>44494</v>
      </c>
      <c r="B812" s="449">
        <f>B811*JEHMA!$B785/JEHMA!$B784</f>
        <v>8868.7607987844549</v>
      </c>
      <c r="C812" s="449">
        <f>C811*JEHMA!$B785/JEHMA!$B784</f>
        <v>7716.2138050792328</v>
      </c>
      <c r="D812" s="449">
        <f>D811*JEHMA!$B785/JEHMA!$B784</f>
        <v>4797.8632515736872</v>
      </c>
      <c r="E812" s="449">
        <f>E811*JEHMA!$B785/JEHMA!$B784</f>
        <v>2649.5333188626009</v>
      </c>
      <c r="F812" s="449">
        <f>F811*JEHMA!$B785/JEHMA!$B784</f>
        <v>3314.1245930106365</v>
      </c>
      <c r="G812" s="449">
        <f>G811*JEHMA!$B785/JEHMA!$B784</f>
        <v>5894.1076622530973</v>
      </c>
    </row>
    <row r="813" spans="1:7" ht="13">
      <c r="A813" s="142">
        <f t="shared" si="54"/>
        <v>44501</v>
      </c>
      <c r="B813" s="449">
        <f>B812*JEHMA!$B786/JEHMA!$B785</f>
        <v>8868.7607987844549</v>
      </c>
      <c r="C813" s="449">
        <f>C812*JEHMA!$B786/JEHMA!$B785</f>
        <v>7716.2138050792328</v>
      </c>
      <c r="D813" s="449">
        <f>D812*JEHMA!$B786/JEHMA!$B785</f>
        <v>4797.8632515736872</v>
      </c>
      <c r="E813" s="449">
        <f>E812*JEHMA!$B786/JEHMA!$B785</f>
        <v>2649.5333188626009</v>
      </c>
      <c r="F813" s="449">
        <f>F812*JEHMA!$B786/JEHMA!$B785</f>
        <v>3314.1245930106365</v>
      </c>
      <c r="G813" s="449">
        <f>G812*JEHMA!$B786/JEHMA!$B785</f>
        <v>5894.1076622530973</v>
      </c>
    </row>
    <row r="814" spans="1:7" ht="13">
      <c r="A814" s="142">
        <f t="shared" si="54"/>
        <v>44508</v>
      </c>
      <c r="B814" s="449">
        <f>B813*JEHMA!$B787/JEHMA!$B786</f>
        <v>8868.7607987844549</v>
      </c>
      <c r="C814" s="449">
        <f>C813*JEHMA!$B787/JEHMA!$B786</f>
        <v>7716.2138050792328</v>
      </c>
      <c r="D814" s="449">
        <f>D813*JEHMA!$B787/JEHMA!$B786</f>
        <v>4797.8632515736872</v>
      </c>
      <c r="E814" s="449">
        <f>E813*JEHMA!$B787/JEHMA!$B786</f>
        <v>2649.5333188626009</v>
      </c>
      <c r="F814" s="449">
        <f>F813*JEHMA!$B787/JEHMA!$B786</f>
        <v>3314.1245930106365</v>
      </c>
      <c r="G814" s="449">
        <f>G813*JEHMA!$B787/JEHMA!$B786</f>
        <v>5894.1076622530973</v>
      </c>
    </row>
    <row r="815" spans="1:7" ht="13">
      <c r="A815" s="142">
        <f t="shared" si="54"/>
        <v>44515</v>
      </c>
      <c r="B815" s="449">
        <f>B814*JEHMA!$B788/JEHMA!$B787</f>
        <v>8868.7607987844549</v>
      </c>
      <c r="C815" s="449">
        <f>C814*JEHMA!$B788/JEHMA!$B787</f>
        <v>7716.2138050792328</v>
      </c>
      <c r="D815" s="449">
        <f>D814*JEHMA!$B788/JEHMA!$B787</f>
        <v>4797.8632515736872</v>
      </c>
      <c r="E815" s="449">
        <f>E814*JEHMA!$B788/JEHMA!$B787</f>
        <v>2649.5333188626009</v>
      </c>
      <c r="F815" s="449">
        <f>F814*JEHMA!$B788/JEHMA!$B787</f>
        <v>3314.1245930106365</v>
      </c>
      <c r="G815" s="449">
        <f>G814*JEHMA!$B788/JEHMA!$B787</f>
        <v>5894.1076622530973</v>
      </c>
    </row>
    <row r="816" spans="1:7" ht="13">
      <c r="A816" s="142">
        <f t="shared" ref="A816" si="55">A815+7</f>
        <v>44522</v>
      </c>
      <c r="B816" s="449">
        <f>B815*JEHMA!$B789/JEHMA!$B788</f>
        <v>8868.7607987844549</v>
      </c>
      <c r="C816" s="449">
        <f>C815*JEHMA!$B789/JEHMA!$B788</f>
        <v>7716.2138050792328</v>
      </c>
      <c r="D816" s="449">
        <f>D815*JEHMA!$B789/JEHMA!$B788</f>
        <v>4797.8632515736872</v>
      </c>
      <c r="E816" s="449">
        <f>E815*JEHMA!$B789/JEHMA!$B788</f>
        <v>2649.5333188626009</v>
      </c>
      <c r="F816" s="449">
        <f>F815*JEHMA!$B789/JEHMA!$B788</f>
        <v>3314.1245930106365</v>
      </c>
      <c r="G816" s="449">
        <f>G815*JEHMA!$B789/JEHMA!$B788</f>
        <v>5894.1076622530973</v>
      </c>
    </row>
    <row r="817" spans="1:7" ht="13">
      <c r="A817" s="142">
        <f t="shared" si="54"/>
        <v>44529</v>
      </c>
      <c r="B817" s="449">
        <f>B816*JEHMA!$B790/JEHMA!$B789</f>
        <v>8868.7607987844549</v>
      </c>
      <c r="C817" s="449">
        <f>C816*JEHMA!$B790/JEHMA!$B789</f>
        <v>7716.2138050792328</v>
      </c>
      <c r="D817" s="449">
        <f>D816*JEHMA!$B790/JEHMA!$B789</f>
        <v>4797.8632515736872</v>
      </c>
      <c r="E817" s="449">
        <f>E816*JEHMA!$B790/JEHMA!$B789</f>
        <v>2649.5333188626009</v>
      </c>
      <c r="F817" s="449">
        <f>F816*JEHMA!$B790/JEHMA!$B789</f>
        <v>3314.1245930106365</v>
      </c>
      <c r="G817" s="449">
        <f>G816*JEHMA!$B790/JEHMA!$B789</f>
        <v>5894.1076622530973</v>
      </c>
    </row>
    <row r="818" spans="1:7" ht="13">
      <c r="A818" s="142">
        <f t="shared" si="54"/>
        <v>44536</v>
      </c>
      <c r="B818" s="449">
        <f>B817*JEHMA!$B791/JEHMA!$B790</f>
        <v>8868.7607987844549</v>
      </c>
      <c r="C818" s="449">
        <f>C817*JEHMA!$B791/JEHMA!$B790</f>
        <v>7716.2138050792328</v>
      </c>
      <c r="D818" s="449">
        <f>D817*JEHMA!$B791/JEHMA!$B790</f>
        <v>4797.8632515736872</v>
      </c>
      <c r="E818" s="449">
        <f>E817*JEHMA!$B791/JEHMA!$B790</f>
        <v>2649.5333188626009</v>
      </c>
      <c r="F818" s="449">
        <f>F817*JEHMA!$B791/JEHMA!$B790</f>
        <v>3314.1245930106365</v>
      </c>
      <c r="G818" s="449">
        <f>G817*JEHMA!$B791/JEHMA!$B790</f>
        <v>5894.1076622530973</v>
      </c>
    </row>
    <row r="819" spans="1:7" ht="13">
      <c r="A819" s="142">
        <f t="shared" si="54"/>
        <v>44543</v>
      </c>
      <c r="B819" s="449">
        <f>B818*JEHMA!$B792/JEHMA!$B791</f>
        <v>8868.7607987844549</v>
      </c>
      <c r="C819" s="449">
        <f>C818*JEHMA!$B792/JEHMA!$B791</f>
        <v>7716.2138050792328</v>
      </c>
      <c r="D819" s="449">
        <f>D818*JEHMA!$B792/JEHMA!$B791</f>
        <v>4797.8632515736872</v>
      </c>
      <c r="E819" s="449">
        <f>E818*JEHMA!$B792/JEHMA!$B791</f>
        <v>2649.5333188626009</v>
      </c>
      <c r="F819" s="449">
        <f>F818*JEHMA!$B792/JEHMA!$B791</f>
        <v>3314.1245930106365</v>
      </c>
      <c r="G819" s="449">
        <f>G818*JEHMA!$B792/JEHMA!$B791</f>
        <v>5894.1076622530973</v>
      </c>
    </row>
    <row r="820" spans="1:7" ht="13">
      <c r="A820" s="142">
        <f t="shared" si="54"/>
        <v>44550</v>
      </c>
      <c r="B820" s="449">
        <f>B819*JEHMA!$B793/JEHMA!$B792</f>
        <v>8870.5045582808743</v>
      </c>
      <c r="C820" s="449">
        <f>C819*JEHMA!$B793/JEHMA!$B792</f>
        <v>7717.7309528977703</v>
      </c>
      <c r="D820" s="449">
        <f>D819*JEHMA!$B793/JEHMA!$B792</f>
        <v>4798.8065986542169</v>
      </c>
      <c r="E820" s="449">
        <f>E819*JEHMA!$B793/JEHMA!$B792</f>
        <v>2650.0542652485356</v>
      </c>
      <c r="F820" s="449">
        <f>F819*JEHMA!$B793/JEHMA!$B792</f>
        <v>3314.7762101150433</v>
      </c>
      <c r="G820" s="449">
        <f>G819*JEHMA!$B793/JEHMA!$B792</f>
        <v>5895.2665509008075</v>
      </c>
    </row>
    <row r="821" spans="1:7" ht="13">
      <c r="A821" s="142">
        <v>44568</v>
      </c>
      <c r="B821" s="449">
        <f>B820*JEHMA!$B794/JEHMA!$B793</f>
        <v>8871.0858114463426</v>
      </c>
      <c r="C821" s="449">
        <f>C820*JEHMA!$B794/JEHMA!$B793</f>
        <v>7718.2366688372786</v>
      </c>
      <c r="D821" s="449">
        <f>D820*JEHMA!$B794/JEHMA!$B793</f>
        <v>4799.1210476810575</v>
      </c>
      <c r="E821" s="449">
        <f>E820*JEHMA!$B794/JEHMA!$B793</f>
        <v>2650.2279140438454</v>
      </c>
      <c r="F821" s="449">
        <f>F820*JEHMA!$B794/JEHMA!$B793</f>
        <v>3314.9934158165102</v>
      </c>
      <c r="G821" s="449">
        <f>G820*JEHMA!$B794/JEHMA!$B793</f>
        <v>5895.6528471167076</v>
      </c>
    </row>
    <row r="822" spans="1:7" ht="13">
      <c r="A822" s="142">
        <f>A821+7</f>
        <v>44575</v>
      </c>
      <c r="B822" s="449">
        <f>B821*JEHMA!$B795/JEHMA!$B794</f>
        <v>8870.5045582808743</v>
      </c>
      <c r="C822" s="449">
        <f>C821*JEHMA!$B795/JEHMA!$B794</f>
        <v>7717.7309528977703</v>
      </c>
      <c r="D822" s="449">
        <f>D821*JEHMA!$B795/JEHMA!$B794</f>
        <v>4798.8065986542169</v>
      </c>
      <c r="E822" s="449">
        <f>E821*JEHMA!$B795/JEHMA!$B794</f>
        <v>2650.0542652485356</v>
      </c>
      <c r="F822" s="449">
        <f>F821*JEHMA!$B795/JEHMA!$B794</f>
        <v>3314.7762101150438</v>
      </c>
      <c r="G822" s="449">
        <f>G821*JEHMA!$B795/JEHMA!$B794</f>
        <v>5895.2665509008075</v>
      </c>
    </row>
    <row r="823" spans="1:7" ht="13">
      <c r="A823" s="142">
        <f>A822+7</f>
        <v>44582</v>
      </c>
      <c r="B823" s="449">
        <f>B822*JEHMA!$B796/JEHMA!$B795</f>
        <v>8870.5045582808743</v>
      </c>
      <c r="C823" s="449">
        <f>C822*JEHMA!$B796/JEHMA!$B795</f>
        <v>7717.7309528977694</v>
      </c>
      <c r="D823" s="449">
        <f>D822*JEHMA!$B796/JEHMA!$B795</f>
        <v>4798.8065986542169</v>
      </c>
      <c r="E823" s="449">
        <f>E822*JEHMA!$B796/JEHMA!$B795</f>
        <v>2650.0542652485356</v>
      </c>
      <c r="F823" s="449">
        <f>F822*JEHMA!$B796/JEHMA!$B795</f>
        <v>3314.7762101150438</v>
      </c>
      <c r="G823" s="449">
        <f>G822*JEHMA!$B796/JEHMA!$B795</f>
        <v>5895.2665509008075</v>
      </c>
    </row>
    <row r="824" spans="1:7" ht="13">
      <c r="A824" s="142">
        <f>A823+7</f>
        <v>44589</v>
      </c>
      <c r="B824" s="449">
        <f>B823*JEHMA!$B797/JEHMA!$B796</f>
        <v>8870.117056170564</v>
      </c>
      <c r="C824" s="449">
        <f>C823*JEHMA!$B797/JEHMA!$B796</f>
        <v>7717.393808938099</v>
      </c>
      <c r="D824" s="449">
        <f>D823*JEHMA!$B797/JEHMA!$B796</f>
        <v>4798.5969659696566</v>
      </c>
      <c r="E824" s="449">
        <f>E823*JEHMA!$B797/JEHMA!$B796</f>
        <v>2649.9384993849958</v>
      </c>
      <c r="F824" s="449">
        <f>F823*JEHMA!$B797/JEHMA!$B796</f>
        <v>3314.6314063140662</v>
      </c>
      <c r="G824" s="449">
        <f>G823*JEHMA!$B797/JEHMA!$B796</f>
        <v>5895.0090200902077</v>
      </c>
    </row>
    <row r="825" spans="1:7" ht="13">
      <c r="A825" s="142">
        <f>A824+7</f>
        <v>44596</v>
      </c>
      <c r="B825" s="449">
        <f>B824*JEHMA!$B798/JEHMA!$B797</f>
        <v>8869.7295540602518</v>
      </c>
      <c r="C825" s="449">
        <f>C824*JEHMA!$B798/JEHMA!$B797</f>
        <v>7717.0566649784278</v>
      </c>
      <c r="D825" s="449">
        <f>D824*JEHMA!$B798/JEHMA!$B797</f>
        <v>4798.3873332850962</v>
      </c>
      <c r="E825" s="449">
        <f>E824*JEHMA!$B798/JEHMA!$B797</f>
        <v>2649.822733521456</v>
      </c>
      <c r="F825" s="449">
        <f>F824*JEHMA!$B798/JEHMA!$B797</f>
        <v>3314.4866025130891</v>
      </c>
      <c r="G825" s="449">
        <f>G824*JEHMA!$B798/JEHMA!$B797</f>
        <v>5894.7514892796089</v>
      </c>
    </row>
    <row r="826" spans="1:7" ht="13">
      <c r="A826" s="142">
        <f>A825+7</f>
        <v>44603</v>
      </c>
      <c r="B826" s="449">
        <f>B825*JEHMA!$B799/JEHMA!$B798</f>
        <v>8870.5045582808743</v>
      </c>
      <c r="C826" s="449">
        <f>C825*JEHMA!$B799/JEHMA!$B798</f>
        <v>7717.7309528977703</v>
      </c>
      <c r="D826" s="449">
        <f>D825*JEHMA!$B799/JEHMA!$B798</f>
        <v>4798.806598654216</v>
      </c>
      <c r="E826" s="449">
        <f>E825*JEHMA!$B799/JEHMA!$B798</f>
        <v>2650.0542652485356</v>
      </c>
      <c r="F826" s="449">
        <f>F825*JEHMA!$B799/JEHMA!$B798</f>
        <v>3314.7762101150447</v>
      </c>
      <c r="G826" s="449">
        <f>G825*JEHMA!$B799/JEHMA!$B798</f>
        <v>5895.2665509008084</v>
      </c>
    </row>
    <row r="827" spans="1:7" ht="13">
      <c r="A827" s="142">
        <f>A826+10</f>
        <v>44613</v>
      </c>
      <c r="B827" s="449">
        <f>B826*JEHMA!$B800/JEHMA!$B799</f>
        <v>8871.2795625014969</v>
      </c>
      <c r="C827" s="449">
        <f>C826*JEHMA!$B800/JEHMA!$B799</f>
        <v>7718.4052408171119</v>
      </c>
      <c r="D827" s="449">
        <f>D826*JEHMA!$B800/JEHMA!$B799</f>
        <v>4799.2258640233358</v>
      </c>
      <c r="E827" s="449">
        <f>E826*JEHMA!$B800/JEHMA!$B799</f>
        <v>2650.2857969756151</v>
      </c>
      <c r="F827" s="449">
        <f>F826*JEHMA!$B800/JEHMA!$B799</f>
        <v>3315.0658177169998</v>
      </c>
      <c r="G827" s="449">
        <f>G826*JEHMA!$B800/JEHMA!$B799</f>
        <v>5895.781612522007</v>
      </c>
    </row>
    <row r="828" spans="1:7" ht="13">
      <c r="A828" s="142">
        <f>A827+7</f>
        <v>44620</v>
      </c>
      <c r="B828" s="449">
        <f>B827*JEHMA!$B801/JEHMA!$B800</f>
        <v>8870.5045582808743</v>
      </c>
      <c r="C828" s="449">
        <f>C827*JEHMA!$B801/JEHMA!$B800</f>
        <v>7717.7309528977694</v>
      </c>
      <c r="D828" s="449">
        <f>D827*JEHMA!$B801/JEHMA!$B800</f>
        <v>4798.806598654216</v>
      </c>
      <c r="E828" s="449">
        <f>E827*JEHMA!$B801/JEHMA!$B800</f>
        <v>2650.0542652485356</v>
      </c>
      <c r="F828" s="449">
        <f>F827*JEHMA!$B801/JEHMA!$B800</f>
        <v>3314.7762101150447</v>
      </c>
      <c r="G828" s="449">
        <f>G827*JEHMA!$B801/JEHMA!$B800</f>
        <v>5895.2665509008075</v>
      </c>
    </row>
    <row r="829" spans="1:7" ht="13">
      <c r="A829" s="142">
        <f>A828+7</f>
        <v>44627</v>
      </c>
      <c r="B829" s="449">
        <f>B828*JEHMA!$B802/JEHMA!$B801</f>
        <v>8870.5045582808743</v>
      </c>
      <c r="C829" s="449">
        <f>C828*JEHMA!$B802/JEHMA!$B801</f>
        <v>7717.7309528977694</v>
      </c>
      <c r="D829" s="449">
        <f>D828*JEHMA!$B802/JEHMA!$B801</f>
        <v>4798.806598654216</v>
      </c>
      <c r="E829" s="449">
        <f>E828*JEHMA!$B802/JEHMA!$B801</f>
        <v>2650.0542652485356</v>
      </c>
      <c r="F829" s="449">
        <f>F828*JEHMA!$B802/JEHMA!$B801</f>
        <v>3314.7762101150447</v>
      </c>
      <c r="G829" s="449">
        <f>G828*JEHMA!$B802/JEHMA!$B801</f>
        <v>5895.2665509008075</v>
      </c>
    </row>
    <row r="830" spans="1:7" ht="13">
      <c r="A830" s="142">
        <v>44638</v>
      </c>
      <c r="B830" s="449">
        <f>B829*JEHMA!$B803/JEHMA!$B802</f>
        <v>8870.5045582808743</v>
      </c>
      <c r="C830" s="449">
        <f>C829*JEHMA!$B803/JEHMA!$B802</f>
        <v>7717.7309528977694</v>
      </c>
      <c r="D830" s="449">
        <f>D829*JEHMA!$B803/JEHMA!$B802</f>
        <v>4798.806598654216</v>
      </c>
      <c r="E830" s="449">
        <f>E829*JEHMA!$B803/JEHMA!$B802</f>
        <v>2650.0542652485356</v>
      </c>
      <c r="F830" s="449">
        <f>F829*JEHMA!$B803/JEHMA!$B802</f>
        <v>3314.7762101150447</v>
      </c>
      <c r="G830" s="449">
        <f>G829*JEHMA!$B803/JEHMA!$B802</f>
        <v>5895.2665509008075</v>
      </c>
    </row>
    <row r="831" spans="1:7" ht="13">
      <c r="A831" s="142">
        <f>A830+7</f>
        <v>44645</v>
      </c>
      <c r="B831" s="449">
        <f>B830*JEHMA!$B804/JEHMA!$B803</f>
        <v>8870.4270578588203</v>
      </c>
      <c r="C831" s="449">
        <f>C830*JEHMA!$B804/JEHMA!$B803</f>
        <v>7717.6635241058402</v>
      </c>
      <c r="D831" s="449">
        <f>D830*JEHMA!$B804/JEHMA!$B803</f>
        <v>4798.7646721173078</v>
      </c>
      <c r="E831" s="449">
        <f>E830*JEHMA!$B804/JEHMA!$B803</f>
        <v>2650.0311120758297</v>
      </c>
      <c r="F831" s="449">
        <f>F830*JEHMA!$B804/JEHMA!$B803</f>
        <v>3314.7472493548516</v>
      </c>
      <c r="G831" s="449">
        <f>G830*JEHMA!$B804/JEHMA!$B803</f>
        <v>5895.2150447386921</v>
      </c>
    </row>
    <row r="832" spans="1:7" ht="13">
      <c r="A832" s="142">
        <f>A831+7</f>
        <v>44652</v>
      </c>
      <c r="B832" s="449">
        <f>B831*JEHMA!$B805/JEHMA!$B804</f>
        <v>8870.349557436748</v>
      </c>
      <c r="C832" s="449">
        <f>C831*JEHMA!$B805/JEHMA!$B804</f>
        <v>7717.5960953138965</v>
      </c>
      <c r="D832" s="449">
        <f>D831*JEHMA!$B805/JEHMA!$B804</f>
        <v>4798.7227455803895</v>
      </c>
      <c r="E832" s="449">
        <f>E831*JEHMA!$B805/JEHMA!$B804</f>
        <v>2650.0079589031184</v>
      </c>
      <c r="F832" s="449">
        <f>F831*JEHMA!$B805/JEHMA!$B804</f>
        <v>3314.7182885946518</v>
      </c>
      <c r="G832" s="449">
        <f>G831*JEHMA!$B805/JEHMA!$B804</f>
        <v>5895.1635385765649</v>
      </c>
    </row>
    <row r="833" spans="1:7" ht="13">
      <c r="A833" s="142">
        <f>A832+7</f>
        <v>44659</v>
      </c>
      <c r="B833" s="449">
        <f>B832*JEHMA!$B806/JEHMA!$B805</f>
        <v>8870.3108072257201</v>
      </c>
      <c r="C833" s="449">
        <f>C832*JEHMA!$B806/JEHMA!$B805</f>
        <v>7717.5623809179324</v>
      </c>
      <c r="D833" s="449">
        <f>D832*JEHMA!$B806/JEHMA!$B805</f>
        <v>4798.7017823119349</v>
      </c>
      <c r="E833" s="449">
        <f>E832*JEHMA!$B806/JEHMA!$B805</f>
        <v>2649.9963823167654</v>
      </c>
      <c r="F833" s="449">
        <f>F832*JEHMA!$B806/JEHMA!$B805</f>
        <v>3314.7038082145555</v>
      </c>
      <c r="G833" s="449">
        <f>G832*JEHMA!$B806/JEHMA!$B805</f>
        <v>5895.1377854955072</v>
      </c>
    </row>
    <row r="834" spans="1:7" ht="13">
      <c r="A834" s="142">
        <f>A833+7</f>
        <v>44666</v>
      </c>
      <c r="B834" s="449">
        <f>B833*JEHMA!$B807/JEHMA!$B806</f>
        <v>8870.2565569302787</v>
      </c>
      <c r="C834" s="449">
        <f>C833*JEHMA!$B807/JEHMA!$B806</f>
        <v>7717.5151807635802</v>
      </c>
      <c r="D834" s="449">
        <f>D833*JEHMA!$B807/JEHMA!$B806</f>
        <v>4798.6724337360974</v>
      </c>
      <c r="E834" s="449">
        <f>E833*JEHMA!$B807/JEHMA!$B806</f>
        <v>2649.9801750958704</v>
      </c>
      <c r="F834" s="449">
        <f>F833*JEHMA!$B807/JEHMA!$B806</f>
        <v>3314.683535682419</v>
      </c>
      <c r="G834" s="449">
        <f>G833*JEHMA!$B807/JEHMA!$B806</f>
        <v>5895.1017311820242</v>
      </c>
    </row>
    <row r="835" spans="1:7" ht="13">
      <c r="A835" s="142">
        <f>A834+7</f>
        <v>44673</v>
      </c>
      <c r="B835" s="449">
        <f>B834*JEHMA!$B808/JEHMA!$B807</f>
        <v>8870.2023066348356</v>
      </c>
      <c r="C835" s="449">
        <f>C834*JEHMA!$B808/JEHMA!$B807</f>
        <v>7717.4679806092263</v>
      </c>
      <c r="D835" s="449">
        <f>D834*JEHMA!$B808/JEHMA!$B807</f>
        <v>4798.643085160259</v>
      </c>
      <c r="E835" s="449">
        <f>E834*JEHMA!$B808/JEHMA!$B807</f>
        <v>2649.963967874975</v>
      </c>
      <c r="F835" s="449">
        <f>F834*JEHMA!$B808/JEHMA!$B807</f>
        <v>3314.6632631502821</v>
      </c>
      <c r="G835" s="449">
        <f>G834*JEHMA!$B808/JEHMA!$B807</f>
        <v>5895.0656768685412</v>
      </c>
    </row>
    <row r="836" spans="1:7" ht="13">
      <c r="A836" s="142">
        <f t="shared" ref="A836:A837" si="56">A835+7</f>
        <v>44680</v>
      </c>
      <c r="B836" s="449">
        <f>B835*JEHMA!$B809/JEHMA!$B808</f>
        <v>8870.1480563393943</v>
      </c>
      <c r="C836" s="449">
        <f>C835*JEHMA!$B809/JEHMA!$B808</f>
        <v>7717.4207804548741</v>
      </c>
      <c r="D836" s="449">
        <f>D835*JEHMA!$B809/JEHMA!$B808</f>
        <v>4798.6137365844215</v>
      </c>
      <c r="E836" s="449">
        <f>E835*JEHMA!$B809/JEHMA!$B808</f>
        <v>2649.94776065408</v>
      </c>
      <c r="F836" s="449">
        <f>F835*JEHMA!$B809/JEHMA!$B808</f>
        <v>3314.6429906181461</v>
      </c>
      <c r="G836" s="449">
        <f>G835*JEHMA!$B809/JEHMA!$B808</f>
        <v>5895.0296225550583</v>
      </c>
    </row>
    <row r="837" spans="1:7" ht="13">
      <c r="A837" s="142">
        <f t="shared" si="56"/>
        <v>44687</v>
      </c>
      <c r="B837" s="449">
        <f>B836*JEHMA!$B810/JEHMA!$B809</f>
        <v>8870.093806043953</v>
      </c>
      <c r="C837" s="449">
        <f>C836*JEHMA!$B810/JEHMA!$B809</f>
        <v>7717.3735803005229</v>
      </c>
      <c r="D837" s="449">
        <f>D836*JEHMA!$B810/JEHMA!$B809</f>
        <v>4798.584388008584</v>
      </c>
      <c r="E837" s="449">
        <f>E836*JEHMA!$B810/JEHMA!$B809</f>
        <v>2649.9315534331849</v>
      </c>
      <c r="F837" s="449">
        <f>F836*JEHMA!$B810/JEHMA!$B809</f>
        <v>3314.6227180860101</v>
      </c>
      <c r="G837" s="449">
        <f>G836*JEHMA!$B810/JEHMA!$B809</f>
        <v>5894.9935682415762</v>
      </c>
    </row>
    <row r="838" spans="1:7" ht="13">
      <c r="A838" s="142">
        <f>A837+7</f>
        <v>44694</v>
      </c>
      <c r="B838" s="449">
        <f>B837*JEHMA!$B811/JEHMA!$B810</f>
        <v>8870.0395557485099</v>
      </c>
      <c r="C838" s="449">
        <f>C837*JEHMA!$B811/JEHMA!$B810</f>
        <v>7717.3263801461699</v>
      </c>
      <c r="D838" s="449">
        <f>D837*JEHMA!$B811/JEHMA!$B810</f>
        <v>4798.5550394327456</v>
      </c>
      <c r="E838" s="449">
        <f>E837*JEHMA!$B811/JEHMA!$B810</f>
        <v>2649.9153462122895</v>
      </c>
      <c r="F838" s="449">
        <f>F837*JEHMA!$B811/JEHMA!$B810</f>
        <v>3314.6024455538736</v>
      </c>
      <c r="G838" s="449">
        <f>G837*JEHMA!$B811/JEHMA!$B810</f>
        <v>5894.9575139280923</v>
      </c>
    </row>
    <row r="839" spans="1:7" ht="13">
      <c r="A839" s="142">
        <f>A838+7</f>
        <v>44701</v>
      </c>
      <c r="B839" s="449">
        <f>B838*JEHMA!$B812/JEHMA!$B811</f>
        <v>8869.9853054530686</v>
      </c>
      <c r="C839" s="449">
        <f>C838*JEHMA!$B812/JEHMA!$B811</f>
        <v>7717.2791799918177</v>
      </c>
      <c r="D839" s="449">
        <f>D838*JEHMA!$B812/JEHMA!$B811</f>
        <v>4798.5256908569081</v>
      </c>
      <c r="E839" s="449">
        <f>E838*JEHMA!$B812/JEHMA!$B811</f>
        <v>2649.8991389913949</v>
      </c>
      <c r="F839" s="449">
        <f>F838*JEHMA!$B812/JEHMA!$B811</f>
        <v>3314.5821730217376</v>
      </c>
      <c r="G839" s="449">
        <f>G838*JEHMA!$B812/JEHMA!$B811</f>
        <v>5894.9214596146103</v>
      </c>
    </row>
    <row r="840" spans="1:7" ht="13">
      <c r="A840" s="142">
        <f>A839+7</f>
        <v>44708</v>
      </c>
      <c r="B840" s="449">
        <f>B839*JEHMA!$B813/JEHMA!$B812</f>
        <v>8869.9310551576255</v>
      </c>
      <c r="C840" s="449">
        <f>C839*JEHMA!$B813/JEHMA!$B812</f>
        <v>7717.2319798374638</v>
      </c>
      <c r="D840" s="449">
        <f>D839*JEHMA!$B813/JEHMA!$B812</f>
        <v>4798.4963422810706</v>
      </c>
      <c r="E840" s="449">
        <f>E839*JEHMA!$B813/JEHMA!$B812</f>
        <v>2649.8829317704995</v>
      </c>
      <c r="F840" s="449">
        <f>F839*JEHMA!$B813/JEHMA!$B812</f>
        <v>3314.5619004896012</v>
      </c>
      <c r="G840" s="449">
        <f>G839*JEHMA!$B813/JEHMA!$B812</f>
        <v>5894.8854053011264</v>
      </c>
    </row>
    <row r="841" spans="1:7" ht="13">
      <c r="A841" s="142">
        <f>A840+7</f>
        <v>44715</v>
      </c>
      <c r="B841" s="449">
        <f>B840*JEHMA!$B814/JEHMA!$B813</f>
        <v>8869.8768048621841</v>
      </c>
      <c r="C841" s="449">
        <f>C840*JEHMA!$B814/JEHMA!$B813</f>
        <v>7717.1847796831116</v>
      </c>
      <c r="D841" s="449">
        <f>D840*JEHMA!$B814/JEHMA!$B813</f>
        <v>4798.4669937052331</v>
      </c>
      <c r="E841" s="449">
        <f>E840*JEHMA!$B814/JEHMA!$B813</f>
        <v>2649.8667245496049</v>
      </c>
      <c r="F841" s="449">
        <f>F840*JEHMA!$B814/JEHMA!$B813</f>
        <v>3314.5416279574652</v>
      </c>
      <c r="G841" s="449">
        <f>G840*JEHMA!$B814/JEHMA!$B813</f>
        <v>5894.8493509876444</v>
      </c>
    </row>
    <row r="842" spans="1:7" ht="13">
      <c r="A842" s="142">
        <f t="shared" ref="A842" si="57">A841+7</f>
        <v>44722</v>
      </c>
      <c r="B842" s="449">
        <f>B841*JEHMA!$B815/JEHMA!$B814</f>
        <v>8870.5045582808762</v>
      </c>
      <c r="C842" s="449">
        <f>C841*JEHMA!$B815/JEHMA!$B814</f>
        <v>7717.7309528977703</v>
      </c>
      <c r="D842" s="449">
        <f>D841*JEHMA!$B815/JEHMA!$B814</f>
        <v>4798.8065986542133</v>
      </c>
      <c r="E842" s="449">
        <f>E841*JEHMA!$B815/JEHMA!$B814</f>
        <v>2650.054265248536</v>
      </c>
      <c r="F842" s="449">
        <f>F841*JEHMA!$B815/JEHMA!$B814</f>
        <v>3314.7762101150443</v>
      </c>
      <c r="G842" s="449">
        <f>G841*JEHMA!$B815/JEHMA!$B814</f>
        <v>5895.2665509008075</v>
      </c>
    </row>
    <row r="843" spans="1:7" ht="13">
      <c r="A843" s="142">
        <f>A842+7</f>
        <v>44729</v>
      </c>
      <c r="B843" s="449">
        <f>B842*JEHMA!$B816/JEHMA!$B815</f>
        <v>8870.5045582808762</v>
      </c>
      <c r="C843" s="449">
        <f>C842*JEHMA!$B816/JEHMA!$B815</f>
        <v>7717.7309528977694</v>
      </c>
      <c r="D843" s="449">
        <f>D842*JEHMA!$B816/JEHMA!$B815</f>
        <v>4798.8065986542133</v>
      </c>
      <c r="E843" s="449">
        <f>E842*JEHMA!$B816/JEHMA!$B815</f>
        <v>2650.054265248536</v>
      </c>
      <c r="F843" s="449">
        <f>F842*JEHMA!$B816/JEHMA!$B815</f>
        <v>3314.7762101150447</v>
      </c>
      <c r="G843" s="449">
        <f>G842*JEHMA!$B816/JEHMA!$B815</f>
        <v>5895.2665509008075</v>
      </c>
    </row>
    <row r="844" spans="1:7" ht="13">
      <c r="A844" s="142">
        <f>A843+7</f>
        <v>44736</v>
      </c>
      <c r="B844" s="449">
        <f>B843*JEHMA!$B817/JEHMA!$B816</f>
        <v>8870.5045582808762</v>
      </c>
      <c r="C844" s="449">
        <f>C843*JEHMA!$B817/JEHMA!$B816</f>
        <v>7717.7309528977694</v>
      </c>
      <c r="D844" s="449">
        <f>D843*JEHMA!$B817/JEHMA!$B816</f>
        <v>4798.8065986542133</v>
      </c>
      <c r="E844" s="449">
        <f>E843*JEHMA!$B817/JEHMA!$B816</f>
        <v>2650.054265248536</v>
      </c>
      <c r="F844" s="449">
        <f>F843*JEHMA!$B817/JEHMA!$B816</f>
        <v>3314.7762101150447</v>
      </c>
      <c r="G844" s="449">
        <f>G843*JEHMA!$B817/JEHMA!$B816</f>
        <v>5895.2665509008075</v>
      </c>
    </row>
    <row r="845" spans="1:7" ht="13">
      <c r="A845" s="142">
        <f>A844+7</f>
        <v>44743</v>
      </c>
      <c r="B845" s="449">
        <f>B844*JEHMA!$B818/JEHMA!$B817</f>
        <v>8870.5045582808762</v>
      </c>
      <c r="C845" s="449">
        <f>C844*JEHMA!$B818/JEHMA!$B817</f>
        <v>7717.7309528977694</v>
      </c>
      <c r="D845" s="449">
        <f>D844*JEHMA!$B818/JEHMA!$B817</f>
        <v>4798.8065986542133</v>
      </c>
      <c r="E845" s="449">
        <f>E844*JEHMA!$B818/JEHMA!$B817</f>
        <v>2650.054265248536</v>
      </c>
      <c r="F845" s="449">
        <f>F844*JEHMA!$B818/JEHMA!$B817</f>
        <v>3314.7762101150447</v>
      </c>
      <c r="G845" s="449">
        <f>G844*JEHMA!$B818/JEHMA!$B817</f>
        <v>5895.2665509008075</v>
      </c>
    </row>
    <row r="846" spans="1:7" ht="13">
      <c r="A846" s="142">
        <f>A845+7</f>
        <v>44750</v>
      </c>
      <c r="B846" s="449">
        <f>B845*JEHMA!$B819/JEHMA!$B818</f>
        <v>8870.5045582808762</v>
      </c>
      <c r="C846" s="449">
        <f>C845*JEHMA!$B819/JEHMA!$B818</f>
        <v>7717.7309528977694</v>
      </c>
      <c r="D846" s="449">
        <f>D845*JEHMA!$B819/JEHMA!$B818</f>
        <v>4798.8065986542133</v>
      </c>
      <c r="E846" s="449">
        <f>E845*JEHMA!$B819/JEHMA!$B818</f>
        <v>2650.054265248536</v>
      </c>
      <c r="F846" s="449">
        <f>F845*JEHMA!$B819/JEHMA!$B818</f>
        <v>3314.7762101150447</v>
      </c>
      <c r="G846" s="449">
        <f>G845*JEHMA!$B819/JEHMA!$B818</f>
        <v>5895.2665509008075</v>
      </c>
    </row>
    <row r="847" spans="1:7" ht="13">
      <c r="A847" s="142">
        <f t="shared" ref="A847" si="58">A846+7</f>
        <v>44757</v>
      </c>
      <c r="B847" s="449">
        <f>B846*JEHMA!$B820/JEHMA!$B819</f>
        <v>8870.5045582808762</v>
      </c>
      <c r="C847" s="449">
        <f>C846*JEHMA!$B820/JEHMA!$B819</f>
        <v>7717.7309528977694</v>
      </c>
      <c r="D847" s="449">
        <f>D846*JEHMA!$B820/JEHMA!$B819</f>
        <v>4798.8065986542133</v>
      </c>
      <c r="E847" s="449">
        <f>E846*JEHMA!$B820/JEHMA!$B819</f>
        <v>2650.054265248536</v>
      </c>
      <c r="F847" s="449">
        <f>F846*JEHMA!$B820/JEHMA!$B819</f>
        <v>3314.7762101150447</v>
      </c>
      <c r="G847" s="449">
        <f>G846*JEHMA!$B820/JEHMA!$B819</f>
        <v>5895.2665509008075</v>
      </c>
    </row>
  </sheetData>
  <customSheetViews>
    <customSheetView guid="{F2CF5A4C-4733-4279-B0AE-DB8C45BC9F44}" showRuler="0" topLeftCell="E1">
      <pane ySplit="1" topLeftCell="A149" activePane="bottomLeft" state="frozen"/>
      <selection pane="bottomLeft" activeCell="H180" sqref="H180"/>
      <pageMargins left="0.75" right="0.75" top="1" bottom="1" header="0.5" footer="0.5"/>
      <headerFooter alignWithMargins="0"/>
    </customSheetView>
    <customSheetView guid="{A69C958D-5876-448E-9B43-BDD2039213B0}" showRuler="0">
      <pane ySplit="1" topLeftCell="A161" activePane="bottomLeft" state="frozen"/>
      <selection pane="bottomLeft" activeCell="A182" sqref="A182"/>
      <pageMargins left="0.75" right="0.75" top="1" bottom="1" header="0.5" footer="0.5"/>
      <headerFooter alignWithMargins="0"/>
    </customSheetView>
    <customSheetView guid="{5D616459-8229-4D08-89E6-3A8D7F42B939}" showRuler="0">
      <pane ySplit="1" topLeftCell="A146" activePane="bottomLeft" state="frozen"/>
      <selection pane="bottomLeft" activeCell="H181" sqref="H181"/>
      <pageMargins left="0.75" right="0.75" top="1" bottom="1" header="0.5" footer="0.5"/>
      <headerFooter alignWithMargins="0"/>
    </customSheetView>
    <customSheetView guid="{BE9E50F0-D5ED-48BD-A9C6-4169A4DF2408}" showRuler="0">
      <pane ySplit="1" topLeftCell="A146" activePane="bottomLeft" state="frozen"/>
      <selection pane="bottomLeft" activeCell="A178" sqref="A178:A179"/>
      <pageMargins left="0.75" right="0.75" top="1" bottom="1" header="0.5" footer="0.5"/>
      <headerFooter alignWithMargins="0"/>
    </customSheetView>
    <customSheetView guid="{C093550B-56C6-4D17-85DE-FEFB9E7ABAF5}" showRuler="0" topLeftCell="E1">
      <pane ySplit="1" topLeftCell="A149" activePane="bottomLeft" state="frozen"/>
      <selection pane="bottomLeft" activeCell="H180" sqref="H180"/>
      <pageMargins left="0.75" right="0.75" top="1" bottom="1" header="0.5" footer="0.5"/>
      <headerFooter alignWithMargins="0"/>
    </customSheetView>
    <customSheetView guid="{09FB2B2F-C2DC-4B03-94D0-1D6B0DBDE722}" showRuler="0" topLeftCell="E1">
      <pane ySplit="1" topLeftCell="A140" activePane="bottomLeft" state="frozen"/>
      <selection pane="bottomLeft" activeCell="F167" sqref="F167"/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pageSetup paperSize="9"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I709"/>
  <sheetViews>
    <sheetView zoomScale="85" zoomScaleNormal="85" workbookViewId="0">
      <pane xSplit="1" ySplit="5" topLeftCell="B686" activePane="bottomRight" state="frozen"/>
      <selection pane="topRight" activeCell="B1" sqref="B1"/>
      <selection pane="bottomLeft" activeCell="A6" sqref="A6"/>
      <selection pane="bottomRight" activeCell="A699" sqref="A699:A709"/>
    </sheetView>
  </sheetViews>
  <sheetFormatPr defaultRowHeight="12.5"/>
  <cols>
    <col min="1" max="1" width="10.1796875" bestFit="1" customWidth="1"/>
    <col min="2" max="2" width="11.1796875" bestFit="1" customWidth="1"/>
    <col min="6" max="6" width="10.453125" bestFit="1" customWidth="1"/>
  </cols>
  <sheetData>
    <row r="1" spans="1:5" ht="17.5">
      <c r="A1" s="41" t="s">
        <v>61</v>
      </c>
    </row>
    <row r="3" spans="1:5"/>
    <row r="5" spans="1:5" ht="14.25" customHeight="1">
      <c r="B5" t="s">
        <v>54</v>
      </c>
      <c r="D5" t="s">
        <v>55</v>
      </c>
      <c r="E5" t="s">
        <v>56</v>
      </c>
    </row>
    <row r="6" spans="1:5" ht="14.25" customHeight="1">
      <c r="A6" s="40">
        <v>37988</v>
      </c>
      <c r="B6">
        <v>2279</v>
      </c>
    </row>
    <row r="7" spans="1:5" ht="14.25" customHeight="1">
      <c r="A7" s="40">
        <v>37995</v>
      </c>
      <c r="B7">
        <v>2438</v>
      </c>
      <c r="D7" s="36">
        <v>6.9767441860465018E-2</v>
      </c>
    </row>
    <row r="8" spans="1:5" ht="14.25" customHeight="1">
      <c r="A8" s="40">
        <v>38002</v>
      </c>
      <c r="B8">
        <v>2646</v>
      </c>
      <c r="D8" s="36">
        <v>8.5315832649712986E-2</v>
      </c>
    </row>
    <row r="9" spans="1:5" ht="14.25" customHeight="1">
      <c r="A9" s="40">
        <v>38009</v>
      </c>
      <c r="B9">
        <v>2706</v>
      </c>
      <c r="D9" s="36">
        <v>2.2675736961451198E-2</v>
      </c>
    </row>
    <row r="10" spans="1:5" ht="14.25" customHeight="1">
      <c r="A10" s="40">
        <v>38016</v>
      </c>
      <c r="B10">
        <v>2857</v>
      </c>
      <c r="D10" s="36">
        <v>5.5801921655580289E-2</v>
      </c>
      <c r="E10" s="32">
        <v>0.25362000877577895</v>
      </c>
    </row>
    <row r="11" spans="1:5" ht="14.25" customHeight="1">
      <c r="A11" s="40">
        <v>38023</v>
      </c>
      <c r="B11">
        <v>3052</v>
      </c>
      <c r="D11" s="36">
        <v>6.8253412670633562E-2</v>
      </c>
      <c r="E11" s="32">
        <v>0.2518457752255947</v>
      </c>
    </row>
    <row r="12" spans="1:5" ht="14.25" customHeight="1">
      <c r="A12" s="40">
        <v>38030</v>
      </c>
      <c r="B12">
        <v>3166</v>
      </c>
      <c r="D12" s="36">
        <v>3.7352555701179568E-2</v>
      </c>
      <c r="E12" s="32">
        <v>0.19652305366591083</v>
      </c>
    </row>
    <row r="13" spans="1:5" ht="14.25" customHeight="1">
      <c r="A13" s="40">
        <v>38037</v>
      </c>
      <c r="B13">
        <v>3200</v>
      </c>
      <c r="D13" s="36">
        <v>1.073910296904601E-2</v>
      </c>
      <c r="E13" s="32">
        <v>0.18255728011825578</v>
      </c>
    </row>
    <row r="14" spans="1:5" ht="14.25" customHeight="1">
      <c r="A14" s="40">
        <v>38044</v>
      </c>
      <c r="B14">
        <v>3193</v>
      </c>
      <c r="D14" s="36">
        <v>-2.1875000000000089E-3</v>
      </c>
      <c r="E14" s="32">
        <v>0.11760588029401475</v>
      </c>
    </row>
    <row r="15" spans="1:5" ht="14.25" customHeight="1">
      <c r="A15" s="40">
        <v>38051</v>
      </c>
      <c r="B15">
        <v>3120</v>
      </c>
      <c r="D15" s="36">
        <v>-2.2862511744440983E-2</v>
      </c>
      <c r="E15" s="32">
        <v>2.2280471821756187E-2</v>
      </c>
    </row>
    <row r="16" spans="1:5" ht="14.25" customHeight="1">
      <c r="A16" s="40">
        <v>38058</v>
      </c>
      <c r="B16">
        <v>3165</v>
      </c>
      <c r="D16" s="36">
        <v>1.4423076923076872E-2</v>
      </c>
      <c r="E16" s="32">
        <v>-3.1585596967786955E-4</v>
      </c>
    </row>
    <row r="17" spans="1:9" ht="14.25" customHeight="1">
      <c r="A17" s="40">
        <v>38065</v>
      </c>
      <c r="B17">
        <v>3122</v>
      </c>
      <c r="D17" s="36">
        <v>-1.3586097946287512E-2</v>
      </c>
      <c r="E17" s="32">
        <v>-2.4375000000000036E-2</v>
      </c>
    </row>
    <row r="18" spans="1:9" ht="14.25" customHeight="1">
      <c r="A18" s="40">
        <v>38072</v>
      </c>
      <c r="B18">
        <v>3055</v>
      </c>
      <c r="D18" s="36">
        <v>-2.1460602178090982E-2</v>
      </c>
      <c r="E18" s="32">
        <v>-4.3219542749765139E-2</v>
      </c>
    </row>
    <row r="19" spans="1:9">
      <c r="A19" s="40">
        <v>38079</v>
      </c>
      <c r="B19">
        <v>2980</v>
      </c>
      <c r="D19" s="36">
        <v>-2.4549918166939411E-2</v>
      </c>
      <c r="E19" s="32">
        <v>-4.4871794871794823E-2</v>
      </c>
    </row>
    <row r="20" spans="1:9">
      <c r="A20" s="40">
        <v>38086</v>
      </c>
      <c r="B20">
        <v>2927</v>
      </c>
      <c r="D20" s="36">
        <v>-1.7785234899328817E-2</v>
      </c>
      <c r="E20" s="32">
        <v>-7.519747235387042E-2</v>
      </c>
    </row>
    <row r="21" spans="1:9">
      <c r="A21" s="40">
        <v>38093</v>
      </c>
      <c r="B21">
        <v>2909</v>
      </c>
      <c r="D21" s="36">
        <v>-6.1496412709258763E-3</v>
      </c>
      <c r="E21" s="32">
        <v>-6.8225496476617575E-2</v>
      </c>
    </row>
    <row r="22" spans="1:9" ht="13">
      <c r="A22" s="40">
        <v>38100</v>
      </c>
      <c r="B22">
        <v>2910</v>
      </c>
      <c r="D22" s="36">
        <v>3.4376074252318034E-4</v>
      </c>
      <c r="E22" s="32">
        <v>-4.7463175122749557E-2</v>
      </c>
      <c r="F22" s="33" t="s">
        <v>57</v>
      </c>
    </row>
    <row r="23" spans="1:9">
      <c r="A23" s="40">
        <v>38107</v>
      </c>
      <c r="B23">
        <v>2716</v>
      </c>
      <c r="D23" s="36">
        <v>-6.6666666666666652E-2</v>
      </c>
      <c r="E23" s="32">
        <v>-8.8590604026845599E-2</v>
      </c>
    </row>
    <row r="24" spans="1:9">
      <c r="A24" s="40">
        <v>38114</v>
      </c>
      <c r="B24">
        <v>2571</v>
      </c>
      <c r="D24" s="36">
        <v>-5.3387334315169399E-2</v>
      </c>
      <c r="E24" s="32">
        <v>-0.12162623846942267</v>
      </c>
      <c r="H24" t="s">
        <v>59</v>
      </c>
      <c r="I24" t="s">
        <v>60</v>
      </c>
    </row>
    <row r="25" spans="1:9" ht="13">
      <c r="A25" s="40">
        <v>38121</v>
      </c>
      <c r="B25">
        <v>2395</v>
      </c>
      <c r="D25" s="36">
        <v>-6.8455853753403351E-2</v>
      </c>
      <c r="E25" s="32">
        <v>-0.1766930216569268</v>
      </c>
      <c r="F25" s="33" t="s">
        <v>58</v>
      </c>
      <c r="H25">
        <f>B$25/B$22*Table!G5</f>
        <v>5966.9243986254296</v>
      </c>
      <c r="I25">
        <f>B$25/B$22*Table!C5</f>
        <v>3703.6082474226801</v>
      </c>
    </row>
    <row r="26" spans="1:9">
      <c r="A26" s="40">
        <v>38128</v>
      </c>
      <c r="B26">
        <v>2338</v>
      </c>
      <c r="D26" s="36">
        <v>-2.3799582463465585E-2</v>
      </c>
      <c r="E26" s="32">
        <v>-0.19656357388316148</v>
      </c>
      <c r="H26">
        <f>B$25/B$22*Table!G6</f>
        <v>4938.144329896907</v>
      </c>
      <c r="I26">
        <f>B$25/B$22*Table!C6</f>
        <v>4320.8762886597933</v>
      </c>
    </row>
    <row r="27" spans="1:9">
      <c r="A27" s="40">
        <v>38135</v>
      </c>
      <c r="B27">
        <v>2205</v>
      </c>
      <c r="D27" s="36">
        <v>-5.6886227544910128E-2</v>
      </c>
      <c r="E27" s="32">
        <v>-0.18814432989690721</v>
      </c>
      <c r="H27">
        <f>B$25/B$22*Table!G7</f>
        <v>6995.7044673539513</v>
      </c>
      <c r="I27">
        <f>B$25/B$22*Table!C7</f>
        <v>2057.5601374570447</v>
      </c>
    </row>
    <row r="28" spans="1:9">
      <c r="A28" s="40">
        <v>38142</v>
      </c>
      <c r="B28">
        <v>1961</v>
      </c>
      <c r="D28" s="36">
        <v>-0.11065759637188211</v>
      </c>
      <c r="E28" s="32">
        <v>-0.23726176584986391</v>
      </c>
      <c r="H28">
        <f>B$25/B$22*Table!G8</f>
        <v>2674.8281786941579</v>
      </c>
      <c r="I28">
        <f>B$25/B$22*Table!C8</f>
        <v>2181.0137457044671</v>
      </c>
    </row>
    <row r="29" spans="1:9">
      <c r="A29" s="40">
        <v>38149</v>
      </c>
      <c r="B29">
        <v>1828</v>
      </c>
      <c r="D29" s="36">
        <v>-6.7822539520652758E-2</v>
      </c>
      <c r="E29" s="32">
        <v>-0.23674321503131524</v>
      </c>
      <c r="H29">
        <f>B$25/B$22*Table!G9</f>
        <v>2674.8281786941579</v>
      </c>
      <c r="I29">
        <f>B$25/B$22*Table!C9</f>
        <v>2674.8281786941579</v>
      </c>
    </row>
    <row r="30" spans="1:9">
      <c r="A30" s="40">
        <v>38156</v>
      </c>
      <c r="B30">
        <v>1595</v>
      </c>
      <c r="D30" s="36">
        <v>-0.12746170678336977</v>
      </c>
      <c r="E30" s="32">
        <v>-0.31779298545765611</v>
      </c>
    </row>
    <row r="31" spans="1:9">
      <c r="A31" s="40">
        <v>38163</v>
      </c>
      <c r="B31">
        <v>1570</v>
      </c>
      <c r="D31" s="36">
        <v>-1.5673981191222541E-2</v>
      </c>
      <c r="E31" s="32">
        <v>-0.28798185941043086</v>
      </c>
    </row>
    <row r="32" spans="1:9">
      <c r="A32" s="40">
        <f t="shared" ref="A32:A46" si="0">A31+7</f>
        <v>38170</v>
      </c>
      <c r="B32">
        <v>1663</v>
      </c>
      <c r="D32" s="36">
        <v>5.9235668789809015E-2</v>
      </c>
      <c r="E32" s="32">
        <v>-0.1519632840387557</v>
      </c>
    </row>
    <row r="33" spans="1:5">
      <c r="A33" s="40">
        <f t="shared" si="0"/>
        <v>38177</v>
      </c>
      <c r="B33">
        <v>2036</v>
      </c>
      <c r="D33" s="36">
        <v>0.22429344558027653</v>
      </c>
      <c r="E33" s="32">
        <v>0.11378555798687096</v>
      </c>
    </row>
    <row r="34" spans="1:5">
      <c r="A34" s="40">
        <f t="shared" si="0"/>
        <v>38184</v>
      </c>
      <c r="B34">
        <v>2216</v>
      </c>
      <c r="D34" s="36">
        <v>8.8408644400785885E-2</v>
      </c>
      <c r="E34" s="32">
        <v>0.38934169278996866</v>
      </c>
    </row>
    <row r="35" spans="1:5">
      <c r="A35" s="40">
        <f t="shared" si="0"/>
        <v>38191</v>
      </c>
      <c r="B35">
        <v>2167</v>
      </c>
      <c r="D35" s="36">
        <v>-2.2111913357400703E-2</v>
      </c>
      <c r="E35" s="32">
        <v>0.38025477707006372</v>
      </c>
    </row>
    <row r="36" spans="1:5">
      <c r="A36" s="40">
        <f t="shared" si="0"/>
        <v>38198</v>
      </c>
      <c r="B36">
        <v>2087</v>
      </c>
      <c r="D36" s="36">
        <v>-3.6917397323488643E-2</v>
      </c>
      <c r="E36" s="32">
        <v>0.25496091401082377</v>
      </c>
    </row>
    <row r="37" spans="1:5">
      <c r="A37" s="40">
        <f t="shared" si="0"/>
        <v>38205</v>
      </c>
      <c r="B37">
        <v>2114</v>
      </c>
      <c r="C37" s="32"/>
      <c r="D37" s="36">
        <v>1.2937230474365125E-2</v>
      </c>
      <c r="E37" s="32">
        <v>3.8310412573673958E-2</v>
      </c>
    </row>
    <row r="38" spans="1:5">
      <c r="A38" s="40">
        <f t="shared" si="0"/>
        <v>38212</v>
      </c>
      <c r="B38">
        <v>2164</v>
      </c>
      <c r="D38" s="36">
        <v>2.3651844843897818E-2</v>
      </c>
      <c r="E38" s="32">
        <v>-2.3465703971119134E-2</v>
      </c>
    </row>
    <row r="39" spans="1:5">
      <c r="A39" s="40">
        <f t="shared" si="0"/>
        <v>38219</v>
      </c>
      <c r="B39">
        <v>2218</v>
      </c>
      <c r="C39" s="36"/>
      <c r="D39" s="36">
        <v>2.4953789279112737E-2</v>
      </c>
      <c r="E39" s="32">
        <v>2.3534840793724143E-2</v>
      </c>
    </row>
    <row r="40" spans="1:5">
      <c r="A40" s="40">
        <f t="shared" si="0"/>
        <v>38226</v>
      </c>
      <c r="B40" s="57">
        <v>2220</v>
      </c>
      <c r="D40" s="36">
        <v>9.0171325518495493E-4</v>
      </c>
      <c r="E40" s="32">
        <v>6.3727839003353992E-2</v>
      </c>
    </row>
    <row r="41" spans="1:5">
      <c r="A41" s="40">
        <f t="shared" si="0"/>
        <v>38233</v>
      </c>
      <c r="B41" s="57">
        <v>2251</v>
      </c>
      <c r="D41" s="36">
        <v>1.3963963963963932E-2</v>
      </c>
      <c r="E41" s="32">
        <v>6.4806054872279972E-2</v>
      </c>
    </row>
    <row r="42" spans="1:5">
      <c r="A42" s="40">
        <f t="shared" si="0"/>
        <v>38240</v>
      </c>
      <c r="B42">
        <v>2265</v>
      </c>
      <c r="D42" s="36">
        <v>6.2194580186583082E-3</v>
      </c>
      <c r="E42" s="32">
        <v>4.6672828096118391E-2</v>
      </c>
    </row>
    <row r="43" spans="1:5">
      <c r="A43" s="40">
        <f t="shared" si="0"/>
        <v>38247</v>
      </c>
      <c r="B43">
        <v>2289</v>
      </c>
      <c r="D43" s="36">
        <v>1.059602649006619E-2</v>
      </c>
      <c r="E43" s="32">
        <v>3.2010820559062125E-2</v>
      </c>
    </row>
    <row r="44" spans="1:5">
      <c r="A44" s="40">
        <f t="shared" si="0"/>
        <v>38254</v>
      </c>
      <c r="B44">
        <v>2400</v>
      </c>
      <c r="D44" s="36">
        <v>4.8492791612057662E-2</v>
      </c>
      <c r="E44" s="32">
        <v>8.1081081081081141E-2</v>
      </c>
    </row>
    <row r="45" spans="1:5">
      <c r="A45" s="40">
        <f t="shared" si="0"/>
        <v>38261</v>
      </c>
      <c r="B45" s="58">
        <v>2422</v>
      </c>
      <c r="C45" s="59"/>
      <c r="D45" s="36">
        <f>B45/B44-1</f>
        <v>9.1666666666667673E-3</v>
      </c>
      <c r="E45" s="36">
        <f>B45/B41-1</f>
        <v>7.5966237227898636E-2</v>
      </c>
    </row>
    <row r="46" spans="1:5">
      <c r="A46" s="40">
        <f t="shared" si="0"/>
        <v>38268</v>
      </c>
      <c r="B46" s="58">
        <v>2450</v>
      </c>
    </row>
    <row r="47" spans="1:5">
      <c r="A47" s="40">
        <f>A46+11</f>
        <v>38279</v>
      </c>
      <c r="B47" s="54">
        <v>2610</v>
      </c>
    </row>
    <row r="48" spans="1:5">
      <c r="A48" s="40">
        <f t="shared" ref="A48:A72" si="1">A47+7</f>
        <v>38286</v>
      </c>
      <c r="B48" s="54">
        <v>2693</v>
      </c>
    </row>
    <row r="49" spans="1:2">
      <c r="A49" s="40">
        <f t="shared" si="1"/>
        <v>38293</v>
      </c>
      <c r="B49" s="54">
        <v>2679</v>
      </c>
    </row>
    <row r="50" spans="1:2">
      <c r="A50" s="40">
        <f t="shared" si="1"/>
        <v>38300</v>
      </c>
      <c r="B50" s="54">
        <v>2641</v>
      </c>
    </row>
    <row r="51" spans="1:2">
      <c r="A51" s="40">
        <f t="shared" si="1"/>
        <v>38307</v>
      </c>
      <c r="B51" s="54">
        <v>2675</v>
      </c>
    </row>
    <row r="52" spans="1:2">
      <c r="A52" s="40">
        <f t="shared" si="1"/>
        <v>38314</v>
      </c>
      <c r="B52" s="54">
        <v>2794</v>
      </c>
    </row>
    <row r="53" spans="1:2">
      <c r="A53" s="40">
        <f t="shared" si="1"/>
        <v>38321</v>
      </c>
      <c r="B53">
        <v>2917</v>
      </c>
    </row>
    <row r="54" spans="1:2">
      <c r="A54" s="40">
        <f t="shared" si="1"/>
        <v>38328</v>
      </c>
      <c r="B54">
        <v>2953</v>
      </c>
    </row>
    <row r="55" spans="1:2">
      <c r="A55" s="40">
        <f t="shared" si="1"/>
        <v>38335</v>
      </c>
      <c r="B55">
        <v>2914</v>
      </c>
    </row>
    <row r="56" spans="1:2">
      <c r="A56" s="40">
        <f t="shared" si="1"/>
        <v>38342</v>
      </c>
      <c r="B56">
        <v>2808</v>
      </c>
    </row>
    <row r="57" spans="1:2">
      <c r="A57" s="40">
        <f t="shared" si="1"/>
        <v>38349</v>
      </c>
      <c r="B57" s="54">
        <v>2616</v>
      </c>
    </row>
    <row r="58" spans="1:2">
      <c r="A58" s="40">
        <f t="shared" si="1"/>
        <v>38356</v>
      </c>
      <c r="B58" s="54">
        <v>2616</v>
      </c>
    </row>
    <row r="59" spans="1:2">
      <c r="A59" s="40">
        <f t="shared" si="1"/>
        <v>38363</v>
      </c>
      <c r="B59">
        <v>2570</v>
      </c>
    </row>
    <row r="60" spans="1:2">
      <c r="A60" s="40">
        <f t="shared" si="1"/>
        <v>38370</v>
      </c>
      <c r="B60">
        <v>2631</v>
      </c>
    </row>
    <row r="61" spans="1:2">
      <c r="A61" s="40">
        <f t="shared" si="1"/>
        <v>38377</v>
      </c>
      <c r="B61">
        <v>2574</v>
      </c>
    </row>
    <row r="62" spans="1:2">
      <c r="A62" s="40">
        <f t="shared" si="1"/>
        <v>38384</v>
      </c>
      <c r="B62">
        <v>2485</v>
      </c>
    </row>
    <row r="63" spans="1:2">
      <c r="A63" s="40">
        <f t="shared" si="1"/>
        <v>38391</v>
      </c>
      <c r="B63">
        <v>2353</v>
      </c>
    </row>
    <row r="64" spans="1:2">
      <c r="A64" s="40">
        <f t="shared" si="1"/>
        <v>38398</v>
      </c>
      <c r="B64">
        <v>2350</v>
      </c>
    </row>
    <row r="65" spans="1:2">
      <c r="A65" s="40">
        <f t="shared" si="1"/>
        <v>38405</v>
      </c>
      <c r="B65">
        <v>2482</v>
      </c>
    </row>
    <row r="66" spans="1:2">
      <c r="A66" s="40">
        <f t="shared" si="1"/>
        <v>38412</v>
      </c>
      <c r="B66">
        <v>2608</v>
      </c>
    </row>
    <row r="67" spans="1:2">
      <c r="A67" s="40">
        <f t="shared" si="1"/>
        <v>38419</v>
      </c>
      <c r="B67">
        <v>2951</v>
      </c>
    </row>
    <row r="68" spans="1:2">
      <c r="A68" s="40">
        <f t="shared" si="1"/>
        <v>38426</v>
      </c>
      <c r="B68">
        <v>2708</v>
      </c>
    </row>
    <row r="69" spans="1:2">
      <c r="A69" s="40">
        <f t="shared" si="1"/>
        <v>38433</v>
      </c>
      <c r="B69">
        <v>2794</v>
      </c>
    </row>
    <row r="70" spans="1:2">
      <c r="A70" s="40">
        <f t="shared" si="1"/>
        <v>38440</v>
      </c>
      <c r="B70">
        <v>2846</v>
      </c>
    </row>
    <row r="71" spans="1:2">
      <c r="A71" s="40">
        <f t="shared" si="1"/>
        <v>38447</v>
      </c>
      <c r="B71">
        <v>2842</v>
      </c>
    </row>
    <row r="72" spans="1:2">
      <c r="A72" s="40">
        <f t="shared" si="1"/>
        <v>38454</v>
      </c>
      <c r="B72">
        <v>2797</v>
      </c>
    </row>
    <row r="73" spans="1:2">
      <c r="A73" s="40">
        <f t="shared" ref="A73:A82" si="2">A72+7</f>
        <v>38461</v>
      </c>
      <c r="B73">
        <v>2740</v>
      </c>
    </row>
    <row r="74" spans="1:2">
      <c r="A74" s="40">
        <f t="shared" si="2"/>
        <v>38468</v>
      </c>
      <c r="B74">
        <v>2547</v>
      </c>
    </row>
    <row r="75" spans="1:2">
      <c r="A75" s="40">
        <f t="shared" si="2"/>
        <v>38475</v>
      </c>
      <c r="B75">
        <v>2418</v>
      </c>
    </row>
    <row r="76" spans="1:2">
      <c r="A76" s="40">
        <f t="shared" si="2"/>
        <v>38482</v>
      </c>
      <c r="B76">
        <v>2441</v>
      </c>
    </row>
    <row r="77" spans="1:2">
      <c r="A77" s="40">
        <f t="shared" si="2"/>
        <v>38489</v>
      </c>
      <c r="B77">
        <v>2428</v>
      </c>
    </row>
    <row r="78" spans="1:2">
      <c r="A78" s="40">
        <f t="shared" si="2"/>
        <v>38496</v>
      </c>
      <c r="B78">
        <v>2371</v>
      </c>
    </row>
    <row r="79" spans="1:2">
      <c r="A79" s="40">
        <f t="shared" si="2"/>
        <v>38503</v>
      </c>
      <c r="B79">
        <v>2302</v>
      </c>
    </row>
    <row r="80" spans="1:2">
      <c r="A80" s="40">
        <f t="shared" si="2"/>
        <v>38510</v>
      </c>
      <c r="B80">
        <v>2199</v>
      </c>
    </row>
    <row r="81" spans="1:2">
      <c r="A81" s="40">
        <f t="shared" si="2"/>
        <v>38517</v>
      </c>
      <c r="B81">
        <v>2113</v>
      </c>
    </row>
    <row r="82" spans="1:2">
      <c r="A82" s="40">
        <f t="shared" si="2"/>
        <v>38524</v>
      </c>
      <c r="B82">
        <v>1996</v>
      </c>
    </row>
    <row r="83" spans="1:2">
      <c r="A83" s="40">
        <f t="shared" ref="A83:A98" si="3">A82+7</f>
        <v>38531</v>
      </c>
      <c r="B83" s="64">
        <v>1898</v>
      </c>
    </row>
    <row r="84" spans="1:2">
      <c r="A84" s="40">
        <f t="shared" si="3"/>
        <v>38538</v>
      </c>
      <c r="B84" s="64">
        <v>1768</v>
      </c>
    </row>
    <row r="85" spans="1:2">
      <c r="A85" s="40">
        <f t="shared" si="3"/>
        <v>38545</v>
      </c>
      <c r="B85" s="64">
        <v>1583</v>
      </c>
    </row>
    <row r="86" spans="1:2">
      <c r="A86" s="40">
        <f t="shared" si="3"/>
        <v>38552</v>
      </c>
      <c r="B86" s="64">
        <v>1515</v>
      </c>
    </row>
    <row r="87" spans="1:2">
      <c r="A87" s="40">
        <f t="shared" si="3"/>
        <v>38559</v>
      </c>
      <c r="B87">
        <v>1383</v>
      </c>
    </row>
    <row r="88" spans="1:2">
      <c r="A88" s="40">
        <f t="shared" si="3"/>
        <v>38566</v>
      </c>
      <c r="B88">
        <v>1294</v>
      </c>
    </row>
    <row r="89" spans="1:2">
      <c r="A89" s="40">
        <f t="shared" si="3"/>
        <v>38573</v>
      </c>
      <c r="B89">
        <v>1240</v>
      </c>
    </row>
    <row r="90" spans="1:2">
      <c r="A90" s="40">
        <f t="shared" si="3"/>
        <v>38580</v>
      </c>
      <c r="B90">
        <v>1267</v>
      </c>
    </row>
    <row r="91" spans="1:2">
      <c r="A91" s="40">
        <f t="shared" si="3"/>
        <v>38587</v>
      </c>
      <c r="B91">
        <v>1491</v>
      </c>
    </row>
    <row r="92" spans="1:2">
      <c r="A92" s="40">
        <f t="shared" si="3"/>
        <v>38594</v>
      </c>
      <c r="B92">
        <v>1588</v>
      </c>
    </row>
    <row r="93" spans="1:2">
      <c r="A93" s="40">
        <f t="shared" si="3"/>
        <v>38601</v>
      </c>
      <c r="B93">
        <v>1534</v>
      </c>
    </row>
    <row r="94" spans="1:2">
      <c r="A94" s="40">
        <f t="shared" si="3"/>
        <v>38608</v>
      </c>
      <c r="B94">
        <v>1583</v>
      </c>
    </row>
    <row r="95" spans="1:2">
      <c r="A95" s="40">
        <f t="shared" si="3"/>
        <v>38615</v>
      </c>
      <c r="B95">
        <v>1675</v>
      </c>
    </row>
    <row r="96" spans="1:2">
      <c r="A96" s="40">
        <f t="shared" si="3"/>
        <v>38622</v>
      </c>
      <c r="B96">
        <v>1749</v>
      </c>
    </row>
    <row r="97" spans="1:2">
      <c r="A97" s="40">
        <f t="shared" si="3"/>
        <v>38629</v>
      </c>
      <c r="B97">
        <v>1721</v>
      </c>
    </row>
    <row r="98" spans="1:2">
      <c r="A98" s="40">
        <f t="shared" si="3"/>
        <v>38636</v>
      </c>
      <c r="B98">
        <v>1751</v>
      </c>
    </row>
    <row r="99" spans="1:2">
      <c r="A99" s="40">
        <f t="shared" ref="A99:A114" si="4">A98+7</f>
        <v>38643</v>
      </c>
      <c r="B99">
        <v>1865</v>
      </c>
    </row>
    <row r="100" spans="1:2">
      <c r="A100" s="40">
        <f t="shared" si="4"/>
        <v>38650</v>
      </c>
      <c r="B100">
        <v>1828</v>
      </c>
    </row>
    <row r="101" spans="1:2">
      <c r="A101" s="40">
        <f t="shared" si="4"/>
        <v>38657</v>
      </c>
      <c r="B101">
        <v>1778</v>
      </c>
    </row>
    <row r="102" spans="1:2">
      <c r="A102" s="40">
        <f t="shared" si="4"/>
        <v>38664</v>
      </c>
      <c r="B102">
        <v>1717</v>
      </c>
    </row>
    <row r="103" spans="1:2">
      <c r="A103" s="40">
        <f t="shared" si="4"/>
        <v>38671</v>
      </c>
      <c r="B103">
        <v>1646</v>
      </c>
    </row>
    <row r="104" spans="1:2">
      <c r="A104" s="40">
        <f t="shared" si="4"/>
        <v>38678</v>
      </c>
      <c r="B104">
        <v>1607</v>
      </c>
    </row>
    <row r="105" spans="1:2">
      <c r="A105" s="40">
        <f t="shared" si="4"/>
        <v>38685</v>
      </c>
      <c r="B105">
        <v>1635</v>
      </c>
    </row>
    <row r="106" spans="1:2">
      <c r="A106" s="40">
        <f t="shared" si="4"/>
        <v>38692</v>
      </c>
      <c r="B106">
        <v>1656</v>
      </c>
    </row>
    <row r="107" spans="1:2">
      <c r="A107" s="40">
        <f t="shared" si="4"/>
        <v>38699</v>
      </c>
      <c r="B107">
        <v>1594</v>
      </c>
    </row>
    <row r="108" spans="1:2">
      <c r="A108" s="40">
        <f t="shared" si="4"/>
        <v>38706</v>
      </c>
      <c r="B108">
        <v>1565</v>
      </c>
    </row>
    <row r="109" spans="1:2">
      <c r="A109" s="40">
        <f t="shared" si="4"/>
        <v>38713</v>
      </c>
      <c r="B109">
        <v>1565</v>
      </c>
    </row>
    <row r="110" spans="1:2">
      <c r="A110" s="40">
        <f t="shared" si="4"/>
        <v>38720</v>
      </c>
      <c r="B110">
        <v>1516</v>
      </c>
    </row>
    <row r="111" spans="1:2">
      <c r="A111" s="40">
        <f t="shared" si="4"/>
        <v>38727</v>
      </c>
      <c r="B111">
        <v>1501</v>
      </c>
    </row>
    <row r="112" spans="1:2">
      <c r="A112" s="40">
        <f t="shared" si="4"/>
        <v>38734</v>
      </c>
      <c r="B112">
        <v>1385</v>
      </c>
    </row>
    <row r="113" spans="1:2">
      <c r="A113" s="40">
        <f t="shared" si="4"/>
        <v>38741</v>
      </c>
      <c r="B113">
        <v>1319</v>
      </c>
    </row>
    <row r="114" spans="1:2">
      <c r="A114" s="40">
        <f t="shared" si="4"/>
        <v>38748</v>
      </c>
      <c r="B114">
        <v>1249</v>
      </c>
    </row>
    <row r="115" spans="1:2">
      <c r="A115" s="40">
        <f t="shared" ref="A115:A160" si="5">A114+7</f>
        <v>38755</v>
      </c>
      <c r="B115">
        <v>1226</v>
      </c>
    </row>
    <row r="116" spans="1:2">
      <c r="A116" s="40">
        <f t="shared" si="5"/>
        <v>38762</v>
      </c>
      <c r="B116">
        <v>1260</v>
      </c>
    </row>
    <row r="117" spans="1:2">
      <c r="A117" s="40">
        <f t="shared" si="5"/>
        <v>38769</v>
      </c>
      <c r="B117">
        <v>1376</v>
      </c>
    </row>
    <row r="118" spans="1:2">
      <c r="A118" s="40">
        <f t="shared" si="5"/>
        <v>38776</v>
      </c>
      <c r="B118">
        <v>1421</v>
      </c>
    </row>
    <row r="119" spans="1:2">
      <c r="A119" s="40">
        <f t="shared" si="5"/>
        <v>38783</v>
      </c>
      <c r="B119">
        <v>1453</v>
      </c>
    </row>
    <row r="120" spans="1:2">
      <c r="A120" s="40">
        <f t="shared" si="5"/>
        <v>38790</v>
      </c>
      <c r="B120">
        <v>1522</v>
      </c>
    </row>
    <row r="121" spans="1:2">
      <c r="A121" s="40">
        <f t="shared" si="5"/>
        <v>38797</v>
      </c>
      <c r="B121">
        <v>1562</v>
      </c>
    </row>
    <row r="122" spans="1:2">
      <c r="A122" s="40">
        <f t="shared" si="5"/>
        <v>38804</v>
      </c>
      <c r="B122">
        <v>1579</v>
      </c>
    </row>
    <row r="123" spans="1:2">
      <c r="A123" s="40">
        <f t="shared" si="5"/>
        <v>38811</v>
      </c>
      <c r="B123">
        <v>1560</v>
      </c>
    </row>
    <row r="124" spans="1:2">
      <c r="A124" s="40">
        <f t="shared" si="5"/>
        <v>38818</v>
      </c>
      <c r="B124">
        <v>1577</v>
      </c>
    </row>
    <row r="125" spans="1:2">
      <c r="A125" s="40">
        <f t="shared" si="5"/>
        <v>38825</v>
      </c>
      <c r="B125">
        <v>1597</v>
      </c>
    </row>
    <row r="126" spans="1:2">
      <c r="A126" s="40">
        <f t="shared" si="5"/>
        <v>38832</v>
      </c>
      <c r="B126">
        <v>1654</v>
      </c>
    </row>
    <row r="127" spans="1:2">
      <c r="A127" s="40">
        <f t="shared" si="5"/>
        <v>38839</v>
      </c>
      <c r="B127">
        <v>1705</v>
      </c>
    </row>
    <row r="128" spans="1:2">
      <c r="A128" s="40">
        <f t="shared" si="5"/>
        <v>38846</v>
      </c>
      <c r="B128">
        <v>1718</v>
      </c>
    </row>
    <row r="129" spans="1:2">
      <c r="A129" s="40">
        <f t="shared" si="5"/>
        <v>38853</v>
      </c>
      <c r="B129">
        <v>1740</v>
      </c>
    </row>
    <row r="130" spans="1:2">
      <c r="A130" s="40">
        <f t="shared" si="5"/>
        <v>38860</v>
      </c>
      <c r="B130">
        <v>1772</v>
      </c>
    </row>
    <row r="131" spans="1:2">
      <c r="A131" s="40">
        <f t="shared" si="5"/>
        <v>38867</v>
      </c>
      <c r="B131">
        <v>1781</v>
      </c>
    </row>
    <row r="132" spans="1:2">
      <c r="A132" s="40">
        <f t="shared" si="5"/>
        <v>38874</v>
      </c>
      <c r="B132">
        <v>1815</v>
      </c>
    </row>
    <row r="133" spans="1:2">
      <c r="A133" s="40">
        <f t="shared" si="5"/>
        <v>38881</v>
      </c>
      <c r="B133">
        <v>1854</v>
      </c>
    </row>
    <row r="134" spans="1:2">
      <c r="A134" s="40">
        <f t="shared" si="5"/>
        <v>38888</v>
      </c>
      <c r="B134">
        <v>1895</v>
      </c>
    </row>
    <row r="135" spans="1:2">
      <c r="A135" s="40">
        <f t="shared" si="5"/>
        <v>38895</v>
      </c>
      <c r="B135">
        <v>1944</v>
      </c>
    </row>
    <row r="136" spans="1:2">
      <c r="A136" s="40">
        <f t="shared" si="5"/>
        <v>38902</v>
      </c>
      <c r="B136">
        <v>1974</v>
      </c>
    </row>
    <row r="137" spans="1:2">
      <c r="A137" s="40">
        <f t="shared" si="5"/>
        <v>38909</v>
      </c>
      <c r="B137">
        <v>1987</v>
      </c>
    </row>
    <row r="138" spans="1:2">
      <c r="A138" s="40">
        <f t="shared" si="5"/>
        <v>38916</v>
      </c>
      <c r="B138">
        <v>2015</v>
      </c>
    </row>
    <row r="139" spans="1:2">
      <c r="A139" s="40">
        <f t="shared" si="5"/>
        <v>38923</v>
      </c>
      <c r="B139">
        <v>2032</v>
      </c>
    </row>
    <row r="140" spans="1:2">
      <c r="A140" s="40">
        <f t="shared" si="5"/>
        <v>38930</v>
      </c>
      <c r="B140">
        <v>2057</v>
      </c>
    </row>
    <row r="141" spans="1:2">
      <c r="A141" s="40">
        <f t="shared" si="5"/>
        <v>38937</v>
      </c>
      <c r="B141">
        <v>2121</v>
      </c>
    </row>
    <row r="142" spans="1:2">
      <c r="A142" s="40">
        <f t="shared" si="5"/>
        <v>38944</v>
      </c>
      <c r="B142">
        <v>2220</v>
      </c>
    </row>
    <row r="143" spans="1:2">
      <c r="A143" s="40">
        <f t="shared" si="5"/>
        <v>38951</v>
      </c>
      <c r="B143">
        <v>2293</v>
      </c>
    </row>
    <row r="144" spans="1:2">
      <c r="A144" s="40">
        <f t="shared" si="5"/>
        <v>38958</v>
      </c>
      <c r="B144">
        <v>2329</v>
      </c>
    </row>
    <row r="145" spans="1:2">
      <c r="A145" s="40">
        <f t="shared" si="5"/>
        <v>38965</v>
      </c>
      <c r="B145">
        <v>2339</v>
      </c>
    </row>
    <row r="146" spans="1:2">
      <c r="A146" s="40">
        <f t="shared" si="5"/>
        <v>38972</v>
      </c>
      <c r="B146">
        <v>2426</v>
      </c>
    </row>
    <row r="147" spans="1:2">
      <c r="A147" s="40">
        <f t="shared" si="5"/>
        <v>38979</v>
      </c>
      <c r="B147">
        <v>2553</v>
      </c>
    </row>
    <row r="148" spans="1:2">
      <c r="A148" s="40">
        <f t="shared" si="5"/>
        <v>38986</v>
      </c>
      <c r="B148">
        <v>2564</v>
      </c>
    </row>
    <row r="149" spans="1:2">
      <c r="A149" s="40">
        <f t="shared" si="5"/>
        <v>38993</v>
      </c>
      <c r="B149">
        <v>2573</v>
      </c>
    </row>
    <row r="150" spans="1:2">
      <c r="A150" s="40">
        <f t="shared" si="5"/>
        <v>39000</v>
      </c>
      <c r="B150">
        <v>2615</v>
      </c>
    </row>
    <row r="151" spans="1:2">
      <c r="A151" s="40">
        <f t="shared" si="5"/>
        <v>39007</v>
      </c>
      <c r="B151">
        <v>2625</v>
      </c>
    </row>
    <row r="152" spans="1:2">
      <c r="A152" s="40">
        <f t="shared" si="5"/>
        <v>39014</v>
      </c>
      <c r="B152">
        <v>2548</v>
      </c>
    </row>
    <row r="153" spans="1:2">
      <c r="A153" s="40">
        <f t="shared" si="5"/>
        <v>39021</v>
      </c>
      <c r="B153">
        <v>2422</v>
      </c>
    </row>
    <row r="154" spans="1:2">
      <c r="A154" s="40">
        <f t="shared" si="5"/>
        <v>39028</v>
      </c>
      <c r="B154">
        <v>2348</v>
      </c>
    </row>
    <row r="155" spans="1:2">
      <c r="A155" s="40">
        <f t="shared" si="5"/>
        <v>39035</v>
      </c>
      <c r="B155">
        <v>2336</v>
      </c>
    </row>
    <row r="156" spans="1:2">
      <c r="A156" s="40">
        <f t="shared" si="5"/>
        <v>39042</v>
      </c>
      <c r="B156">
        <v>2389</v>
      </c>
    </row>
    <row r="157" spans="1:2">
      <c r="A157" s="40">
        <f t="shared" si="5"/>
        <v>39049</v>
      </c>
      <c r="B157">
        <v>2431</v>
      </c>
    </row>
    <row r="158" spans="1:2">
      <c r="A158" s="40">
        <f t="shared" si="5"/>
        <v>39056</v>
      </c>
      <c r="B158">
        <v>2474</v>
      </c>
    </row>
    <row r="159" spans="1:2">
      <c r="A159" s="40">
        <f t="shared" si="5"/>
        <v>39063</v>
      </c>
      <c r="B159">
        <v>2578</v>
      </c>
    </row>
    <row r="160" spans="1:2">
      <c r="A160" s="40">
        <f t="shared" si="5"/>
        <v>39070</v>
      </c>
      <c r="B160">
        <v>2652</v>
      </c>
    </row>
    <row r="161" spans="1:2">
      <c r="A161" s="40">
        <f>A160+3</f>
        <v>39073</v>
      </c>
      <c r="B161">
        <v>2659</v>
      </c>
    </row>
    <row r="162" spans="1:2">
      <c r="A162" s="40">
        <f>A161+11</f>
        <v>39084</v>
      </c>
      <c r="B162">
        <v>2657</v>
      </c>
    </row>
    <row r="163" spans="1:2">
      <c r="A163" s="40">
        <f t="shared" ref="A163:A245" si="6">A162+7</f>
        <v>39091</v>
      </c>
      <c r="B163">
        <v>2646</v>
      </c>
    </row>
    <row r="164" spans="1:2">
      <c r="A164" s="40">
        <f t="shared" si="6"/>
        <v>39098</v>
      </c>
      <c r="B164">
        <v>2605</v>
      </c>
    </row>
    <row r="165" spans="1:2">
      <c r="A165" s="40">
        <f t="shared" si="6"/>
        <v>39105</v>
      </c>
      <c r="B165">
        <v>2525</v>
      </c>
    </row>
    <row r="166" spans="1:2">
      <c r="A166" s="40">
        <f t="shared" si="6"/>
        <v>39112</v>
      </c>
      <c r="B166">
        <v>2510</v>
      </c>
    </row>
    <row r="167" spans="1:2">
      <c r="A167" s="40">
        <f t="shared" si="6"/>
        <v>39119</v>
      </c>
      <c r="B167">
        <v>2461</v>
      </c>
    </row>
    <row r="168" spans="1:2">
      <c r="A168" s="40">
        <f t="shared" si="6"/>
        <v>39126</v>
      </c>
      <c r="B168">
        <v>2457</v>
      </c>
    </row>
    <row r="169" spans="1:2">
      <c r="A169" s="40">
        <f t="shared" si="6"/>
        <v>39133</v>
      </c>
      <c r="B169">
        <v>2499</v>
      </c>
    </row>
    <row r="170" spans="1:2">
      <c r="A170" s="40">
        <f t="shared" si="6"/>
        <v>39140</v>
      </c>
      <c r="B170">
        <v>2594</v>
      </c>
    </row>
    <row r="171" spans="1:2">
      <c r="A171" s="40">
        <f t="shared" si="6"/>
        <v>39147</v>
      </c>
      <c r="B171">
        <v>2716</v>
      </c>
    </row>
    <row r="172" spans="1:2">
      <c r="A172" s="40">
        <f t="shared" si="6"/>
        <v>39154</v>
      </c>
      <c r="B172">
        <v>2837</v>
      </c>
    </row>
    <row r="173" spans="1:2">
      <c r="A173" s="40">
        <f t="shared" si="6"/>
        <v>39161</v>
      </c>
      <c r="B173">
        <v>2900</v>
      </c>
    </row>
    <row r="174" spans="1:2">
      <c r="A174" s="40">
        <f t="shared" si="6"/>
        <v>39168</v>
      </c>
      <c r="B174">
        <v>2980</v>
      </c>
    </row>
    <row r="175" spans="1:2">
      <c r="A175" s="40">
        <f t="shared" si="6"/>
        <v>39175</v>
      </c>
      <c r="B175">
        <v>2944</v>
      </c>
    </row>
    <row r="176" spans="1:2">
      <c r="A176" s="40">
        <f t="shared" si="6"/>
        <v>39182</v>
      </c>
      <c r="B176">
        <v>2980</v>
      </c>
    </row>
    <row r="177" spans="1:3">
      <c r="A177" s="40">
        <f t="shared" si="6"/>
        <v>39189</v>
      </c>
      <c r="B177">
        <v>3143</v>
      </c>
    </row>
    <row r="178" spans="1:3">
      <c r="A178" s="40">
        <f t="shared" si="6"/>
        <v>39196</v>
      </c>
      <c r="B178">
        <v>3300</v>
      </c>
    </row>
    <row r="179" spans="1:3">
      <c r="A179" s="40">
        <f t="shared" si="6"/>
        <v>39203</v>
      </c>
      <c r="B179">
        <v>3426</v>
      </c>
    </row>
    <row r="180" spans="1:3">
      <c r="A180" s="40">
        <f t="shared" si="6"/>
        <v>39210</v>
      </c>
      <c r="B180">
        <v>3537</v>
      </c>
    </row>
    <row r="181" spans="1:3">
      <c r="A181" s="40">
        <f t="shared" si="6"/>
        <v>39217</v>
      </c>
      <c r="B181">
        <v>3681</v>
      </c>
    </row>
    <row r="182" spans="1:3">
      <c r="A182" s="40">
        <f t="shared" si="6"/>
        <v>39224</v>
      </c>
      <c r="B182">
        <v>3688</v>
      </c>
    </row>
    <row r="183" spans="1:3">
      <c r="A183" s="40">
        <f>A182+7</f>
        <v>39231</v>
      </c>
      <c r="B183">
        <v>3688</v>
      </c>
    </row>
    <row r="184" spans="1:3">
      <c r="A184" s="40">
        <f t="shared" si="6"/>
        <v>39238</v>
      </c>
      <c r="B184">
        <v>3582</v>
      </c>
    </row>
    <row r="185" spans="1:3">
      <c r="A185" s="40">
        <f t="shared" si="6"/>
        <v>39245</v>
      </c>
      <c r="B185">
        <v>3509</v>
      </c>
    </row>
    <row r="186" spans="1:3">
      <c r="A186" s="40">
        <f>A185+7</f>
        <v>39252</v>
      </c>
      <c r="B186">
        <v>3442</v>
      </c>
    </row>
    <row r="187" spans="1:3">
      <c r="A187" s="40">
        <f t="shared" si="6"/>
        <v>39259</v>
      </c>
      <c r="B187">
        <v>3500</v>
      </c>
    </row>
    <row r="188" spans="1:3">
      <c r="A188" s="40">
        <f t="shared" si="6"/>
        <v>39266</v>
      </c>
      <c r="B188">
        <v>3524</v>
      </c>
    </row>
    <row r="189" spans="1:3">
      <c r="A189" s="40">
        <f t="shared" si="6"/>
        <v>39273</v>
      </c>
      <c r="B189">
        <v>3599</v>
      </c>
    </row>
    <row r="190" spans="1:3">
      <c r="A190" s="40">
        <f t="shared" si="6"/>
        <v>39280</v>
      </c>
      <c r="B190">
        <v>3734</v>
      </c>
    </row>
    <row r="191" spans="1:3">
      <c r="A191" s="40">
        <f t="shared" si="6"/>
        <v>39287</v>
      </c>
      <c r="B191">
        <v>3855</v>
      </c>
    </row>
    <row r="192" spans="1:3">
      <c r="A192" s="40">
        <f t="shared" si="6"/>
        <v>39294</v>
      </c>
      <c r="B192">
        <v>3996</v>
      </c>
    </row>
    <row r="193" spans="1:4">
      <c r="A193" s="40">
        <f t="shared" si="6"/>
        <v>39301</v>
      </c>
      <c r="B193">
        <v>4050</v>
      </c>
    </row>
    <row r="194" spans="1:4">
      <c r="A194" s="40">
        <f t="shared" si="6"/>
        <v>39308</v>
      </c>
      <c r="B194">
        <v>4140</v>
      </c>
    </row>
    <row r="195" spans="1:4">
      <c r="A195" s="40">
        <f t="shared" si="6"/>
        <v>39315</v>
      </c>
      <c r="B195">
        <v>4225</v>
      </c>
    </row>
    <row r="196" spans="1:4">
      <c r="A196" s="40">
        <f t="shared" si="6"/>
        <v>39322</v>
      </c>
      <c r="B196">
        <v>4279</v>
      </c>
    </row>
    <row r="197" spans="1:4">
      <c r="A197" s="40">
        <f t="shared" si="6"/>
        <v>39329</v>
      </c>
      <c r="B197">
        <v>4320</v>
      </c>
    </row>
    <row r="198" spans="1:4">
      <c r="A198" s="40">
        <f t="shared" si="6"/>
        <v>39336</v>
      </c>
      <c r="B198">
        <v>4450</v>
      </c>
    </row>
    <row r="199" spans="1:4">
      <c r="A199" s="40">
        <f t="shared" si="6"/>
        <v>39343</v>
      </c>
      <c r="B199">
        <v>4510</v>
      </c>
    </row>
    <row r="200" spans="1:4">
      <c r="A200" s="40">
        <f t="shared" si="6"/>
        <v>39350</v>
      </c>
      <c r="B200">
        <v>4560</v>
      </c>
      <c r="D200" s="77"/>
    </row>
    <row r="201" spans="1:4" ht="13">
      <c r="A201" s="40">
        <f t="shared" si="6"/>
        <v>39357</v>
      </c>
      <c r="B201" s="79" t="s">
        <v>118</v>
      </c>
    </row>
    <row r="202" spans="1:4">
      <c r="A202" s="40">
        <f t="shared" si="6"/>
        <v>39364</v>
      </c>
    </row>
    <row r="203" spans="1:4">
      <c r="A203" s="40">
        <f t="shared" si="6"/>
        <v>39371</v>
      </c>
    </row>
    <row r="204" spans="1:4">
      <c r="A204" s="40">
        <f t="shared" si="6"/>
        <v>39378</v>
      </c>
    </row>
    <row r="205" spans="1:4">
      <c r="A205" s="40">
        <f t="shared" si="6"/>
        <v>39385</v>
      </c>
    </row>
    <row r="206" spans="1:4">
      <c r="A206" s="40">
        <f t="shared" si="6"/>
        <v>39392</v>
      </c>
      <c r="C206" t="s">
        <v>126</v>
      </c>
    </row>
    <row r="207" spans="1:4">
      <c r="A207" s="40">
        <f t="shared" si="6"/>
        <v>39399</v>
      </c>
    </row>
    <row r="208" spans="1:4">
      <c r="A208" s="40">
        <f t="shared" si="6"/>
        <v>39406</v>
      </c>
    </row>
    <row r="209" spans="1:1">
      <c r="A209" s="40">
        <f t="shared" si="6"/>
        <v>39413</v>
      </c>
    </row>
    <row r="210" spans="1:1">
      <c r="A210" s="40">
        <f t="shared" si="6"/>
        <v>39420</v>
      </c>
    </row>
    <row r="211" spans="1:1">
      <c r="A211" s="40">
        <f t="shared" si="6"/>
        <v>39427</v>
      </c>
    </row>
    <row r="212" spans="1:1">
      <c r="A212" s="40">
        <f t="shared" si="6"/>
        <v>39434</v>
      </c>
    </row>
    <row r="213" spans="1:1">
      <c r="A213" s="40">
        <f t="shared" si="6"/>
        <v>39441</v>
      </c>
    </row>
    <row r="214" spans="1:1">
      <c r="A214" s="40">
        <f t="shared" si="6"/>
        <v>39448</v>
      </c>
    </row>
    <row r="215" spans="1:1">
      <c r="A215" s="40">
        <f t="shared" si="6"/>
        <v>39455</v>
      </c>
    </row>
    <row r="216" spans="1:1">
      <c r="A216" s="40">
        <f t="shared" si="6"/>
        <v>39462</v>
      </c>
    </row>
    <row r="217" spans="1:1">
      <c r="A217" s="40">
        <f t="shared" si="6"/>
        <v>39469</v>
      </c>
    </row>
    <row r="218" spans="1:1">
      <c r="A218" s="40">
        <f t="shared" si="6"/>
        <v>39476</v>
      </c>
    </row>
    <row r="219" spans="1:1">
      <c r="A219" s="40">
        <f t="shared" si="6"/>
        <v>39483</v>
      </c>
    </row>
    <row r="220" spans="1:1">
      <c r="A220" s="40">
        <f t="shared" si="6"/>
        <v>39490</v>
      </c>
    </row>
    <row r="221" spans="1:1">
      <c r="A221" s="40">
        <f t="shared" si="6"/>
        <v>39497</v>
      </c>
    </row>
    <row r="222" spans="1:1">
      <c r="A222" s="40">
        <f t="shared" si="6"/>
        <v>39504</v>
      </c>
    </row>
    <row r="223" spans="1:1">
      <c r="A223" s="40">
        <f t="shared" si="6"/>
        <v>39511</v>
      </c>
    </row>
    <row r="224" spans="1:1">
      <c r="A224" s="40">
        <f t="shared" si="6"/>
        <v>39518</v>
      </c>
    </row>
    <row r="225" spans="1:1">
      <c r="A225" s="40">
        <f t="shared" si="6"/>
        <v>39525</v>
      </c>
    </row>
    <row r="226" spans="1:1">
      <c r="A226" s="40">
        <f t="shared" si="6"/>
        <v>39532</v>
      </c>
    </row>
    <row r="227" spans="1:1">
      <c r="A227" s="40">
        <f t="shared" si="6"/>
        <v>39539</v>
      </c>
    </row>
    <row r="228" spans="1:1">
      <c r="A228" s="40">
        <f t="shared" si="6"/>
        <v>39546</v>
      </c>
    </row>
    <row r="229" spans="1:1">
      <c r="A229" s="40">
        <f t="shared" si="6"/>
        <v>39553</v>
      </c>
    </row>
    <row r="230" spans="1:1">
      <c r="A230" s="40">
        <f t="shared" si="6"/>
        <v>39560</v>
      </c>
    </row>
    <row r="231" spans="1:1">
      <c r="A231" s="40">
        <f t="shared" si="6"/>
        <v>39567</v>
      </c>
    </row>
    <row r="232" spans="1:1">
      <c r="A232" s="40">
        <f t="shared" si="6"/>
        <v>39574</v>
      </c>
    </row>
    <row r="233" spans="1:1">
      <c r="A233" s="40">
        <f t="shared" si="6"/>
        <v>39581</v>
      </c>
    </row>
    <row r="234" spans="1:1">
      <c r="A234" s="40">
        <f t="shared" si="6"/>
        <v>39588</v>
      </c>
    </row>
    <row r="235" spans="1:1">
      <c r="A235" s="40">
        <f t="shared" si="6"/>
        <v>39595</v>
      </c>
    </row>
    <row r="236" spans="1:1">
      <c r="A236" s="40">
        <f t="shared" si="6"/>
        <v>39602</v>
      </c>
    </row>
    <row r="237" spans="1:1">
      <c r="A237" s="40">
        <f t="shared" si="6"/>
        <v>39609</v>
      </c>
    </row>
    <row r="238" spans="1:1">
      <c r="A238" s="40">
        <f t="shared" si="6"/>
        <v>39616</v>
      </c>
    </row>
    <row r="239" spans="1:1">
      <c r="A239" s="40">
        <f t="shared" si="6"/>
        <v>39623</v>
      </c>
    </row>
    <row r="240" spans="1:1">
      <c r="A240" s="40">
        <f t="shared" si="6"/>
        <v>39630</v>
      </c>
    </row>
    <row r="241" spans="1:1">
      <c r="A241" s="40">
        <f t="shared" si="6"/>
        <v>39637</v>
      </c>
    </row>
    <row r="242" spans="1:1">
      <c r="A242" s="40">
        <f>A241+7</f>
        <v>39644</v>
      </c>
    </row>
    <row r="243" spans="1:1">
      <c r="A243" s="40">
        <f t="shared" si="6"/>
        <v>39651</v>
      </c>
    </row>
    <row r="244" spans="1:1">
      <c r="A244" s="40">
        <f t="shared" si="6"/>
        <v>39658</v>
      </c>
    </row>
    <row r="245" spans="1:1">
      <c r="A245" s="40">
        <f t="shared" si="6"/>
        <v>39665</v>
      </c>
    </row>
    <row r="246" spans="1:1">
      <c r="A246" s="40">
        <f t="shared" ref="A246:A303" si="7">A245+7</f>
        <v>39672</v>
      </c>
    </row>
    <row r="247" spans="1:1">
      <c r="A247" s="40">
        <f t="shared" si="7"/>
        <v>39679</v>
      </c>
    </row>
    <row r="248" spans="1:1">
      <c r="A248" s="40">
        <f t="shared" si="7"/>
        <v>39686</v>
      </c>
    </row>
    <row r="249" spans="1:1">
      <c r="A249" s="40">
        <f t="shared" si="7"/>
        <v>39693</v>
      </c>
    </row>
    <row r="250" spans="1:1">
      <c r="A250" s="40">
        <f t="shared" si="7"/>
        <v>39700</v>
      </c>
    </row>
    <row r="251" spans="1:1">
      <c r="A251" s="40">
        <f t="shared" si="7"/>
        <v>39707</v>
      </c>
    </row>
    <row r="252" spans="1:1">
      <c r="A252" s="40">
        <f t="shared" si="7"/>
        <v>39714</v>
      </c>
    </row>
    <row r="253" spans="1:1">
      <c r="A253" s="40">
        <f t="shared" si="7"/>
        <v>39721</v>
      </c>
    </row>
    <row r="254" spans="1:1">
      <c r="A254" s="40">
        <f t="shared" si="7"/>
        <v>39728</v>
      </c>
    </row>
    <row r="255" spans="1:1">
      <c r="A255" s="40">
        <f t="shared" si="7"/>
        <v>39735</v>
      </c>
    </row>
    <row r="256" spans="1:1">
      <c r="A256" s="40">
        <f t="shared" si="7"/>
        <v>39742</v>
      </c>
    </row>
    <row r="257" spans="1:1">
      <c r="A257" s="40">
        <f t="shared" si="7"/>
        <v>39749</v>
      </c>
    </row>
    <row r="258" spans="1:1">
      <c r="A258" s="40">
        <f t="shared" si="7"/>
        <v>39756</v>
      </c>
    </row>
    <row r="259" spans="1:1">
      <c r="A259" s="40">
        <f t="shared" si="7"/>
        <v>39763</v>
      </c>
    </row>
    <row r="260" spans="1:1">
      <c r="A260" s="40">
        <f t="shared" si="7"/>
        <v>39770</v>
      </c>
    </row>
    <row r="261" spans="1:1">
      <c r="A261" s="40">
        <f t="shared" si="7"/>
        <v>39777</v>
      </c>
    </row>
    <row r="262" spans="1:1">
      <c r="A262" s="40">
        <f t="shared" si="7"/>
        <v>39784</v>
      </c>
    </row>
    <row r="263" spans="1:1">
      <c r="A263" s="40">
        <f t="shared" si="7"/>
        <v>39791</v>
      </c>
    </row>
    <row r="264" spans="1:1">
      <c r="A264" s="40">
        <f t="shared" si="7"/>
        <v>39798</v>
      </c>
    </row>
    <row r="265" spans="1:1">
      <c r="A265" s="40">
        <f t="shared" si="7"/>
        <v>39805</v>
      </c>
    </row>
    <row r="266" spans="1:1">
      <c r="A266" s="40">
        <f t="shared" si="7"/>
        <v>39812</v>
      </c>
    </row>
    <row r="267" spans="1:1">
      <c r="A267" s="40">
        <f t="shared" si="7"/>
        <v>39819</v>
      </c>
    </row>
    <row r="268" spans="1:1">
      <c r="A268" s="40">
        <f t="shared" si="7"/>
        <v>39826</v>
      </c>
    </row>
    <row r="269" spans="1:1">
      <c r="A269" s="40">
        <f t="shared" si="7"/>
        <v>39833</v>
      </c>
    </row>
    <row r="270" spans="1:1">
      <c r="A270" s="40">
        <f t="shared" si="7"/>
        <v>39840</v>
      </c>
    </row>
    <row r="271" spans="1:1">
      <c r="A271" s="40">
        <f t="shared" si="7"/>
        <v>39847</v>
      </c>
    </row>
    <row r="272" spans="1:1">
      <c r="A272" s="40">
        <f t="shared" si="7"/>
        <v>39854</v>
      </c>
    </row>
    <row r="273" spans="1:1">
      <c r="A273" s="40">
        <f t="shared" si="7"/>
        <v>39861</v>
      </c>
    </row>
    <row r="274" spans="1:1">
      <c r="A274" s="40">
        <f t="shared" si="7"/>
        <v>39868</v>
      </c>
    </row>
    <row r="275" spans="1:1">
      <c r="A275" s="40">
        <f t="shared" si="7"/>
        <v>39875</v>
      </c>
    </row>
    <row r="276" spans="1:1">
      <c r="A276" s="40">
        <f t="shared" si="7"/>
        <v>39882</v>
      </c>
    </row>
    <row r="277" spans="1:1">
      <c r="A277" s="40">
        <f t="shared" si="7"/>
        <v>39889</v>
      </c>
    </row>
    <row r="278" spans="1:1">
      <c r="A278" s="40">
        <f t="shared" si="7"/>
        <v>39896</v>
      </c>
    </row>
    <row r="279" spans="1:1">
      <c r="A279" s="40">
        <f t="shared" si="7"/>
        <v>39903</v>
      </c>
    </row>
    <row r="280" spans="1:1">
      <c r="A280" s="40">
        <f t="shared" si="7"/>
        <v>39910</v>
      </c>
    </row>
    <row r="281" spans="1:1">
      <c r="A281" s="40">
        <f t="shared" si="7"/>
        <v>39917</v>
      </c>
    </row>
    <row r="282" spans="1:1">
      <c r="A282" s="40">
        <f t="shared" si="7"/>
        <v>39924</v>
      </c>
    </row>
    <row r="283" spans="1:1">
      <c r="A283" s="40">
        <f t="shared" si="7"/>
        <v>39931</v>
      </c>
    </row>
    <row r="284" spans="1:1">
      <c r="A284" s="40">
        <f t="shared" si="7"/>
        <v>39938</v>
      </c>
    </row>
    <row r="285" spans="1:1">
      <c r="A285" s="40">
        <f t="shared" si="7"/>
        <v>39945</v>
      </c>
    </row>
    <row r="286" spans="1:1">
      <c r="A286" s="40">
        <f t="shared" si="7"/>
        <v>39952</v>
      </c>
    </row>
    <row r="287" spans="1:1">
      <c r="A287" s="40">
        <f t="shared" si="7"/>
        <v>39959</v>
      </c>
    </row>
    <row r="288" spans="1:1">
      <c r="A288" s="40">
        <f t="shared" si="7"/>
        <v>39966</v>
      </c>
    </row>
    <row r="289" spans="1:1">
      <c r="A289" s="40">
        <f t="shared" si="7"/>
        <v>39973</v>
      </c>
    </row>
    <row r="290" spans="1:1">
      <c r="A290" s="40">
        <f t="shared" si="7"/>
        <v>39980</v>
      </c>
    </row>
    <row r="291" spans="1:1">
      <c r="A291" s="40">
        <f t="shared" si="7"/>
        <v>39987</v>
      </c>
    </row>
    <row r="292" spans="1:1">
      <c r="A292" s="40">
        <f t="shared" si="7"/>
        <v>39994</v>
      </c>
    </row>
    <row r="293" spans="1:1">
      <c r="A293" s="40">
        <f t="shared" si="7"/>
        <v>40001</v>
      </c>
    </row>
    <row r="294" spans="1:1">
      <c r="A294" s="40">
        <f t="shared" si="7"/>
        <v>40008</v>
      </c>
    </row>
    <row r="295" spans="1:1">
      <c r="A295" s="40">
        <f t="shared" si="7"/>
        <v>40015</v>
      </c>
    </row>
    <row r="296" spans="1:1">
      <c r="A296" s="40">
        <f t="shared" si="7"/>
        <v>40022</v>
      </c>
    </row>
    <row r="297" spans="1:1">
      <c r="A297" s="40">
        <f t="shared" si="7"/>
        <v>40029</v>
      </c>
    </row>
    <row r="298" spans="1:1">
      <c r="A298" s="40">
        <f t="shared" si="7"/>
        <v>40036</v>
      </c>
    </row>
    <row r="299" spans="1:1">
      <c r="A299" s="40">
        <f t="shared" si="7"/>
        <v>40043</v>
      </c>
    </row>
    <row r="300" spans="1:1">
      <c r="A300" s="40">
        <f t="shared" si="7"/>
        <v>40050</v>
      </c>
    </row>
    <row r="301" spans="1:1">
      <c r="A301" s="40">
        <f t="shared" si="7"/>
        <v>40057</v>
      </c>
    </row>
    <row r="302" spans="1:1">
      <c r="A302" s="40">
        <f t="shared" si="7"/>
        <v>40064</v>
      </c>
    </row>
    <row r="303" spans="1:1">
      <c r="A303" s="40">
        <f t="shared" si="7"/>
        <v>40071</v>
      </c>
    </row>
    <row r="304" spans="1:1">
      <c r="A304" s="40">
        <f t="shared" ref="A304:A370" si="8">A303+7</f>
        <v>40078</v>
      </c>
    </row>
    <row r="305" spans="1:1">
      <c r="A305" s="40">
        <f t="shared" si="8"/>
        <v>40085</v>
      </c>
    </row>
    <row r="306" spans="1:1">
      <c r="A306" s="40">
        <f t="shared" si="8"/>
        <v>40092</v>
      </c>
    </row>
    <row r="307" spans="1:1">
      <c r="A307" s="40">
        <f t="shared" si="8"/>
        <v>40099</v>
      </c>
    </row>
    <row r="308" spans="1:1">
      <c r="A308" s="40">
        <f t="shared" si="8"/>
        <v>40106</v>
      </c>
    </row>
    <row r="309" spans="1:1">
      <c r="A309" s="40">
        <f t="shared" si="8"/>
        <v>40113</v>
      </c>
    </row>
    <row r="310" spans="1:1">
      <c r="A310" s="40">
        <f t="shared" si="8"/>
        <v>40120</v>
      </c>
    </row>
    <row r="311" spans="1:1">
      <c r="A311" s="40">
        <f t="shared" si="8"/>
        <v>40127</v>
      </c>
    </row>
    <row r="312" spans="1:1">
      <c r="A312" s="40">
        <f t="shared" si="8"/>
        <v>40134</v>
      </c>
    </row>
    <row r="313" spans="1:1">
      <c r="A313" s="40">
        <f t="shared" si="8"/>
        <v>40141</v>
      </c>
    </row>
    <row r="314" spans="1:1">
      <c r="A314" s="40">
        <f t="shared" si="8"/>
        <v>40148</v>
      </c>
    </row>
    <row r="315" spans="1:1">
      <c r="A315" s="40">
        <f t="shared" si="8"/>
        <v>40155</v>
      </c>
    </row>
    <row r="316" spans="1:1">
      <c r="A316" s="40">
        <f t="shared" si="8"/>
        <v>40162</v>
      </c>
    </row>
    <row r="317" spans="1:1">
      <c r="A317" s="40">
        <f t="shared" si="8"/>
        <v>40169</v>
      </c>
    </row>
    <row r="318" spans="1:1">
      <c r="A318" s="40">
        <f t="shared" si="8"/>
        <v>40176</v>
      </c>
    </row>
    <row r="319" spans="1:1">
      <c r="A319" s="40">
        <f t="shared" si="8"/>
        <v>40183</v>
      </c>
    </row>
    <row r="320" spans="1:1">
      <c r="A320" s="40">
        <f t="shared" si="8"/>
        <v>40190</v>
      </c>
    </row>
    <row r="321" spans="1:1">
      <c r="A321" s="40">
        <f t="shared" si="8"/>
        <v>40197</v>
      </c>
    </row>
    <row r="322" spans="1:1">
      <c r="A322" s="40">
        <f t="shared" si="8"/>
        <v>40204</v>
      </c>
    </row>
    <row r="323" spans="1:1">
      <c r="A323" s="40">
        <f t="shared" si="8"/>
        <v>40211</v>
      </c>
    </row>
    <row r="324" spans="1:1">
      <c r="A324" s="40">
        <f t="shared" si="8"/>
        <v>40218</v>
      </c>
    </row>
    <row r="325" spans="1:1">
      <c r="A325" s="40">
        <f t="shared" si="8"/>
        <v>40225</v>
      </c>
    </row>
    <row r="326" spans="1:1">
      <c r="A326" s="40">
        <f t="shared" si="8"/>
        <v>40232</v>
      </c>
    </row>
    <row r="327" spans="1:1">
      <c r="A327" s="40">
        <f t="shared" si="8"/>
        <v>40239</v>
      </c>
    </row>
    <row r="328" spans="1:1">
      <c r="A328" s="40">
        <f t="shared" si="8"/>
        <v>40246</v>
      </c>
    </row>
    <row r="329" spans="1:1">
      <c r="A329" s="40">
        <f t="shared" si="8"/>
        <v>40253</v>
      </c>
    </row>
    <row r="330" spans="1:1">
      <c r="A330" s="40">
        <f t="shared" si="8"/>
        <v>40260</v>
      </c>
    </row>
    <row r="331" spans="1:1">
      <c r="A331" s="40">
        <f t="shared" si="8"/>
        <v>40267</v>
      </c>
    </row>
    <row r="332" spans="1:1">
      <c r="A332" s="40">
        <f t="shared" si="8"/>
        <v>40274</v>
      </c>
    </row>
    <row r="333" spans="1:1">
      <c r="A333" s="40">
        <f t="shared" si="8"/>
        <v>40281</v>
      </c>
    </row>
    <row r="334" spans="1:1">
      <c r="A334" s="40">
        <f>A333+7</f>
        <v>40288</v>
      </c>
    </row>
    <row r="335" spans="1:1">
      <c r="A335" s="40">
        <f t="shared" si="8"/>
        <v>40295</v>
      </c>
    </row>
    <row r="336" spans="1:1">
      <c r="A336" s="40">
        <f t="shared" si="8"/>
        <v>40302</v>
      </c>
    </row>
    <row r="337" spans="1:1">
      <c r="A337" s="40">
        <f t="shared" si="8"/>
        <v>40309</v>
      </c>
    </row>
    <row r="338" spans="1:1">
      <c r="A338" s="40">
        <f t="shared" si="8"/>
        <v>40316</v>
      </c>
    </row>
    <row r="339" spans="1:1">
      <c r="A339" s="40">
        <f t="shared" si="8"/>
        <v>40323</v>
      </c>
    </row>
    <row r="340" spans="1:1">
      <c r="A340" s="40">
        <f t="shared" si="8"/>
        <v>40330</v>
      </c>
    </row>
    <row r="341" spans="1:1">
      <c r="A341" s="40">
        <f t="shared" si="8"/>
        <v>40337</v>
      </c>
    </row>
    <row r="342" spans="1:1">
      <c r="A342" s="40">
        <f t="shared" si="8"/>
        <v>40344</v>
      </c>
    </row>
    <row r="343" spans="1:1">
      <c r="A343" s="40">
        <f t="shared" si="8"/>
        <v>40351</v>
      </c>
    </row>
    <row r="344" spans="1:1">
      <c r="A344" s="40">
        <f t="shared" si="8"/>
        <v>40358</v>
      </c>
    </row>
    <row r="345" spans="1:1">
      <c r="A345" s="40">
        <f t="shared" si="8"/>
        <v>40365</v>
      </c>
    </row>
    <row r="346" spans="1:1">
      <c r="A346" s="40">
        <f t="shared" si="8"/>
        <v>40372</v>
      </c>
    </row>
    <row r="347" spans="1:1">
      <c r="A347" s="40">
        <f t="shared" si="8"/>
        <v>40379</v>
      </c>
    </row>
    <row r="348" spans="1:1">
      <c r="A348" s="40">
        <f t="shared" si="8"/>
        <v>40386</v>
      </c>
    </row>
    <row r="349" spans="1:1">
      <c r="A349" s="40">
        <f t="shared" si="8"/>
        <v>40393</v>
      </c>
    </row>
    <row r="350" spans="1:1">
      <c r="A350" s="40">
        <f t="shared" si="8"/>
        <v>40400</v>
      </c>
    </row>
    <row r="351" spans="1:1">
      <c r="A351" s="40">
        <f t="shared" si="8"/>
        <v>40407</v>
      </c>
    </row>
    <row r="352" spans="1:1">
      <c r="A352" s="40">
        <f t="shared" si="8"/>
        <v>40414</v>
      </c>
    </row>
    <row r="353" spans="1:1">
      <c r="A353" s="40">
        <f t="shared" si="8"/>
        <v>40421</v>
      </c>
    </row>
    <row r="354" spans="1:1">
      <c r="A354" s="40">
        <f t="shared" si="8"/>
        <v>40428</v>
      </c>
    </row>
    <row r="355" spans="1:1">
      <c r="A355" s="40">
        <f t="shared" si="8"/>
        <v>40435</v>
      </c>
    </row>
    <row r="356" spans="1:1">
      <c r="A356" s="40">
        <f t="shared" si="8"/>
        <v>40442</v>
      </c>
    </row>
    <row r="357" spans="1:1">
      <c r="A357" s="40">
        <f t="shared" si="8"/>
        <v>40449</v>
      </c>
    </row>
    <row r="358" spans="1:1">
      <c r="A358" s="40">
        <f t="shared" si="8"/>
        <v>40456</v>
      </c>
    </row>
    <row r="359" spans="1:1">
      <c r="A359" s="40">
        <f t="shared" si="8"/>
        <v>40463</v>
      </c>
    </row>
    <row r="360" spans="1:1">
      <c r="A360" s="40">
        <f t="shared" si="8"/>
        <v>40470</v>
      </c>
    </row>
    <row r="361" spans="1:1">
      <c r="A361" s="40">
        <f t="shared" si="8"/>
        <v>40477</v>
      </c>
    </row>
    <row r="362" spans="1:1">
      <c r="A362" s="40">
        <f t="shared" si="8"/>
        <v>40484</v>
      </c>
    </row>
    <row r="363" spans="1:1">
      <c r="A363" s="40">
        <f t="shared" si="8"/>
        <v>40491</v>
      </c>
    </row>
    <row r="364" spans="1:1">
      <c r="A364" s="40">
        <f t="shared" si="8"/>
        <v>40498</v>
      </c>
    </row>
    <row r="365" spans="1:1">
      <c r="A365" s="40">
        <f t="shared" si="8"/>
        <v>40505</v>
      </c>
    </row>
    <row r="366" spans="1:1">
      <c r="A366" s="40">
        <f t="shared" si="8"/>
        <v>40512</v>
      </c>
    </row>
    <row r="367" spans="1:1">
      <c r="A367" s="40">
        <f t="shared" si="8"/>
        <v>40519</v>
      </c>
    </row>
    <row r="368" spans="1:1">
      <c r="A368" s="40">
        <f t="shared" si="8"/>
        <v>40526</v>
      </c>
    </row>
    <row r="369" spans="1:1">
      <c r="A369" s="40">
        <f t="shared" si="8"/>
        <v>40533</v>
      </c>
    </row>
    <row r="370" spans="1:1">
      <c r="A370" s="40">
        <f t="shared" si="8"/>
        <v>40540</v>
      </c>
    </row>
    <row r="371" spans="1:1">
      <c r="A371" s="40">
        <f t="shared" ref="A371:A421" si="9">A370+7</f>
        <v>40547</v>
      </c>
    </row>
    <row r="372" spans="1:1">
      <c r="A372" s="40">
        <f t="shared" si="9"/>
        <v>40554</v>
      </c>
    </row>
    <row r="373" spans="1:1">
      <c r="A373" s="40">
        <f t="shared" si="9"/>
        <v>40561</v>
      </c>
    </row>
    <row r="374" spans="1:1">
      <c r="A374" s="40">
        <f t="shared" si="9"/>
        <v>40568</v>
      </c>
    </row>
    <row r="375" spans="1:1">
      <c r="A375" s="40">
        <f t="shared" si="9"/>
        <v>40575</v>
      </c>
    </row>
    <row r="376" spans="1:1">
      <c r="A376" s="40">
        <f t="shared" si="9"/>
        <v>40582</v>
      </c>
    </row>
    <row r="377" spans="1:1">
      <c r="A377" s="40">
        <f t="shared" si="9"/>
        <v>40589</v>
      </c>
    </row>
    <row r="378" spans="1:1">
      <c r="A378" s="40">
        <f t="shared" si="9"/>
        <v>40596</v>
      </c>
    </row>
    <row r="379" spans="1:1">
      <c r="A379" s="40">
        <f t="shared" si="9"/>
        <v>40603</v>
      </c>
    </row>
    <row r="380" spans="1:1">
      <c r="A380" s="40">
        <f t="shared" si="9"/>
        <v>40610</v>
      </c>
    </row>
    <row r="381" spans="1:1">
      <c r="A381" s="40">
        <f t="shared" si="9"/>
        <v>40617</v>
      </c>
    </row>
    <row r="382" spans="1:1">
      <c r="A382" s="40">
        <f t="shared" si="9"/>
        <v>40624</v>
      </c>
    </row>
    <row r="383" spans="1:1">
      <c r="A383" s="40">
        <f t="shared" si="9"/>
        <v>40631</v>
      </c>
    </row>
    <row r="384" spans="1:1">
      <c r="A384" s="40">
        <f t="shared" si="9"/>
        <v>40638</v>
      </c>
    </row>
    <row r="385" spans="1:1">
      <c r="A385" s="40">
        <f t="shared" si="9"/>
        <v>40645</v>
      </c>
    </row>
    <row r="386" spans="1:1">
      <c r="A386" s="40">
        <f t="shared" si="9"/>
        <v>40652</v>
      </c>
    </row>
    <row r="387" spans="1:1">
      <c r="A387" s="40">
        <f t="shared" si="9"/>
        <v>40659</v>
      </c>
    </row>
    <row r="388" spans="1:1">
      <c r="A388" s="40">
        <f t="shared" si="9"/>
        <v>40666</v>
      </c>
    </row>
    <row r="389" spans="1:1">
      <c r="A389" s="40">
        <f t="shared" si="9"/>
        <v>40673</v>
      </c>
    </row>
    <row r="390" spans="1:1">
      <c r="A390" s="40">
        <f t="shared" si="9"/>
        <v>40680</v>
      </c>
    </row>
    <row r="391" spans="1:1">
      <c r="A391" s="40">
        <f t="shared" si="9"/>
        <v>40687</v>
      </c>
    </row>
    <row r="392" spans="1:1">
      <c r="A392" s="40">
        <f t="shared" si="9"/>
        <v>40694</v>
      </c>
    </row>
    <row r="393" spans="1:1">
      <c r="A393" s="40">
        <f t="shared" si="9"/>
        <v>40701</v>
      </c>
    </row>
    <row r="394" spans="1:1">
      <c r="A394" s="40">
        <f t="shared" si="9"/>
        <v>40708</v>
      </c>
    </row>
    <row r="395" spans="1:1">
      <c r="A395" s="40">
        <f t="shared" si="9"/>
        <v>40715</v>
      </c>
    </row>
    <row r="396" spans="1:1">
      <c r="A396" s="40">
        <f t="shared" si="9"/>
        <v>40722</v>
      </c>
    </row>
    <row r="397" spans="1:1">
      <c r="A397" s="40">
        <f t="shared" si="9"/>
        <v>40729</v>
      </c>
    </row>
    <row r="398" spans="1:1">
      <c r="A398" s="40">
        <f t="shared" si="9"/>
        <v>40736</v>
      </c>
    </row>
    <row r="399" spans="1:1">
      <c r="A399" s="40">
        <f t="shared" si="9"/>
        <v>40743</v>
      </c>
    </row>
    <row r="400" spans="1:1">
      <c r="A400" s="40">
        <f t="shared" si="9"/>
        <v>40750</v>
      </c>
    </row>
    <row r="401" spans="1:1">
      <c r="A401" s="40">
        <f t="shared" si="9"/>
        <v>40757</v>
      </c>
    </row>
    <row r="402" spans="1:1">
      <c r="A402" s="40">
        <f t="shared" si="9"/>
        <v>40764</v>
      </c>
    </row>
    <row r="403" spans="1:1">
      <c r="A403" s="40">
        <f t="shared" si="9"/>
        <v>40771</v>
      </c>
    </row>
    <row r="404" spans="1:1">
      <c r="A404" s="40">
        <f t="shared" si="9"/>
        <v>40778</v>
      </c>
    </row>
    <row r="405" spans="1:1">
      <c r="A405" s="40">
        <f t="shared" si="9"/>
        <v>40785</v>
      </c>
    </row>
    <row r="406" spans="1:1">
      <c r="A406" s="40">
        <f t="shared" si="9"/>
        <v>40792</v>
      </c>
    </row>
    <row r="407" spans="1:1">
      <c r="A407" s="40">
        <f t="shared" si="9"/>
        <v>40799</v>
      </c>
    </row>
    <row r="408" spans="1:1">
      <c r="A408" s="40">
        <f t="shared" si="9"/>
        <v>40806</v>
      </c>
    </row>
    <row r="409" spans="1:1">
      <c r="A409" s="40">
        <f t="shared" si="9"/>
        <v>40813</v>
      </c>
    </row>
    <row r="410" spans="1:1">
      <c r="A410" s="40">
        <f t="shared" si="9"/>
        <v>40820</v>
      </c>
    </row>
    <row r="411" spans="1:1">
      <c r="A411" s="40">
        <f t="shared" si="9"/>
        <v>40827</v>
      </c>
    </row>
    <row r="412" spans="1:1">
      <c r="A412" s="40">
        <f t="shared" si="9"/>
        <v>40834</v>
      </c>
    </row>
    <row r="413" spans="1:1">
      <c r="A413" s="40">
        <f t="shared" si="9"/>
        <v>40841</v>
      </c>
    </row>
    <row r="414" spans="1:1">
      <c r="A414" s="40">
        <f t="shared" si="9"/>
        <v>40848</v>
      </c>
    </row>
    <row r="415" spans="1:1">
      <c r="A415" s="40">
        <f t="shared" si="9"/>
        <v>40855</v>
      </c>
    </row>
    <row r="416" spans="1:1">
      <c r="A416" s="40">
        <f t="shared" si="9"/>
        <v>40862</v>
      </c>
    </row>
    <row r="417" spans="1:1">
      <c r="A417" s="40">
        <f t="shared" si="9"/>
        <v>40869</v>
      </c>
    </row>
    <row r="418" spans="1:1">
      <c r="A418" s="40">
        <f t="shared" si="9"/>
        <v>40876</v>
      </c>
    </row>
    <row r="419" spans="1:1">
      <c r="A419" s="40">
        <f t="shared" si="9"/>
        <v>40883</v>
      </c>
    </row>
    <row r="420" spans="1:1">
      <c r="A420" s="40">
        <f t="shared" si="9"/>
        <v>40890</v>
      </c>
    </row>
    <row r="421" spans="1:1">
      <c r="A421" s="40">
        <f t="shared" si="9"/>
        <v>40897</v>
      </c>
    </row>
    <row r="422" spans="1:1">
      <c r="A422" s="40">
        <v>40918</v>
      </c>
    </row>
    <row r="423" spans="1:1">
      <c r="A423" s="40">
        <f t="shared" ref="A423:A525" si="10">A422+7</f>
        <v>40925</v>
      </c>
    </row>
    <row r="424" spans="1:1">
      <c r="A424" s="40">
        <f t="shared" si="10"/>
        <v>40932</v>
      </c>
    </row>
    <row r="425" spans="1:1">
      <c r="A425" s="40">
        <f t="shared" si="10"/>
        <v>40939</v>
      </c>
    </row>
    <row r="426" spans="1:1">
      <c r="A426" s="40">
        <f t="shared" si="10"/>
        <v>40946</v>
      </c>
    </row>
    <row r="427" spans="1:1">
      <c r="A427" s="40">
        <f t="shared" si="10"/>
        <v>40953</v>
      </c>
    </row>
    <row r="428" spans="1:1">
      <c r="A428" s="40">
        <f t="shared" si="10"/>
        <v>40960</v>
      </c>
    </row>
    <row r="429" spans="1:1">
      <c r="A429" s="40">
        <f t="shared" si="10"/>
        <v>40967</v>
      </c>
    </row>
    <row r="430" spans="1:1">
      <c r="A430" s="40">
        <f t="shared" si="10"/>
        <v>40974</v>
      </c>
    </row>
    <row r="431" spans="1:1">
      <c r="A431" s="40">
        <f t="shared" si="10"/>
        <v>40981</v>
      </c>
    </row>
    <row r="432" spans="1:1">
      <c r="A432" s="40">
        <f t="shared" si="10"/>
        <v>40988</v>
      </c>
    </row>
    <row r="433" spans="1:1">
      <c r="A433" s="40">
        <f t="shared" si="10"/>
        <v>40995</v>
      </c>
    </row>
    <row r="434" spans="1:1">
      <c r="A434" s="40">
        <f t="shared" si="10"/>
        <v>41002</v>
      </c>
    </row>
    <row r="435" spans="1:1">
      <c r="A435" s="40">
        <f t="shared" si="10"/>
        <v>41009</v>
      </c>
    </row>
    <row r="436" spans="1:1">
      <c r="A436" s="40">
        <f t="shared" si="10"/>
        <v>41016</v>
      </c>
    </row>
    <row r="437" spans="1:1">
      <c r="A437" s="40">
        <f t="shared" si="10"/>
        <v>41023</v>
      </c>
    </row>
    <row r="438" spans="1:1">
      <c r="A438" s="40">
        <f t="shared" si="10"/>
        <v>41030</v>
      </c>
    </row>
    <row r="439" spans="1:1">
      <c r="A439" s="40">
        <f t="shared" si="10"/>
        <v>41037</v>
      </c>
    </row>
    <row r="440" spans="1:1">
      <c r="A440" s="40">
        <f t="shared" si="10"/>
        <v>41044</v>
      </c>
    </row>
    <row r="441" spans="1:1">
      <c r="A441" s="40">
        <f t="shared" si="10"/>
        <v>41051</v>
      </c>
    </row>
    <row r="442" spans="1:1">
      <c r="A442" s="40">
        <f t="shared" si="10"/>
        <v>41058</v>
      </c>
    </row>
    <row r="443" spans="1:1">
      <c r="A443" s="40">
        <f t="shared" si="10"/>
        <v>41065</v>
      </c>
    </row>
    <row r="444" spans="1:1">
      <c r="A444" s="40">
        <f t="shared" si="10"/>
        <v>41072</v>
      </c>
    </row>
    <row r="445" spans="1:1">
      <c r="A445" s="40">
        <f t="shared" si="10"/>
        <v>41079</v>
      </c>
    </row>
    <row r="446" spans="1:1">
      <c r="A446" s="40">
        <f t="shared" si="10"/>
        <v>41086</v>
      </c>
    </row>
    <row r="447" spans="1:1">
      <c r="A447" s="40">
        <f t="shared" si="10"/>
        <v>41093</v>
      </c>
    </row>
    <row r="448" spans="1:1">
      <c r="A448" s="40">
        <f t="shared" si="10"/>
        <v>41100</v>
      </c>
    </row>
    <row r="449" spans="1:1">
      <c r="A449" s="40">
        <f t="shared" si="10"/>
        <v>41107</v>
      </c>
    </row>
    <row r="450" spans="1:1">
      <c r="A450" s="40">
        <f t="shared" si="10"/>
        <v>41114</v>
      </c>
    </row>
    <row r="451" spans="1:1">
      <c r="A451" s="40">
        <f t="shared" si="10"/>
        <v>41121</v>
      </c>
    </row>
    <row r="452" spans="1:1">
      <c r="A452" s="40">
        <f t="shared" si="10"/>
        <v>41128</v>
      </c>
    </row>
    <row r="453" spans="1:1">
      <c r="A453" s="40">
        <f t="shared" si="10"/>
        <v>41135</v>
      </c>
    </row>
    <row r="454" spans="1:1">
      <c r="A454" s="40">
        <f t="shared" si="10"/>
        <v>41142</v>
      </c>
    </row>
    <row r="455" spans="1:1">
      <c r="A455" s="40">
        <f t="shared" si="10"/>
        <v>41149</v>
      </c>
    </row>
    <row r="456" spans="1:1">
      <c r="A456" s="40">
        <f t="shared" si="10"/>
        <v>41156</v>
      </c>
    </row>
    <row r="457" spans="1:1">
      <c r="A457" s="40">
        <f t="shared" si="10"/>
        <v>41163</v>
      </c>
    </row>
    <row r="458" spans="1:1">
      <c r="A458" s="40">
        <f t="shared" si="10"/>
        <v>41170</v>
      </c>
    </row>
    <row r="459" spans="1:1">
      <c r="A459" s="40">
        <f t="shared" si="10"/>
        <v>41177</v>
      </c>
    </row>
    <row r="460" spans="1:1">
      <c r="A460" s="40">
        <f t="shared" si="10"/>
        <v>41184</v>
      </c>
    </row>
    <row r="461" spans="1:1">
      <c r="A461" s="40">
        <f t="shared" si="10"/>
        <v>41191</v>
      </c>
    </row>
    <row r="462" spans="1:1">
      <c r="A462" s="40">
        <f t="shared" si="10"/>
        <v>41198</v>
      </c>
    </row>
    <row r="463" spans="1:1">
      <c r="A463" s="40">
        <f t="shared" si="10"/>
        <v>41205</v>
      </c>
    </row>
    <row r="464" spans="1:1">
      <c r="A464" s="40">
        <f t="shared" si="10"/>
        <v>41212</v>
      </c>
    </row>
    <row r="465" spans="1:1">
      <c r="A465" s="40">
        <f t="shared" si="10"/>
        <v>41219</v>
      </c>
    </row>
    <row r="466" spans="1:1">
      <c r="A466" s="40">
        <f t="shared" si="10"/>
        <v>41226</v>
      </c>
    </row>
    <row r="467" spans="1:1">
      <c r="A467" s="40">
        <f t="shared" si="10"/>
        <v>41233</v>
      </c>
    </row>
    <row r="468" spans="1:1">
      <c r="A468" s="40">
        <f t="shared" si="10"/>
        <v>41240</v>
      </c>
    </row>
    <row r="469" spans="1:1">
      <c r="A469" s="40">
        <f t="shared" si="10"/>
        <v>41247</v>
      </c>
    </row>
    <row r="470" spans="1:1">
      <c r="A470" s="40">
        <f t="shared" si="10"/>
        <v>41254</v>
      </c>
    </row>
    <row r="471" spans="1:1">
      <c r="A471" s="40">
        <f t="shared" si="10"/>
        <v>41261</v>
      </c>
    </row>
    <row r="472" spans="1:1">
      <c r="A472" s="40">
        <f t="shared" si="10"/>
        <v>41268</v>
      </c>
    </row>
    <row r="473" spans="1:1">
      <c r="A473" s="40">
        <f t="shared" si="10"/>
        <v>41275</v>
      </c>
    </row>
    <row r="474" spans="1:1">
      <c r="A474" s="40">
        <f t="shared" si="10"/>
        <v>41282</v>
      </c>
    </row>
    <row r="475" spans="1:1">
      <c r="A475" s="40">
        <f t="shared" si="10"/>
        <v>41289</v>
      </c>
    </row>
    <row r="476" spans="1:1">
      <c r="A476" s="40">
        <f t="shared" si="10"/>
        <v>41296</v>
      </c>
    </row>
    <row r="477" spans="1:1">
      <c r="A477" s="40">
        <f t="shared" si="10"/>
        <v>41303</v>
      </c>
    </row>
    <row r="478" spans="1:1">
      <c r="A478" s="40">
        <f t="shared" si="10"/>
        <v>41310</v>
      </c>
    </row>
    <row r="479" spans="1:1">
      <c r="A479" s="40">
        <f t="shared" si="10"/>
        <v>41317</v>
      </c>
    </row>
    <row r="480" spans="1:1">
      <c r="A480" s="40">
        <f t="shared" si="10"/>
        <v>41324</v>
      </c>
    </row>
    <row r="481" spans="1:1">
      <c r="A481" s="40">
        <f t="shared" si="10"/>
        <v>41331</v>
      </c>
    </row>
    <row r="482" spans="1:1">
      <c r="A482" s="40">
        <f t="shared" si="10"/>
        <v>41338</v>
      </c>
    </row>
    <row r="483" spans="1:1">
      <c r="A483" s="40">
        <f t="shared" si="10"/>
        <v>41345</v>
      </c>
    </row>
    <row r="484" spans="1:1">
      <c r="A484" s="40">
        <f t="shared" si="10"/>
        <v>41352</v>
      </c>
    </row>
    <row r="485" spans="1:1">
      <c r="A485" s="40">
        <f t="shared" si="10"/>
        <v>41359</v>
      </c>
    </row>
    <row r="486" spans="1:1">
      <c r="A486" s="40">
        <f t="shared" si="10"/>
        <v>41366</v>
      </c>
    </row>
    <row r="487" spans="1:1">
      <c r="A487" s="40">
        <f t="shared" si="10"/>
        <v>41373</v>
      </c>
    </row>
    <row r="488" spans="1:1">
      <c r="A488" s="40">
        <f t="shared" si="10"/>
        <v>41380</v>
      </c>
    </row>
    <row r="489" spans="1:1">
      <c r="A489" s="40">
        <f t="shared" si="10"/>
        <v>41387</v>
      </c>
    </row>
    <row r="490" spans="1:1">
      <c r="A490" s="40">
        <f t="shared" si="10"/>
        <v>41394</v>
      </c>
    </row>
    <row r="491" spans="1:1">
      <c r="A491" s="40">
        <f t="shared" si="10"/>
        <v>41401</v>
      </c>
    </row>
    <row r="492" spans="1:1">
      <c r="A492" s="40">
        <f t="shared" si="10"/>
        <v>41408</v>
      </c>
    </row>
    <row r="493" spans="1:1">
      <c r="A493" s="40">
        <f t="shared" si="10"/>
        <v>41415</v>
      </c>
    </row>
    <row r="494" spans="1:1">
      <c r="A494" s="40">
        <f t="shared" si="10"/>
        <v>41422</v>
      </c>
    </row>
    <row r="495" spans="1:1">
      <c r="A495" s="40">
        <f t="shared" si="10"/>
        <v>41429</v>
      </c>
    </row>
    <row r="496" spans="1:1">
      <c r="A496" s="40">
        <f t="shared" si="10"/>
        <v>41436</v>
      </c>
    </row>
    <row r="497" spans="1:1">
      <c r="A497" s="40">
        <f t="shared" si="10"/>
        <v>41443</v>
      </c>
    </row>
    <row r="498" spans="1:1">
      <c r="A498" s="40">
        <f t="shared" si="10"/>
        <v>41450</v>
      </c>
    </row>
    <row r="499" spans="1:1">
      <c r="A499" s="40">
        <f t="shared" si="10"/>
        <v>41457</v>
      </c>
    </row>
    <row r="500" spans="1:1">
      <c r="A500" s="40">
        <f t="shared" si="10"/>
        <v>41464</v>
      </c>
    </row>
    <row r="501" spans="1:1">
      <c r="A501" s="40">
        <f t="shared" si="10"/>
        <v>41471</v>
      </c>
    </row>
    <row r="502" spans="1:1">
      <c r="A502" s="40">
        <f t="shared" si="10"/>
        <v>41478</v>
      </c>
    </row>
    <row r="503" spans="1:1">
      <c r="A503" s="40">
        <f t="shared" si="10"/>
        <v>41485</v>
      </c>
    </row>
    <row r="504" spans="1:1">
      <c r="A504" s="40">
        <f t="shared" si="10"/>
        <v>41492</v>
      </c>
    </row>
    <row r="505" spans="1:1">
      <c r="A505" s="40">
        <f t="shared" si="10"/>
        <v>41499</v>
      </c>
    </row>
    <row r="506" spans="1:1">
      <c r="A506" s="40">
        <f t="shared" si="10"/>
        <v>41506</v>
      </c>
    </row>
    <row r="507" spans="1:1">
      <c r="A507" s="40">
        <f t="shared" si="10"/>
        <v>41513</v>
      </c>
    </row>
    <row r="508" spans="1:1">
      <c r="A508" s="40">
        <f t="shared" si="10"/>
        <v>41520</v>
      </c>
    </row>
    <row r="509" spans="1:1">
      <c r="A509" s="40">
        <f t="shared" si="10"/>
        <v>41527</v>
      </c>
    </row>
    <row r="510" spans="1:1">
      <c r="A510" s="40">
        <f t="shared" si="10"/>
        <v>41534</v>
      </c>
    </row>
    <row r="511" spans="1:1">
      <c r="A511" s="40">
        <f t="shared" si="10"/>
        <v>41541</v>
      </c>
    </row>
    <row r="512" spans="1:1">
      <c r="A512" s="40">
        <f t="shared" si="10"/>
        <v>41548</v>
      </c>
    </row>
    <row r="513" spans="1:1">
      <c r="A513" s="40">
        <f t="shared" si="10"/>
        <v>41555</v>
      </c>
    </row>
    <row r="514" spans="1:1">
      <c r="A514" s="40">
        <f t="shared" si="10"/>
        <v>41562</v>
      </c>
    </row>
    <row r="515" spans="1:1">
      <c r="A515" s="40">
        <f t="shared" si="10"/>
        <v>41569</v>
      </c>
    </row>
    <row r="516" spans="1:1">
      <c r="A516" s="40">
        <f t="shared" si="10"/>
        <v>41576</v>
      </c>
    </row>
    <row r="517" spans="1:1">
      <c r="A517" s="40">
        <f t="shared" si="10"/>
        <v>41583</v>
      </c>
    </row>
    <row r="518" spans="1:1">
      <c r="A518" s="40">
        <f t="shared" si="10"/>
        <v>41590</v>
      </c>
    </row>
    <row r="519" spans="1:1">
      <c r="A519" s="40">
        <f t="shared" si="10"/>
        <v>41597</v>
      </c>
    </row>
    <row r="520" spans="1:1">
      <c r="A520" s="40">
        <f t="shared" si="10"/>
        <v>41604</v>
      </c>
    </row>
    <row r="521" spans="1:1">
      <c r="A521" s="40">
        <f t="shared" si="10"/>
        <v>41611</v>
      </c>
    </row>
    <row r="522" spans="1:1">
      <c r="A522" s="40">
        <f t="shared" si="10"/>
        <v>41618</v>
      </c>
    </row>
    <row r="523" spans="1:1">
      <c r="A523" s="40">
        <f t="shared" si="10"/>
        <v>41625</v>
      </c>
    </row>
    <row r="524" spans="1:1">
      <c r="A524" s="40">
        <f t="shared" si="10"/>
        <v>41632</v>
      </c>
    </row>
    <row r="525" spans="1:1">
      <c r="A525" s="40">
        <f t="shared" si="10"/>
        <v>41639</v>
      </c>
    </row>
    <row r="526" spans="1:1">
      <c r="A526" s="40">
        <f t="shared" ref="A526:A605" si="11">A525+7</f>
        <v>41646</v>
      </c>
    </row>
    <row r="527" spans="1:1">
      <c r="A527" s="40">
        <f t="shared" si="11"/>
        <v>41653</v>
      </c>
    </row>
    <row r="528" spans="1:1">
      <c r="A528" s="40">
        <f t="shared" si="11"/>
        <v>41660</v>
      </c>
    </row>
    <row r="529" spans="1:1">
      <c r="A529" s="40">
        <f t="shared" si="11"/>
        <v>41667</v>
      </c>
    </row>
    <row r="530" spans="1:1">
      <c r="A530" s="40">
        <f t="shared" si="11"/>
        <v>41674</v>
      </c>
    </row>
    <row r="531" spans="1:1">
      <c r="A531" s="40">
        <f t="shared" si="11"/>
        <v>41681</v>
      </c>
    </row>
    <row r="532" spans="1:1">
      <c r="A532" s="40">
        <f t="shared" si="11"/>
        <v>41688</v>
      </c>
    </row>
    <row r="533" spans="1:1">
      <c r="A533" s="40">
        <f t="shared" si="11"/>
        <v>41695</v>
      </c>
    </row>
    <row r="534" spans="1:1">
      <c r="A534" s="40">
        <f t="shared" si="11"/>
        <v>41702</v>
      </c>
    </row>
    <row r="535" spans="1:1">
      <c r="A535" s="40">
        <f t="shared" si="11"/>
        <v>41709</v>
      </c>
    </row>
    <row r="536" spans="1:1">
      <c r="A536" s="40">
        <f t="shared" si="11"/>
        <v>41716</v>
      </c>
    </row>
    <row r="537" spans="1:1">
      <c r="A537" s="40">
        <f t="shared" si="11"/>
        <v>41723</v>
      </c>
    </row>
    <row r="538" spans="1:1">
      <c r="A538" s="40">
        <f t="shared" si="11"/>
        <v>41730</v>
      </c>
    </row>
    <row r="539" spans="1:1">
      <c r="A539" s="40">
        <f t="shared" si="11"/>
        <v>41737</v>
      </c>
    </row>
    <row r="540" spans="1:1">
      <c r="A540" s="40">
        <f t="shared" si="11"/>
        <v>41744</v>
      </c>
    </row>
    <row r="541" spans="1:1">
      <c r="A541" s="40">
        <f t="shared" si="11"/>
        <v>41751</v>
      </c>
    </row>
    <row r="542" spans="1:1">
      <c r="A542" s="40">
        <f t="shared" si="11"/>
        <v>41758</v>
      </c>
    </row>
    <row r="543" spans="1:1">
      <c r="A543" s="40">
        <f t="shared" si="11"/>
        <v>41765</v>
      </c>
    </row>
    <row r="544" spans="1:1">
      <c r="A544" s="40">
        <f t="shared" si="11"/>
        <v>41772</v>
      </c>
    </row>
    <row r="545" spans="1:1">
      <c r="A545" s="40">
        <f t="shared" si="11"/>
        <v>41779</v>
      </c>
    </row>
    <row r="546" spans="1:1">
      <c r="A546" s="40">
        <f t="shared" si="11"/>
        <v>41786</v>
      </c>
    </row>
    <row r="547" spans="1:1">
      <c r="A547" s="40">
        <f t="shared" si="11"/>
        <v>41793</v>
      </c>
    </row>
    <row r="548" spans="1:1">
      <c r="A548" s="40">
        <f t="shared" si="11"/>
        <v>41800</v>
      </c>
    </row>
    <row r="549" spans="1:1">
      <c r="A549" s="40">
        <f t="shared" si="11"/>
        <v>41807</v>
      </c>
    </row>
    <row r="550" spans="1:1">
      <c r="A550" s="40">
        <f t="shared" si="11"/>
        <v>41814</v>
      </c>
    </row>
    <row r="551" spans="1:1">
      <c r="A551" s="40">
        <f t="shared" si="11"/>
        <v>41821</v>
      </c>
    </row>
    <row r="552" spans="1:1">
      <c r="A552" s="40">
        <f t="shared" si="11"/>
        <v>41828</v>
      </c>
    </row>
    <row r="553" spans="1:1">
      <c r="A553" s="40">
        <f t="shared" si="11"/>
        <v>41835</v>
      </c>
    </row>
    <row r="554" spans="1:1">
      <c r="A554" s="40">
        <f t="shared" si="11"/>
        <v>41842</v>
      </c>
    </row>
    <row r="555" spans="1:1">
      <c r="A555" s="40">
        <f t="shared" si="11"/>
        <v>41849</v>
      </c>
    </row>
    <row r="556" spans="1:1">
      <c r="A556" s="40">
        <f t="shared" si="11"/>
        <v>41856</v>
      </c>
    </row>
    <row r="557" spans="1:1">
      <c r="A557" s="40">
        <f t="shared" si="11"/>
        <v>41863</v>
      </c>
    </row>
    <row r="558" spans="1:1">
      <c r="A558" s="40">
        <f t="shared" si="11"/>
        <v>41870</v>
      </c>
    </row>
    <row r="559" spans="1:1">
      <c r="A559" s="40">
        <f t="shared" si="11"/>
        <v>41877</v>
      </c>
    </row>
    <row r="560" spans="1:1">
      <c r="A560" s="40">
        <f t="shared" si="11"/>
        <v>41884</v>
      </c>
    </row>
    <row r="561" spans="1:1">
      <c r="A561" s="40">
        <f t="shared" si="11"/>
        <v>41891</v>
      </c>
    </row>
    <row r="562" spans="1:1">
      <c r="A562" s="40">
        <f t="shared" si="11"/>
        <v>41898</v>
      </c>
    </row>
    <row r="563" spans="1:1">
      <c r="A563" s="40">
        <f t="shared" si="11"/>
        <v>41905</v>
      </c>
    </row>
    <row r="564" spans="1:1">
      <c r="A564" s="40">
        <f t="shared" si="11"/>
        <v>41912</v>
      </c>
    </row>
    <row r="565" spans="1:1">
      <c r="A565" s="40">
        <f t="shared" si="11"/>
        <v>41919</v>
      </c>
    </row>
    <row r="566" spans="1:1">
      <c r="A566" s="40">
        <f t="shared" si="11"/>
        <v>41926</v>
      </c>
    </row>
    <row r="567" spans="1:1">
      <c r="A567" s="40">
        <f t="shared" si="11"/>
        <v>41933</v>
      </c>
    </row>
    <row r="568" spans="1:1">
      <c r="A568" s="40">
        <f t="shared" si="11"/>
        <v>41940</v>
      </c>
    </row>
    <row r="569" spans="1:1">
      <c r="A569" s="40">
        <f t="shared" si="11"/>
        <v>41947</v>
      </c>
    </row>
    <row r="570" spans="1:1">
      <c r="A570" s="40">
        <f t="shared" si="11"/>
        <v>41954</v>
      </c>
    </row>
    <row r="571" spans="1:1">
      <c r="A571" s="40">
        <f t="shared" si="11"/>
        <v>41961</v>
      </c>
    </row>
    <row r="572" spans="1:1">
      <c r="A572" s="40">
        <f t="shared" si="11"/>
        <v>41968</v>
      </c>
    </row>
    <row r="573" spans="1:1">
      <c r="A573" s="40">
        <f t="shared" si="11"/>
        <v>41975</v>
      </c>
    </row>
    <row r="574" spans="1:1">
      <c r="A574" s="40">
        <f t="shared" si="11"/>
        <v>41982</v>
      </c>
    </row>
    <row r="575" spans="1:1">
      <c r="A575" s="40">
        <f t="shared" si="11"/>
        <v>41989</v>
      </c>
    </row>
    <row r="576" spans="1:1">
      <c r="A576" s="40">
        <f t="shared" si="11"/>
        <v>41996</v>
      </c>
    </row>
    <row r="577" spans="1:1">
      <c r="A577" s="40">
        <f t="shared" si="11"/>
        <v>42003</v>
      </c>
    </row>
    <row r="578" spans="1:1">
      <c r="A578" s="40">
        <f t="shared" si="11"/>
        <v>42010</v>
      </c>
    </row>
    <row r="579" spans="1:1">
      <c r="A579" s="40">
        <f t="shared" si="11"/>
        <v>42017</v>
      </c>
    </row>
    <row r="580" spans="1:1">
      <c r="A580" s="40">
        <f t="shared" si="11"/>
        <v>42024</v>
      </c>
    </row>
    <row r="581" spans="1:1">
      <c r="A581" s="40">
        <f t="shared" si="11"/>
        <v>42031</v>
      </c>
    </row>
    <row r="582" spans="1:1">
      <c r="A582" s="40">
        <f t="shared" si="11"/>
        <v>42038</v>
      </c>
    </row>
    <row r="583" spans="1:1">
      <c r="A583" s="40">
        <f t="shared" si="11"/>
        <v>42045</v>
      </c>
    </row>
    <row r="584" spans="1:1">
      <c r="A584" s="40">
        <f t="shared" si="11"/>
        <v>42052</v>
      </c>
    </row>
    <row r="585" spans="1:1">
      <c r="A585" s="40">
        <f t="shared" si="11"/>
        <v>42059</v>
      </c>
    </row>
    <row r="586" spans="1:1">
      <c r="A586" s="40">
        <f t="shared" si="11"/>
        <v>42066</v>
      </c>
    </row>
    <row r="587" spans="1:1">
      <c r="A587" s="40">
        <f t="shared" si="11"/>
        <v>42073</v>
      </c>
    </row>
    <row r="588" spans="1:1">
      <c r="A588" s="40">
        <f t="shared" si="11"/>
        <v>42080</v>
      </c>
    </row>
    <row r="589" spans="1:1">
      <c r="A589" s="40">
        <f t="shared" si="11"/>
        <v>42087</v>
      </c>
    </row>
    <row r="590" spans="1:1">
      <c r="A590" s="40">
        <f t="shared" si="11"/>
        <v>42094</v>
      </c>
    </row>
    <row r="591" spans="1:1">
      <c r="A591" s="40">
        <f t="shared" si="11"/>
        <v>42101</v>
      </c>
    </row>
    <row r="592" spans="1:1">
      <c r="A592" s="40">
        <f t="shared" si="11"/>
        <v>42108</v>
      </c>
    </row>
    <row r="593" spans="1:1">
      <c r="A593" s="40">
        <f t="shared" si="11"/>
        <v>42115</v>
      </c>
    </row>
    <row r="594" spans="1:1">
      <c r="A594" s="40">
        <f t="shared" ref="A594:A685" si="12">A593+7</f>
        <v>42122</v>
      </c>
    </row>
    <row r="595" spans="1:1">
      <c r="A595" s="40">
        <f t="shared" si="11"/>
        <v>42129</v>
      </c>
    </row>
    <row r="596" spans="1:1">
      <c r="A596" s="40">
        <f t="shared" si="12"/>
        <v>42136</v>
      </c>
    </row>
    <row r="597" spans="1:1">
      <c r="A597" s="40">
        <f t="shared" si="11"/>
        <v>42143</v>
      </c>
    </row>
    <row r="598" spans="1:1">
      <c r="A598" s="40">
        <f t="shared" si="12"/>
        <v>42150</v>
      </c>
    </row>
    <row r="599" spans="1:1">
      <c r="A599" s="40">
        <f t="shared" si="11"/>
        <v>42157</v>
      </c>
    </row>
    <row r="600" spans="1:1">
      <c r="A600" s="40">
        <f t="shared" si="12"/>
        <v>42164</v>
      </c>
    </row>
    <row r="601" spans="1:1">
      <c r="A601" s="40">
        <f t="shared" si="11"/>
        <v>42171</v>
      </c>
    </row>
    <row r="602" spans="1:1">
      <c r="A602" s="40">
        <f t="shared" si="12"/>
        <v>42178</v>
      </c>
    </row>
    <row r="603" spans="1:1">
      <c r="A603" s="40">
        <f t="shared" si="11"/>
        <v>42185</v>
      </c>
    </row>
    <row r="604" spans="1:1">
      <c r="A604" s="40">
        <f t="shared" si="12"/>
        <v>42192</v>
      </c>
    </row>
    <row r="605" spans="1:1">
      <c r="A605" s="40">
        <f t="shared" si="11"/>
        <v>42199</v>
      </c>
    </row>
    <row r="606" spans="1:1">
      <c r="A606" s="40">
        <f t="shared" si="12"/>
        <v>42206</v>
      </c>
    </row>
    <row r="607" spans="1:1">
      <c r="A607" s="40">
        <f t="shared" si="12"/>
        <v>42213</v>
      </c>
    </row>
    <row r="608" spans="1:1">
      <c r="A608" s="40">
        <f t="shared" si="12"/>
        <v>42220</v>
      </c>
    </row>
    <row r="609" spans="1:1">
      <c r="A609" s="40">
        <f t="shared" si="12"/>
        <v>42227</v>
      </c>
    </row>
    <row r="610" spans="1:1">
      <c r="A610" s="40">
        <f t="shared" si="12"/>
        <v>42234</v>
      </c>
    </row>
    <row r="611" spans="1:1">
      <c r="A611" s="40">
        <f t="shared" si="12"/>
        <v>42241</v>
      </c>
    </row>
    <row r="612" spans="1:1">
      <c r="A612" s="40">
        <f t="shared" si="12"/>
        <v>42248</v>
      </c>
    </row>
    <row r="613" spans="1:1">
      <c r="A613" s="40">
        <f t="shared" si="12"/>
        <v>42255</v>
      </c>
    </row>
    <row r="614" spans="1:1">
      <c r="A614" s="40">
        <f t="shared" si="12"/>
        <v>42262</v>
      </c>
    </row>
    <row r="615" spans="1:1">
      <c r="A615" s="40">
        <f t="shared" si="12"/>
        <v>42269</v>
      </c>
    </row>
    <row r="616" spans="1:1">
      <c r="A616" s="40">
        <f t="shared" si="12"/>
        <v>42276</v>
      </c>
    </row>
    <row r="617" spans="1:1">
      <c r="A617" s="40">
        <f t="shared" si="12"/>
        <v>42283</v>
      </c>
    </row>
    <row r="618" spans="1:1">
      <c r="A618" s="40">
        <f t="shared" si="12"/>
        <v>42290</v>
      </c>
    </row>
    <row r="619" spans="1:1">
      <c r="A619" s="40">
        <f t="shared" si="12"/>
        <v>42297</v>
      </c>
    </row>
    <row r="620" spans="1:1">
      <c r="A620" s="40">
        <f t="shared" si="12"/>
        <v>42304</v>
      </c>
    </row>
    <row r="621" spans="1:1">
      <c r="A621" s="40">
        <f t="shared" si="12"/>
        <v>42311</v>
      </c>
    </row>
    <row r="622" spans="1:1">
      <c r="A622" s="40">
        <f t="shared" si="12"/>
        <v>42318</v>
      </c>
    </row>
    <row r="623" spans="1:1">
      <c r="A623" s="40">
        <f t="shared" si="12"/>
        <v>42325</v>
      </c>
    </row>
    <row r="624" spans="1:1">
      <c r="A624" s="40">
        <f t="shared" si="12"/>
        <v>42332</v>
      </c>
    </row>
    <row r="625" spans="1:1">
      <c r="A625" s="40">
        <f t="shared" si="12"/>
        <v>42339</v>
      </c>
    </row>
    <row r="626" spans="1:1">
      <c r="A626" s="40">
        <f t="shared" si="12"/>
        <v>42346</v>
      </c>
    </row>
    <row r="627" spans="1:1">
      <c r="A627" s="40">
        <f t="shared" si="12"/>
        <v>42353</v>
      </c>
    </row>
    <row r="628" spans="1:1">
      <c r="A628" s="40">
        <f t="shared" si="12"/>
        <v>42360</v>
      </c>
    </row>
    <row r="629" spans="1:1">
      <c r="A629" s="40">
        <f t="shared" si="12"/>
        <v>42367</v>
      </c>
    </row>
    <row r="630" spans="1:1">
      <c r="A630" s="40">
        <f t="shared" si="12"/>
        <v>42374</v>
      </c>
    </row>
    <row r="631" spans="1:1">
      <c r="A631" s="40">
        <f t="shared" si="12"/>
        <v>42381</v>
      </c>
    </row>
    <row r="632" spans="1:1">
      <c r="A632" s="40">
        <f t="shared" si="12"/>
        <v>42388</v>
      </c>
    </row>
    <row r="633" spans="1:1">
      <c r="A633" s="40">
        <f t="shared" si="12"/>
        <v>42395</v>
      </c>
    </row>
    <row r="634" spans="1:1">
      <c r="A634" s="40">
        <f t="shared" si="12"/>
        <v>42402</v>
      </c>
    </row>
    <row r="635" spans="1:1">
      <c r="A635" s="40">
        <f t="shared" si="12"/>
        <v>42409</v>
      </c>
    </row>
    <row r="636" spans="1:1">
      <c r="A636" s="40">
        <f t="shared" si="12"/>
        <v>42416</v>
      </c>
    </row>
    <row r="637" spans="1:1">
      <c r="A637" s="40">
        <f t="shared" si="12"/>
        <v>42423</v>
      </c>
    </row>
    <row r="638" spans="1:1">
      <c r="A638" s="40">
        <f t="shared" si="12"/>
        <v>42430</v>
      </c>
    </row>
    <row r="639" spans="1:1">
      <c r="A639" s="40">
        <f t="shared" si="12"/>
        <v>42437</v>
      </c>
    </row>
    <row r="640" spans="1:1">
      <c r="A640" s="40">
        <f t="shared" si="12"/>
        <v>42444</v>
      </c>
    </row>
    <row r="641" spans="1:1">
      <c r="A641" s="40">
        <f t="shared" si="12"/>
        <v>42451</v>
      </c>
    </row>
    <row r="642" spans="1:1">
      <c r="A642" s="40">
        <f t="shared" si="12"/>
        <v>42458</v>
      </c>
    </row>
    <row r="643" spans="1:1">
      <c r="A643" s="40">
        <f t="shared" si="12"/>
        <v>42465</v>
      </c>
    </row>
    <row r="644" spans="1:1">
      <c r="A644" s="40">
        <f t="shared" si="12"/>
        <v>42472</v>
      </c>
    </row>
    <row r="645" spans="1:1">
      <c r="A645" s="40">
        <f t="shared" si="12"/>
        <v>42479</v>
      </c>
    </row>
    <row r="646" spans="1:1">
      <c r="A646" s="40">
        <f t="shared" si="12"/>
        <v>42486</v>
      </c>
    </row>
    <row r="647" spans="1:1">
      <c r="A647" s="40">
        <f t="shared" si="12"/>
        <v>42493</v>
      </c>
    </row>
    <row r="648" spans="1:1">
      <c r="A648" s="40">
        <f t="shared" si="12"/>
        <v>42500</v>
      </c>
    </row>
    <row r="649" spans="1:1">
      <c r="A649" s="40">
        <f t="shared" si="12"/>
        <v>42507</v>
      </c>
    </row>
    <row r="650" spans="1:1">
      <c r="A650" s="40">
        <f t="shared" si="12"/>
        <v>42514</v>
      </c>
    </row>
    <row r="651" spans="1:1">
      <c r="A651" s="40">
        <f t="shared" si="12"/>
        <v>42521</v>
      </c>
    </row>
    <row r="652" spans="1:1">
      <c r="A652" s="40">
        <f t="shared" si="12"/>
        <v>42528</v>
      </c>
    </row>
    <row r="653" spans="1:1">
      <c r="A653" s="40">
        <f t="shared" si="12"/>
        <v>42535</v>
      </c>
    </row>
    <row r="654" spans="1:1">
      <c r="A654" s="40">
        <f t="shared" si="12"/>
        <v>42542</v>
      </c>
    </row>
    <row r="655" spans="1:1">
      <c r="A655" s="40">
        <f t="shared" si="12"/>
        <v>42549</v>
      </c>
    </row>
    <row r="656" spans="1:1">
      <c r="A656" s="40">
        <f t="shared" si="12"/>
        <v>42556</v>
      </c>
    </row>
    <row r="657" spans="1:1">
      <c r="A657" s="40">
        <f t="shared" si="12"/>
        <v>42563</v>
      </c>
    </row>
    <row r="658" spans="1:1">
      <c r="A658" s="40">
        <f t="shared" si="12"/>
        <v>42570</v>
      </c>
    </row>
    <row r="659" spans="1:1">
      <c r="A659" s="40">
        <f t="shared" si="12"/>
        <v>42577</v>
      </c>
    </row>
    <row r="660" spans="1:1">
      <c r="A660" s="40">
        <f t="shared" si="12"/>
        <v>42584</v>
      </c>
    </row>
    <row r="661" spans="1:1">
      <c r="A661" s="40">
        <f t="shared" si="12"/>
        <v>42591</v>
      </c>
    </row>
    <row r="662" spans="1:1">
      <c r="A662" s="40">
        <f t="shared" si="12"/>
        <v>42598</v>
      </c>
    </row>
    <row r="663" spans="1:1">
      <c r="A663" s="40">
        <f t="shared" si="12"/>
        <v>42605</v>
      </c>
    </row>
    <row r="664" spans="1:1">
      <c r="A664" s="40">
        <f t="shared" si="12"/>
        <v>42612</v>
      </c>
    </row>
    <row r="665" spans="1:1">
      <c r="A665" s="40">
        <f t="shared" si="12"/>
        <v>42619</v>
      </c>
    </row>
    <row r="666" spans="1:1">
      <c r="A666" s="40">
        <f t="shared" si="12"/>
        <v>42626</v>
      </c>
    </row>
    <row r="667" spans="1:1">
      <c r="A667" s="40">
        <f t="shared" si="12"/>
        <v>42633</v>
      </c>
    </row>
    <row r="668" spans="1:1">
      <c r="A668" s="40">
        <f t="shared" si="12"/>
        <v>42640</v>
      </c>
    </row>
    <row r="669" spans="1:1">
      <c r="A669" s="40">
        <f t="shared" si="12"/>
        <v>42647</v>
      </c>
    </row>
    <row r="670" spans="1:1">
      <c r="A670" s="40">
        <f t="shared" si="12"/>
        <v>42654</v>
      </c>
    </row>
    <row r="671" spans="1:1">
      <c r="A671" s="40">
        <f t="shared" si="12"/>
        <v>42661</v>
      </c>
    </row>
    <row r="672" spans="1:1">
      <c r="A672" s="40">
        <f t="shared" si="12"/>
        <v>42668</v>
      </c>
    </row>
    <row r="673" spans="1:1">
      <c r="A673" s="40">
        <f t="shared" si="12"/>
        <v>42675</v>
      </c>
    </row>
    <row r="674" spans="1:1">
      <c r="A674" s="40">
        <f t="shared" si="12"/>
        <v>42682</v>
      </c>
    </row>
    <row r="675" spans="1:1">
      <c r="A675" s="40">
        <f t="shared" si="12"/>
        <v>42689</v>
      </c>
    </row>
    <row r="676" spans="1:1">
      <c r="A676" s="40">
        <f t="shared" si="12"/>
        <v>42696</v>
      </c>
    </row>
    <row r="677" spans="1:1">
      <c r="A677" s="40">
        <f t="shared" si="12"/>
        <v>42703</v>
      </c>
    </row>
    <row r="678" spans="1:1">
      <c r="A678" s="40">
        <f t="shared" si="12"/>
        <v>42710</v>
      </c>
    </row>
    <row r="679" spans="1:1">
      <c r="A679" s="40">
        <f t="shared" si="12"/>
        <v>42717</v>
      </c>
    </row>
    <row r="680" spans="1:1">
      <c r="A680" s="40">
        <f t="shared" si="12"/>
        <v>42724</v>
      </c>
    </row>
    <row r="681" spans="1:1">
      <c r="A681" s="40">
        <f t="shared" si="12"/>
        <v>42731</v>
      </c>
    </row>
    <row r="682" spans="1:1">
      <c r="A682" s="40">
        <f>A681+7</f>
        <v>42738</v>
      </c>
    </row>
    <row r="683" spans="1:1">
      <c r="A683" s="40">
        <f t="shared" si="12"/>
        <v>42745</v>
      </c>
    </row>
    <row r="684" spans="1:1">
      <c r="A684" s="40">
        <f t="shared" si="12"/>
        <v>42752</v>
      </c>
    </row>
    <row r="685" spans="1:1">
      <c r="A685" s="40">
        <f t="shared" si="12"/>
        <v>42759</v>
      </c>
    </row>
    <row r="686" spans="1:1">
      <c r="A686" s="40">
        <f t="shared" ref="A686:A709" si="13">A685+7</f>
        <v>42766</v>
      </c>
    </row>
    <row r="687" spans="1:1">
      <c r="A687" s="40">
        <f t="shared" si="13"/>
        <v>42773</v>
      </c>
    </row>
    <row r="688" spans="1:1">
      <c r="A688" s="40">
        <f t="shared" si="13"/>
        <v>42780</v>
      </c>
    </row>
    <row r="689" spans="1:1">
      <c r="A689" s="40">
        <f t="shared" si="13"/>
        <v>42787</v>
      </c>
    </row>
    <row r="690" spans="1:1">
      <c r="A690" s="40">
        <f t="shared" si="13"/>
        <v>42794</v>
      </c>
    </row>
    <row r="691" spans="1:1">
      <c r="A691" s="40">
        <f t="shared" si="13"/>
        <v>42801</v>
      </c>
    </row>
    <row r="692" spans="1:1">
      <c r="A692" s="40">
        <f t="shared" si="13"/>
        <v>42808</v>
      </c>
    </row>
    <row r="693" spans="1:1">
      <c r="A693" s="40">
        <f t="shared" si="13"/>
        <v>42815</v>
      </c>
    </row>
    <row r="694" spans="1:1">
      <c r="A694" s="40">
        <f t="shared" si="13"/>
        <v>42822</v>
      </c>
    </row>
    <row r="695" spans="1:1">
      <c r="A695" s="40">
        <f t="shared" si="13"/>
        <v>42829</v>
      </c>
    </row>
    <row r="696" spans="1:1">
      <c r="A696" s="40">
        <f t="shared" si="13"/>
        <v>42836</v>
      </c>
    </row>
    <row r="697" spans="1:1">
      <c r="A697" s="40">
        <f t="shared" si="13"/>
        <v>42843</v>
      </c>
    </row>
    <row r="698" spans="1:1">
      <c r="A698" s="40">
        <f t="shared" si="13"/>
        <v>42850</v>
      </c>
    </row>
    <row r="699" spans="1:1">
      <c r="A699" s="40">
        <f t="shared" si="13"/>
        <v>42857</v>
      </c>
    </row>
    <row r="700" spans="1:1">
      <c r="A700" s="40">
        <f t="shared" si="13"/>
        <v>42864</v>
      </c>
    </row>
    <row r="701" spans="1:1">
      <c r="A701" s="40">
        <f t="shared" si="13"/>
        <v>42871</v>
      </c>
    </row>
    <row r="702" spans="1:1">
      <c r="A702" s="40">
        <f t="shared" si="13"/>
        <v>42878</v>
      </c>
    </row>
    <row r="703" spans="1:1">
      <c r="A703" s="40">
        <f t="shared" si="13"/>
        <v>42885</v>
      </c>
    </row>
    <row r="704" spans="1:1">
      <c r="A704" s="40">
        <f t="shared" si="13"/>
        <v>42892</v>
      </c>
    </row>
    <row r="705" spans="1:1">
      <c r="A705" s="40">
        <f t="shared" si="13"/>
        <v>42899</v>
      </c>
    </row>
    <row r="706" spans="1:1">
      <c r="A706" s="40">
        <f t="shared" si="13"/>
        <v>42906</v>
      </c>
    </row>
    <row r="707" spans="1:1">
      <c r="A707" s="40">
        <f t="shared" si="13"/>
        <v>42913</v>
      </c>
    </row>
    <row r="708" spans="1:1">
      <c r="A708" s="40">
        <f t="shared" si="13"/>
        <v>42920</v>
      </c>
    </row>
    <row r="709" spans="1:1">
      <c r="A709" s="40">
        <f t="shared" si="13"/>
        <v>42927</v>
      </c>
    </row>
  </sheetData>
  <customSheetViews>
    <customSheetView guid="{F2CF5A4C-4733-4279-B0AE-DB8C45BC9F44}" showRuler="0" topLeftCell="A276">
      <selection activeCell="E307" sqref="E307"/>
      <pageMargins left="0.75" right="0.75" top="1" bottom="1" header="0.5" footer="0.5"/>
      <pageSetup paperSize="9" orientation="portrait" r:id="rId1"/>
      <headerFooter alignWithMargins="0"/>
    </customSheetView>
    <customSheetView guid="{A69C958D-5876-448E-9B43-BDD2039213B0}" showRuler="0" topLeftCell="A276">
      <selection activeCell="E307" sqref="E307"/>
      <pageMargins left="0.75" right="0.75" top="1" bottom="1" header="0.5" footer="0.5"/>
      <pageSetup paperSize="9" orientation="portrait" r:id="rId2"/>
      <headerFooter alignWithMargins="0"/>
    </customSheetView>
    <customSheetView guid="{5D616459-8229-4D08-89E6-3A8D7F42B939}" showRuler="0" topLeftCell="A258">
      <selection activeCell="A296" sqref="A296:A298"/>
      <pageMargins left="0.75" right="0.75" top="1" bottom="1" header="0.5" footer="0.5"/>
      <pageSetup paperSize="9" orientation="portrait" r:id="rId3"/>
      <headerFooter alignWithMargins="0"/>
    </customSheetView>
    <customSheetView guid="{BE9E50F0-D5ED-48BD-A9C6-4169A4DF2408}" showRuler="0" topLeftCell="A252">
      <selection activeCell="A294" sqref="A294:A296"/>
      <pageMargins left="0.75" right="0.75" top="1" bottom="1" header="0.5" footer="0.5"/>
      <pageSetup paperSize="9" orientation="portrait" r:id="rId4"/>
      <headerFooter alignWithMargins="0"/>
    </customSheetView>
    <customSheetView guid="{C093550B-56C6-4D17-85DE-FEFB9E7ABAF5}" showRuler="0" topLeftCell="A276">
      <selection activeCell="E307" sqref="E307"/>
      <pageMargins left="0.75" right="0.75" top="1" bottom="1" header="0.5" footer="0.5"/>
      <pageSetup paperSize="9" orientation="portrait" r:id="rId5"/>
      <headerFooter alignWithMargins="0"/>
    </customSheetView>
    <customSheetView guid="{09FB2B2F-C2DC-4B03-94D0-1D6B0DBDE722}" showRuler="0" topLeftCell="A252">
      <selection activeCell="E308" sqref="E308"/>
      <pageMargins left="0.75" right="0.75" top="1" bottom="1" header="0.5" footer="0.5"/>
      <pageSetup paperSize="9" orientation="portrait" r:id="rId6"/>
      <headerFooter alignWithMargins="0"/>
    </customSheetView>
  </customSheetViews>
  <phoneticPr fontId="21" type="noConversion"/>
  <pageMargins left="0.75" right="0.75" top="1" bottom="1" header="0.5" footer="0.5"/>
  <pageSetup paperSize="9" orientation="portrait" r:id="rId7"/>
  <headerFooter alignWithMargins="0"/>
  <drawing r:id="rId8"/>
  <legacy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7">
    <tabColor theme="1" tint="0.14999847407452621"/>
  </sheetPr>
  <dimension ref="A1:G26"/>
  <sheetViews>
    <sheetView topLeftCell="A7" workbookViewId="0">
      <selection activeCell="H52" sqref="H52"/>
    </sheetView>
  </sheetViews>
  <sheetFormatPr defaultRowHeight="12.5"/>
  <cols>
    <col min="1" max="1" width="17.453125" customWidth="1"/>
    <col min="3" max="3" width="10.54296875" bestFit="1" customWidth="1"/>
    <col min="5" max="5" width="9" customWidth="1"/>
  </cols>
  <sheetData>
    <row r="1" spans="1:7" ht="17.5">
      <c r="A1" s="41" t="s">
        <v>64</v>
      </c>
    </row>
    <row r="3" spans="1:7">
      <c r="A3" s="40"/>
    </row>
    <row r="4" spans="1:7">
      <c r="A4" s="40"/>
      <c r="B4" s="48" t="s">
        <v>12</v>
      </c>
      <c r="C4" s="48" t="s">
        <v>13</v>
      </c>
    </row>
    <row r="5" spans="1:7">
      <c r="A5" s="46" t="str">
        <f ca="1">CONCATENATE("last month: ",TEXT(INDIRECT(ADDRESS(COUNT('Weekly capesize'!$A$6:$A$65597)+ROWS('Weekly capesize'!$A$1:$A$5)-4,COLUMN(),,,"Weekly capesize")),"dd mmm"))</f>
        <v>last month: 20 Mar</v>
      </c>
      <c r="B5" s="47">
        <f ca="1">INDIRECT(ADDRESS(COUNT('Weekly capesize'!$A$6:$A$65597)+ROWS('Weekly capesize'!$A$1:$A$5)-4,COLUMN(),,,"Weekly capesize"))</f>
        <v>8671</v>
      </c>
      <c r="C5" s="47">
        <f ca="1">INDIRECT(ADDRESS(COUNT('Weekly capesize'!$A$6:$A$65597)+ROWS('Weekly capesize'!$A$1:$A$5)-4,COLUMN(),,,"Weekly capesize"))</f>
        <v>5819</v>
      </c>
    </row>
    <row r="6" spans="1:7">
      <c r="A6" s="46" t="str">
        <f ca="1">CONCATENATE("last week: ",TEXT(INDIRECT(ADDRESS(COUNT('Weekly capesize'!$A$6:$A$65597)+ROWS('Weekly capesize'!$A$1:$A$5)-1,COLUMN(),,,"Weekly capesize")),"dd mmm"))</f>
        <v>last week: 11 Apr</v>
      </c>
      <c r="B6" s="47">
        <f ca="1">INDIRECT(ADDRESS(COUNT('Weekly capesize'!$A$6:$A$65597)+ROWS('Weekly capesize'!$A$1:$A$5)-1,COLUMN(),,,"Weekly capesize"))</f>
        <v>9342</v>
      </c>
      <c r="C6" s="47">
        <f ca="1">INDIRECT(ADDRESS(COUNT('Weekly capesize'!$A$6:$A$65597)+ROWS('Weekly capesize'!$A$1:$A$5)-1,COLUMN(),,,"Weekly capesize"))</f>
        <v>5946</v>
      </c>
    </row>
    <row r="7" spans="1:7">
      <c r="A7" s="46" t="str">
        <f ca="1">CONCATENATE("this week: ",TEXT(INDIRECT(ADDRESS(COUNT('Weekly capesize'!$A$6:$A$65597)+ROWS('Weekly capesize'!$A$1:$A$5),COLUMN(),,,"Weekly capesize")),"dd mmm"))</f>
        <v>this week: 16 Apr</v>
      </c>
      <c r="B7" s="47">
        <f ca="1">INDIRECT(ADDRESS(COUNT('Weekly capesize'!$A$6:$A$65597)+ROWS('Weekly capesize'!$A$1:$A$5),COLUMN(),,,"Weekly capesize"))</f>
        <v>9434</v>
      </c>
      <c r="C7" s="47">
        <f ca="1">INDIRECT(ADDRESS(COUNT('Weekly capesize'!$A$6:$A$65597)+ROWS('Weekly capesize'!$A$1:$A$5),COLUMN(),,,"Weekly capesize"))</f>
        <v>6036</v>
      </c>
      <c r="G7" s="263"/>
    </row>
    <row r="11" spans="1:7">
      <c r="A11" s="40"/>
      <c r="B11" s="53" t="s">
        <v>116</v>
      </c>
      <c r="C11" s="53" t="s">
        <v>117</v>
      </c>
    </row>
    <row r="12" spans="1:7" ht="13">
      <c r="A12" s="46" t="str">
        <f ca="1">CONCATENATE("last month: ",TEXT(INDIRECT(ADDRESS(COUNT(JEHSI!$A$6:$A$65536)+ROWS(JEHSI!$A$1:$A$5)-4,COLUMN(),,,"JEHSI")),"dd mmm"))</f>
        <v>last month: 13 Jun</v>
      </c>
      <c r="B12" s="83">
        <f ca="1">INDIRECT(ADDRESS(COUNT(JEHSI!$A$6:$A$65536)+ROWS(JEHSI!$A$1:$A$5)-4,COLUMN(),,,"JEHSI"))</f>
        <v>0</v>
      </c>
      <c r="C12" s="82">
        <f ca="1">OFFSET(JEHMA!B5,COUNT(JEHMA!B6:B64999)-4,0,1,1)</f>
        <v>5087</v>
      </c>
    </row>
    <row r="13" spans="1:7" ht="13">
      <c r="A13" s="46" t="str">
        <f ca="1">CONCATENATE("last week: ",TEXT(INDIRECT(ADDRESS(COUNT(JEHSI!$A$6:$A$65536)+ROWS(JEHSI!$A$1:$A$5)-1,COLUMN(),,,"JEHSI")),"dd mmm"))</f>
        <v>last week: 04 Jul</v>
      </c>
      <c r="B13" s="83">
        <f ca="1">INDIRECT(ADDRESS(COUNT(JEHSI!$A$6:$A$65536)+ROWS(JEHSI!$A$1:$A$5)-4,COLUMN(),,,"JEHSI"))</f>
        <v>0</v>
      </c>
      <c r="C13" s="82">
        <f ca="1">OFFSET(JEHMA!B5,COUNT(JEHMA!B6:B64999)-1,0,1,1)</f>
        <v>5087</v>
      </c>
    </row>
    <row r="14" spans="1:7" ht="13">
      <c r="A14" s="46" t="str">
        <f ca="1">CONCATENATE("this week: ",TEXT(INDIRECT(ADDRESS(COUNT(JEHSI!$A$6:$A$65536)+ROWS(JEHSI!$A$1:$A$5),COLUMN(),,,"JEHSI")),"dd mmm"))</f>
        <v>this week: 11 Jul</v>
      </c>
      <c r="B14" s="83">
        <f ca="1">INDIRECT(ADDRESS(COUNT(JEHSI!$A$6:$A$65536)+ROWS(JEHSI!$A$1:$A$5)-4,COLUMN(),,,"JEHSI"))</f>
        <v>0</v>
      </c>
      <c r="C14" s="82">
        <f ca="1">OFFSET(JEHMA!B5,COUNT(JEHMA!B6:B64999),0,1,1)</f>
        <v>5087</v>
      </c>
    </row>
    <row r="15" spans="1:7">
      <c r="E15" s="35" t="s">
        <v>215</v>
      </c>
    </row>
    <row r="18" spans="1:3">
      <c r="A18" s="46"/>
      <c r="B18" s="53" t="s">
        <v>98</v>
      </c>
      <c r="C18" s="53" t="s">
        <v>97</v>
      </c>
    </row>
    <row r="19" spans="1:3">
      <c r="A19" s="46" t="str">
        <f ca="1">CONCATENATE("last month: ",TEXT(INDIRECT(ADDRESS(COUNT(JEHSI!$A$6:$A$65536)+ROWS(JEHSI!$A$1:$A$5)-4,COLUMN(),,,"JEHSI")),"dd mmm"))</f>
        <v>last month: 13 Jun</v>
      </c>
      <c r="B19" s="74">
        <f ca="1">OFFSET(BHMI!B5,COUNT(BHMI!B6:B65004)-4,0,1,1)</f>
        <v>4798.8065986542133</v>
      </c>
      <c r="C19" s="47">
        <f ca="1">INDIRECT(ADDRESS(COUNT(BHMI!$A$7:$A$65537)+ROWS(BHMI!$A$1:$A$6)-4,COLUMN(),,,"BHMI"))</f>
        <v>2470</v>
      </c>
    </row>
    <row r="20" spans="1:3">
      <c r="A20" s="46" t="str">
        <f ca="1">CONCATENATE("last week: ",TEXT(INDIRECT(ADDRESS(COUNT(JEHSI!$A$6:$A$65536)+ROWS(JEHSI!$A$1:$A$5)-1,COLUMN(),,,"JEHSI")),"dd mmm"))</f>
        <v>last week: 04 Jul</v>
      </c>
      <c r="B20" s="47">
        <f ca="1">INDIRECT(ADDRESS(COUNT(BHMI!$A$7:$A$65537)+ROWS(BHMI!$A$1:$A$6)-1,COLUMN(),,,"BHMI"))</f>
        <v>4798.8065986542133</v>
      </c>
      <c r="C20" s="47">
        <f ca="1">INDIRECT(ADDRESS(COUNT(BHMI!$A$7:$A$65537)+ROWS(BHMI!$A$1:$A$6)-1,COLUMN(),,,"BHMI"))</f>
        <v>2123</v>
      </c>
    </row>
    <row r="21" spans="1:3">
      <c r="A21" s="46" t="str">
        <f ca="1">CONCATENATE("this week: ",TEXT(INDIRECT(ADDRESS(COUNT(JEHSI!$A$6:$A$65536)+ROWS(JEHSI!$A$1:$A$5),COLUMN(),,,"JEHSI")),"dd mmm"))</f>
        <v>this week: 11 Jul</v>
      </c>
      <c r="B21" s="47">
        <f ca="1">INDIRECT(ADDRESS(COUNT(BHMI!$A$7:$A$65537)+ROWS(BHMI!$A$1:$A$6),COLUMN(),,,"BHMI"))</f>
        <v>0</v>
      </c>
      <c r="C21" s="47">
        <f ca="1">INDIRECT(ADDRESS(COUNT(BHMI!$A$7:$A$65537)+ROWS(BHMI!$A$1:$A$6),COLUMN(),,,"BHMI"))</f>
        <v>2057</v>
      </c>
    </row>
    <row r="23" spans="1:3">
      <c r="A23" s="46"/>
      <c r="B23" s="278" t="s">
        <v>191</v>
      </c>
      <c r="C23" s="53"/>
    </row>
    <row r="24" spans="1:3">
      <c r="A24" s="46" t="str">
        <f ca="1">CONCATENATE("last month: ",TEXT(INDIRECT(ADDRESS(COUNT(JEHSI!$A$6:$A$65536)+ROWS(JEHSI!$A$1:$A$5)-4,COLUMN(),,,"JEHSI")),"dd mmm"))</f>
        <v>last month: 13 Jun</v>
      </c>
      <c r="B24" s="74">
        <f ca="1">OFFSET(BHMI!B10,COUNT(BHMI!B11:B65009)-4,2,1,1)</f>
        <v>2596</v>
      </c>
      <c r="C24" s="47"/>
    </row>
    <row r="25" spans="1:3">
      <c r="A25" s="46" t="str">
        <f ca="1">CONCATENATE("last week: ",TEXT(INDIRECT(ADDRESS(COUNT(JEHSI!$A$6:$A$65536)+ROWS(JEHSI!$A$1:$A$5)-1,COLUMN(),,,"JEHSI")),"dd mmm"))</f>
        <v>last week: 04 Jul</v>
      </c>
      <c r="B25" s="47">
        <f ca="1">INDIRECT(ADDRESS(COUNT(BHMI!$A$7:$A$65537)+ROWS(BHMI!$A$1:$A$6)-1,COLUMN()+2,,,"BHMI"))</f>
        <v>2013</v>
      </c>
      <c r="C25" s="47"/>
    </row>
    <row r="26" spans="1:3">
      <c r="A26" s="46" t="str">
        <f ca="1">CONCATENATE("this week: ",TEXT(INDIRECT(ADDRESS(COUNT(JEHSI!$A$6:$A$65536)+ROWS(JEHSI!$A$1:$A$5),COLUMN(),,,"JEHSI")),"dd mmm"))</f>
        <v>this week: 11 Jul</v>
      </c>
      <c r="B26" s="47">
        <f ca="1">INDIRECT(ADDRESS(COUNT(BHMI!$A$7:$A$65537)+ROWS(BHMI!$A$1:$A$6),COLUMN()+2,,,"BHMI"))</f>
        <v>2113</v>
      </c>
      <c r="C26" s="47"/>
    </row>
  </sheetData>
  <customSheetViews>
    <customSheetView guid="{F2CF5A4C-4733-4279-B0AE-DB8C45BC9F44}" showRuler="0">
      <selection activeCell="C14" sqref="C14"/>
      <pageMargins left="0.75" right="0.75" top="1" bottom="1" header="0.5" footer="0.5"/>
      <pageSetup orientation="portrait" r:id="rId1"/>
      <headerFooter alignWithMargins="0"/>
    </customSheetView>
    <customSheetView guid="{A69C958D-5876-448E-9B43-BDD2039213B0}" showRuler="0">
      <selection activeCell="C14" sqref="C14"/>
      <pageMargins left="0.75" right="0.75" top="1" bottom="1" header="0.5" footer="0.5"/>
      <pageSetup orientation="portrait" r:id="rId2"/>
      <headerFooter alignWithMargins="0"/>
    </customSheetView>
    <customSheetView guid="{5D616459-8229-4D08-89E6-3A8D7F42B939}" showRuler="0">
      <selection activeCell="C14" sqref="C14"/>
      <pageMargins left="0.75" right="0.75" top="1" bottom="1" header="0.5" footer="0.5"/>
      <pageSetup orientation="portrait" r:id="rId3"/>
      <headerFooter alignWithMargins="0"/>
    </customSheetView>
    <customSheetView guid="{BE9E50F0-D5ED-48BD-A9C6-4169A4DF2408}" showRuler="0">
      <selection activeCell="C14" sqref="C14"/>
      <pageMargins left="0.75" right="0.75" top="1" bottom="1" header="0.5" footer="0.5"/>
      <pageSetup orientation="portrait" r:id="rId4"/>
      <headerFooter alignWithMargins="0"/>
    </customSheetView>
    <customSheetView guid="{C093550B-56C6-4D17-85DE-FEFB9E7ABAF5}" showRuler="0">
      <selection activeCell="C14" sqref="C14"/>
      <pageMargins left="0.75" right="0.75" top="1" bottom="1" header="0.5" footer="0.5"/>
      <pageSetup orientation="portrait" r:id="rId5"/>
      <headerFooter alignWithMargins="0"/>
    </customSheetView>
    <customSheetView guid="{09FB2B2F-C2DC-4B03-94D0-1D6B0DBDE722}" showRuler="0" topLeftCell="C1">
      <selection activeCell="C14" sqref="C14"/>
      <pageMargins left="0.75" right="0.75" top="1" bottom="1" header="0.5" footer="0.5"/>
      <pageSetup orientation="portrait" r:id="rId6"/>
      <headerFooter alignWithMargins="0"/>
    </customSheetView>
  </customSheetViews>
  <phoneticPr fontId="21" type="noConversion"/>
  <pageMargins left="0.75" right="0.75" top="1" bottom="1" header="0.5" footer="0.5"/>
  <pageSetup orientation="portrait" r:id="rId7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L941"/>
  <sheetViews>
    <sheetView zoomScale="90" zoomScaleNormal="90" workbookViewId="0">
      <pane xSplit="1" ySplit="1" topLeftCell="B924" activePane="bottomRight" state="frozen"/>
      <selection activeCell="B734" sqref="B734:G735"/>
      <selection pane="topRight" activeCell="B734" sqref="B734:G735"/>
      <selection pane="bottomLeft" activeCell="B734" sqref="B734:G735"/>
      <selection pane="bottomRight" activeCell="B940" sqref="B940"/>
    </sheetView>
  </sheetViews>
  <sheetFormatPr defaultRowHeight="12.5" outlineLevelRow="1"/>
  <cols>
    <col min="1" max="1" width="10.81640625" bestFit="1" customWidth="1"/>
    <col min="2" max="2" width="41" customWidth="1"/>
    <col min="3" max="3" width="46" customWidth="1"/>
    <col min="4" max="4" width="40" customWidth="1"/>
    <col min="5" max="5" width="46" customWidth="1"/>
  </cols>
  <sheetData>
    <row r="1" spans="1:6" ht="50">
      <c r="A1" s="221" t="s">
        <v>242</v>
      </c>
      <c r="B1" s="78" t="s">
        <v>250</v>
      </c>
      <c r="C1" s="78" t="s">
        <v>251</v>
      </c>
      <c r="D1" s="78" t="s">
        <v>252</v>
      </c>
      <c r="E1" s="78" t="s">
        <v>253</v>
      </c>
    </row>
    <row r="2" spans="1:6" outlineLevel="1">
      <c r="A2" s="142">
        <v>38037</v>
      </c>
      <c r="B2">
        <v>51250</v>
      </c>
      <c r="C2">
        <v>59500</v>
      </c>
      <c r="D2">
        <v>34000</v>
      </c>
      <c r="E2">
        <v>34750</v>
      </c>
    </row>
    <row r="3" spans="1:6" outlineLevel="1">
      <c r="A3" s="142">
        <v>38044</v>
      </c>
      <c r="B3">
        <v>52250</v>
      </c>
      <c r="C3">
        <v>58000</v>
      </c>
      <c r="D3">
        <v>33750</v>
      </c>
      <c r="E3">
        <v>34500</v>
      </c>
    </row>
    <row r="4" spans="1:6" outlineLevel="1">
      <c r="A4" s="142">
        <v>38051</v>
      </c>
      <c r="B4">
        <v>51750</v>
      </c>
      <c r="C4">
        <v>55000</v>
      </c>
      <c r="D4">
        <v>33000</v>
      </c>
      <c r="E4">
        <v>32000</v>
      </c>
    </row>
    <row r="5" spans="1:6" outlineLevel="1">
      <c r="A5" s="142">
        <v>38058</v>
      </c>
      <c r="B5">
        <v>52200</v>
      </c>
      <c r="C5">
        <v>51500</v>
      </c>
      <c r="D5">
        <v>33500</v>
      </c>
      <c r="E5">
        <v>32250</v>
      </c>
    </row>
    <row r="6" spans="1:6" outlineLevel="1">
      <c r="A6" s="142">
        <v>38065</v>
      </c>
      <c r="B6">
        <v>52750</v>
      </c>
      <c r="C6">
        <v>47000</v>
      </c>
      <c r="D6">
        <v>33250</v>
      </c>
      <c r="E6">
        <v>33150</v>
      </c>
    </row>
    <row r="7" spans="1:6" outlineLevel="1">
      <c r="A7" s="142">
        <v>38072</v>
      </c>
      <c r="B7">
        <v>52000</v>
      </c>
      <c r="C7">
        <v>45500</v>
      </c>
      <c r="D7">
        <v>32000</v>
      </c>
      <c r="E7">
        <v>32900</v>
      </c>
    </row>
    <row r="8" spans="1:6" outlineLevel="1">
      <c r="A8" s="142">
        <v>38079</v>
      </c>
      <c r="B8">
        <v>51000</v>
      </c>
      <c r="C8">
        <v>45500</v>
      </c>
      <c r="D8">
        <v>28000</v>
      </c>
      <c r="E8">
        <v>28000</v>
      </c>
    </row>
    <row r="9" spans="1:6" outlineLevel="1">
      <c r="A9" s="142">
        <v>38093</v>
      </c>
      <c r="B9">
        <v>47000</v>
      </c>
      <c r="C9">
        <v>43000</v>
      </c>
      <c r="D9">
        <v>26500</v>
      </c>
      <c r="E9">
        <v>29250</v>
      </c>
    </row>
    <row r="10" spans="1:6" outlineLevel="1">
      <c r="A10" s="142">
        <v>38100</v>
      </c>
      <c r="B10">
        <v>45000</v>
      </c>
      <c r="C10">
        <v>43500</v>
      </c>
      <c r="D10">
        <v>27250</v>
      </c>
      <c r="E10">
        <v>30000</v>
      </c>
    </row>
    <row r="11" spans="1:6" outlineLevel="1">
      <c r="A11" s="142">
        <v>38107</v>
      </c>
      <c r="B11">
        <v>45000</v>
      </c>
      <c r="C11">
        <v>41500</v>
      </c>
      <c r="D11">
        <v>24000</v>
      </c>
      <c r="E11">
        <v>26000</v>
      </c>
    </row>
    <row r="12" spans="1:6" outlineLevel="1">
      <c r="A12" s="142">
        <v>38114</v>
      </c>
      <c r="B12">
        <v>44500</v>
      </c>
      <c r="C12">
        <v>39000</v>
      </c>
      <c r="D12">
        <v>25000</v>
      </c>
      <c r="E12">
        <v>28000</v>
      </c>
    </row>
    <row r="13" spans="1:6" outlineLevel="1">
      <c r="A13" s="142">
        <v>38121</v>
      </c>
      <c r="B13">
        <v>42000</v>
      </c>
      <c r="C13">
        <v>37500</v>
      </c>
      <c r="D13">
        <v>24750</v>
      </c>
      <c r="E13">
        <v>27750</v>
      </c>
    </row>
    <row r="14" spans="1:6" outlineLevel="1">
      <c r="A14" s="142">
        <v>38128</v>
      </c>
      <c r="B14">
        <v>39000</v>
      </c>
      <c r="C14">
        <v>34000</v>
      </c>
      <c r="D14">
        <v>23000</v>
      </c>
      <c r="E14">
        <v>25000</v>
      </c>
    </row>
    <row r="15" spans="1:6" outlineLevel="1">
      <c r="A15" s="142">
        <v>38135</v>
      </c>
      <c r="B15">
        <v>38000</v>
      </c>
      <c r="C15">
        <v>29500</v>
      </c>
      <c r="D15">
        <v>19000</v>
      </c>
      <c r="E15">
        <v>22000</v>
      </c>
    </row>
    <row r="16" spans="1:6" outlineLevel="1">
      <c r="A16" s="142">
        <v>38142</v>
      </c>
      <c r="B16">
        <v>35000</v>
      </c>
      <c r="C16">
        <v>27000</v>
      </c>
      <c r="D16">
        <v>17250</v>
      </c>
      <c r="E16">
        <v>20250</v>
      </c>
    </row>
    <row r="17" spans="1:5" outlineLevel="1">
      <c r="A17" s="142">
        <v>38149</v>
      </c>
      <c r="B17">
        <v>31000</v>
      </c>
      <c r="C17">
        <v>26000</v>
      </c>
      <c r="D17">
        <v>14250</v>
      </c>
      <c r="E17">
        <v>17750</v>
      </c>
    </row>
    <row r="18" spans="1:5" outlineLevel="1">
      <c r="A18" s="142">
        <v>38156</v>
      </c>
      <c r="B18">
        <v>28000</v>
      </c>
      <c r="C18">
        <v>21500</v>
      </c>
      <c r="D18">
        <v>13000</v>
      </c>
      <c r="E18">
        <v>18000</v>
      </c>
    </row>
    <row r="19" spans="1:5" outlineLevel="1">
      <c r="A19" s="142">
        <v>38163</v>
      </c>
      <c r="B19">
        <v>26500</v>
      </c>
      <c r="C19">
        <v>21000</v>
      </c>
      <c r="D19">
        <v>14750</v>
      </c>
      <c r="E19">
        <v>21500</v>
      </c>
    </row>
    <row r="20" spans="1:5" outlineLevel="1">
      <c r="A20" s="142">
        <v>38170</v>
      </c>
      <c r="B20">
        <v>26000</v>
      </c>
      <c r="C20">
        <v>22000</v>
      </c>
      <c r="D20">
        <v>21000</v>
      </c>
      <c r="E20">
        <v>26500</v>
      </c>
    </row>
    <row r="21" spans="1:5" outlineLevel="1">
      <c r="A21" s="142">
        <v>38177</v>
      </c>
      <c r="B21">
        <v>29000</v>
      </c>
      <c r="C21">
        <v>26000</v>
      </c>
      <c r="D21">
        <v>26000</v>
      </c>
      <c r="E21">
        <v>30000</v>
      </c>
    </row>
    <row r="22" spans="1:5" outlineLevel="1">
      <c r="A22" s="142">
        <v>38184</v>
      </c>
      <c r="B22">
        <v>30000</v>
      </c>
      <c r="C22">
        <v>26500</v>
      </c>
      <c r="D22">
        <v>26500</v>
      </c>
      <c r="E22">
        <v>30000</v>
      </c>
    </row>
    <row r="23" spans="1:5" outlineLevel="1">
      <c r="A23" s="142">
        <v>38191</v>
      </c>
      <c r="B23">
        <v>28000</v>
      </c>
      <c r="C23">
        <v>27500</v>
      </c>
      <c r="D23">
        <v>22500</v>
      </c>
      <c r="E23">
        <v>26000</v>
      </c>
    </row>
    <row r="24" spans="1:5" outlineLevel="1">
      <c r="A24" s="142">
        <v>38198</v>
      </c>
      <c r="B24">
        <v>28500</v>
      </c>
      <c r="C24">
        <v>29500</v>
      </c>
      <c r="D24">
        <v>23000</v>
      </c>
      <c r="E24">
        <v>25500</v>
      </c>
    </row>
    <row r="25" spans="1:5" outlineLevel="1">
      <c r="A25" s="142">
        <v>38205</v>
      </c>
      <c r="B25">
        <v>28000</v>
      </c>
      <c r="C25">
        <v>31000</v>
      </c>
      <c r="D25">
        <v>23000</v>
      </c>
      <c r="E25">
        <v>25500</v>
      </c>
    </row>
    <row r="26" spans="1:5" outlineLevel="1">
      <c r="A26" s="142">
        <v>38212</v>
      </c>
      <c r="B26">
        <v>28000</v>
      </c>
      <c r="C26">
        <v>31000</v>
      </c>
      <c r="D26">
        <v>23000</v>
      </c>
      <c r="E26">
        <v>27000</v>
      </c>
    </row>
    <row r="27" spans="1:5" outlineLevel="1">
      <c r="A27" s="142">
        <v>38219</v>
      </c>
      <c r="B27">
        <v>28000</v>
      </c>
      <c r="C27">
        <v>31000</v>
      </c>
      <c r="D27">
        <v>25250</v>
      </c>
      <c r="E27">
        <v>27500</v>
      </c>
    </row>
    <row r="28" spans="1:5" outlineLevel="1">
      <c r="A28" s="142">
        <v>38226</v>
      </c>
      <c r="B28">
        <v>29500</v>
      </c>
      <c r="C28">
        <v>29000</v>
      </c>
      <c r="D28">
        <v>27500</v>
      </c>
      <c r="E28">
        <v>28500</v>
      </c>
    </row>
    <row r="29" spans="1:5" outlineLevel="1">
      <c r="A29" s="142">
        <v>38233</v>
      </c>
      <c r="B29">
        <v>29500</v>
      </c>
      <c r="C29">
        <v>29000</v>
      </c>
      <c r="D29">
        <v>27500</v>
      </c>
      <c r="E29">
        <v>28500</v>
      </c>
    </row>
    <row r="30" spans="1:5" outlineLevel="1">
      <c r="A30" s="142">
        <v>38240</v>
      </c>
      <c r="B30">
        <v>30000</v>
      </c>
      <c r="C30">
        <v>29500</v>
      </c>
      <c r="D30">
        <v>29000</v>
      </c>
      <c r="E30">
        <v>29500</v>
      </c>
    </row>
    <row r="31" spans="1:5" outlineLevel="1">
      <c r="A31" s="142">
        <v>38247</v>
      </c>
      <c r="B31">
        <v>32500</v>
      </c>
      <c r="C31">
        <v>31500</v>
      </c>
      <c r="D31">
        <v>30000</v>
      </c>
      <c r="E31">
        <v>30500</v>
      </c>
    </row>
    <row r="32" spans="1:5" outlineLevel="1">
      <c r="A32" s="142">
        <v>38254</v>
      </c>
      <c r="B32">
        <v>33500</v>
      </c>
      <c r="C32">
        <v>34000</v>
      </c>
      <c r="D32">
        <v>30500</v>
      </c>
      <c r="E32">
        <v>32000</v>
      </c>
    </row>
    <row r="33" spans="1:5" outlineLevel="1">
      <c r="A33" s="142">
        <v>38261</v>
      </c>
      <c r="B33">
        <v>33500</v>
      </c>
      <c r="C33">
        <v>34500</v>
      </c>
      <c r="D33">
        <v>30500</v>
      </c>
      <c r="E33">
        <v>31500</v>
      </c>
    </row>
    <row r="34" spans="1:5" outlineLevel="1">
      <c r="A34" s="142">
        <v>38268</v>
      </c>
      <c r="B34">
        <v>34000</v>
      </c>
      <c r="C34">
        <v>35750</v>
      </c>
      <c r="D34">
        <v>30000</v>
      </c>
      <c r="E34">
        <v>32000</v>
      </c>
    </row>
    <row r="35" spans="1:5" outlineLevel="1">
      <c r="A35" s="142">
        <v>38275</v>
      </c>
      <c r="B35">
        <v>34000</v>
      </c>
      <c r="C35">
        <v>39000</v>
      </c>
      <c r="D35">
        <v>30000</v>
      </c>
      <c r="E35">
        <v>32500</v>
      </c>
    </row>
    <row r="36" spans="1:5" outlineLevel="1">
      <c r="A36" s="142">
        <v>38282</v>
      </c>
      <c r="B36">
        <v>37000</v>
      </c>
      <c r="C36">
        <v>45000</v>
      </c>
      <c r="D36">
        <v>30500</v>
      </c>
      <c r="E36">
        <v>31500</v>
      </c>
    </row>
    <row r="37" spans="1:5" outlineLevel="1">
      <c r="A37" s="142">
        <v>38289</v>
      </c>
      <c r="B37">
        <v>37000</v>
      </c>
      <c r="C37">
        <v>44000</v>
      </c>
      <c r="D37">
        <v>28000</v>
      </c>
      <c r="E37">
        <v>30000</v>
      </c>
    </row>
    <row r="38" spans="1:5" outlineLevel="1">
      <c r="A38" s="142">
        <v>38296</v>
      </c>
      <c r="B38">
        <v>35000</v>
      </c>
      <c r="C38">
        <v>42000</v>
      </c>
      <c r="D38">
        <v>27500</v>
      </c>
      <c r="E38">
        <v>29500</v>
      </c>
    </row>
    <row r="39" spans="1:5" outlineLevel="1">
      <c r="A39" s="142">
        <v>38303</v>
      </c>
      <c r="B39">
        <v>35000</v>
      </c>
      <c r="C39">
        <v>43250</v>
      </c>
      <c r="D39">
        <v>28000</v>
      </c>
      <c r="E39">
        <v>30000</v>
      </c>
    </row>
    <row r="40" spans="1:5" outlineLevel="1">
      <c r="A40" s="142">
        <v>38310</v>
      </c>
      <c r="B40">
        <v>37500</v>
      </c>
      <c r="C40">
        <v>45000</v>
      </c>
      <c r="D40">
        <v>31500</v>
      </c>
      <c r="E40">
        <v>32500</v>
      </c>
    </row>
    <row r="41" spans="1:5" outlineLevel="1">
      <c r="A41" s="142">
        <v>38317</v>
      </c>
      <c r="B41">
        <v>38500</v>
      </c>
      <c r="C41">
        <v>48500</v>
      </c>
      <c r="D41">
        <v>35000</v>
      </c>
      <c r="E41">
        <v>36250</v>
      </c>
    </row>
    <row r="42" spans="1:5" outlineLevel="1">
      <c r="A42" s="142">
        <v>38324</v>
      </c>
      <c r="B42">
        <v>39000</v>
      </c>
      <c r="C42">
        <v>50500</v>
      </c>
      <c r="D42">
        <v>34750</v>
      </c>
      <c r="E42">
        <v>36500</v>
      </c>
    </row>
    <row r="43" spans="1:5" outlineLevel="1">
      <c r="A43" s="142">
        <v>38331</v>
      </c>
      <c r="B43">
        <v>39250</v>
      </c>
      <c r="C43">
        <v>50000</v>
      </c>
      <c r="D43">
        <v>32000</v>
      </c>
      <c r="E43">
        <v>32500</v>
      </c>
    </row>
    <row r="44" spans="1:5" outlineLevel="1">
      <c r="A44" s="142">
        <v>38338</v>
      </c>
      <c r="B44">
        <v>39500</v>
      </c>
      <c r="C44">
        <v>49000</v>
      </c>
      <c r="D44">
        <v>30250</v>
      </c>
      <c r="E44">
        <v>31500</v>
      </c>
    </row>
    <row r="45" spans="1:5" outlineLevel="1">
      <c r="A45" s="142">
        <v>38345</v>
      </c>
      <c r="B45">
        <v>38500</v>
      </c>
      <c r="C45">
        <v>44000</v>
      </c>
      <c r="D45">
        <v>29000</v>
      </c>
      <c r="E45">
        <v>29500</v>
      </c>
    </row>
    <row r="46" spans="1:5" outlineLevel="1">
      <c r="A46" s="142">
        <v>38359</v>
      </c>
      <c r="B46">
        <v>39000</v>
      </c>
      <c r="C46">
        <v>43000</v>
      </c>
      <c r="D46">
        <v>29000</v>
      </c>
      <c r="E46">
        <v>29500</v>
      </c>
    </row>
    <row r="47" spans="1:5" outlineLevel="1">
      <c r="A47" s="142">
        <v>38366</v>
      </c>
      <c r="B47">
        <v>40500</v>
      </c>
      <c r="C47">
        <v>45000</v>
      </c>
      <c r="D47">
        <v>28000</v>
      </c>
      <c r="E47">
        <v>29000</v>
      </c>
    </row>
    <row r="48" spans="1:5" outlineLevel="1">
      <c r="A48" s="142">
        <v>38373</v>
      </c>
      <c r="B48">
        <v>39500</v>
      </c>
      <c r="C48">
        <v>40000</v>
      </c>
      <c r="D48">
        <v>27250</v>
      </c>
      <c r="E48">
        <v>28500</v>
      </c>
    </row>
    <row r="49" spans="1:5" outlineLevel="1">
      <c r="A49" s="142">
        <v>38380</v>
      </c>
      <c r="B49">
        <v>38500</v>
      </c>
      <c r="C49">
        <v>37000</v>
      </c>
      <c r="D49">
        <v>26250</v>
      </c>
      <c r="E49">
        <v>26500</v>
      </c>
    </row>
    <row r="50" spans="1:5" outlineLevel="1">
      <c r="A50" s="142">
        <v>38387</v>
      </c>
      <c r="B50">
        <v>37500</v>
      </c>
      <c r="C50">
        <v>33000</v>
      </c>
      <c r="D50">
        <v>23750</v>
      </c>
      <c r="E50">
        <v>25000</v>
      </c>
    </row>
    <row r="51" spans="1:5" outlineLevel="1">
      <c r="A51" s="142">
        <v>38394</v>
      </c>
      <c r="B51">
        <v>37500</v>
      </c>
      <c r="C51">
        <v>33000</v>
      </c>
      <c r="D51">
        <v>24000</v>
      </c>
      <c r="E51">
        <v>25000</v>
      </c>
    </row>
    <row r="52" spans="1:5" outlineLevel="1">
      <c r="A52" s="142">
        <v>38401</v>
      </c>
      <c r="B52">
        <v>38750</v>
      </c>
      <c r="C52">
        <v>37500</v>
      </c>
      <c r="D52">
        <v>25000</v>
      </c>
      <c r="E52">
        <v>26500</v>
      </c>
    </row>
    <row r="53" spans="1:5" outlineLevel="1">
      <c r="A53" s="142">
        <v>38408</v>
      </c>
      <c r="B53">
        <v>39750</v>
      </c>
      <c r="C53">
        <v>40000</v>
      </c>
      <c r="D53">
        <v>28000</v>
      </c>
      <c r="E53">
        <v>30000</v>
      </c>
    </row>
    <row r="54" spans="1:5" outlineLevel="1">
      <c r="A54" s="142">
        <v>38415</v>
      </c>
      <c r="B54">
        <v>40250</v>
      </c>
      <c r="C54">
        <v>39750</v>
      </c>
      <c r="D54">
        <v>27250</v>
      </c>
      <c r="E54">
        <v>33813</v>
      </c>
    </row>
    <row r="55" spans="1:5" outlineLevel="1">
      <c r="A55" s="142">
        <v>38422</v>
      </c>
      <c r="B55">
        <v>40500</v>
      </c>
      <c r="C55">
        <v>42000</v>
      </c>
      <c r="D55">
        <v>29000</v>
      </c>
      <c r="E55">
        <v>28000</v>
      </c>
    </row>
    <row r="56" spans="1:5" outlineLevel="1">
      <c r="A56" s="142">
        <v>38429</v>
      </c>
      <c r="B56">
        <v>40500</v>
      </c>
      <c r="C56">
        <v>45000</v>
      </c>
      <c r="D56">
        <v>28500</v>
      </c>
      <c r="E56">
        <v>28000</v>
      </c>
    </row>
    <row r="57" spans="1:5" outlineLevel="1">
      <c r="A57" s="142">
        <v>38443</v>
      </c>
      <c r="B57">
        <v>42000</v>
      </c>
      <c r="C57">
        <v>47500</v>
      </c>
      <c r="D57">
        <v>26750</v>
      </c>
      <c r="E57">
        <v>26500</v>
      </c>
    </row>
    <row r="58" spans="1:5" outlineLevel="1">
      <c r="A58" s="142">
        <v>38450</v>
      </c>
      <c r="B58">
        <v>40750</v>
      </c>
      <c r="C58">
        <v>46000</v>
      </c>
      <c r="D58">
        <v>24750</v>
      </c>
      <c r="E58">
        <v>26500</v>
      </c>
    </row>
    <row r="59" spans="1:5" outlineLevel="1">
      <c r="A59" s="142">
        <v>38457</v>
      </c>
      <c r="B59">
        <v>41250</v>
      </c>
      <c r="C59">
        <v>45500</v>
      </c>
      <c r="D59">
        <v>23500</v>
      </c>
      <c r="E59">
        <v>24250</v>
      </c>
    </row>
    <row r="60" spans="1:5" outlineLevel="1">
      <c r="A60" s="142">
        <v>38464</v>
      </c>
      <c r="B60">
        <v>40000</v>
      </c>
      <c r="C60">
        <v>37000</v>
      </c>
      <c r="D60">
        <v>20500</v>
      </c>
      <c r="E60">
        <v>21000</v>
      </c>
    </row>
    <row r="61" spans="1:5" outlineLevel="1">
      <c r="A61" s="142">
        <v>38471</v>
      </c>
      <c r="B61">
        <v>39500</v>
      </c>
      <c r="C61">
        <v>36500</v>
      </c>
      <c r="D61">
        <v>17000</v>
      </c>
      <c r="E61">
        <v>19500</v>
      </c>
    </row>
    <row r="62" spans="1:5" outlineLevel="1">
      <c r="A62" s="142">
        <v>38478</v>
      </c>
      <c r="B62">
        <v>39500</v>
      </c>
      <c r="C62">
        <v>37000</v>
      </c>
      <c r="D62">
        <v>18000</v>
      </c>
      <c r="E62">
        <v>21500</v>
      </c>
    </row>
    <row r="63" spans="1:5" outlineLevel="1">
      <c r="A63" s="142">
        <v>38485</v>
      </c>
      <c r="B63">
        <v>39500</v>
      </c>
      <c r="C63">
        <v>38000</v>
      </c>
      <c r="D63">
        <v>18000</v>
      </c>
      <c r="E63">
        <v>20500</v>
      </c>
    </row>
    <row r="64" spans="1:5" outlineLevel="1">
      <c r="A64" s="142">
        <v>38492</v>
      </c>
      <c r="B64">
        <v>39750</v>
      </c>
      <c r="C64">
        <v>38000</v>
      </c>
      <c r="D64">
        <v>17500</v>
      </c>
      <c r="E64">
        <v>21000</v>
      </c>
    </row>
    <row r="65" spans="1:5" outlineLevel="1">
      <c r="A65" s="142">
        <v>38499</v>
      </c>
      <c r="B65">
        <v>39750</v>
      </c>
      <c r="C65">
        <v>38500</v>
      </c>
      <c r="D65">
        <v>18500</v>
      </c>
      <c r="E65">
        <v>21500</v>
      </c>
    </row>
    <row r="66" spans="1:5" outlineLevel="1">
      <c r="A66" s="142">
        <v>38506</v>
      </c>
      <c r="B66">
        <v>38000</v>
      </c>
      <c r="C66">
        <v>38000</v>
      </c>
      <c r="D66">
        <v>17500</v>
      </c>
      <c r="E66">
        <v>21000</v>
      </c>
    </row>
    <row r="67" spans="1:5" outlineLevel="1">
      <c r="A67" s="142">
        <v>38513</v>
      </c>
      <c r="B67">
        <v>34750</v>
      </c>
      <c r="C67">
        <v>34500</v>
      </c>
      <c r="D67">
        <v>16750</v>
      </c>
      <c r="E67">
        <v>19500</v>
      </c>
    </row>
    <row r="68" spans="1:5" outlineLevel="1">
      <c r="A68" s="142">
        <v>38520</v>
      </c>
      <c r="B68">
        <v>32750</v>
      </c>
      <c r="C68">
        <v>32500</v>
      </c>
      <c r="D68">
        <v>15500</v>
      </c>
      <c r="E68">
        <v>17000</v>
      </c>
    </row>
    <row r="69" spans="1:5" outlineLevel="1">
      <c r="A69" s="142">
        <v>38527</v>
      </c>
      <c r="B69">
        <v>31250</v>
      </c>
      <c r="C69">
        <v>29000</v>
      </c>
      <c r="D69">
        <v>14250</v>
      </c>
      <c r="E69">
        <v>16500</v>
      </c>
    </row>
    <row r="70" spans="1:5" outlineLevel="1">
      <c r="A70" s="142">
        <v>38534</v>
      </c>
      <c r="B70">
        <v>31000</v>
      </c>
      <c r="C70">
        <v>28500</v>
      </c>
      <c r="D70">
        <v>12750</v>
      </c>
      <c r="E70">
        <v>14500</v>
      </c>
    </row>
    <row r="71" spans="1:5" outlineLevel="1">
      <c r="A71" s="142">
        <v>38541</v>
      </c>
      <c r="B71">
        <v>26750</v>
      </c>
      <c r="C71">
        <v>24000</v>
      </c>
      <c r="D71">
        <v>12000</v>
      </c>
      <c r="E71">
        <v>14500</v>
      </c>
    </row>
    <row r="72" spans="1:5" outlineLevel="1">
      <c r="A72" s="142">
        <v>38548</v>
      </c>
      <c r="B72">
        <v>22500</v>
      </c>
      <c r="C72">
        <v>22500</v>
      </c>
      <c r="D72">
        <v>12000</v>
      </c>
      <c r="E72">
        <v>14000</v>
      </c>
    </row>
    <row r="73" spans="1:5" outlineLevel="1">
      <c r="A73" s="142">
        <v>38555</v>
      </c>
      <c r="B73">
        <v>20500</v>
      </c>
      <c r="C73">
        <v>20000</v>
      </c>
      <c r="D73">
        <v>11250</v>
      </c>
      <c r="E73">
        <v>13500</v>
      </c>
    </row>
    <row r="74" spans="1:5" outlineLevel="1">
      <c r="A74" s="142">
        <v>38562</v>
      </c>
      <c r="B74">
        <v>18750</v>
      </c>
      <c r="C74">
        <v>18000</v>
      </c>
      <c r="D74">
        <v>10250</v>
      </c>
      <c r="E74">
        <v>13000</v>
      </c>
    </row>
    <row r="75" spans="1:5" outlineLevel="1">
      <c r="A75" s="142">
        <v>38569</v>
      </c>
      <c r="B75">
        <v>17500</v>
      </c>
      <c r="C75">
        <v>17000</v>
      </c>
      <c r="D75">
        <v>10500</v>
      </c>
      <c r="E75">
        <v>13000</v>
      </c>
    </row>
    <row r="76" spans="1:5" outlineLevel="1">
      <c r="A76" s="142">
        <v>38576</v>
      </c>
      <c r="B76">
        <v>19000</v>
      </c>
      <c r="C76">
        <v>18750</v>
      </c>
      <c r="D76">
        <v>11250</v>
      </c>
      <c r="E76">
        <v>13500</v>
      </c>
    </row>
    <row r="77" spans="1:5" outlineLevel="1">
      <c r="A77" s="142">
        <v>38583</v>
      </c>
      <c r="B77">
        <v>21500</v>
      </c>
      <c r="C77">
        <v>20000</v>
      </c>
      <c r="D77">
        <v>13000</v>
      </c>
      <c r="E77">
        <v>17000</v>
      </c>
    </row>
    <row r="78" spans="1:5" outlineLevel="1">
      <c r="A78" s="142">
        <v>38590</v>
      </c>
      <c r="B78">
        <v>23000</v>
      </c>
      <c r="C78">
        <v>21000</v>
      </c>
      <c r="D78">
        <v>17750</v>
      </c>
      <c r="E78">
        <v>20500</v>
      </c>
    </row>
    <row r="79" spans="1:5" outlineLevel="1">
      <c r="A79" s="142">
        <v>38597</v>
      </c>
      <c r="B79">
        <v>21500</v>
      </c>
      <c r="C79">
        <v>19000</v>
      </c>
      <c r="D79">
        <v>17750</v>
      </c>
      <c r="E79">
        <v>20000</v>
      </c>
    </row>
    <row r="80" spans="1:5" outlineLevel="1">
      <c r="A80" s="142">
        <v>38604</v>
      </c>
      <c r="B80">
        <v>21250</v>
      </c>
      <c r="C80">
        <v>18500</v>
      </c>
      <c r="D80">
        <v>18500</v>
      </c>
      <c r="E80">
        <v>20000</v>
      </c>
    </row>
    <row r="81" spans="1:5" outlineLevel="1">
      <c r="A81" s="142">
        <v>38611</v>
      </c>
      <c r="B81">
        <v>22000</v>
      </c>
      <c r="C81">
        <v>20750</v>
      </c>
      <c r="D81">
        <v>18500</v>
      </c>
      <c r="E81">
        <v>20500</v>
      </c>
    </row>
    <row r="82" spans="1:5" outlineLevel="1">
      <c r="A82" s="142">
        <v>38618</v>
      </c>
      <c r="B82">
        <v>22000</v>
      </c>
      <c r="C82">
        <v>23500</v>
      </c>
      <c r="D82">
        <v>18500</v>
      </c>
      <c r="E82">
        <v>18000</v>
      </c>
    </row>
    <row r="83" spans="1:5" outlineLevel="1">
      <c r="A83" s="142">
        <v>38625</v>
      </c>
      <c r="B83">
        <v>23000</v>
      </c>
      <c r="C83">
        <v>23000</v>
      </c>
      <c r="D83">
        <v>17000</v>
      </c>
      <c r="E83">
        <v>17000</v>
      </c>
    </row>
    <row r="84" spans="1:5" outlineLevel="1">
      <c r="A84" s="142">
        <v>38632</v>
      </c>
      <c r="B84">
        <v>24250</v>
      </c>
      <c r="C84">
        <v>23500</v>
      </c>
      <c r="D84">
        <v>16800</v>
      </c>
      <c r="E84">
        <v>18250</v>
      </c>
    </row>
    <row r="85" spans="1:5" outlineLevel="1">
      <c r="A85" s="142">
        <v>38639</v>
      </c>
      <c r="B85">
        <v>26500</v>
      </c>
      <c r="C85">
        <v>26500</v>
      </c>
      <c r="D85">
        <v>17500</v>
      </c>
      <c r="E85">
        <v>18500</v>
      </c>
    </row>
    <row r="86" spans="1:5" outlineLevel="1">
      <c r="A86" s="142">
        <v>38646</v>
      </c>
      <c r="B86">
        <v>27750</v>
      </c>
      <c r="C86">
        <v>25000</v>
      </c>
      <c r="D86">
        <v>16000</v>
      </c>
      <c r="E86">
        <v>18000</v>
      </c>
    </row>
    <row r="87" spans="1:5" outlineLevel="1">
      <c r="A87" s="142">
        <v>38653</v>
      </c>
      <c r="B87">
        <v>28500</v>
      </c>
      <c r="C87">
        <v>25500</v>
      </c>
      <c r="D87">
        <v>15750</v>
      </c>
      <c r="E87">
        <v>17000</v>
      </c>
    </row>
    <row r="88" spans="1:5" outlineLevel="1">
      <c r="A88" s="142">
        <v>38660</v>
      </c>
      <c r="B88">
        <v>28500</v>
      </c>
      <c r="C88">
        <v>25500</v>
      </c>
      <c r="D88">
        <v>15500</v>
      </c>
      <c r="E88">
        <v>16500</v>
      </c>
    </row>
    <row r="89" spans="1:5" outlineLevel="1">
      <c r="A89" s="142">
        <v>38667</v>
      </c>
      <c r="B89">
        <v>28250</v>
      </c>
      <c r="C89">
        <v>24500</v>
      </c>
      <c r="D89">
        <v>15000</v>
      </c>
      <c r="E89">
        <v>15750</v>
      </c>
    </row>
    <row r="90" spans="1:5" outlineLevel="1">
      <c r="A90" s="142">
        <v>38674</v>
      </c>
      <c r="B90">
        <v>27500</v>
      </c>
      <c r="C90">
        <v>24500</v>
      </c>
      <c r="D90">
        <v>14250</v>
      </c>
      <c r="E90">
        <v>15500</v>
      </c>
    </row>
    <row r="91" spans="1:5" outlineLevel="1">
      <c r="A91" s="142">
        <v>38681</v>
      </c>
      <c r="B91">
        <v>27000</v>
      </c>
      <c r="C91">
        <v>25000</v>
      </c>
      <c r="D91">
        <v>14000</v>
      </c>
      <c r="E91">
        <v>16750</v>
      </c>
    </row>
    <row r="92" spans="1:5" outlineLevel="1">
      <c r="A92" s="142">
        <v>38688</v>
      </c>
      <c r="B92">
        <v>28000</v>
      </c>
      <c r="C92">
        <v>23750</v>
      </c>
      <c r="D92">
        <v>14500</v>
      </c>
      <c r="E92">
        <v>19000</v>
      </c>
    </row>
    <row r="93" spans="1:5" outlineLevel="1">
      <c r="A93" s="142">
        <v>38695</v>
      </c>
      <c r="B93">
        <v>27750</v>
      </c>
      <c r="C93">
        <v>22250</v>
      </c>
      <c r="D93">
        <v>14500</v>
      </c>
      <c r="E93">
        <v>18000</v>
      </c>
    </row>
    <row r="94" spans="1:5" outlineLevel="1">
      <c r="A94" s="142">
        <v>38702</v>
      </c>
      <c r="B94">
        <v>26750</v>
      </c>
      <c r="C94">
        <v>21500</v>
      </c>
      <c r="D94">
        <v>17750</v>
      </c>
      <c r="E94">
        <v>20187.5</v>
      </c>
    </row>
    <row r="95" spans="1:5" outlineLevel="1">
      <c r="A95" s="142">
        <v>38709</v>
      </c>
      <c r="B95">
        <v>25250</v>
      </c>
      <c r="C95">
        <v>19000</v>
      </c>
      <c r="D95">
        <v>14250</v>
      </c>
      <c r="E95">
        <v>17500</v>
      </c>
    </row>
    <row r="96" spans="1:5" outlineLevel="1">
      <c r="A96" s="142">
        <v>38723</v>
      </c>
      <c r="B96">
        <v>22750</v>
      </c>
      <c r="C96">
        <v>17500</v>
      </c>
      <c r="D96">
        <v>17000</v>
      </c>
      <c r="E96">
        <v>18250</v>
      </c>
    </row>
    <row r="97" spans="1:5" outlineLevel="1">
      <c r="A97" s="142">
        <v>38730</v>
      </c>
      <c r="B97">
        <v>19750</v>
      </c>
      <c r="C97">
        <v>15250</v>
      </c>
      <c r="D97">
        <v>16000</v>
      </c>
      <c r="E97">
        <v>17250</v>
      </c>
    </row>
    <row r="98" spans="1:5" outlineLevel="1">
      <c r="A98" s="142">
        <v>38737</v>
      </c>
      <c r="B98">
        <v>19000</v>
      </c>
      <c r="C98">
        <v>14500</v>
      </c>
      <c r="D98">
        <v>15500</v>
      </c>
      <c r="E98">
        <v>16000</v>
      </c>
    </row>
    <row r="99" spans="1:5" outlineLevel="1">
      <c r="A99" s="142">
        <v>38744</v>
      </c>
      <c r="B99">
        <v>18000</v>
      </c>
      <c r="C99">
        <v>14000</v>
      </c>
      <c r="D99">
        <v>14000</v>
      </c>
      <c r="E99">
        <v>15000</v>
      </c>
    </row>
    <row r="100" spans="1:5" outlineLevel="1">
      <c r="A100" s="142">
        <v>38751</v>
      </c>
      <c r="B100">
        <v>17250</v>
      </c>
      <c r="C100">
        <v>13000</v>
      </c>
      <c r="D100">
        <v>15000</v>
      </c>
      <c r="E100">
        <v>16000</v>
      </c>
    </row>
    <row r="101" spans="1:5" outlineLevel="1">
      <c r="A101" s="142">
        <v>38758</v>
      </c>
      <c r="B101">
        <v>15750</v>
      </c>
      <c r="C101">
        <v>13500</v>
      </c>
      <c r="D101">
        <v>15750</v>
      </c>
      <c r="E101">
        <v>17000</v>
      </c>
    </row>
    <row r="102" spans="1:5" outlineLevel="1">
      <c r="A102" s="142">
        <v>38765</v>
      </c>
      <c r="B102">
        <v>15250</v>
      </c>
      <c r="C102">
        <v>15500</v>
      </c>
      <c r="D102">
        <v>16500</v>
      </c>
      <c r="E102">
        <v>17250</v>
      </c>
    </row>
    <row r="103" spans="1:5" outlineLevel="1">
      <c r="A103" s="142">
        <v>38772</v>
      </c>
      <c r="B103">
        <v>15000</v>
      </c>
      <c r="C103">
        <v>15750</v>
      </c>
      <c r="D103">
        <v>16750</v>
      </c>
      <c r="E103">
        <v>18000</v>
      </c>
    </row>
    <row r="104" spans="1:5" outlineLevel="1">
      <c r="A104" s="142">
        <v>38779</v>
      </c>
      <c r="B104">
        <v>15250</v>
      </c>
      <c r="C104">
        <v>14000</v>
      </c>
      <c r="D104">
        <v>17750</v>
      </c>
      <c r="E104">
        <v>18000</v>
      </c>
    </row>
    <row r="105" spans="1:5" outlineLevel="1">
      <c r="A105" s="142">
        <v>38786</v>
      </c>
      <c r="B105">
        <v>15250</v>
      </c>
      <c r="C105">
        <v>14250</v>
      </c>
      <c r="D105">
        <v>20000</v>
      </c>
      <c r="E105">
        <v>20000</v>
      </c>
    </row>
    <row r="106" spans="1:5" outlineLevel="1">
      <c r="A106" s="142">
        <v>38793</v>
      </c>
      <c r="B106">
        <v>15500</v>
      </c>
      <c r="C106">
        <v>16750</v>
      </c>
      <c r="D106">
        <v>21000</v>
      </c>
      <c r="E106">
        <v>21000</v>
      </c>
    </row>
    <row r="107" spans="1:5" outlineLevel="1">
      <c r="A107" s="142">
        <v>38800</v>
      </c>
      <c r="B107">
        <v>16000</v>
      </c>
      <c r="C107">
        <v>16000</v>
      </c>
      <c r="D107">
        <v>22000</v>
      </c>
      <c r="E107">
        <v>21000</v>
      </c>
    </row>
    <row r="108" spans="1:5" outlineLevel="1">
      <c r="A108" s="142">
        <v>38807</v>
      </c>
      <c r="B108">
        <v>15750</v>
      </c>
      <c r="C108">
        <v>16500</v>
      </c>
      <c r="D108">
        <v>22500</v>
      </c>
      <c r="E108">
        <v>20500</v>
      </c>
    </row>
    <row r="109" spans="1:5" outlineLevel="1">
      <c r="A109" s="142">
        <v>38814</v>
      </c>
      <c r="B109">
        <v>16250</v>
      </c>
      <c r="C109">
        <v>16500</v>
      </c>
      <c r="D109">
        <v>23000</v>
      </c>
      <c r="E109">
        <v>22500</v>
      </c>
    </row>
    <row r="110" spans="1:5" outlineLevel="1">
      <c r="A110" s="142">
        <v>38828</v>
      </c>
      <c r="B110">
        <v>15500</v>
      </c>
      <c r="C110">
        <v>17750</v>
      </c>
      <c r="D110">
        <v>24500</v>
      </c>
      <c r="E110">
        <v>23250</v>
      </c>
    </row>
    <row r="111" spans="1:5" outlineLevel="1">
      <c r="A111" s="142">
        <v>38835</v>
      </c>
      <c r="B111">
        <v>16250</v>
      </c>
      <c r="C111">
        <v>19000</v>
      </c>
      <c r="D111">
        <v>24500</v>
      </c>
      <c r="E111">
        <v>22750</v>
      </c>
    </row>
    <row r="112" spans="1:5" outlineLevel="1">
      <c r="A112" s="142">
        <v>38842</v>
      </c>
      <c r="B112">
        <v>16000</v>
      </c>
      <c r="C112">
        <v>19000</v>
      </c>
      <c r="D112">
        <v>24500</v>
      </c>
      <c r="E112">
        <v>23000</v>
      </c>
    </row>
    <row r="113" spans="1:5" outlineLevel="1">
      <c r="A113" s="142">
        <v>38849</v>
      </c>
      <c r="B113">
        <v>15500</v>
      </c>
      <c r="C113">
        <v>19750</v>
      </c>
      <c r="D113">
        <v>25250</v>
      </c>
      <c r="E113">
        <v>22500</v>
      </c>
    </row>
    <row r="114" spans="1:5" outlineLevel="1">
      <c r="A114" s="142">
        <v>38856</v>
      </c>
      <c r="B114">
        <v>16000</v>
      </c>
      <c r="C114">
        <v>21000</v>
      </c>
      <c r="D114">
        <v>25500</v>
      </c>
      <c r="E114">
        <v>24000</v>
      </c>
    </row>
    <row r="115" spans="1:5" outlineLevel="1">
      <c r="A115" s="142">
        <v>38863</v>
      </c>
      <c r="B115">
        <v>16000</v>
      </c>
      <c r="C115">
        <v>20750</v>
      </c>
      <c r="D115">
        <v>25500</v>
      </c>
      <c r="E115">
        <v>23750</v>
      </c>
    </row>
    <row r="116" spans="1:5" outlineLevel="1">
      <c r="A116" s="142">
        <v>38870</v>
      </c>
      <c r="B116">
        <v>15750</v>
      </c>
      <c r="C116">
        <v>20750</v>
      </c>
      <c r="D116">
        <v>25500</v>
      </c>
      <c r="E116">
        <v>23500</v>
      </c>
    </row>
    <row r="117" spans="1:5" outlineLevel="1">
      <c r="A117" s="142">
        <v>38877</v>
      </c>
      <c r="B117">
        <v>16500</v>
      </c>
      <c r="C117">
        <v>22500</v>
      </c>
      <c r="D117">
        <v>25750</v>
      </c>
      <c r="E117">
        <v>24000</v>
      </c>
    </row>
    <row r="118" spans="1:5" outlineLevel="1">
      <c r="A118" s="142">
        <v>38884</v>
      </c>
      <c r="B118">
        <v>16750</v>
      </c>
      <c r="C118">
        <v>24500</v>
      </c>
      <c r="D118">
        <v>26000</v>
      </c>
      <c r="E118">
        <v>24500</v>
      </c>
    </row>
    <row r="119" spans="1:5" outlineLevel="1">
      <c r="A119" s="142">
        <v>38891</v>
      </c>
      <c r="B119">
        <v>19250</v>
      </c>
      <c r="C119">
        <v>26000</v>
      </c>
      <c r="D119">
        <v>26500</v>
      </c>
      <c r="E119">
        <v>24500</v>
      </c>
    </row>
    <row r="120" spans="1:5" outlineLevel="1">
      <c r="A120" s="142">
        <v>38898</v>
      </c>
      <c r="B120">
        <v>20250</v>
      </c>
      <c r="C120">
        <v>29000</v>
      </c>
      <c r="D120">
        <v>26250</v>
      </c>
      <c r="E120">
        <v>25000</v>
      </c>
    </row>
    <row r="121" spans="1:5" outlineLevel="1">
      <c r="A121" s="142">
        <v>38905</v>
      </c>
      <c r="B121">
        <v>21250</v>
      </c>
      <c r="C121">
        <v>28000</v>
      </c>
      <c r="D121">
        <v>25750</v>
      </c>
      <c r="E121">
        <v>25250</v>
      </c>
    </row>
    <row r="122" spans="1:5" outlineLevel="1">
      <c r="A122" s="142">
        <v>38912</v>
      </c>
      <c r="B122">
        <v>21750</v>
      </c>
      <c r="C122">
        <v>26000</v>
      </c>
      <c r="D122">
        <v>24000</v>
      </c>
      <c r="E122">
        <v>24000</v>
      </c>
    </row>
    <row r="123" spans="1:5" outlineLevel="1">
      <c r="A123" s="142">
        <v>38919</v>
      </c>
      <c r="B123">
        <v>23000</v>
      </c>
      <c r="C123">
        <v>24250</v>
      </c>
      <c r="D123">
        <v>24000</v>
      </c>
      <c r="E123">
        <v>23500</v>
      </c>
    </row>
    <row r="124" spans="1:5" outlineLevel="1">
      <c r="A124" s="142">
        <v>38926</v>
      </c>
      <c r="B124">
        <v>25000</v>
      </c>
      <c r="C124">
        <v>24500</v>
      </c>
      <c r="D124">
        <v>23750</v>
      </c>
      <c r="E124">
        <v>23500</v>
      </c>
    </row>
    <row r="125" spans="1:5" outlineLevel="1">
      <c r="A125" s="142">
        <v>38933</v>
      </c>
      <c r="B125">
        <v>26500</v>
      </c>
      <c r="C125">
        <v>25500</v>
      </c>
      <c r="D125">
        <v>26250</v>
      </c>
      <c r="E125">
        <v>25500</v>
      </c>
    </row>
    <row r="126" spans="1:5" outlineLevel="1">
      <c r="A126" s="142">
        <v>38940</v>
      </c>
      <c r="B126">
        <v>27000</v>
      </c>
      <c r="C126">
        <v>30000</v>
      </c>
      <c r="D126">
        <v>27750</v>
      </c>
      <c r="E126">
        <v>27750</v>
      </c>
    </row>
    <row r="127" spans="1:5" outlineLevel="1">
      <c r="A127" s="142">
        <v>38947</v>
      </c>
      <c r="B127">
        <v>28500</v>
      </c>
      <c r="C127">
        <v>30500</v>
      </c>
      <c r="D127">
        <v>26750</v>
      </c>
      <c r="E127">
        <v>28750</v>
      </c>
    </row>
    <row r="128" spans="1:5" outlineLevel="1">
      <c r="A128" s="142">
        <v>38954</v>
      </c>
      <c r="B128">
        <v>29000</v>
      </c>
      <c r="C128">
        <v>31750</v>
      </c>
      <c r="D128">
        <v>26750</v>
      </c>
      <c r="E128">
        <v>28000</v>
      </c>
    </row>
    <row r="129" spans="1:5" outlineLevel="1">
      <c r="A129" s="142">
        <v>38961</v>
      </c>
      <c r="B129">
        <v>30000</v>
      </c>
      <c r="C129">
        <v>32250</v>
      </c>
      <c r="D129">
        <v>27000</v>
      </c>
      <c r="E129">
        <v>28000</v>
      </c>
    </row>
    <row r="130" spans="1:5" outlineLevel="1">
      <c r="A130" s="142">
        <v>38968</v>
      </c>
      <c r="B130">
        <v>31250</v>
      </c>
      <c r="C130">
        <v>33000</v>
      </c>
      <c r="D130">
        <v>29500</v>
      </c>
      <c r="E130">
        <v>29000</v>
      </c>
    </row>
    <row r="131" spans="1:5" outlineLevel="1">
      <c r="A131" s="142">
        <v>38975</v>
      </c>
      <c r="B131">
        <v>32750</v>
      </c>
      <c r="C131">
        <v>39000</v>
      </c>
      <c r="D131">
        <v>30500</v>
      </c>
      <c r="E131">
        <v>31000</v>
      </c>
    </row>
    <row r="132" spans="1:5" outlineLevel="1">
      <c r="A132" s="142">
        <v>38982</v>
      </c>
      <c r="B132">
        <v>31750</v>
      </c>
      <c r="C132">
        <v>39000</v>
      </c>
      <c r="D132">
        <v>30500</v>
      </c>
      <c r="E132">
        <v>29750</v>
      </c>
    </row>
    <row r="133" spans="1:5" outlineLevel="1">
      <c r="A133" s="142">
        <v>38989</v>
      </c>
      <c r="B133">
        <v>30000</v>
      </c>
      <c r="C133">
        <v>38000</v>
      </c>
      <c r="D133">
        <v>29000</v>
      </c>
      <c r="E133">
        <v>29000</v>
      </c>
    </row>
    <row r="134" spans="1:5" outlineLevel="1">
      <c r="A134" s="142">
        <v>38996</v>
      </c>
      <c r="B134">
        <v>29500</v>
      </c>
      <c r="C134">
        <v>38500</v>
      </c>
      <c r="D134">
        <v>30000</v>
      </c>
      <c r="E134">
        <v>30000</v>
      </c>
    </row>
    <row r="135" spans="1:5" outlineLevel="1">
      <c r="A135" s="142">
        <v>39003</v>
      </c>
      <c r="B135">
        <v>29500</v>
      </c>
      <c r="C135">
        <v>39000</v>
      </c>
      <c r="D135">
        <v>31000</v>
      </c>
      <c r="E135">
        <v>31000</v>
      </c>
    </row>
    <row r="136" spans="1:5" outlineLevel="1">
      <c r="A136" s="142">
        <v>39010</v>
      </c>
      <c r="B136">
        <v>28750</v>
      </c>
      <c r="C136">
        <v>35500</v>
      </c>
      <c r="D136">
        <v>32500</v>
      </c>
      <c r="E136">
        <v>32000</v>
      </c>
    </row>
    <row r="137" spans="1:5" outlineLevel="1">
      <c r="A137" s="142">
        <v>39017</v>
      </c>
      <c r="B137">
        <v>27750</v>
      </c>
      <c r="C137">
        <v>31500</v>
      </c>
      <c r="D137">
        <v>29500</v>
      </c>
      <c r="E137">
        <v>30750</v>
      </c>
    </row>
    <row r="138" spans="1:5" outlineLevel="1">
      <c r="A138" s="142">
        <v>39024</v>
      </c>
      <c r="B138">
        <v>27250</v>
      </c>
      <c r="C138">
        <v>31000</v>
      </c>
      <c r="D138">
        <v>29000</v>
      </c>
      <c r="E138">
        <v>30250</v>
      </c>
    </row>
    <row r="139" spans="1:5" outlineLevel="1">
      <c r="A139" s="142">
        <v>39031</v>
      </c>
      <c r="B139">
        <v>25500</v>
      </c>
      <c r="C139">
        <v>32000</v>
      </c>
      <c r="D139">
        <v>30500</v>
      </c>
      <c r="E139">
        <v>31000</v>
      </c>
    </row>
    <row r="140" spans="1:5" outlineLevel="1">
      <c r="A140" s="142">
        <v>39038</v>
      </c>
      <c r="B140">
        <v>24750</v>
      </c>
      <c r="C140">
        <v>32500</v>
      </c>
      <c r="D140">
        <v>31500</v>
      </c>
      <c r="E140">
        <v>31500</v>
      </c>
    </row>
    <row r="141" spans="1:5" outlineLevel="1">
      <c r="A141" s="142">
        <v>39045</v>
      </c>
      <c r="B141">
        <v>23750</v>
      </c>
      <c r="C141">
        <v>33250</v>
      </c>
      <c r="D141">
        <v>32500</v>
      </c>
      <c r="E141">
        <v>32000</v>
      </c>
    </row>
    <row r="142" spans="1:5" outlineLevel="1">
      <c r="A142" s="142">
        <v>39052</v>
      </c>
      <c r="B142">
        <v>23250</v>
      </c>
      <c r="C142">
        <v>35000</v>
      </c>
      <c r="D142">
        <v>32750</v>
      </c>
      <c r="E142">
        <v>32250</v>
      </c>
    </row>
    <row r="143" spans="1:5" outlineLevel="1">
      <c r="A143" s="142">
        <v>39059</v>
      </c>
      <c r="B143">
        <v>24500</v>
      </c>
      <c r="C143">
        <v>36500</v>
      </c>
      <c r="D143">
        <v>33250</v>
      </c>
      <c r="E143">
        <v>33000</v>
      </c>
    </row>
    <row r="144" spans="1:5" outlineLevel="1">
      <c r="A144" s="142">
        <v>39066</v>
      </c>
      <c r="B144">
        <v>24750</v>
      </c>
      <c r="C144">
        <v>47000</v>
      </c>
      <c r="D144">
        <v>33500</v>
      </c>
      <c r="E144">
        <v>33000</v>
      </c>
    </row>
    <row r="145" spans="1:5" outlineLevel="1">
      <c r="A145" s="142">
        <v>39073</v>
      </c>
      <c r="B145">
        <v>25000</v>
      </c>
      <c r="C145">
        <v>48000</v>
      </c>
      <c r="D145">
        <v>32750</v>
      </c>
      <c r="E145">
        <v>32000</v>
      </c>
    </row>
    <row r="146" spans="1:5" outlineLevel="1">
      <c r="A146" s="142">
        <v>39087</v>
      </c>
      <c r="B146">
        <v>23750</v>
      </c>
      <c r="C146">
        <v>48250</v>
      </c>
      <c r="D146">
        <v>33000</v>
      </c>
      <c r="E146">
        <v>31750</v>
      </c>
    </row>
    <row r="147" spans="1:5" outlineLevel="1">
      <c r="A147" s="142">
        <v>39094</v>
      </c>
      <c r="B147">
        <v>25250</v>
      </c>
      <c r="C147">
        <v>47000</v>
      </c>
      <c r="D147">
        <v>32750</v>
      </c>
      <c r="E147">
        <v>31500</v>
      </c>
    </row>
    <row r="148" spans="1:5" outlineLevel="1">
      <c r="A148" s="142">
        <v>39101</v>
      </c>
      <c r="B148">
        <v>26250</v>
      </c>
      <c r="C148">
        <v>42500</v>
      </c>
      <c r="D148">
        <v>32000</v>
      </c>
      <c r="E148">
        <v>30250</v>
      </c>
    </row>
    <row r="149" spans="1:5" outlineLevel="1">
      <c r="A149" s="142">
        <v>39108</v>
      </c>
      <c r="B149">
        <v>27750</v>
      </c>
      <c r="C149">
        <v>41500</v>
      </c>
      <c r="D149">
        <v>30500</v>
      </c>
      <c r="E149">
        <v>27500</v>
      </c>
    </row>
    <row r="150" spans="1:5" outlineLevel="1">
      <c r="A150" s="142">
        <v>39115</v>
      </c>
      <c r="B150">
        <v>26250</v>
      </c>
      <c r="C150">
        <v>40500</v>
      </c>
      <c r="D150">
        <v>30500</v>
      </c>
      <c r="E150">
        <v>27500</v>
      </c>
    </row>
    <row r="151" spans="1:5" outlineLevel="1">
      <c r="A151" s="142">
        <v>39122</v>
      </c>
      <c r="B151">
        <v>26000</v>
      </c>
      <c r="C151">
        <v>40250</v>
      </c>
      <c r="D151">
        <v>29250</v>
      </c>
      <c r="E151">
        <v>27000</v>
      </c>
    </row>
    <row r="152" spans="1:5" outlineLevel="1">
      <c r="A152" s="142">
        <v>39129</v>
      </c>
      <c r="B152">
        <v>26500</v>
      </c>
      <c r="C152">
        <v>40250</v>
      </c>
      <c r="D152">
        <v>30250</v>
      </c>
      <c r="E152">
        <v>28000</v>
      </c>
    </row>
    <row r="153" spans="1:5" outlineLevel="1">
      <c r="A153" s="142">
        <v>39136</v>
      </c>
      <c r="B153">
        <v>27750</v>
      </c>
      <c r="C153">
        <v>42250</v>
      </c>
      <c r="D153">
        <v>30500</v>
      </c>
      <c r="E153">
        <v>28750</v>
      </c>
    </row>
    <row r="154" spans="1:5" outlineLevel="1">
      <c r="A154" s="142">
        <v>39143</v>
      </c>
      <c r="B154">
        <v>28500</v>
      </c>
      <c r="C154">
        <v>45000</v>
      </c>
      <c r="D154">
        <v>30500</v>
      </c>
      <c r="E154">
        <v>31500</v>
      </c>
    </row>
    <row r="155" spans="1:5" outlineLevel="1">
      <c r="A155" s="142">
        <v>39150</v>
      </c>
      <c r="B155">
        <v>32000</v>
      </c>
      <c r="C155">
        <v>48000</v>
      </c>
      <c r="D155">
        <v>32500</v>
      </c>
      <c r="E155">
        <v>33250</v>
      </c>
    </row>
    <row r="156" spans="1:5" outlineLevel="1">
      <c r="A156" s="142">
        <v>39157</v>
      </c>
      <c r="B156">
        <v>35500</v>
      </c>
      <c r="C156">
        <v>50000</v>
      </c>
      <c r="D156">
        <v>33000</v>
      </c>
      <c r="E156">
        <v>35000</v>
      </c>
    </row>
    <row r="157" spans="1:5" outlineLevel="1">
      <c r="A157" s="142">
        <v>39164</v>
      </c>
      <c r="B157">
        <v>35750</v>
      </c>
      <c r="C157">
        <v>50000</v>
      </c>
      <c r="D157">
        <v>34500</v>
      </c>
      <c r="E157">
        <v>36000</v>
      </c>
    </row>
    <row r="158" spans="1:5" outlineLevel="1">
      <c r="A158" s="142">
        <v>39171</v>
      </c>
      <c r="B158">
        <v>36500</v>
      </c>
      <c r="C158">
        <v>49500</v>
      </c>
      <c r="D158">
        <v>35250</v>
      </c>
      <c r="E158">
        <v>37000</v>
      </c>
    </row>
    <row r="159" spans="1:5" outlineLevel="1">
      <c r="A159" s="142">
        <v>39185</v>
      </c>
      <c r="B159">
        <v>37000</v>
      </c>
      <c r="C159">
        <v>51000</v>
      </c>
      <c r="D159">
        <v>36750</v>
      </c>
      <c r="E159">
        <v>39000</v>
      </c>
    </row>
    <row r="160" spans="1:5" outlineLevel="1">
      <c r="A160" s="142">
        <v>39192</v>
      </c>
      <c r="B160">
        <v>39000</v>
      </c>
      <c r="C160">
        <v>55500</v>
      </c>
      <c r="D160">
        <v>38000</v>
      </c>
      <c r="E160">
        <v>39000</v>
      </c>
    </row>
    <row r="161" spans="1:5" outlineLevel="1">
      <c r="A161" s="142">
        <v>39199</v>
      </c>
      <c r="B161">
        <v>40250</v>
      </c>
      <c r="C161">
        <v>60000</v>
      </c>
      <c r="D161">
        <v>39000</v>
      </c>
      <c r="E161">
        <v>40000</v>
      </c>
    </row>
    <row r="162" spans="1:5" outlineLevel="1">
      <c r="A162" s="142">
        <v>39206</v>
      </c>
      <c r="B162">
        <v>40750</v>
      </c>
      <c r="C162">
        <v>61500</v>
      </c>
      <c r="D162">
        <v>41000</v>
      </c>
      <c r="E162">
        <v>41250</v>
      </c>
    </row>
    <row r="163" spans="1:5" outlineLevel="1">
      <c r="A163" s="142">
        <v>39213</v>
      </c>
      <c r="B163">
        <v>43000</v>
      </c>
      <c r="C163">
        <v>62500</v>
      </c>
      <c r="D163">
        <v>42250</v>
      </c>
      <c r="E163">
        <v>42000</v>
      </c>
    </row>
    <row r="164" spans="1:5" outlineLevel="1">
      <c r="A164" s="142">
        <v>39220</v>
      </c>
      <c r="B164">
        <v>44500</v>
      </c>
      <c r="C164">
        <v>65000</v>
      </c>
      <c r="D164">
        <v>40000</v>
      </c>
      <c r="E164">
        <v>41250</v>
      </c>
    </row>
    <row r="165" spans="1:5" outlineLevel="1">
      <c r="A165" s="142">
        <v>39227</v>
      </c>
      <c r="B165">
        <v>45000</v>
      </c>
      <c r="C165">
        <v>59500</v>
      </c>
      <c r="D165">
        <v>39500</v>
      </c>
      <c r="E165">
        <v>41250</v>
      </c>
    </row>
    <row r="166" spans="1:5" outlineLevel="1">
      <c r="A166" s="142">
        <v>39234</v>
      </c>
      <c r="B166">
        <v>44750</v>
      </c>
      <c r="C166">
        <v>58000</v>
      </c>
      <c r="D166">
        <v>39750</v>
      </c>
      <c r="E166">
        <v>40500</v>
      </c>
    </row>
    <row r="167" spans="1:5" outlineLevel="1">
      <c r="A167" s="142">
        <v>39241</v>
      </c>
      <c r="B167">
        <v>44250</v>
      </c>
      <c r="C167">
        <v>59250</v>
      </c>
      <c r="D167">
        <v>40500</v>
      </c>
      <c r="E167">
        <v>41000</v>
      </c>
    </row>
    <row r="168" spans="1:5" outlineLevel="1">
      <c r="A168" s="142">
        <v>39248</v>
      </c>
      <c r="B168">
        <v>43650</v>
      </c>
      <c r="C168">
        <v>57750</v>
      </c>
      <c r="D168">
        <v>40000</v>
      </c>
      <c r="E168">
        <v>40000</v>
      </c>
    </row>
    <row r="169" spans="1:5" outlineLevel="1">
      <c r="A169" s="142">
        <v>39255</v>
      </c>
      <c r="B169">
        <v>42800</v>
      </c>
      <c r="C169">
        <v>59000</v>
      </c>
      <c r="D169">
        <v>39750</v>
      </c>
      <c r="E169">
        <v>40250</v>
      </c>
    </row>
    <row r="170" spans="1:5" outlineLevel="1">
      <c r="A170" s="142">
        <v>39262</v>
      </c>
      <c r="B170">
        <v>44750</v>
      </c>
      <c r="C170">
        <v>59500</v>
      </c>
      <c r="D170">
        <v>41000</v>
      </c>
      <c r="E170">
        <v>40750</v>
      </c>
    </row>
    <row r="171" spans="1:5" outlineLevel="1">
      <c r="A171" s="142">
        <v>39269</v>
      </c>
      <c r="B171">
        <v>45250</v>
      </c>
      <c r="C171">
        <v>60500</v>
      </c>
      <c r="D171">
        <v>41000</v>
      </c>
      <c r="E171">
        <v>41000</v>
      </c>
    </row>
    <row r="172" spans="1:5" outlineLevel="1">
      <c r="A172" s="142">
        <v>39276</v>
      </c>
      <c r="B172">
        <v>46500</v>
      </c>
      <c r="C172">
        <v>70500</v>
      </c>
      <c r="D172">
        <v>41000</v>
      </c>
      <c r="E172">
        <v>42250</v>
      </c>
    </row>
    <row r="173" spans="1:5" outlineLevel="1">
      <c r="A173" s="142">
        <v>39283</v>
      </c>
      <c r="B173">
        <v>49250</v>
      </c>
      <c r="C173">
        <v>75500</v>
      </c>
      <c r="D173">
        <v>41750</v>
      </c>
      <c r="E173">
        <v>43000</v>
      </c>
    </row>
    <row r="174" spans="1:5" outlineLevel="1">
      <c r="A174" s="142">
        <v>39290</v>
      </c>
      <c r="B174">
        <v>51500</v>
      </c>
      <c r="C174">
        <v>83000</v>
      </c>
      <c r="D174">
        <v>42000</v>
      </c>
      <c r="E174">
        <v>43250</v>
      </c>
    </row>
    <row r="175" spans="1:5" outlineLevel="1">
      <c r="A175" s="142">
        <v>39297</v>
      </c>
      <c r="B175">
        <v>52750</v>
      </c>
      <c r="C175">
        <v>85000</v>
      </c>
      <c r="D175">
        <v>41000</v>
      </c>
      <c r="E175">
        <v>43250</v>
      </c>
    </row>
    <row r="176" spans="1:5" outlineLevel="1">
      <c r="A176" s="142">
        <v>39304</v>
      </c>
      <c r="B176">
        <v>55000</v>
      </c>
      <c r="C176">
        <v>84000</v>
      </c>
      <c r="D176">
        <v>42000</v>
      </c>
      <c r="E176">
        <v>43000</v>
      </c>
    </row>
    <row r="177" spans="1:5" outlineLevel="1">
      <c r="A177" s="142">
        <v>39311</v>
      </c>
      <c r="B177">
        <v>57250</v>
      </c>
      <c r="C177">
        <v>84500</v>
      </c>
      <c r="D177">
        <v>41000</v>
      </c>
      <c r="E177">
        <v>43000</v>
      </c>
    </row>
    <row r="178" spans="1:5" outlineLevel="1">
      <c r="A178" s="142">
        <v>39318</v>
      </c>
      <c r="B178">
        <v>58500</v>
      </c>
      <c r="C178">
        <v>77000</v>
      </c>
      <c r="D178">
        <v>42250</v>
      </c>
      <c r="E178">
        <v>44250</v>
      </c>
    </row>
    <row r="179" spans="1:5" outlineLevel="1">
      <c r="A179" s="142">
        <v>39325</v>
      </c>
      <c r="B179">
        <v>59250</v>
      </c>
      <c r="C179">
        <v>78000</v>
      </c>
      <c r="D179">
        <v>46500</v>
      </c>
      <c r="E179">
        <v>51000</v>
      </c>
    </row>
    <row r="180" spans="1:5" outlineLevel="1">
      <c r="A180" s="142">
        <v>39332</v>
      </c>
      <c r="B180">
        <v>60000</v>
      </c>
      <c r="C180">
        <v>80250</v>
      </c>
      <c r="D180">
        <v>51000</v>
      </c>
      <c r="E180">
        <v>54000</v>
      </c>
    </row>
    <row r="181" spans="1:5" outlineLevel="1">
      <c r="A181" s="142">
        <v>39339</v>
      </c>
      <c r="B181">
        <v>62500</v>
      </c>
      <c r="C181">
        <v>77000</v>
      </c>
      <c r="D181">
        <v>55000</v>
      </c>
      <c r="E181">
        <v>55000</v>
      </c>
    </row>
    <row r="182" spans="1:5" outlineLevel="1">
      <c r="A182" s="142">
        <v>39346</v>
      </c>
      <c r="B182">
        <v>62000</v>
      </c>
      <c r="C182">
        <v>73000</v>
      </c>
      <c r="D182">
        <v>57500</v>
      </c>
      <c r="E182">
        <v>59500</v>
      </c>
    </row>
    <row r="183" spans="1:5" outlineLevel="1">
      <c r="A183" s="142">
        <v>39353</v>
      </c>
      <c r="B183">
        <v>62000</v>
      </c>
      <c r="C183">
        <v>73000</v>
      </c>
      <c r="D183">
        <v>58250</v>
      </c>
      <c r="E183">
        <v>60000</v>
      </c>
    </row>
    <row r="184" spans="1:5" outlineLevel="1">
      <c r="A184" s="142">
        <v>39360</v>
      </c>
      <c r="B184">
        <v>62250</v>
      </c>
      <c r="C184">
        <v>80000</v>
      </c>
      <c r="D184">
        <v>60000</v>
      </c>
      <c r="E184">
        <v>63000</v>
      </c>
    </row>
    <row r="185" spans="1:5" outlineLevel="1">
      <c r="A185" s="142">
        <v>39367</v>
      </c>
      <c r="B185">
        <v>64000</v>
      </c>
      <c r="C185">
        <v>92000</v>
      </c>
      <c r="D185">
        <v>68000</v>
      </c>
      <c r="E185">
        <v>66000</v>
      </c>
    </row>
    <row r="186" spans="1:5" outlineLevel="1">
      <c r="A186" s="142">
        <v>39374</v>
      </c>
      <c r="B186">
        <v>65500</v>
      </c>
      <c r="C186">
        <v>95000</v>
      </c>
      <c r="D186">
        <v>71000</v>
      </c>
      <c r="E186">
        <v>71000</v>
      </c>
    </row>
    <row r="187" spans="1:5" outlineLevel="1">
      <c r="A187" s="142">
        <v>39381</v>
      </c>
      <c r="B187">
        <v>66000</v>
      </c>
      <c r="C187">
        <v>95000</v>
      </c>
      <c r="D187">
        <v>73000</v>
      </c>
      <c r="E187">
        <v>73000</v>
      </c>
    </row>
    <row r="188" spans="1:5" outlineLevel="1">
      <c r="A188" s="142">
        <v>39388</v>
      </c>
      <c r="B188">
        <v>67500</v>
      </c>
      <c r="C188">
        <v>92000</v>
      </c>
      <c r="D188">
        <v>73000</v>
      </c>
      <c r="E188">
        <v>72000</v>
      </c>
    </row>
    <row r="189" spans="1:5" outlineLevel="1">
      <c r="A189" s="142">
        <v>39395</v>
      </c>
      <c r="B189">
        <v>68750</v>
      </c>
      <c r="C189">
        <v>94500</v>
      </c>
      <c r="D189">
        <v>72000</v>
      </c>
      <c r="E189">
        <v>70000</v>
      </c>
    </row>
    <row r="190" spans="1:5" outlineLevel="1">
      <c r="A190" s="142">
        <v>39402</v>
      </c>
      <c r="B190">
        <v>69250</v>
      </c>
      <c r="C190">
        <v>93000</v>
      </c>
      <c r="D190">
        <v>70000</v>
      </c>
      <c r="E190">
        <v>68500</v>
      </c>
    </row>
    <row r="191" spans="1:5" outlineLevel="1">
      <c r="A191" s="142">
        <v>39409</v>
      </c>
      <c r="B191">
        <v>70000</v>
      </c>
      <c r="C191">
        <v>92500</v>
      </c>
      <c r="D191">
        <v>60000</v>
      </c>
      <c r="E191">
        <v>64000</v>
      </c>
    </row>
    <row r="192" spans="1:5" outlineLevel="1">
      <c r="A192" s="142">
        <v>39416</v>
      </c>
      <c r="B192">
        <v>68500</v>
      </c>
      <c r="C192">
        <v>89000</v>
      </c>
      <c r="D192">
        <v>56000</v>
      </c>
      <c r="E192">
        <v>62000</v>
      </c>
    </row>
    <row r="193" spans="1:5" outlineLevel="1">
      <c r="A193" s="142">
        <v>39423</v>
      </c>
      <c r="B193">
        <v>68750</v>
      </c>
      <c r="C193">
        <v>96000</v>
      </c>
      <c r="D193">
        <v>54500</v>
      </c>
      <c r="E193">
        <v>59000</v>
      </c>
    </row>
    <row r="194" spans="1:5" outlineLevel="1">
      <c r="A194" s="142">
        <v>39430</v>
      </c>
      <c r="B194">
        <v>69500</v>
      </c>
      <c r="C194">
        <v>106500</v>
      </c>
      <c r="D194">
        <v>51000</v>
      </c>
      <c r="E194">
        <v>53000</v>
      </c>
    </row>
    <row r="195" spans="1:5" outlineLevel="1">
      <c r="A195" s="142">
        <v>39437</v>
      </c>
      <c r="B195">
        <v>69600</v>
      </c>
      <c r="C195">
        <v>110000</v>
      </c>
      <c r="D195">
        <v>47000</v>
      </c>
      <c r="E195">
        <v>48250</v>
      </c>
    </row>
    <row r="196" spans="1:5" outlineLevel="1">
      <c r="A196" s="142">
        <v>39451</v>
      </c>
      <c r="B196">
        <v>68750</v>
      </c>
      <c r="C196">
        <v>109000</v>
      </c>
      <c r="D196">
        <v>41500</v>
      </c>
      <c r="E196">
        <v>45000</v>
      </c>
    </row>
    <row r="197" spans="1:5" outlineLevel="1">
      <c r="A197" s="142">
        <v>39458</v>
      </c>
      <c r="B197">
        <v>68250</v>
      </c>
      <c r="C197">
        <v>95000</v>
      </c>
      <c r="D197">
        <v>40500</v>
      </c>
      <c r="E197">
        <v>41500</v>
      </c>
    </row>
    <row r="198" spans="1:5" outlineLevel="1">
      <c r="A198" s="142">
        <v>39465</v>
      </c>
      <c r="B198">
        <v>68000</v>
      </c>
      <c r="C198">
        <v>78000</v>
      </c>
      <c r="D198">
        <v>34000</v>
      </c>
      <c r="E198">
        <v>35000</v>
      </c>
    </row>
    <row r="199" spans="1:5" outlineLevel="1">
      <c r="A199" s="142">
        <v>39472</v>
      </c>
      <c r="B199">
        <v>64500</v>
      </c>
      <c r="C199">
        <v>72000</v>
      </c>
      <c r="D199">
        <v>28000</v>
      </c>
      <c r="E199">
        <v>30000</v>
      </c>
    </row>
    <row r="200" spans="1:5" outlineLevel="1">
      <c r="A200" s="142">
        <v>39479</v>
      </c>
      <c r="B200">
        <v>61000</v>
      </c>
      <c r="C200">
        <v>67000</v>
      </c>
      <c r="D200">
        <v>25000</v>
      </c>
      <c r="E200">
        <v>29000</v>
      </c>
    </row>
    <row r="201" spans="1:5" outlineLevel="1">
      <c r="A201" s="142">
        <v>39486</v>
      </c>
      <c r="B201">
        <v>60000</v>
      </c>
      <c r="C201">
        <v>66000</v>
      </c>
      <c r="D201">
        <v>30500</v>
      </c>
      <c r="E201">
        <v>39000</v>
      </c>
    </row>
    <row r="202" spans="1:5" outlineLevel="1">
      <c r="A202" s="142">
        <v>39493</v>
      </c>
      <c r="B202">
        <v>61500</v>
      </c>
      <c r="C202">
        <v>71000</v>
      </c>
      <c r="D202">
        <v>40000</v>
      </c>
      <c r="E202">
        <v>42000</v>
      </c>
    </row>
    <row r="203" spans="1:5" outlineLevel="1">
      <c r="A203" s="142">
        <v>39500</v>
      </c>
      <c r="B203">
        <v>62000</v>
      </c>
      <c r="C203">
        <v>70000</v>
      </c>
      <c r="D203">
        <v>46000</v>
      </c>
      <c r="E203">
        <v>49000</v>
      </c>
    </row>
    <row r="204" spans="1:5" outlineLevel="1">
      <c r="A204" s="142">
        <v>39507</v>
      </c>
      <c r="B204">
        <v>62000</v>
      </c>
      <c r="C204">
        <v>69000</v>
      </c>
      <c r="D204">
        <v>45000</v>
      </c>
      <c r="E204">
        <v>50000</v>
      </c>
    </row>
    <row r="205" spans="1:5" outlineLevel="1">
      <c r="A205" s="142">
        <v>39514</v>
      </c>
      <c r="B205">
        <v>63000</v>
      </c>
      <c r="C205">
        <v>69000</v>
      </c>
      <c r="D205">
        <v>50500</v>
      </c>
      <c r="E205">
        <v>56000</v>
      </c>
    </row>
    <row r="206" spans="1:5" outlineLevel="1">
      <c r="A206" s="142">
        <v>39521</v>
      </c>
      <c r="B206">
        <v>63250</v>
      </c>
      <c r="C206">
        <v>74000</v>
      </c>
      <c r="D206">
        <v>52250</v>
      </c>
      <c r="E206">
        <v>54500</v>
      </c>
    </row>
    <row r="207" spans="1:5" outlineLevel="1">
      <c r="A207" s="142">
        <v>39535</v>
      </c>
      <c r="B207">
        <v>62750</v>
      </c>
      <c r="C207">
        <v>79000</v>
      </c>
      <c r="D207">
        <v>43000</v>
      </c>
      <c r="E207">
        <v>44000</v>
      </c>
    </row>
    <row r="208" spans="1:5" outlineLevel="1">
      <c r="A208" s="142">
        <v>39542</v>
      </c>
      <c r="B208">
        <v>62000</v>
      </c>
      <c r="C208">
        <v>81000</v>
      </c>
      <c r="D208">
        <v>41000</v>
      </c>
      <c r="E208">
        <v>41500</v>
      </c>
    </row>
    <row r="209" spans="1:5" outlineLevel="1">
      <c r="A209" s="142">
        <v>39549</v>
      </c>
      <c r="B209">
        <v>61500</v>
      </c>
      <c r="C209">
        <v>81000</v>
      </c>
      <c r="D209">
        <v>36000</v>
      </c>
      <c r="E209">
        <v>41000</v>
      </c>
    </row>
    <row r="210" spans="1:5" outlineLevel="1">
      <c r="A210" s="142">
        <v>39556</v>
      </c>
      <c r="B210">
        <v>62500</v>
      </c>
      <c r="C210">
        <v>84000</v>
      </c>
      <c r="D210">
        <v>38000</v>
      </c>
      <c r="E210">
        <v>42500</v>
      </c>
    </row>
    <row r="211" spans="1:5" outlineLevel="1">
      <c r="A211" s="142">
        <v>39563</v>
      </c>
      <c r="B211">
        <v>65000</v>
      </c>
      <c r="C211">
        <v>89500</v>
      </c>
      <c r="D211">
        <v>39000</v>
      </c>
      <c r="E211">
        <v>45000</v>
      </c>
    </row>
    <row r="212" spans="1:5" outlineLevel="1">
      <c r="A212" s="142">
        <v>39570</v>
      </c>
      <c r="B212">
        <v>70000</v>
      </c>
      <c r="C212">
        <v>96000</v>
      </c>
      <c r="D212">
        <v>39000</v>
      </c>
      <c r="E212">
        <v>46000</v>
      </c>
    </row>
    <row r="213" spans="1:5" outlineLevel="1">
      <c r="A213" s="142">
        <v>39577</v>
      </c>
      <c r="B213">
        <v>75500</v>
      </c>
      <c r="C213">
        <v>115000</v>
      </c>
      <c r="D213">
        <v>37500</v>
      </c>
      <c r="E213">
        <v>45000</v>
      </c>
    </row>
    <row r="214" spans="1:5" outlineLevel="1">
      <c r="A214" s="142">
        <v>39584</v>
      </c>
      <c r="B214">
        <v>85500</v>
      </c>
      <c r="C214">
        <v>135000</v>
      </c>
      <c r="D214">
        <v>39000</v>
      </c>
      <c r="E214">
        <v>47000</v>
      </c>
    </row>
    <row r="215" spans="1:5" outlineLevel="1">
      <c r="A215" s="142">
        <v>39591</v>
      </c>
      <c r="B215">
        <v>92000</v>
      </c>
      <c r="C215">
        <v>145000</v>
      </c>
      <c r="D215">
        <v>42500</v>
      </c>
      <c r="E215">
        <v>51500</v>
      </c>
    </row>
    <row r="216" spans="1:5" outlineLevel="1">
      <c r="A216" s="142">
        <v>39598</v>
      </c>
      <c r="B216">
        <v>91000</v>
      </c>
      <c r="C216">
        <v>110000</v>
      </c>
      <c r="D216">
        <v>44000</v>
      </c>
      <c r="E216">
        <v>52000</v>
      </c>
    </row>
    <row r="217" spans="1:5" outlineLevel="1">
      <c r="A217" s="142">
        <v>39605</v>
      </c>
      <c r="B217">
        <v>92500</v>
      </c>
      <c r="C217">
        <v>108000</v>
      </c>
      <c r="D217">
        <v>49000</v>
      </c>
      <c r="E217">
        <v>58000</v>
      </c>
    </row>
    <row r="218" spans="1:5" outlineLevel="1">
      <c r="A218" s="142">
        <v>39612</v>
      </c>
      <c r="B218">
        <v>92500</v>
      </c>
      <c r="C218">
        <v>100000</v>
      </c>
      <c r="D218">
        <v>47000</v>
      </c>
      <c r="E218">
        <v>60000</v>
      </c>
    </row>
    <row r="219" spans="1:5" outlineLevel="1">
      <c r="A219" s="142">
        <v>39619</v>
      </c>
      <c r="B219">
        <v>87000</v>
      </c>
      <c r="C219">
        <v>97000</v>
      </c>
      <c r="D219">
        <v>48500</v>
      </c>
      <c r="E219">
        <v>59500</v>
      </c>
    </row>
    <row r="220" spans="1:5" outlineLevel="1">
      <c r="A220" s="142">
        <v>39626</v>
      </c>
      <c r="B220">
        <v>80000</v>
      </c>
      <c r="C220">
        <v>87000</v>
      </c>
      <c r="D220">
        <v>50000</v>
      </c>
      <c r="E220">
        <v>58500</v>
      </c>
    </row>
    <row r="221" spans="1:5" outlineLevel="1">
      <c r="A221" s="142">
        <v>39633</v>
      </c>
      <c r="B221">
        <v>76000</v>
      </c>
      <c r="C221">
        <v>85000</v>
      </c>
      <c r="D221">
        <v>48500</v>
      </c>
      <c r="E221">
        <v>56500</v>
      </c>
    </row>
    <row r="222" spans="1:5" outlineLevel="1">
      <c r="A222" s="142">
        <v>39640</v>
      </c>
      <c r="B222">
        <v>72500</v>
      </c>
      <c r="C222">
        <v>91000</v>
      </c>
      <c r="D222">
        <v>47500</v>
      </c>
      <c r="E222">
        <v>54000</v>
      </c>
    </row>
    <row r="223" spans="1:5" outlineLevel="1">
      <c r="A223" s="142">
        <v>39647</v>
      </c>
      <c r="B223">
        <v>68500</v>
      </c>
      <c r="C223">
        <v>88000</v>
      </c>
      <c r="D223">
        <v>47500</v>
      </c>
      <c r="E223">
        <v>53000</v>
      </c>
    </row>
    <row r="224" spans="1:5" outlineLevel="1">
      <c r="A224" s="142">
        <v>39654</v>
      </c>
      <c r="B224">
        <v>68500</v>
      </c>
      <c r="C224">
        <v>83000</v>
      </c>
      <c r="D224">
        <v>45000</v>
      </c>
      <c r="E224">
        <v>49000</v>
      </c>
    </row>
    <row r="225" spans="1:5" outlineLevel="1">
      <c r="A225" s="142">
        <v>39661</v>
      </c>
      <c r="B225">
        <v>65000</v>
      </c>
      <c r="C225">
        <v>79000</v>
      </c>
      <c r="D225">
        <v>40500</v>
      </c>
      <c r="E225">
        <v>44500</v>
      </c>
    </row>
    <row r="226" spans="1:5" outlineLevel="1">
      <c r="A226" s="142">
        <v>39668</v>
      </c>
      <c r="B226">
        <v>62500</v>
      </c>
      <c r="C226">
        <v>75000</v>
      </c>
      <c r="D226">
        <v>35500</v>
      </c>
      <c r="E226">
        <v>38000</v>
      </c>
    </row>
    <row r="227" spans="1:5" outlineLevel="1">
      <c r="A227" s="142">
        <v>39675</v>
      </c>
      <c r="B227">
        <v>64000</v>
      </c>
      <c r="C227">
        <v>72000</v>
      </c>
      <c r="D227">
        <v>34000</v>
      </c>
      <c r="E227">
        <v>39000</v>
      </c>
    </row>
    <row r="228" spans="1:5" outlineLevel="1">
      <c r="A228" s="142">
        <v>39682</v>
      </c>
      <c r="B228">
        <v>66000</v>
      </c>
      <c r="C228">
        <v>72000</v>
      </c>
      <c r="D228">
        <v>35500</v>
      </c>
      <c r="E228">
        <v>42000</v>
      </c>
    </row>
    <row r="229" spans="1:5" outlineLevel="1">
      <c r="A229" s="142">
        <v>39689</v>
      </c>
      <c r="B229">
        <v>63000</v>
      </c>
      <c r="C229">
        <v>62000</v>
      </c>
      <c r="D229">
        <v>34000</v>
      </c>
      <c r="E229">
        <v>39500</v>
      </c>
    </row>
    <row r="230" spans="1:5" outlineLevel="1">
      <c r="A230" s="142">
        <v>39696</v>
      </c>
      <c r="B230">
        <v>48500</v>
      </c>
      <c r="C230">
        <v>54000</v>
      </c>
      <c r="D230">
        <v>30000</v>
      </c>
      <c r="E230">
        <v>34000</v>
      </c>
    </row>
    <row r="231" spans="1:5" outlineLevel="1">
      <c r="A231" s="142">
        <v>39703</v>
      </c>
      <c r="B231">
        <v>37500</v>
      </c>
      <c r="C231">
        <v>50000</v>
      </c>
      <c r="D231">
        <v>29000</v>
      </c>
      <c r="E231">
        <v>32000</v>
      </c>
    </row>
    <row r="232" spans="1:5" outlineLevel="1">
      <c r="A232" s="142">
        <v>39710</v>
      </c>
      <c r="B232">
        <v>37500</v>
      </c>
      <c r="C232">
        <v>49500</v>
      </c>
      <c r="D232">
        <v>30000</v>
      </c>
      <c r="E232">
        <v>31000</v>
      </c>
    </row>
    <row r="233" spans="1:5" outlineLevel="1">
      <c r="A233" s="142">
        <v>39717</v>
      </c>
      <c r="B233">
        <v>34000</v>
      </c>
      <c r="C233">
        <v>44500</v>
      </c>
      <c r="D233">
        <v>26500</v>
      </c>
      <c r="E233">
        <v>29000</v>
      </c>
    </row>
    <row r="234" spans="1:5" outlineLevel="1">
      <c r="A234" s="142">
        <v>39724</v>
      </c>
      <c r="B234">
        <v>31000</v>
      </c>
      <c r="C234">
        <v>36500</v>
      </c>
      <c r="D234">
        <v>19750</v>
      </c>
      <c r="E234">
        <v>20000</v>
      </c>
    </row>
    <row r="235" spans="1:5" outlineLevel="1">
      <c r="A235" s="142">
        <v>39731</v>
      </c>
      <c r="B235">
        <v>20500</v>
      </c>
      <c r="C235">
        <v>25500</v>
      </c>
      <c r="D235">
        <v>15500</v>
      </c>
      <c r="E235">
        <v>16000</v>
      </c>
    </row>
    <row r="236" spans="1:5" outlineLevel="1">
      <c r="A236" s="142">
        <v>39738</v>
      </c>
      <c r="B236">
        <v>16000</v>
      </c>
      <c r="C236">
        <v>18000</v>
      </c>
      <c r="D236">
        <v>10000</v>
      </c>
      <c r="E236">
        <v>10000</v>
      </c>
    </row>
    <row r="237" spans="1:5" outlineLevel="1">
      <c r="A237" s="142">
        <v>39745</v>
      </c>
      <c r="B237">
        <v>9500</v>
      </c>
      <c r="C237">
        <v>10000</v>
      </c>
      <c r="D237">
        <v>7000</v>
      </c>
      <c r="E237">
        <v>7500</v>
      </c>
    </row>
    <row r="238" spans="1:5" outlineLevel="1">
      <c r="A238" s="142">
        <v>39752</v>
      </c>
      <c r="B238">
        <v>7500</v>
      </c>
      <c r="C238">
        <v>7500</v>
      </c>
      <c r="D238">
        <v>4750</v>
      </c>
      <c r="E238">
        <v>5000</v>
      </c>
    </row>
    <row r="239" spans="1:5" outlineLevel="1">
      <c r="A239" s="142">
        <v>39759</v>
      </c>
      <c r="B239">
        <v>8250</v>
      </c>
      <c r="C239">
        <v>7000</v>
      </c>
      <c r="D239">
        <v>3900</v>
      </c>
      <c r="E239">
        <v>4000</v>
      </c>
    </row>
    <row r="240" spans="1:5" outlineLevel="1">
      <c r="A240" s="142">
        <v>39766</v>
      </c>
      <c r="B240">
        <v>8500</v>
      </c>
      <c r="C240">
        <v>8250</v>
      </c>
      <c r="D240">
        <v>4000</v>
      </c>
      <c r="E240">
        <v>3800</v>
      </c>
    </row>
    <row r="241" spans="1:5" outlineLevel="1">
      <c r="A241" s="142">
        <v>39773</v>
      </c>
      <c r="B241">
        <v>8750</v>
      </c>
      <c r="C241">
        <v>11750</v>
      </c>
      <c r="D241">
        <v>4500</v>
      </c>
      <c r="E241">
        <v>4500</v>
      </c>
    </row>
    <row r="242" spans="1:5" outlineLevel="1">
      <c r="A242" s="142">
        <v>39780</v>
      </c>
      <c r="B242">
        <v>8500</v>
      </c>
      <c r="C242">
        <v>11750</v>
      </c>
      <c r="D242">
        <v>4750</v>
      </c>
      <c r="E242">
        <v>5000</v>
      </c>
    </row>
    <row r="243" spans="1:5" outlineLevel="1">
      <c r="A243" s="142">
        <v>39787</v>
      </c>
      <c r="B243">
        <v>7500</v>
      </c>
      <c r="C243">
        <v>10250</v>
      </c>
      <c r="D243">
        <v>4500</v>
      </c>
      <c r="E243">
        <v>4500</v>
      </c>
    </row>
    <row r="244" spans="1:5" outlineLevel="1">
      <c r="A244" s="142">
        <v>39794</v>
      </c>
      <c r="B244">
        <v>6750</v>
      </c>
      <c r="C244">
        <v>9000</v>
      </c>
      <c r="D244">
        <v>4000</v>
      </c>
      <c r="E244">
        <v>4500</v>
      </c>
    </row>
    <row r="245" spans="1:5" outlineLevel="1">
      <c r="A245" s="142">
        <v>39801</v>
      </c>
      <c r="B245">
        <v>7000</v>
      </c>
      <c r="C245">
        <v>8250</v>
      </c>
      <c r="D245">
        <v>4400</v>
      </c>
      <c r="E245">
        <v>4400</v>
      </c>
    </row>
    <row r="246" spans="1:5" outlineLevel="1" collapsed="1">
      <c r="A246" s="142">
        <v>39815</v>
      </c>
      <c r="B246">
        <v>5750</v>
      </c>
      <c r="C246">
        <v>5000</v>
      </c>
      <c r="D246">
        <v>4000</v>
      </c>
      <c r="E246">
        <v>4000</v>
      </c>
    </row>
    <row r="247" spans="1:5" outlineLevel="1">
      <c r="A247" s="142">
        <v>39822</v>
      </c>
      <c r="B247">
        <v>5250</v>
      </c>
      <c r="C247">
        <v>5750</v>
      </c>
      <c r="D247">
        <v>4000</v>
      </c>
      <c r="E247">
        <v>3750</v>
      </c>
    </row>
    <row r="248" spans="1:5" outlineLevel="1">
      <c r="A248" s="142">
        <v>39829</v>
      </c>
      <c r="B248">
        <v>5000</v>
      </c>
      <c r="C248">
        <v>7000</v>
      </c>
      <c r="D248">
        <v>3500</v>
      </c>
      <c r="E248">
        <v>3500</v>
      </c>
    </row>
    <row r="249" spans="1:5" outlineLevel="1">
      <c r="A249" s="142">
        <v>39836</v>
      </c>
      <c r="B249">
        <v>6000</v>
      </c>
      <c r="C249">
        <v>8500</v>
      </c>
      <c r="D249">
        <v>3250</v>
      </c>
      <c r="E249">
        <v>3250</v>
      </c>
    </row>
    <row r="250" spans="1:5" outlineLevel="1">
      <c r="A250" s="142">
        <v>39843</v>
      </c>
      <c r="B250">
        <v>7500</v>
      </c>
      <c r="C250">
        <v>11000</v>
      </c>
      <c r="D250">
        <v>3500</v>
      </c>
      <c r="E250">
        <v>3500</v>
      </c>
    </row>
    <row r="251" spans="1:5" outlineLevel="1">
      <c r="A251" s="142">
        <v>39850</v>
      </c>
      <c r="B251">
        <v>15000</v>
      </c>
      <c r="C251">
        <v>19000</v>
      </c>
      <c r="D251">
        <v>4750</v>
      </c>
      <c r="E251">
        <v>5000</v>
      </c>
    </row>
    <row r="252" spans="1:5" outlineLevel="1">
      <c r="A252" s="142">
        <v>39857</v>
      </c>
      <c r="B252">
        <v>21000</v>
      </c>
      <c r="C252">
        <v>27000</v>
      </c>
      <c r="D252">
        <v>6000</v>
      </c>
      <c r="E252">
        <v>6000</v>
      </c>
    </row>
    <row r="253" spans="1:5" outlineLevel="1">
      <c r="A253" s="142">
        <v>39864</v>
      </c>
      <c r="B253">
        <v>27000</v>
      </c>
      <c r="C253">
        <v>27500</v>
      </c>
      <c r="D253">
        <v>5750</v>
      </c>
      <c r="E253">
        <v>6250</v>
      </c>
    </row>
    <row r="254" spans="1:5" outlineLevel="1">
      <c r="A254" s="142">
        <v>39871</v>
      </c>
      <c r="B254">
        <v>28500</v>
      </c>
      <c r="C254">
        <v>31000</v>
      </c>
      <c r="D254">
        <v>5500</v>
      </c>
      <c r="E254">
        <v>6250</v>
      </c>
    </row>
    <row r="255" spans="1:5" outlineLevel="1">
      <c r="A255" s="142">
        <v>39878</v>
      </c>
      <c r="B255">
        <v>30000</v>
      </c>
      <c r="C255">
        <v>32500</v>
      </c>
      <c r="D255">
        <v>6500</v>
      </c>
      <c r="E255">
        <v>8500</v>
      </c>
    </row>
    <row r="256" spans="1:5" outlineLevel="1">
      <c r="A256" s="142">
        <v>39885</v>
      </c>
      <c r="B256">
        <v>35000</v>
      </c>
      <c r="C256">
        <v>31500</v>
      </c>
      <c r="D256">
        <v>6750</v>
      </c>
      <c r="E256">
        <v>10000</v>
      </c>
    </row>
    <row r="257" spans="1:5" outlineLevel="1">
      <c r="A257" s="142">
        <v>39892</v>
      </c>
      <c r="B257">
        <v>30000</v>
      </c>
      <c r="C257">
        <v>28000</v>
      </c>
      <c r="D257">
        <v>6250</v>
      </c>
      <c r="E257">
        <v>9500</v>
      </c>
    </row>
    <row r="258" spans="1:5" outlineLevel="1">
      <c r="A258" s="142">
        <v>39899</v>
      </c>
      <c r="B258">
        <v>26500</v>
      </c>
      <c r="C258">
        <v>24500</v>
      </c>
      <c r="D258">
        <v>6000</v>
      </c>
      <c r="E258">
        <v>8000</v>
      </c>
    </row>
    <row r="259" spans="1:5" outlineLevel="1">
      <c r="A259" s="142">
        <v>39906</v>
      </c>
      <c r="B259">
        <v>25000</v>
      </c>
      <c r="C259">
        <v>24500</v>
      </c>
      <c r="D259">
        <v>6000</v>
      </c>
      <c r="E259">
        <v>8250</v>
      </c>
    </row>
    <row r="260" spans="1:5" outlineLevel="1">
      <c r="A260" s="142">
        <v>39912</v>
      </c>
      <c r="B260">
        <v>25000</v>
      </c>
      <c r="C260">
        <v>20500</v>
      </c>
      <c r="D260">
        <v>6000</v>
      </c>
      <c r="E260">
        <v>9000</v>
      </c>
    </row>
    <row r="261" spans="1:5" outlineLevel="1">
      <c r="A261" s="142">
        <v>39920</v>
      </c>
      <c r="B261">
        <v>25000</v>
      </c>
      <c r="C261">
        <v>21000</v>
      </c>
      <c r="D261">
        <v>5750</v>
      </c>
      <c r="E261">
        <v>9500</v>
      </c>
    </row>
    <row r="262" spans="1:5" outlineLevel="1">
      <c r="A262" s="142">
        <v>39928</v>
      </c>
      <c r="B262">
        <v>26500</v>
      </c>
      <c r="C262">
        <v>24000</v>
      </c>
      <c r="D262">
        <v>6500</v>
      </c>
      <c r="E262">
        <v>12750</v>
      </c>
    </row>
    <row r="263" spans="1:5" outlineLevel="1">
      <c r="A263" s="142">
        <v>39934</v>
      </c>
      <c r="B263">
        <v>28000</v>
      </c>
      <c r="C263">
        <v>26000</v>
      </c>
      <c r="D263">
        <v>6250</v>
      </c>
      <c r="E263">
        <v>11000</v>
      </c>
    </row>
    <row r="264" spans="1:5" outlineLevel="1">
      <c r="A264" s="142">
        <v>39941</v>
      </c>
      <c r="B264">
        <v>30000</v>
      </c>
      <c r="C264">
        <v>27000</v>
      </c>
      <c r="D264">
        <v>6500</v>
      </c>
      <c r="E264">
        <v>12500</v>
      </c>
    </row>
    <row r="265" spans="1:5" outlineLevel="1">
      <c r="A265" s="142">
        <v>39948</v>
      </c>
      <c r="B265">
        <v>31500</v>
      </c>
      <c r="C265">
        <v>31500</v>
      </c>
      <c r="D265">
        <v>6500</v>
      </c>
      <c r="E265">
        <v>13500</v>
      </c>
    </row>
    <row r="266" spans="1:5" outlineLevel="1">
      <c r="A266" s="142">
        <v>39955</v>
      </c>
      <c r="B266">
        <v>33000</v>
      </c>
      <c r="C266">
        <v>33000</v>
      </c>
      <c r="D266">
        <v>7250</v>
      </c>
      <c r="E266">
        <v>14500</v>
      </c>
    </row>
    <row r="267" spans="1:5" outlineLevel="1">
      <c r="A267" s="142">
        <v>39962</v>
      </c>
      <c r="B267">
        <v>33000</v>
      </c>
      <c r="C267">
        <v>33000</v>
      </c>
      <c r="D267">
        <v>7250</v>
      </c>
      <c r="E267">
        <v>13750</v>
      </c>
    </row>
    <row r="268" spans="1:5" outlineLevel="1">
      <c r="A268" s="142">
        <v>39969</v>
      </c>
      <c r="B268">
        <v>33450</v>
      </c>
      <c r="C268">
        <v>32000</v>
      </c>
      <c r="D268">
        <v>7000</v>
      </c>
      <c r="E268">
        <v>14000</v>
      </c>
    </row>
    <row r="269" spans="1:5" outlineLevel="1">
      <c r="A269" s="142">
        <v>39976</v>
      </c>
      <c r="B269">
        <v>32500</v>
      </c>
      <c r="C269">
        <v>31250</v>
      </c>
      <c r="D269">
        <v>7500</v>
      </c>
      <c r="E269">
        <v>13500</v>
      </c>
    </row>
    <row r="270" spans="1:5" outlineLevel="1">
      <c r="A270" s="142">
        <v>39983</v>
      </c>
      <c r="B270">
        <v>31000</v>
      </c>
      <c r="C270">
        <v>31000</v>
      </c>
      <c r="D270">
        <v>7500</v>
      </c>
      <c r="E270">
        <v>14000</v>
      </c>
    </row>
    <row r="271" spans="1:5" outlineLevel="1">
      <c r="A271" s="142">
        <v>39990</v>
      </c>
      <c r="B271">
        <v>30500</v>
      </c>
      <c r="C271">
        <v>30500</v>
      </c>
      <c r="D271">
        <v>8000</v>
      </c>
      <c r="E271">
        <v>14500</v>
      </c>
    </row>
    <row r="272" spans="1:5" outlineLevel="1">
      <c r="A272" s="142">
        <v>39997</v>
      </c>
      <c r="B272">
        <v>30000</v>
      </c>
      <c r="C272">
        <v>30000</v>
      </c>
      <c r="D272">
        <v>8000</v>
      </c>
      <c r="E272">
        <v>15000</v>
      </c>
    </row>
    <row r="273" spans="1:5" outlineLevel="1">
      <c r="A273" s="142">
        <v>40004</v>
      </c>
      <c r="B273">
        <v>30000</v>
      </c>
      <c r="C273">
        <v>31000</v>
      </c>
      <c r="D273">
        <v>8000</v>
      </c>
      <c r="E273">
        <v>15000</v>
      </c>
    </row>
    <row r="274" spans="1:5" outlineLevel="1">
      <c r="A274" s="142">
        <v>40011</v>
      </c>
      <c r="B274">
        <v>32000</v>
      </c>
      <c r="C274">
        <v>35500</v>
      </c>
      <c r="D274">
        <v>10000</v>
      </c>
      <c r="E274">
        <v>16500</v>
      </c>
    </row>
    <row r="275" spans="1:5" outlineLevel="1">
      <c r="A275" s="142">
        <v>40018</v>
      </c>
      <c r="B275">
        <v>32425</v>
      </c>
      <c r="C275">
        <v>36000</v>
      </c>
      <c r="D275">
        <v>9000</v>
      </c>
      <c r="E275">
        <v>18925</v>
      </c>
    </row>
    <row r="276" spans="1:5" outlineLevel="1">
      <c r="A276" s="142">
        <v>40025</v>
      </c>
      <c r="B276">
        <v>35000</v>
      </c>
      <c r="C276">
        <v>36500</v>
      </c>
      <c r="D276">
        <v>9750</v>
      </c>
      <c r="E276">
        <v>16000</v>
      </c>
    </row>
    <row r="277" spans="1:5" outlineLevel="1">
      <c r="A277" s="142">
        <v>40032</v>
      </c>
      <c r="B277">
        <v>32000</v>
      </c>
      <c r="C277">
        <v>33000</v>
      </c>
      <c r="D277">
        <v>9500</v>
      </c>
      <c r="E277">
        <v>14000</v>
      </c>
    </row>
    <row r="278" spans="1:5" outlineLevel="1">
      <c r="A278" s="142">
        <v>40039</v>
      </c>
      <c r="B278">
        <v>30000</v>
      </c>
      <c r="C278">
        <v>29000</v>
      </c>
      <c r="D278">
        <v>7700</v>
      </c>
      <c r="E278">
        <v>14000</v>
      </c>
    </row>
    <row r="279" spans="1:5" outlineLevel="1">
      <c r="A279" s="142">
        <v>40046</v>
      </c>
      <c r="B279">
        <v>29750</v>
      </c>
      <c r="C279">
        <v>29500</v>
      </c>
      <c r="D279">
        <v>7250</v>
      </c>
      <c r="E279">
        <v>13000</v>
      </c>
    </row>
    <row r="280" spans="1:5" outlineLevel="1">
      <c r="A280" s="142">
        <v>40053</v>
      </c>
      <c r="B280">
        <v>32000</v>
      </c>
      <c r="C280">
        <v>32500</v>
      </c>
      <c r="D280">
        <v>7000</v>
      </c>
      <c r="E280">
        <v>11000</v>
      </c>
    </row>
    <row r="281" spans="1:5" outlineLevel="1">
      <c r="A281" s="142">
        <v>40060</v>
      </c>
      <c r="B281">
        <v>32000</v>
      </c>
      <c r="C281">
        <v>34000</v>
      </c>
      <c r="D281">
        <v>7000</v>
      </c>
      <c r="E281">
        <v>11000</v>
      </c>
    </row>
    <row r="282" spans="1:5" outlineLevel="1">
      <c r="A282" s="142">
        <v>40067</v>
      </c>
      <c r="B282">
        <v>33000</v>
      </c>
      <c r="C282">
        <v>35500</v>
      </c>
      <c r="D282">
        <v>7500</v>
      </c>
      <c r="E282">
        <v>14000</v>
      </c>
    </row>
    <row r="283" spans="1:5" outlineLevel="1">
      <c r="A283" s="142">
        <v>40074</v>
      </c>
      <c r="B283">
        <v>35000</v>
      </c>
      <c r="C283">
        <v>41000</v>
      </c>
      <c r="D283">
        <v>7750</v>
      </c>
      <c r="E283">
        <v>15000</v>
      </c>
    </row>
    <row r="284" spans="1:5" outlineLevel="1">
      <c r="A284" s="142">
        <v>40081</v>
      </c>
      <c r="B284">
        <v>35000</v>
      </c>
      <c r="C284">
        <v>40000</v>
      </c>
      <c r="D284">
        <v>7500</v>
      </c>
      <c r="E284">
        <v>14000</v>
      </c>
    </row>
    <row r="285" spans="1:5" outlineLevel="1">
      <c r="A285" s="142">
        <v>40088</v>
      </c>
      <c r="B285">
        <v>33000</v>
      </c>
      <c r="C285">
        <v>30000</v>
      </c>
      <c r="D285">
        <v>7500</v>
      </c>
      <c r="E285">
        <v>14250</v>
      </c>
    </row>
    <row r="286" spans="1:5" outlineLevel="1">
      <c r="A286" s="142">
        <v>40095</v>
      </c>
      <c r="B286">
        <v>33000</v>
      </c>
      <c r="C286">
        <v>27000</v>
      </c>
      <c r="D286">
        <v>8000</v>
      </c>
      <c r="E286">
        <v>16000</v>
      </c>
    </row>
    <row r="287" spans="1:5" outlineLevel="1">
      <c r="A287" s="142">
        <v>40102</v>
      </c>
      <c r="B287">
        <v>33500</v>
      </c>
      <c r="C287">
        <v>27500</v>
      </c>
      <c r="D287">
        <v>8250</v>
      </c>
      <c r="E287">
        <v>17000</v>
      </c>
    </row>
    <row r="288" spans="1:5" outlineLevel="1">
      <c r="A288" s="142">
        <v>40109</v>
      </c>
      <c r="B288">
        <v>33500</v>
      </c>
      <c r="C288">
        <v>27500</v>
      </c>
      <c r="D288">
        <v>8250</v>
      </c>
      <c r="E288">
        <v>18350</v>
      </c>
    </row>
    <row r="289" spans="1:5" outlineLevel="1">
      <c r="A289" s="142">
        <v>40116</v>
      </c>
      <c r="B289">
        <v>33500</v>
      </c>
      <c r="C289">
        <v>27500</v>
      </c>
      <c r="D289">
        <v>8250</v>
      </c>
      <c r="E289">
        <v>18000</v>
      </c>
    </row>
    <row r="290" spans="1:5" outlineLevel="1">
      <c r="A290" s="142">
        <v>40123</v>
      </c>
      <c r="B290">
        <v>31000</v>
      </c>
      <c r="C290">
        <v>27500</v>
      </c>
      <c r="D290">
        <v>8250</v>
      </c>
      <c r="E290">
        <v>18250</v>
      </c>
    </row>
    <row r="291" spans="1:5" outlineLevel="1">
      <c r="A291" s="142">
        <v>40127</v>
      </c>
      <c r="B291">
        <v>31500</v>
      </c>
      <c r="C291">
        <v>28000</v>
      </c>
      <c r="D291">
        <v>8500</v>
      </c>
      <c r="E291">
        <v>18750</v>
      </c>
    </row>
    <row r="292" spans="1:5" outlineLevel="1">
      <c r="A292" s="142">
        <v>40131</v>
      </c>
      <c r="B292">
        <v>34000</v>
      </c>
      <c r="C292">
        <v>37000</v>
      </c>
      <c r="D292">
        <v>11000</v>
      </c>
      <c r="E292">
        <v>22000</v>
      </c>
    </row>
    <row r="293" spans="1:5" outlineLevel="1">
      <c r="A293" s="142">
        <v>40137</v>
      </c>
      <c r="B293">
        <v>36500</v>
      </c>
      <c r="C293">
        <v>40500</v>
      </c>
      <c r="D293">
        <v>14000</v>
      </c>
      <c r="E293">
        <v>25000</v>
      </c>
    </row>
    <row r="294" spans="1:5" outlineLevel="1">
      <c r="A294" s="142">
        <v>40144</v>
      </c>
      <c r="B294">
        <v>37000</v>
      </c>
      <c r="C294">
        <v>41500</v>
      </c>
      <c r="D294">
        <v>13500</v>
      </c>
      <c r="E294">
        <v>24500</v>
      </c>
    </row>
    <row r="295" spans="1:5" outlineLevel="1">
      <c r="A295" s="142">
        <v>40151</v>
      </c>
      <c r="B295">
        <v>37000</v>
      </c>
      <c r="C295">
        <v>40000</v>
      </c>
      <c r="D295">
        <v>13250</v>
      </c>
      <c r="E295">
        <v>24000</v>
      </c>
    </row>
    <row r="296" spans="1:5" outlineLevel="1">
      <c r="A296" s="142">
        <v>40158</v>
      </c>
      <c r="B296">
        <v>37000</v>
      </c>
      <c r="C296">
        <v>43000</v>
      </c>
      <c r="D296">
        <v>14750</v>
      </c>
      <c r="E296">
        <v>22500</v>
      </c>
    </row>
    <row r="297" spans="1:5" outlineLevel="1">
      <c r="A297" s="142">
        <v>40189</v>
      </c>
      <c r="B297">
        <v>37000</v>
      </c>
      <c r="C297">
        <v>40000</v>
      </c>
      <c r="D297">
        <v>13500</v>
      </c>
      <c r="E297">
        <v>21000</v>
      </c>
    </row>
    <row r="298" spans="1:5" outlineLevel="1">
      <c r="A298" s="142">
        <v>40196</v>
      </c>
      <c r="B298">
        <v>39000</v>
      </c>
      <c r="C298">
        <v>48500</v>
      </c>
      <c r="D298">
        <v>14000</v>
      </c>
      <c r="E298">
        <v>22000</v>
      </c>
    </row>
    <row r="299" spans="1:5" outlineLevel="1">
      <c r="A299" s="142">
        <v>40203</v>
      </c>
      <c r="B299">
        <v>39000</v>
      </c>
      <c r="C299">
        <v>46000</v>
      </c>
      <c r="D299">
        <v>13500</v>
      </c>
      <c r="E299">
        <v>20250</v>
      </c>
    </row>
    <row r="300" spans="1:5" outlineLevel="1">
      <c r="A300" s="142">
        <v>40210</v>
      </c>
      <c r="B300">
        <v>39000</v>
      </c>
      <c r="C300">
        <v>40000</v>
      </c>
      <c r="D300">
        <v>11300</v>
      </c>
      <c r="E300">
        <v>18000</v>
      </c>
    </row>
    <row r="301" spans="1:5" outlineLevel="1">
      <c r="A301" s="142">
        <v>40217</v>
      </c>
      <c r="B301">
        <v>39000</v>
      </c>
      <c r="C301">
        <v>38000</v>
      </c>
      <c r="D301">
        <v>10500</v>
      </c>
      <c r="E301">
        <v>16500</v>
      </c>
    </row>
    <row r="302" spans="1:5" outlineLevel="1">
      <c r="A302" s="142">
        <v>40224</v>
      </c>
      <c r="B302">
        <v>40000</v>
      </c>
      <c r="C302">
        <v>36000</v>
      </c>
      <c r="D302">
        <v>10250</v>
      </c>
      <c r="E302">
        <v>15500</v>
      </c>
    </row>
    <row r="303" spans="1:5" outlineLevel="1">
      <c r="A303" s="142">
        <v>40231</v>
      </c>
      <c r="B303">
        <v>37000</v>
      </c>
      <c r="C303">
        <v>34000</v>
      </c>
      <c r="D303">
        <v>10500</v>
      </c>
      <c r="E303">
        <v>15500</v>
      </c>
    </row>
    <row r="304" spans="1:5" outlineLevel="1">
      <c r="A304" s="142">
        <v>40238</v>
      </c>
      <c r="B304">
        <v>40000</v>
      </c>
      <c r="C304">
        <v>38500</v>
      </c>
      <c r="D304">
        <v>12500</v>
      </c>
      <c r="E304">
        <v>20000</v>
      </c>
    </row>
    <row r="305" spans="1:5" outlineLevel="1">
      <c r="A305" s="142">
        <v>40245</v>
      </c>
      <c r="B305">
        <v>43000</v>
      </c>
      <c r="C305">
        <v>40000</v>
      </c>
      <c r="D305">
        <v>14500</v>
      </c>
      <c r="E305">
        <v>24000</v>
      </c>
    </row>
    <row r="306" spans="1:5" outlineLevel="1">
      <c r="A306" s="142">
        <v>40252</v>
      </c>
      <c r="B306">
        <v>45000</v>
      </c>
      <c r="C306">
        <v>46000</v>
      </c>
      <c r="D306">
        <v>16750</v>
      </c>
      <c r="E306">
        <v>27000</v>
      </c>
    </row>
    <row r="307" spans="1:5">
      <c r="A307" s="142">
        <v>40256</v>
      </c>
      <c r="B307">
        <v>46000</v>
      </c>
      <c r="C307">
        <v>50000</v>
      </c>
      <c r="D307">
        <v>17000</v>
      </c>
      <c r="E307">
        <v>29500</v>
      </c>
    </row>
    <row r="308" spans="1:5">
      <c r="A308" s="142">
        <v>40263</v>
      </c>
      <c r="B308">
        <v>45000</v>
      </c>
      <c r="C308">
        <v>42500</v>
      </c>
      <c r="D308">
        <v>15500</v>
      </c>
      <c r="E308">
        <v>24000</v>
      </c>
    </row>
    <row r="309" spans="1:5">
      <c r="A309" s="142">
        <v>40270</v>
      </c>
      <c r="B309">
        <v>43000</v>
      </c>
      <c r="C309">
        <v>35000</v>
      </c>
      <c r="D309">
        <v>15000</v>
      </c>
      <c r="E309">
        <v>23500</v>
      </c>
    </row>
    <row r="310" spans="1:5">
      <c r="A310" s="142">
        <v>40277</v>
      </c>
      <c r="B310">
        <v>43000</v>
      </c>
      <c r="C310">
        <v>38000</v>
      </c>
      <c r="D310">
        <v>15000</v>
      </c>
      <c r="E310">
        <v>23500</v>
      </c>
    </row>
    <row r="311" spans="1:5">
      <c r="A311" s="142">
        <v>40284</v>
      </c>
      <c r="B311">
        <v>43000</v>
      </c>
      <c r="C311">
        <v>43500</v>
      </c>
      <c r="D311">
        <v>15000</v>
      </c>
      <c r="E311">
        <v>23000</v>
      </c>
    </row>
    <row r="312" spans="1:5">
      <c r="A312" s="142">
        <v>40291</v>
      </c>
      <c r="B312">
        <v>43000</v>
      </c>
      <c r="C312">
        <v>47500</v>
      </c>
      <c r="D312">
        <v>14600</v>
      </c>
      <c r="E312">
        <v>22250</v>
      </c>
    </row>
    <row r="313" spans="1:5">
      <c r="A313" s="142">
        <v>40298</v>
      </c>
      <c r="B313">
        <v>43000</v>
      </c>
      <c r="C313">
        <v>51000</v>
      </c>
      <c r="D313">
        <v>14500</v>
      </c>
      <c r="E313">
        <v>21750</v>
      </c>
    </row>
    <row r="314" spans="1:5">
      <c r="A314" s="142">
        <v>40305</v>
      </c>
      <c r="B314">
        <v>44000</v>
      </c>
      <c r="C314">
        <v>55000</v>
      </c>
      <c r="D314">
        <v>15250</v>
      </c>
      <c r="E314">
        <v>24500</v>
      </c>
    </row>
    <row r="315" spans="1:5">
      <c r="A315" s="142">
        <f>A314+7</f>
        <v>40312</v>
      </c>
      <c r="B315">
        <v>44500</v>
      </c>
      <c r="C315">
        <v>56500</v>
      </c>
      <c r="D315">
        <v>17000</v>
      </c>
      <c r="E315">
        <v>27000</v>
      </c>
    </row>
    <row r="316" spans="1:5">
      <c r="A316" s="142">
        <v>40318</v>
      </c>
      <c r="B316">
        <v>46000</v>
      </c>
      <c r="C316">
        <v>57000</v>
      </c>
      <c r="D316">
        <v>17000</v>
      </c>
      <c r="E316">
        <v>27000</v>
      </c>
    </row>
    <row r="317" spans="1:5">
      <c r="A317" s="142">
        <v>40326</v>
      </c>
      <c r="B317">
        <v>45000</v>
      </c>
      <c r="C317">
        <v>54000</v>
      </c>
      <c r="D317">
        <v>16500</v>
      </c>
      <c r="E317">
        <v>26750</v>
      </c>
    </row>
    <row r="318" spans="1:5">
      <c r="A318" s="142">
        <v>40333</v>
      </c>
      <c r="B318">
        <v>43000</v>
      </c>
      <c r="C318">
        <v>48000</v>
      </c>
      <c r="D318">
        <v>15500</v>
      </c>
      <c r="E318">
        <v>23500</v>
      </c>
    </row>
    <row r="319" spans="1:5">
      <c r="A319" s="142">
        <v>40336</v>
      </c>
      <c r="B319">
        <v>43000</v>
      </c>
      <c r="C319">
        <v>46000</v>
      </c>
      <c r="D319">
        <v>15500</v>
      </c>
      <c r="E319">
        <v>23500</v>
      </c>
    </row>
    <row r="320" spans="1:5">
      <c r="A320" s="142">
        <v>40347</v>
      </c>
      <c r="B320">
        <v>37000</v>
      </c>
      <c r="C320">
        <v>35000</v>
      </c>
      <c r="D320">
        <v>13000</v>
      </c>
      <c r="E320">
        <v>20500</v>
      </c>
    </row>
    <row r="321" spans="1:5">
      <c r="A321" s="142">
        <f>A320+7</f>
        <v>40354</v>
      </c>
      <c r="B321">
        <v>35000</v>
      </c>
      <c r="C321">
        <v>33000</v>
      </c>
      <c r="D321">
        <v>13500</v>
      </c>
      <c r="E321">
        <v>21500</v>
      </c>
    </row>
    <row r="322" spans="1:5">
      <c r="A322" s="142">
        <f>A321+7</f>
        <v>40361</v>
      </c>
      <c r="B322">
        <v>31000</v>
      </c>
      <c r="C322">
        <v>33000</v>
      </c>
      <c r="D322">
        <v>13500</v>
      </c>
      <c r="E322">
        <v>20500</v>
      </c>
    </row>
    <row r="323" spans="1:5">
      <c r="A323" s="142">
        <f>A322+7</f>
        <v>40368</v>
      </c>
      <c r="B323">
        <v>26000</v>
      </c>
      <c r="C323">
        <v>31000</v>
      </c>
      <c r="D323">
        <v>12750</v>
      </c>
      <c r="E323">
        <v>17500</v>
      </c>
    </row>
    <row r="324" spans="1:5">
      <c r="A324" s="142">
        <f>A323+7</f>
        <v>40375</v>
      </c>
      <c r="B324">
        <v>25000</v>
      </c>
      <c r="C324">
        <v>28000</v>
      </c>
      <c r="D324">
        <v>12750</v>
      </c>
      <c r="E324">
        <v>17500</v>
      </c>
    </row>
    <row r="325" spans="1:5">
      <c r="A325" s="142">
        <f>A324+7</f>
        <v>40382</v>
      </c>
      <c r="B325">
        <v>25000</v>
      </c>
      <c r="C325">
        <v>28000</v>
      </c>
      <c r="D325">
        <v>13000</v>
      </c>
      <c r="E325">
        <v>18500</v>
      </c>
    </row>
    <row r="326" spans="1:5">
      <c r="A326" s="142">
        <v>40389</v>
      </c>
      <c r="B326">
        <v>26500</v>
      </c>
      <c r="C326">
        <v>28000</v>
      </c>
      <c r="D326">
        <v>13000</v>
      </c>
      <c r="E326">
        <v>18500</v>
      </c>
    </row>
    <row r="327" spans="1:5">
      <c r="A327" s="142">
        <f t="shared" ref="A327:A333" si="0">A326+7</f>
        <v>40396</v>
      </c>
      <c r="B327">
        <v>27000</v>
      </c>
      <c r="C327">
        <v>28000</v>
      </c>
      <c r="D327">
        <v>12750</v>
      </c>
      <c r="E327">
        <v>18000</v>
      </c>
    </row>
    <row r="328" spans="1:5">
      <c r="A328" s="142">
        <f t="shared" si="0"/>
        <v>40403</v>
      </c>
      <c r="B328">
        <v>27500</v>
      </c>
      <c r="C328">
        <v>29000</v>
      </c>
      <c r="D328">
        <v>13500</v>
      </c>
      <c r="E328">
        <v>19500</v>
      </c>
    </row>
    <row r="329" spans="1:5">
      <c r="A329" s="142">
        <f t="shared" si="0"/>
        <v>40410</v>
      </c>
      <c r="B329">
        <v>28000</v>
      </c>
      <c r="C329">
        <v>36000</v>
      </c>
      <c r="D329">
        <v>13500</v>
      </c>
      <c r="E329">
        <v>21500</v>
      </c>
    </row>
    <row r="330" spans="1:5">
      <c r="A330" s="142">
        <f t="shared" si="0"/>
        <v>40417</v>
      </c>
      <c r="B330">
        <v>28000</v>
      </c>
      <c r="C330">
        <v>35000</v>
      </c>
      <c r="D330">
        <v>14250</v>
      </c>
      <c r="E330">
        <v>21500</v>
      </c>
    </row>
    <row r="331" spans="1:5">
      <c r="A331" s="142">
        <f t="shared" si="0"/>
        <v>40424</v>
      </c>
      <c r="B331">
        <v>28000</v>
      </c>
      <c r="C331">
        <v>35000</v>
      </c>
      <c r="D331">
        <v>13750</v>
      </c>
      <c r="E331">
        <v>20500</v>
      </c>
    </row>
    <row r="332" spans="1:5">
      <c r="A332" s="142">
        <f t="shared" si="0"/>
        <v>40431</v>
      </c>
      <c r="B332">
        <v>31000</v>
      </c>
      <c r="C332">
        <v>32500</v>
      </c>
      <c r="D332">
        <v>13500</v>
      </c>
      <c r="E332">
        <v>19500</v>
      </c>
    </row>
    <row r="333" spans="1:5">
      <c r="A333" s="142">
        <f t="shared" si="0"/>
        <v>40438</v>
      </c>
      <c r="B333">
        <v>32000</v>
      </c>
      <c r="C333">
        <v>32500</v>
      </c>
      <c r="D333">
        <v>14000</v>
      </c>
      <c r="E333">
        <v>19500</v>
      </c>
    </row>
    <row r="334" spans="1:5">
      <c r="A334" s="142">
        <v>40445</v>
      </c>
      <c r="B334">
        <v>31000</v>
      </c>
      <c r="C334">
        <v>30000</v>
      </c>
      <c r="D334">
        <v>13000</v>
      </c>
      <c r="E334">
        <v>18000</v>
      </c>
    </row>
    <row r="335" spans="1:5">
      <c r="A335" s="142">
        <v>40452</v>
      </c>
      <c r="B335">
        <v>31000</v>
      </c>
      <c r="C335">
        <v>32000</v>
      </c>
      <c r="D335">
        <v>13000</v>
      </c>
      <c r="E335">
        <v>19000</v>
      </c>
    </row>
    <row r="336" spans="1:5">
      <c r="A336" s="142">
        <f t="shared" ref="A336:A361" si="1">A335+7</f>
        <v>40459</v>
      </c>
      <c r="B336">
        <v>28000</v>
      </c>
      <c r="C336">
        <v>31500</v>
      </c>
      <c r="D336">
        <v>13000</v>
      </c>
      <c r="E336">
        <v>18750</v>
      </c>
    </row>
    <row r="337" spans="1:5">
      <c r="A337" s="142">
        <f t="shared" si="1"/>
        <v>40466</v>
      </c>
      <c r="B337">
        <v>27500</v>
      </c>
      <c r="C337">
        <v>30000</v>
      </c>
      <c r="D337">
        <v>13000</v>
      </c>
      <c r="E337">
        <v>18500</v>
      </c>
    </row>
    <row r="338" spans="1:5">
      <c r="A338" s="142">
        <f t="shared" si="1"/>
        <v>40473</v>
      </c>
      <c r="B338">
        <v>27000</v>
      </c>
      <c r="C338">
        <v>28500</v>
      </c>
      <c r="D338">
        <v>12500</v>
      </c>
      <c r="E338">
        <v>18250</v>
      </c>
    </row>
    <row r="339" spans="1:5">
      <c r="A339" s="142">
        <f t="shared" si="1"/>
        <v>40480</v>
      </c>
      <c r="B339">
        <v>25000</v>
      </c>
      <c r="C339">
        <v>28000</v>
      </c>
      <c r="D339">
        <v>12500</v>
      </c>
      <c r="E339">
        <v>17750</v>
      </c>
    </row>
    <row r="340" spans="1:5">
      <c r="A340" s="142">
        <f t="shared" si="1"/>
        <v>40487</v>
      </c>
      <c r="B340">
        <v>25000</v>
      </c>
      <c r="C340">
        <v>28000</v>
      </c>
      <c r="D340">
        <v>11750</v>
      </c>
      <c r="E340">
        <v>16750</v>
      </c>
    </row>
    <row r="341" spans="1:5">
      <c r="A341" s="142">
        <f t="shared" si="1"/>
        <v>40494</v>
      </c>
      <c r="B341">
        <v>25000</v>
      </c>
      <c r="C341">
        <v>25000</v>
      </c>
      <c r="D341">
        <v>11000</v>
      </c>
      <c r="E341">
        <v>15000</v>
      </c>
    </row>
    <row r="342" spans="1:5">
      <c r="A342" s="142">
        <f t="shared" si="1"/>
        <v>40501</v>
      </c>
      <c r="B342">
        <v>23500</v>
      </c>
      <c r="C342">
        <v>25000</v>
      </c>
      <c r="D342">
        <v>9750</v>
      </c>
      <c r="E342">
        <v>13000</v>
      </c>
    </row>
    <row r="343" spans="1:5">
      <c r="A343" s="142">
        <f t="shared" si="1"/>
        <v>40508</v>
      </c>
      <c r="B343">
        <v>23500</v>
      </c>
      <c r="C343">
        <v>26000</v>
      </c>
      <c r="D343">
        <v>9250</v>
      </c>
      <c r="E343">
        <v>12750</v>
      </c>
    </row>
    <row r="344" spans="1:5">
      <c r="A344" s="142">
        <f t="shared" si="1"/>
        <v>40515</v>
      </c>
      <c r="B344">
        <v>23000</v>
      </c>
      <c r="C344">
        <v>28000</v>
      </c>
      <c r="D344">
        <v>10250</v>
      </c>
      <c r="E344">
        <v>14750</v>
      </c>
    </row>
    <row r="345" spans="1:5">
      <c r="A345" s="142">
        <f t="shared" si="1"/>
        <v>40522</v>
      </c>
      <c r="B345">
        <v>23000</v>
      </c>
      <c r="C345">
        <v>30500</v>
      </c>
      <c r="D345">
        <v>10250</v>
      </c>
      <c r="E345">
        <v>15750</v>
      </c>
    </row>
    <row r="346" spans="1:5">
      <c r="A346" s="142">
        <f t="shared" si="1"/>
        <v>40529</v>
      </c>
      <c r="B346">
        <v>23500</v>
      </c>
      <c r="C346">
        <v>32000</v>
      </c>
      <c r="D346">
        <v>9500</v>
      </c>
      <c r="E346">
        <v>14750</v>
      </c>
    </row>
    <row r="347" spans="1:5">
      <c r="A347" s="142">
        <f t="shared" si="1"/>
        <v>40536</v>
      </c>
      <c r="B347">
        <v>23000</v>
      </c>
      <c r="C347">
        <v>29500</v>
      </c>
      <c r="D347">
        <v>8000</v>
      </c>
      <c r="E347">
        <v>10750</v>
      </c>
    </row>
    <row r="348" spans="1:5">
      <c r="A348" s="142">
        <f t="shared" si="1"/>
        <v>40543</v>
      </c>
      <c r="B348">
        <v>23000</v>
      </c>
      <c r="C348">
        <v>29000</v>
      </c>
      <c r="D348">
        <v>8000</v>
      </c>
      <c r="E348">
        <v>10750</v>
      </c>
    </row>
    <row r="349" spans="1:5">
      <c r="A349" s="142">
        <f t="shared" si="1"/>
        <v>40550</v>
      </c>
      <c r="B349">
        <v>23000</v>
      </c>
      <c r="C349">
        <v>29000</v>
      </c>
      <c r="D349">
        <v>8000</v>
      </c>
      <c r="E349">
        <v>10750</v>
      </c>
    </row>
    <row r="350" spans="1:5">
      <c r="A350" s="142">
        <f t="shared" si="1"/>
        <v>40557</v>
      </c>
      <c r="B350">
        <v>23000</v>
      </c>
      <c r="C350">
        <v>36000</v>
      </c>
      <c r="D350">
        <v>6250</v>
      </c>
      <c r="E350">
        <v>8500</v>
      </c>
    </row>
    <row r="351" spans="1:5">
      <c r="A351" s="142">
        <f t="shared" si="1"/>
        <v>40564</v>
      </c>
      <c r="B351">
        <v>23000</v>
      </c>
      <c r="C351">
        <v>35000</v>
      </c>
      <c r="D351">
        <v>6250</v>
      </c>
      <c r="E351">
        <v>8500</v>
      </c>
    </row>
    <row r="352" spans="1:5">
      <c r="A352" s="142">
        <f t="shared" si="1"/>
        <v>40571</v>
      </c>
      <c r="B352">
        <v>23000</v>
      </c>
      <c r="C352">
        <v>25000</v>
      </c>
      <c r="D352">
        <v>5250</v>
      </c>
      <c r="E352">
        <v>7500</v>
      </c>
    </row>
    <row r="353" spans="1:5">
      <c r="A353" s="142">
        <f t="shared" si="1"/>
        <v>40578</v>
      </c>
      <c r="B353">
        <v>23000</v>
      </c>
      <c r="C353">
        <v>23000</v>
      </c>
      <c r="D353">
        <v>4750</v>
      </c>
      <c r="E353">
        <v>7500</v>
      </c>
    </row>
    <row r="354" spans="1:5">
      <c r="A354" s="142">
        <f t="shared" si="1"/>
        <v>40585</v>
      </c>
      <c r="B354">
        <v>22000</v>
      </c>
      <c r="C354">
        <v>22000</v>
      </c>
      <c r="D354">
        <v>4500</v>
      </c>
      <c r="E354">
        <v>7500</v>
      </c>
    </row>
    <row r="355" spans="1:5">
      <c r="A355" s="142">
        <f t="shared" si="1"/>
        <v>40592</v>
      </c>
      <c r="B355">
        <v>22000</v>
      </c>
      <c r="C355">
        <v>22000</v>
      </c>
      <c r="D355">
        <v>5750</v>
      </c>
      <c r="E355">
        <v>10000</v>
      </c>
    </row>
    <row r="356" spans="1:5">
      <c r="A356" s="142">
        <f t="shared" si="1"/>
        <v>40599</v>
      </c>
      <c r="B356">
        <v>22000</v>
      </c>
      <c r="C356">
        <v>24000</v>
      </c>
      <c r="D356">
        <v>7000</v>
      </c>
      <c r="E356">
        <v>13000</v>
      </c>
    </row>
    <row r="357" spans="1:5">
      <c r="A357" s="142">
        <f t="shared" si="1"/>
        <v>40606</v>
      </c>
      <c r="B357">
        <v>22000</v>
      </c>
      <c r="C357">
        <v>24500</v>
      </c>
      <c r="D357">
        <v>8750</v>
      </c>
      <c r="E357">
        <v>15250</v>
      </c>
    </row>
    <row r="358" spans="1:5">
      <c r="A358" s="142">
        <f t="shared" si="1"/>
        <v>40613</v>
      </c>
      <c r="B358">
        <v>21000</v>
      </c>
      <c r="C358">
        <v>25500</v>
      </c>
      <c r="D358">
        <v>9750</v>
      </c>
      <c r="E358">
        <v>16250</v>
      </c>
    </row>
    <row r="359" spans="1:5">
      <c r="A359" s="142">
        <f t="shared" si="1"/>
        <v>40620</v>
      </c>
      <c r="B359">
        <v>21000</v>
      </c>
      <c r="C359">
        <v>27500</v>
      </c>
      <c r="D359">
        <v>10000</v>
      </c>
      <c r="E359">
        <v>16500</v>
      </c>
    </row>
    <row r="360" spans="1:5">
      <c r="A360" s="142">
        <f t="shared" si="1"/>
        <v>40627</v>
      </c>
      <c r="B360">
        <v>23000</v>
      </c>
      <c r="C360">
        <v>30000</v>
      </c>
      <c r="D360">
        <v>10000</v>
      </c>
      <c r="E360">
        <v>16500</v>
      </c>
    </row>
    <row r="361" spans="1:5">
      <c r="A361" s="142">
        <f t="shared" si="1"/>
        <v>40634</v>
      </c>
      <c r="B361">
        <v>22500</v>
      </c>
      <c r="C361">
        <v>28000</v>
      </c>
      <c r="D361">
        <v>10000</v>
      </c>
      <c r="E361">
        <v>16000</v>
      </c>
    </row>
    <row r="362" spans="1:5">
      <c r="A362" s="142">
        <f t="shared" ref="A362:A399" si="2">A361+7</f>
        <v>40641</v>
      </c>
      <c r="B362">
        <v>24000</v>
      </c>
      <c r="C362">
        <v>26000</v>
      </c>
      <c r="D362">
        <v>10000</v>
      </c>
      <c r="E362">
        <v>15250</v>
      </c>
    </row>
    <row r="363" spans="1:5">
      <c r="A363" s="142">
        <f t="shared" si="2"/>
        <v>40648</v>
      </c>
      <c r="B363">
        <v>24000</v>
      </c>
      <c r="C363">
        <v>23500</v>
      </c>
      <c r="D363">
        <v>9750</v>
      </c>
      <c r="E363">
        <v>15250</v>
      </c>
    </row>
    <row r="364" spans="1:5">
      <c r="A364" s="142">
        <f t="shared" si="2"/>
        <v>40655</v>
      </c>
      <c r="B364">
        <v>24000</v>
      </c>
      <c r="C364">
        <v>22500</v>
      </c>
      <c r="D364">
        <v>9500</v>
      </c>
      <c r="E364">
        <v>14750</v>
      </c>
    </row>
    <row r="365" spans="1:5">
      <c r="A365" s="142">
        <f t="shared" si="2"/>
        <v>40662</v>
      </c>
      <c r="B365">
        <v>24000</v>
      </c>
      <c r="C365">
        <v>23500</v>
      </c>
      <c r="D365">
        <v>9500</v>
      </c>
      <c r="E365">
        <v>14000</v>
      </c>
    </row>
    <row r="366" spans="1:5">
      <c r="A366" s="142">
        <f t="shared" si="2"/>
        <v>40669</v>
      </c>
      <c r="B366">
        <v>22000</v>
      </c>
      <c r="C366">
        <v>25000</v>
      </c>
      <c r="D366">
        <v>9000</v>
      </c>
      <c r="E366">
        <v>14000</v>
      </c>
    </row>
    <row r="367" spans="1:5">
      <c r="A367" s="142">
        <f t="shared" si="2"/>
        <v>40676</v>
      </c>
      <c r="B367">
        <v>22000</v>
      </c>
      <c r="C367">
        <v>24000</v>
      </c>
      <c r="D367">
        <v>9250</v>
      </c>
      <c r="E367">
        <v>13600</v>
      </c>
    </row>
    <row r="368" spans="1:5">
      <c r="A368" s="142">
        <f t="shared" si="2"/>
        <v>40683</v>
      </c>
      <c r="B368">
        <v>21500</v>
      </c>
      <c r="C368">
        <v>26500</v>
      </c>
      <c r="D368">
        <v>9250</v>
      </c>
      <c r="E368">
        <v>13250</v>
      </c>
    </row>
    <row r="369" spans="1:5">
      <c r="A369" s="142">
        <f t="shared" si="2"/>
        <v>40690</v>
      </c>
      <c r="B369">
        <v>21500</v>
      </c>
      <c r="C369">
        <v>28500</v>
      </c>
      <c r="D369">
        <v>9250</v>
      </c>
      <c r="E369">
        <v>13000</v>
      </c>
    </row>
    <row r="370" spans="1:5">
      <c r="A370" s="142">
        <f t="shared" si="2"/>
        <v>40697</v>
      </c>
      <c r="B370">
        <v>21500</v>
      </c>
      <c r="C370">
        <v>28000</v>
      </c>
      <c r="D370">
        <v>9500</v>
      </c>
      <c r="E370">
        <v>13000</v>
      </c>
    </row>
    <row r="371" spans="1:5">
      <c r="A371" s="142">
        <f t="shared" si="2"/>
        <v>40704</v>
      </c>
      <c r="B371">
        <v>21500</v>
      </c>
      <c r="C371">
        <v>28000</v>
      </c>
      <c r="D371">
        <v>8000</v>
      </c>
      <c r="E371">
        <v>11500</v>
      </c>
    </row>
    <row r="372" spans="1:5">
      <c r="A372" s="142">
        <f t="shared" si="2"/>
        <v>40711</v>
      </c>
      <c r="B372">
        <v>21250</v>
      </c>
      <c r="C372">
        <v>28000</v>
      </c>
      <c r="D372">
        <v>7750</v>
      </c>
      <c r="E372">
        <v>10750</v>
      </c>
    </row>
    <row r="373" spans="1:5">
      <c r="A373" s="142">
        <f t="shared" si="2"/>
        <v>40718</v>
      </c>
      <c r="B373">
        <v>21250</v>
      </c>
      <c r="C373">
        <v>28000</v>
      </c>
      <c r="D373">
        <v>7500</v>
      </c>
      <c r="E373">
        <v>10500</v>
      </c>
    </row>
    <row r="374" spans="1:5">
      <c r="A374" s="142">
        <f t="shared" si="2"/>
        <v>40725</v>
      </c>
      <c r="B374">
        <v>20750</v>
      </c>
      <c r="C374">
        <v>27500</v>
      </c>
      <c r="D374">
        <v>7500</v>
      </c>
      <c r="E374">
        <v>10250</v>
      </c>
    </row>
    <row r="375" spans="1:5">
      <c r="A375" s="142">
        <f t="shared" si="2"/>
        <v>40732</v>
      </c>
      <c r="B375">
        <v>20750</v>
      </c>
      <c r="C375">
        <v>27500</v>
      </c>
      <c r="D375">
        <v>7250</v>
      </c>
      <c r="E375">
        <v>9750</v>
      </c>
    </row>
    <row r="376" spans="1:5">
      <c r="A376" s="142">
        <f t="shared" si="2"/>
        <v>40739</v>
      </c>
      <c r="B376">
        <v>20750</v>
      </c>
      <c r="C376">
        <v>27500</v>
      </c>
      <c r="D376">
        <v>7000</v>
      </c>
      <c r="E376">
        <v>9500</v>
      </c>
    </row>
    <row r="377" spans="1:5">
      <c r="A377" s="142">
        <f t="shared" si="2"/>
        <v>40746</v>
      </c>
      <c r="B377">
        <v>20750</v>
      </c>
      <c r="C377">
        <v>26250</v>
      </c>
      <c r="D377">
        <v>7000</v>
      </c>
      <c r="E377">
        <v>9500</v>
      </c>
    </row>
    <row r="378" spans="1:5">
      <c r="A378" s="142">
        <f t="shared" si="2"/>
        <v>40753</v>
      </c>
      <c r="B378">
        <v>20500</v>
      </c>
      <c r="C378">
        <v>25500</v>
      </c>
      <c r="D378">
        <v>7000</v>
      </c>
      <c r="E378">
        <v>11000</v>
      </c>
    </row>
    <row r="379" spans="1:5">
      <c r="A379" s="142">
        <f t="shared" si="2"/>
        <v>40760</v>
      </c>
      <c r="B379">
        <v>20100</v>
      </c>
      <c r="C379">
        <v>25000</v>
      </c>
      <c r="D379">
        <v>7500</v>
      </c>
      <c r="E379">
        <v>11250</v>
      </c>
    </row>
    <row r="380" spans="1:5">
      <c r="A380" s="142">
        <f t="shared" si="2"/>
        <v>40767</v>
      </c>
      <c r="B380">
        <v>20100</v>
      </c>
      <c r="C380">
        <v>24500</v>
      </c>
      <c r="D380">
        <v>7500</v>
      </c>
      <c r="E380">
        <v>11250</v>
      </c>
    </row>
    <row r="381" spans="1:5">
      <c r="A381" s="142">
        <f t="shared" si="2"/>
        <v>40774</v>
      </c>
      <c r="B381">
        <v>20100</v>
      </c>
      <c r="C381">
        <v>25750</v>
      </c>
      <c r="D381">
        <v>7500</v>
      </c>
      <c r="E381">
        <v>12000</v>
      </c>
    </row>
    <row r="382" spans="1:5">
      <c r="A382" s="142">
        <f t="shared" si="2"/>
        <v>40781</v>
      </c>
      <c r="B382">
        <v>22500</v>
      </c>
      <c r="C382">
        <v>26500</v>
      </c>
      <c r="D382">
        <v>8000</v>
      </c>
      <c r="E382">
        <v>13500</v>
      </c>
    </row>
    <row r="383" spans="1:5">
      <c r="A383" s="142">
        <f t="shared" si="2"/>
        <v>40788</v>
      </c>
      <c r="B383">
        <v>22500</v>
      </c>
      <c r="C383">
        <v>26500</v>
      </c>
      <c r="D383">
        <v>8500</v>
      </c>
      <c r="E383">
        <v>12500</v>
      </c>
    </row>
    <row r="384" spans="1:5">
      <c r="A384" s="142">
        <f t="shared" si="2"/>
        <v>40795</v>
      </c>
      <c r="B384">
        <v>22750</v>
      </c>
      <c r="C384">
        <v>26500</v>
      </c>
      <c r="D384">
        <v>8500</v>
      </c>
      <c r="E384">
        <v>12500</v>
      </c>
    </row>
    <row r="385" spans="1:5">
      <c r="A385" s="142">
        <f t="shared" si="2"/>
        <v>40802</v>
      </c>
      <c r="B385">
        <v>22750</v>
      </c>
      <c r="C385">
        <v>26500</v>
      </c>
      <c r="D385">
        <v>8500</v>
      </c>
      <c r="E385">
        <v>14000</v>
      </c>
    </row>
    <row r="386" spans="1:5">
      <c r="A386" s="142">
        <f t="shared" si="2"/>
        <v>40809</v>
      </c>
      <c r="B386">
        <v>23000</v>
      </c>
      <c r="C386">
        <v>26500</v>
      </c>
      <c r="D386">
        <v>8500</v>
      </c>
      <c r="E386">
        <v>14000</v>
      </c>
    </row>
    <row r="387" spans="1:5">
      <c r="A387" s="142">
        <f t="shared" si="2"/>
        <v>40816</v>
      </c>
      <c r="B387">
        <v>24500</v>
      </c>
      <c r="C387">
        <v>27000</v>
      </c>
      <c r="D387">
        <v>9000</v>
      </c>
      <c r="E387">
        <v>13650</v>
      </c>
    </row>
    <row r="388" spans="1:5">
      <c r="A388" s="142">
        <f t="shared" si="2"/>
        <v>40823</v>
      </c>
      <c r="B388">
        <v>24300</v>
      </c>
      <c r="C388">
        <v>27500</v>
      </c>
      <c r="D388">
        <v>9000</v>
      </c>
      <c r="E388">
        <v>13750</v>
      </c>
    </row>
    <row r="389" spans="1:5">
      <c r="A389" s="142">
        <f t="shared" si="2"/>
        <v>40830</v>
      </c>
      <c r="B389">
        <v>24000</v>
      </c>
      <c r="C389">
        <v>29500</v>
      </c>
      <c r="D389">
        <v>8900</v>
      </c>
      <c r="E389">
        <v>14000</v>
      </c>
    </row>
    <row r="390" spans="1:5">
      <c r="A390" s="142">
        <f t="shared" si="2"/>
        <v>40837</v>
      </c>
      <c r="B390">
        <v>25000</v>
      </c>
      <c r="C390">
        <v>30500</v>
      </c>
      <c r="D390">
        <v>8750</v>
      </c>
      <c r="E390">
        <v>14100</v>
      </c>
    </row>
    <row r="391" spans="1:5">
      <c r="A391" s="142">
        <f t="shared" si="2"/>
        <v>40844</v>
      </c>
      <c r="B391">
        <v>25000</v>
      </c>
      <c r="C391">
        <v>30250</v>
      </c>
      <c r="D391">
        <v>8100</v>
      </c>
      <c r="E391">
        <v>13000</v>
      </c>
    </row>
    <row r="392" spans="1:5">
      <c r="A392" s="142">
        <f t="shared" si="2"/>
        <v>40851</v>
      </c>
      <c r="B392">
        <v>24500</v>
      </c>
      <c r="C392">
        <v>30250</v>
      </c>
      <c r="D392">
        <v>7500</v>
      </c>
      <c r="E392">
        <v>10750</v>
      </c>
    </row>
    <row r="393" spans="1:5">
      <c r="A393" s="142">
        <f t="shared" si="2"/>
        <v>40858</v>
      </c>
      <c r="B393">
        <v>24500</v>
      </c>
      <c r="C393">
        <v>27500</v>
      </c>
      <c r="D393">
        <v>4500</v>
      </c>
      <c r="E393">
        <v>9000</v>
      </c>
    </row>
    <row r="394" spans="1:5">
      <c r="A394" s="142">
        <f t="shared" si="2"/>
        <v>40865</v>
      </c>
      <c r="B394">
        <v>28500</v>
      </c>
      <c r="C394">
        <v>27500</v>
      </c>
      <c r="D394">
        <v>4500</v>
      </c>
      <c r="E394">
        <v>8500</v>
      </c>
    </row>
    <row r="395" spans="1:5">
      <c r="A395" s="142">
        <f t="shared" si="2"/>
        <v>40872</v>
      </c>
      <c r="B395">
        <v>28500</v>
      </c>
      <c r="C395">
        <v>26500</v>
      </c>
      <c r="D395">
        <v>4500</v>
      </c>
      <c r="E395">
        <v>8350</v>
      </c>
    </row>
    <row r="396" spans="1:5">
      <c r="A396" s="142">
        <f t="shared" si="2"/>
        <v>40879</v>
      </c>
      <c r="B396">
        <v>28500</v>
      </c>
      <c r="C396">
        <v>26500</v>
      </c>
      <c r="D396">
        <v>4250</v>
      </c>
      <c r="E396">
        <v>8000</v>
      </c>
    </row>
    <row r="397" spans="1:5">
      <c r="A397" s="142">
        <f t="shared" si="2"/>
        <v>40886</v>
      </c>
      <c r="B397">
        <v>26500</v>
      </c>
      <c r="C397">
        <v>26000</v>
      </c>
      <c r="D397">
        <v>3750</v>
      </c>
      <c r="E397">
        <v>6750</v>
      </c>
    </row>
    <row r="398" spans="1:5">
      <c r="A398" s="142">
        <f t="shared" si="2"/>
        <v>40893</v>
      </c>
      <c r="B398">
        <v>26000</v>
      </c>
      <c r="C398">
        <v>25000</v>
      </c>
      <c r="D398">
        <v>3000</v>
      </c>
      <c r="E398">
        <v>6500</v>
      </c>
    </row>
    <row r="399" spans="1:5">
      <c r="A399" s="142">
        <f t="shared" si="2"/>
        <v>40900</v>
      </c>
      <c r="B399">
        <v>25500</v>
      </c>
      <c r="C399">
        <v>24500</v>
      </c>
      <c r="D399">
        <v>2750</v>
      </c>
      <c r="E399">
        <v>7000</v>
      </c>
    </row>
    <row r="400" spans="1:5">
      <c r="A400" s="142">
        <v>40914</v>
      </c>
      <c r="B400">
        <v>24000</v>
      </c>
      <c r="C400">
        <v>24500</v>
      </c>
      <c r="D400">
        <v>2750</v>
      </c>
      <c r="E400">
        <v>7250</v>
      </c>
    </row>
    <row r="401" spans="1:5">
      <c r="A401" s="142">
        <f t="shared" ref="A401:A450" si="3">A400+7</f>
        <v>40921</v>
      </c>
      <c r="B401">
        <v>23750</v>
      </c>
      <c r="C401">
        <v>20000</v>
      </c>
      <c r="D401">
        <v>2500</v>
      </c>
      <c r="E401">
        <v>6500</v>
      </c>
    </row>
    <row r="402" spans="1:5">
      <c r="A402" s="142">
        <f t="shared" si="3"/>
        <v>40928</v>
      </c>
      <c r="B402">
        <v>20000</v>
      </c>
      <c r="C402">
        <v>18000</v>
      </c>
      <c r="D402">
        <v>1000</v>
      </c>
      <c r="E402">
        <v>5500</v>
      </c>
    </row>
    <row r="403" spans="1:5">
      <c r="A403" s="142">
        <f t="shared" si="3"/>
        <v>40935</v>
      </c>
      <c r="B403">
        <v>18000</v>
      </c>
      <c r="C403">
        <v>11500</v>
      </c>
      <c r="D403">
        <v>500</v>
      </c>
      <c r="E403">
        <v>5750</v>
      </c>
    </row>
    <row r="404" spans="1:5">
      <c r="A404" s="142">
        <f t="shared" si="3"/>
        <v>40942</v>
      </c>
      <c r="B404">
        <v>15000</v>
      </c>
      <c r="C404">
        <v>9750</v>
      </c>
      <c r="D404">
        <v>500</v>
      </c>
      <c r="E404">
        <v>4750</v>
      </c>
    </row>
    <row r="405" spans="1:5">
      <c r="A405" s="142">
        <f t="shared" si="3"/>
        <v>40949</v>
      </c>
      <c r="B405">
        <v>14500</v>
      </c>
      <c r="C405">
        <v>8500</v>
      </c>
      <c r="D405">
        <v>2000</v>
      </c>
      <c r="E405">
        <v>5250</v>
      </c>
    </row>
    <row r="406" spans="1:5">
      <c r="A406" s="142">
        <f t="shared" si="3"/>
        <v>40956</v>
      </c>
      <c r="B406">
        <v>11500</v>
      </c>
      <c r="C406">
        <v>9000</v>
      </c>
      <c r="D406">
        <v>2000</v>
      </c>
      <c r="E406">
        <v>7000</v>
      </c>
    </row>
    <row r="407" spans="1:5">
      <c r="A407" s="142">
        <f t="shared" si="3"/>
        <v>40963</v>
      </c>
      <c r="B407">
        <v>11000</v>
      </c>
      <c r="C407">
        <v>8250</v>
      </c>
      <c r="D407">
        <v>1750</v>
      </c>
      <c r="E407">
        <v>7250</v>
      </c>
    </row>
    <row r="408" spans="1:5">
      <c r="A408" s="142">
        <f t="shared" si="3"/>
        <v>40970</v>
      </c>
      <c r="B408">
        <v>10750</v>
      </c>
      <c r="C408">
        <v>8750</v>
      </c>
      <c r="D408">
        <v>4500</v>
      </c>
      <c r="E408">
        <v>9250</v>
      </c>
    </row>
    <row r="409" spans="1:5">
      <c r="A409" s="142">
        <f t="shared" si="3"/>
        <v>40977</v>
      </c>
      <c r="B409">
        <v>11000</v>
      </c>
      <c r="C409">
        <v>10500</v>
      </c>
      <c r="D409">
        <v>4500</v>
      </c>
      <c r="E409">
        <v>10000</v>
      </c>
    </row>
    <row r="410" spans="1:5">
      <c r="A410" s="142">
        <f t="shared" si="3"/>
        <v>40984</v>
      </c>
      <c r="B410">
        <v>12000</v>
      </c>
      <c r="C410">
        <v>13000</v>
      </c>
      <c r="D410">
        <v>5750</v>
      </c>
      <c r="E410">
        <v>11250</v>
      </c>
    </row>
    <row r="411" spans="1:5">
      <c r="A411" s="142">
        <f t="shared" si="3"/>
        <v>40991</v>
      </c>
      <c r="B411">
        <v>13250</v>
      </c>
      <c r="C411">
        <v>15500</v>
      </c>
      <c r="D411">
        <v>7250</v>
      </c>
      <c r="E411">
        <v>11500</v>
      </c>
    </row>
    <row r="412" spans="1:5">
      <c r="A412" s="142">
        <f t="shared" si="3"/>
        <v>40998</v>
      </c>
      <c r="B412">
        <v>14000</v>
      </c>
      <c r="C412">
        <v>17000</v>
      </c>
      <c r="D412">
        <v>7000</v>
      </c>
      <c r="E412">
        <v>12000</v>
      </c>
    </row>
    <row r="413" spans="1:5">
      <c r="A413" s="142">
        <f t="shared" si="3"/>
        <v>41005</v>
      </c>
      <c r="B413">
        <v>15500</v>
      </c>
      <c r="C413">
        <v>16000</v>
      </c>
      <c r="D413">
        <v>5000</v>
      </c>
      <c r="E413">
        <v>10500</v>
      </c>
    </row>
    <row r="414" spans="1:5">
      <c r="A414" s="142">
        <f t="shared" si="3"/>
        <v>41012</v>
      </c>
      <c r="B414">
        <v>14500</v>
      </c>
      <c r="C414">
        <v>15750</v>
      </c>
      <c r="D414">
        <v>5000</v>
      </c>
      <c r="E414">
        <v>9500</v>
      </c>
    </row>
    <row r="415" spans="1:5">
      <c r="A415" s="142">
        <f t="shared" si="3"/>
        <v>41019</v>
      </c>
      <c r="B415">
        <v>14700</v>
      </c>
      <c r="C415">
        <v>16500</v>
      </c>
      <c r="D415">
        <v>5000</v>
      </c>
      <c r="E415">
        <v>10500</v>
      </c>
    </row>
    <row r="416" spans="1:5">
      <c r="A416" s="142">
        <f t="shared" si="3"/>
        <v>41026</v>
      </c>
      <c r="B416">
        <v>16750</v>
      </c>
      <c r="C416">
        <v>18000</v>
      </c>
      <c r="D416">
        <v>6000</v>
      </c>
      <c r="E416">
        <v>10000</v>
      </c>
    </row>
    <row r="417" spans="1:5">
      <c r="A417" s="142">
        <f t="shared" si="3"/>
        <v>41033</v>
      </c>
      <c r="B417">
        <v>17500</v>
      </c>
      <c r="C417">
        <v>19500</v>
      </c>
      <c r="D417">
        <v>6000</v>
      </c>
      <c r="E417">
        <v>8500</v>
      </c>
    </row>
    <row r="418" spans="1:5">
      <c r="A418" s="142">
        <f t="shared" si="3"/>
        <v>41040</v>
      </c>
      <c r="B418">
        <v>17500</v>
      </c>
      <c r="C418">
        <v>19000</v>
      </c>
      <c r="D418">
        <v>6000</v>
      </c>
      <c r="E418">
        <v>7500</v>
      </c>
    </row>
    <row r="419" spans="1:5">
      <c r="A419" s="142">
        <f t="shared" si="3"/>
        <v>41047</v>
      </c>
      <c r="B419">
        <v>17700</v>
      </c>
      <c r="C419">
        <v>22000</v>
      </c>
      <c r="D419">
        <v>5250</v>
      </c>
      <c r="E419">
        <v>6500</v>
      </c>
    </row>
    <row r="420" spans="1:5">
      <c r="A420" s="142">
        <f t="shared" si="3"/>
        <v>41054</v>
      </c>
      <c r="B420">
        <v>18000</v>
      </c>
      <c r="C420">
        <v>24000</v>
      </c>
      <c r="D420">
        <v>5000</v>
      </c>
      <c r="E420">
        <v>5000</v>
      </c>
    </row>
    <row r="421" spans="1:5">
      <c r="A421" s="142">
        <f t="shared" si="3"/>
        <v>41061</v>
      </c>
      <c r="B421">
        <v>19000</v>
      </c>
      <c r="C421">
        <v>25500</v>
      </c>
      <c r="D421">
        <v>3000</v>
      </c>
      <c r="E421">
        <v>3000</v>
      </c>
    </row>
    <row r="422" spans="1:5">
      <c r="A422" s="142">
        <f t="shared" si="3"/>
        <v>41068</v>
      </c>
      <c r="B422">
        <v>19000</v>
      </c>
      <c r="C422">
        <v>25000</v>
      </c>
      <c r="D422">
        <v>1500</v>
      </c>
      <c r="E422">
        <v>2750</v>
      </c>
    </row>
    <row r="423" spans="1:5">
      <c r="A423" s="142">
        <f t="shared" si="3"/>
        <v>41075</v>
      </c>
      <c r="B423">
        <v>20000</v>
      </c>
      <c r="C423">
        <v>25500</v>
      </c>
      <c r="D423">
        <v>1500</v>
      </c>
      <c r="E423">
        <v>2750</v>
      </c>
    </row>
    <row r="424" spans="1:5">
      <c r="A424" s="142">
        <f t="shared" si="3"/>
        <v>41082</v>
      </c>
      <c r="B424">
        <v>23000</v>
      </c>
      <c r="C424">
        <v>25500</v>
      </c>
      <c r="D424">
        <v>2500</v>
      </c>
      <c r="E424">
        <v>5250</v>
      </c>
    </row>
    <row r="425" spans="1:5">
      <c r="A425" s="142">
        <f t="shared" si="3"/>
        <v>41089</v>
      </c>
      <c r="B425">
        <v>24500</v>
      </c>
      <c r="C425">
        <v>26000</v>
      </c>
      <c r="D425">
        <v>2750</v>
      </c>
      <c r="E425">
        <v>6250</v>
      </c>
    </row>
    <row r="426" spans="1:5">
      <c r="A426" s="142">
        <f t="shared" si="3"/>
        <v>41096</v>
      </c>
      <c r="B426">
        <v>24000</v>
      </c>
      <c r="C426">
        <v>26500</v>
      </c>
      <c r="D426">
        <v>2750</v>
      </c>
      <c r="E426">
        <v>6500</v>
      </c>
    </row>
    <row r="427" spans="1:5">
      <c r="A427" s="142">
        <f t="shared" si="3"/>
        <v>41103</v>
      </c>
      <c r="B427">
        <v>23250</v>
      </c>
      <c r="C427">
        <v>26500</v>
      </c>
      <c r="D427">
        <v>3500</v>
      </c>
      <c r="E427">
        <v>6750</v>
      </c>
    </row>
    <row r="428" spans="1:5">
      <c r="A428" s="142">
        <f t="shared" si="3"/>
        <v>41110</v>
      </c>
      <c r="B428">
        <v>23250</v>
      </c>
      <c r="C428">
        <v>23500</v>
      </c>
      <c r="D428">
        <v>3750</v>
      </c>
      <c r="E428">
        <v>6750</v>
      </c>
    </row>
    <row r="429" spans="1:5">
      <c r="A429" s="142">
        <f t="shared" si="3"/>
        <v>41117</v>
      </c>
      <c r="B429">
        <v>22000</v>
      </c>
      <c r="C429">
        <v>21000</v>
      </c>
      <c r="D429">
        <v>3000</v>
      </c>
      <c r="E429">
        <v>5750</v>
      </c>
    </row>
    <row r="430" spans="1:5">
      <c r="A430" s="142">
        <f t="shared" si="3"/>
        <v>41124</v>
      </c>
      <c r="B430">
        <v>21000</v>
      </c>
      <c r="C430">
        <v>16250</v>
      </c>
      <c r="D430">
        <v>2250</v>
      </c>
      <c r="E430">
        <v>5000</v>
      </c>
    </row>
    <row r="431" spans="1:5">
      <c r="A431" s="142">
        <f t="shared" si="3"/>
        <v>41131</v>
      </c>
      <c r="B431">
        <v>19500</v>
      </c>
      <c r="C431">
        <v>14500</v>
      </c>
      <c r="D431">
        <v>2250</v>
      </c>
      <c r="E431">
        <v>4750</v>
      </c>
    </row>
    <row r="432" spans="1:5">
      <c r="A432" s="142">
        <f t="shared" si="3"/>
        <v>41138</v>
      </c>
      <c r="B432">
        <v>18500</v>
      </c>
      <c r="C432">
        <v>11000</v>
      </c>
      <c r="D432">
        <v>1500</v>
      </c>
      <c r="E432">
        <v>4250</v>
      </c>
    </row>
    <row r="433" spans="1:5">
      <c r="A433" s="142">
        <f t="shared" si="3"/>
        <v>41145</v>
      </c>
      <c r="B433">
        <v>18000</v>
      </c>
      <c r="C433">
        <v>11250</v>
      </c>
      <c r="D433">
        <v>1750</v>
      </c>
      <c r="E433">
        <v>4500</v>
      </c>
    </row>
    <row r="434" spans="1:5">
      <c r="A434" s="142">
        <f t="shared" si="3"/>
        <v>41152</v>
      </c>
      <c r="B434">
        <v>18000</v>
      </c>
      <c r="C434">
        <v>11500</v>
      </c>
      <c r="D434">
        <v>2000</v>
      </c>
      <c r="E434">
        <v>4500</v>
      </c>
    </row>
    <row r="435" spans="1:5">
      <c r="A435" s="142">
        <f t="shared" si="3"/>
        <v>41159</v>
      </c>
      <c r="B435">
        <v>17000</v>
      </c>
      <c r="C435">
        <v>11250</v>
      </c>
      <c r="D435">
        <v>3000</v>
      </c>
      <c r="E435">
        <v>4750</v>
      </c>
    </row>
    <row r="436" spans="1:5">
      <c r="A436" s="142">
        <f t="shared" si="3"/>
        <v>41166</v>
      </c>
      <c r="B436">
        <v>16500</v>
      </c>
      <c r="C436">
        <v>11250</v>
      </c>
      <c r="D436">
        <v>3500</v>
      </c>
      <c r="E436">
        <v>5250</v>
      </c>
    </row>
    <row r="437" spans="1:5">
      <c r="A437" s="142">
        <f t="shared" si="3"/>
        <v>41173</v>
      </c>
      <c r="B437">
        <v>16000</v>
      </c>
      <c r="C437">
        <v>11250</v>
      </c>
      <c r="D437">
        <v>4000</v>
      </c>
      <c r="E437">
        <v>5500</v>
      </c>
    </row>
    <row r="438" spans="1:5">
      <c r="A438" s="142">
        <f t="shared" si="3"/>
        <v>41180</v>
      </c>
      <c r="B438">
        <v>14500</v>
      </c>
      <c r="C438">
        <v>11500</v>
      </c>
      <c r="D438">
        <v>4000</v>
      </c>
      <c r="E438">
        <v>5400</v>
      </c>
    </row>
    <row r="439" spans="1:5">
      <c r="A439" s="142">
        <f t="shared" si="3"/>
        <v>41187</v>
      </c>
      <c r="B439">
        <v>14000</v>
      </c>
      <c r="C439">
        <v>11000</v>
      </c>
      <c r="D439">
        <v>4000</v>
      </c>
      <c r="E439">
        <v>5000</v>
      </c>
    </row>
    <row r="440" spans="1:5">
      <c r="A440" s="142">
        <f t="shared" si="3"/>
        <v>41194</v>
      </c>
      <c r="B440">
        <v>14000</v>
      </c>
      <c r="C440">
        <v>10750</v>
      </c>
      <c r="D440">
        <v>4000</v>
      </c>
      <c r="E440">
        <v>4600</v>
      </c>
    </row>
    <row r="441" spans="1:5">
      <c r="A441" s="142">
        <f t="shared" si="3"/>
        <v>41201</v>
      </c>
      <c r="B441">
        <v>12000</v>
      </c>
      <c r="C441">
        <v>10750</v>
      </c>
      <c r="D441">
        <v>4000</v>
      </c>
      <c r="E441">
        <v>5000</v>
      </c>
    </row>
    <row r="442" spans="1:5">
      <c r="A442" s="142">
        <f t="shared" si="3"/>
        <v>41208</v>
      </c>
      <c r="B442">
        <v>11000</v>
      </c>
      <c r="C442">
        <v>10500</v>
      </c>
      <c r="D442">
        <v>4000</v>
      </c>
      <c r="E442">
        <v>4900</v>
      </c>
    </row>
    <row r="443" spans="1:5">
      <c r="A443" s="142">
        <f t="shared" si="3"/>
        <v>41215</v>
      </c>
      <c r="B443">
        <v>9500</v>
      </c>
      <c r="C443">
        <v>9000</v>
      </c>
      <c r="D443">
        <v>4000</v>
      </c>
      <c r="E443">
        <v>4900</v>
      </c>
    </row>
    <row r="444" spans="1:5">
      <c r="A444" s="142">
        <f t="shared" si="3"/>
        <v>41222</v>
      </c>
      <c r="B444">
        <v>9500</v>
      </c>
      <c r="C444">
        <v>9000</v>
      </c>
      <c r="D444">
        <v>4000</v>
      </c>
      <c r="E444">
        <v>4600</v>
      </c>
    </row>
    <row r="445" spans="1:5">
      <c r="A445" s="142">
        <f t="shared" si="3"/>
        <v>41229</v>
      </c>
      <c r="B445">
        <v>9000</v>
      </c>
      <c r="C445">
        <v>10100</v>
      </c>
      <c r="D445">
        <v>4000</v>
      </c>
      <c r="E445">
        <v>4600</v>
      </c>
    </row>
    <row r="446" spans="1:5">
      <c r="A446" s="142">
        <f t="shared" si="3"/>
        <v>41236</v>
      </c>
      <c r="B446">
        <v>9250</v>
      </c>
      <c r="C446">
        <v>11250</v>
      </c>
      <c r="D446">
        <v>4250</v>
      </c>
      <c r="E446">
        <v>4800</v>
      </c>
    </row>
    <row r="447" spans="1:5">
      <c r="A447" s="142">
        <f t="shared" si="3"/>
        <v>41243</v>
      </c>
      <c r="B447">
        <v>9500</v>
      </c>
      <c r="C447">
        <v>12250</v>
      </c>
      <c r="D447">
        <v>4500</v>
      </c>
      <c r="E447">
        <v>6000</v>
      </c>
    </row>
    <row r="448" spans="1:5">
      <c r="A448" s="142">
        <f t="shared" si="3"/>
        <v>41250</v>
      </c>
      <c r="B448">
        <v>9750</v>
      </c>
      <c r="C448">
        <v>12500</v>
      </c>
      <c r="D448">
        <v>4500</v>
      </c>
      <c r="E448">
        <v>6250</v>
      </c>
    </row>
    <row r="449" spans="1:5">
      <c r="A449" s="142">
        <f t="shared" si="3"/>
        <v>41257</v>
      </c>
      <c r="B449">
        <v>9750</v>
      </c>
      <c r="C449">
        <v>12550</v>
      </c>
      <c r="D449">
        <v>5000</v>
      </c>
      <c r="E449">
        <v>6000</v>
      </c>
    </row>
    <row r="450" spans="1:5">
      <c r="A450" s="142">
        <f t="shared" si="3"/>
        <v>41264</v>
      </c>
      <c r="B450">
        <v>9500</v>
      </c>
      <c r="C450">
        <v>13000</v>
      </c>
      <c r="D450">
        <v>5000</v>
      </c>
      <c r="E450">
        <v>5700</v>
      </c>
    </row>
    <row r="451" spans="1:5">
      <c r="A451" s="142">
        <v>41278</v>
      </c>
      <c r="B451">
        <v>9500</v>
      </c>
      <c r="C451">
        <v>14000</v>
      </c>
      <c r="D451">
        <v>5000</v>
      </c>
      <c r="E451">
        <v>5600</v>
      </c>
    </row>
    <row r="452" spans="1:5">
      <c r="A452" s="142">
        <f t="shared" ref="A452:A498" si="4">A451+7</f>
        <v>41285</v>
      </c>
      <c r="B452">
        <v>9750</v>
      </c>
      <c r="C452">
        <v>14250</v>
      </c>
      <c r="D452">
        <v>4750</v>
      </c>
      <c r="E452">
        <v>5000</v>
      </c>
    </row>
    <row r="453" spans="1:5">
      <c r="A453" s="142">
        <f t="shared" si="4"/>
        <v>41292</v>
      </c>
      <c r="B453">
        <v>9500</v>
      </c>
      <c r="C453">
        <v>14400</v>
      </c>
      <c r="D453">
        <v>4500</v>
      </c>
      <c r="E453">
        <v>4500</v>
      </c>
    </row>
    <row r="454" spans="1:5">
      <c r="A454" s="142">
        <f t="shared" si="4"/>
        <v>41299</v>
      </c>
      <c r="B454">
        <v>9300</v>
      </c>
      <c r="C454">
        <v>15000</v>
      </c>
      <c r="D454">
        <v>4250</v>
      </c>
      <c r="E454">
        <v>4000</v>
      </c>
    </row>
    <row r="455" spans="1:5">
      <c r="A455" s="142">
        <f t="shared" si="4"/>
        <v>41306</v>
      </c>
      <c r="B455">
        <v>9300</v>
      </c>
      <c r="C455">
        <v>15100</v>
      </c>
      <c r="D455">
        <v>4000</v>
      </c>
      <c r="E455">
        <v>3250</v>
      </c>
    </row>
    <row r="456" spans="1:5">
      <c r="A456" s="142">
        <f t="shared" si="4"/>
        <v>41313</v>
      </c>
      <c r="B456">
        <v>9750</v>
      </c>
      <c r="C456">
        <v>15500</v>
      </c>
      <c r="D456">
        <v>4000</v>
      </c>
      <c r="E456">
        <v>3250</v>
      </c>
    </row>
    <row r="457" spans="1:5">
      <c r="A457" s="142">
        <f t="shared" si="4"/>
        <v>41320</v>
      </c>
      <c r="B457">
        <v>9750</v>
      </c>
      <c r="C457">
        <v>15750</v>
      </c>
      <c r="D457">
        <v>3500</v>
      </c>
      <c r="E457">
        <v>3250</v>
      </c>
    </row>
    <row r="458" spans="1:5">
      <c r="A458" s="142">
        <f t="shared" si="4"/>
        <v>41327</v>
      </c>
      <c r="B458">
        <v>10400</v>
      </c>
      <c r="C458">
        <v>16000</v>
      </c>
      <c r="D458">
        <v>3500</v>
      </c>
      <c r="E458">
        <v>3700</v>
      </c>
    </row>
    <row r="459" spans="1:5">
      <c r="A459" s="142">
        <f t="shared" si="4"/>
        <v>41334</v>
      </c>
      <c r="B459">
        <v>10500</v>
      </c>
      <c r="C459">
        <v>18000</v>
      </c>
      <c r="D459">
        <v>3750</v>
      </c>
      <c r="E459">
        <v>4750</v>
      </c>
    </row>
    <row r="460" spans="1:5">
      <c r="A460" s="142">
        <f t="shared" si="4"/>
        <v>41341</v>
      </c>
      <c r="B460">
        <v>11700</v>
      </c>
      <c r="C460">
        <v>19750</v>
      </c>
      <c r="D460">
        <v>3750</v>
      </c>
      <c r="E460">
        <v>5250</v>
      </c>
    </row>
    <row r="461" spans="1:5">
      <c r="A461" s="142">
        <f t="shared" si="4"/>
        <v>41348</v>
      </c>
      <c r="B461">
        <v>11700</v>
      </c>
      <c r="C461">
        <v>19850</v>
      </c>
      <c r="D461">
        <v>4250</v>
      </c>
      <c r="E461">
        <v>7250</v>
      </c>
    </row>
    <row r="462" spans="1:5">
      <c r="A462" s="142">
        <f t="shared" si="4"/>
        <v>41355</v>
      </c>
      <c r="B462">
        <v>13000</v>
      </c>
      <c r="C462">
        <v>21600</v>
      </c>
      <c r="D462">
        <v>4500</v>
      </c>
      <c r="E462">
        <v>6900</v>
      </c>
    </row>
    <row r="463" spans="1:5">
      <c r="A463" s="142">
        <f t="shared" si="4"/>
        <v>41362</v>
      </c>
      <c r="B463">
        <v>13250</v>
      </c>
      <c r="C463">
        <v>20250</v>
      </c>
      <c r="D463">
        <v>4000</v>
      </c>
      <c r="E463">
        <v>7000</v>
      </c>
    </row>
    <row r="464" spans="1:5">
      <c r="A464" s="142">
        <f t="shared" si="4"/>
        <v>41369</v>
      </c>
      <c r="B464">
        <v>13750</v>
      </c>
      <c r="C464">
        <v>18250</v>
      </c>
      <c r="D464">
        <v>4250</v>
      </c>
      <c r="E464">
        <v>6100</v>
      </c>
    </row>
    <row r="465" spans="1:5">
      <c r="A465" s="142">
        <f t="shared" si="4"/>
        <v>41376</v>
      </c>
      <c r="B465">
        <v>13600</v>
      </c>
      <c r="C465">
        <v>18500</v>
      </c>
      <c r="D465">
        <v>4500</v>
      </c>
      <c r="E465">
        <v>5500</v>
      </c>
    </row>
    <row r="466" spans="1:5">
      <c r="A466" s="142">
        <f t="shared" si="4"/>
        <v>41383</v>
      </c>
      <c r="B466">
        <v>13700</v>
      </c>
      <c r="C466">
        <v>18250</v>
      </c>
      <c r="D466">
        <v>4500</v>
      </c>
      <c r="E466">
        <v>5600</v>
      </c>
    </row>
    <row r="467" spans="1:5">
      <c r="A467" s="142">
        <f t="shared" si="4"/>
        <v>41390</v>
      </c>
      <c r="B467">
        <v>14000</v>
      </c>
      <c r="C467">
        <v>18250</v>
      </c>
      <c r="D467">
        <v>4500</v>
      </c>
      <c r="E467">
        <v>5750</v>
      </c>
    </row>
    <row r="468" spans="1:5">
      <c r="A468" s="142">
        <f t="shared" si="4"/>
        <v>41397</v>
      </c>
      <c r="B468">
        <v>13750</v>
      </c>
      <c r="C468">
        <v>18000</v>
      </c>
      <c r="D468">
        <v>4250</v>
      </c>
      <c r="E468">
        <v>5500</v>
      </c>
    </row>
    <row r="469" spans="1:5">
      <c r="A469" s="142">
        <f t="shared" si="4"/>
        <v>41404</v>
      </c>
      <c r="B469">
        <v>13500</v>
      </c>
      <c r="C469">
        <v>18000</v>
      </c>
      <c r="D469">
        <v>4250</v>
      </c>
      <c r="E469">
        <v>5250</v>
      </c>
    </row>
    <row r="470" spans="1:5">
      <c r="A470" s="142">
        <f t="shared" si="4"/>
        <v>41411</v>
      </c>
      <c r="B470">
        <v>13500</v>
      </c>
      <c r="C470">
        <v>18000</v>
      </c>
      <c r="D470">
        <v>4200</v>
      </c>
      <c r="E470">
        <v>5200</v>
      </c>
    </row>
    <row r="471" spans="1:5">
      <c r="A471" s="142">
        <f t="shared" si="4"/>
        <v>41418</v>
      </c>
      <c r="B471">
        <v>13250</v>
      </c>
      <c r="C471">
        <v>18000</v>
      </c>
      <c r="D471">
        <v>4200</v>
      </c>
      <c r="E471">
        <v>5150</v>
      </c>
    </row>
    <row r="472" spans="1:5">
      <c r="A472" s="142">
        <f t="shared" si="4"/>
        <v>41425</v>
      </c>
      <c r="B472">
        <v>12000</v>
      </c>
      <c r="C472">
        <v>19500</v>
      </c>
      <c r="D472">
        <v>4200</v>
      </c>
      <c r="E472">
        <v>5150</v>
      </c>
    </row>
    <row r="473" spans="1:5">
      <c r="A473" s="142">
        <f t="shared" si="4"/>
        <v>41432</v>
      </c>
      <c r="B473">
        <v>12500</v>
      </c>
      <c r="C473">
        <v>19850</v>
      </c>
      <c r="D473">
        <v>4000</v>
      </c>
      <c r="E473">
        <v>5250</v>
      </c>
    </row>
    <row r="474" spans="1:5">
      <c r="A474" s="142">
        <f t="shared" si="4"/>
        <v>41439</v>
      </c>
      <c r="B474">
        <v>12500</v>
      </c>
      <c r="C474">
        <v>20750</v>
      </c>
      <c r="D474">
        <v>4000</v>
      </c>
      <c r="E474">
        <v>5100</v>
      </c>
    </row>
    <row r="475" spans="1:5">
      <c r="A475" s="142">
        <f t="shared" si="4"/>
        <v>41446</v>
      </c>
      <c r="B475">
        <v>12700</v>
      </c>
      <c r="C475">
        <v>21350</v>
      </c>
      <c r="D475">
        <v>4300</v>
      </c>
      <c r="E475">
        <v>5400</v>
      </c>
    </row>
    <row r="476" spans="1:5">
      <c r="A476" s="142">
        <f t="shared" si="4"/>
        <v>41453</v>
      </c>
      <c r="B476">
        <v>12700</v>
      </c>
      <c r="C476">
        <v>22100</v>
      </c>
      <c r="D476">
        <v>4300</v>
      </c>
      <c r="E476">
        <v>5750</v>
      </c>
    </row>
    <row r="477" spans="1:5">
      <c r="A477" s="142">
        <f t="shared" si="4"/>
        <v>41460</v>
      </c>
      <c r="B477">
        <v>13000</v>
      </c>
      <c r="C477">
        <v>20500</v>
      </c>
      <c r="D477">
        <v>4300</v>
      </c>
      <c r="E477">
        <v>5750</v>
      </c>
    </row>
    <row r="478" spans="1:5">
      <c r="A478" s="142">
        <f t="shared" si="4"/>
        <v>41467</v>
      </c>
      <c r="B478">
        <v>13200</v>
      </c>
      <c r="C478">
        <v>18750</v>
      </c>
      <c r="D478">
        <v>4750</v>
      </c>
      <c r="E478">
        <v>5650</v>
      </c>
    </row>
    <row r="479" spans="1:5">
      <c r="A479" s="142">
        <f t="shared" si="4"/>
        <v>41474</v>
      </c>
      <c r="B479">
        <v>13500</v>
      </c>
      <c r="C479">
        <v>19250</v>
      </c>
      <c r="D479">
        <v>4750</v>
      </c>
      <c r="E479">
        <v>5500</v>
      </c>
    </row>
    <row r="480" spans="1:5">
      <c r="A480" s="142">
        <f t="shared" si="4"/>
        <v>41481</v>
      </c>
      <c r="B480">
        <v>14200</v>
      </c>
      <c r="C480">
        <v>19750</v>
      </c>
      <c r="D480">
        <v>4700</v>
      </c>
      <c r="E480">
        <v>5450</v>
      </c>
    </row>
    <row r="481" spans="1:5">
      <c r="A481" s="142">
        <f t="shared" si="4"/>
        <v>41488</v>
      </c>
      <c r="B481">
        <v>15000</v>
      </c>
      <c r="C481">
        <v>18500</v>
      </c>
      <c r="D481">
        <v>4700</v>
      </c>
      <c r="E481">
        <v>5250</v>
      </c>
    </row>
    <row r="482" spans="1:5">
      <c r="A482" s="142">
        <f t="shared" si="4"/>
        <v>41495</v>
      </c>
      <c r="B482">
        <v>17000</v>
      </c>
      <c r="C482">
        <v>17750</v>
      </c>
      <c r="D482">
        <v>4600</v>
      </c>
      <c r="E482">
        <v>4900</v>
      </c>
    </row>
    <row r="483" spans="1:5">
      <c r="A483" s="142">
        <f t="shared" si="4"/>
        <v>41502</v>
      </c>
      <c r="B483">
        <v>18000</v>
      </c>
      <c r="C483">
        <v>17400</v>
      </c>
      <c r="D483">
        <v>4500</v>
      </c>
      <c r="E483">
        <v>4800</v>
      </c>
    </row>
    <row r="484" spans="1:5">
      <c r="A484" s="142">
        <f t="shared" si="4"/>
        <v>41509</v>
      </c>
      <c r="B484">
        <v>18000</v>
      </c>
      <c r="C484">
        <v>16500</v>
      </c>
      <c r="D484">
        <v>4400</v>
      </c>
      <c r="E484">
        <v>4700</v>
      </c>
    </row>
    <row r="485" spans="1:5">
      <c r="A485" s="142">
        <f t="shared" si="4"/>
        <v>41516</v>
      </c>
      <c r="B485">
        <v>19000</v>
      </c>
      <c r="C485">
        <v>16000</v>
      </c>
      <c r="D485">
        <v>4700</v>
      </c>
      <c r="E485">
        <v>4900</v>
      </c>
    </row>
    <row r="486" spans="1:5">
      <c r="A486" s="142">
        <f t="shared" si="4"/>
        <v>41523</v>
      </c>
      <c r="B486">
        <v>18000</v>
      </c>
      <c r="C486">
        <v>15500</v>
      </c>
      <c r="D486">
        <v>4500</v>
      </c>
      <c r="E486">
        <v>5500</v>
      </c>
    </row>
    <row r="487" spans="1:5">
      <c r="A487" s="142">
        <f t="shared" si="4"/>
        <v>41530</v>
      </c>
      <c r="B487">
        <v>15000</v>
      </c>
      <c r="C487">
        <v>15600</v>
      </c>
      <c r="D487">
        <v>4500</v>
      </c>
      <c r="E487">
        <v>5500</v>
      </c>
    </row>
    <row r="488" spans="1:5">
      <c r="A488" s="142">
        <f t="shared" si="4"/>
        <v>41537</v>
      </c>
      <c r="B488">
        <v>14500</v>
      </c>
      <c r="C488">
        <v>16500</v>
      </c>
      <c r="D488">
        <v>4600</v>
      </c>
      <c r="E488">
        <v>5800</v>
      </c>
    </row>
    <row r="489" spans="1:5">
      <c r="A489" s="142">
        <f t="shared" si="4"/>
        <v>41544</v>
      </c>
      <c r="B489">
        <v>15000</v>
      </c>
      <c r="C489">
        <v>18000</v>
      </c>
      <c r="D489">
        <v>5600</v>
      </c>
      <c r="E489">
        <v>6900</v>
      </c>
    </row>
    <row r="490" spans="1:5">
      <c r="A490" s="142">
        <f t="shared" si="4"/>
        <v>41551</v>
      </c>
      <c r="B490">
        <v>15000</v>
      </c>
      <c r="C490">
        <v>18350</v>
      </c>
      <c r="D490">
        <v>5650</v>
      </c>
      <c r="E490">
        <v>6900</v>
      </c>
    </row>
    <row r="491" spans="1:5">
      <c r="A491" s="142">
        <f t="shared" si="4"/>
        <v>41558</v>
      </c>
      <c r="B491">
        <v>17000</v>
      </c>
      <c r="C491">
        <v>20500</v>
      </c>
      <c r="D491">
        <v>5650</v>
      </c>
      <c r="E491">
        <v>7250</v>
      </c>
    </row>
    <row r="492" spans="1:5">
      <c r="A492" s="142">
        <f t="shared" si="4"/>
        <v>41565</v>
      </c>
      <c r="B492">
        <v>17500</v>
      </c>
      <c r="C492">
        <v>22000</v>
      </c>
      <c r="D492">
        <v>5550</v>
      </c>
      <c r="E492">
        <v>7750</v>
      </c>
    </row>
    <row r="493" spans="1:5">
      <c r="A493" s="142">
        <f t="shared" si="4"/>
        <v>41572</v>
      </c>
      <c r="B493">
        <v>19500</v>
      </c>
      <c r="C493">
        <v>23000</v>
      </c>
      <c r="D493">
        <v>5650</v>
      </c>
      <c r="E493">
        <v>8300</v>
      </c>
    </row>
    <row r="494" spans="1:5">
      <c r="A494" s="142">
        <f t="shared" si="4"/>
        <v>41579</v>
      </c>
      <c r="B494">
        <v>20000</v>
      </c>
      <c r="C494">
        <v>23500</v>
      </c>
      <c r="D494">
        <v>5650</v>
      </c>
      <c r="E494">
        <v>8900</v>
      </c>
    </row>
    <row r="495" spans="1:5">
      <c r="A495" s="142">
        <f t="shared" si="4"/>
        <v>41586</v>
      </c>
      <c r="B495">
        <v>20000</v>
      </c>
      <c r="C495">
        <v>23500</v>
      </c>
      <c r="D495">
        <v>5650</v>
      </c>
      <c r="E495">
        <v>8900</v>
      </c>
    </row>
    <row r="496" spans="1:5">
      <c r="A496" s="142">
        <f t="shared" si="4"/>
        <v>41593</v>
      </c>
      <c r="B496">
        <v>19000</v>
      </c>
      <c r="C496">
        <v>25000</v>
      </c>
      <c r="D496">
        <v>5650</v>
      </c>
      <c r="E496">
        <v>9200</v>
      </c>
    </row>
    <row r="497" spans="1:5">
      <c r="A497" s="142">
        <f t="shared" si="4"/>
        <v>41600</v>
      </c>
      <c r="B497">
        <v>18750</v>
      </c>
      <c r="C497">
        <v>24900</v>
      </c>
      <c r="D497">
        <v>5750</v>
      </c>
      <c r="E497">
        <v>9600</v>
      </c>
    </row>
    <row r="498" spans="1:5">
      <c r="A498" s="142">
        <f t="shared" si="4"/>
        <v>41607</v>
      </c>
      <c r="B498">
        <v>21000</v>
      </c>
      <c r="C498">
        <v>28500</v>
      </c>
      <c r="D498">
        <v>6050</v>
      </c>
      <c r="E498">
        <v>9900</v>
      </c>
    </row>
    <row r="499" spans="1:5">
      <c r="A499" s="142">
        <f>IF(ISBLANK(B499),"",DATE(YEAR(A498),MONTH(A498),DAY(A498)+7))</f>
        <v>41614</v>
      </c>
      <c r="B499">
        <v>21750</v>
      </c>
      <c r="C499">
        <v>30000</v>
      </c>
      <c r="D499">
        <v>6050</v>
      </c>
      <c r="E499">
        <v>9900</v>
      </c>
    </row>
    <row r="500" spans="1:5">
      <c r="A500" s="142">
        <f t="shared" ref="A500:A637" si="5">IF(ISBLANK(B500),"",DATE(YEAR(A499),MONTH(A499),DAY(A499)+7))</f>
        <v>41621</v>
      </c>
      <c r="B500">
        <v>21500</v>
      </c>
      <c r="C500">
        <v>33500</v>
      </c>
      <c r="D500">
        <v>6150</v>
      </c>
      <c r="E500">
        <v>9900</v>
      </c>
    </row>
    <row r="501" spans="1:5">
      <c r="A501" s="142">
        <f t="shared" si="5"/>
        <v>41628</v>
      </c>
      <c r="B501">
        <v>20000</v>
      </c>
      <c r="C501">
        <v>33500</v>
      </c>
      <c r="D501">
        <v>6150</v>
      </c>
      <c r="E501">
        <v>9900</v>
      </c>
    </row>
    <row r="502" spans="1:5">
      <c r="A502" s="142">
        <f>IF(ISBLANK(B502),"",DATE(YEAR(A501),MONTH(A501),DAY(A501)+7))</f>
        <v>41635</v>
      </c>
      <c r="B502">
        <v>20000</v>
      </c>
      <c r="C502">
        <v>33500</v>
      </c>
      <c r="D502">
        <v>6150</v>
      </c>
      <c r="E502">
        <v>9900</v>
      </c>
    </row>
    <row r="503" spans="1:5">
      <c r="A503" s="142">
        <v>41642</v>
      </c>
      <c r="B503">
        <v>19000</v>
      </c>
      <c r="C503">
        <v>28000</v>
      </c>
      <c r="D503">
        <v>6150</v>
      </c>
      <c r="E503">
        <v>9500</v>
      </c>
    </row>
    <row r="504" spans="1:5">
      <c r="A504" s="142">
        <f t="shared" si="5"/>
        <v>41649</v>
      </c>
      <c r="B504">
        <v>20000</v>
      </c>
      <c r="C504">
        <v>28000</v>
      </c>
      <c r="D504">
        <v>5700</v>
      </c>
      <c r="E504">
        <v>7500</v>
      </c>
    </row>
    <row r="505" spans="1:5">
      <c r="A505" s="142">
        <f t="shared" si="5"/>
        <v>41656</v>
      </c>
      <c r="B505">
        <v>19500</v>
      </c>
      <c r="C505">
        <v>26500</v>
      </c>
      <c r="D505">
        <v>5700</v>
      </c>
      <c r="E505">
        <v>7500</v>
      </c>
    </row>
    <row r="506" spans="1:5">
      <c r="A506" s="142">
        <f t="shared" si="5"/>
        <v>41663</v>
      </c>
      <c r="B506">
        <v>19500</v>
      </c>
      <c r="C506">
        <v>26000</v>
      </c>
      <c r="D506">
        <v>4800</v>
      </c>
      <c r="E506">
        <v>4200</v>
      </c>
    </row>
    <row r="507" spans="1:5">
      <c r="A507" s="142">
        <f t="shared" si="5"/>
        <v>41670</v>
      </c>
      <c r="B507">
        <v>18000</v>
      </c>
      <c r="C507">
        <v>24000</v>
      </c>
      <c r="D507">
        <v>3700</v>
      </c>
      <c r="E507">
        <v>3500</v>
      </c>
    </row>
    <row r="508" spans="1:5">
      <c r="A508" s="142">
        <f t="shared" si="5"/>
        <v>41677</v>
      </c>
      <c r="B508">
        <v>17700</v>
      </c>
      <c r="C508">
        <v>21500</v>
      </c>
      <c r="D508">
        <v>3700</v>
      </c>
      <c r="E508">
        <v>3400</v>
      </c>
    </row>
    <row r="509" spans="1:5">
      <c r="A509" s="142">
        <f t="shared" si="5"/>
        <v>41684</v>
      </c>
      <c r="B509">
        <v>17500</v>
      </c>
      <c r="C509">
        <v>21500</v>
      </c>
      <c r="D509">
        <v>3800</v>
      </c>
      <c r="E509">
        <v>3400</v>
      </c>
    </row>
    <row r="510" spans="1:5">
      <c r="A510" s="142">
        <f t="shared" si="5"/>
        <v>41691</v>
      </c>
      <c r="B510">
        <v>17500</v>
      </c>
      <c r="C510">
        <v>21500</v>
      </c>
      <c r="D510">
        <v>3800</v>
      </c>
      <c r="E510">
        <v>4350</v>
      </c>
    </row>
    <row r="511" spans="1:5">
      <c r="A511" s="142">
        <f t="shared" si="5"/>
        <v>41698</v>
      </c>
      <c r="B511">
        <v>17500</v>
      </c>
      <c r="C511">
        <v>20500</v>
      </c>
      <c r="D511">
        <v>4100</v>
      </c>
      <c r="E511">
        <v>4650</v>
      </c>
    </row>
    <row r="512" spans="1:5">
      <c r="A512" s="142">
        <f t="shared" si="5"/>
        <v>41705</v>
      </c>
      <c r="B512">
        <v>17000</v>
      </c>
      <c r="C512">
        <v>17500</v>
      </c>
      <c r="D512">
        <v>4150</v>
      </c>
      <c r="E512">
        <v>4650</v>
      </c>
    </row>
    <row r="513" spans="1:5">
      <c r="A513" s="142">
        <f t="shared" si="5"/>
        <v>41712</v>
      </c>
      <c r="B513">
        <v>17000</v>
      </c>
      <c r="C513">
        <v>17500</v>
      </c>
      <c r="D513">
        <v>4150</v>
      </c>
      <c r="E513">
        <v>4650</v>
      </c>
    </row>
    <row r="514" spans="1:5">
      <c r="A514" s="142">
        <f t="shared" si="5"/>
        <v>41719</v>
      </c>
      <c r="B514">
        <v>18000</v>
      </c>
      <c r="C514">
        <v>17250</v>
      </c>
      <c r="D514">
        <v>4200</v>
      </c>
      <c r="E514">
        <v>4650</v>
      </c>
    </row>
    <row r="515" spans="1:5">
      <c r="A515" s="142">
        <f t="shared" si="5"/>
        <v>41726</v>
      </c>
      <c r="B515">
        <v>18000</v>
      </c>
      <c r="C515">
        <v>12500</v>
      </c>
      <c r="D515">
        <v>4500</v>
      </c>
      <c r="E515">
        <v>4650</v>
      </c>
    </row>
    <row r="516" spans="1:5">
      <c r="A516" s="142">
        <f t="shared" si="5"/>
        <v>41733</v>
      </c>
      <c r="B516">
        <v>15800</v>
      </c>
      <c r="C516">
        <v>11900</v>
      </c>
      <c r="D516">
        <v>5500</v>
      </c>
      <c r="E516">
        <v>7750</v>
      </c>
    </row>
    <row r="517" spans="1:5">
      <c r="A517" s="142">
        <f t="shared" si="5"/>
        <v>41740</v>
      </c>
      <c r="B517">
        <v>14500</v>
      </c>
      <c r="C517">
        <v>9500</v>
      </c>
      <c r="D517">
        <v>5250</v>
      </c>
      <c r="E517">
        <v>7750</v>
      </c>
    </row>
    <row r="518" spans="1:5">
      <c r="A518" s="142">
        <f t="shared" si="5"/>
        <v>41747</v>
      </c>
      <c r="B518">
        <v>14000</v>
      </c>
      <c r="C518">
        <v>9450</v>
      </c>
      <c r="D518">
        <v>5300</v>
      </c>
      <c r="E518">
        <v>7500</v>
      </c>
    </row>
    <row r="519" spans="1:5">
      <c r="A519" s="142">
        <f t="shared" si="5"/>
        <v>41754</v>
      </c>
      <c r="B519">
        <v>14000</v>
      </c>
      <c r="C519">
        <v>9450</v>
      </c>
      <c r="D519">
        <v>5300</v>
      </c>
      <c r="E519">
        <v>7500</v>
      </c>
    </row>
    <row r="520" spans="1:5">
      <c r="A520" s="142">
        <f t="shared" si="5"/>
        <v>41761</v>
      </c>
      <c r="B520">
        <v>12500</v>
      </c>
      <c r="C520">
        <v>9450</v>
      </c>
      <c r="D520">
        <v>5300</v>
      </c>
      <c r="E520">
        <v>7500</v>
      </c>
    </row>
    <row r="521" spans="1:5">
      <c r="A521" s="142">
        <f t="shared" si="5"/>
        <v>41768</v>
      </c>
      <c r="B521">
        <v>12250</v>
      </c>
      <c r="C521">
        <v>9450</v>
      </c>
      <c r="D521">
        <v>5500</v>
      </c>
      <c r="E521">
        <v>7750</v>
      </c>
    </row>
    <row r="522" spans="1:5">
      <c r="A522" s="142">
        <f t="shared" si="5"/>
        <v>41775</v>
      </c>
      <c r="B522">
        <v>12000</v>
      </c>
      <c r="C522">
        <v>9450</v>
      </c>
      <c r="D522">
        <v>5600</v>
      </c>
      <c r="E522">
        <v>7500</v>
      </c>
    </row>
    <row r="523" spans="1:5">
      <c r="A523" s="142">
        <f t="shared" si="5"/>
        <v>41782</v>
      </c>
      <c r="B523">
        <v>10500</v>
      </c>
      <c r="C523">
        <v>9450</v>
      </c>
      <c r="D523">
        <v>5600</v>
      </c>
      <c r="E523">
        <v>7500</v>
      </c>
    </row>
    <row r="524" spans="1:5">
      <c r="A524" s="142">
        <f t="shared" si="5"/>
        <v>41789</v>
      </c>
      <c r="B524">
        <v>10500</v>
      </c>
      <c r="C524">
        <v>9450</v>
      </c>
      <c r="D524">
        <v>5850</v>
      </c>
      <c r="E524">
        <v>7500</v>
      </c>
    </row>
    <row r="525" spans="1:5">
      <c r="A525" s="142">
        <f t="shared" si="5"/>
        <v>41796</v>
      </c>
      <c r="B525">
        <v>10500</v>
      </c>
      <c r="C525">
        <v>9450</v>
      </c>
      <c r="D525">
        <v>5850</v>
      </c>
      <c r="E525">
        <v>7500</v>
      </c>
    </row>
    <row r="526" spans="1:5">
      <c r="A526" s="142">
        <f t="shared" si="5"/>
        <v>41803</v>
      </c>
      <c r="B526">
        <v>10250</v>
      </c>
      <c r="C526">
        <v>9450</v>
      </c>
      <c r="D526">
        <v>5850</v>
      </c>
      <c r="E526">
        <v>7000</v>
      </c>
    </row>
    <row r="527" spans="1:5">
      <c r="A527" s="142">
        <f t="shared" si="5"/>
        <v>41810</v>
      </c>
      <c r="B527">
        <v>9500</v>
      </c>
      <c r="C527">
        <v>9450</v>
      </c>
      <c r="D527">
        <v>5850</v>
      </c>
      <c r="E527">
        <v>7000</v>
      </c>
    </row>
    <row r="528" spans="1:5">
      <c r="A528" s="142">
        <f t="shared" si="5"/>
        <v>41817</v>
      </c>
      <c r="B528">
        <v>9000</v>
      </c>
      <c r="C528">
        <v>8700</v>
      </c>
      <c r="D528">
        <v>5850</v>
      </c>
      <c r="E528">
        <v>6400</v>
      </c>
    </row>
    <row r="529" spans="1:5">
      <c r="A529" s="142">
        <f t="shared" si="5"/>
        <v>41824</v>
      </c>
      <c r="B529">
        <v>9000</v>
      </c>
      <c r="C529">
        <v>8700</v>
      </c>
      <c r="D529">
        <v>5850</v>
      </c>
      <c r="E529">
        <v>4300</v>
      </c>
    </row>
    <row r="530" spans="1:5">
      <c r="A530" s="142">
        <f t="shared" si="5"/>
        <v>41831</v>
      </c>
      <c r="B530">
        <v>8800</v>
      </c>
      <c r="C530">
        <v>8700</v>
      </c>
      <c r="D530">
        <v>6000</v>
      </c>
      <c r="E530">
        <v>4250</v>
      </c>
    </row>
    <row r="531" spans="1:5">
      <c r="A531" s="142">
        <f t="shared" si="5"/>
        <v>41838</v>
      </c>
      <c r="B531">
        <v>9300</v>
      </c>
      <c r="C531">
        <v>8000</v>
      </c>
      <c r="D531">
        <v>6000</v>
      </c>
      <c r="E531">
        <v>4200</v>
      </c>
    </row>
    <row r="532" spans="1:5">
      <c r="A532" s="142">
        <f t="shared" si="5"/>
        <v>41845</v>
      </c>
      <c r="B532">
        <v>8500</v>
      </c>
      <c r="C532">
        <v>8000</v>
      </c>
      <c r="D532">
        <v>6000</v>
      </c>
      <c r="E532">
        <v>4200</v>
      </c>
    </row>
    <row r="533" spans="1:5">
      <c r="A533" s="142">
        <f t="shared" si="5"/>
        <v>41852</v>
      </c>
      <c r="B533">
        <v>10500</v>
      </c>
      <c r="C533">
        <v>8250</v>
      </c>
      <c r="D533">
        <v>6000</v>
      </c>
      <c r="E533">
        <v>4200</v>
      </c>
    </row>
    <row r="534" spans="1:5">
      <c r="A534" s="142">
        <f t="shared" si="5"/>
        <v>41859</v>
      </c>
      <c r="B534">
        <v>10500</v>
      </c>
      <c r="C534">
        <v>9500</v>
      </c>
      <c r="D534">
        <v>6000</v>
      </c>
      <c r="E534">
        <v>4200</v>
      </c>
    </row>
    <row r="535" spans="1:5">
      <c r="A535" s="142">
        <f t="shared" si="5"/>
        <v>41866</v>
      </c>
      <c r="B535">
        <v>13500</v>
      </c>
      <c r="C535">
        <v>10000</v>
      </c>
      <c r="D535">
        <v>6000</v>
      </c>
      <c r="E535">
        <v>4200</v>
      </c>
    </row>
    <row r="536" spans="1:5">
      <c r="A536" s="142">
        <f t="shared" si="5"/>
        <v>41873</v>
      </c>
      <c r="B536">
        <v>14500</v>
      </c>
      <c r="C536">
        <v>12000</v>
      </c>
      <c r="D536">
        <v>6000</v>
      </c>
      <c r="E536">
        <v>4200</v>
      </c>
    </row>
    <row r="537" spans="1:5">
      <c r="A537" s="142">
        <f t="shared" si="5"/>
        <v>41880</v>
      </c>
      <c r="B537">
        <v>15000</v>
      </c>
      <c r="C537">
        <v>14000</v>
      </c>
      <c r="D537">
        <v>6000</v>
      </c>
      <c r="E537">
        <v>4200</v>
      </c>
    </row>
    <row r="538" spans="1:5">
      <c r="A538" s="142">
        <f t="shared" si="5"/>
        <v>41887</v>
      </c>
      <c r="B538">
        <v>14300</v>
      </c>
      <c r="C538">
        <v>14250</v>
      </c>
      <c r="D538">
        <v>9000</v>
      </c>
      <c r="E538">
        <v>5000</v>
      </c>
    </row>
    <row r="539" spans="1:5">
      <c r="A539" s="142">
        <f t="shared" si="5"/>
        <v>41894</v>
      </c>
      <c r="B539">
        <v>14000</v>
      </c>
      <c r="C539">
        <v>14250</v>
      </c>
      <c r="D539">
        <v>9000</v>
      </c>
      <c r="E539">
        <v>5000</v>
      </c>
    </row>
    <row r="540" spans="1:5">
      <c r="A540" s="142">
        <f t="shared" si="5"/>
        <v>41901</v>
      </c>
      <c r="B540">
        <v>13500</v>
      </c>
      <c r="C540">
        <v>18500</v>
      </c>
      <c r="D540">
        <v>8750</v>
      </c>
      <c r="E540">
        <v>6150</v>
      </c>
    </row>
    <row r="541" spans="1:5">
      <c r="A541" s="142">
        <f t="shared" si="5"/>
        <v>41908</v>
      </c>
      <c r="B541">
        <v>14100</v>
      </c>
      <c r="C541">
        <v>18600</v>
      </c>
      <c r="D541">
        <v>8500</v>
      </c>
      <c r="E541">
        <v>5900</v>
      </c>
    </row>
    <row r="542" spans="1:5">
      <c r="A542" s="142">
        <f t="shared" si="5"/>
        <v>41915</v>
      </c>
      <c r="B542">
        <v>13000</v>
      </c>
      <c r="C542">
        <v>15500</v>
      </c>
      <c r="D542">
        <v>7700</v>
      </c>
      <c r="E542">
        <v>5750</v>
      </c>
    </row>
    <row r="543" spans="1:5">
      <c r="A543" s="142">
        <f t="shared" si="5"/>
        <v>41922</v>
      </c>
      <c r="B543">
        <v>13000</v>
      </c>
      <c r="C543">
        <v>12500</v>
      </c>
      <c r="D543">
        <v>7400</v>
      </c>
      <c r="E543">
        <v>5600</v>
      </c>
    </row>
    <row r="544" spans="1:5">
      <c r="A544" s="142">
        <f t="shared" si="5"/>
        <v>41929</v>
      </c>
      <c r="B544">
        <v>13100</v>
      </c>
      <c r="C544">
        <v>11900</v>
      </c>
      <c r="D544">
        <v>7100</v>
      </c>
      <c r="E544">
        <v>5200</v>
      </c>
    </row>
    <row r="545" spans="1:5">
      <c r="A545" s="142">
        <f t="shared" si="5"/>
        <v>41936</v>
      </c>
      <c r="B545">
        <v>13100</v>
      </c>
      <c r="C545">
        <v>12700</v>
      </c>
      <c r="D545">
        <v>6800</v>
      </c>
      <c r="E545">
        <v>4900</v>
      </c>
    </row>
    <row r="546" spans="1:5">
      <c r="A546" s="142">
        <f t="shared" si="5"/>
        <v>41943</v>
      </c>
      <c r="B546">
        <v>12750</v>
      </c>
      <c r="C546">
        <v>12750</v>
      </c>
      <c r="D546">
        <v>6850</v>
      </c>
      <c r="E546">
        <v>5000</v>
      </c>
    </row>
    <row r="547" spans="1:5">
      <c r="A547" s="142">
        <f t="shared" si="5"/>
        <v>41950</v>
      </c>
      <c r="B547">
        <v>12000</v>
      </c>
      <c r="C547">
        <v>12500</v>
      </c>
      <c r="D547">
        <v>6200</v>
      </c>
      <c r="E547">
        <v>5700</v>
      </c>
    </row>
    <row r="548" spans="1:5">
      <c r="A548" s="142">
        <f t="shared" si="5"/>
        <v>41957</v>
      </c>
      <c r="B548">
        <v>12300</v>
      </c>
      <c r="C548">
        <v>11100</v>
      </c>
      <c r="D548">
        <v>6150</v>
      </c>
      <c r="E548">
        <v>5650</v>
      </c>
    </row>
    <row r="549" spans="1:5">
      <c r="A549" s="142">
        <f t="shared" si="5"/>
        <v>41964</v>
      </c>
      <c r="B549">
        <v>13000</v>
      </c>
      <c r="C549">
        <v>17000</v>
      </c>
      <c r="D549">
        <v>7000</v>
      </c>
      <c r="E549">
        <v>5700</v>
      </c>
    </row>
    <row r="550" spans="1:5">
      <c r="A550" s="142">
        <f t="shared" si="5"/>
        <v>41971</v>
      </c>
      <c r="B550">
        <v>12000</v>
      </c>
      <c r="C550">
        <v>16500</v>
      </c>
      <c r="D550">
        <v>8400</v>
      </c>
      <c r="E550">
        <v>6750</v>
      </c>
    </row>
    <row r="551" spans="1:5">
      <c r="A551" s="142">
        <f t="shared" si="5"/>
        <v>41978</v>
      </c>
      <c r="B551">
        <v>11500</v>
      </c>
      <c r="C551">
        <v>14000</v>
      </c>
      <c r="D551">
        <v>8250</v>
      </c>
      <c r="E551">
        <v>6000</v>
      </c>
    </row>
    <row r="552" spans="1:5">
      <c r="A552" s="142">
        <f t="shared" si="5"/>
        <v>41985</v>
      </c>
      <c r="B552">
        <v>12200</v>
      </c>
      <c r="C552">
        <v>14500</v>
      </c>
      <c r="D552">
        <v>7500</v>
      </c>
      <c r="E552">
        <v>5000</v>
      </c>
    </row>
    <row r="553" spans="1:5">
      <c r="A553" s="142">
        <f t="shared" si="5"/>
        <v>41992</v>
      </c>
      <c r="B553">
        <v>10500</v>
      </c>
      <c r="C553">
        <v>14000</v>
      </c>
      <c r="D553">
        <v>8000</v>
      </c>
      <c r="E553">
        <v>4750</v>
      </c>
    </row>
    <row r="554" spans="1:5">
      <c r="A554" s="142">
        <f t="shared" si="5"/>
        <v>41999</v>
      </c>
      <c r="B554">
        <v>10500</v>
      </c>
      <c r="C554">
        <v>14000</v>
      </c>
      <c r="D554">
        <v>8000</v>
      </c>
      <c r="E554">
        <v>4750</v>
      </c>
    </row>
    <row r="555" spans="1:5">
      <c r="A555" s="142">
        <f t="shared" si="5"/>
        <v>42006</v>
      </c>
      <c r="B555">
        <v>10000</v>
      </c>
      <c r="C555">
        <v>13500</v>
      </c>
      <c r="D555">
        <v>7400</v>
      </c>
      <c r="E555">
        <v>4500</v>
      </c>
    </row>
    <row r="556" spans="1:5">
      <c r="A556" s="142">
        <f t="shared" si="5"/>
        <v>42013</v>
      </c>
      <c r="B556">
        <v>8500</v>
      </c>
      <c r="C556">
        <v>11000</v>
      </c>
      <c r="D556">
        <v>7500</v>
      </c>
      <c r="E556">
        <v>4000</v>
      </c>
    </row>
    <row r="557" spans="1:5">
      <c r="A557" s="142">
        <f t="shared" si="5"/>
        <v>42020</v>
      </c>
      <c r="B557">
        <v>7500</v>
      </c>
      <c r="C557">
        <v>9900</v>
      </c>
      <c r="D557">
        <v>6000</v>
      </c>
      <c r="E557">
        <v>3500</v>
      </c>
    </row>
    <row r="558" spans="1:5">
      <c r="A558" s="142">
        <f t="shared" si="5"/>
        <v>42027</v>
      </c>
      <c r="B558">
        <v>7500</v>
      </c>
      <c r="C558">
        <v>9200</v>
      </c>
      <c r="D558">
        <v>6190</v>
      </c>
      <c r="E558">
        <v>5044</v>
      </c>
    </row>
    <row r="559" spans="1:5">
      <c r="A559" s="142">
        <f t="shared" si="5"/>
        <v>42034</v>
      </c>
      <c r="B559">
        <v>6942</v>
      </c>
      <c r="C559">
        <v>8407</v>
      </c>
      <c r="D559">
        <v>5710</v>
      </c>
      <c r="E559">
        <v>4506</v>
      </c>
    </row>
    <row r="560" spans="1:5">
      <c r="A560" s="142">
        <f t="shared" si="5"/>
        <v>42041</v>
      </c>
      <c r="B560">
        <v>6467</v>
      </c>
      <c r="C560">
        <v>8543</v>
      </c>
      <c r="D560">
        <v>4890</v>
      </c>
      <c r="E560">
        <v>3806</v>
      </c>
    </row>
    <row r="561" spans="1:5">
      <c r="A561" s="142">
        <f t="shared" si="5"/>
        <v>42048</v>
      </c>
      <c r="B561">
        <v>6035</v>
      </c>
      <c r="C561">
        <v>8617</v>
      </c>
      <c r="D561">
        <v>4080</v>
      </c>
      <c r="E561">
        <v>3175</v>
      </c>
    </row>
    <row r="562" spans="1:5">
      <c r="A562" s="142">
        <f t="shared" si="5"/>
        <v>42055</v>
      </c>
      <c r="B562">
        <v>6035</v>
      </c>
      <c r="C562">
        <v>8617</v>
      </c>
      <c r="D562">
        <v>4080</v>
      </c>
      <c r="E562">
        <v>3175</v>
      </c>
    </row>
    <row r="563" spans="1:5">
      <c r="A563" s="142">
        <f t="shared" si="5"/>
        <v>42062</v>
      </c>
      <c r="B563">
        <v>6442</v>
      </c>
      <c r="C563">
        <v>9529</v>
      </c>
      <c r="D563">
        <v>4421</v>
      </c>
      <c r="E563">
        <v>3869</v>
      </c>
    </row>
    <row r="564" spans="1:5">
      <c r="A564" s="142">
        <f t="shared" si="5"/>
        <v>42069</v>
      </c>
      <c r="B564">
        <v>6692</v>
      </c>
      <c r="C564">
        <v>7275</v>
      </c>
      <c r="D564">
        <v>4395</v>
      </c>
      <c r="E564">
        <v>3688</v>
      </c>
    </row>
    <row r="565" spans="1:5">
      <c r="A565" s="142">
        <f t="shared" si="5"/>
        <v>42076</v>
      </c>
      <c r="B565">
        <v>7092</v>
      </c>
      <c r="C565">
        <v>7758</v>
      </c>
      <c r="D565">
        <v>4214</v>
      </c>
      <c r="E565">
        <v>4344</v>
      </c>
    </row>
    <row r="566" spans="1:5">
      <c r="A566" s="142">
        <f t="shared" si="5"/>
        <v>42083</v>
      </c>
      <c r="B566">
        <v>7125</v>
      </c>
      <c r="C566">
        <v>7942</v>
      </c>
      <c r="D566">
        <v>4850</v>
      </c>
      <c r="E566">
        <v>4669</v>
      </c>
    </row>
    <row r="567" spans="1:5">
      <c r="A567" s="142">
        <f t="shared" si="5"/>
        <v>42090</v>
      </c>
      <c r="B567">
        <v>7125</v>
      </c>
      <c r="C567">
        <v>7972</v>
      </c>
      <c r="D567">
        <v>5186</v>
      </c>
      <c r="E567">
        <v>5191</v>
      </c>
    </row>
    <row r="568" spans="1:5">
      <c r="A568" s="142">
        <f t="shared" si="5"/>
        <v>42097</v>
      </c>
      <c r="B568">
        <v>7125</v>
      </c>
      <c r="C568">
        <v>7972</v>
      </c>
      <c r="D568">
        <v>5186</v>
      </c>
      <c r="E568">
        <v>5191</v>
      </c>
    </row>
    <row r="569" spans="1:5">
      <c r="A569" s="142">
        <f t="shared" si="5"/>
        <v>42104</v>
      </c>
      <c r="B569">
        <v>7125</v>
      </c>
      <c r="C569">
        <v>7972</v>
      </c>
      <c r="D569">
        <v>5186</v>
      </c>
      <c r="E569">
        <v>5191</v>
      </c>
    </row>
    <row r="570" spans="1:5">
      <c r="A570" s="142">
        <f t="shared" si="5"/>
        <v>42111</v>
      </c>
      <c r="B570">
        <v>7183</v>
      </c>
      <c r="C570">
        <v>7316</v>
      </c>
      <c r="D570">
        <v>4307</v>
      </c>
      <c r="E570">
        <v>4709</v>
      </c>
    </row>
    <row r="571" spans="1:5">
      <c r="A571" s="142">
        <f t="shared" si="5"/>
        <v>42118</v>
      </c>
      <c r="B571">
        <v>7858</v>
      </c>
      <c r="C571">
        <v>7317</v>
      </c>
      <c r="D571">
        <v>3829</v>
      </c>
      <c r="E571">
        <v>4688</v>
      </c>
    </row>
    <row r="572" spans="1:5">
      <c r="A572" s="142">
        <f t="shared" si="5"/>
        <v>42125</v>
      </c>
      <c r="B572">
        <v>8575</v>
      </c>
      <c r="C572">
        <v>6938</v>
      </c>
      <c r="D572">
        <v>3688</v>
      </c>
      <c r="E572">
        <v>4464</v>
      </c>
    </row>
    <row r="573" spans="1:5">
      <c r="A573" s="142">
        <f t="shared" si="5"/>
        <v>42132</v>
      </c>
      <c r="B573">
        <v>8400</v>
      </c>
      <c r="C573">
        <v>6600</v>
      </c>
      <c r="D573">
        <v>3575</v>
      </c>
      <c r="E573">
        <v>4225</v>
      </c>
    </row>
    <row r="574" spans="1:5">
      <c r="A574" s="142">
        <f t="shared" si="5"/>
        <v>42139</v>
      </c>
      <c r="B574">
        <v>8367</v>
      </c>
      <c r="C574">
        <v>6200</v>
      </c>
      <c r="D574">
        <v>3557</v>
      </c>
      <c r="E574">
        <v>4269</v>
      </c>
    </row>
    <row r="575" spans="1:5">
      <c r="A575" s="142">
        <f t="shared" si="5"/>
        <v>42146</v>
      </c>
      <c r="B575">
        <v>8058</v>
      </c>
      <c r="C575">
        <v>6233</v>
      </c>
      <c r="D575">
        <v>3636</v>
      </c>
      <c r="E575">
        <v>4216</v>
      </c>
    </row>
    <row r="576" spans="1:5">
      <c r="A576" s="142">
        <f t="shared" si="5"/>
        <v>42153</v>
      </c>
      <c r="B576">
        <v>8075</v>
      </c>
      <c r="C576">
        <v>6300</v>
      </c>
      <c r="D576">
        <v>3679</v>
      </c>
      <c r="E576">
        <v>4372</v>
      </c>
    </row>
    <row r="577" spans="1:5">
      <c r="A577" s="142">
        <f t="shared" si="5"/>
        <v>42160</v>
      </c>
      <c r="B577">
        <v>8267</v>
      </c>
      <c r="C577">
        <v>6196</v>
      </c>
      <c r="D577">
        <v>3771</v>
      </c>
      <c r="E577">
        <v>4403</v>
      </c>
    </row>
    <row r="578" spans="1:5">
      <c r="A578" s="142">
        <f t="shared" si="5"/>
        <v>42167</v>
      </c>
      <c r="B578">
        <v>7750</v>
      </c>
      <c r="C578">
        <v>6325</v>
      </c>
      <c r="D578">
        <v>3957</v>
      </c>
      <c r="E578">
        <v>4606</v>
      </c>
    </row>
    <row r="579" spans="1:5">
      <c r="A579" s="142">
        <f t="shared" si="5"/>
        <v>42174</v>
      </c>
      <c r="B579">
        <v>8113</v>
      </c>
      <c r="C579">
        <v>6617</v>
      </c>
      <c r="D579">
        <v>4207</v>
      </c>
      <c r="E579">
        <v>5060</v>
      </c>
    </row>
    <row r="580" spans="1:5">
      <c r="A580" s="142">
        <f t="shared" si="5"/>
        <v>42181</v>
      </c>
      <c r="B580">
        <v>9150</v>
      </c>
      <c r="C580">
        <v>6758</v>
      </c>
      <c r="D580">
        <v>4204</v>
      </c>
      <c r="E580">
        <v>5197</v>
      </c>
    </row>
    <row r="581" spans="1:5">
      <c r="A581" s="142">
        <f t="shared" si="5"/>
        <v>42188</v>
      </c>
      <c r="B581">
        <v>9375</v>
      </c>
      <c r="C581">
        <v>6863</v>
      </c>
      <c r="D581">
        <v>3914</v>
      </c>
      <c r="E581">
        <v>4984</v>
      </c>
    </row>
    <row r="582" spans="1:5">
      <c r="A582" s="142">
        <f t="shared" si="5"/>
        <v>42195</v>
      </c>
      <c r="B582">
        <v>10625</v>
      </c>
      <c r="C582">
        <v>7867</v>
      </c>
      <c r="D582">
        <v>4143</v>
      </c>
      <c r="E582">
        <v>4984</v>
      </c>
    </row>
    <row r="583" spans="1:5">
      <c r="A583" s="142">
        <f t="shared" si="5"/>
        <v>42202</v>
      </c>
      <c r="B583">
        <v>12458</v>
      </c>
      <c r="C583">
        <v>9071</v>
      </c>
      <c r="D583">
        <v>4775</v>
      </c>
      <c r="E583">
        <v>5075</v>
      </c>
    </row>
    <row r="584" spans="1:5">
      <c r="A584" s="142">
        <f t="shared" si="5"/>
        <v>42209</v>
      </c>
      <c r="B584" s="90">
        <v>13892</v>
      </c>
      <c r="C584" s="90">
        <v>9583</v>
      </c>
      <c r="D584" s="90">
        <v>4271</v>
      </c>
      <c r="E584" s="90">
        <v>5291</v>
      </c>
    </row>
    <row r="585" spans="1:5">
      <c r="A585" s="142">
        <f t="shared" si="5"/>
        <v>42216</v>
      </c>
      <c r="B585" s="90">
        <v>14586</v>
      </c>
      <c r="C585" s="90">
        <v>9375</v>
      </c>
      <c r="D585" s="90">
        <v>4136</v>
      </c>
      <c r="E585" s="90">
        <v>5325</v>
      </c>
    </row>
    <row r="586" spans="1:5">
      <c r="A586" s="142">
        <f t="shared" si="5"/>
        <v>42223</v>
      </c>
      <c r="B586" s="90">
        <v>15050</v>
      </c>
      <c r="C586" s="90">
        <v>9264</v>
      </c>
      <c r="D586">
        <v>4129</v>
      </c>
      <c r="E586" s="90">
        <v>5281</v>
      </c>
    </row>
    <row r="587" spans="1:5">
      <c r="A587" s="142">
        <f t="shared" si="5"/>
        <v>42230</v>
      </c>
      <c r="B587" s="90">
        <v>15459</v>
      </c>
      <c r="C587" s="90">
        <v>9386</v>
      </c>
      <c r="D587">
        <v>4141</v>
      </c>
      <c r="E587" s="90">
        <v>5681</v>
      </c>
    </row>
    <row r="588" spans="1:5">
      <c r="A588" s="142">
        <f t="shared" si="5"/>
        <v>42237</v>
      </c>
      <c r="B588" s="90">
        <v>15864</v>
      </c>
      <c r="C588" s="90">
        <v>9693</v>
      </c>
      <c r="D588">
        <v>4014</v>
      </c>
      <c r="E588" s="90">
        <v>5125</v>
      </c>
    </row>
    <row r="589" spans="1:5">
      <c r="A589" s="142">
        <f t="shared" si="5"/>
        <v>42244</v>
      </c>
      <c r="B589" s="90">
        <v>15300</v>
      </c>
      <c r="C589" s="90">
        <v>10071</v>
      </c>
      <c r="D589">
        <v>4075</v>
      </c>
      <c r="E589" s="90">
        <v>4956</v>
      </c>
    </row>
    <row r="590" spans="1:5">
      <c r="A590" s="142">
        <f t="shared" si="5"/>
        <v>42251</v>
      </c>
      <c r="B590" s="90">
        <v>14964</v>
      </c>
      <c r="C590" s="90">
        <v>10079</v>
      </c>
      <c r="D590">
        <v>4370</v>
      </c>
      <c r="E590" s="90">
        <v>5125</v>
      </c>
    </row>
    <row r="591" spans="1:5">
      <c r="A591" s="142">
        <f t="shared" si="5"/>
        <v>42258</v>
      </c>
      <c r="B591" s="90">
        <v>13736</v>
      </c>
      <c r="C591" s="90">
        <v>9636</v>
      </c>
      <c r="D591">
        <v>4438</v>
      </c>
      <c r="E591" s="90">
        <v>4838</v>
      </c>
    </row>
    <row r="592" spans="1:5">
      <c r="A592" s="142">
        <f t="shared" si="5"/>
        <v>42265</v>
      </c>
      <c r="B592" s="90">
        <v>12014</v>
      </c>
      <c r="C592" s="90">
        <v>9186</v>
      </c>
      <c r="D592">
        <v>4093</v>
      </c>
      <c r="E592" s="90">
        <v>4644</v>
      </c>
    </row>
    <row r="593" spans="1:5">
      <c r="A593" s="142">
        <f t="shared" si="5"/>
        <v>42272</v>
      </c>
      <c r="B593" s="90">
        <v>12079</v>
      </c>
      <c r="C593" s="90">
        <v>8736</v>
      </c>
      <c r="D593">
        <v>3991</v>
      </c>
      <c r="E593" s="90">
        <v>4059</v>
      </c>
    </row>
    <row r="594" spans="1:5">
      <c r="A594" s="142">
        <f t="shared" si="5"/>
        <v>42279</v>
      </c>
      <c r="B594" s="90">
        <v>11614</v>
      </c>
      <c r="C594" s="90">
        <v>8264</v>
      </c>
      <c r="D594">
        <v>4006</v>
      </c>
      <c r="E594" s="90">
        <v>4230</v>
      </c>
    </row>
    <row r="595" spans="1:5">
      <c r="A595" s="142">
        <f t="shared" si="5"/>
        <v>42286</v>
      </c>
      <c r="B595" s="90">
        <v>11236</v>
      </c>
      <c r="C595" s="90">
        <v>7643</v>
      </c>
      <c r="D595">
        <v>4107</v>
      </c>
      <c r="E595" s="90">
        <v>3996</v>
      </c>
    </row>
    <row r="596" spans="1:5">
      <c r="A596" s="142">
        <f t="shared" si="5"/>
        <v>42293</v>
      </c>
      <c r="B596" s="90">
        <v>10807</v>
      </c>
      <c r="C596" s="90">
        <v>7361</v>
      </c>
      <c r="D596">
        <v>4157</v>
      </c>
      <c r="E596" s="90">
        <v>4063</v>
      </c>
    </row>
    <row r="597" spans="1:5">
      <c r="A597" s="142">
        <f t="shared" si="5"/>
        <v>42300</v>
      </c>
      <c r="B597" s="90">
        <v>10633</v>
      </c>
      <c r="C597" s="90">
        <v>6850</v>
      </c>
      <c r="D597">
        <v>3993</v>
      </c>
      <c r="E597" s="90">
        <v>4041</v>
      </c>
    </row>
    <row r="598" spans="1:5">
      <c r="A598" s="142">
        <f t="shared" si="5"/>
        <v>42307</v>
      </c>
      <c r="B598" s="90">
        <v>10286</v>
      </c>
      <c r="C598" s="90">
        <v>6471</v>
      </c>
      <c r="D598">
        <v>3936</v>
      </c>
      <c r="E598" s="90">
        <v>3928</v>
      </c>
    </row>
    <row r="599" spans="1:5">
      <c r="A599" s="142">
        <f t="shared" si="5"/>
        <v>42314</v>
      </c>
      <c r="B599" s="90">
        <v>9307</v>
      </c>
      <c r="C599" s="90">
        <v>6014</v>
      </c>
      <c r="D599">
        <v>3829</v>
      </c>
      <c r="E599" s="90">
        <v>3741</v>
      </c>
    </row>
    <row r="600" spans="1:5">
      <c r="A600" s="142">
        <f t="shared" si="5"/>
        <v>42321</v>
      </c>
      <c r="B600" s="90">
        <v>8371</v>
      </c>
      <c r="C600" s="90">
        <v>5539</v>
      </c>
      <c r="D600">
        <v>3704</v>
      </c>
      <c r="E600" s="90">
        <v>3625</v>
      </c>
    </row>
    <row r="601" spans="1:5">
      <c r="A601" s="142">
        <f t="shared" si="5"/>
        <v>42328</v>
      </c>
      <c r="B601" s="90">
        <v>7071</v>
      </c>
      <c r="C601" s="90">
        <v>5229</v>
      </c>
      <c r="D601">
        <v>3604</v>
      </c>
      <c r="E601" s="90">
        <v>3481</v>
      </c>
    </row>
    <row r="602" spans="1:5">
      <c r="A602" s="142">
        <f t="shared" si="5"/>
        <v>42335</v>
      </c>
      <c r="B602" s="90">
        <v>6958</v>
      </c>
      <c r="C602" s="90">
        <v>5049</v>
      </c>
      <c r="D602">
        <v>3582</v>
      </c>
      <c r="E602" s="90">
        <v>3489</v>
      </c>
    </row>
    <row r="603" spans="1:5">
      <c r="A603" s="142">
        <f t="shared" si="5"/>
        <v>42342</v>
      </c>
      <c r="B603" s="90">
        <v>6871</v>
      </c>
      <c r="C603" s="90">
        <v>4935</v>
      </c>
      <c r="D603">
        <v>3771</v>
      </c>
      <c r="E603" s="90">
        <v>3699</v>
      </c>
    </row>
    <row r="604" spans="1:5">
      <c r="A604" s="142">
        <f t="shared" si="5"/>
        <v>42349</v>
      </c>
      <c r="B604" s="90">
        <v>6257</v>
      </c>
      <c r="C604" s="90">
        <v>4956</v>
      </c>
      <c r="D604">
        <v>3887</v>
      </c>
      <c r="E604" s="90">
        <v>3797</v>
      </c>
    </row>
    <row r="605" spans="1:5">
      <c r="A605" s="142">
        <f t="shared" si="5"/>
        <v>42356</v>
      </c>
      <c r="B605" s="90">
        <v>6161</v>
      </c>
      <c r="C605" s="90">
        <v>4832</v>
      </c>
      <c r="D605">
        <v>3864</v>
      </c>
      <c r="E605" s="90">
        <v>3797</v>
      </c>
    </row>
    <row r="606" spans="1:5">
      <c r="A606" s="142">
        <f t="shared" si="5"/>
        <v>42363</v>
      </c>
      <c r="B606" s="90">
        <v>6129</v>
      </c>
      <c r="C606" s="90">
        <v>4907</v>
      </c>
      <c r="D606">
        <v>3829</v>
      </c>
      <c r="E606" s="90">
        <v>3732</v>
      </c>
    </row>
    <row r="607" spans="1:5">
      <c r="A607" s="142">
        <f t="shared" si="5"/>
        <v>42370</v>
      </c>
      <c r="B607" s="90">
        <v>6136</v>
      </c>
      <c r="C607" s="90">
        <v>5036</v>
      </c>
      <c r="D607">
        <v>3743</v>
      </c>
      <c r="E607" s="90">
        <v>3506</v>
      </c>
    </row>
    <row r="608" spans="1:5">
      <c r="A608" s="142">
        <f t="shared" si="5"/>
        <v>42377</v>
      </c>
      <c r="B608" s="90">
        <v>6232</v>
      </c>
      <c r="C608" s="90">
        <v>5214</v>
      </c>
      <c r="D608">
        <v>3579</v>
      </c>
      <c r="E608" s="90">
        <v>2925</v>
      </c>
    </row>
    <row r="609" spans="1:5">
      <c r="A609" s="142">
        <f t="shared" si="5"/>
        <v>42384</v>
      </c>
      <c r="B609" s="90">
        <v>6821</v>
      </c>
      <c r="C609" s="90">
        <v>5221</v>
      </c>
      <c r="D609">
        <v>3432</v>
      </c>
      <c r="E609" s="90">
        <v>2584</v>
      </c>
    </row>
    <row r="610" spans="1:5">
      <c r="A610" s="142">
        <f t="shared" si="5"/>
        <v>42391</v>
      </c>
      <c r="B610" s="90">
        <v>5886</v>
      </c>
      <c r="C610" s="90">
        <v>5182</v>
      </c>
      <c r="D610">
        <v>3207</v>
      </c>
      <c r="E610" s="90">
        <v>2150</v>
      </c>
    </row>
    <row r="611" spans="1:5">
      <c r="A611" s="142">
        <f t="shared" si="5"/>
        <v>42398</v>
      </c>
      <c r="B611" s="90">
        <v>5436</v>
      </c>
      <c r="C611" s="90">
        <v>4889</v>
      </c>
      <c r="D611">
        <v>2950</v>
      </c>
      <c r="E611" s="90">
        <v>1684</v>
      </c>
    </row>
    <row r="612" spans="1:5">
      <c r="A612" s="142">
        <f t="shared" si="5"/>
        <v>42405</v>
      </c>
      <c r="B612" s="90">
        <v>5325</v>
      </c>
      <c r="C612" s="90">
        <v>4593</v>
      </c>
      <c r="D612">
        <v>2514</v>
      </c>
      <c r="E612" s="90">
        <v>1181</v>
      </c>
    </row>
    <row r="613" spans="1:5">
      <c r="A613" s="142">
        <f t="shared" si="5"/>
        <v>42412</v>
      </c>
      <c r="B613" s="90">
        <v>5084</v>
      </c>
      <c r="C613" s="90">
        <v>4279</v>
      </c>
      <c r="D613">
        <v>2196</v>
      </c>
      <c r="E613" s="90">
        <v>1050</v>
      </c>
    </row>
    <row r="614" spans="1:5">
      <c r="A614" s="142">
        <f t="shared" si="5"/>
        <v>42419</v>
      </c>
      <c r="B614" s="90">
        <v>5443</v>
      </c>
      <c r="C614" s="90">
        <v>4421</v>
      </c>
      <c r="D614">
        <v>2429</v>
      </c>
      <c r="E614" s="90">
        <v>1473</v>
      </c>
    </row>
    <row r="615" spans="1:5">
      <c r="A615" s="142">
        <f t="shared" si="5"/>
        <v>42426</v>
      </c>
      <c r="B615" s="90">
        <v>5611</v>
      </c>
      <c r="C615" s="90">
        <v>4493</v>
      </c>
      <c r="D615">
        <v>2532</v>
      </c>
      <c r="E615" s="90">
        <v>1781</v>
      </c>
    </row>
    <row r="616" spans="1:5">
      <c r="A616" s="142">
        <f t="shared" si="5"/>
        <v>42433</v>
      </c>
      <c r="B616" s="90">
        <v>5875</v>
      </c>
      <c r="C616" s="90">
        <v>4668</v>
      </c>
      <c r="D616">
        <v>2789</v>
      </c>
      <c r="E616" s="90">
        <v>1948</v>
      </c>
    </row>
    <row r="617" spans="1:5">
      <c r="A617" s="142">
        <f t="shared" si="5"/>
        <v>42440</v>
      </c>
      <c r="B617" s="90">
        <v>6571</v>
      </c>
      <c r="C617" s="90">
        <v>4818</v>
      </c>
      <c r="D617">
        <v>3036</v>
      </c>
      <c r="E617" s="90">
        <v>2325</v>
      </c>
    </row>
    <row r="618" spans="1:5">
      <c r="A618" s="142">
        <f t="shared" si="5"/>
        <v>42447</v>
      </c>
      <c r="B618" s="90">
        <v>7375</v>
      </c>
      <c r="C618" s="90">
        <v>4871</v>
      </c>
      <c r="D618">
        <v>3068</v>
      </c>
      <c r="E618" s="90">
        <v>2572</v>
      </c>
    </row>
    <row r="619" spans="1:5">
      <c r="A619" s="142">
        <f t="shared" si="5"/>
        <v>42454</v>
      </c>
      <c r="B619" s="90">
        <v>7957</v>
      </c>
      <c r="C619" s="90">
        <v>4932</v>
      </c>
      <c r="D619">
        <v>3129</v>
      </c>
      <c r="E619" s="90">
        <v>2879</v>
      </c>
    </row>
    <row r="620" spans="1:5">
      <c r="A620" s="142">
        <f t="shared" si="5"/>
        <v>42461</v>
      </c>
      <c r="B620" s="90">
        <v>7971</v>
      </c>
      <c r="C620" s="90">
        <v>4886</v>
      </c>
      <c r="D620">
        <v>3125</v>
      </c>
      <c r="E620" s="90">
        <v>3106</v>
      </c>
    </row>
    <row r="621" spans="1:5">
      <c r="A621" s="142">
        <f t="shared" si="5"/>
        <v>42468</v>
      </c>
      <c r="B621" s="90">
        <v>7968</v>
      </c>
      <c r="C621" s="90">
        <v>4936</v>
      </c>
      <c r="D621">
        <v>3129</v>
      </c>
      <c r="E621" s="90">
        <v>3544</v>
      </c>
    </row>
    <row r="622" spans="1:5">
      <c r="A622" s="142">
        <f t="shared" si="5"/>
        <v>42475</v>
      </c>
      <c r="B622" s="90">
        <v>8321</v>
      </c>
      <c r="C622" s="90">
        <v>5357</v>
      </c>
      <c r="D622">
        <v>3118</v>
      </c>
      <c r="E622" s="90">
        <v>3697</v>
      </c>
    </row>
    <row r="623" spans="1:5">
      <c r="A623" s="142">
        <f t="shared" si="5"/>
        <v>42482</v>
      </c>
      <c r="B623" s="90">
        <v>8550</v>
      </c>
      <c r="C623" s="90">
        <v>5708</v>
      </c>
      <c r="D623">
        <v>3114</v>
      </c>
      <c r="E623" s="90">
        <v>3650</v>
      </c>
    </row>
    <row r="624" spans="1:5">
      <c r="A624" s="142">
        <f t="shared" si="5"/>
        <v>42489</v>
      </c>
      <c r="B624" s="90">
        <v>8582</v>
      </c>
      <c r="C624" s="90">
        <v>6082</v>
      </c>
      <c r="D624">
        <v>3142</v>
      </c>
      <c r="E624" s="90">
        <v>3571</v>
      </c>
    </row>
    <row r="625" spans="1:5">
      <c r="A625" s="142">
        <f t="shared" si="5"/>
        <v>42496</v>
      </c>
      <c r="B625" s="90">
        <v>8496</v>
      </c>
      <c r="C625" s="90">
        <v>6064</v>
      </c>
      <c r="D625">
        <v>3164</v>
      </c>
      <c r="E625" s="90">
        <v>3646</v>
      </c>
    </row>
    <row r="626" spans="1:5">
      <c r="A626" s="142">
        <f t="shared" si="5"/>
        <v>42503</v>
      </c>
      <c r="B626" s="90">
        <v>8096</v>
      </c>
      <c r="C626" s="90">
        <v>5925</v>
      </c>
      <c r="D626">
        <v>3189</v>
      </c>
      <c r="E626" s="90">
        <v>3728</v>
      </c>
    </row>
    <row r="627" spans="1:5">
      <c r="A627" s="142">
        <f t="shared" si="5"/>
        <v>42510</v>
      </c>
      <c r="B627" s="90">
        <v>7968</v>
      </c>
      <c r="C627" s="90">
        <v>6064</v>
      </c>
      <c r="D627">
        <v>3257</v>
      </c>
      <c r="E627" s="90">
        <v>3853</v>
      </c>
    </row>
    <row r="628" spans="1:5">
      <c r="A628" s="142">
        <f t="shared" si="5"/>
        <v>42517</v>
      </c>
      <c r="B628" s="90">
        <v>8029</v>
      </c>
      <c r="C628" s="90">
        <v>6893</v>
      </c>
      <c r="D628">
        <v>3361</v>
      </c>
      <c r="E628" s="90">
        <v>3975</v>
      </c>
    </row>
    <row r="629" spans="1:5">
      <c r="A629" s="142">
        <f t="shared" si="5"/>
        <v>42524</v>
      </c>
      <c r="B629" s="90">
        <v>8004</v>
      </c>
      <c r="C629" s="90">
        <v>7479</v>
      </c>
      <c r="D629">
        <v>3700</v>
      </c>
      <c r="E629" s="90">
        <v>4009</v>
      </c>
    </row>
    <row r="630" spans="1:5">
      <c r="A630" s="142">
        <f t="shared" si="5"/>
        <v>42531</v>
      </c>
      <c r="B630" s="90">
        <v>7832</v>
      </c>
      <c r="C630" s="90">
        <v>7379</v>
      </c>
      <c r="D630">
        <v>3800</v>
      </c>
      <c r="E630" s="90">
        <v>3946</v>
      </c>
    </row>
    <row r="631" spans="1:5">
      <c r="A631" s="142">
        <f t="shared" si="5"/>
        <v>42538</v>
      </c>
      <c r="B631" s="90">
        <v>7496</v>
      </c>
      <c r="C631" s="90">
        <v>7100</v>
      </c>
      <c r="D631">
        <v>3929</v>
      </c>
      <c r="E631" s="90">
        <v>4094</v>
      </c>
    </row>
    <row r="632" spans="1:5">
      <c r="A632" s="142">
        <f t="shared" si="5"/>
        <v>42545</v>
      </c>
      <c r="B632" s="90">
        <v>7443</v>
      </c>
      <c r="C632" s="90">
        <v>7521</v>
      </c>
      <c r="D632">
        <v>4218</v>
      </c>
      <c r="E632" s="90">
        <v>4422</v>
      </c>
    </row>
    <row r="633" spans="1:5">
      <c r="A633" s="142">
        <f t="shared" si="5"/>
        <v>42552</v>
      </c>
      <c r="B633" s="90">
        <v>8071</v>
      </c>
      <c r="C633" s="90">
        <v>8200</v>
      </c>
      <c r="D633">
        <v>4418</v>
      </c>
      <c r="E633" s="90">
        <v>4513</v>
      </c>
    </row>
    <row r="634" spans="1:5">
      <c r="A634" s="142">
        <f t="shared" si="5"/>
        <v>42559</v>
      </c>
      <c r="B634" s="90">
        <v>8536</v>
      </c>
      <c r="C634" s="90">
        <v>8225</v>
      </c>
      <c r="D634">
        <v>4507</v>
      </c>
      <c r="E634" s="90">
        <v>4709</v>
      </c>
    </row>
    <row r="635" spans="1:5">
      <c r="A635" s="142">
        <f t="shared" si="5"/>
        <v>42566</v>
      </c>
      <c r="B635" s="90">
        <v>11864</v>
      </c>
      <c r="C635" s="90">
        <v>7814</v>
      </c>
      <c r="D635">
        <v>4693</v>
      </c>
      <c r="E635" s="90">
        <v>5419</v>
      </c>
    </row>
    <row r="636" spans="1:5">
      <c r="A636" s="142">
        <f t="shared" si="5"/>
        <v>42573</v>
      </c>
      <c r="B636" s="90">
        <v>12129</v>
      </c>
      <c r="C636" s="90">
        <v>7650</v>
      </c>
      <c r="D636">
        <v>4904</v>
      </c>
      <c r="E636" s="90">
        <v>5844</v>
      </c>
    </row>
    <row r="637" spans="1:5">
      <c r="A637" s="142">
        <f t="shared" si="5"/>
        <v>42580</v>
      </c>
      <c r="B637" s="320">
        <v>11286</v>
      </c>
      <c r="C637" s="320">
        <v>7564</v>
      </c>
      <c r="D637" s="319">
        <v>5271</v>
      </c>
      <c r="E637" s="320">
        <v>5906</v>
      </c>
    </row>
    <row r="638" spans="1:5">
      <c r="A638" s="142">
        <f t="shared" ref="A638:A657" si="6">IF(ISBLANK(B638),"",DATE(YEAR(A637),MONTH(A637),DAY(A637)+7))</f>
        <v>42587</v>
      </c>
      <c r="B638" s="322">
        <v>11984</v>
      </c>
      <c r="C638" s="322">
        <v>8813</v>
      </c>
      <c r="D638" s="322">
        <v>4390</v>
      </c>
      <c r="E638" s="322">
        <v>5778</v>
      </c>
    </row>
    <row r="639" spans="1:5">
      <c r="A639" s="142">
        <f t="shared" si="6"/>
        <v>42594</v>
      </c>
      <c r="B639" s="322">
        <v>11364</v>
      </c>
      <c r="C639" s="322">
        <v>6975</v>
      </c>
      <c r="D639" s="322">
        <v>5136</v>
      </c>
      <c r="E639" s="322">
        <v>5728</v>
      </c>
    </row>
    <row r="640" spans="1:5">
      <c r="A640" s="142">
        <f t="shared" si="6"/>
        <v>42601</v>
      </c>
      <c r="B640" s="322">
        <v>12625</v>
      </c>
      <c r="C640" s="322">
        <v>9750</v>
      </c>
      <c r="D640" s="322">
        <v>6179</v>
      </c>
      <c r="E640" s="322">
        <v>6508</v>
      </c>
    </row>
    <row r="641" spans="1:5">
      <c r="A641" s="142">
        <f t="shared" si="6"/>
        <v>42608</v>
      </c>
      <c r="B641" s="322">
        <v>12118</v>
      </c>
      <c r="C641" s="322">
        <v>6436</v>
      </c>
      <c r="D641" s="322">
        <v>5618</v>
      </c>
      <c r="E641" s="322">
        <v>6219</v>
      </c>
    </row>
    <row r="642" spans="1:5">
      <c r="A642" s="142">
        <f t="shared" si="6"/>
        <v>42615</v>
      </c>
      <c r="B642" s="322">
        <v>12944</v>
      </c>
      <c r="C642" s="322">
        <v>6421</v>
      </c>
      <c r="D642" s="322">
        <v>6675</v>
      </c>
      <c r="E642" s="322">
        <v>7011</v>
      </c>
    </row>
    <row r="643" spans="1:5">
      <c r="A643" s="142">
        <f t="shared" si="6"/>
        <v>42622</v>
      </c>
      <c r="B643" s="322">
        <v>11956</v>
      </c>
      <c r="C643" s="322">
        <v>4872</v>
      </c>
      <c r="D643" s="322">
        <v>6179</v>
      </c>
      <c r="E643" s="322">
        <v>6178</v>
      </c>
    </row>
    <row r="644" spans="1:5">
      <c r="A644" s="142">
        <f t="shared" si="6"/>
        <v>42629</v>
      </c>
      <c r="B644" s="322">
        <v>10425</v>
      </c>
      <c r="C644" s="322">
        <v>9909</v>
      </c>
      <c r="D644" s="322">
        <v>5789</v>
      </c>
      <c r="E644" s="322">
        <v>6658</v>
      </c>
    </row>
    <row r="645" spans="1:5">
      <c r="A645" s="142">
        <f t="shared" si="6"/>
        <v>42636</v>
      </c>
      <c r="B645" s="322">
        <v>10488</v>
      </c>
      <c r="C645" s="322">
        <v>9366</v>
      </c>
      <c r="D645" s="322">
        <v>5983</v>
      </c>
      <c r="E645" s="322">
        <v>6050</v>
      </c>
    </row>
    <row r="646" spans="1:5">
      <c r="A646" s="142">
        <f t="shared" si="6"/>
        <v>42643</v>
      </c>
      <c r="B646" s="322">
        <v>11556</v>
      </c>
      <c r="C646" s="322">
        <v>8913</v>
      </c>
      <c r="D646" s="322">
        <v>6061</v>
      </c>
      <c r="E646" s="322">
        <v>6739</v>
      </c>
    </row>
    <row r="647" spans="1:5">
      <c r="A647" s="142">
        <f t="shared" si="6"/>
        <v>42650</v>
      </c>
      <c r="B647" s="322">
        <v>11250</v>
      </c>
      <c r="C647" s="327">
        <v>5971</v>
      </c>
      <c r="D647" s="322">
        <v>5979</v>
      </c>
      <c r="E647" s="322">
        <v>5933</v>
      </c>
    </row>
    <row r="648" spans="1:5">
      <c r="A648" s="142">
        <f t="shared" si="6"/>
        <v>42657</v>
      </c>
      <c r="B648" s="322">
        <v>11200</v>
      </c>
      <c r="C648" s="327">
        <v>6329</v>
      </c>
      <c r="D648" s="322">
        <v>6004</v>
      </c>
      <c r="E648" s="322">
        <v>5873</v>
      </c>
    </row>
    <row r="649" spans="1:5">
      <c r="A649" s="142">
        <f t="shared" si="6"/>
        <v>42664</v>
      </c>
      <c r="B649" s="322">
        <v>12309</v>
      </c>
      <c r="C649" s="327">
        <v>6693</v>
      </c>
      <c r="D649" s="322">
        <v>5993</v>
      </c>
      <c r="E649" s="322">
        <v>5872</v>
      </c>
    </row>
    <row r="650" spans="1:5">
      <c r="A650" s="142">
        <f t="shared" si="6"/>
        <v>42671</v>
      </c>
      <c r="B650" s="322">
        <v>12725</v>
      </c>
      <c r="C650" s="327">
        <v>7257</v>
      </c>
      <c r="D650" s="322">
        <v>5900</v>
      </c>
      <c r="E650" s="322">
        <v>6392</v>
      </c>
    </row>
    <row r="651" spans="1:5">
      <c r="A651" s="142">
        <f t="shared" si="6"/>
        <v>42678</v>
      </c>
      <c r="B651" s="322">
        <v>12171</v>
      </c>
      <c r="C651" s="327">
        <v>7604</v>
      </c>
      <c r="D651" s="322">
        <v>6308</v>
      </c>
      <c r="E651" s="322">
        <v>5744</v>
      </c>
    </row>
    <row r="652" spans="1:5">
      <c r="A652" s="142">
        <f t="shared" si="6"/>
        <v>42685</v>
      </c>
      <c r="B652" s="322">
        <v>13088</v>
      </c>
      <c r="C652" s="327">
        <v>7736</v>
      </c>
      <c r="D652" s="322">
        <v>6117</v>
      </c>
      <c r="E652" s="322">
        <v>5444</v>
      </c>
    </row>
    <row r="653" spans="1:5">
      <c r="A653" s="142">
        <f t="shared" si="6"/>
        <v>42692</v>
      </c>
      <c r="B653" s="322">
        <v>13831</v>
      </c>
      <c r="C653" s="327">
        <v>9050</v>
      </c>
      <c r="D653" s="322">
        <v>5907</v>
      </c>
      <c r="E653" s="322">
        <v>5594</v>
      </c>
    </row>
    <row r="654" spans="1:5">
      <c r="A654" s="142">
        <f t="shared" si="6"/>
        <v>42699</v>
      </c>
      <c r="B654" s="322">
        <v>14936</v>
      </c>
      <c r="C654" s="327">
        <v>11286</v>
      </c>
      <c r="D654" s="322">
        <v>5882</v>
      </c>
      <c r="E654" s="322">
        <v>6136</v>
      </c>
    </row>
    <row r="655" spans="1:5">
      <c r="A655" s="142">
        <f t="shared" si="6"/>
        <v>42706</v>
      </c>
      <c r="B655" s="322">
        <v>15219</v>
      </c>
      <c r="C655" s="327">
        <v>12436</v>
      </c>
      <c r="D655" s="322">
        <v>5896</v>
      </c>
      <c r="E655" s="322">
        <v>5453</v>
      </c>
    </row>
    <row r="656" spans="1:5">
      <c r="A656" s="142">
        <f t="shared" si="6"/>
        <v>42713</v>
      </c>
      <c r="B656" s="322">
        <v>15859</v>
      </c>
      <c r="C656" s="327">
        <v>13068</v>
      </c>
      <c r="D656" s="322">
        <v>5561</v>
      </c>
      <c r="E656" s="322">
        <v>5431</v>
      </c>
    </row>
    <row r="657" spans="1:5">
      <c r="A657" s="142">
        <f t="shared" si="6"/>
        <v>42720</v>
      </c>
      <c r="B657" s="322">
        <v>15536</v>
      </c>
      <c r="C657" s="327">
        <v>15000</v>
      </c>
      <c r="D657" s="322">
        <v>5671</v>
      </c>
      <c r="E657" s="322">
        <v>5231</v>
      </c>
    </row>
    <row r="658" spans="1:5">
      <c r="A658" s="142">
        <f>IF(ISBLANK(B658),"",DATE(YEAR(A657),MONTH(A657),DAY(A657)+7))</f>
        <v>42727</v>
      </c>
      <c r="B658" s="322">
        <v>15536</v>
      </c>
      <c r="C658" s="327">
        <v>15000</v>
      </c>
      <c r="D658" s="322">
        <v>5671</v>
      </c>
      <c r="E658" s="322">
        <v>5231</v>
      </c>
    </row>
    <row r="659" spans="1:5">
      <c r="A659" s="142">
        <f>IF(ISBLANK(B659),"",DATE(YEAR(A658),MONTH(A658),DAY(A658)+7))</f>
        <v>42734</v>
      </c>
      <c r="B659" s="322">
        <v>15536</v>
      </c>
      <c r="C659" s="327">
        <v>15000</v>
      </c>
      <c r="D659" s="322">
        <v>5671</v>
      </c>
      <c r="E659" s="322">
        <v>5231</v>
      </c>
    </row>
    <row r="660" spans="1:5">
      <c r="A660" s="142">
        <f>IF(ISBLANK('Jehma routes'!C564),"",DATE(YEAR(A659),MONTH(A659),DAY(A659)+7))</f>
        <v>42741</v>
      </c>
      <c r="B660" s="322">
        <v>13820</v>
      </c>
      <c r="C660" s="322">
        <v>12250</v>
      </c>
      <c r="D660" s="322">
        <v>5332</v>
      </c>
      <c r="E660" s="322">
        <v>4738</v>
      </c>
    </row>
    <row r="661" spans="1:5">
      <c r="A661" s="142">
        <f>IF(ISBLANK('Jehma routes'!C565),"",DATE(YEAR(A660),MONTH(A660),DAY(A660)+7))</f>
        <v>42748</v>
      </c>
      <c r="B661" s="322">
        <v>14081</v>
      </c>
      <c r="C661" s="322">
        <v>11057</v>
      </c>
      <c r="D661" s="322">
        <v>5029</v>
      </c>
      <c r="E661" s="322">
        <v>4556</v>
      </c>
    </row>
    <row r="662" spans="1:5">
      <c r="A662" s="142">
        <f>IF(ISBLANK('Jehma routes'!C566),"",DATE(YEAR(A661),MONTH(A661),DAY(A661)+7))</f>
        <v>42755</v>
      </c>
      <c r="B662" s="322">
        <v>13750</v>
      </c>
      <c r="C662" s="322">
        <v>11407</v>
      </c>
      <c r="D662" s="322">
        <v>4904</v>
      </c>
      <c r="E662" s="322">
        <v>4256</v>
      </c>
    </row>
    <row r="663" spans="1:5">
      <c r="A663" s="142">
        <f>IF(ISBLANK('Jehma routes'!C567),"",DATE(YEAR(A662),MONTH(A662),DAY(A662)+7))</f>
        <v>42762</v>
      </c>
      <c r="B663" s="322">
        <v>13413</v>
      </c>
      <c r="C663" s="322">
        <v>11118</v>
      </c>
      <c r="D663" s="322">
        <v>4679</v>
      </c>
      <c r="E663" s="322">
        <v>3881</v>
      </c>
    </row>
    <row r="664" spans="1:5">
      <c r="A664" s="142">
        <f>IF(ISBLANK('Jehma routes'!C568),"",DATE(YEAR(A663),MONTH(A663),DAY(A663)+7))</f>
        <v>42769</v>
      </c>
      <c r="B664" s="322">
        <v>12847</v>
      </c>
      <c r="C664" s="322">
        <v>9407</v>
      </c>
      <c r="D664">
        <v>4579</v>
      </c>
      <c r="E664">
        <v>4356</v>
      </c>
    </row>
    <row r="665" spans="1:5">
      <c r="A665" s="142">
        <f>IF(ISBLANK('Jehma routes'!C569),"",DATE(YEAR(A664),MONTH(A664),DAY(A664)+7))</f>
        <v>42776</v>
      </c>
      <c r="B665">
        <v>12691</v>
      </c>
      <c r="C665">
        <v>8686</v>
      </c>
      <c r="D665">
        <v>5171</v>
      </c>
      <c r="E665">
        <v>4350</v>
      </c>
    </row>
    <row r="666" spans="1:5">
      <c r="A666" s="142">
        <f>IF(ISBLANK('Jehma routes'!C570),"",DATE(YEAR(A665),MONTH(A665),DAY(A665)+7))</f>
        <v>42783</v>
      </c>
      <c r="B666">
        <v>12772</v>
      </c>
      <c r="C666">
        <v>8436</v>
      </c>
      <c r="D666">
        <v>5754</v>
      </c>
      <c r="E666">
        <v>5989</v>
      </c>
    </row>
    <row r="667" spans="1:5">
      <c r="A667" s="142">
        <f>IF(ISBLANK('Jehma routes'!C571),"",DATE(YEAR(A666),MONTH(A666),DAY(A666)+7))</f>
        <v>42790</v>
      </c>
      <c r="B667">
        <v>13294</v>
      </c>
      <c r="C667">
        <v>9157</v>
      </c>
      <c r="D667">
        <v>6232</v>
      </c>
      <c r="E667">
        <v>7194</v>
      </c>
    </row>
    <row r="668" spans="1:5">
      <c r="A668" s="142">
        <f>IF(ISBLANK('Jehma routes'!C572),"",DATE(YEAR(A667),MONTH(A667),DAY(A667)+7))</f>
        <v>42797</v>
      </c>
      <c r="B668">
        <v>13531</v>
      </c>
      <c r="C668">
        <v>9529</v>
      </c>
      <c r="D668">
        <v>6661</v>
      </c>
      <c r="E668">
        <v>8967</v>
      </c>
    </row>
    <row r="669" spans="1:5">
      <c r="A669" s="142">
        <f>IF(ISBLANK('Jehma routes'!C573),"",DATE(YEAR(A668),MONTH(A668),DAY(A668)+7))</f>
        <v>42804</v>
      </c>
      <c r="B669">
        <v>13863</v>
      </c>
      <c r="C669">
        <v>9757</v>
      </c>
      <c r="D669">
        <v>7257</v>
      </c>
      <c r="E669">
        <v>9528</v>
      </c>
    </row>
    <row r="670" spans="1:5">
      <c r="A670" s="142">
        <f>IF(ISBLANK('Jehma routes'!C574),"",DATE(YEAR(A669),MONTH(A669),DAY(A669)+7))</f>
        <v>42811</v>
      </c>
      <c r="B670">
        <v>14103</v>
      </c>
      <c r="C670">
        <v>9821</v>
      </c>
      <c r="D670">
        <v>7437</v>
      </c>
      <c r="E670">
        <v>9733</v>
      </c>
    </row>
    <row r="671" spans="1:5">
      <c r="A671" s="142">
        <f>IF(ISBLANK('Jehma routes'!C575),"",DATE(YEAR(A670),MONTH(A670),DAY(A670)+7))</f>
        <v>42818</v>
      </c>
      <c r="B671">
        <v>14491</v>
      </c>
      <c r="C671">
        <v>10061</v>
      </c>
      <c r="D671">
        <v>7571</v>
      </c>
      <c r="E671">
        <v>9958</v>
      </c>
    </row>
    <row r="672" spans="1:5">
      <c r="A672" s="142">
        <f>IF(ISBLANK('Jehma routes'!C576),"",DATE(YEAR(A671),MONTH(A671),DAY(A671)+7))</f>
        <v>42825</v>
      </c>
      <c r="B672">
        <v>14881</v>
      </c>
      <c r="C672">
        <v>9779</v>
      </c>
      <c r="D672">
        <v>7650</v>
      </c>
      <c r="E672">
        <v>10025</v>
      </c>
    </row>
    <row r="673" spans="1:5">
      <c r="A673" s="142">
        <f>IF(ISBLANK('Jehma routes'!C577),"",DATE(YEAR(A672),MONTH(A672),DAY(A672)+7))</f>
        <v>42832</v>
      </c>
      <c r="B673">
        <v>15169</v>
      </c>
      <c r="C673">
        <v>9382</v>
      </c>
      <c r="D673">
        <v>7671</v>
      </c>
      <c r="E673">
        <v>9806</v>
      </c>
    </row>
    <row r="674" spans="1:5">
      <c r="A674" s="142">
        <f>IF(ISBLANK('Jehma routes'!C578),"",DATE(YEAR(A673),MONTH(A673),DAY(A673)+7))</f>
        <v>42839</v>
      </c>
      <c r="B674">
        <v>15950</v>
      </c>
      <c r="C674">
        <v>9404</v>
      </c>
      <c r="D674">
        <v>7682</v>
      </c>
      <c r="E674">
        <v>9317</v>
      </c>
    </row>
    <row r="675" spans="1:5">
      <c r="A675" s="142">
        <f>IF(ISBLANK('Jehma routes'!C579),"",DATE(YEAR(A674),MONTH(A674),DAY(A674)+7))</f>
        <v>42846</v>
      </c>
      <c r="B675">
        <v>16503</v>
      </c>
      <c r="C675">
        <v>9336</v>
      </c>
      <c r="D675">
        <v>7843</v>
      </c>
      <c r="E675">
        <v>8650</v>
      </c>
    </row>
    <row r="676" spans="1:5">
      <c r="A676" s="142">
        <f>IF(ISBLANK('Jehma routes'!C580),"",DATE(YEAR(A675),MONTH(A675),DAY(A675)+7))</f>
        <v>42853</v>
      </c>
      <c r="B676">
        <v>16250</v>
      </c>
      <c r="C676">
        <v>9257</v>
      </c>
      <c r="D676">
        <v>7550</v>
      </c>
      <c r="E676">
        <v>8267</v>
      </c>
    </row>
    <row r="677" spans="1:5">
      <c r="A677" s="142">
        <f>IF(ISBLANK('Jehma routes'!C581),"",DATE(YEAR(A676),MONTH(A676),DAY(A676)+7))</f>
        <v>42860</v>
      </c>
      <c r="B677">
        <v>15575</v>
      </c>
      <c r="C677">
        <v>8771</v>
      </c>
      <c r="D677">
        <v>7083</v>
      </c>
      <c r="E677">
        <v>7671</v>
      </c>
    </row>
    <row r="678" spans="1:5">
      <c r="A678" s="142">
        <f>IF(ISBLANK('Jehma routes'!C582),"",DATE(YEAR(A677),MONTH(A677),DAY(A677)+7))</f>
        <v>42867</v>
      </c>
      <c r="B678">
        <v>14650</v>
      </c>
      <c r="C678">
        <v>8839</v>
      </c>
      <c r="D678">
        <v>6939</v>
      </c>
      <c r="E678">
        <v>7289</v>
      </c>
    </row>
    <row r="679" spans="1:5">
      <c r="A679" s="142">
        <f>IF(ISBLANK('Jehma routes'!C583),"",DATE(YEAR(A678),MONTH(A678),DAY(A678)+7))</f>
        <v>42874</v>
      </c>
      <c r="B679">
        <v>14466</v>
      </c>
      <c r="C679">
        <v>9071</v>
      </c>
      <c r="D679">
        <v>6886</v>
      </c>
      <c r="E679">
        <v>7183</v>
      </c>
    </row>
    <row r="680" spans="1:5">
      <c r="A680" s="142">
        <f>IF(ISBLANK('Jehma routes'!C584),"",DATE(YEAR(A679),MONTH(A679),DAY(A679)+7))</f>
        <v>42881</v>
      </c>
      <c r="B680">
        <v>14306</v>
      </c>
      <c r="C680">
        <v>8489</v>
      </c>
      <c r="D680">
        <v>6829</v>
      </c>
      <c r="E680">
        <v>6914</v>
      </c>
    </row>
    <row r="681" spans="1:5">
      <c r="A681" s="142">
        <f>IF(ISBLANK('Jehma routes'!C585),"",DATE(YEAR(A680),MONTH(A680),DAY(A680)+7))</f>
        <v>42888</v>
      </c>
      <c r="B681">
        <v>13731</v>
      </c>
      <c r="C681">
        <v>8282</v>
      </c>
      <c r="D681">
        <v>6371</v>
      </c>
      <c r="E681">
        <v>6731</v>
      </c>
    </row>
    <row r="682" spans="1:5">
      <c r="A682" s="142">
        <f>IF(ISBLANK('Jehma routes'!C586),"",DATE(YEAR(A681),MONTH(A681),DAY(A681)+7))</f>
        <v>42895</v>
      </c>
      <c r="B682">
        <v>13066</v>
      </c>
      <c r="C682">
        <v>8157</v>
      </c>
      <c r="D682">
        <v>5793</v>
      </c>
      <c r="E682">
        <v>6664</v>
      </c>
    </row>
    <row r="683" spans="1:5">
      <c r="A683" s="142">
        <f>IF(ISBLANK('Jehma routes'!C587),"",DATE(YEAR(A682),MONTH(A682),DAY(A682)+7))</f>
        <v>42902</v>
      </c>
      <c r="B683">
        <v>13288</v>
      </c>
      <c r="C683">
        <v>8404</v>
      </c>
      <c r="D683">
        <v>5876</v>
      </c>
      <c r="E683">
        <v>7311</v>
      </c>
    </row>
    <row r="684" spans="1:5">
      <c r="A684" s="142">
        <f>IF(ISBLANK('Jehma routes'!C588),"",DATE(YEAR(A683),MONTH(A683),DAY(A683)+7))</f>
        <v>42909</v>
      </c>
      <c r="B684">
        <v>13419</v>
      </c>
      <c r="C684">
        <v>8618</v>
      </c>
      <c r="D684">
        <v>5989</v>
      </c>
      <c r="E684">
        <v>7600</v>
      </c>
    </row>
    <row r="685" spans="1:5">
      <c r="A685" s="142">
        <f>IF(ISBLANK('Jehma routes'!C589),"",DATE(YEAR(A684),MONTH(A684),DAY(A684)+7))</f>
        <v>42916</v>
      </c>
      <c r="B685">
        <v>13534</v>
      </c>
      <c r="C685">
        <v>8911</v>
      </c>
      <c r="D685">
        <v>6274</v>
      </c>
      <c r="E685">
        <v>7750</v>
      </c>
    </row>
    <row r="686" spans="1:5">
      <c r="A686" s="142">
        <f>IF(ISBLANK('Jehma routes'!C590),"",DATE(YEAR(A685),MONTH(A685),DAY(A685)+7))</f>
        <v>42923</v>
      </c>
      <c r="B686">
        <v>13641</v>
      </c>
      <c r="C686">
        <v>8850</v>
      </c>
      <c r="D686">
        <v>6225</v>
      </c>
      <c r="E686">
        <v>7519</v>
      </c>
    </row>
    <row r="687" spans="1:5">
      <c r="A687" s="142">
        <f>IF(ISBLANK('Jehma routes'!C591),"",DATE(YEAR(A686),MONTH(A686),DAY(A686)+7))</f>
        <v>42930</v>
      </c>
      <c r="B687">
        <v>14531</v>
      </c>
      <c r="C687">
        <v>8864</v>
      </c>
      <c r="D687">
        <v>6457</v>
      </c>
      <c r="E687">
        <v>8261</v>
      </c>
    </row>
    <row r="688" spans="1:5">
      <c r="A688" s="142">
        <f>IF(ISBLANK('Jehma routes'!C592),"",DATE(YEAR(A687),MONTH(A687),DAY(A687)+7))</f>
        <v>42937</v>
      </c>
      <c r="B688">
        <v>16822</v>
      </c>
      <c r="C688">
        <v>8521</v>
      </c>
      <c r="D688">
        <v>6846</v>
      </c>
      <c r="E688">
        <v>8900</v>
      </c>
    </row>
    <row r="689" spans="1:12">
      <c r="A689" s="142">
        <f>IF(ISBLANK('Jehma routes'!C593),"",DATE(YEAR(A688),MONTH(A688),DAY(A688)+7))</f>
        <v>42944</v>
      </c>
      <c r="B689">
        <v>17644</v>
      </c>
      <c r="C689">
        <v>8056</v>
      </c>
      <c r="D689">
        <v>7036</v>
      </c>
      <c r="E689">
        <v>8611</v>
      </c>
      <c r="L689" s="36"/>
    </row>
    <row r="690" spans="1:12">
      <c r="A690" s="142">
        <f>IF(ISBLANK('Jehma routes'!C594),"",DATE(YEAR(A689),MONTH(A689),DAY(A689)+7))</f>
        <v>42951</v>
      </c>
      <c r="B690">
        <v>17325</v>
      </c>
      <c r="C690">
        <v>7336</v>
      </c>
      <c r="D690">
        <v>6904</v>
      </c>
      <c r="E690">
        <v>8153</v>
      </c>
    </row>
    <row r="691" spans="1:12">
      <c r="A691" s="142">
        <f>IF(ISBLANK('Jehma routes'!C595),"",DATE(YEAR(A690),MONTH(A690),DAY(A690)+7))</f>
        <v>42958</v>
      </c>
      <c r="B691">
        <v>17081</v>
      </c>
      <c r="C691">
        <v>6911</v>
      </c>
      <c r="D691">
        <v>6779</v>
      </c>
      <c r="E691">
        <v>7994</v>
      </c>
    </row>
    <row r="692" spans="1:12">
      <c r="A692" s="142">
        <f>IF(ISBLANK('Jehma routes'!C596),"",DATE(YEAR(A691),MONTH(A691),DAY(A691)+7))</f>
        <v>42965</v>
      </c>
      <c r="B692">
        <v>17800</v>
      </c>
      <c r="C692">
        <v>6893</v>
      </c>
      <c r="D692">
        <v>6729</v>
      </c>
      <c r="E692">
        <v>8294</v>
      </c>
    </row>
    <row r="693" spans="1:12">
      <c r="A693" s="142">
        <f>IF(ISBLANK('Jehma routes'!C597),"",DATE(YEAR(A692),MONTH(A692),DAY(A692)+7))</f>
        <v>42972</v>
      </c>
      <c r="B693">
        <v>18790</v>
      </c>
      <c r="C693">
        <v>7029</v>
      </c>
      <c r="D693">
        <v>6971</v>
      </c>
      <c r="E693">
        <v>8664</v>
      </c>
    </row>
    <row r="694" spans="1:12">
      <c r="A694" s="142">
        <f>IF(ISBLANK('Jehma routes'!C598),"",DATE(YEAR(A693),MONTH(A693),DAY(A693)+7))</f>
        <v>42979</v>
      </c>
      <c r="B694">
        <v>19016</v>
      </c>
      <c r="C694">
        <v>7166</v>
      </c>
      <c r="D694">
        <v>7163</v>
      </c>
      <c r="E694">
        <v>8967</v>
      </c>
    </row>
    <row r="695" spans="1:12">
      <c r="A695" s="142">
        <f>IF(ISBLANK('Jehma routes'!C599),"",DATE(YEAR(A694),MONTH(A694),DAY(A694)+7))</f>
        <v>42986</v>
      </c>
      <c r="B695">
        <v>18313</v>
      </c>
      <c r="C695">
        <v>6871</v>
      </c>
      <c r="D695">
        <v>7643</v>
      </c>
      <c r="E695">
        <v>9550</v>
      </c>
    </row>
    <row r="696" spans="1:12">
      <c r="A696" s="142">
        <f>IF(ISBLANK('Jehma routes'!C600),"",DATE(YEAR(A695),MONTH(A695),DAY(A695)+7))</f>
        <v>42993</v>
      </c>
      <c r="B696">
        <v>17994</v>
      </c>
      <c r="C696">
        <v>7169</v>
      </c>
      <c r="D696">
        <v>8207</v>
      </c>
      <c r="E696">
        <v>11906</v>
      </c>
    </row>
    <row r="697" spans="1:12">
      <c r="A697" s="142">
        <f>IF(ISBLANK('Jehma routes'!C601),"",DATE(YEAR(A696),MONTH(A696),DAY(A696)+7))</f>
        <v>43000</v>
      </c>
      <c r="B697">
        <v>17272</v>
      </c>
      <c r="C697">
        <v>8375</v>
      </c>
      <c r="D697">
        <v>8782</v>
      </c>
      <c r="E697">
        <v>13083</v>
      </c>
    </row>
    <row r="698" spans="1:12">
      <c r="A698" s="142">
        <f>IF(ISBLANK('Jehma routes'!C602),"",DATE(YEAR(A697),MONTH(A697),DAY(A697)+7))</f>
        <v>43007</v>
      </c>
      <c r="B698">
        <v>16525</v>
      </c>
      <c r="C698">
        <v>8321</v>
      </c>
      <c r="D698">
        <v>8839</v>
      </c>
      <c r="E698">
        <v>11778</v>
      </c>
    </row>
    <row r="699" spans="1:12">
      <c r="A699" s="142">
        <f>IF(ISBLANK('Jehma routes'!C603),"",DATE(YEAR(A698),MONTH(A698),DAY(A698)+7))</f>
        <v>43014</v>
      </c>
      <c r="B699">
        <v>16409</v>
      </c>
      <c r="C699">
        <v>8021</v>
      </c>
      <c r="D699">
        <v>8967</v>
      </c>
      <c r="E699">
        <v>10810</v>
      </c>
    </row>
    <row r="700" spans="1:12">
      <c r="A700" s="142">
        <f>IF(ISBLANK('Jehma routes'!C604),"",DATE(YEAR(A699),MONTH(A699),DAY(A699)+7))</f>
        <v>43021</v>
      </c>
      <c r="B700">
        <v>18191</v>
      </c>
      <c r="C700">
        <v>9564</v>
      </c>
      <c r="D700">
        <v>9405</v>
      </c>
      <c r="E700">
        <v>11794</v>
      </c>
    </row>
    <row r="701" spans="1:12">
      <c r="A701" s="142">
        <f>IF(ISBLANK('Jehma routes'!C605),"",DATE(YEAR(A700),MONTH(A700),DAY(A700)+7))</f>
        <v>43028</v>
      </c>
      <c r="B701">
        <v>19419</v>
      </c>
      <c r="C701">
        <v>10021</v>
      </c>
      <c r="D701">
        <v>9524</v>
      </c>
      <c r="E701">
        <v>12194</v>
      </c>
    </row>
    <row r="702" spans="1:12">
      <c r="A702" s="142">
        <f>IF(ISBLANK('Jehma routes'!C606),"",DATE(YEAR(A701),MONTH(A701),DAY(A701)+7))</f>
        <v>43035</v>
      </c>
      <c r="B702">
        <v>19556</v>
      </c>
      <c r="C702">
        <v>10539</v>
      </c>
      <c r="D702">
        <v>9636</v>
      </c>
      <c r="E702">
        <v>11617</v>
      </c>
    </row>
    <row r="703" spans="1:12">
      <c r="A703" s="142">
        <f>IF(ISBLANK('Jehma routes'!C607),"",DATE(YEAR(A702),MONTH(A702),DAY(A702)+7))</f>
        <v>43042</v>
      </c>
      <c r="B703">
        <v>18481</v>
      </c>
      <c r="C703">
        <v>10557</v>
      </c>
      <c r="D703">
        <v>9250</v>
      </c>
      <c r="E703">
        <v>9775</v>
      </c>
    </row>
    <row r="704" spans="1:12">
      <c r="A704" s="142">
        <f>IF(ISBLANK('Jehma routes'!C608),"",DATE(YEAR(A703),MONTH(A703),DAY(A703)+7))</f>
        <v>43049</v>
      </c>
      <c r="B704">
        <v>17969</v>
      </c>
      <c r="C704">
        <v>10743</v>
      </c>
      <c r="D704">
        <v>8814</v>
      </c>
      <c r="E704">
        <v>7439</v>
      </c>
    </row>
    <row r="705" spans="1:5">
      <c r="A705" s="142">
        <f>IF(ISBLANK('Jehma routes'!C609),"",DATE(YEAR(A704),MONTH(A704),DAY(A704)+7))</f>
        <v>43056</v>
      </c>
      <c r="B705">
        <v>17356</v>
      </c>
      <c r="C705">
        <v>10743</v>
      </c>
      <c r="D705">
        <v>8600</v>
      </c>
      <c r="E705">
        <v>6161</v>
      </c>
    </row>
    <row r="706" spans="1:5">
      <c r="A706" s="142">
        <f>IF(ISBLANK('Jehma routes'!C610),"",DATE(YEAR(A705),MONTH(A705),DAY(A705)+7))</f>
        <v>43063</v>
      </c>
      <c r="B706">
        <v>16886</v>
      </c>
      <c r="C706">
        <v>10829</v>
      </c>
      <c r="D706">
        <v>8343</v>
      </c>
      <c r="E706">
        <v>9017</v>
      </c>
    </row>
    <row r="707" spans="1:5">
      <c r="A707" s="142">
        <f>IF(ISBLANK('Jehma routes'!C611),"",DATE(YEAR(A706),MONTH(A706),DAY(A706)+7))</f>
        <v>43070</v>
      </c>
      <c r="B707">
        <v>16706</v>
      </c>
      <c r="C707">
        <v>10964</v>
      </c>
      <c r="D707">
        <v>8529</v>
      </c>
      <c r="E707">
        <v>9533</v>
      </c>
    </row>
    <row r="708" spans="1:5">
      <c r="A708" s="142">
        <f>IF(ISBLANK('Jehma routes'!C612),"",DATE(YEAR(A707),MONTH(A707),DAY(A707)+7))</f>
        <v>43077</v>
      </c>
      <c r="B708">
        <v>16636</v>
      </c>
      <c r="C708">
        <v>11313</v>
      </c>
      <c r="D708">
        <v>8371</v>
      </c>
      <c r="E708">
        <v>9367</v>
      </c>
    </row>
    <row r="709" spans="1:5">
      <c r="A709" s="142">
        <f>IF(ISBLANK('Jehma routes'!C613),"",DATE(YEAR(A708),MONTH(A708),DAY(A708)+7))</f>
        <v>43084</v>
      </c>
      <c r="B709">
        <v>16856</v>
      </c>
      <c r="C709">
        <v>11729</v>
      </c>
      <c r="D709">
        <v>8229</v>
      </c>
      <c r="E709">
        <v>8833</v>
      </c>
    </row>
    <row r="710" spans="1:5">
      <c r="A710" s="142">
        <f>IF(ISBLANK('Jehma routes'!C614),"",DATE(YEAR(A709),MONTH(A709),DAY(A709)+7))</f>
        <v>43091</v>
      </c>
      <c r="B710" s="78">
        <v>17094</v>
      </c>
      <c r="C710" s="78">
        <v>11496</v>
      </c>
      <c r="D710" s="78">
        <v>7979</v>
      </c>
      <c r="E710" s="78">
        <v>8350</v>
      </c>
    </row>
    <row r="711" spans="1:5">
      <c r="A711" s="142">
        <f>IF(ISBLANK('Jehma routes'!C615),"",DATE(YEAR(A710),MONTH(A710),DAY(A710)+7))</f>
        <v>43098</v>
      </c>
      <c r="B711" s="419">
        <v>17094</v>
      </c>
      <c r="C711" s="419">
        <v>11496</v>
      </c>
      <c r="D711" s="419">
        <v>7979</v>
      </c>
      <c r="E711" s="419">
        <v>8350</v>
      </c>
    </row>
    <row r="712" spans="1:5">
      <c r="A712" s="142">
        <f>IF(ISBLANK('Jehma routes'!C616),"",DATE(YEAR(A711),MONTH(A711),DAY(A711)+7))</f>
        <v>43105</v>
      </c>
      <c r="B712">
        <v>16347</v>
      </c>
      <c r="C712">
        <v>10821</v>
      </c>
      <c r="D712">
        <v>7707</v>
      </c>
      <c r="E712">
        <v>7833</v>
      </c>
    </row>
    <row r="713" spans="1:5">
      <c r="A713" s="142">
        <f>IF(ISBLANK('Jehma routes'!C617),"",DATE(YEAR(A712),MONTH(A712),DAY(A712)+7))</f>
        <v>43112</v>
      </c>
      <c r="B713">
        <v>16050</v>
      </c>
      <c r="C713">
        <v>10639</v>
      </c>
      <c r="D713">
        <v>7414</v>
      </c>
      <c r="E713">
        <v>8261</v>
      </c>
    </row>
    <row r="714" spans="1:5">
      <c r="A714" s="142">
        <f>IF(ISBLANK('Jehma routes'!C618),"",DATE(YEAR(A713),MONTH(A713),DAY(A713)+7))</f>
        <v>43119</v>
      </c>
      <c r="B714">
        <v>16309</v>
      </c>
      <c r="C714">
        <v>11179</v>
      </c>
      <c r="D714">
        <v>7193</v>
      </c>
      <c r="E714">
        <v>8319</v>
      </c>
    </row>
    <row r="715" spans="1:5">
      <c r="A715" s="142">
        <f>IF(ISBLANK('Jehma routes'!C619),"",DATE(YEAR(A714),MONTH(A714),DAY(A714)+7))</f>
        <v>43126</v>
      </c>
      <c r="B715">
        <v>16403</v>
      </c>
      <c r="C715">
        <v>11671</v>
      </c>
      <c r="D715">
        <v>7143</v>
      </c>
      <c r="E715">
        <v>8638</v>
      </c>
    </row>
    <row r="716" spans="1:5">
      <c r="A716" s="142">
        <f>IF(ISBLANK('Jehma routes'!C620),"",DATE(YEAR(A715),MONTH(A715),DAY(A715)+7))</f>
        <v>43133</v>
      </c>
      <c r="B716">
        <v>16784</v>
      </c>
      <c r="C716">
        <v>12300</v>
      </c>
      <c r="D716">
        <v>6871</v>
      </c>
      <c r="E716">
        <v>8603</v>
      </c>
    </row>
    <row r="717" spans="1:5">
      <c r="A717" s="142">
        <f>IF(ISBLANK('Jehma routes'!C621),"",DATE(YEAR(A716),MONTH(A716),DAY(A716)+7))</f>
        <v>43140</v>
      </c>
      <c r="B717">
        <v>16588</v>
      </c>
      <c r="C717">
        <v>10511</v>
      </c>
      <c r="D717">
        <v>6711</v>
      </c>
      <c r="E717">
        <v>8331</v>
      </c>
    </row>
    <row r="718" spans="1:5">
      <c r="A718" s="142">
        <f>IF(ISBLANK('Jehma routes'!C622),"",DATE(YEAR(A717),MONTH(A717),DAY(A717)+7))</f>
        <v>43147</v>
      </c>
      <c r="B718">
        <v>16663</v>
      </c>
      <c r="C718">
        <v>10332</v>
      </c>
      <c r="D718">
        <v>6540</v>
      </c>
      <c r="E718">
        <v>8629</v>
      </c>
    </row>
    <row r="719" spans="1:5">
      <c r="A719" s="142">
        <f>IF(ISBLANK('Jehma routes'!C623),"",DATE(YEAR(A718),MONTH(A718),DAY(A718)+7))</f>
        <v>43154</v>
      </c>
      <c r="B719">
        <v>17747</v>
      </c>
      <c r="C719">
        <v>10921</v>
      </c>
      <c r="D719">
        <v>6932</v>
      </c>
      <c r="E719">
        <v>9489</v>
      </c>
    </row>
    <row r="720" spans="1:5">
      <c r="A720" s="142">
        <f>IF(ISBLANK('Jehma routes'!C624),"",DATE(YEAR(A719),MONTH(A719),DAY(A719)+7))</f>
        <v>43161</v>
      </c>
      <c r="B720">
        <v>19231</v>
      </c>
      <c r="C720">
        <v>11568</v>
      </c>
      <c r="D720">
        <v>8321</v>
      </c>
      <c r="E720">
        <v>11600</v>
      </c>
    </row>
    <row r="721" spans="1:5">
      <c r="A721" s="142">
        <f>IF(ISBLANK('Jehma routes'!C625),"",DATE(YEAR(A720),MONTH(A720),DAY(A720)+7))</f>
        <v>43168</v>
      </c>
      <c r="B721">
        <v>19906</v>
      </c>
      <c r="C721">
        <v>11887</v>
      </c>
      <c r="D721">
        <v>8975</v>
      </c>
      <c r="E721">
        <v>11528</v>
      </c>
    </row>
    <row r="722" spans="1:5">
      <c r="A722" s="142">
        <f>IF(ISBLANK('Jehma routes'!C626),"",DATE(YEAR(A721),MONTH(A721),DAY(A721)+7))</f>
        <v>43175</v>
      </c>
      <c r="B722">
        <v>19906</v>
      </c>
      <c r="C722">
        <v>11887</v>
      </c>
      <c r="D722">
        <v>8975</v>
      </c>
      <c r="E722">
        <v>11528</v>
      </c>
    </row>
    <row r="723" spans="1:5">
      <c r="A723" s="142">
        <f>IF(ISBLANK('Jehma routes'!C627),"",DATE(YEAR(A722),MONTH(A722),DAY(A722)+7))</f>
        <v>43182</v>
      </c>
      <c r="B723">
        <v>20475</v>
      </c>
      <c r="C723">
        <v>12407</v>
      </c>
      <c r="D723">
        <v>9468</v>
      </c>
      <c r="E723">
        <v>12617</v>
      </c>
    </row>
    <row r="724" spans="1:5">
      <c r="A724" s="142">
        <f>IF(ISBLANK('Jehma routes'!C628),"",DATE(YEAR(A723),MONTH(A723),DAY(A723)+7))</f>
        <v>43189</v>
      </c>
      <c r="B724">
        <v>18775</v>
      </c>
      <c r="C724">
        <v>12182</v>
      </c>
      <c r="D724">
        <v>9671</v>
      </c>
      <c r="E724">
        <v>11589</v>
      </c>
    </row>
    <row r="725" spans="1:5">
      <c r="A725" s="142">
        <f>IF(ISBLANK('Jehma routes'!C629),"",DATE(YEAR(A724),MONTH(A724),DAY(A724)+7))</f>
        <v>43196</v>
      </c>
      <c r="B725">
        <v>17863</v>
      </c>
      <c r="C725">
        <v>11500</v>
      </c>
      <c r="D725">
        <v>9500</v>
      </c>
      <c r="E725">
        <v>10850</v>
      </c>
    </row>
    <row r="726" spans="1:5">
      <c r="A726" s="142">
        <f>IF(ISBLANK('Jehma routes'!C630),"",DATE(YEAR(A725),MONTH(A725),DAY(A725)+7))</f>
        <v>43203</v>
      </c>
      <c r="B726">
        <v>17106</v>
      </c>
      <c r="C726">
        <v>10300</v>
      </c>
      <c r="D726">
        <v>9221</v>
      </c>
      <c r="E726">
        <v>11218</v>
      </c>
    </row>
    <row r="727" spans="1:5">
      <c r="A727" s="142">
        <f>IF(ISBLANK('Jehma routes'!C631),"",DATE(YEAR(A726),MONTH(A726),DAY(A726)+7))</f>
        <v>43210</v>
      </c>
      <c r="B727">
        <v>17207</v>
      </c>
      <c r="C727">
        <v>9721</v>
      </c>
      <c r="D727">
        <v>9043</v>
      </c>
      <c r="E727">
        <v>10272</v>
      </c>
    </row>
    <row r="728" spans="1:5">
      <c r="A728" s="142">
        <f>IF(ISBLANK('Jehma routes'!C632),"",DATE(YEAR(A727),MONTH(A727),DAY(A727)+7))</f>
        <v>43217</v>
      </c>
      <c r="B728">
        <v>17532</v>
      </c>
      <c r="C728">
        <v>9321</v>
      </c>
      <c r="D728">
        <v>8721</v>
      </c>
      <c r="E728">
        <v>10744</v>
      </c>
    </row>
    <row r="729" spans="1:5">
      <c r="A729" s="142">
        <f>IF(ISBLANK('Jehma routes'!C633),"",DATE(YEAR(A728),MONTH(A728),DAY(A728)+7))</f>
        <v>43224</v>
      </c>
      <c r="B729">
        <v>17454</v>
      </c>
      <c r="C729">
        <v>9146</v>
      </c>
      <c r="D729">
        <v>8525</v>
      </c>
      <c r="E729">
        <v>10950</v>
      </c>
    </row>
    <row r="730" spans="1:5">
      <c r="A730" s="142">
        <f>IF(ISBLANK('Jehma routes'!C634),"",DATE(YEAR(A729),MONTH(A729),DAY(A729)+7))</f>
        <v>43231</v>
      </c>
      <c r="B730">
        <v>16961</v>
      </c>
      <c r="C730">
        <v>9400</v>
      </c>
      <c r="D730">
        <v>8382</v>
      </c>
      <c r="E730">
        <v>11539</v>
      </c>
    </row>
    <row r="731" spans="1:5">
      <c r="A731" s="142">
        <f>IF(ISBLANK('Jehma routes'!C635),"",DATE(YEAR(A730),MONTH(A730),DAY(A730)+7))</f>
        <v>43238</v>
      </c>
      <c r="B731">
        <v>16818</v>
      </c>
      <c r="C731">
        <v>9536</v>
      </c>
      <c r="D731">
        <v>8525</v>
      </c>
      <c r="E731">
        <v>11883</v>
      </c>
    </row>
    <row r="732" spans="1:5">
      <c r="A732" s="142">
        <f>IF(ISBLANK('Jehma routes'!C636),"",DATE(YEAR(A731),MONTH(A731),DAY(A731)+7))</f>
        <v>43245</v>
      </c>
      <c r="B732">
        <v>16518</v>
      </c>
      <c r="C732">
        <v>9154</v>
      </c>
      <c r="D732">
        <v>8611</v>
      </c>
      <c r="E732">
        <v>11672</v>
      </c>
    </row>
    <row r="733" spans="1:5">
      <c r="A733" s="142">
        <f>IF(ISBLANK('Jehma routes'!C637),"",DATE(YEAR(A732),MONTH(A732),DAY(A732)+7))</f>
        <v>43252</v>
      </c>
      <c r="B733">
        <v>16961</v>
      </c>
      <c r="C733">
        <v>9400</v>
      </c>
      <c r="D733">
        <v>8382</v>
      </c>
      <c r="E733">
        <v>11539</v>
      </c>
    </row>
    <row r="734" spans="1:5">
      <c r="A734" s="142">
        <f>IF(ISBLANK('Jehma routes'!C638),"",DATE(YEAR(A733),MONTH(A733),DAY(A733)+7))</f>
        <v>43259</v>
      </c>
      <c r="B734">
        <v>16271</v>
      </c>
      <c r="C734">
        <v>9093</v>
      </c>
      <c r="D734">
        <v>8571</v>
      </c>
      <c r="E734">
        <v>11233</v>
      </c>
    </row>
    <row r="735" spans="1:5">
      <c r="A735" s="142">
        <f>IF(ISBLANK('Jehma routes'!C639),"",DATE(YEAR(A734),MONTH(A734),DAY(A734)+7))</f>
        <v>43266</v>
      </c>
      <c r="B735">
        <v>16271</v>
      </c>
      <c r="C735">
        <v>9093</v>
      </c>
      <c r="D735">
        <v>8571</v>
      </c>
      <c r="E735">
        <v>11233</v>
      </c>
    </row>
    <row r="736" spans="1:5">
      <c r="A736" s="142">
        <f>IF(ISBLANK('Jehma routes'!C640),"",DATE(YEAR(A735),MONTH(A735),DAY(A735)+7))</f>
        <v>43273</v>
      </c>
      <c r="B736">
        <v>16014</v>
      </c>
      <c r="C736">
        <v>9571</v>
      </c>
      <c r="D736">
        <v>8543</v>
      </c>
      <c r="E736">
        <v>11419</v>
      </c>
    </row>
    <row r="737" spans="1:5">
      <c r="A737" s="142">
        <f>IF(ISBLANK('Jehma routes'!C641),"",DATE(YEAR(A736),MONTH(A736),DAY(A736)+7))</f>
        <v>43280</v>
      </c>
      <c r="B737">
        <v>15268</v>
      </c>
      <c r="C737">
        <v>9471</v>
      </c>
      <c r="D737">
        <v>8471</v>
      </c>
      <c r="E737">
        <v>10906</v>
      </c>
    </row>
    <row r="738" spans="1:5">
      <c r="A738" s="142">
        <f>IF(ISBLANK('Jehma routes'!C642),"",DATE(YEAR(A737),MONTH(A737),DAY(A737)+7))</f>
        <v>43287</v>
      </c>
      <c r="B738">
        <v>15429</v>
      </c>
      <c r="C738">
        <v>9236</v>
      </c>
      <c r="D738">
        <v>8293</v>
      </c>
      <c r="E738">
        <v>10094</v>
      </c>
    </row>
    <row r="739" spans="1:5">
      <c r="A739" s="142">
        <f>IF(ISBLANK('Jehma routes'!C643),"",DATE(YEAR(A738),MONTH(A738),DAY(A738)+7))</f>
        <v>43294</v>
      </c>
      <c r="B739">
        <v>18096</v>
      </c>
      <c r="C739">
        <v>9550</v>
      </c>
      <c r="D739">
        <v>8164</v>
      </c>
      <c r="E739">
        <v>9456</v>
      </c>
    </row>
    <row r="740" spans="1:5">
      <c r="A740" s="142">
        <f>IF(ISBLANK('Jehma routes'!C644),"",DATE(YEAR(A739),MONTH(A739),DAY(A739)+7))</f>
        <v>43301</v>
      </c>
      <c r="B740">
        <v>18586</v>
      </c>
      <c r="C740">
        <v>9600</v>
      </c>
      <c r="D740">
        <v>8207</v>
      </c>
      <c r="E740">
        <v>9786</v>
      </c>
    </row>
    <row r="741" spans="1:5">
      <c r="A741" s="142">
        <f>IF(ISBLANK('Jehma routes'!C645),"",DATE(YEAR(A740),MONTH(A740),DAY(A740)+7))</f>
        <v>43308</v>
      </c>
      <c r="B741">
        <v>19657</v>
      </c>
      <c r="C741">
        <v>9174</v>
      </c>
      <c r="D741">
        <v>8107</v>
      </c>
      <c r="E741">
        <v>10064</v>
      </c>
    </row>
    <row r="742" spans="1:5">
      <c r="A742" s="142">
        <f>IF(ISBLANK('Jehma routes'!C646),"",DATE(YEAR(A741),MONTH(A741),DAY(A741)+7))</f>
        <v>43315</v>
      </c>
      <c r="B742">
        <v>20021</v>
      </c>
      <c r="C742">
        <v>8850</v>
      </c>
      <c r="D742">
        <v>8050</v>
      </c>
      <c r="E742">
        <v>10086</v>
      </c>
    </row>
    <row r="743" spans="1:5">
      <c r="A743" s="142">
        <f>IF(ISBLANK('Jehma routes'!C648),"",DATE(YEAR(A742),MONTH(A742),DAY(A742)+7))</f>
        <v>43322</v>
      </c>
      <c r="B743" s="217">
        <v>20021</v>
      </c>
      <c r="C743" s="217">
        <v>8850</v>
      </c>
      <c r="D743" s="217">
        <v>8050</v>
      </c>
      <c r="E743" s="217">
        <v>10086</v>
      </c>
    </row>
    <row r="744" spans="1:5">
      <c r="A744" s="142">
        <f>IF(ISBLANK('Jehma routes'!C649),"",DATE(YEAR(A743),MONTH(A743),DAY(A743)+7))</f>
        <v>43329</v>
      </c>
      <c r="B744" s="217">
        <v>20021</v>
      </c>
      <c r="C744" s="217">
        <v>8850</v>
      </c>
      <c r="D744" s="217">
        <v>8050</v>
      </c>
      <c r="E744" s="217">
        <v>10086</v>
      </c>
    </row>
    <row r="745" spans="1:5">
      <c r="A745" s="142">
        <f t="shared" ref="A745:A762" si="7">A744+7</f>
        <v>43336</v>
      </c>
      <c r="B745">
        <v>21661</v>
      </c>
      <c r="C745" s="217">
        <v>8850</v>
      </c>
      <c r="D745" s="217">
        <v>8050</v>
      </c>
      <c r="E745">
        <v>10028</v>
      </c>
    </row>
    <row r="746" spans="1:5">
      <c r="A746" s="142">
        <f t="shared" si="7"/>
        <v>43343</v>
      </c>
      <c r="B746">
        <v>20993</v>
      </c>
      <c r="C746">
        <v>9414</v>
      </c>
      <c r="D746">
        <v>7354</v>
      </c>
      <c r="E746">
        <v>10928</v>
      </c>
    </row>
    <row r="747" spans="1:5">
      <c r="A747" s="142">
        <f t="shared" si="7"/>
        <v>43350</v>
      </c>
      <c r="B747">
        <v>20600</v>
      </c>
      <c r="C747">
        <v>9646</v>
      </c>
      <c r="D747">
        <v>7336</v>
      </c>
      <c r="E747">
        <v>11119</v>
      </c>
    </row>
    <row r="748" spans="1:5">
      <c r="A748" s="142">
        <f t="shared" si="7"/>
        <v>43357</v>
      </c>
      <c r="B748">
        <v>20839</v>
      </c>
      <c r="C748" s="217">
        <v>10050</v>
      </c>
      <c r="D748" s="217">
        <v>7804</v>
      </c>
      <c r="E748">
        <v>11256</v>
      </c>
    </row>
    <row r="749" spans="1:5">
      <c r="A749" s="142">
        <f t="shared" si="7"/>
        <v>43364</v>
      </c>
      <c r="B749">
        <v>21579</v>
      </c>
      <c r="C749" s="217">
        <v>10857</v>
      </c>
      <c r="D749" s="217">
        <v>8193</v>
      </c>
      <c r="E749">
        <v>11650</v>
      </c>
    </row>
    <row r="750" spans="1:5">
      <c r="A750" s="142">
        <f t="shared" si="7"/>
        <v>43371</v>
      </c>
      <c r="B750">
        <v>23443</v>
      </c>
      <c r="C750" s="217">
        <v>11436</v>
      </c>
      <c r="D750" s="217">
        <v>8218</v>
      </c>
      <c r="E750">
        <v>11839</v>
      </c>
    </row>
    <row r="751" spans="1:5">
      <c r="A751" s="142">
        <f t="shared" si="7"/>
        <v>43378</v>
      </c>
      <c r="B751">
        <v>23493</v>
      </c>
      <c r="C751" s="217">
        <v>12064</v>
      </c>
      <c r="D751" s="217">
        <v>8196</v>
      </c>
      <c r="E751">
        <v>11879</v>
      </c>
    </row>
    <row r="752" spans="1:5">
      <c r="A752" s="142">
        <f t="shared" si="7"/>
        <v>43385</v>
      </c>
      <c r="B752">
        <v>23914</v>
      </c>
      <c r="C752" s="217">
        <v>12679</v>
      </c>
      <c r="D752" s="217">
        <v>8293</v>
      </c>
      <c r="E752">
        <v>11922</v>
      </c>
    </row>
    <row r="753" spans="1:5">
      <c r="A753" s="142">
        <f t="shared" si="7"/>
        <v>43392</v>
      </c>
      <c r="B753">
        <v>23861</v>
      </c>
      <c r="C753" s="217">
        <v>12932</v>
      </c>
      <c r="D753" s="217">
        <v>8304</v>
      </c>
      <c r="E753">
        <v>11113</v>
      </c>
    </row>
    <row r="754" spans="1:5">
      <c r="A754" s="142">
        <f t="shared" si="7"/>
        <v>43399</v>
      </c>
      <c r="B754">
        <v>23861</v>
      </c>
      <c r="C754" s="217">
        <v>13214</v>
      </c>
      <c r="D754" s="217">
        <v>8186</v>
      </c>
      <c r="E754">
        <v>9939</v>
      </c>
    </row>
    <row r="755" spans="1:5">
      <c r="A755" s="142">
        <f t="shared" si="7"/>
        <v>43406</v>
      </c>
      <c r="B755">
        <v>23043</v>
      </c>
      <c r="C755" s="217">
        <v>13086</v>
      </c>
      <c r="D755" s="217">
        <v>7950</v>
      </c>
      <c r="E755">
        <v>8789</v>
      </c>
    </row>
    <row r="756" spans="1:5">
      <c r="A756" s="142">
        <f t="shared" si="7"/>
        <v>43413</v>
      </c>
      <c r="B756">
        <v>22832</v>
      </c>
      <c r="C756" s="217">
        <v>12768</v>
      </c>
      <c r="D756" s="217">
        <v>7821</v>
      </c>
      <c r="E756">
        <v>8050</v>
      </c>
    </row>
    <row r="757" spans="1:5">
      <c r="A757" s="142">
        <f t="shared" si="7"/>
        <v>43420</v>
      </c>
      <c r="B757">
        <v>23279</v>
      </c>
      <c r="C757" s="217">
        <v>12676</v>
      </c>
      <c r="D757" s="217">
        <v>7614</v>
      </c>
      <c r="E757">
        <v>7661</v>
      </c>
    </row>
    <row r="758" spans="1:5">
      <c r="A758" s="142">
        <f t="shared" si="7"/>
        <v>43427</v>
      </c>
      <c r="B758">
        <v>24393</v>
      </c>
      <c r="C758" s="217">
        <v>16888</v>
      </c>
      <c r="D758" s="217">
        <v>7508</v>
      </c>
      <c r="E758">
        <v>7491</v>
      </c>
    </row>
    <row r="759" spans="1:5">
      <c r="A759" s="142">
        <f t="shared" si="7"/>
        <v>43434</v>
      </c>
      <c r="B759">
        <v>24268</v>
      </c>
      <c r="C759" s="217">
        <v>12368</v>
      </c>
      <c r="D759" s="217">
        <v>7371</v>
      </c>
      <c r="E759">
        <v>7364</v>
      </c>
    </row>
    <row r="760" spans="1:5">
      <c r="A760" s="142">
        <f t="shared" si="7"/>
        <v>43441</v>
      </c>
      <c r="B760">
        <v>23550</v>
      </c>
      <c r="C760" s="217">
        <v>12557</v>
      </c>
      <c r="D760" s="217">
        <v>7304</v>
      </c>
      <c r="E760">
        <v>7739</v>
      </c>
    </row>
    <row r="761" spans="1:5">
      <c r="A761" s="142">
        <f t="shared" si="7"/>
        <v>43448</v>
      </c>
      <c r="B761">
        <v>23068</v>
      </c>
      <c r="C761" s="217">
        <v>11718</v>
      </c>
      <c r="D761" s="217">
        <v>7264</v>
      </c>
      <c r="E761">
        <v>8478</v>
      </c>
    </row>
    <row r="762" spans="1:5">
      <c r="A762" s="142">
        <f t="shared" si="7"/>
        <v>43455</v>
      </c>
      <c r="B762">
        <v>21904</v>
      </c>
      <c r="C762" s="217">
        <v>10043</v>
      </c>
      <c r="D762" s="217">
        <v>7157</v>
      </c>
      <c r="E762">
        <v>8764</v>
      </c>
    </row>
    <row r="763" spans="1:5">
      <c r="A763" s="142">
        <f t="shared" ref="A763:A787" si="8">A762+7</f>
        <v>43462</v>
      </c>
      <c r="B763">
        <v>21904</v>
      </c>
      <c r="C763" s="217">
        <v>10043</v>
      </c>
      <c r="D763" s="217">
        <v>7157</v>
      </c>
      <c r="E763">
        <v>8764</v>
      </c>
    </row>
    <row r="764" spans="1:5">
      <c r="A764" s="142">
        <f t="shared" si="8"/>
        <v>43469</v>
      </c>
      <c r="B764">
        <v>20636</v>
      </c>
      <c r="C764" s="217">
        <v>9179</v>
      </c>
      <c r="D764" s="217">
        <v>6921</v>
      </c>
      <c r="E764">
        <v>8406</v>
      </c>
    </row>
    <row r="765" spans="1:5">
      <c r="A765" s="142">
        <f t="shared" si="8"/>
        <v>43476</v>
      </c>
      <c r="B765">
        <v>17921</v>
      </c>
      <c r="C765" s="217">
        <v>7779</v>
      </c>
      <c r="D765" s="217">
        <v>6675</v>
      </c>
      <c r="E765">
        <v>8048</v>
      </c>
    </row>
    <row r="766" spans="1:5">
      <c r="A766" s="142">
        <f t="shared" si="8"/>
        <v>43483</v>
      </c>
      <c r="B766">
        <v>15836</v>
      </c>
      <c r="C766" s="217">
        <v>6429</v>
      </c>
      <c r="D766" s="217">
        <v>6164</v>
      </c>
      <c r="E766">
        <v>6789</v>
      </c>
    </row>
    <row r="767" spans="1:5">
      <c r="A767" s="142">
        <f t="shared" si="8"/>
        <v>43490</v>
      </c>
      <c r="B767">
        <v>13107</v>
      </c>
      <c r="C767" s="217">
        <v>5407</v>
      </c>
      <c r="D767" s="217">
        <v>5729</v>
      </c>
      <c r="E767">
        <v>5567</v>
      </c>
    </row>
    <row r="768" spans="1:5">
      <c r="A768" s="142">
        <f t="shared" si="8"/>
        <v>43497</v>
      </c>
      <c r="B768">
        <v>11618</v>
      </c>
      <c r="C768" s="217">
        <v>4836</v>
      </c>
      <c r="D768" s="217">
        <v>4357</v>
      </c>
      <c r="E768">
        <v>4461</v>
      </c>
    </row>
    <row r="769" spans="1:5">
      <c r="A769" s="142">
        <f t="shared" si="8"/>
        <v>43504</v>
      </c>
      <c r="B769">
        <v>10814</v>
      </c>
      <c r="C769" s="217">
        <v>4879</v>
      </c>
      <c r="D769" s="217">
        <v>3933</v>
      </c>
      <c r="E769">
        <v>4416</v>
      </c>
    </row>
    <row r="770" spans="1:5">
      <c r="A770" s="142">
        <f t="shared" si="8"/>
        <v>43511</v>
      </c>
      <c r="B770">
        <v>11103</v>
      </c>
      <c r="C770" s="217">
        <v>5886</v>
      </c>
      <c r="D770" s="217">
        <v>4082</v>
      </c>
      <c r="E770">
        <v>6334</v>
      </c>
    </row>
    <row r="771" spans="1:5">
      <c r="A771" s="142">
        <f t="shared" si="8"/>
        <v>43518</v>
      </c>
      <c r="B771">
        <v>12929</v>
      </c>
      <c r="C771" s="217">
        <v>6607</v>
      </c>
      <c r="D771" s="217">
        <v>4668</v>
      </c>
      <c r="E771">
        <v>8394</v>
      </c>
    </row>
    <row r="772" spans="1:5">
      <c r="A772" s="142">
        <f t="shared" si="8"/>
        <v>43525</v>
      </c>
      <c r="B772">
        <v>14307</v>
      </c>
      <c r="C772" s="217">
        <v>6679</v>
      </c>
      <c r="D772" s="217">
        <v>5450</v>
      </c>
      <c r="E772">
        <v>9225</v>
      </c>
    </row>
    <row r="773" spans="1:5">
      <c r="A773" s="142">
        <f t="shared" si="8"/>
        <v>43532</v>
      </c>
      <c r="B773">
        <v>15529</v>
      </c>
      <c r="C773" s="217">
        <v>6829</v>
      </c>
      <c r="D773" s="217">
        <v>6171</v>
      </c>
      <c r="E773">
        <v>9028</v>
      </c>
    </row>
    <row r="774" spans="1:5">
      <c r="A774" s="142">
        <f t="shared" si="8"/>
        <v>43539</v>
      </c>
      <c r="B774">
        <v>14071</v>
      </c>
      <c r="C774" s="217">
        <v>7121</v>
      </c>
      <c r="D774" s="217">
        <v>6514</v>
      </c>
      <c r="E774">
        <v>8517</v>
      </c>
    </row>
    <row r="775" spans="1:5">
      <c r="A775" s="142">
        <f t="shared" si="8"/>
        <v>43546</v>
      </c>
      <c r="B775">
        <v>13171</v>
      </c>
      <c r="C775" s="217">
        <v>7800</v>
      </c>
      <c r="D775" s="217">
        <v>6693</v>
      </c>
      <c r="E775">
        <v>9199</v>
      </c>
    </row>
    <row r="776" spans="1:5">
      <c r="A776" s="142">
        <f t="shared" si="8"/>
        <v>43553</v>
      </c>
      <c r="B776">
        <v>12950</v>
      </c>
      <c r="C776" s="217">
        <v>7886</v>
      </c>
      <c r="D776" s="217">
        <v>6736</v>
      </c>
      <c r="E776">
        <v>7983</v>
      </c>
    </row>
    <row r="777" spans="1:5">
      <c r="A777" s="142">
        <f t="shared" si="8"/>
        <v>43560</v>
      </c>
      <c r="B777">
        <v>12700</v>
      </c>
      <c r="C777" s="217">
        <v>6386</v>
      </c>
      <c r="D777" s="217">
        <v>6471</v>
      </c>
      <c r="E777">
        <v>6975</v>
      </c>
    </row>
    <row r="778" spans="1:5">
      <c r="A778" s="142">
        <f t="shared" si="8"/>
        <v>43567</v>
      </c>
      <c r="B778">
        <v>12543</v>
      </c>
      <c r="C778" s="217">
        <v>5343</v>
      </c>
      <c r="D778" s="217">
        <v>6139</v>
      </c>
      <c r="E778">
        <v>6439</v>
      </c>
    </row>
    <row r="779" spans="1:5">
      <c r="A779" s="142">
        <f t="shared" si="8"/>
        <v>43574</v>
      </c>
      <c r="B779">
        <v>12457</v>
      </c>
      <c r="C779" s="217">
        <v>5088</v>
      </c>
      <c r="D779" s="217">
        <v>6043</v>
      </c>
      <c r="E779">
        <v>7256</v>
      </c>
    </row>
    <row r="780" spans="1:5">
      <c r="A780" s="142">
        <f t="shared" si="8"/>
        <v>43581</v>
      </c>
      <c r="B780">
        <v>12450</v>
      </c>
      <c r="C780" s="217">
        <v>4996</v>
      </c>
      <c r="D780" s="217">
        <v>6114</v>
      </c>
      <c r="E780">
        <v>8867</v>
      </c>
    </row>
    <row r="781" spans="1:5">
      <c r="A781" s="142">
        <f t="shared" si="8"/>
        <v>43588</v>
      </c>
      <c r="B781">
        <v>12429</v>
      </c>
      <c r="C781" s="217">
        <v>4954</v>
      </c>
      <c r="D781" s="217">
        <v>6150</v>
      </c>
      <c r="E781">
        <v>8443</v>
      </c>
    </row>
    <row r="782" spans="1:5">
      <c r="A782" s="142">
        <f t="shared" si="8"/>
        <v>43595</v>
      </c>
      <c r="B782">
        <v>12643</v>
      </c>
      <c r="C782" s="217">
        <v>4954</v>
      </c>
      <c r="D782" s="217">
        <v>6207</v>
      </c>
      <c r="E782">
        <v>9078</v>
      </c>
    </row>
    <row r="783" spans="1:5">
      <c r="A783" s="142">
        <f t="shared" si="8"/>
        <v>43602</v>
      </c>
      <c r="B783">
        <v>12779</v>
      </c>
      <c r="C783" s="217">
        <v>4968</v>
      </c>
      <c r="D783" s="217">
        <v>6240</v>
      </c>
      <c r="E783">
        <v>8686</v>
      </c>
    </row>
    <row r="784" spans="1:5">
      <c r="A784" s="142">
        <f t="shared" si="8"/>
        <v>43609</v>
      </c>
      <c r="B784">
        <v>12996</v>
      </c>
      <c r="C784" s="217">
        <v>5051</v>
      </c>
      <c r="D784" s="217">
        <v>6393</v>
      </c>
      <c r="E784">
        <v>8336</v>
      </c>
    </row>
    <row r="785" spans="1:5">
      <c r="A785" s="142">
        <f t="shared" si="8"/>
        <v>43616</v>
      </c>
      <c r="B785">
        <v>13196</v>
      </c>
      <c r="C785" s="217">
        <v>5211</v>
      </c>
      <c r="D785" s="217">
        <v>6454</v>
      </c>
      <c r="E785">
        <v>7344</v>
      </c>
    </row>
    <row r="786" spans="1:5">
      <c r="A786" s="142">
        <f t="shared" si="8"/>
        <v>43623</v>
      </c>
      <c r="B786">
        <v>13564</v>
      </c>
      <c r="C786" s="217">
        <v>7706</v>
      </c>
      <c r="D786" s="217">
        <v>8732</v>
      </c>
      <c r="E786">
        <v>6696</v>
      </c>
    </row>
    <row r="787" spans="1:5">
      <c r="A787" s="142">
        <f t="shared" si="8"/>
        <v>43630</v>
      </c>
      <c r="B787">
        <v>14136</v>
      </c>
      <c r="C787" s="217">
        <v>6264</v>
      </c>
      <c r="D787" s="217">
        <v>6571</v>
      </c>
      <c r="E787">
        <v>6686</v>
      </c>
    </row>
    <row r="788" spans="1:5">
      <c r="A788" s="142">
        <v>43640</v>
      </c>
      <c r="B788">
        <v>16346</v>
      </c>
      <c r="C788" s="217">
        <v>8107</v>
      </c>
      <c r="D788" s="217">
        <v>6429</v>
      </c>
      <c r="E788">
        <v>8570</v>
      </c>
    </row>
    <row r="789" spans="1:5">
      <c r="A789" s="142">
        <f t="shared" ref="A789:A813" si="9">A788+7</f>
        <v>43647</v>
      </c>
      <c r="B789">
        <v>18396</v>
      </c>
      <c r="C789" s="217">
        <v>8729</v>
      </c>
      <c r="D789" s="217">
        <v>6100</v>
      </c>
      <c r="E789">
        <v>7900</v>
      </c>
    </row>
    <row r="790" spans="1:5">
      <c r="A790" s="142">
        <f t="shared" si="9"/>
        <v>43654</v>
      </c>
      <c r="B790">
        <v>19771</v>
      </c>
      <c r="C790" s="217">
        <v>9250</v>
      </c>
      <c r="D790" s="217">
        <v>5879</v>
      </c>
      <c r="E790">
        <v>7617</v>
      </c>
    </row>
    <row r="791" spans="1:5">
      <c r="A791" s="142">
        <f t="shared" si="9"/>
        <v>43661</v>
      </c>
      <c r="B791">
        <v>20986</v>
      </c>
      <c r="C791" s="217">
        <v>9900</v>
      </c>
      <c r="D791" s="217">
        <v>5679</v>
      </c>
      <c r="E791">
        <v>7983</v>
      </c>
    </row>
    <row r="792" spans="1:5">
      <c r="A792" s="142">
        <f t="shared" si="9"/>
        <v>43668</v>
      </c>
      <c r="B792">
        <v>23114</v>
      </c>
      <c r="C792" s="217">
        <v>9996</v>
      </c>
      <c r="D792" s="217">
        <v>5889</v>
      </c>
      <c r="E792">
        <v>9533</v>
      </c>
    </row>
    <row r="793" spans="1:5">
      <c r="A793" s="142">
        <f t="shared" si="9"/>
        <v>43675</v>
      </c>
      <c r="B793">
        <v>23186</v>
      </c>
      <c r="C793" s="217">
        <v>9586</v>
      </c>
      <c r="D793" s="217">
        <v>6507</v>
      </c>
      <c r="E793">
        <v>10150</v>
      </c>
    </row>
    <row r="794" spans="1:5">
      <c r="A794" s="142">
        <f t="shared" si="9"/>
        <v>43682</v>
      </c>
      <c r="B794">
        <v>22593</v>
      </c>
      <c r="C794" s="217">
        <v>9264</v>
      </c>
      <c r="D794" s="217">
        <v>6636</v>
      </c>
      <c r="E794">
        <v>9650</v>
      </c>
    </row>
    <row r="795" spans="1:5">
      <c r="A795" s="142">
        <f t="shared" si="9"/>
        <v>43689</v>
      </c>
      <c r="B795" s="78">
        <v>23086</v>
      </c>
      <c r="C795" s="205">
        <v>9221</v>
      </c>
      <c r="D795" s="205">
        <v>6756</v>
      </c>
      <c r="E795" s="78">
        <v>9456</v>
      </c>
    </row>
    <row r="796" spans="1:5">
      <c r="A796" s="142">
        <f t="shared" si="9"/>
        <v>43696</v>
      </c>
      <c r="B796" s="78">
        <v>26171</v>
      </c>
      <c r="C796" s="205">
        <v>9364</v>
      </c>
      <c r="D796" s="205">
        <v>7179</v>
      </c>
      <c r="E796" s="78">
        <v>10639</v>
      </c>
    </row>
    <row r="797" spans="1:5">
      <c r="A797" s="142">
        <f t="shared" si="9"/>
        <v>43703</v>
      </c>
      <c r="B797" s="78">
        <v>27521</v>
      </c>
      <c r="C797" s="205">
        <v>9900</v>
      </c>
      <c r="D797" s="205">
        <v>7986</v>
      </c>
      <c r="E797" s="78">
        <v>11844</v>
      </c>
    </row>
    <row r="798" spans="1:5">
      <c r="A798" s="142">
        <f t="shared" si="9"/>
        <v>43710</v>
      </c>
      <c r="B798" s="78">
        <v>27579</v>
      </c>
      <c r="C798" s="205">
        <v>10543</v>
      </c>
      <c r="D798" s="205">
        <v>8579</v>
      </c>
      <c r="E798" s="78">
        <v>13389</v>
      </c>
    </row>
    <row r="799" spans="1:5">
      <c r="A799" s="142">
        <f t="shared" si="9"/>
        <v>43717</v>
      </c>
      <c r="B799" s="78">
        <v>27568</v>
      </c>
      <c r="C799" s="205">
        <v>11029</v>
      </c>
      <c r="D799" s="205">
        <v>8900</v>
      </c>
      <c r="E799" s="78">
        <v>13022</v>
      </c>
    </row>
    <row r="800" spans="1:5">
      <c r="A800" s="142">
        <f t="shared" si="9"/>
        <v>43724</v>
      </c>
      <c r="B800" s="78">
        <v>27493</v>
      </c>
      <c r="C800" s="205">
        <v>11164</v>
      </c>
      <c r="D800" s="205">
        <v>8743</v>
      </c>
      <c r="E800" s="78">
        <v>12386</v>
      </c>
    </row>
    <row r="801" spans="1:5">
      <c r="A801" s="142">
        <f t="shared" si="9"/>
        <v>43731</v>
      </c>
      <c r="B801" s="78">
        <v>28629</v>
      </c>
      <c r="C801" s="205">
        <v>11282</v>
      </c>
      <c r="D801" s="205">
        <v>8561</v>
      </c>
      <c r="E801" s="78">
        <v>12778</v>
      </c>
    </row>
    <row r="802" spans="1:5">
      <c r="A802" s="142">
        <f t="shared" si="9"/>
        <v>43738</v>
      </c>
      <c r="B802" s="78">
        <v>28804</v>
      </c>
      <c r="C802" s="205">
        <v>11529</v>
      </c>
      <c r="D802" s="205">
        <v>8418</v>
      </c>
      <c r="E802" s="78">
        <v>12392</v>
      </c>
    </row>
    <row r="803" spans="1:5">
      <c r="A803" s="142">
        <f t="shared" si="9"/>
        <v>43745</v>
      </c>
      <c r="B803" s="78">
        <v>27543</v>
      </c>
      <c r="C803" s="205">
        <v>10921</v>
      </c>
      <c r="D803" s="205">
        <v>8268</v>
      </c>
      <c r="E803" s="78">
        <v>12161</v>
      </c>
    </row>
    <row r="804" spans="1:5">
      <c r="A804" s="142">
        <f t="shared" si="9"/>
        <v>43752</v>
      </c>
      <c r="B804" s="78">
        <v>26493</v>
      </c>
      <c r="C804" s="205">
        <v>10914</v>
      </c>
      <c r="D804" s="205">
        <v>8154</v>
      </c>
      <c r="E804" s="78">
        <v>12822</v>
      </c>
    </row>
    <row r="805" spans="1:5">
      <c r="A805" s="142">
        <f t="shared" si="9"/>
        <v>43759</v>
      </c>
      <c r="B805" s="78">
        <v>26236</v>
      </c>
      <c r="C805" s="205">
        <v>10854</v>
      </c>
      <c r="D805" s="205">
        <v>8218</v>
      </c>
      <c r="E805" s="78">
        <v>12817</v>
      </c>
    </row>
    <row r="806" spans="1:5">
      <c r="A806" s="142">
        <f t="shared" si="9"/>
        <v>43766</v>
      </c>
      <c r="B806" s="78">
        <v>25586</v>
      </c>
      <c r="C806" s="205">
        <v>10164</v>
      </c>
      <c r="D806" s="205">
        <v>8180</v>
      </c>
      <c r="E806" s="78">
        <v>12769</v>
      </c>
    </row>
    <row r="807" spans="1:5">
      <c r="A807" s="142">
        <f t="shared" si="9"/>
        <v>43773</v>
      </c>
      <c r="B807" s="78">
        <v>23107</v>
      </c>
      <c r="C807" s="205">
        <v>8950</v>
      </c>
      <c r="D807" s="205">
        <v>7900</v>
      </c>
      <c r="E807" s="78">
        <v>10644</v>
      </c>
    </row>
    <row r="808" spans="1:5">
      <c r="A808" s="142">
        <f t="shared" si="9"/>
        <v>43780</v>
      </c>
      <c r="B808" s="78">
        <v>18500</v>
      </c>
      <c r="C808" s="205">
        <v>8321</v>
      </c>
      <c r="D808" s="205">
        <v>7521</v>
      </c>
      <c r="E808" s="78">
        <v>7178</v>
      </c>
    </row>
    <row r="809" spans="1:5">
      <c r="A809" s="142">
        <f t="shared" si="9"/>
        <v>43787</v>
      </c>
      <c r="B809" s="78">
        <v>14925</v>
      </c>
      <c r="C809" s="205">
        <v>7929</v>
      </c>
      <c r="D809" s="205">
        <v>7257</v>
      </c>
      <c r="E809" s="78">
        <v>6400</v>
      </c>
    </row>
    <row r="810" spans="1:5">
      <c r="A810" s="142">
        <f t="shared" si="9"/>
        <v>43794</v>
      </c>
      <c r="B810" s="78">
        <v>15111</v>
      </c>
      <c r="C810" s="205">
        <v>7621</v>
      </c>
      <c r="D810" s="205">
        <v>7054</v>
      </c>
      <c r="E810" s="78">
        <v>6683</v>
      </c>
    </row>
    <row r="811" spans="1:5">
      <c r="A811" s="142">
        <f t="shared" si="9"/>
        <v>43801</v>
      </c>
      <c r="B811" s="78">
        <v>16421</v>
      </c>
      <c r="C811" s="205">
        <v>7871</v>
      </c>
      <c r="D811" s="205">
        <v>7050</v>
      </c>
      <c r="E811" s="78">
        <v>7990</v>
      </c>
    </row>
    <row r="812" spans="1:5">
      <c r="A812" s="142">
        <f t="shared" si="9"/>
        <v>43808</v>
      </c>
      <c r="B812" s="78">
        <v>16629</v>
      </c>
      <c r="C812" s="205">
        <v>7961</v>
      </c>
      <c r="D812" s="205">
        <v>7093</v>
      </c>
      <c r="E812" s="78">
        <v>8400</v>
      </c>
    </row>
    <row r="813" spans="1:5">
      <c r="A813" s="142">
        <f t="shared" si="9"/>
        <v>43815</v>
      </c>
      <c r="B813" s="78">
        <v>16371</v>
      </c>
      <c r="C813" s="205">
        <v>9694</v>
      </c>
      <c r="D813" s="205">
        <v>7029</v>
      </c>
      <c r="E813" s="78">
        <v>8222</v>
      </c>
    </row>
    <row r="814" spans="1:5">
      <c r="A814" s="142">
        <v>43836</v>
      </c>
      <c r="B814" s="78">
        <v>14700</v>
      </c>
      <c r="C814" s="205">
        <v>9825</v>
      </c>
      <c r="D814" s="205">
        <v>7164</v>
      </c>
      <c r="E814" s="78">
        <v>4344</v>
      </c>
    </row>
    <row r="815" spans="1:5">
      <c r="A815" s="142">
        <v>43840</v>
      </c>
      <c r="B815" s="78">
        <v>13864</v>
      </c>
      <c r="C815" s="205">
        <v>9488</v>
      </c>
      <c r="D815" s="205">
        <v>5969</v>
      </c>
      <c r="E815" s="78">
        <v>3011</v>
      </c>
    </row>
    <row r="816" spans="1:5">
      <c r="A816" s="142">
        <f t="shared" ref="A816:A878" si="10">A815+7</f>
        <v>43847</v>
      </c>
      <c r="B816" s="78">
        <v>13814</v>
      </c>
      <c r="C816" s="205">
        <v>9119</v>
      </c>
      <c r="D816" s="205">
        <v>5400</v>
      </c>
      <c r="E816" s="78">
        <v>3036</v>
      </c>
    </row>
    <row r="817" spans="1:5">
      <c r="A817" s="142">
        <f t="shared" si="10"/>
        <v>43854</v>
      </c>
      <c r="B817" s="78">
        <v>15186</v>
      </c>
      <c r="C817" s="205">
        <v>8675</v>
      </c>
      <c r="D817" s="205">
        <v>5180</v>
      </c>
      <c r="E817" s="78">
        <v>2969</v>
      </c>
    </row>
    <row r="818" spans="1:5">
      <c r="A818" s="142">
        <f t="shared" si="10"/>
        <v>43861</v>
      </c>
      <c r="B818" s="78">
        <v>15850</v>
      </c>
      <c r="C818" s="205">
        <v>8294</v>
      </c>
      <c r="D818" s="205">
        <v>4805</v>
      </c>
      <c r="E818" s="78">
        <v>2928</v>
      </c>
    </row>
    <row r="819" spans="1:5">
      <c r="A819" s="142">
        <f t="shared" si="10"/>
        <v>43868</v>
      </c>
      <c r="B819" s="78">
        <v>16604</v>
      </c>
      <c r="C819" s="205">
        <v>8094</v>
      </c>
      <c r="D819" s="205">
        <v>4352</v>
      </c>
      <c r="E819" s="78">
        <v>2961</v>
      </c>
    </row>
    <row r="820" spans="1:5">
      <c r="A820" s="142">
        <f t="shared" si="10"/>
        <v>43875</v>
      </c>
      <c r="B820" s="78">
        <v>16893</v>
      </c>
      <c r="C820" s="205">
        <v>7997</v>
      </c>
      <c r="D820" s="205">
        <v>4143</v>
      </c>
      <c r="E820" s="78">
        <v>2955</v>
      </c>
    </row>
    <row r="821" spans="1:5">
      <c r="A821" s="142">
        <f t="shared" si="10"/>
        <v>43882</v>
      </c>
      <c r="B821" s="78">
        <v>17893</v>
      </c>
      <c r="C821" s="205">
        <v>8306</v>
      </c>
      <c r="D821" s="205">
        <v>4147</v>
      </c>
      <c r="E821" s="78">
        <v>3161</v>
      </c>
    </row>
    <row r="822" spans="1:5">
      <c r="A822" s="142">
        <f t="shared" si="10"/>
        <v>43889</v>
      </c>
      <c r="B822" s="78">
        <v>18246</v>
      </c>
      <c r="C822" s="205">
        <v>8847</v>
      </c>
      <c r="D822" s="205">
        <v>4241</v>
      </c>
      <c r="E822" s="78">
        <v>3602</v>
      </c>
    </row>
    <row r="823" spans="1:5">
      <c r="A823" s="142">
        <f t="shared" si="10"/>
        <v>43896</v>
      </c>
      <c r="B823" s="78">
        <v>18279</v>
      </c>
      <c r="C823" s="205">
        <v>9638</v>
      </c>
      <c r="D823" s="205">
        <v>4328</v>
      </c>
      <c r="E823" s="78">
        <v>4800</v>
      </c>
    </row>
    <row r="824" spans="1:5">
      <c r="A824" s="142">
        <f t="shared" si="10"/>
        <v>43903</v>
      </c>
      <c r="B824" s="78">
        <v>18407</v>
      </c>
      <c r="C824" s="205">
        <v>11144</v>
      </c>
      <c r="D824" s="205">
        <v>4988</v>
      </c>
      <c r="E824" s="78">
        <v>6089</v>
      </c>
    </row>
    <row r="825" spans="1:5">
      <c r="A825" s="142">
        <f t="shared" si="10"/>
        <v>43910</v>
      </c>
      <c r="B825" s="78">
        <v>18300</v>
      </c>
      <c r="C825" s="205">
        <v>11975</v>
      </c>
      <c r="D825" s="205">
        <v>5432</v>
      </c>
      <c r="E825" s="78">
        <v>5713</v>
      </c>
    </row>
    <row r="826" spans="1:5">
      <c r="A826" s="142">
        <f t="shared" si="10"/>
        <v>43917</v>
      </c>
      <c r="B826" s="78">
        <v>16782</v>
      </c>
      <c r="C826" s="205">
        <v>10625</v>
      </c>
      <c r="D826" s="205">
        <v>5547</v>
      </c>
      <c r="E826" s="78">
        <v>4733</v>
      </c>
    </row>
    <row r="827" spans="1:5">
      <c r="A827" s="142">
        <f t="shared" si="10"/>
        <v>43924</v>
      </c>
      <c r="B827" s="78">
        <v>13857</v>
      </c>
      <c r="C827" s="205">
        <v>8413</v>
      </c>
      <c r="D827" s="205">
        <v>5222</v>
      </c>
      <c r="E827" s="471">
        <v>3417</v>
      </c>
    </row>
    <row r="828" spans="1:5">
      <c r="A828" s="142">
        <f t="shared" si="10"/>
        <v>43931</v>
      </c>
      <c r="B828" s="78">
        <v>12696</v>
      </c>
      <c r="C828" s="205">
        <v>7113</v>
      </c>
      <c r="D828" s="205">
        <v>4573</v>
      </c>
      <c r="E828" s="78">
        <v>2894</v>
      </c>
    </row>
    <row r="829" spans="1:5">
      <c r="A829" s="142">
        <f t="shared" si="10"/>
        <v>43938</v>
      </c>
      <c r="B829" s="78">
        <v>11554</v>
      </c>
      <c r="C829" s="205">
        <v>6325</v>
      </c>
      <c r="D829" s="205">
        <v>4150</v>
      </c>
      <c r="E829" s="78">
        <v>2528</v>
      </c>
    </row>
    <row r="830" spans="1:5">
      <c r="A830" s="142">
        <f t="shared" si="10"/>
        <v>43945</v>
      </c>
      <c r="B830" s="78">
        <v>10700</v>
      </c>
      <c r="C830" s="205">
        <v>5419</v>
      </c>
      <c r="D830" s="205">
        <v>3984</v>
      </c>
      <c r="E830" s="78">
        <v>2786</v>
      </c>
    </row>
    <row r="831" spans="1:5">
      <c r="A831" s="142">
        <f t="shared" si="10"/>
        <v>43952</v>
      </c>
      <c r="B831" s="78">
        <v>11893</v>
      </c>
      <c r="C831" s="205">
        <v>4779</v>
      </c>
      <c r="D831" s="205">
        <v>4020</v>
      </c>
      <c r="E831" s="78">
        <v>3594</v>
      </c>
    </row>
    <row r="832" spans="1:5">
      <c r="A832" s="142">
        <f t="shared" si="10"/>
        <v>43959</v>
      </c>
      <c r="B832" s="78">
        <v>12500</v>
      </c>
      <c r="C832" s="205">
        <v>4391</v>
      </c>
      <c r="D832" s="205">
        <v>4106</v>
      </c>
      <c r="E832" s="78">
        <v>4088</v>
      </c>
    </row>
    <row r="833" spans="1:5">
      <c r="A833" s="142">
        <f t="shared" si="10"/>
        <v>43966</v>
      </c>
      <c r="B833" s="78">
        <v>12621</v>
      </c>
      <c r="C833" s="205">
        <v>4019</v>
      </c>
      <c r="D833" s="205">
        <v>4409</v>
      </c>
      <c r="E833" s="78">
        <v>5061</v>
      </c>
    </row>
    <row r="834" spans="1:5">
      <c r="A834" s="142">
        <f t="shared" si="10"/>
        <v>43973</v>
      </c>
      <c r="B834" s="78">
        <v>12329</v>
      </c>
      <c r="C834" s="205">
        <v>3769</v>
      </c>
      <c r="D834" s="205">
        <v>4966</v>
      </c>
      <c r="E834" s="78">
        <v>6208</v>
      </c>
    </row>
    <row r="835" spans="1:5">
      <c r="A835" s="142">
        <f t="shared" si="10"/>
        <v>43980</v>
      </c>
      <c r="B835" s="78">
        <v>11725</v>
      </c>
      <c r="C835" s="205">
        <v>3616</v>
      </c>
      <c r="D835" s="205">
        <v>5566</v>
      </c>
      <c r="E835" s="78">
        <v>6494</v>
      </c>
    </row>
    <row r="836" spans="1:5">
      <c r="A836" s="142">
        <f t="shared" si="10"/>
        <v>43987</v>
      </c>
      <c r="B836" s="78">
        <v>11611</v>
      </c>
      <c r="C836" s="205">
        <v>3771</v>
      </c>
      <c r="D836" s="205">
        <v>6350</v>
      </c>
      <c r="E836" s="78">
        <v>6111</v>
      </c>
    </row>
    <row r="837" spans="1:5">
      <c r="A837" s="142">
        <f t="shared" si="10"/>
        <v>43994</v>
      </c>
      <c r="B837" s="78">
        <v>12150</v>
      </c>
      <c r="C837" s="205">
        <v>4250</v>
      </c>
      <c r="D837" s="205">
        <v>7206</v>
      </c>
      <c r="E837" s="78">
        <v>6972</v>
      </c>
    </row>
    <row r="838" spans="1:5">
      <c r="A838" s="142">
        <f t="shared" si="10"/>
        <v>44001</v>
      </c>
      <c r="B838" s="78">
        <v>12179</v>
      </c>
      <c r="C838" s="205">
        <v>5656</v>
      </c>
      <c r="D838" s="205">
        <v>8121</v>
      </c>
      <c r="E838" s="78">
        <v>7709</v>
      </c>
    </row>
    <row r="839" spans="1:5">
      <c r="A839" s="142">
        <f t="shared" si="10"/>
        <v>44008</v>
      </c>
      <c r="B839" s="78">
        <v>12950</v>
      </c>
      <c r="C839" s="205">
        <v>6494</v>
      </c>
      <c r="D839" s="205">
        <v>8394</v>
      </c>
      <c r="E839" s="78">
        <v>7633</v>
      </c>
    </row>
    <row r="840" spans="1:5">
      <c r="A840" s="142">
        <f t="shared" si="10"/>
        <v>44015</v>
      </c>
      <c r="B840" s="78">
        <v>15482</v>
      </c>
      <c r="C840" s="205">
        <v>7575</v>
      </c>
      <c r="D840" s="205">
        <v>8488</v>
      </c>
      <c r="E840" s="78">
        <v>7011</v>
      </c>
    </row>
    <row r="841" spans="1:5">
      <c r="A841" s="142">
        <f t="shared" si="10"/>
        <v>44022</v>
      </c>
      <c r="B841" s="78">
        <v>20300</v>
      </c>
      <c r="C841" s="205">
        <v>9244</v>
      </c>
      <c r="D841" s="205">
        <v>8515</v>
      </c>
      <c r="E841" s="78">
        <v>6917</v>
      </c>
    </row>
    <row r="842" spans="1:5">
      <c r="A842" s="142">
        <f t="shared" si="10"/>
        <v>44029</v>
      </c>
      <c r="B842" s="78">
        <v>21775</v>
      </c>
      <c r="C842" s="205">
        <v>10253</v>
      </c>
      <c r="D842" s="205">
        <v>8556</v>
      </c>
      <c r="E842" s="78">
        <v>7944</v>
      </c>
    </row>
    <row r="843" spans="1:5">
      <c r="A843" s="142">
        <f t="shared" si="10"/>
        <v>44036</v>
      </c>
      <c r="B843" s="78">
        <v>20668</v>
      </c>
      <c r="C843" s="205">
        <v>11038</v>
      </c>
      <c r="D843" s="205">
        <v>8421</v>
      </c>
      <c r="E843" s="78">
        <v>8400</v>
      </c>
    </row>
    <row r="844" spans="1:5">
      <c r="A844" s="142">
        <f t="shared" si="10"/>
        <v>44043</v>
      </c>
      <c r="B844" s="78">
        <v>19357</v>
      </c>
      <c r="C844" s="205">
        <v>11213</v>
      </c>
      <c r="D844" s="205">
        <v>8242</v>
      </c>
      <c r="E844" s="78">
        <v>7744</v>
      </c>
    </row>
    <row r="845" spans="1:5">
      <c r="A845" s="142">
        <f t="shared" si="10"/>
        <v>44050</v>
      </c>
      <c r="B845" s="78">
        <v>21857</v>
      </c>
      <c r="C845" s="205">
        <v>11063</v>
      </c>
      <c r="D845" s="205">
        <v>8063</v>
      </c>
      <c r="E845" s="78">
        <v>7419</v>
      </c>
    </row>
    <row r="846" spans="1:5">
      <c r="A846" s="142">
        <f t="shared" si="10"/>
        <v>44057</v>
      </c>
      <c r="B846" s="78">
        <v>24921</v>
      </c>
      <c r="C846" s="205">
        <v>11388</v>
      </c>
      <c r="D846" s="205">
        <v>8006</v>
      </c>
      <c r="E846" s="78">
        <v>8122</v>
      </c>
    </row>
    <row r="847" spans="1:5">
      <c r="A847" s="142">
        <f t="shared" si="10"/>
        <v>44064</v>
      </c>
      <c r="B847" s="78">
        <v>25404</v>
      </c>
      <c r="C847" s="205">
        <v>12275</v>
      </c>
      <c r="D847" s="205">
        <v>8222</v>
      </c>
      <c r="E847" s="78">
        <v>8758</v>
      </c>
    </row>
    <row r="848" spans="1:5">
      <c r="A848" s="142">
        <f t="shared" si="10"/>
        <v>44071</v>
      </c>
      <c r="B848" s="78">
        <v>24107</v>
      </c>
      <c r="C848" s="205">
        <v>12363</v>
      </c>
      <c r="D848" s="205">
        <v>8291</v>
      </c>
      <c r="E848" s="78">
        <v>8875</v>
      </c>
    </row>
    <row r="849" spans="1:5">
      <c r="A849" s="142">
        <f t="shared" si="10"/>
        <v>44078</v>
      </c>
      <c r="B849" s="78">
        <v>23189</v>
      </c>
      <c r="C849" s="205">
        <v>12443</v>
      </c>
      <c r="D849" s="205">
        <v>8472</v>
      </c>
      <c r="E849" s="78">
        <v>8893</v>
      </c>
    </row>
    <row r="850" spans="1:5">
      <c r="A850" s="142">
        <f t="shared" si="10"/>
        <v>44085</v>
      </c>
      <c r="B850" s="78">
        <v>21479</v>
      </c>
      <c r="C850" s="205">
        <v>12229</v>
      </c>
      <c r="D850" s="205">
        <v>8797</v>
      </c>
      <c r="E850" s="78">
        <v>8531</v>
      </c>
    </row>
    <row r="851" spans="1:5">
      <c r="A851" s="142">
        <f t="shared" si="10"/>
        <v>44092</v>
      </c>
      <c r="B851" s="78">
        <v>20614</v>
      </c>
      <c r="C851" s="205">
        <v>12429</v>
      </c>
      <c r="D851" s="205">
        <v>8981</v>
      </c>
      <c r="E851" s="78">
        <v>9028</v>
      </c>
    </row>
    <row r="852" spans="1:5">
      <c r="A852" s="142">
        <f t="shared" si="10"/>
        <v>44099</v>
      </c>
      <c r="B852" s="78">
        <v>20650</v>
      </c>
      <c r="C852" s="205">
        <v>13129</v>
      </c>
      <c r="D852" s="205">
        <v>9188</v>
      </c>
      <c r="E852" s="78">
        <v>9961</v>
      </c>
    </row>
    <row r="853" spans="1:5">
      <c r="A853" s="142">
        <f t="shared" si="10"/>
        <v>44106</v>
      </c>
      <c r="B853" s="78">
        <v>21404</v>
      </c>
      <c r="C853" s="205">
        <v>14221</v>
      </c>
      <c r="D853" s="205">
        <v>9281</v>
      </c>
      <c r="E853" s="78">
        <v>9625</v>
      </c>
    </row>
    <row r="854" spans="1:5">
      <c r="A854" s="142">
        <f t="shared" si="10"/>
        <v>44113</v>
      </c>
      <c r="B854" s="78">
        <v>21279</v>
      </c>
      <c r="C854" s="205">
        <v>15093</v>
      </c>
      <c r="D854" s="205">
        <v>9275</v>
      </c>
      <c r="E854" s="78">
        <v>9275</v>
      </c>
    </row>
    <row r="855" spans="1:5">
      <c r="A855" s="142">
        <f t="shared" si="10"/>
        <v>44120</v>
      </c>
      <c r="B855" s="78">
        <v>21393</v>
      </c>
      <c r="C855" s="205">
        <v>13764</v>
      </c>
      <c r="D855" s="205">
        <v>9375</v>
      </c>
      <c r="E855" s="78">
        <v>9114</v>
      </c>
    </row>
    <row r="856" spans="1:5">
      <c r="A856" s="142">
        <f t="shared" si="10"/>
        <v>44127</v>
      </c>
      <c r="B856" s="78">
        <v>22225</v>
      </c>
      <c r="C856" s="205">
        <v>13414</v>
      </c>
      <c r="D856" s="205">
        <v>9469</v>
      </c>
      <c r="E856" s="78">
        <v>9453</v>
      </c>
    </row>
    <row r="857" spans="1:5">
      <c r="A857" s="142">
        <f t="shared" si="10"/>
        <v>44134</v>
      </c>
      <c r="B857" s="78">
        <v>20757</v>
      </c>
      <c r="C857" s="205">
        <v>12500</v>
      </c>
      <c r="D857" s="205">
        <v>9497</v>
      </c>
      <c r="E857" s="78">
        <v>9471</v>
      </c>
    </row>
    <row r="858" spans="1:5">
      <c r="A858" s="142">
        <f t="shared" si="10"/>
        <v>44141</v>
      </c>
      <c r="B858" s="78">
        <v>19193</v>
      </c>
      <c r="C858" s="205">
        <v>11986</v>
      </c>
      <c r="D858" s="205">
        <v>9481</v>
      </c>
      <c r="E858" s="78">
        <v>8788</v>
      </c>
    </row>
    <row r="859" spans="1:5">
      <c r="A859" s="142">
        <f t="shared" si="10"/>
        <v>44148</v>
      </c>
      <c r="B859" s="78">
        <v>18068</v>
      </c>
      <c r="C859" s="205">
        <v>12350</v>
      </c>
      <c r="D859" s="205">
        <v>9466</v>
      </c>
      <c r="E859" s="78">
        <v>8619</v>
      </c>
    </row>
    <row r="860" spans="1:5">
      <c r="A860" s="142">
        <f t="shared" si="10"/>
        <v>44155</v>
      </c>
      <c r="B860" s="78">
        <v>17589</v>
      </c>
      <c r="C860" s="205">
        <v>13214</v>
      </c>
      <c r="D860" s="205">
        <v>9506</v>
      </c>
      <c r="E860" s="78">
        <v>9413</v>
      </c>
    </row>
    <row r="861" spans="1:5">
      <c r="A861" s="142">
        <f t="shared" si="10"/>
        <v>44162</v>
      </c>
      <c r="B861" s="78">
        <v>17725</v>
      </c>
      <c r="C861" s="205">
        <v>14636</v>
      </c>
      <c r="D861" s="205">
        <v>10381</v>
      </c>
      <c r="E861" s="78">
        <v>11419</v>
      </c>
    </row>
    <row r="862" spans="1:5">
      <c r="A862" s="142">
        <f t="shared" si="10"/>
        <v>44169</v>
      </c>
      <c r="B862" s="78">
        <v>19354</v>
      </c>
      <c r="C862" s="205">
        <v>15136</v>
      </c>
      <c r="D862" s="205">
        <v>10769</v>
      </c>
      <c r="E862" s="78">
        <v>10819</v>
      </c>
    </row>
    <row r="863" spans="1:5">
      <c r="A863" s="142">
        <f t="shared" si="10"/>
        <v>44176</v>
      </c>
      <c r="B863" s="78">
        <v>21107</v>
      </c>
      <c r="C863" s="205">
        <v>15332</v>
      </c>
      <c r="D863" s="205">
        <v>10850</v>
      </c>
      <c r="E863" s="78">
        <v>10843</v>
      </c>
    </row>
    <row r="864" spans="1:5">
      <c r="A864" s="142">
        <f t="shared" si="10"/>
        <v>44183</v>
      </c>
      <c r="B864" s="78">
        <v>21496</v>
      </c>
      <c r="C864" s="205">
        <v>15914</v>
      </c>
      <c r="D864" s="205">
        <v>11028</v>
      </c>
      <c r="E864" s="78">
        <v>10900</v>
      </c>
    </row>
    <row r="865" spans="1:5">
      <c r="A865" s="142">
        <f t="shared" si="10"/>
        <v>44190</v>
      </c>
      <c r="B865">
        <v>19704</v>
      </c>
      <c r="C865" s="205">
        <v>16139</v>
      </c>
      <c r="D865" s="205">
        <v>11056</v>
      </c>
      <c r="E865">
        <v>10093</v>
      </c>
    </row>
    <row r="866" spans="1:5">
      <c r="A866" s="142">
        <f t="shared" si="10"/>
        <v>44197</v>
      </c>
      <c r="B866">
        <v>19400</v>
      </c>
      <c r="C866" s="205">
        <v>15979</v>
      </c>
      <c r="D866" s="205">
        <v>11013</v>
      </c>
      <c r="E866">
        <v>9679</v>
      </c>
    </row>
    <row r="867" spans="1:5">
      <c r="A867" s="142">
        <f t="shared" si="10"/>
        <v>44204</v>
      </c>
      <c r="B867">
        <v>18686</v>
      </c>
      <c r="C867" s="205">
        <v>15564</v>
      </c>
      <c r="D867" s="205">
        <v>11088</v>
      </c>
      <c r="E867">
        <v>9800</v>
      </c>
    </row>
    <row r="868" spans="1:5">
      <c r="A868" s="142">
        <f t="shared" si="10"/>
        <v>44211</v>
      </c>
      <c r="B868">
        <v>20311</v>
      </c>
      <c r="C868" s="205">
        <v>15400</v>
      </c>
      <c r="D868" s="205">
        <v>11250</v>
      </c>
      <c r="E868">
        <v>11093</v>
      </c>
    </row>
    <row r="869" spans="1:5">
      <c r="A869" s="142">
        <f t="shared" si="10"/>
        <v>44218</v>
      </c>
      <c r="B869">
        <v>22904</v>
      </c>
      <c r="C869" s="205">
        <v>15443</v>
      </c>
      <c r="D869" s="205">
        <v>11457</v>
      </c>
      <c r="E869">
        <v>11807</v>
      </c>
    </row>
    <row r="870" spans="1:5">
      <c r="A870" s="142">
        <f t="shared" si="10"/>
        <v>44225</v>
      </c>
      <c r="B870">
        <v>24114</v>
      </c>
      <c r="C870" s="205">
        <v>16157</v>
      </c>
      <c r="D870" s="205">
        <v>11856</v>
      </c>
      <c r="E870">
        <v>11729</v>
      </c>
    </row>
    <row r="871" spans="1:5">
      <c r="A871" s="142">
        <f t="shared" si="10"/>
        <v>44232</v>
      </c>
      <c r="B871">
        <v>24321</v>
      </c>
      <c r="C871" s="205">
        <v>16850</v>
      </c>
      <c r="D871" s="205">
        <v>11906</v>
      </c>
      <c r="E871">
        <v>10366</v>
      </c>
    </row>
    <row r="872" spans="1:5">
      <c r="A872" s="142">
        <f t="shared" si="10"/>
        <v>44239</v>
      </c>
      <c r="B872">
        <v>26411</v>
      </c>
      <c r="C872" s="205">
        <v>18021</v>
      </c>
      <c r="D872" s="205">
        <v>12050</v>
      </c>
      <c r="E872">
        <v>10358</v>
      </c>
    </row>
    <row r="873" spans="1:5">
      <c r="A873" s="142">
        <f t="shared" si="10"/>
        <v>44246</v>
      </c>
      <c r="B873">
        <v>31050</v>
      </c>
      <c r="C873" s="205">
        <v>19904</v>
      </c>
      <c r="D873" s="205">
        <v>13831</v>
      </c>
      <c r="E873">
        <v>14436</v>
      </c>
    </row>
    <row r="874" spans="1:5">
      <c r="A874" s="142">
        <f t="shared" si="10"/>
        <v>44253</v>
      </c>
      <c r="B874">
        <v>34032</v>
      </c>
      <c r="C874" s="205">
        <v>23221</v>
      </c>
      <c r="D874" s="205">
        <v>16125</v>
      </c>
      <c r="E874">
        <v>20214</v>
      </c>
    </row>
    <row r="875" spans="1:5">
      <c r="A875" s="142">
        <f t="shared" si="10"/>
        <v>44260</v>
      </c>
      <c r="B875">
        <v>34039</v>
      </c>
      <c r="C875" s="205">
        <v>23386</v>
      </c>
      <c r="D875" s="205">
        <v>18125</v>
      </c>
      <c r="E875">
        <v>20979</v>
      </c>
    </row>
    <row r="876" spans="1:5">
      <c r="A876" s="142">
        <f t="shared" si="10"/>
        <v>44267</v>
      </c>
      <c r="B876">
        <v>33364</v>
      </c>
      <c r="C876" s="205">
        <v>24429</v>
      </c>
      <c r="D876" s="205">
        <v>22500</v>
      </c>
      <c r="E876">
        <v>24086</v>
      </c>
    </row>
    <row r="877" spans="1:5">
      <c r="A877" s="142">
        <f t="shared" si="10"/>
        <v>44274</v>
      </c>
      <c r="B877">
        <v>32164</v>
      </c>
      <c r="C877" s="205">
        <v>22957</v>
      </c>
      <c r="D877" s="205">
        <v>25813</v>
      </c>
      <c r="E877">
        <v>26114</v>
      </c>
    </row>
    <row r="878" spans="1:5">
      <c r="A878" s="142">
        <f t="shared" si="10"/>
        <v>44281</v>
      </c>
      <c r="B878">
        <v>29918</v>
      </c>
      <c r="C878" s="205">
        <v>18964</v>
      </c>
      <c r="D878" s="205">
        <v>25344</v>
      </c>
      <c r="E878">
        <v>24057</v>
      </c>
    </row>
    <row r="879" spans="1:5">
      <c r="A879" s="142">
        <f>A878+6</f>
        <v>44287</v>
      </c>
      <c r="B879">
        <v>27733</v>
      </c>
      <c r="C879" s="205">
        <v>15207</v>
      </c>
      <c r="D879" s="205">
        <v>23950</v>
      </c>
      <c r="E879">
        <v>21971</v>
      </c>
    </row>
    <row r="880" spans="1:5">
      <c r="A880" s="142">
        <f>A879+6</f>
        <v>44293</v>
      </c>
      <c r="B880">
        <v>26268</v>
      </c>
      <c r="C880" s="205">
        <v>12643</v>
      </c>
      <c r="D880" s="205">
        <v>22531</v>
      </c>
      <c r="E880">
        <v>21507</v>
      </c>
    </row>
    <row r="881" spans="1:5">
      <c r="A881" s="142">
        <f>A880+9</f>
        <v>44302</v>
      </c>
      <c r="B881">
        <v>26996</v>
      </c>
      <c r="C881" s="205">
        <v>12671</v>
      </c>
      <c r="D881" s="205">
        <v>21738</v>
      </c>
      <c r="E881">
        <v>22607</v>
      </c>
    </row>
    <row r="882" spans="1:5">
      <c r="A882" s="142">
        <f>A881+7</f>
        <v>44309</v>
      </c>
      <c r="B882">
        <v>30543</v>
      </c>
      <c r="C882" s="205">
        <v>15314</v>
      </c>
      <c r="D882" s="205">
        <v>23094</v>
      </c>
      <c r="E882">
        <v>25929</v>
      </c>
    </row>
    <row r="883" spans="1:5">
      <c r="A883" s="142">
        <f>A882+9</f>
        <v>44318</v>
      </c>
      <c r="B883">
        <v>30325</v>
      </c>
      <c r="C883" s="205">
        <v>15708</v>
      </c>
      <c r="D883" s="205">
        <v>25250</v>
      </c>
      <c r="E883">
        <v>26464</v>
      </c>
    </row>
    <row r="884" spans="1:5">
      <c r="A884" s="142">
        <f>A883+6</f>
        <v>44324</v>
      </c>
      <c r="B884">
        <v>29536</v>
      </c>
      <c r="C884" s="205">
        <v>15886</v>
      </c>
      <c r="D884" s="205">
        <v>25763</v>
      </c>
      <c r="E884">
        <v>26471</v>
      </c>
    </row>
    <row r="885" spans="1:5">
      <c r="A885" s="142">
        <f>A884+6</f>
        <v>44330</v>
      </c>
      <c r="B885">
        <v>28646</v>
      </c>
      <c r="C885" s="205">
        <v>16886</v>
      </c>
      <c r="D885" s="205">
        <v>27781</v>
      </c>
      <c r="E885">
        <v>27221</v>
      </c>
    </row>
    <row r="886" spans="1:5">
      <c r="A886" s="142">
        <f>A885+7</f>
        <v>44337</v>
      </c>
      <c r="B886">
        <v>28693</v>
      </c>
      <c r="C886" s="205">
        <v>17893</v>
      </c>
      <c r="D886" s="205">
        <v>28813</v>
      </c>
      <c r="E886">
        <v>28079</v>
      </c>
    </row>
    <row r="887" spans="1:5">
      <c r="A887" s="142">
        <f>A886+7</f>
        <v>44344</v>
      </c>
      <c r="B887">
        <v>30282</v>
      </c>
      <c r="C887" s="205">
        <v>18279</v>
      </c>
      <c r="D887" s="205">
        <v>28706</v>
      </c>
      <c r="E887">
        <v>26957</v>
      </c>
    </row>
    <row r="888" spans="1:5">
      <c r="A888" s="142">
        <f>A887+7</f>
        <v>44351</v>
      </c>
      <c r="B888">
        <v>31893</v>
      </c>
      <c r="C888" s="205">
        <v>19550</v>
      </c>
      <c r="D888" s="205">
        <v>27200</v>
      </c>
      <c r="E888">
        <v>23107</v>
      </c>
    </row>
    <row r="889" spans="1:5">
      <c r="A889" s="142">
        <f>A888+7</f>
        <v>44358</v>
      </c>
      <c r="B889">
        <v>33643</v>
      </c>
      <c r="C889" s="205">
        <v>20154</v>
      </c>
      <c r="D889" s="205">
        <v>27444</v>
      </c>
      <c r="E889">
        <v>25207</v>
      </c>
    </row>
    <row r="890" spans="1:5">
      <c r="A890" s="142">
        <f>A889+6</f>
        <v>44364</v>
      </c>
      <c r="B890">
        <v>36993</v>
      </c>
      <c r="C890" s="205">
        <v>20850</v>
      </c>
      <c r="D890" s="205">
        <v>27825</v>
      </c>
      <c r="E890">
        <v>27250</v>
      </c>
    </row>
    <row r="891" spans="1:5">
      <c r="A891" s="142">
        <f>A890+7</f>
        <v>44371</v>
      </c>
      <c r="B891">
        <v>43264</v>
      </c>
      <c r="C891" s="205">
        <v>22857</v>
      </c>
      <c r="D891" s="205">
        <v>27781</v>
      </c>
      <c r="E891">
        <v>29029</v>
      </c>
    </row>
    <row r="892" spans="1:5">
      <c r="A892" s="142">
        <f>A891+7</f>
        <v>44378</v>
      </c>
      <c r="B892">
        <v>48711</v>
      </c>
      <c r="C892" s="205">
        <v>23579</v>
      </c>
      <c r="D892" s="205">
        <v>27994</v>
      </c>
      <c r="E892">
        <v>29471</v>
      </c>
    </row>
    <row r="893" spans="1:5">
      <c r="A893" s="142">
        <f>A892+8</f>
        <v>44386</v>
      </c>
      <c r="B893">
        <v>51436</v>
      </c>
      <c r="C893" s="205">
        <v>24521</v>
      </c>
      <c r="D893" s="205">
        <v>30625</v>
      </c>
      <c r="E893">
        <v>28007</v>
      </c>
    </row>
    <row r="894" spans="1:5">
      <c r="A894" s="142">
        <f>A893+8</f>
        <v>44394</v>
      </c>
      <c r="B894">
        <v>52332</v>
      </c>
      <c r="C894" s="205">
        <v>25693</v>
      </c>
      <c r="D894" s="205">
        <v>30694</v>
      </c>
      <c r="E894">
        <v>25161</v>
      </c>
    </row>
    <row r="895" spans="1:5">
      <c r="A895" s="142">
        <f>A894+8</f>
        <v>44402</v>
      </c>
      <c r="B895">
        <v>53521</v>
      </c>
      <c r="C895" s="205">
        <v>30357</v>
      </c>
      <c r="D895" s="205">
        <v>31029</v>
      </c>
      <c r="E895">
        <v>26988</v>
      </c>
    </row>
    <row r="896" spans="1:5">
      <c r="A896" s="142">
        <f>A895+7</f>
        <v>44409</v>
      </c>
      <c r="B896">
        <v>54836</v>
      </c>
      <c r="C896" s="205">
        <v>30886</v>
      </c>
      <c r="D896" s="205">
        <v>30931</v>
      </c>
      <c r="E896">
        <v>27836</v>
      </c>
    </row>
    <row r="897" spans="1:5">
      <c r="A897" s="142">
        <f t="shared" ref="A897" si="11">A896+7</f>
        <v>44416</v>
      </c>
      <c r="B897">
        <v>55414</v>
      </c>
      <c r="C897" s="205">
        <v>30050</v>
      </c>
      <c r="D897" s="205">
        <v>31536</v>
      </c>
      <c r="E897">
        <v>29975</v>
      </c>
    </row>
    <row r="898" spans="1:5">
      <c r="A898" s="142">
        <f>A897+7</f>
        <v>44423</v>
      </c>
      <c r="B898">
        <v>58328</v>
      </c>
      <c r="C898" s="205">
        <v>29921</v>
      </c>
      <c r="D898" s="205">
        <v>33413</v>
      </c>
      <c r="E898">
        <v>31664</v>
      </c>
    </row>
    <row r="899" spans="1:5">
      <c r="A899" s="142">
        <f>A898+7</f>
        <v>44430</v>
      </c>
      <c r="B899">
        <v>56718</v>
      </c>
      <c r="C899" s="205">
        <v>30136</v>
      </c>
      <c r="D899" s="205">
        <v>35569</v>
      </c>
      <c r="E899">
        <v>35036</v>
      </c>
    </row>
    <row r="900" spans="1:5">
      <c r="A900" s="142">
        <f>A899+7</f>
        <v>44437</v>
      </c>
      <c r="B900">
        <v>58258</v>
      </c>
      <c r="C900" s="205">
        <v>29164</v>
      </c>
      <c r="D900" s="205">
        <v>36600</v>
      </c>
      <c r="E900">
        <v>39143</v>
      </c>
    </row>
    <row r="901" spans="1:5">
      <c r="A901" s="142">
        <f>A900+4</f>
        <v>44441</v>
      </c>
      <c r="B901">
        <v>57996</v>
      </c>
      <c r="C901" s="205">
        <v>24857</v>
      </c>
      <c r="D901" s="205">
        <v>36413</v>
      </c>
      <c r="E901">
        <v>38086</v>
      </c>
    </row>
    <row r="902" spans="1:5">
      <c r="A902" s="142">
        <f>A901+8</f>
        <v>44449</v>
      </c>
      <c r="B902">
        <v>55617</v>
      </c>
      <c r="C902" s="205">
        <v>20107</v>
      </c>
      <c r="D902" s="205">
        <v>36025</v>
      </c>
      <c r="E902">
        <v>34721</v>
      </c>
    </row>
    <row r="903" spans="1:5">
      <c r="A903" s="142">
        <f>A902+7</f>
        <v>44456</v>
      </c>
      <c r="B903">
        <v>56213</v>
      </c>
      <c r="C903" s="205">
        <v>22129</v>
      </c>
      <c r="D903" s="205">
        <v>36150</v>
      </c>
      <c r="E903">
        <v>36108</v>
      </c>
    </row>
    <row r="904" spans="1:5">
      <c r="A904" s="142">
        <f>A903+7</f>
        <v>44463</v>
      </c>
      <c r="B904">
        <v>54979</v>
      </c>
      <c r="C904" s="205">
        <v>23207</v>
      </c>
      <c r="D904" s="205">
        <v>36506</v>
      </c>
      <c r="E904">
        <v>36193</v>
      </c>
    </row>
    <row r="905" spans="1:5">
      <c r="A905" s="142">
        <f>A904+10</f>
        <v>44473</v>
      </c>
      <c r="B905">
        <v>52008</v>
      </c>
      <c r="C905" s="205">
        <v>28821</v>
      </c>
      <c r="D905" s="205">
        <v>36531</v>
      </c>
      <c r="E905">
        <v>36486</v>
      </c>
    </row>
    <row r="906" spans="1:5">
      <c r="A906" s="142">
        <f>A905+7</f>
        <v>44480</v>
      </c>
      <c r="B906">
        <v>51783</v>
      </c>
      <c r="C906" s="205">
        <v>31979</v>
      </c>
      <c r="D906" s="205">
        <v>36506</v>
      </c>
      <c r="E906">
        <v>36393</v>
      </c>
    </row>
    <row r="907" spans="1:5">
      <c r="A907" s="142">
        <f>A906+7</f>
        <v>44487</v>
      </c>
      <c r="B907">
        <v>53433</v>
      </c>
      <c r="C907" s="205">
        <v>34679</v>
      </c>
      <c r="D907" s="205">
        <v>36544</v>
      </c>
      <c r="E907">
        <v>37658</v>
      </c>
    </row>
    <row r="908" spans="1:5">
      <c r="A908" s="142">
        <f>A907+4</f>
        <v>44491</v>
      </c>
      <c r="B908">
        <v>53650</v>
      </c>
      <c r="C908" s="205">
        <v>37786</v>
      </c>
      <c r="D908" s="205">
        <v>36713</v>
      </c>
      <c r="E908">
        <v>36029</v>
      </c>
    </row>
    <row r="909" spans="1:5">
      <c r="A909" s="142">
        <f t="shared" ref="A909:A916" si="12">A908+7</f>
        <v>44498</v>
      </c>
      <c r="B909">
        <v>51192</v>
      </c>
      <c r="C909" s="205">
        <v>38000</v>
      </c>
      <c r="D909" s="205">
        <v>34100</v>
      </c>
      <c r="E909">
        <v>28214</v>
      </c>
    </row>
    <row r="910" spans="1:5">
      <c r="A910" s="142">
        <f t="shared" si="12"/>
        <v>44505</v>
      </c>
      <c r="B910">
        <v>46383</v>
      </c>
      <c r="C910" s="205">
        <v>35143</v>
      </c>
      <c r="D910" s="205">
        <v>26938</v>
      </c>
      <c r="E910">
        <v>18500</v>
      </c>
    </row>
    <row r="911" spans="1:5">
      <c r="A911" s="142">
        <f t="shared" si="12"/>
        <v>44512</v>
      </c>
      <c r="B911">
        <v>41633</v>
      </c>
      <c r="C911" s="205">
        <v>31857</v>
      </c>
      <c r="D911" s="205">
        <v>23031</v>
      </c>
      <c r="E911">
        <v>17171</v>
      </c>
    </row>
    <row r="912" spans="1:5">
      <c r="A912" s="142">
        <f t="shared" si="12"/>
        <v>44519</v>
      </c>
      <c r="B912">
        <v>38971</v>
      </c>
      <c r="C912" s="78">
        <v>29021</v>
      </c>
      <c r="D912" s="205">
        <v>21906</v>
      </c>
      <c r="E912">
        <v>17050</v>
      </c>
    </row>
    <row r="913" spans="1:5">
      <c r="A913" s="142">
        <f t="shared" si="12"/>
        <v>44526</v>
      </c>
      <c r="B913">
        <v>37292</v>
      </c>
      <c r="C913" s="205">
        <v>27636</v>
      </c>
      <c r="D913" s="205">
        <v>21906</v>
      </c>
      <c r="E913">
        <v>19471</v>
      </c>
    </row>
    <row r="914" spans="1:5">
      <c r="A914" s="142">
        <f t="shared" si="12"/>
        <v>44533</v>
      </c>
      <c r="B914">
        <v>37904</v>
      </c>
      <c r="C914" s="205">
        <v>28007</v>
      </c>
      <c r="D914" s="205">
        <v>22425</v>
      </c>
      <c r="E914">
        <v>21393</v>
      </c>
    </row>
    <row r="915" spans="1:5">
      <c r="A915" s="142">
        <f t="shared" si="12"/>
        <v>44540</v>
      </c>
      <c r="B915">
        <v>38104</v>
      </c>
      <c r="C915" s="205">
        <v>28500</v>
      </c>
      <c r="D915" s="205">
        <v>22694</v>
      </c>
      <c r="E915">
        <v>24029</v>
      </c>
    </row>
    <row r="916" spans="1:5">
      <c r="A916" s="142">
        <f t="shared" si="12"/>
        <v>44547</v>
      </c>
      <c r="B916">
        <v>38408</v>
      </c>
      <c r="C916" s="205">
        <v>28196</v>
      </c>
      <c r="D916" s="205">
        <v>28418</v>
      </c>
      <c r="E916">
        <v>22643</v>
      </c>
    </row>
    <row r="917" spans="1:5">
      <c r="A917" s="30">
        <v>44568</v>
      </c>
      <c r="B917">
        <v>32588</v>
      </c>
      <c r="C917" s="205">
        <v>23786</v>
      </c>
      <c r="D917" s="205">
        <v>22594</v>
      </c>
      <c r="E917">
        <v>19264</v>
      </c>
    </row>
    <row r="918" spans="1:5">
      <c r="A918" s="30">
        <f>A917+7</f>
        <v>44575</v>
      </c>
      <c r="B918">
        <v>30067</v>
      </c>
      <c r="C918" s="205">
        <v>22179</v>
      </c>
      <c r="D918" s="205">
        <v>22431</v>
      </c>
      <c r="E918">
        <v>15650</v>
      </c>
    </row>
    <row r="919" spans="1:5">
      <c r="A919" s="30">
        <f>A918+7</f>
        <v>44582</v>
      </c>
      <c r="B919">
        <v>27958</v>
      </c>
      <c r="C919" s="205">
        <v>21143</v>
      </c>
      <c r="D919" s="205">
        <v>20063</v>
      </c>
      <c r="E919">
        <v>13471</v>
      </c>
    </row>
    <row r="920" spans="1:5">
      <c r="A920" s="30">
        <f>A919+6</f>
        <v>44588</v>
      </c>
      <c r="B920">
        <v>25871</v>
      </c>
      <c r="C920" s="205">
        <v>17893</v>
      </c>
      <c r="D920" s="205">
        <v>19313</v>
      </c>
      <c r="E920">
        <v>14586</v>
      </c>
    </row>
    <row r="921" spans="1:5">
      <c r="A921" s="30">
        <f>A920+8</f>
        <v>44596</v>
      </c>
      <c r="B921">
        <v>24508</v>
      </c>
      <c r="C921" s="205">
        <v>14021</v>
      </c>
      <c r="D921" s="205">
        <v>19438</v>
      </c>
      <c r="E921">
        <v>15661</v>
      </c>
    </row>
    <row r="922" spans="1:5">
      <c r="A922" s="30">
        <f>A921+11</f>
        <v>44607</v>
      </c>
      <c r="B922">
        <v>29025</v>
      </c>
      <c r="C922" s="205">
        <v>17207</v>
      </c>
      <c r="D922" s="205">
        <v>25781</v>
      </c>
      <c r="E922">
        <v>27893</v>
      </c>
    </row>
    <row r="923" spans="1:5">
      <c r="A923" s="30">
        <f>A922+6</f>
        <v>44613</v>
      </c>
      <c r="B923">
        <v>30654</v>
      </c>
      <c r="C923" s="205">
        <v>17857</v>
      </c>
      <c r="D923" s="205">
        <v>28875</v>
      </c>
      <c r="E923">
        <v>26214</v>
      </c>
    </row>
    <row r="924" spans="1:5">
      <c r="A924" s="30">
        <f>A923+6</f>
        <v>44619</v>
      </c>
      <c r="B924">
        <v>30450</v>
      </c>
      <c r="C924" s="205">
        <v>18386</v>
      </c>
      <c r="D924" s="205">
        <v>31250</v>
      </c>
      <c r="E924">
        <v>27536</v>
      </c>
    </row>
    <row r="925" spans="1:5">
      <c r="A925" s="30">
        <f>A924+7</f>
        <v>44626</v>
      </c>
      <c r="B925">
        <v>20100</v>
      </c>
      <c r="C925" s="205">
        <v>17814</v>
      </c>
      <c r="D925" s="205">
        <v>36125</v>
      </c>
      <c r="E925">
        <v>34893</v>
      </c>
    </row>
    <row r="926" spans="1:5">
      <c r="A926" s="30">
        <v>44638</v>
      </c>
      <c r="B926">
        <v>20267</v>
      </c>
      <c r="C926" s="205">
        <v>23286</v>
      </c>
      <c r="D926" s="205">
        <v>37488</v>
      </c>
      <c r="E926">
        <v>35917</v>
      </c>
    </row>
    <row r="927" spans="1:5">
      <c r="A927" s="30">
        <f>A926+7</f>
        <v>44645</v>
      </c>
      <c r="B927">
        <v>22763</v>
      </c>
      <c r="C927" s="205">
        <v>28714</v>
      </c>
      <c r="D927" s="205">
        <v>36375</v>
      </c>
      <c r="E927">
        <v>36664</v>
      </c>
    </row>
    <row r="928" spans="1:5">
      <c r="A928" s="30">
        <f>A927+7</f>
        <v>44652</v>
      </c>
      <c r="B928">
        <v>25125</v>
      </c>
      <c r="C928" s="205">
        <v>29286</v>
      </c>
      <c r="D928" s="205">
        <v>32188</v>
      </c>
      <c r="E928">
        <v>2900</v>
      </c>
    </row>
    <row r="929" spans="1:5">
      <c r="A929" s="30">
        <f>A928+10</f>
        <v>44662</v>
      </c>
      <c r="B929">
        <v>24417</v>
      </c>
      <c r="C929" s="205">
        <v>27143</v>
      </c>
      <c r="D929" s="205">
        <v>28125</v>
      </c>
      <c r="E929">
        <v>23811</v>
      </c>
    </row>
    <row r="930" spans="1:5">
      <c r="A930" s="30">
        <f>A929+9</f>
        <v>44671</v>
      </c>
      <c r="B930">
        <v>23408</v>
      </c>
      <c r="C930" s="205">
        <v>27571</v>
      </c>
      <c r="D930" s="205">
        <v>25644</v>
      </c>
      <c r="E930">
        <v>24650</v>
      </c>
    </row>
    <row r="931" spans="1:5">
      <c r="A931" s="30">
        <f>A930+5</f>
        <v>44676</v>
      </c>
      <c r="B931">
        <v>23600</v>
      </c>
      <c r="C931" s="205">
        <v>32786</v>
      </c>
      <c r="D931" s="205">
        <v>27300</v>
      </c>
      <c r="E931">
        <v>25829</v>
      </c>
    </row>
    <row r="932" spans="1:5">
      <c r="A932" s="30">
        <f t="shared" ref="A932" si="13">A931+5</f>
        <v>44681</v>
      </c>
      <c r="B932">
        <v>23683</v>
      </c>
      <c r="C932" s="205">
        <v>37054</v>
      </c>
      <c r="D932" s="205">
        <v>27964</v>
      </c>
      <c r="E932">
        <v>25083</v>
      </c>
    </row>
    <row r="933" spans="1:5">
      <c r="A933" s="30">
        <f>A932+10</f>
        <v>44691</v>
      </c>
      <c r="B933">
        <v>24225</v>
      </c>
      <c r="C933" s="205">
        <v>37779</v>
      </c>
      <c r="D933" s="205">
        <v>29469</v>
      </c>
      <c r="E933">
        <v>25129</v>
      </c>
    </row>
    <row r="934" spans="1:5">
      <c r="A934" s="30">
        <f>A933+8</f>
        <v>44699</v>
      </c>
      <c r="B934">
        <v>25338</v>
      </c>
      <c r="C934" s="205">
        <v>33607</v>
      </c>
      <c r="D934" s="205">
        <v>31344</v>
      </c>
      <c r="E934">
        <v>26257</v>
      </c>
    </row>
    <row r="935" spans="1:5">
      <c r="A935" s="30">
        <f>A934+7</f>
        <v>44706</v>
      </c>
      <c r="B935">
        <v>25513</v>
      </c>
      <c r="C935" s="205">
        <v>30214</v>
      </c>
      <c r="D935" s="205">
        <v>32406</v>
      </c>
      <c r="E935">
        <v>28843</v>
      </c>
    </row>
    <row r="936" spans="1:5">
      <c r="A936" s="30">
        <f>A935+5</f>
        <v>44711</v>
      </c>
      <c r="B936">
        <v>25517</v>
      </c>
      <c r="C936" s="205">
        <v>29829</v>
      </c>
      <c r="D936" s="205">
        <v>32719</v>
      </c>
      <c r="E936">
        <v>27429</v>
      </c>
    </row>
    <row r="937" spans="1:5">
      <c r="A937" s="30">
        <f>A936+8</f>
        <v>44719</v>
      </c>
      <c r="B937">
        <v>24838</v>
      </c>
      <c r="C937" s="205">
        <v>25593</v>
      </c>
      <c r="D937" s="205">
        <v>31315</v>
      </c>
      <c r="E937">
        <v>25443</v>
      </c>
    </row>
    <row r="938" spans="1:5">
      <c r="A938" s="30">
        <f>A937+6</f>
        <v>44725</v>
      </c>
      <c r="B938">
        <v>23417</v>
      </c>
      <c r="C938" s="205">
        <v>20036</v>
      </c>
      <c r="D938" s="205">
        <v>28938</v>
      </c>
      <c r="E938">
        <v>24564</v>
      </c>
    </row>
    <row r="939" spans="1:5">
      <c r="A939" s="30">
        <f>A938+7</f>
        <v>44732</v>
      </c>
      <c r="B939">
        <v>22483</v>
      </c>
      <c r="C939" s="205">
        <v>17943</v>
      </c>
      <c r="D939" s="205">
        <v>28519</v>
      </c>
      <c r="E939">
        <v>26564</v>
      </c>
    </row>
    <row r="940" spans="1:5">
      <c r="A940" s="30">
        <f>A939+7</f>
        <v>44739</v>
      </c>
      <c r="B940">
        <v>22354</v>
      </c>
      <c r="C940" s="205">
        <v>17864</v>
      </c>
      <c r="D940" s="205">
        <v>28406</v>
      </c>
      <c r="E940">
        <v>25971</v>
      </c>
    </row>
    <row r="941" spans="1:5">
      <c r="A941" s="30">
        <f>A940+2</f>
        <v>44741</v>
      </c>
      <c r="B941">
        <v>22238</v>
      </c>
      <c r="C941" s="205">
        <v>17779</v>
      </c>
      <c r="D941" s="205">
        <v>27000</v>
      </c>
      <c r="E941">
        <v>24236</v>
      </c>
    </row>
  </sheetData>
  <customSheetViews>
    <customSheetView guid="{F2CF5A4C-4733-4279-B0AE-DB8C45BC9F44}" showRuler="0">
      <pane ySplit="1" topLeftCell="A245" activePane="bottomLeft" state="frozen"/>
      <selection pane="bottomLeft" activeCell="F276" sqref="F276"/>
      <pageMargins left="0.75" right="0.75" top="1" bottom="1" header="0.5" footer="0.5"/>
      <headerFooter alignWithMargins="0"/>
    </customSheetView>
    <customSheetView guid="{A69C958D-5876-448E-9B43-BDD2039213B0}" showRuler="0">
      <pane ySplit="1" topLeftCell="A263" activePane="bottomLeft" state="frozen"/>
      <selection pane="bottomLeft" activeCell="B278" sqref="B278"/>
      <pageMargins left="0.75" right="0.75" top="1" bottom="1" header="0.5" footer="0.5"/>
      <headerFooter alignWithMargins="0"/>
    </customSheetView>
    <customSheetView guid="{5D616459-8229-4D08-89E6-3A8D7F42B939}" showRuler="0">
      <pane ySplit="1" topLeftCell="A251" activePane="bottomLeft" state="frozen"/>
      <selection pane="bottomLeft" activeCell="F277" sqref="F277"/>
      <pageMargins left="0.75" right="0.75" top="1" bottom="1" header="0.5" footer="0.5"/>
      <headerFooter alignWithMargins="0"/>
    </customSheetView>
    <customSheetView guid="{BE9E50F0-D5ED-48BD-A9C6-4169A4DF2408}" showRuler="0">
      <pane ySplit="1" topLeftCell="A230" activePane="bottomLeft" state="frozen"/>
      <selection pane="bottomLeft" activeCell="B276" sqref="B276"/>
      <pageMargins left="0.75" right="0.75" top="1" bottom="1" header="0.5" footer="0.5"/>
      <headerFooter alignWithMargins="0"/>
    </customSheetView>
    <customSheetView guid="{C093550B-56C6-4D17-85DE-FEFB9E7ABAF5}" showRuler="0">
      <pane ySplit="1" topLeftCell="A245" activePane="bottomLeft" state="frozen"/>
      <selection pane="bottomLeft" activeCell="F276" sqref="F276"/>
      <pageMargins left="0.75" right="0.75" top="1" bottom="1" header="0.5" footer="0.5"/>
      <headerFooter alignWithMargins="0"/>
    </customSheetView>
    <customSheetView guid="{09FB2B2F-C2DC-4B03-94D0-1D6B0DBDE722}" showRuler="0" topLeftCell="B1">
      <pane ySplit="1" topLeftCell="A239" activePane="bottomLeft" state="frozen"/>
      <selection pane="bottomLeft" activeCell="B276" sqref="B276"/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pageSetup paperSize="9" orientation="portrait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theme="1" tint="0.14999847407452621"/>
  </sheetPr>
  <dimension ref="B4:I42"/>
  <sheetViews>
    <sheetView topLeftCell="A35" workbookViewId="0">
      <selection activeCell="A7" sqref="A7"/>
    </sheetView>
  </sheetViews>
  <sheetFormatPr defaultRowHeight="12.5"/>
  <sheetData>
    <row r="4" spans="2:2">
      <c r="B4" t="s">
        <v>129</v>
      </c>
    </row>
    <row r="5" spans="2:2">
      <c r="B5" t="s">
        <v>133</v>
      </c>
    </row>
    <row r="35" spans="2:9">
      <c r="I35" t="s">
        <v>130</v>
      </c>
    </row>
    <row r="36" spans="2:9" ht="13">
      <c r="B36" s="50"/>
      <c r="C36" s="49"/>
      <c r="D36" s="33"/>
      <c r="I36" t="s">
        <v>131</v>
      </c>
    </row>
    <row r="37" spans="2:9" ht="13">
      <c r="B37" s="51"/>
      <c r="C37" s="49"/>
      <c r="D37" s="55"/>
    </row>
    <row r="38" spans="2:9">
      <c r="B38" s="51"/>
      <c r="C38" s="50"/>
      <c r="D38" s="55"/>
    </row>
    <row r="39" spans="2:9">
      <c r="B39" s="51"/>
      <c r="C39" s="50"/>
      <c r="D39" s="55"/>
    </row>
    <row r="40" spans="2:9">
      <c r="B40" s="51"/>
      <c r="C40" s="50"/>
      <c r="D40" s="55"/>
    </row>
    <row r="41" spans="2:9">
      <c r="B41" s="51"/>
      <c r="C41" s="50"/>
      <c r="D41" s="55"/>
    </row>
    <row r="42" spans="2:9">
      <c r="B42" s="51"/>
      <c r="C42" s="50"/>
      <c r="D42" s="55"/>
    </row>
  </sheetData>
  <customSheetViews>
    <customSheetView guid="{F2CF5A4C-4733-4279-B0AE-DB8C45BC9F44}" showRuler="0">
      <selection activeCell="H15" sqref="H15"/>
      <pageMargins left="0.75" right="0.75" top="1" bottom="1" header="0.5" footer="0.5"/>
      <headerFooter alignWithMargins="0"/>
    </customSheetView>
    <customSheetView guid="{A69C958D-5876-448E-9B43-BDD2039213B0}" showRuler="0">
      <selection activeCell="E12" sqref="E12"/>
      <pageMargins left="0.75" right="0.75" top="1" bottom="1" header="0.5" footer="0.5"/>
      <headerFooter alignWithMargins="0"/>
    </customSheetView>
    <customSheetView guid="{5D616459-8229-4D08-89E6-3A8D7F42B939}" showRuler="0">
      <selection activeCell="O12" sqref="O12"/>
      <pageMargins left="0.75" right="0.75" top="1" bottom="1" header="0.5" footer="0.5"/>
      <headerFooter alignWithMargins="0"/>
    </customSheetView>
    <customSheetView guid="{BE9E50F0-D5ED-48BD-A9C6-4169A4DF2408}" showRuler="0">
      <selection activeCell="O12" sqref="O12"/>
      <pageMargins left="0.75" right="0.75" top="1" bottom="1" header="0.5" footer="0.5"/>
      <headerFooter alignWithMargins="0"/>
    </customSheetView>
    <customSheetView guid="{C093550B-56C6-4D17-85DE-FEFB9E7ABAF5}" showRuler="0">
      <selection activeCell="H15" sqref="H15"/>
      <pageMargins left="0.75" right="0.75" top="1" bottom="1" header="0.5" footer="0.5"/>
      <headerFooter alignWithMargins="0"/>
    </customSheetView>
    <customSheetView guid="{09FB2B2F-C2DC-4B03-94D0-1D6B0DBDE722}" showRuler="0">
      <selection activeCell="O12" sqref="O12"/>
      <pageMargins left="0.75" right="0.75" top="1" bottom="1" header="0.5" footer="0.5"/>
      <headerFooter alignWithMargins="0"/>
    </customSheetView>
  </customSheetViews>
  <phoneticPr fontId="2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9">
    <tabColor theme="1" tint="0.14999847407452621"/>
  </sheetPr>
  <dimension ref="A1:T2722"/>
  <sheetViews>
    <sheetView zoomScale="85" zoomScaleNormal="85" workbookViewId="0">
      <pane ySplit="1" topLeftCell="A2706" activePane="bottomLeft" state="frozen"/>
      <selection activeCell="A7" sqref="A7"/>
      <selection pane="bottomLeft" activeCell="A7" sqref="A7"/>
    </sheetView>
  </sheetViews>
  <sheetFormatPr defaultRowHeight="12.5"/>
  <cols>
    <col min="1" max="1" width="37.453125" customWidth="1"/>
    <col min="2" max="2" width="13.1796875" customWidth="1"/>
    <col min="3" max="3" width="13.453125" customWidth="1"/>
    <col min="4" max="6" width="12.81640625" customWidth="1"/>
    <col min="7" max="7" width="10.81640625" bestFit="1" customWidth="1"/>
    <col min="8" max="12" width="14.453125" customWidth="1"/>
    <col min="14" max="18" width="15.54296875" customWidth="1"/>
  </cols>
  <sheetData>
    <row r="1" spans="1:18" s="239" customFormat="1" ht="77.25" customHeight="1">
      <c r="A1" s="268" t="s">
        <v>257</v>
      </c>
      <c r="B1" s="305" t="s">
        <v>263</v>
      </c>
      <c r="C1" s="306" t="s">
        <v>264</v>
      </c>
      <c r="D1" s="305" t="s">
        <v>265</v>
      </c>
      <c r="E1" s="305" t="s">
        <v>266</v>
      </c>
      <c r="F1" s="305" t="s">
        <v>267</v>
      </c>
      <c r="G1" s="307"/>
      <c r="H1" s="269" t="s">
        <v>189</v>
      </c>
      <c r="I1" s="269" t="s">
        <v>206</v>
      </c>
      <c r="J1" s="269" t="s">
        <v>207</v>
      </c>
      <c r="K1" s="269" t="s">
        <v>208</v>
      </c>
      <c r="L1" s="269" t="s">
        <v>209</v>
      </c>
      <c r="N1" s="269" t="s">
        <v>210</v>
      </c>
      <c r="O1" s="269" t="s">
        <v>211</v>
      </c>
      <c r="P1" s="269" t="s">
        <v>212</v>
      </c>
      <c r="Q1" s="269" t="s">
        <v>213</v>
      </c>
      <c r="R1" s="269" t="s">
        <v>214</v>
      </c>
    </row>
    <row r="2" spans="1:18" s="64" customFormat="1" ht="13">
      <c r="A2" s="426">
        <v>39449</v>
      </c>
      <c r="B2" s="228">
        <v>8891</v>
      </c>
      <c r="C2" s="293">
        <v>13233</v>
      </c>
      <c r="D2" s="228">
        <v>7938</v>
      </c>
      <c r="E2" s="228">
        <v>5741</v>
      </c>
      <c r="F2" s="228">
        <v>2907</v>
      </c>
      <c r="H2" s="233"/>
      <c r="I2" s="233"/>
      <c r="J2" s="233"/>
      <c r="K2" s="233"/>
      <c r="L2" s="233"/>
      <c r="M2" s="233"/>
      <c r="N2" s="233"/>
      <c r="O2" s="233"/>
      <c r="P2" s="233"/>
      <c r="Q2" s="233"/>
      <c r="R2" s="233"/>
    </row>
    <row r="3" spans="1:18" s="64" customFormat="1" ht="13">
      <c r="A3" s="426">
        <v>39450</v>
      </c>
      <c r="B3" s="228">
        <v>8756</v>
      </c>
      <c r="C3" s="293">
        <v>13020</v>
      </c>
      <c r="D3" s="228">
        <v>7798</v>
      </c>
      <c r="E3" s="228">
        <v>5672</v>
      </c>
      <c r="F3" s="228">
        <v>2876</v>
      </c>
      <c r="H3" s="233"/>
      <c r="I3" s="233"/>
      <c r="J3" s="233"/>
      <c r="K3" s="233"/>
      <c r="L3" s="233"/>
      <c r="M3" s="233"/>
      <c r="N3" s="233"/>
      <c r="O3" s="233"/>
      <c r="P3" s="233"/>
      <c r="Q3" s="233"/>
      <c r="R3" s="233"/>
    </row>
    <row r="4" spans="1:18" s="64" customFormat="1" ht="13">
      <c r="A4" s="426">
        <v>39451</v>
      </c>
      <c r="B4" s="228">
        <v>8702</v>
      </c>
      <c r="C4" s="293">
        <v>12890</v>
      </c>
      <c r="D4" s="228">
        <v>7835</v>
      </c>
      <c r="E4" s="228">
        <v>5611</v>
      </c>
      <c r="F4" s="228">
        <v>2851</v>
      </c>
      <c r="H4" s="233"/>
      <c r="I4" s="233"/>
      <c r="J4" s="233"/>
      <c r="K4" s="233"/>
      <c r="L4" s="233"/>
      <c r="M4" s="233"/>
      <c r="N4" s="233"/>
      <c r="O4" s="233"/>
      <c r="P4" s="233"/>
      <c r="Q4" s="233"/>
      <c r="R4" s="233"/>
    </row>
    <row r="5" spans="1:18" s="64" customFormat="1" ht="13">
      <c r="A5" s="426">
        <v>39454</v>
      </c>
      <c r="B5" s="228">
        <v>8732</v>
      </c>
      <c r="C5" s="293">
        <v>12842</v>
      </c>
      <c r="D5" s="228">
        <v>8018</v>
      </c>
      <c r="E5" s="228">
        <v>5584</v>
      </c>
      <c r="F5" s="228">
        <v>2842</v>
      </c>
      <c r="H5" s="233"/>
      <c r="I5" s="233"/>
      <c r="J5" s="233"/>
      <c r="K5" s="233"/>
      <c r="L5" s="233"/>
      <c r="M5" s="233"/>
      <c r="N5" s="233"/>
      <c r="O5" s="233"/>
      <c r="P5" s="233"/>
      <c r="Q5" s="233"/>
      <c r="R5" s="233"/>
    </row>
    <row r="6" spans="1:18" s="64" customFormat="1" ht="13">
      <c r="A6" s="426">
        <v>39455</v>
      </c>
      <c r="B6" s="228">
        <v>8730</v>
      </c>
      <c r="C6" s="293">
        <v>12710</v>
      </c>
      <c r="D6" s="228">
        <v>8142</v>
      </c>
      <c r="E6" s="228">
        <v>5583</v>
      </c>
      <c r="F6" s="228">
        <v>2845</v>
      </c>
      <c r="H6" s="233"/>
      <c r="I6" s="233"/>
      <c r="J6" s="233"/>
      <c r="K6" s="233"/>
      <c r="L6" s="233"/>
      <c r="M6" s="233"/>
      <c r="N6" s="233"/>
      <c r="O6" s="233"/>
      <c r="P6" s="233"/>
      <c r="Q6" s="233"/>
      <c r="R6" s="233"/>
    </row>
    <row r="7" spans="1:18" s="64" customFormat="1" ht="13">
      <c r="A7" s="426">
        <v>39456</v>
      </c>
      <c r="B7" s="228">
        <v>8621</v>
      </c>
      <c r="C7" s="293">
        <v>12400</v>
      </c>
      <c r="D7" s="228">
        <v>8109</v>
      </c>
      <c r="E7" s="228">
        <v>5561</v>
      </c>
      <c r="F7" s="228">
        <v>2845</v>
      </c>
      <c r="H7" s="233"/>
      <c r="I7" s="233"/>
      <c r="J7" s="233"/>
      <c r="K7" s="233"/>
      <c r="L7" s="233"/>
      <c r="M7" s="233"/>
      <c r="N7" s="233"/>
      <c r="O7" s="233"/>
      <c r="P7" s="233"/>
      <c r="Q7" s="233"/>
      <c r="R7" s="233"/>
    </row>
    <row r="8" spans="1:18" s="64" customFormat="1" ht="13">
      <c r="A8" s="426">
        <v>39457</v>
      </c>
      <c r="B8" s="228">
        <v>8333</v>
      </c>
      <c r="C8" s="293">
        <v>11693</v>
      </c>
      <c r="D8" s="228">
        <v>7967</v>
      </c>
      <c r="E8" s="228">
        <v>5462</v>
      </c>
      <c r="F8" s="228">
        <v>2828</v>
      </c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</row>
    <row r="9" spans="1:18" s="64" customFormat="1" ht="13">
      <c r="A9" s="426">
        <v>39458</v>
      </c>
      <c r="B9" s="228">
        <v>7949</v>
      </c>
      <c r="C9" s="293">
        <v>10784</v>
      </c>
      <c r="D9" s="228">
        <v>7750</v>
      </c>
      <c r="E9" s="228">
        <v>5323</v>
      </c>
      <c r="F9" s="228">
        <v>2804</v>
      </c>
      <c r="H9" s="233"/>
      <c r="I9" s="233"/>
      <c r="J9" s="233"/>
      <c r="K9" s="233"/>
      <c r="L9" s="233"/>
      <c r="M9" s="233"/>
      <c r="N9" s="233">
        <f t="shared" ref="N9:N72" si="0">((B9-(LOOKUP(A4,B4)))/(LOOKUP(A4,B4)))</f>
        <v>-8.6531831762813149E-2</v>
      </c>
      <c r="O9" s="233">
        <f t="shared" ref="O9:O72" si="1">((C9-(LOOKUP(A4,C4)))/(LOOKUP(A4,C4)))</f>
        <v>-0.16338246702870443</v>
      </c>
      <c r="P9" s="233">
        <f t="shared" ref="P9:P72" si="2">((D9-(LOOKUP(A4,D4)))/(LOOKUP(A4,D4)))</f>
        <v>-1.0848755583918315E-2</v>
      </c>
      <c r="Q9" s="233">
        <f t="shared" ref="Q9:Q72" si="3">((E9-(LOOKUP(A4,E4)))/(LOOKUP(A4,E4)))</f>
        <v>-5.1327749064337909E-2</v>
      </c>
      <c r="R9" s="233">
        <f t="shared" ref="R9:R72" si="4">((F9-(LOOKUP(A4,F4)))/(LOOKUP(A4,F4)))</f>
        <v>-1.6485443703963522E-2</v>
      </c>
    </row>
    <row r="10" spans="1:18" s="64" customFormat="1" ht="13">
      <c r="A10" s="426">
        <v>39461</v>
      </c>
      <c r="B10" s="228">
        <v>7654</v>
      </c>
      <c r="C10" s="293">
        <v>10085</v>
      </c>
      <c r="D10" s="228">
        <v>7585</v>
      </c>
      <c r="E10" s="228">
        <v>5221</v>
      </c>
      <c r="F10" s="228">
        <v>2781</v>
      </c>
      <c r="H10" s="233"/>
      <c r="I10" s="233"/>
      <c r="J10" s="233"/>
      <c r="K10" s="233"/>
      <c r="L10" s="233"/>
      <c r="M10" s="233"/>
      <c r="N10" s="233">
        <f t="shared" si="0"/>
        <v>-0.12345396243701329</v>
      </c>
      <c r="O10" s="233">
        <f t="shared" si="1"/>
        <v>-0.21468618595234387</v>
      </c>
      <c r="P10" s="233">
        <f t="shared" si="2"/>
        <v>-5.4003492142678973E-2</v>
      </c>
      <c r="Q10" s="233">
        <f t="shared" si="3"/>
        <v>-6.500716332378223E-2</v>
      </c>
      <c r="R10" s="233">
        <f t="shared" si="4"/>
        <v>-2.1463757916959886E-2</v>
      </c>
    </row>
    <row r="11" spans="1:18" s="64" customFormat="1" ht="13">
      <c r="A11" s="426">
        <v>39462</v>
      </c>
      <c r="B11" s="228">
        <v>7336</v>
      </c>
      <c r="C11" s="293">
        <v>9374</v>
      </c>
      <c r="D11" s="228">
        <v>7383</v>
      </c>
      <c r="E11" s="228">
        <v>5113</v>
      </c>
      <c r="F11" s="228">
        <v>2734</v>
      </c>
      <c r="H11" s="233"/>
      <c r="I11" s="233"/>
      <c r="J11" s="233"/>
      <c r="K11" s="233"/>
      <c r="L11" s="233"/>
      <c r="M11" s="233"/>
      <c r="N11" s="233">
        <f t="shared" si="0"/>
        <v>-0.15967926689576173</v>
      </c>
      <c r="O11" s="233">
        <f t="shared" si="1"/>
        <v>-0.26247049567269864</v>
      </c>
      <c r="P11" s="233">
        <f t="shared" si="2"/>
        <v>-9.3220338983050849E-2</v>
      </c>
      <c r="Q11" s="233">
        <f t="shared" si="3"/>
        <v>-8.4184130395844534E-2</v>
      </c>
      <c r="R11" s="233">
        <f t="shared" si="4"/>
        <v>-3.9015817223198593E-2</v>
      </c>
    </row>
    <row r="12" spans="1:18" s="64" customFormat="1" ht="13">
      <c r="A12" s="426">
        <v>39463</v>
      </c>
      <c r="B12" s="228">
        <v>6915</v>
      </c>
      <c r="C12" s="293">
        <v>8409</v>
      </c>
      <c r="D12" s="228">
        <v>7127</v>
      </c>
      <c r="E12" s="228">
        <v>4979</v>
      </c>
      <c r="F12" s="228">
        <v>2677</v>
      </c>
      <c r="H12" s="233"/>
      <c r="I12" s="233"/>
      <c r="J12" s="233"/>
      <c r="K12" s="233"/>
      <c r="L12" s="233"/>
      <c r="M12" s="233"/>
      <c r="N12" s="233">
        <f t="shared" si="0"/>
        <v>-0.19788887600046398</v>
      </c>
      <c r="O12" s="233">
        <f t="shared" si="1"/>
        <v>-0.3218548387096774</v>
      </c>
      <c r="P12" s="233">
        <f t="shared" si="2"/>
        <v>-0.12110001233197681</v>
      </c>
      <c r="Q12" s="233">
        <f t="shared" si="3"/>
        <v>-0.10465743571300126</v>
      </c>
      <c r="R12" s="233">
        <f t="shared" si="4"/>
        <v>-5.9050966608084357E-2</v>
      </c>
    </row>
    <row r="13" spans="1:18" s="64" customFormat="1" ht="13">
      <c r="A13" s="426">
        <v>39464</v>
      </c>
      <c r="B13" s="228">
        <v>6472</v>
      </c>
      <c r="C13" s="293">
        <v>7520</v>
      </c>
      <c r="D13" s="228">
        <v>6791</v>
      </c>
      <c r="E13" s="228">
        <v>4781</v>
      </c>
      <c r="F13" s="228">
        <v>2614</v>
      </c>
      <c r="H13" s="233"/>
      <c r="I13" s="233"/>
      <c r="J13" s="233"/>
      <c r="K13" s="233"/>
      <c r="L13" s="233"/>
      <c r="M13" s="233"/>
      <c r="N13" s="233">
        <f t="shared" si="0"/>
        <v>-0.2233289331573263</v>
      </c>
      <c r="O13" s="233">
        <f t="shared" si="1"/>
        <v>-0.35688018472590438</v>
      </c>
      <c r="P13" s="233">
        <f t="shared" si="2"/>
        <v>-0.14760888665746202</v>
      </c>
      <c r="Q13" s="233">
        <f t="shared" si="3"/>
        <v>-0.12467960454046137</v>
      </c>
      <c r="R13" s="233">
        <f t="shared" si="4"/>
        <v>-7.5671852899575676E-2</v>
      </c>
    </row>
    <row r="14" spans="1:18" s="64" customFormat="1" ht="13">
      <c r="A14" s="426">
        <v>39465</v>
      </c>
      <c r="B14" s="228">
        <v>6462</v>
      </c>
      <c r="C14" s="293">
        <v>7754</v>
      </c>
      <c r="D14" s="228">
        <v>6721</v>
      </c>
      <c r="E14" s="228">
        <v>4622</v>
      </c>
      <c r="F14" s="228">
        <v>2578</v>
      </c>
      <c r="H14" s="233"/>
      <c r="I14" s="233"/>
      <c r="J14" s="233"/>
      <c r="K14" s="233"/>
      <c r="L14" s="233"/>
      <c r="M14" s="233"/>
      <c r="N14" s="233">
        <f t="shared" si="0"/>
        <v>-0.18706755566737954</v>
      </c>
      <c r="O14" s="233">
        <f t="shared" si="1"/>
        <v>-0.28097181008902078</v>
      </c>
      <c r="P14" s="233">
        <f t="shared" si="2"/>
        <v>-0.1327741935483871</v>
      </c>
      <c r="Q14" s="233">
        <f t="shared" si="3"/>
        <v>-0.13169265451812887</v>
      </c>
      <c r="R14" s="233">
        <f t="shared" si="4"/>
        <v>-8.0599144079885873E-2</v>
      </c>
    </row>
    <row r="15" spans="1:18" s="64" customFormat="1" ht="13">
      <c r="A15" s="426">
        <v>39468</v>
      </c>
      <c r="B15" s="228">
        <v>6513</v>
      </c>
      <c r="C15" s="293">
        <v>8054</v>
      </c>
      <c r="D15" s="228">
        <v>6703</v>
      </c>
      <c r="E15" s="228">
        <v>4544</v>
      </c>
      <c r="F15" s="228">
        <v>2543</v>
      </c>
      <c r="H15" s="233"/>
      <c r="I15" s="233"/>
      <c r="J15" s="233"/>
      <c r="K15" s="233"/>
      <c r="L15" s="233"/>
      <c r="M15" s="233"/>
      <c r="N15" s="233">
        <f t="shared" si="0"/>
        <v>-0.14907238045466423</v>
      </c>
      <c r="O15" s="233">
        <f t="shared" si="1"/>
        <v>-0.20138820029747148</v>
      </c>
      <c r="P15" s="233">
        <f t="shared" si="2"/>
        <v>-0.11628213579433092</v>
      </c>
      <c r="Q15" s="233">
        <f t="shared" si="3"/>
        <v>-0.1296686458532848</v>
      </c>
      <c r="R15" s="233">
        <f t="shared" si="4"/>
        <v>-8.5580726357425391E-2</v>
      </c>
    </row>
    <row r="16" spans="1:18" s="64" customFormat="1" ht="13">
      <c r="A16" s="426">
        <v>39469</v>
      </c>
      <c r="B16" s="228">
        <v>6437</v>
      </c>
      <c r="C16" s="293">
        <v>8071</v>
      </c>
      <c r="D16" s="228">
        <v>6585</v>
      </c>
      <c r="E16" s="228">
        <v>4441</v>
      </c>
      <c r="F16" s="228">
        <v>2492</v>
      </c>
      <c r="H16" s="233"/>
      <c r="I16" s="233"/>
      <c r="J16" s="233"/>
      <c r="K16" s="233"/>
      <c r="L16" s="233"/>
      <c r="M16" s="233"/>
      <c r="N16" s="233">
        <f t="shared" si="0"/>
        <v>-0.12254634678298801</v>
      </c>
      <c r="O16" s="233">
        <f t="shared" si="1"/>
        <v>-0.13900149349263921</v>
      </c>
      <c r="P16" s="233">
        <f t="shared" si="2"/>
        <v>-0.10808614384396587</v>
      </c>
      <c r="Q16" s="233">
        <f t="shared" si="3"/>
        <v>-0.13142968902796792</v>
      </c>
      <c r="R16" s="233">
        <f t="shared" si="4"/>
        <v>-8.8514996342355518E-2</v>
      </c>
    </row>
    <row r="17" spans="1:18" s="64" customFormat="1" ht="13">
      <c r="A17" s="426">
        <v>39470</v>
      </c>
      <c r="B17" s="228">
        <v>6246</v>
      </c>
      <c r="C17" s="293">
        <v>7848</v>
      </c>
      <c r="D17" s="228">
        <v>6353</v>
      </c>
      <c r="E17" s="228">
        <v>4332</v>
      </c>
      <c r="F17" s="228">
        <v>2415</v>
      </c>
      <c r="H17" s="233"/>
      <c r="I17" s="233"/>
      <c r="J17" s="233"/>
      <c r="K17" s="233"/>
      <c r="L17" s="233"/>
      <c r="M17" s="233"/>
      <c r="N17" s="233">
        <f t="shared" si="0"/>
        <v>-9.6746203904555308E-2</v>
      </c>
      <c r="O17" s="233">
        <f t="shared" si="1"/>
        <v>-6.6714234748483772E-2</v>
      </c>
      <c r="P17" s="233">
        <f t="shared" si="2"/>
        <v>-0.10860109442963378</v>
      </c>
      <c r="Q17" s="233">
        <f t="shared" si="3"/>
        <v>-0.12994577224342238</v>
      </c>
      <c r="R17" s="233">
        <f t="shared" si="4"/>
        <v>-9.7870750840493084E-2</v>
      </c>
    </row>
    <row r="18" spans="1:18" s="64" customFormat="1" ht="13">
      <c r="A18" s="426">
        <v>39471</v>
      </c>
      <c r="B18" s="228">
        <v>5948</v>
      </c>
      <c r="C18" s="293">
        <v>7352</v>
      </c>
      <c r="D18" s="228">
        <v>6039</v>
      </c>
      <c r="E18" s="228">
        <v>4213</v>
      </c>
      <c r="F18" s="228">
        <v>2345</v>
      </c>
      <c r="H18" s="233"/>
      <c r="I18" s="233"/>
      <c r="J18" s="233"/>
      <c r="K18" s="233"/>
      <c r="L18" s="233"/>
      <c r="M18" s="233"/>
      <c r="N18" s="233">
        <f t="shared" si="0"/>
        <v>-8.0964153275648945E-2</v>
      </c>
      <c r="O18" s="233">
        <f t="shared" si="1"/>
        <v>-2.2340425531914895E-2</v>
      </c>
      <c r="P18" s="233">
        <f t="shared" si="2"/>
        <v>-0.11073479605360036</v>
      </c>
      <c r="Q18" s="233">
        <f t="shared" si="3"/>
        <v>-0.11880359757372934</v>
      </c>
      <c r="R18" s="233">
        <f t="shared" si="4"/>
        <v>-0.10290742157612853</v>
      </c>
    </row>
    <row r="19" spans="1:18" s="64" customFormat="1" ht="13">
      <c r="A19" s="426">
        <v>39472</v>
      </c>
      <c r="B19" s="228">
        <v>5780</v>
      </c>
      <c r="C19" s="293">
        <v>7202</v>
      </c>
      <c r="D19" s="228">
        <v>5783</v>
      </c>
      <c r="E19" s="228">
        <v>4129</v>
      </c>
      <c r="F19" s="228">
        <v>2274</v>
      </c>
      <c r="H19" s="233"/>
      <c r="I19" s="233"/>
      <c r="J19" s="233"/>
      <c r="K19" s="233"/>
      <c r="L19" s="233"/>
      <c r="M19" s="233"/>
      <c r="N19" s="233">
        <f t="shared" si="0"/>
        <v>-0.10554008047044258</v>
      </c>
      <c r="O19" s="233">
        <f t="shared" si="1"/>
        <v>-7.1189063709053396E-2</v>
      </c>
      <c r="P19" s="233">
        <f t="shared" si="2"/>
        <v>-0.13956256509447998</v>
      </c>
      <c r="Q19" s="233">
        <f t="shared" si="3"/>
        <v>-0.10666378191259195</v>
      </c>
      <c r="R19" s="233">
        <f t="shared" si="4"/>
        <v>-0.11792086889061287</v>
      </c>
    </row>
    <row r="20" spans="1:18" s="64" customFormat="1" ht="13">
      <c r="A20" s="426">
        <v>39475</v>
      </c>
      <c r="B20" s="228">
        <v>5692</v>
      </c>
      <c r="C20" s="293">
        <v>7189</v>
      </c>
      <c r="D20" s="228">
        <v>5625</v>
      </c>
      <c r="E20" s="228">
        <v>4055</v>
      </c>
      <c r="F20" s="228">
        <v>2221</v>
      </c>
      <c r="H20" s="233"/>
      <c r="I20" s="233"/>
      <c r="J20" s="233"/>
      <c r="K20" s="233"/>
      <c r="L20" s="233"/>
      <c r="M20" s="233"/>
      <c r="N20" s="233">
        <f t="shared" si="0"/>
        <v>-0.1260555811454015</v>
      </c>
      <c r="O20" s="233">
        <f t="shared" si="1"/>
        <v>-0.10740004966476285</v>
      </c>
      <c r="P20" s="233">
        <f t="shared" si="2"/>
        <v>-0.16082351186036103</v>
      </c>
      <c r="Q20" s="233">
        <f t="shared" si="3"/>
        <v>-0.10761443661971831</v>
      </c>
      <c r="R20" s="233">
        <f t="shared" si="4"/>
        <v>-0.1266220998820291</v>
      </c>
    </row>
    <row r="21" spans="1:18" s="64" customFormat="1" ht="13">
      <c r="A21" s="426">
        <v>39476</v>
      </c>
      <c r="B21" s="228">
        <v>5615</v>
      </c>
      <c r="C21" s="293">
        <v>7202</v>
      </c>
      <c r="D21" s="228">
        <v>5517</v>
      </c>
      <c r="E21" s="228">
        <v>3982</v>
      </c>
      <c r="F21" s="228">
        <v>2130</v>
      </c>
      <c r="H21" s="233"/>
      <c r="I21" s="233"/>
      <c r="J21" s="233"/>
      <c r="K21" s="233"/>
      <c r="L21" s="233"/>
      <c r="M21" s="233"/>
      <c r="N21" s="233">
        <f t="shared" si="0"/>
        <v>-0.12769923877582726</v>
      </c>
      <c r="O21" s="233">
        <f t="shared" si="1"/>
        <v>-0.1076694337752447</v>
      </c>
      <c r="P21" s="233">
        <f t="shared" si="2"/>
        <v>-0.16218678815489748</v>
      </c>
      <c r="Q21" s="233">
        <f t="shared" si="3"/>
        <v>-0.10335510020265706</v>
      </c>
      <c r="R21" s="233">
        <f t="shared" si="4"/>
        <v>-0.14526484751203853</v>
      </c>
    </row>
    <row r="22" spans="1:18" s="64" customFormat="1" ht="13">
      <c r="A22" s="426">
        <v>39477</v>
      </c>
      <c r="B22" s="228">
        <v>5900</v>
      </c>
      <c r="C22" s="293">
        <v>8310</v>
      </c>
      <c r="D22" s="228">
        <v>5523</v>
      </c>
      <c r="E22" s="228">
        <v>3903</v>
      </c>
      <c r="F22" s="228">
        <v>2053</v>
      </c>
      <c r="H22" s="233"/>
      <c r="I22" s="233"/>
      <c r="J22" s="233"/>
      <c r="K22" s="233"/>
      <c r="L22" s="233"/>
      <c r="M22" s="233"/>
      <c r="N22" s="233">
        <f t="shared" si="0"/>
        <v>-5.5395453089977585E-2</v>
      </c>
      <c r="O22" s="233">
        <f t="shared" si="1"/>
        <v>5.8868501529051986E-2</v>
      </c>
      <c r="P22" s="233">
        <f t="shared" si="2"/>
        <v>-0.13064693845427358</v>
      </c>
      <c r="Q22" s="233">
        <f t="shared" si="3"/>
        <v>-9.9030470914127422E-2</v>
      </c>
      <c r="R22" s="233">
        <f t="shared" si="4"/>
        <v>-0.14989648033126293</v>
      </c>
    </row>
    <row r="23" spans="1:18" s="64" customFormat="1" ht="13">
      <c r="A23" s="426">
        <v>39478</v>
      </c>
      <c r="B23" s="228">
        <v>6052</v>
      </c>
      <c r="C23" s="293">
        <v>8766</v>
      </c>
      <c r="D23" s="228">
        <v>5686</v>
      </c>
      <c r="E23" s="228">
        <v>3860</v>
      </c>
      <c r="F23" s="228">
        <v>1988</v>
      </c>
      <c r="H23" s="233"/>
      <c r="I23" s="233"/>
      <c r="J23" s="233"/>
      <c r="K23" s="233"/>
      <c r="L23" s="233"/>
      <c r="M23" s="233"/>
      <c r="N23" s="233">
        <f t="shared" si="0"/>
        <v>1.7484868863483525E-2</v>
      </c>
      <c r="O23" s="233">
        <f t="shared" si="1"/>
        <v>0.19232861806311208</v>
      </c>
      <c r="P23" s="233">
        <f t="shared" si="2"/>
        <v>-5.845338632223878E-2</v>
      </c>
      <c r="Q23" s="233">
        <f t="shared" si="3"/>
        <v>-8.3788274388796588E-2</v>
      </c>
      <c r="R23" s="233">
        <f t="shared" si="4"/>
        <v>-0.15223880597014924</v>
      </c>
    </row>
    <row r="24" spans="1:18" s="64" customFormat="1" ht="13">
      <c r="A24" s="426">
        <v>39479</v>
      </c>
      <c r="B24" s="228">
        <v>6134</v>
      </c>
      <c r="C24" s="293">
        <v>9031</v>
      </c>
      <c r="D24" s="228">
        <v>5749</v>
      </c>
      <c r="E24" s="228">
        <v>3839</v>
      </c>
      <c r="F24" s="228">
        <v>1954</v>
      </c>
      <c r="H24" s="233"/>
      <c r="I24" s="233"/>
      <c r="J24" s="233"/>
      <c r="K24" s="233"/>
      <c r="L24" s="233"/>
      <c r="M24" s="233"/>
      <c r="N24" s="233">
        <f t="shared" si="0"/>
        <v>6.1245674740484431E-2</v>
      </c>
      <c r="O24" s="233">
        <f t="shared" si="1"/>
        <v>0.25395723410163845</v>
      </c>
      <c r="P24" s="233">
        <f t="shared" si="2"/>
        <v>-5.8793014006570986E-3</v>
      </c>
      <c r="Q24" s="233">
        <f t="shared" si="3"/>
        <v>-7.0234923710341485E-2</v>
      </c>
      <c r="R24" s="233">
        <f t="shared" si="4"/>
        <v>-0.14072119613016712</v>
      </c>
    </row>
    <row r="25" spans="1:18" s="64" customFormat="1" ht="13">
      <c r="A25" s="426">
        <v>39482</v>
      </c>
      <c r="B25" s="228">
        <v>6121</v>
      </c>
      <c r="C25" s="293">
        <v>9053</v>
      </c>
      <c r="D25" s="228">
        <v>5712</v>
      </c>
      <c r="E25" s="228">
        <v>3834</v>
      </c>
      <c r="F25" s="228">
        <v>1932</v>
      </c>
      <c r="H25" s="233"/>
      <c r="I25" s="233"/>
      <c r="J25" s="233"/>
      <c r="K25" s="233"/>
      <c r="L25" s="233"/>
      <c r="M25" s="233"/>
      <c r="N25" s="233">
        <f t="shared" si="0"/>
        <v>7.5368938861560084E-2</v>
      </c>
      <c r="O25" s="233">
        <f t="shared" si="1"/>
        <v>0.25928501877868965</v>
      </c>
      <c r="P25" s="233">
        <f t="shared" si="2"/>
        <v>1.5466666666666667E-2</v>
      </c>
      <c r="Q25" s="233">
        <f t="shared" si="3"/>
        <v>-5.4500616522811345E-2</v>
      </c>
      <c r="R25" s="233">
        <f t="shared" si="4"/>
        <v>-0.13012156686177398</v>
      </c>
    </row>
    <row r="26" spans="1:18" s="64" customFormat="1" ht="13">
      <c r="A26" s="426">
        <v>39483</v>
      </c>
      <c r="B26" s="228">
        <v>6032</v>
      </c>
      <c r="C26" s="293">
        <v>8828</v>
      </c>
      <c r="D26" s="228">
        <v>5668</v>
      </c>
      <c r="E26" s="228">
        <v>3823</v>
      </c>
      <c r="F26" s="228">
        <v>1912</v>
      </c>
      <c r="H26" s="233"/>
      <c r="I26" s="233"/>
      <c r="J26" s="233"/>
      <c r="K26" s="233"/>
      <c r="L26" s="233"/>
      <c r="M26" s="233"/>
      <c r="N26" s="233">
        <f t="shared" si="0"/>
        <v>7.426536064113981E-2</v>
      </c>
      <c r="O26" s="233">
        <f t="shared" si="1"/>
        <v>0.22577061927242434</v>
      </c>
      <c r="P26" s="233">
        <f t="shared" si="2"/>
        <v>2.7369947435200291E-2</v>
      </c>
      <c r="Q26" s="233">
        <f t="shared" si="3"/>
        <v>-3.9929683576092417E-2</v>
      </c>
      <c r="R26" s="233">
        <f t="shared" si="4"/>
        <v>-0.10234741784037558</v>
      </c>
    </row>
    <row r="27" spans="1:18" s="64" customFormat="1" ht="13">
      <c r="A27" s="426">
        <v>39484</v>
      </c>
      <c r="B27" s="228">
        <v>6002</v>
      </c>
      <c r="C27" s="293">
        <v>8748</v>
      </c>
      <c r="D27" s="228">
        <v>5648</v>
      </c>
      <c r="E27" s="228">
        <v>3843</v>
      </c>
      <c r="F27" s="228">
        <v>1893</v>
      </c>
      <c r="H27" s="233"/>
      <c r="I27" s="233"/>
      <c r="J27" s="233"/>
      <c r="K27" s="233"/>
      <c r="L27" s="233"/>
      <c r="M27" s="233"/>
      <c r="N27" s="233">
        <f t="shared" si="0"/>
        <v>1.7288135593220341E-2</v>
      </c>
      <c r="O27" s="233">
        <f t="shared" si="1"/>
        <v>5.2707581227436823E-2</v>
      </c>
      <c r="P27" s="233">
        <f t="shared" si="2"/>
        <v>2.2632627195364838E-2</v>
      </c>
      <c r="Q27" s="233">
        <f t="shared" si="3"/>
        <v>-1.5372790161414296E-2</v>
      </c>
      <c r="R27" s="233">
        <f t="shared" si="4"/>
        <v>-7.793472966390648E-2</v>
      </c>
    </row>
    <row r="28" spans="1:18" s="64" customFormat="1" ht="13">
      <c r="A28" s="426">
        <v>39485</v>
      </c>
      <c r="B28" s="228">
        <v>6135</v>
      </c>
      <c r="C28" s="293">
        <v>9096</v>
      </c>
      <c r="D28" s="228">
        <v>5735</v>
      </c>
      <c r="E28" s="228">
        <v>3869</v>
      </c>
      <c r="F28" s="228">
        <v>1875</v>
      </c>
      <c r="H28" s="233"/>
      <c r="I28" s="233"/>
      <c r="J28" s="233"/>
      <c r="K28" s="233"/>
      <c r="L28" s="233"/>
      <c r="M28" s="233"/>
      <c r="N28" s="233">
        <f t="shared" si="0"/>
        <v>1.371447455386649E-2</v>
      </c>
      <c r="O28" s="233">
        <f t="shared" si="1"/>
        <v>3.7645448323066391E-2</v>
      </c>
      <c r="P28" s="233">
        <f t="shared" si="2"/>
        <v>8.6176574041505454E-3</v>
      </c>
      <c r="Q28" s="233">
        <f t="shared" si="3"/>
        <v>2.3316062176165801E-3</v>
      </c>
      <c r="R28" s="233">
        <f t="shared" si="4"/>
        <v>-5.6841046277665994E-2</v>
      </c>
    </row>
    <row r="29" spans="1:18" s="64" customFormat="1" ht="13">
      <c r="A29" s="426">
        <v>39486</v>
      </c>
      <c r="B29" s="228">
        <v>6353</v>
      </c>
      <c r="C29" s="293">
        <v>9490</v>
      </c>
      <c r="D29" s="228">
        <v>6029</v>
      </c>
      <c r="E29" s="228">
        <v>3913</v>
      </c>
      <c r="F29" s="228">
        <v>1874</v>
      </c>
      <c r="H29" s="233"/>
      <c r="I29" s="233"/>
      <c r="J29" s="233"/>
      <c r="K29" s="233"/>
      <c r="L29" s="233"/>
      <c r="M29" s="233"/>
      <c r="N29" s="233">
        <f t="shared" si="0"/>
        <v>3.5702641017280733E-2</v>
      </c>
      <c r="O29" s="233">
        <f t="shared" si="1"/>
        <v>5.0824936330417451E-2</v>
      </c>
      <c r="P29" s="233">
        <f t="shared" si="2"/>
        <v>4.8704122456079316E-2</v>
      </c>
      <c r="Q29" s="233">
        <f t="shared" si="3"/>
        <v>1.9275853086741339E-2</v>
      </c>
      <c r="R29" s="233">
        <f t="shared" si="4"/>
        <v>-4.0941658137154557E-2</v>
      </c>
    </row>
    <row r="30" spans="1:18" s="64" customFormat="1" ht="13">
      <c r="A30" s="426">
        <v>39489</v>
      </c>
      <c r="B30" s="228">
        <v>6520</v>
      </c>
      <c r="C30" s="293">
        <v>9756</v>
      </c>
      <c r="D30" s="228">
        <v>6237</v>
      </c>
      <c r="E30" s="228">
        <v>3980</v>
      </c>
      <c r="F30" s="228">
        <v>1894</v>
      </c>
      <c r="H30" s="233"/>
      <c r="I30" s="233"/>
      <c r="J30" s="233"/>
      <c r="K30" s="233"/>
      <c r="L30" s="233"/>
      <c r="M30" s="233"/>
      <c r="N30" s="233">
        <f t="shared" si="0"/>
        <v>6.5185427217774872E-2</v>
      </c>
      <c r="O30" s="233">
        <f t="shared" si="1"/>
        <v>7.7653816414448254E-2</v>
      </c>
      <c r="P30" s="233">
        <f t="shared" si="2"/>
        <v>9.1911764705882359E-2</v>
      </c>
      <c r="Q30" s="233">
        <f t="shared" si="3"/>
        <v>3.8080333854981739E-2</v>
      </c>
      <c r="R30" s="233">
        <f t="shared" si="4"/>
        <v>-1.9668737060041408E-2</v>
      </c>
    </row>
    <row r="31" spans="1:18" s="64" customFormat="1" ht="13">
      <c r="A31" s="426">
        <v>39490</v>
      </c>
      <c r="B31" s="228">
        <v>6712</v>
      </c>
      <c r="C31" s="293">
        <v>10027</v>
      </c>
      <c r="D31" s="228">
        <v>6476</v>
      </c>
      <c r="E31" s="228">
        <v>4052</v>
      </c>
      <c r="F31" s="228">
        <v>1956</v>
      </c>
      <c r="H31" s="233"/>
      <c r="I31" s="233"/>
      <c r="J31" s="233"/>
      <c r="K31" s="233"/>
      <c r="L31" s="233"/>
      <c r="M31" s="233"/>
      <c r="N31" s="233">
        <f t="shared" si="0"/>
        <v>0.11273209549071618</v>
      </c>
      <c r="O31" s="233">
        <f t="shared" si="1"/>
        <v>0.135817852288174</v>
      </c>
      <c r="P31" s="233">
        <f t="shared" si="2"/>
        <v>0.14255469301340862</v>
      </c>
      <c r="Q31" s="233">
        <f t="shared" si="3"/>
        <v>5.9900601621763014E-2</v>
      </c>
      <c r="R31" s="233">
        <f t="shared" si="4"/>
        <v>2.3012552301255231E-2</v>
      </c>
    </row>
    <row r="32" spans="1:18" s="64" customFormat="1" ht="13">
      <c r="A32" s="426">
        <v>39491</v>
      </c>
      <c r="B32" s="228">
        <v>6965</v>
      </c>
      <c r="C32" s="293">
        <v>10415</v>
      </c>
      <c r="D32" s="228">
        <v>6752</v>
      </c>
      <c r="E32" s="228">
        <v>4166</v>
      </c>
      <c r="F32" s="228">
        <v>2027</v>
      </c>
      <c r="H32" s="233"/>
      <c r="I32" s="233"/>
      <c r="J32" s="233"/>
      <c r="K32" s="233"/>
      <c r="L32" s="233"/>
      <c r="M32" s="233"/>
      <c r="N32" s="233">
        <f t="shared" si="0"/>
        <v>0.16044651782739086</v>
      </c>
      <c r="O32" s="233">
        <f t="shared" si="1"/>
        <v>0.1905578417924097</v>
      </c>
      <c r="P32" s="233">
        <f t="shared" si="2"/>
        <v>0.19546742209631729</v>
      </c>
      <c r="Q32" s="233">
        <f t="shared" si="3"/>
        <v>8.4048920114493886E-2</v>
      </c>
      <c r="R32" s="233">
        <f t="shared" si="4"/>
        <v>7.078711040676175E-2</v>
      </c>
    </row>
    <row r="33" spans="1:18" s="64" customFormat="1" ht="13">
      <c r="A33" s="426">
        <v>39492</v>
      </c>
      <c r="B33" s="228">
        <v>7212</v>
      </c>
      <c r="C33" s="293">
        <v>10546</v>
      </c>
      <c r="D33" s="228">
        <v>7251</v>
      </c>
      <c r="E33" s="228">
        <v>4298</v>
      </c>
      <c r="F33" s="228">
        <v>2094</v>
      </c>
      <c r="H33" s="233"/>
      <c r="I33" s="233"/>
      <c r="J33" s="233"/>
      <c r="K33" s="233"/>
      <c r="L33" s="233"/>
      <c r="M33" s="233"/>
      <c r="N33" s="233">
        <f t="shared" si="0"/>
        <v>0.17555012224938876</v>
      </c>
      <c r="O33" s="233">
        <f t="shared" si="1"/>
        <v>0.15941072999120492</v>
      </c>
      <c r="P33" s="233">
        <f t="shared" si="2"/>
        <v>0.26434176111595464</v>
      </c>
      <c r="Q33" s="233">
        <f t="shared" si="3"/>
        <v>0.11088136469371931</v>
      </c>
      <c r="R33" s="233">
        <f t="shared" si="4"/>
        <v>0.1168</v>
      </c>
    </row>
    <row r="34" spans="1:18" s="64" customFormat="1" ht="13">
      <c r="A34" s="426">
        <v>39493</v>
      </c>
      <c r="B34" s="228">
        <v>7355</v>
      </c>
      <c r="C34" s="293">
        <v>10436</v>
      </c>
      <c r="D34" s="228">
        <v>7646</v>
      </c>
      <c r="E34" s="228">
        <v>4457</v>
      </c>
      <c r="F34" s="228">
        <v>2129</v>
      </c>
      <c r="H34" s="233"/>
      <c r="I34" s="233"/>
      <c r="J34" s="233"/>
      <c r="K34" s="233"/>
      <c r="L34" s="233"/>
      <c r="M34" s="233"/>
      <c r="N34" s="233">
        <f t="shared" si="0"/>
        <v>0.15772076184479775</v>
      </c>
      <c r="O34" s="233">
        <f t="shared" si="1"/>
        <v>9.9683877766069545E-2</v>
      </c>
      <c r="P34" s="233">
        <f t="shared" si="2"/>
        <v>0.26820368220268703</v>
      </c>
      <c r="Q34" s="233">
        <f t="shared" si="3"/>
        <v>0.13902376693074367</v>
      </c>
      <c r="R34" s="233">
        <f t="shared" si="4"/>
        <v>0.13607257203842049</v>
      </c>
    </row>
    <row r="35" spans="1:18" s="64" customFormat="1" ht="13">
      <c r="A35" s="426">
        <v>39496</v>
      </c>
      <c r="B35" s="228">
        <v>7381</v>
      </c>
      <c r="C35" s="293">
        <v>10195</v>
      </c>
      <c r="D35" s="228">
        <v>7777</v>
      </c>
      <c r="E35" s="228">
        <v>4616</v>
      </c>
      <c r="F35" s="228">
        <v>2166</v>
      </c>
      <c r="H35" s="233"/>
      <c r="I35" s="233"/>
      <c r="J35" s="233"/>
      <c r="K35" s="233"/>
      <c r="L35" s="233"/>
      <c r="M35" s="233"/>
      <c r="N35" s="233">
        <f t="shared" si="0"/>
        <v>0.13205521472392637</v>
      </c>
      <c r="O35" s="233">
        <f t="shared" si="1"/>
        <v>4.4997949979499796E-2</v>
      </c>
      <c r="P35" s="233">
        <f t="shared" si="2"/>
        <v>0.24691358024691357</v>
      </c>
      <c r="Q35" s="233">
        <f t="shared" si="3"/>
        <v>0.15979899497487438</v>
      </c>
      <c r="R35" s="233">
        <f t="shared" si="4"/>
        <v>0.14361140443505807</v>
      </c>
    </row>
    <row r="36" spans="1:18" s="64" customFormat="1" ht="13">
      <c r="A36" s="426">
        <v>39497</v>
      </c>
      <c r="B36" s="228">
        <v>7319</v>
      </c>
      <c r="C36" s="293">
        <v>9875</v>
      </c>
      <c r="D36" s="228">
        <v>7653</v>
      </c>
      <c r="E36" s="228">
        <v>4820</v>
      </c>
      <c r="F36" s="228">
        <v>2198</v>
      </c>
      <c r="H36" s="233"/>
      <c r="I36" s="233"/>
      <c r="J36" s="233"/>
      <c r="K36" s="233"/>
      <c r="L36" s="233"/>
      <c r="M36" s="233"/>
      <c r="N36" s="233">
        <f t="shared" si="0"/>
        <v>9.0435041716328962E-2</v>
      </c>
      <c r="O36" s="233">
        <f t="shared" si="1"/>
        <v>-1.5159070509624015E-2</v>
      </c>
      <c r="P36" s="233">
        <f t="shared" si="2"/>
        <v>0.1817479925880173</v>
      </c>
      <c r="Q36" s="233">
        <f t="shared" si="3"/>
        <v>0.1895360315893386</v>
      </c>
      <c r="R36" s="233">
        <f t="shared" si="4"/>
        <v>0.12372188139059305</v>
      </c>
    </row>
    <row r="37" spans="1:18" s="64" customFormat="1" ht="13">
      <c r="A37" s="426">
        <v>39498</v>
      </c>
      <c r="B37" s="228">
        <v>7081</v>
      </c>
      <c r="C37" s="293">
        <v>9279</v>
      </c>
      <c r="D37" s="228">
        <v>7313</v>
      </c>
      <c r="E37" s="228">
        <v>4938</v>
      </c>
      <c r="F37" s="228">
        <v>2219</v>
      </c>
      <c r="H37" s="233"/>
      <c r="I37" s="233"/>
      <c r="J37" s="233"/>
      <c r="K37" s="233"/>
      <c r="L37" s="233"/>
      <c r="M37" s="233"/>
      <c r="N37" s="233">
        <f t="shared" si="0"/>
        <v>1.6654702081837759E-2</v>
      </c>
      <c r="O37" s="233">
        <f t="shared" si="1"/>
        <v>-0.10907345175228036</v>
      </c>
      <c r="P37" s="233">
        <f t="shared" si="2"/>
        <v>8.3086492890995262E-2</v>
      </c>
      <c r="Q37" s="233">
        <f t="shared" si="3"/>
        <v>0.18530964954392704</v>
      </c>
      <c r="R37" s="233">
        <f t="shared" si="4"/>
        <v>9.4721262950172663E-2</v>
      </c>
    </row>
    <row r="38" spans="1:18" s="64" customFormat="1" ht="13">
      <c r="A38" s="426">
        <v>39499</v>
      </c>
      <c r="B38" s="228">
        <v>6998</v>
      </c>
      <c r="C38" s="293">
        <v>9327</v>
      </c>
      <c r="D38" s="228">
        <v>6979</v>
      </c>
      <c r="E38" s="228">
        <v>4938</v>
      </c>
      <c r="F38" s="228">
        <v>2229</v>
      </c>
      <c r="H38" s="233"/>
      <c r="I38" s="233"/>
      <c r="J38" s="233"/>
      <c r="K38" s="233"/>
      <c r="L38" s="233"/>
      <c r="M38" s="233"/>
      <c r="N38" s="233">
        <f t="shared" si="0"/>
        <v>-2.9672767609539658E-2</v>
      </c>
      <c r="O38" s="233">
        <f t="shared" si="1"/>
        <v>-0.11558884885264556</v>
      </c>
      <c r="P38" s="233">
        <f t="shared" si="2"/>
        <v>-3.7512067301061922E-2</v>
      </c>
      <c r="Q38" s="233">
        <f t="shared" si="3"/>
        <v>0.14890646812470917</v>
      </c>
      <c r="R38" s="233">
        <f t="shared" si="4"/>
        <v>6.4469914040114609E-2</v>
      </c>
    </row>
    <row r="39" spans="1:18" s="64" customFormat="1" ht="13">
      <c r="A39" s="426">
        <v>39500</v>
      </c>
      <c r="B39" s="228">
        <v>7187</v>
      </c>
      <c r="C39" s="293">
        <v>9934</v>
      </c>
      <c r="D39" s="228">
        <v>7011</v>
      </c>
      <c r="E39" s="228">
        <v>4922</v>
      </c>
      <c r="F39" s="228">
        <v>2237</v>
      </c>
      <c r="H39" s="233"/>
      <c r="I39" s="233"/>
      <c r="J39" s="233"/>
      <c r="K39" s="233"/>
      <c r="L39" s="233"/>
      <c r="M39" s="233"/>
      <c r="N39" s="233">
        <f t="shared" si="0"/>
        <v>-2.284160435078178E-2</v>
      </c>
      <c r="O39" s="233">
        <f t="shared" si="1"/>
        <v>-4.8102721349175932E-2</v>
      </c>
      <c r="P39" s="233">
        <f t="shared" si="2"/>
        <v>-8.3049960763798059E-2</v>
      </c>
      <c r="Q39" s="233">
        <f t="shared" si="3"/>
        <v>0.10433026699573704</v>
      </c>
      <c r="R39" s="233">
        <f t="shared" si="4"/>
        <v>5.0728041333959605E-2</v>
      </c>
    </row>
    <row r="40" spans="1:18" s="64" customFormat="1" ht="13">
      <c r="A40" s="426">
        <v>39503</v>
      </c>
      <c r="B40" s="228">
        <v>7296</v>
      </c>
      <c r="C40" s="293">
        <v>10246</v>
      </c>
      <c r="D40" s="228">
        <v>7060</v>
      </c>
      <c r="E40" s="228">
        <v>4922</v>
      </c>
      <c r="F40" s="228">
        <v>2242</v>
      </c>
      <c r="H40" s="233"/>
      <c r="I40" s="233"/>
      <c r="J40" s="233"/>
      <c r="K40" s="233"/>
      <c r="L40" s="233"/>
      <c r="M40" s="233"/>
      <c r="N40" s="233">
        <f t="shared" si="0"/>
        <v>-1.1516054735130741E-2</v>
      </c>
      <c r="O40" s="233">
        <f t="shared" si="1"/>
        <v>5.0024521824423738E-3</v>
      </c>
      <c r="P40" s="233">
        <f t="shared" si="2"/>
        <v>-9.21949337790922E-2</v>
      </c>
      <c r="Q40" s="233">
        <f t="shared" si="3"/>
        <v>6.6291161178509528E-2</v>
      </c>
      <c r="R40" s="233">
        <f t="shared" si="4"/>
        <v>3.5087719298245612E-2</v>
      </c>
    </row>
    <row r="41" spans="1:18" s="64" customFormat="1" ht="13">
      <c r="A41" s="426">
        <v>39504</v>
      </c>
      <c r="B41" s="228">
        <v>7312</v>
      </c>
      <c r="C41" s="293">
        <v>10175</v>
      </c>
      <c r="D41" s="228">
        <v>7143</v>
      </c>
      <c r="E41" s="228">
        <v>4942</v>
      </c>
      <c r="F41" s="228">
        <v>2262</v>
      </c>
      <c r="H41" s="233"/>
      <c r="I41" s="233"/>
      <c r="J41" s="233"/>
      <c r="K41" s="233"/>
      <c r="L41" s="233"/>
      <c r="M41" s="233"/>
      <c r="N41" s="233">
        <f t="shared" si="0"/>
        <v>-9.5641481076649815E-4</v>
      </c>
      <c r="O41" s="233">
        <f t="shared" si="1"/>
        <v>3.0379746835443037E-2</v>
      </c>
      <c r="P41" s="233">
        <f t="shared" si="2"/>
        <v>-6.6640533124264989E-2</v>
      </c>
      <c r="Q41" s="233">
        <f t="shared" si="3"/>
        <v>2.5311203319502075E-2</v>
      </c>
      <c r="R41" s="233">
        <f t="shared" si="4"/>
        <v>2.9117379435850774E-2</v>
      </c>
    </row>
    <row r="42" spans="1:18" s="64" customFormat="1" ht="13">
      <c r="A42" s="426">
        <v>39505</v>
      </c>
      <c r="B42" s="228">
        <v>7299</v>
      </c>
      <c r="C42" s="293">
        <v>10068</v>
      </c>
      <c r="D42" s="228">
        <v>7150</v>
      </c>
      <c r="E42" s="228">
        <v>4977</v>
      </c>
      <c r="F42" s="228">
        <v>2284</v>
      </c>
      <c r="H42" s="233"/>
      <c r="I42" s="233"/>
      <c r="J42" s="233"/>
      <c r="K42" s="233"/>
      <c r="L42" s="233"/>
      <c r="M42" s="233"/>
      <c r="N42" s="233">
        <f t="shared" si="0"/>
        <v>3.078661206044344E-2</v>
      </c>
      <c r="O42" s="233">
        <f t="shared" si="1"/>
        <v>8.5030714516650507E-2</v>
      </c>
      <c r="P42" s="233">
        <f t="shared" si="2"/>
        <v>-2.2289074251333241E-2</v>
      </c>
      <c r="Q42" s="233">
        <f t="shared" si="3"/>
        <v>7.8979343863912511E-3</v>
      </c>
      <c r="R42" s="233">
        <f t="shared" si="4"/>
        <v>2.929247408742677E-2</v>
      </c>
    </row>
    <row r="43" spans="1:18" s="64" customFormat="1" ht="13">
      <c r="A43" s="426">
        <v>39506</v>
      </c>
      <c r="B43" s="228">
        <v>7332</v>
      </c>
      <c r="C43" s="293">
        <v>10104</v>
      </c>
      <c r="D43" s="228">
        <v>7175</v>
      </c>
      <c r="E43" s="228">
        <v>5000</v>
      </c>
      <c r="F43" s="228">
        <v>2313</v>
      </c>
      <c r="H43" s="233"/>
      <c r="I43" s="233"/>
      <c r="J43" s="233"/>
      <c r="K43" s="233"/>
      <c r="L43" s="233"/>
      <c r="M43" s="233"/>
      <c r="N43" s="233">
        <f t="shared" si="0"/>
        <v>4.7727922263503857E-2</v>
      </c>
      <c r="O43" s="233">
        <f t="shared" si="1"/>
        <v>8.3306529430685103E-2</v>
      </c>
      <c r="P43" s="233">
        <f t="shared" si="2"/>
        <v>2.8084252758274825E-2</v>
      </c>
      <c r="Q43" s="233">
        <f t="shared" si="3"/>
        <v>1.2555690562980963E-2</v>
      </c>
      <c r="R43" s="233">
        <f t="shared" si="4"/>
        <v>3.7685060565275909E-2</v>
      </c>
    </row>
    <row r="44" spans="1:18" s="64" customFormat="1" ht="13">
      <c r="A44" s="426">
        <v>39507</v>
      </c>
      <c r="B44" s="228">
        <v>7613</v>
      </c>
      <c r="C44" s="293">
        <v>10743</v>
      </c>
      <c r="D44" s="228">
        <v>7435</v>
      </c>
      <c r="E44" s="228">
        <v>5021</v>
      </c>
      <c r="F44" s="228">
        <v>2334</v>
      </c>
      <c r="H44" s="233"/>
      <c r="I44" s="233"/>
      <c r="J44" s="233"/>
      <c r="K44" s="233"/>
      <c r="L44" s="233"/>
      <c r="M44" s="233"/>
      <c r="N44" s="233">
        <f t="shared" si="0"/>
        <v>5.9273688604424654E-2</v>
      </c>
      <c r="O44" s="233">
        <f t="shared" si="1"/>
        <v>8.1437487416951879E-2</v>
      </c>
      <c r="P44" s="233">
        <f t="shared" si="2"/>
        <v>6.0476394237626588E-2</v>
      </c>
      <c r="Q44" s="233">
        <f t="shared" si="3"/>
        <v>2.0113774888256806E-2</v>
      </c>
      <c r="R44" s="233">
        <f t="shared" si="4"/>
        <v>4.3361645060348682E-2</v>
      </c>
    </row>
    <row r="45" spans="1:18" s="64" customFormat="1" ht="13">
      <c r="A45" s="426">
        <v>39510</v>
      </c>
      <c r="B45" s="228">
        <v>7878</v>
      </c>
      <c r="C45" s="293">
        <v>11433</v>
      </c>
      <c r="D45" s="228">
        <v>7613</v>
      </c>
      <c r="E45" s="228">
        <v>5020</v>
      </c>
      <c r="F45" s="228">
        <v>2355</v>
      </c>
      <c r="H45" s="233"/>
      <c r="I45" s="233"/>
      <c r="J45" s="233"/>
      <c r="K45" s="233"/>
      <c r="L45" s="233"/>
      <c r="M45" s="233"/>
      <c r="N45" s="233">
        <f t="shared" si="0"/>
        <v>7.9769736842105268E-2</v>
      </c>
      <c r="O45" s="233">
        <f t="shared" si="1"/>
        <v>0.11585008783915675</v>
      </c>
      <c r="P45" s="233">
        <f t="shared" si="2"/>
        <v>7.8328611898017E-2</v>
      </c>
      <c r="Q45" s="233">
        <f t="shared" si="3"/>
        <v>1.9910605444941082E-2</v>
      </c>
      <c r="R45" s="233">
        <f t="shared" si="4"/>
        <v>5.0401427297056198E-2</v>
      </c>
    </row>
    <row r="46" spans="1:18" s="64" customFormat="1" ht="13">
      <c r="A46" s="426">
        <v>39511</v>
      </c>
      <c r="B46" s="228">
        <v>7993</v>
      </c>
      <c r="C46" s="293">
        <v>11670</v>
      </c>
      <c r="D46" s="228">
        <v>7730</v>
      </c>
      <c r="E46" s="228">
        <v>5025</v>
      </c>
      <c r="F46" s="228">
        <v>2385</v>
      </c>
      <c r="H46" s="233"/>
      <c r="I46" s="233"/>
      <c r="J46" s="233"/>
      <c r="K46" s="233"/>
      <c r="L46" s="233"/>
      <c r="M46" s="233"/>
      <c r="N46" s="233">
        <f t="shared" si="0"/>
        <v>9.3134573304157545E-2</v>
      </c>
      <c r="O46" s="233">
        <f t="shared" si="1"/>
        <v>0.14692874692874694</v>
      </c>
      <c r="P46" s="233">
        <f t="shared" si="2"/>
        <v>8.2178356432871344E-2</v>
      </c>
      <c r="Q46" s="233">
        <f t="shared" si="3"/>
        <v>1.6794819910967221E-2</v>
      </c>
      <c r="R46" s="233">
        <f t="shared" si="4"/>
        <v>5.4376657824933686E-2</v>
      </c>
    </row>
    <row r="47" spans="1:18" s="64" customFormat="1" ht="13">
      <c r="A47" s="426">
        <v>39512</v>
      </c>
      <c r="B47" s="228">
        <v>8162</v>
      </c>
      <c r="C47" s="293">
        <v>11863</v>
      </c>
      <c r="D47" s="228">
        <v>8067</v>
      </c>
      <c r="E47" s="228">
        <v>5038</v>
      </c>
      <c r="F47" s="228">
        <v>2406</v>
      </c>
      <c r="H47" s="233"/>
      <c r="I47" s="233"/>
      <c r="J47" s="233"/>
      <c r="K47" s="233"/>
      <c r="L47" s="233"/>
      <c r="M47" s="233"/>
      <c r="N47" s="233">
        <f t="shared" si="0"/>
        <v>0.11823537470886422</v>
      </c>
      <c r="O47" s="233">
        <f t="shared" si="1"/>
        <v>0.17828764402065952</v>
      </c>
      <c r="P47" s="233">
        <f t="shared" si="2"/>
        <v>0.12825174825174826</v>
      </c>
      <c r="Q47" s="233">
        <f t="shared" si="3"/>
        <v>1.225637934498694E-2</v>
      </c>
      <c r="R47" s="233">
        <f t="shared" si="4"/>
        <v>5.3415061295971976E-2</v>
      </c>
    </row>
    <row r="48" spans="1:18" s="64" customFormat="1" ht="13">
      <c r="A48" s="426">
        <v>39513</v>
      </c>
      <c r="B48" s="228">
        <v>8403</v>
      </c>
      <c r="C48" s="293">
        <v>12285</v>
      </c>
      <c r="D48" s="228">
        <v>8383</v>
      </c>
      <c r="E48" s="228">
        <v>5080</v>
      </c>
      <c r="F48" s="228">
        <v>2434</v>
      </c>
      <c r="H48" s="233"/>
      <c r="I48" s="233"/>
      <c r="J48" s="233"/>
      <c r="K48" s="233"/>
      <c r="L48" s="233"/>
      <c r="M48" s="233"/>
      <c r="N48" s="233">
        <f t="shared" si="0"/>
        <v>0.14607201309328968</v>
      </c>
      <c r="O48" s="233">
        <f t="shared" si="1"/>
        <v>0.21585510688836104</v>
      </c>
      <c r="P48" s="233">
        <f t="shared" si="2"/>
        <v>0.1683623693379791</v>
      </c>
      <c r="Q48" s="233">
        <f t="shared" si="3"/>
        <v>1.6E-2</v>
      </c>
      <c r="R48" s="233">
        <f t="shared" si="4"/>
        <v>5.2313013402507567E-2</v>
      </c>
    </row>
    <row r="49" spans="1:18" s="64" customFormat="1" ht="13">
      <c r="A49" s="426">
        <v>39514</v>
      </c>
      <c r="B49" s="228">
        <v>8536</v>
      </c>
      <c r="C49" s="293">
        <v>12458</v>
      </c>
      <c r="D49" s="228">
        <v>8567</v>
      </c>
      <c r="E49" s="228">
        <v>5147</v>
      </c>
      <c r="F49" s="228">
        <v>2458</v>
      </c>
      <c r="H49" s="233"/>
      <c r="I49" s="233"/>
      <c r="J49" s="233"/>
      <c r="K49" s="233"/>
      <c r="L49" s="233"/>
      <c r="M49" s="233"/>
      <c r="N49" s="233">
        <f t="shared" si="0"/>
        <v>0.12123998423748851</v>
      </c>
      <c r="O49" s="233">
        <f t="shared" si="1"/>
        <v>0.15963883458996556</v>
      </c>
      <c r="P49" s="233">
        <f t="shared" si="2"/>
        <v>0.15225285810356423</v>
      </c>
      <c r="Q49" s="233">
        <f t="shared" si="3"/>
        <v>2.5094602668791079E-2</v>
      </c>
      <c r="R49" s="233">
        <f t="shared" si="4"/>
        <v>5.3127677806341048E-2</v>
      </c>
    </row>
    <row r="50" spans="1:18" s="64" customFormat="1" ht="13">
      <c r="A50" s="426">
        <v>39517</v>
      </c>
      <c r="B50" s="228">
        <v>8624</v>
      </c>
      <c r="C50" s="293">
        <v>12625</v>
      </c>
      <c r="D50" s="228">
        <v>8609</v>
      </c>
      <c r="E50" s="228">
        <v>5206</v>
      </c>
      <c r="F50" s="228">
        <v>2483</v>
      </c>
      <c r="H50" s="233"/>
      <c r="I50" s="233"/>
      <c r="J50" s="233"/>
      <c r="K50" s="233"/>
      <c r="L50" s="233"/>
      <c r="M50" s="233"/>
      <c r="N50" s="233">
        <f t="shared" si="0"/>
        <v>9.4694084793094699E-2</v>
      </c>
      <c r="O50" s="233">
        <f t="shared" si="1"/>
        <v>0.10425959940523047</v>
      </c>
      <c r="P50" s="233">
        <f t="shared" si="2"/>
        <v>0.13082884539603309</v>
      </c>
      <c r="Q50" s="233">
        <f t="shared" si="3"/>
        <v>3.7051792828685259E-2</v>
      </c>
      <c r="R50" s="233">
        <f t="shared" si="4"/>
        <v>5.4352441613588112E-2</v>
      </c>
    </row>
    <row r="51" spans="1:18" s="64" customFormat="1" ht="13">
      <c r="A51" s="426">
        <v>39518</v>
      </c>
      <c r="B51" s="228">
        <v>8560</v>
      </c>
      <c r="C51" s="293">
        <v>12315</v>
      </c>
      <c r="D51" s="228">
        <v>8630</v>
      </c>
      <c r="E51" s="228">
        <v>5263</v>
      </c>
      <c r="F51" s="228">
        <v>2503</v>
      </c>
      <c r="H51" s="233"/>
      <c r="I51" s="233"/>
      <c r="J51" s="233"/>
      <c r="K51" s="233"/>
      <c r="L51" s="233"/>
      <c r="M51" s="233"/>
      <c r="N51" s="233">
        <f t="shared" si="0"/>
        <v>7.0937069936194169E-2</v>
      </c>
      <c r="O51" s="233">
        <f t="shared" si="1"/>
        <v>5.5269922879177376E-2</v>
      </c>
      <c r="P51" s="233">
        <f t="shared" si="2"/>
        <v>0.11642949547218628</v>
      </c>
      <c r="Q51" s="233">
        <f t="shared" si="3"/>
        <v>4.7363184079601987E-2</v>
      </c>
      <c r="R51" s="233">
        <f t="shared" si="4"/>
        <v>4.9475890985324948E-2</v>
      </c>
    </row>
    <row r="52" spans="1:18" s="64" customFormat="1" ht="13">
      <c r="A52" s="426">
        <v>39519</v>
      </c>
      <c r="B52" s="228">
        <v>8346</v>
      </c>
      <c r="C52" s="293">
        <v>11660</v>
      </c>
      <c r="D52" s="228">
        <v>8487</v>
      </c>
      <c r="E52" s="228">
        <v>5321</v>
      </c>
      <c r="F52" s="228">
        <v>2525</v>
      </c>
      <c r="H52" s="233"/>
      <c r="I52" s="233"/>
      <c r="J52" s="233"/>
      <c r="K52" s="233"/>
      <c r="L52" s="233"/>
      <c r="M52" s="233"/>
      <c r="N52" s="233">
        <f t="shared" si="0"/>
        <v>2.254349424160745E-2</v>
      </c>
      <c r="O52" s="233">
        <f t="shared" si="1"/>
        <v>-1.7112028997724016E-2</v>
      </c>
      <c r="P52" s="233">
        <f t="shared" si="2"/>
        <v>5.2063964298995909E-2</v>
      </c>
      <c r="Q52" s="233">
        <f t="shared" si="3"/>
        <v>5.6173084557364035E-2</v>
      </c>
      <c r="R52" s="233">
        <f t="shared" si="4"/>
        <v>4.9459684123025767E-2</v>
      </c>
    </row>
    <row r="53" spans="1:18" s="64" customFormat="1" ht="13">
      <c r="A53" s="426">
        <v>39520</v>
      </c>
      <c r="B53" s="228">
        <v>8092</v>
      </c>
      <c r="C53" s="293">
        <v>10883</v>
      </c>
      <c r="D53" s="228">
        <v>8346</v>
      </c>
      <c r="E53" s="228">
        <v>5369</v>
      </c>
      <c r="F53" s="228">
        <v>2543</v>
      </c>
      <c r="H53" s="233"/>
      <c r="I53" s="233"/>
      <c r="J53" s="233"/>
      <c r="K53" s="233"/>
      <c r="L53" s="233"/>
      <c r="M53" s="233"/>
      <c r="N53" s="233">
        <f t="shared" si="0"/>
        <v>-3.7010591455432583E-2</v>
      </c>
      <c r="O53" s="233">
        <f t="shared" si="1"/>
        <v>-0.11412291412291413</v>
      </c>
      <c r="P53" s="233">
        <f t="shared" si="2"/>
        <v>-4.4136943814863418E-3</v>
      </c>
      <c r="Q53" s="233">
        <f t="shared" si="3"/>
        <v>5.6889763779527557E-2</v>
      </c>
      <c r="R53" s="233">
        <f t="shared" si="4"/>
        <v>4.4782251437962203E-2</v>
      </c>
    </row>
    <row r="54" spans="1:18" s="64" customFormat="1" ht="13">
      <c r="A54" s="426">
        <v>39521</v>
      </c>
      <c r="B54" s="228">
        <v>7972</v>
      </c>
      <c r="C54" s="293">
        <v>10519</v>
      </c>
      <c r="D54" s="228">
        <v>8280</v>
      </c>
      <c r="E54" s="228">
        <v>5394</v>
      </c>
      <c r="F54" s="228">
        <v>2546</v>
      </c>
      <c r="H54" s="233"/>
      <c r="I54" s="233"/>
      <c r="J54" s="233"/>
      <c r="K54" s="233"/>
      <c r="L54" s="233"/>
      <c r="M54" s="233"/>
      <c r="N54" s="233">
        <f t="shared" si="0"/>
        <v>-6.607310215557638E-2</v>
      </c>
      <c r="O54" s="233">
        <f t="shared" si="1"/>
        <v>-0.15564296034676514</v>
      </c>
      <c r="P54" s="233">
        <f t="shared" si="2"/>
        <v>-3.3500641998365825E-2</v>
      </c>
      <c r="Q54" s="233">
        <f t="shared" si="3"/>
        <v>4.7989119875655725E-2</v>
      </c>
      <c r="R54" s="233">
        <f t="shared" si="4"/>
        <v>3.5801464605370217E-2</v>
      </c>
    </row>
    <row r="55" spans="1:18" s="64" customFormat="1" ht="13">
      <c r="A55" s="426">
        <v>39524</v>
      </c>
      <c r="B55" s="228">
        <v>7913</v>
      </c>
      <c r="C55" s="293">
        <v>10379</v>
      </c>
      <c r="D55" s="228">
        <v>8239</v>
      </c>
      <c r="E55" s="228">
        <v>5387</v>
      </c>
      <c r="F55" s="228">
        <v>2535</v>
      </c>
      <c r="H55" s="233"/>
      <c r="I55" s="233"/>
      <c r="J55" s="233"/>
      <c r="K55" s="233"/>
      <c r="L55" s="233"/>
      <c r="M55" s="233"/>
      <c r="N55" s="233">
        <f t="shared" si="0"/>
        <v>-8.2444341372912802E-2</v>
      </c>
      <c r="O55" s="233">
        <f t="shared" si="1"/>
        <v>-0.17790099009900989</v>
      </c>
      <c r="P55" s="233">
        <f t="shared" si="2"/>
        <v>-4.2978278545707981E-2</v>
      </c>
      <c r="Q55" s="233">
        <f t="shared" si="3"/>
        <v>3.4767575873991548E-2</v>
      </c>
      <c r="R55" s="233">
        <f t="shared" si="4"/>
        <v>2.0942408376963352E-2</v>
      </c>
    </row>
    <row r="56" spans="1:18" s="64" customFormat="1" ht="13">
      <c r="A56" s="426">
        <v>39525</v>
      </c>
      <c r="B56" s="228">
        <v>7893</v>
      </c>
      <c r="C56" s="293">
        <v>10381</v>
      </c>
      <c r="D56" s="228">
        <v>8203</v>
      </c>
      <c r="E56" s="228">
        <v>5360</v>
      </c>
      <c r="F56" s="228">
        <v>2529</v>
      </c>
      <c r="H56" s="233"/>
      <c r="I56" s="233"/>
      <c r="J56" s="233"/>
      <c r="K56" s="233"/>
      <c r="L56" s="233"/>
      <c r="M56" s="233"/>
      <c r="N56" s="233">
        <f t="shared" si="0"/>
        <v>-7.7920560747663556E-2</v>
      </c>
      <c r="O56" s="233">
        <f t="shared" si="1"/>
        <v>-0.15704425497360941</v>
      </c>
      <c r="P56" s="233">
        <f t="shared" si="2"/>
        <v>-4.9478563151796058E-2</v>
      </c>
      <c r="Q56" s="233">
        <f t="shared" si="3"/>
        <v>1.8430552916587496E-2</v>
      </c>
      <c r="R56" s="233">
        <f t="shared" si="4"/>
        <v>1.0387534958050339E-2</v>
      </c>
    </row>
    <row r="57" spans="1:18" s="64" customFormat="1" ht="13">
      <c r="A57" s="426">
        <v>39526</v>
      </c>
      <c r="B57" s="228">
        <v>7801</v>
      </c>
      <c r="C57" s="293">
        <v>10246</v>
      </c>
      <c r="D57" s="228">
        <v>8099</v>
      </c>
      <c r="E57" s="228">
        <v>5302</v>
      </c>
      <c r="F57" s="228">
        <v>2518</v>
      </c>
      <c r="H57" s="233"/>
      <c r="I57" s="233"/>
      <c r="J57" s="233"/>
      <c r="K57" s="233"/>
      <c r="L57" s="233"/>
      <c r="M57" s="233"/>
      <c r="N57" s="233">
        <f t="shared" si="0"/>
        <v>-6.5300742870836329E-2</v>
      </c>
      <c r="O57" s="233">
        <f t="shared" si="1"/>
        <v>-0.12126929674099485</v>
      </c>
      <c r="P57" s="233">
        <f t="shared" si="2"/>
        <v>-4.5716978908919521E-2</v>
      </c>
      <c r="Q57" s="233">
        <f t="shared" si="3"/>
        <v>-3.5707573764330014E-3</v>
      </c>
      <c r="R57" s="233">
        <f t="shared" si="4"/>
        <v>-2.7722772277227721E-3</v>
      </c>
    </row>
    <row r="58" spans="1:18" s="64" customFormat="1" ht="13">
      <c r="A58" s="426">
        <v>39527</v>
      </c>
      <c r="B58" s="228">
        <v>7684</v>
      </c>
      <c r="C58" s="293">
        <v>9982</v>
      </c>
      <c r="D58" s="228">
        <v>8006</v>
      </c>
      <c r="E58" s="228">
        <v>5267</v>
      </c>
      <c r="F58" s="228">
        <v>2518</v>
      </c>
      <c r="H58" s="233"/>
      <c r="I58" s="233"/>
      <c r="J58" s="233"/>
      <c r="K58" s="233"/>
      <c r="L58" s="233"/>
      <c r="M58" s="233"/>
      <c r="N58" s="233">
        <f t="shared" si="0"/>
        <v>-5.0420168067226892E-2</v>
      </c>
      <c r="O58" s="233">
        <f t="shared" si="1"/>
        <v>-8.2789671965450701E-2</v>
      </c>
      <c r="P58" s="233">
        <f t="shared" si="2"/>
        <v>-4.073807812125569E-2</v>
      </c>
      <c r="Q58" s="233">
        <f t="shared" si="3"/>
        <v>-1.8997951201341033E-2</v>
      </c>
      <c r="R58" s="233">
        <f t="shared" si="4"/>
        <v>-9.8309083759339361E-3</v>
      </c>
    </row>
    <row r="59" spans="1:18" s="64" customFormat="1" ht="13">
      <c r="A59" s="426">
        <v>39532</v>
      </c>
      <c r="B59" s="228">
        <v>7619</v>
      </c>
      <c r="C59" s="293">
        <v>9894</v>
      </c>
      <c r="D59" s="228">
        <v>7982</v>
      </c>
      <c r="E59" s="228">
        <v>5184</v>
      </c>
      <c r="F59" s="228">
        <v>2495</v>
      </c>
      <c r="H59" s="233"/>
      <c r="I59" s="233"/>
      <c r="J59" s="233"/>
      <c r="K59" s="233"/>
      <c r="L59" s="233"/>
      <c r="M59" s="233"/>
      <c r="N59" s="233">
        <f t="shared" si="0"/>
        <v>-4.4279979929754139E-2</v>
      </c>
      <c r="O59" s="233">
        <f t="shared" si="1"/>
        <v>-5.9416294324555564E-2</v>
      </c>
      <c r="P59" s="233">
        <f t="shared" si="2"/>
        <v>-3.5990338164251207E-2</v>
      </c>
      <c r="Q59" s="233">
        <f t="shared" si="3"/>
        <v>-3.8932146829810901E-2</v>
      </c>
      <c r="R59" s="233">
        <f t="shared" si="4"/>
        <v>-2.0031421838177535E-2</v>
      </c>
    </row>
    <row r="60" spans="1:18" s="64" customFormat="1" ht="13">
      <c r="A60" s="426">
        <v>39533</v>
      </c>
      <c r="B60" s="228">
        <v>7679</v>
      </c>
      <c r="C60" s="293">
        <v>10281</v>
      </c>
      <c r="D60" s="228">
        <v>7919</v>
      </c>
      <c r="E60" s="228">
        <v>5091</v>
      </c>
      <c r="F60" s="228">
        <v>2464</v>
      </c>
      <c r="H60" s="233"/>
      <c r="I60" s="233"/>
      <c r="J60" s="233"/>
      <c r="K60" s="233"/>
      <c r="L60" s="233"/>
      <c r="M60" s="233"/>
      <c r="N60" s="233">
        <f t="shared" si="0"/>
        <v>-2.957159105269809E-2</v>
      </c>
      <c r="O60" s="233">
        <f t="shared" si="1"/>
        <v>-9.4421427883225745E-3</v>
      </c>
      <c r="P60" s="233">
        <f t="shared" si="2"/>
        <v>-3.883966500788931E-2</v>
      </c>
      <c r="Q60" s="233">
        <f t="shared" si="3"/>
        <v>-5.4947094857991458E-2</v>
      </c>
      <c r="R60" s="233">
        <f t="shared" si="4"/>
        <v>-2.8007889546351084E-2</v>
      </c>
    </row>
    <row r="61" spans="1:18" s="64" customFormat="1" ht="13">
      <c r="A61" s="426">
        <v>39534</v>
      </c>
      <c r="B61" s="228">
        <v>7884</v>
      </c>
      <c r="C61" s="293">
        <v>11100</v>
      </c>
      <c r="D61" s="228">
        <v>7909</v>
      </c>
      <c r="E61" s="228">
        <v>4986</v>
      </c>
      <c r="F61" s="228">
        <v>2447</v>
      </c>
      <c r="H61" s="233"/>
      <c r="I61" s="233"/>
      <c r="J61" s="233"/>
      <c r="K61" s="233"/>
      <c r="L61" s="233"/>
      <c r="M61" s="233"/>
      <c r="N61" s="233">
        <f t="shared" si="0"/>
        <v>-1.1402508551881414E-3</v>
      </c>
      <c r="O61" s="233">
        <f t="shared" si="1"/>
        <v>6.926115017821019E-2</v>
      </c>
      <c r="P61" s="233">
        <f t="shared" si="2"/>
        <v>-3.5840546141655494E-2</v>
      </c>
      <c r="Q61" s="233">
        <f t="shared" si="3"/>
        <v>-6.9776119402985073E-2</v>
      </c>
      <c r="R61" s="233">
        <f t="shared" si="4"/>
        <v>-3.2423882957690789E-2</v>
      </c>
    </row>
    <row r="62" spans="1:18" s="64" customFormat="1" ht="13">
      <c r="A62" s="426">
        <v>39535</v>
      </c>
      <c r="B62" s="228">
        <v>8069</v>
      </c>
      <c r="C62" s="293">
        <v>11815</v>
      </c>
      <c r="D62" s="228">
        <v>7896</v>
      </c>
      <c r="E62" s="228">
        <v>4916</v>
      </c>
      <c r="F62" s="228">
        <v>2435</v>
      </c>
      <c r="H62" s="233"/>
      <c r="I62" s="233"/>
      <c r="J62" s="233"/>
      <c r="K62" s="233"/>
      <c r="L62" s="233"/>
      <c r="M62" s="233"/>
      <c r="N62" s="233">
        <f t="shared" si="0"/>
        <v>3.4354569926932442E-2</v>
      </c>
      <c r="O62" s="233">
        <f t="shared" si="1"/>
        <v>0.15313292992387273</v>
      </c>
      <c r="P62" s="233">
        <f t="shared" si="2"/>
        <v>-2.5064822817631807E-2</v>
      </c>
      <c r="Q62" s="233">
        <f t="shared" si="3"/>
        <v>-7.2802715956242922E-2</v>
      </c>
      <c r="R62" s="233">
        <f t="shared" si="4"/>
        <v>-3.29626687847498E-2</v>
      </c>
    </row>
    <row r="63" spans="1:18" s="64" customFormat="1" ht="13">
      <c r="A63" s="426">
        <v>39538</v>
      </c>
      <c r="B63" s="228">
        <v>8081</v>
      </c>
      <c r="C63" s="293">
        <v>11993</v>
      </c>
      <c r="D63" s="228">
        <v>7867</v>
      </c>
      <c r="E63" s="228">
        <v>4827</v>
      </c>
      <c r="F63" s="228">
        <v>2417</v>
      </c>
      <c r="H63" s="233"/>
      <c r="I63" s="233"/>
      <c r="J63" s="233"/>
      <c r="K63" s="233"/>
      <c r="L63" s="233"/>
      <c r="M63" s="233"/>
      <c r="N63" s="233">
        <f t="shared" si="0"/>
        <v>5.166579906298803E-2</v>
      </c>
      <c r="O63" s="233">
        <f t="shared" si="1"/>
        <v>0.20146263273893009</v>
      </c>
      <c r="P63" s="233">
        <f t="shared" si="2"/>
        <v>-1.7361978516112916E-2</v>
      </c>
      <c r="Q63" s="233">
        <f t="shared" si="3"/>
        <v>-8.3539016517941905E-2</v>
      </c>
      <c r="R63" s="233">
        <f t="shared" si="4"/>
        <v>-4.0111199364575058E-2</v>
      </c>
    </row>
    <row r="64" spans="1:18" s="64" customFormat="1" ht="13">
      <c r="A64" s="426">
        <v>39539</v>
      </c>
      <c r="B64" s="228">
        <v>7890</v>
      </c>
      <c r="C64" s="293">
        <v>11511</v>
      </c>
      <c r="D64" s="228">
        <v>7767</v>
      </c>
      <c r="E64" s="228">
        <v>4792</v>
      </c>
      <c r="F64" s="228">
        <v>2392</v>
      </c>
      <c r="H64" s="233"/>
      <c r="I64" s="233"/>
      <c r="J64" s="233"/>
      <c r="K64" s="233"/>
      <c r="L64" s="233"/>
      <c r="M64" s="233"/>
      <c r="N64" s="233">
        <f t="shared" si="0"/>
        <v>3.5568972306076911E-2</v>
      </c>
      <c r="O64" s="233">
        <f t="shared" si="1"/>
        <v>0.16343238326258339</v>
      </c>
      <c r="P64" s="233">
        <f t="shared" si="2"/>
        <v>-2.6935605111500876E-2</v>
      </c>
      <c r="Q64" s="233">
        <f t="shared" si="3"/>
        <v>-7.5617283950617287E-2</v>
      </c>
      <c r="R64" s="233">
        <f t="shared" si="4"/>
        <v>-4.1282565130260518E-2</v>
      </c>
    </row>
    <row r="65" spans="1:18" s="64" customFormat="1" ht="13">
      <c r="A65" s="426">
        <v>39540</v>
      </c>
      <c r="B65" s="228">
        <v>7655</v>
      </c>
      <c r="C65" s="293">
        <v>10952</v>
      </c>
      <c r="D65" s="228">
        <v>7584</v>
      </c>
      <c r="E65" s="228">
        <v>4768</v>
      </c>
      <c r="F65" s="228">
        <v>2369</v>
      </c>
      <c r="H65" s="233"/>
      <c r="I65" s="233"/>
      <c r="J65" s="233"/>
      <c r="K65" s="233"/>
      <c r="L65" s="233"/>
      <c r="M65" s="233"/>
      <c r="N65" s="233">
        <f t="shared" si="0"/>
        <v>-3.1254069540304725E-3</v>
      </c>
      <c r="O65" s="233">
        <f t="shared" si="1"/>
        <v>6.5266024705767922E-2</v>
      </c>
      <c r="P65" s="233">
        <f t="shared" si="2"/>
        <v>-4.230332112640485E-2</v>
      </c>
      <c r="Q65" s="233">
        <f t="shared" si="3"/>
        <v>-6.3445295619721079E-2</v>
      </c>
      <c r="R65" s="233">
        <f t="shared" si="4"/>
        <v>-3.8555194805194808E-2</v>
      </c>
    </row>
    <row r="66" spans="1:18" s="64" customFormat="1" ht="13">
      <c r="A66" s="426">
        <v>39541</v>
      </c>
      <c r="B66" s="228">
        <v>7690</v>
      </c>
      <c r="C66" s="293">
        <v>11158</v>
      </c>
      <c r="D66" s="228">
        <v>7546</v>
      </c>
      <c r="E66" s="228">
        <v>4742</v>
      </c>
      <c r="F66" s="228">
        <v>2347</v>
      </c>
      <c r="H66" s="233"/>
      <c r="I66" s="233"/>
      <c r="J66" s="233"/>
      <c r="K66" s="233"/>
      <c r="L66" s="233"/>
      <c r="M66" s="233"/>
      <c r="N66" s="233">
        <f t="shared" si="0"/>
        <v>-2.4606798579401318E-2</v>
      </c>
      <c r="O66" s="233">
        <f t="shared" si="1"/>
        <v>5.2252252252252256E-3</v>
      </c>
      <c r="P66" s="233">
        <f t="shared" si="2"/>
        <v>-4.5897079276773299E-2</v>
      </c>
      <c r="Q66" s="233">
        <f t="shared" si="3"/>
        <v>-4.8937023666265546E-2</v>
      </c>
      <c r="R66" s="233">
        <f t="shared" si="4"/>
        <v>-4.0866366979975477E-2</v>
      </c>
    </row>
    <row r="67" spans="1:18" s="64" customFormat="1" ht="13">
      <c r="A67" s="426">
        <v>39542</v>
      </c>
      <c r="B67" s="228">
        <v>7737</v>
      </c>
      <c r="C67" s="293">
        <v>11326</v>
      </c>
      <c r="D67" s="228">
        <v>7552</v>
      </c>
      <c r="E67" s="228">
        <v>4733</v>
      </c>
      <c r="F67" s="228">
        <v>2338</v>
      </c>
      <c r="H67" s="233"/>
      <c r="I67" s="233"/>
      <c r="J67" s="233"/>
      <c r="K67" s="233"/>
      <c r="L67" s="233"/>
      <c r="M67" s="233"/>
      <c r="N67" s="233">
        <f t="shared" si="0"/>
        <v>-4.1145123311438839E-2</v>
      </c>
      <c r="O67" s="233">
        <f t="shared" si="1"/>
        <v>-4.138806601777402E-2</v>
      </c>
      <c r="P67" s="233">
        <f t="shared" si="2"/>
        <v>-4.3566362715298887E-2</v>
      </c>
      <c r="Q67" s="233">
        <f t="shared" si="3"/>
        <v>-3.7225386493083809E-2</v>
      </c>
      <c r="R67" s="233">
        <f t="shared" si="4"/>
        <v>-3.9835728952772077E-2</v>
      </c>
    </row>
    <row r="68" spans="1:18" s="64" customFormat="1" ht="13">
      <c r="A68" s="426">
        <v>39545</v>
      </c>
      <c r="B68" s="228">
        <v>7741</v>
      </c>
      <c r="C68" s="293">
        <v>11354</v>
      </c>
      <c r="D68" s="228">
        <v>7554</v>
      </c>
      <c r="E68" s="228">
        <v>4728</v>
      </c>
      <c r="F68" s="228">
        <v>2328</v>
      </c>
      <c r="H68" s="233"/>
      <c r="I68" s="233"/>
      <c r="J68" s="233"/>
      <c r="K68" s="233"/>
      <c r="L68" s="233"/>
      <c r="M68" s="233"/>
      <c r="N68" s="233">
        <f t="shared" si="0"/>
        <v>-4.2074000742482368E-2</v>
      </c>
      <c r="O68" s="233">
        <f t="shared" si="1"/>
        <v>-5.3281080630367718E-2</v>
      </c>
      <c r="P68" s="233">
        <f t="shared" si="2"/>
        <v>-3.9786449726706495E-2</v>
      </c>
      <c r="Q68" s="233">
        <f t="shared" si="3"/>
        <v>-2.0509633312616533E-2</v>
      </c>
      <c r="R68" s="233">
        <f t="shared" si="4"/>
        <v>-3.6822507240380636E-2</v>
      </c>
    </row>
    <row r="69" spans="1:18" s="64" customFormat="1" ht="13">
      <c r="A69" s="426">
        <v>39546</v>
      </c>
      <c r="B69" s="228">
        <v>7754</v>
      </c>
      <c r="C69" s="293">
        <v>11349</v>
      </c>
      <c r="D69" s="228">
        <v>7614</v>
      </c>
      <c r="E69" s="228">
        <v>4718</v>
      </c>
      <c r="F69" s="228">
        <v>2324</v>
      </c>
      <c r="H69" s="233"/>
      <c r="I69" s="233"/>
      <c r="J69" s="233"/>
      <c r="K69" s="233"/>
      <c r="L69" s="233"/>
      <c r="M69" s="233"/>
      <c r="N69" s="233">
        <f t="shared" si="0"/>
        <v>-1.723700887198986E-2</v>
      </c>
      <c r="O69" s="233">
        <f t="shared" si="1"/>
        <v>-1.4073494917904612E-2</v>
      </c>
      <c r="P69" s="233">
        <f t="shared" si="2"/>
        <v>-1.9698725376593278E-2</v>
      </c>
      <c r="Q69" s="233">
        <f t="shared" si="3"/>
        <v>-1.5442404006677797E-2</v>
      </c>
      <c r="R69" s="233">
        <f t="shared" si="4"/>
        <v>-2.8428093645484948E-2</v>
      </c>
    </row>
    <row r="70" spans="1:18" s="64" customFormat="1" ht="13">
      <c r="A70" s="426">
        <v>39547</v>
      </c>
      <c r="B70" s="228">
        <v>7760</v>
      </c>
      <c r="C70" s="293">
        <v>11263</v>
      </c>
      <c r="D70" s="228">
        <v>7726</v>
      </c>
      <c r="E70" s="228">
        <v>4707</v>
      </c>
      <c r="F70" s="228">
        <v>2332</v>
      </c>
      <c r="H70" s="233"/>
      <c r="I70" s="233"/>
      <c r="J70" s="233"/>
      <c r="K70" s="233"/>
      <c r="L70" s="233"/>
      <c r="M70" s="233"/>
      <c r="N70" s="233">
        <f t="shared" si="0"/>
        <v>1.3716525146962769E-2</v>
      </c>
      <c r="O70" s="233">
        <f t="shared" si="1"/>
        <v>2.8396639883126368E-2</v>
      </c>
      <c r="P70" s="233">
        <f t="shared" si="2"/>
        <v>1.8723628691983123E-2</v>
      </c>
      <c r="Q70" s="233">
        <f t="shared" si="3"/>
        <v>-1.2793624161073826E-2</v>
      </c>
      <c r="R70" s="233">
        <f t="shared" si="4"/>
        <v>-1.561840439003799E-2</v>
      </c>
    </row>
    <row r="71" spans="1:18" s="64" customFormat="1" ht="13">
      <c r="A71" s="426">
        <v>39548</v>
      </c>
      <c r="B71" s="228">
        <v>7823</v>
      </c>
      <c r="C71" s="293">
        <v>11366</v>
      </c>
      <c r="D71" s="228">
        <v>7866</v>
      </c>
      <c r="E71" s="228">
        <v>4665</v>
      </c>
      <c r="F71" s="228">
        <v>2340</v>
      </c>
      <c r="H71" s="233"/>
      <c r="I71" s="233"/>
      <c r="J71" s="233"/>
      <c r="K71" s="233"/>
      <c r="L71" s="233"/>
      <c r="M71" s="233"/>
      <c r="N71" s="233">
        <f t="shared" si="0"/>
        <v>1.7295188556566969E-2</v>
      </c>
      <c r="O71" s="233">
        <f t="shared" si="1"/>
        <v>1.8641333572324788E-2</v>
      </c>
      <c r="P71" s="233">
        <f t="shared" si="2"/>
        <v>4.2406573018817915E-2</v>
      </c>
      <c r="Q71" s="233">
        <f t="shared" si="3"/>
        <v>-1.6237874314635175E-2</v>
      </c>
      <c r="R71" s="233">
        <f t="shared" si="4"/>
        <v>-2.9825308904985089E-3</v>
      </c>
    </row>
    <row r="72" spans="1:18" s="64" customFormat="1" ht="13">
      <c r="A72" s="426">
        <v>39549</v>
      </c>
      <c r="B72" s="228">
        <v>7889</v>
      </c>
      <c r="C72" s="293">
        <v>11484</v>
      </c>
      <c r="D72" s="228">
        <v>7964</v>
      </c>
      <c r="E72" s="228">
        <v>4664</v>
      </c>
      <c r="F72" s="228">
        <v>2347</v>
      </c>
      <c r="H72" s="233"/>
      <c r="I72" s="233"/>
      <c r="J72" s="233"/>
      <c r="K72" s="233"/>
      <c r="L72" s="233"/>
      <c r="M72" s="233"/>
      <c r="N72" s="233">
        <f t="shared" si="0"/>
        <v>1.9645857567532635E-2</v>
      </c>
      <c r="O72" s="233">
        <f t="shared" si="1"/>
        <v>1.3950203072576373E-2</v>
      </c>
      <c r="P72" s="233">
        <f t="shared" si="2"/>
        <v>5.4555084745762712E-2</v>
      </c>
      <c r="Q72" s="233">
        <f t="shared" si="3"/>
        <v>-1.4578491443059371E-2</v>
      </c>
      <c r="R72" s="233">
        <f t="shared" si="4"/>
        <v>3.8494439692044482E-3</v>
      </c>
    </row>
    <row r="73" spans="1:18" s="64" customFormat="1" ht="13">
      <c r="A73" s="426">
        <v>39552</v>
      </c>
      <c r="B73" s="228">
        <v>7961</v>
      </c>
      <c r="C73" s="293">
        <v>11587</v>
      </c>
      <c r="D73" s="228">
        <v>8079</v>
      </c>
      <c r="E73" s="228">
        <v>4685</v>
      </c>
      <c r="F73" s="228">
        <v>2349</v>
      </c>
      <c r="H73" s="233"/>
      <c r="I73" s="233"/>
      <c r="J73" s="233"/>
      <c r="K73" s="233"/>
      <c r="L73" s="233"/>
      <c r="M73" s="233"/>
      <c r="N73" s="233">
        <f t="shared" ref="N73:N136" si="5">((B73-(LOOKUP(A68,B68)))/(LOOKUP(A68,B68)))</f>
        <v>2.8420100762175431E-2</v>
      </c>
      <c r="O73" s="233">
        <f t="shared" ref="O73:O136" si="6">((C73-(LOOKUP(A68,C68)))/(LOOKUP(A68,C68)))</f>
        <v>2.0521402149022372E-2</v>
      </c>
      <c r="P73" s="233">
        <f t="shared" ref="P73:P136" si="7">((D73-(LOOKUP(A68,D68)))/(LOOKUP(A68,D68)))</f>
        <v>6.9499602859412229E-2</v>
      </c>
      <c r="Q73" s="233">
        <f t="shared" ref="Q73:Q136" si="8">((E73-(LOOKUP(A68,E68)))/(LOOKUP(A68,E68)))</f>
        <v>-9.0947546531302877E-3</v>
      </c>
      <c r="R73" s="233">
        <f t="shared" ref="R73:R136" si="9">((F73-(LOOKUP(A68,F68)))/(LOOKUP(A68,F68)))</f>
        <v>9.0206185567010301E-3</v>
      </c>
    </row>
    <row r="74" spans="1:18" s="64" customFormat="1" ht="13">
      <c r="A74" s="426">
        <v>39553</v>
      </c>
      <c r="B74" s="228">
        <v>7957</v>
      </c>
      <c r="C74" s="293">
        <v>11459</v>
      </c>
      <c r="D74" s="228">
        <v>8160</v>
      </c>
      <c r="E74" s="228">
        <v>4705</v>
      </c>
      <c r="F74" s="228">
        <v>2361</v>
      </c>
      <c r="H74" s="233"/>
      <c r="I74" s="233"/>
      <c r="J74" s="233"/>
      <c r="K74" s="233"/>
      <c r="L74" s="233"/>
      <c r="M74" s="233"/>
      <c r="N74" s="233">
        <f t="shared" si="5"/>
        <v>2.6180036110394635E-2</v>
      </c>
      <c r="O74" s="233">
        <f t="shared" si="6"/>
        <v>9.6924839192880433E-3</v>
      </c>
      <c r="P74" s="233">
        <f t="shared" si="7"/>
        <v>7.1710007880220653E-2</v>
      </c>
      <c r="Q74" s="233">
        <f t="shared" si="8"/>
        <v>-2.755404832556168E-3</v>
      </c>
      <c r="R74" s="233">
        <f t="shared" si="9"/>
        <v>1.5920826161790018E-2</v>
      </c>
    </row>
    <row r="75" spans="1:18" s="64" customFormat="1" ht="13">
      <c r="A75" s="426">
        <v>39554</v>
      </c>
      <c r="B75" s="228">
        <v>7967</v>
      </c>
      <c r="C75" s="293">
        <v>11298</v>
      </c>
      <c r="D75" s="228">
        <v>8288</v>
      </c>
      <c r="E75" s="228">
        <v>4749</v>
      </c>
      <c r="F75" s="228">
        <v>2385</v>
      </c>
      <c r="H75" s="233"/>
      <c r="I75" s="233"/>
      <c r="J75" s="233"/>
      <c r="K75" s="233"/>
      <c r="L75" s="233"/>
      <c r="M75" s="233"/>
      <c r="N75" s="233">
        <f t="shared" si="5"/>
        <v>2.6675257731958762E-2</v>
      </c>
      <c r="O75" s="233">
        <f t="shared" si="6"/>
        <v>3.1075201988812928E-3</v>
      </c>
      <c r="P75" s="233">
        <f t="shared" si="7"/>
        <v>7.2741392699974108E-2</v>
      </c>
      <c r="Q75" s="233">
        <f t="shared" si="8"/>
        <v>8.9228808158062466E-3</v>
      </c>
      <c r="R75" s="233">
        <f t="shared" si="9"/>
        <v>2.2727272727272728E-2</v>
      </c>
    </row>
    <row r="76" spans="1:18" s="64" customFormat="1" ht="13">
      <c r="A76" s="426">
        <v>39555</v>
      </c>
      <c r="B76" s="228">
        <v>8038</v>
      </c>
      <c r="C76" s="293">
        <v>11337</v>
      </c>
      <c r="D76" s="228">
        <v>8414</v>
      </c>
      <c r="E76" s="228">
        <v>4797</v>
      </c>
      <c r="F76" s="228">
        <v>2409</v>
      </c>
      <c r="H76" s="233"/>
      <c r="I76" s="233"/>
      <c r="J76" s="233"/>
      <c r="K76" s="233"/>
      <c r="L76" s="233"/>
      <c r="M76" s="233"/>
      <c r="N76" s="233">
        <f t="shared" si="5"/>
        <v>2.748306276364566E-2</v>
      </c>
      <c r="O76" s="233">
        <f t="shared" si="6"/>
        <v>-2.5514692943867674E-3</v>
      </c>
      <c r="P76" s="233">
        <f t="shared" si="7"/>
        <v>6.9666920925502154E-2</v>
      </c>
      <c r="Q76" s="233">
        <f t="shared" si="8"/>
        <v>2.8295819935691319E-2</v>
      </c>
      <c r="R76" s="233">
        <f t="shared" si="9"/>
        <v>2.9487179487179487E-2</v>
      </c>
    </row>
    <row r="77" spans="1:18" s="64" customFormat="1" ht="13">
      <c r="A77" s="426">
        <v>39556</v>
      </c>
      <c r="B77" s="228">
        <v>8203</v>
      </c>
      <c r="C77" s="293">
        <v>11610</v>
      </c>
      <c r="D77" s="228">
        <v>8601</v>
      </c>
      <c r="E77" s="228">
        <v>4866</v>
      </c>
      <c r="F77" s="228">
        <v>2436</v>
      </c>
      <c r="H77" s="233"/>
      <c r="I77" s="233"/>
      <c r="J77" s="233"/>
      <c r="K77" s="233"/>
      <c r="L77" s="233"/>
      <c r="M77" s="233"/>
      <c r="N77" s="233">
        <f t="shared" si="5"/>
        <v>3.9802256306249208E-2</v>
      </c>
      <c r="O77" s="233">
        <f t="shared" si="6"/>
        <v>1.0971786833855799E-2</v>
      </c>
      <c r="P77" s="233">
        <f t="shared" si="7"/>
        <v>7.9984932194876943E-2</v>
      </c>
      <c r="Q77" s="233">
        <f t="shared" si="8"/>
        <v>4.3310463121783875E-2</v>
      </c>
      <c r="R77" s="233">
        <f t="shared" si="9"/>
        <v>3.7920749893481043E-2</v>
      </c>
    </row>
    <row r="78" spans="1:18" s="64" customFormat="1" ht="13">
      <c r="A78" s="426">
        <v>39559</v>
      </c>
      <c r="B78" s="228">
        <v>8350</v>
      </c>
      <c r="C78" s="293">
        <v>11898</v>
      </c>
      <c r="D78" s="228">
        <v>8707</v>
      </c>
      <c r="E78" s="228">
        <v>4934</v>
      </c>
      <c r="F78" s="228">
        <v>2467</v>
      </c>
      <c r="H78" s="233"/>
      <c r="I78" s="233"/>
      <c r="J78" s="233"/>
      <c r="K78" s="233"/>
      <c r="L78" s="233"/>
      <c r="M78" s="233"/>
      <c r="N78" s="233">
        <f t="shared" si="5"/>
        <v>4.8863208139680946E-2</v>
      </c>
      <c r="O78" s="233">
        <f t="shared" si="6"/>
        <v>2.6840424613791318E-2</v>
      </c>
      <c r="P78" s="233">
        <f t="shared" si="7"/>
        <v>7.7732392622849367E-2</v>
      </c>
      <c r="Q78" s="233">
        <f t="shared" si="8"/>
        <v>5.3148345784418356E-2</v>
      </c>
      <c r="R78" s="233">
        <f t="shared" si="9"/>
        <v>5.0234142188165173E-2</v>
      </c>
    </row>
    <row r="79" spans="1:18" s="64" customFormat="1" ht="13">
      <c r="A79" s="426">
        <v>39560</v>
      </c>
      <c r="B79" s="228">
        <v>8550</v>
      </c>
      <c r="C79" s="293">
        <v>12248</v>
      </c>
      <c r="D79" s="228">
        <v>8877</v>
      </c>
      <c r="E79" s="228">
        <v>5029</v>
      </c>
      <c r="F79" s="228">
        <v>2523</v>
      </c>
      <c r="H79" s="233"/>
      <c r="I79" s="233"/>
      <c r="J79" s="233"/>
      <c r="K79" s="233"/>
      <c r="L79" s="233"/>
      <c r="M79" s="233"/>
      <c r="N79" s="233">
        <f t="shared" si="5"/>
        <v>7.452557496543924E-2</v>
      </c>
      <c r="O79" s="233">
        <f t="shared" si="6"/>
        <v>6.8854175757046859E-2</v>
      </c>
      <c r="P79" s="233">
        <f t="shared" si="7"/>
        <v>8.7867647058823523E-2</v>
      </c>
      <c r="Q79" s="233">
        <f t="shared" si="8"/>
        <v>6.886291179596174E-2</v>
      </c>
      <c r="R79" s="233">
        <f t="shared" si="9"/>
        <v>6.8614993646759853E-2</v>
      </c>
    </row>
    <row r="80" spans="1:18" s="64" customFormat="1" ht="13">
      <c r="A80" s="426">
        <v>39561</v>
      </c>
      <c r="B80" s="228">
        <v>8862</v>
      </c>
      <c r="C80" s="293">
        <v>12845</v>
      </c>
      <c r="D80" s="228">
        <v>9152</v>
      </c>
      <c r="E80" s="228">
        <v>5144</v>
      </c>
      <c r="F80" s="228">
        <v>2582</v>
      </c>
      <c r="H80" s="233"/>
      <c r="I80" s="233"/>
      <c r="J80" s="233"/>
      <c r="K80" s="233"/>
      <c r="L80" s="233"/>
      <c r="M80" s="233"/>
      <c r="N80" s="233">
        <f t="shared" si="5"/>
        <v>0.11233839588301744</v>
      </c>
      <c r="O80" s="233">
        <f t="shared" si="6"/>
        <v>0.13692688971499381</v>
      </c>
      <c r="P80" s="233">
        <f t="shared" si="7"/>
        <v>0.10424710424710425</v>
      </c>
      <c r="Q80" s="233">
        <f t="shared" si="8"/>
        <v>8.3175405348494422E-2</v>
      </c>
      <c r="R80" s="233">
        <f t="shared" si="9"/>
        <v>8.2599580712788265E-2</v>
      </c>
    </row>
    <row r="81" spans="1:18" s="64" customFormat="1" ht="13">
      <c r="A81" s="426">
        <v>39562</v>
      </c>
      <c r="B81" s="228">
        <v>9182</v>
      </c>
      <c r="C81" s="293">
        <v>13583</v>
      </c>
      <c r="D81" s="228">
        <v>9280</v>
      </c>
      <c r="E81" s="228">
        <v>5276</v>
      </c>
      <c r="F81" s="228">
        <v>2657</v>
      </c>
      <c r="H81" s="233"/>
      <c r="I81" s="233"/>
      <c r="J81" s="233"/>
      <c r="K81" s="233"/>
      <c r="L81" s="233"/>
      <c r="M81" s="233"/>
      <c r="N81" s="233">
        <f t="shared" si="5"/>
        <v>0.14232396118437421</v>
      </c>
      <c r="O81" s="233">
        <f t="shared" si="6"/>
        <v>0.19811237540795626</v>
      </c>
      <c r="P81" s="233">
        <f t="shared" si="7"/>
        <v>0.10292369859757547</v>
      </c>
      <c r="Q81" s="233">
        <f t="shared" si="8"/>
        <v>9.9854075463831557E-2</v>
      </c>
      <c r="R81" s="233">
        <f t="shared" si="9"/>
        <v>0.10294728102947281</v>
      </c>
    </row>
    <row r="82" spans="1:18" s="64" customFormat="1" ht="13">
      <c r="A82" s="426">
        <v>39563</v>
      </c>
      <c r="B82" s="228">
        <v>9329</v>
      </c>
      <c r="C82" s="293">
        <v>13890</v>
      </c>
      <c r="D82" s="228">
        <v>9287</v>
      </c>
      <c r="E82" s="228">
        <v>5400</v>
      </c>
      <c r="F82" s="228">
        <v>2713</v>
      </c>
      <c r="H82" s="233"/>
      <c r="I82" s="233"/>
      <c r="J82" s="233"/>
      <c r="K82" s="233"/>
      <c r="L82" s="233"/>
      <c r="M82" s="233"/>
      <c r="N82" s="233">
        <f t="shared" si="5"/>
        <v>0.13726685359014995</v>
      </c>
      <c r="O82" s="233">
        <f t="shared" si="6"/>
        <v>0.19638242894056848</v>
      </c>
      <c r="P82" s="233">
        <f t="shared" si="7"/>
        <v>7.9758167654923842E-2</v>
      </c>
      <c r="Q82" s="233">
        <f t="shared" si="8"/>
        <v>0.10974106041923551</v>
      </c>
      <c r="R82" s="233">
        <f t="shared" si="9"/>
        <v>0.11371100164203612</v>
      </c>
    </row>
    <row r="83" spans="1:18" s="64" customFormat="1" ht="13">
      <c r="A83" s="426">
        <v>39566</v>
      </c>
      <c r="B83" s="228">
        <v>9344</v>
      </c>
      <c r="C83" s="293">
        <v>13920</v>
      </c>
      <c r="D83" s="228">
        <v>9223</v>
      </c>
      <c r="E83" s="228">
        <v>5449</v>
      </c>
      <c r="F83" s="228">
        <v>2747</v>
      </c>
      <c r="H83" s="233"/>
      <c r="I83" s="233"/>
      <c r="J83" s="233"/>
      <c r="K83" s="233"/>
      <c r="L83" s="233"/>
      <c r="M83" s="233"/>
      <c r="N83" s="233">
        <f t="shared" si="5"/>
        <v>0.11904191616766467</v>
      </c>
      <c r="O83" s="233">
        <f t="shared" si="6"/>
        <v>0.16994452849218356</v>
      </c>
      <c r="P83" s="233">
        <f t="shared" si="7"/>
        <v>5.9262662225795334E-2</v>
      </c>
      <c r="Q83" s="233">
        <f t="shared" si="8"/>
        <v>0.10437778678556951</v>
      </c>
      <c r="R83" s="233">
        <f t="shared" si="9"/>
        <v>0.11349817592217268</v>
      </c>
    </row>
    <row r="84" spans="1:18" s="64" customFormat="1" ht="13">
      <c r="A84" s="426">
        <v>39567</v>
      </c>
      <c r="B84" s="228">
        <v>9273</v>
      </c>
      <c r="C84" s="293">
        <v>13830</v>
      </c>
      <c r="D84" s="228">
        <v>9056</v>
      </c>
      <c r="E84" s="228">
        <v>5446</v>
      </c>
      <c r="F84" s="228">
        <v>2768</v>
      </c>
      <c r="H84" s="233"/>
      <c r="I84" s="233"/>
      <c r="J84" s="233"/>
      <c r="K84" s="233"/>
      <c r="L84" s="233"/>
      <c r="M84" s="233"/>
      <c r="N84" s="233">
        <f t="shared" si="5"/>
        <v>8.4561403508771935E-2</v>
      </c>
      <c r="O84" s="233">
        <f t="shared" si="6"/>
        <v>0.12916394513389942</v>
      </c>
      <c r="P84" s="233">
        <f t="shared" si="7"/>
        <v>2.0164469978596371E-2</v>
      </c>
      <c r="Q84" s="233">
        <f t="shared" si="8"/>
        <v>8.2919069397494535E-2</v>
      </c>
      <c r="R84" s="233">
        <f t="shared" si="9"/>
        <v>9.7106619104240982E-2</v>
      </c>
    </row>
    <row r="85" spans="1:18" s="64" customFormat="1" ht="13">
      <c r="A85" s="426">
        <v>39568</v>
      </c>
      <c r="B85" s="228">
        <v>9356</v>
      </c>
      <c r="C85" s="293">
        <v>14173</v>
      </c>
      <c r="D85" s="228">
        <v>8972</v>
      </c>
      <c r="E85" s="228">
        <v>5444</v>
      </c>
      <c r="F85" s="228">
        <v>2789</v>
      </c>
      <c r="H85" s="233"/>
      <c r="I85" s="233"/>
      <c r="J85" s="233"/>
      <c r="K85" s="233"/>
      <c r="L85" s="233"/>
      <c r="M85" s="233"/>
      <c r="N85" s="233">
        <f t="shared" si="5"/>
        <v>5.5743624464003612E-2</v>
      </c>
      <c r="O85" s="233">
        <f t="shared" si="6"/>
        <v>0.10338653172440639</v>
      </c>
      <c r="P85" s="233">
        <f t="shared" si="7"/>
        <v>-1.9667832167832168E-2</v>
      </c>
      <c r="Q85" s="233">
        <f t="shared" si="8"/>
        <v>5.8320373250388802E-2</v>
      </c>
      <c r="R85" s="233">
        <f t="shared" si="9"/>
        <v>8.0170410534469397E-2</v>
      </c>
    </row>
    <row r="86" spans="1:18" s="64" customFormat="1" ht="13">
      <c r="A86" s="426">
        <v>39569</v>
      </c>
      <c r="B86" s="228">
        <v>9439</v>
      </c>
      <c r="C86" s="293">
        <v>14392</v>
      </c>
      <c r="D86" s="228">
        <v>9022</v>
      </c>
      <c r="E86" s="228">
        <v>5443</v>
      </c>
      <c r="F86" s="228">
        <v>2802</v>
      </c>
      <c r="H86" s="233"/>
      <c r="I86" s="233"/>
      <c r="J86" s="233"/>
      <c r="K86" s="233"/>
      <c r="L86" s="233"/>
      <c r="M86" s="233"/>
      <c r="N86" s="233">
        <f t="shared" si="5"/>
        <v>2.7989544761489873E-2</v>
      </c>
      <c r="O86" s="233">
        <f t="shared" si="6"/>
        <v>5.9559743797393802E-2</v>
      </c>
      <c r="P86" s="233">
        <f t="shared" si="7"/>
        <v>-2.7801724137931035E-2</v>
      </c>
      <c r="Q86" s="233">
        <f t="shared" si="8"/>
        <v>3.165276724791509E-2</v>
      </c>
      <c r="R86" s="233">
        <f t="shared" si="9"/>
        <v>5.4572826496048173E-2</v>
      </c>
    </row>
    <row r="87" spans="1:18" s="64" customFormat="1" ht="13">
      <c r="A87" s="426">
        <v>39570</v>
      </c>
      <c r="B87" s="228">
        <v>9581</v>
      </c>
      <c r="C87" s="293">
        <v>14711</v>
      </c>
      <c r="D87" s="228">
        <v>9121</v>
      </c>
      <c r="E87" s="228">
        <v>5476</v>
      </c>
      <c r="F87" s="228">
        <v>2827</v>
      </c>
      <c r="H87" s="233"/>
      <c r="I87" s="233"/>
      <c r="J87" s="233"/>
      <c r="K87" s="233"/>
      <c r="L87" s="233"/>
      <c r="M87" s="233"/>
      <c r="N87" s="233">
        <f t="shared" si="5"/>
        <v>2.7012541537142245E-2</v>
      </c>
      <c r="O87" s="233">
        <f t="shared" si="6"/>
        <v>5.910727141828654E-2</v>
      </c>
      <c r="P87" s="233">
        <f t="shared" si="7"/>
        <v>-1.7874448153332615E-2</v>
      </c>
      <c r="Q87" s="233">
        <f t="shared" si="8"/>
        <v>1.4074074074074074E-2</v>
      </c>
      <c r="R87" s="233">
        <f t="shared" si="9"/>
        <v>4.201990416513085E-2</v>
      </c>
    </row>
    <row r="88" spans="1:18" s="64" customFormat="1" ht="13">
      <c r="A88" s="426">
        <v>39574</v>
      </c>
      <c r="B88" s="228">
        <v>9855</v>
      </c>
      <c r="C88" s="293">
        <v>15133</v>
      </c>
      <c r="D88" s="228">
        <v>9464</v>
      </c>
      <c r="E88" s="228">
        <v>5559</v>
      </c>
      <c r="F88" s="228">
        <v>2899</v>
      </c>
      <c r="H88" s="233"/>
      <c r="I88" s="233"/>
      <c r="J88" s="233"/>
      <c r="K88" s="233"/>
      <c r="L88" s="233"/>
      <c r="M88" s="233"/>
      <c r="N88" s="233">
        <f t="shared" si="5"/>
        <v>5.46875E-2</v>
      </c>
      <c r="O88" s="233">
        <f t="shared" si="6"/>
        <v>8.7140804597701155E-2</v>
      </c>
      <c r="P88" s="233">
        <f t="shared" si="7"/>
        <v>2.6130326358018E-2</v>
      </c>
      <c r="Q88" s="233">
        <f t="shared" si="8"/>
        <v>2.0187190310148651E-2</v>
      </c>
      <c r="R88" s="233">
        <f t="shared" si="9"/>
        <v>5.5333090644339278E-2</v>
      </c>
    </row>
    <row r="89" spans="1:18" s="64" customFormat="1" ht="13">
      <c r="A89" s="426">
        <v>39575</v>
      </c>
      <c r="B89" s="228">
        <v>10104</v>
      </c>
      <c r="C89" s="293">
        <v>15553</v>
      </c>
      <c r="D89" s="228">
        <v>9695</v>
      </c>
      <c r="E89" s="228">
        <v>5663</v>
      </c>
      <c r="F89" s="228">
        <v>2976</v>
      </c>
      <c r="H89" s="233"/>
      <c r="I89" s="233"/>
      <c r="J89" s="233"/>
      <c r="K89" s="233"/>
      <c r="L89" s="233"/>
      <c r="M89" s="233"/>
      <c r="N89" s="233">
        <f t="shared" si="5"/>
        <v>8.9615011323196381E-2</v>
      </c>
      <c r="O89" s="233">
        <f t="shared" si="6"/>
        <v>0.12458423716558206</v>
      </c>
      <c r="P89" s="233">
        <f t="shared" si="7"/>
        <v>7.0560954063604242E-2</v>
      </c>
      <c r="Q89" s="233">
        <f t="shared" si="8"/>
        <v>3.9845758354755782E-2</v>
      </c>
      <c r="R89" s="233">
        <f t="shared" si="9"/>
        <v>7.5144508670520235E-2</v>
      </c>
    </row>
    <row r="90" spans="1:18" s="64" customFormat="1" ht="13">
      <c r="A90" s="426">
        <v>39576</v>
      </c>
      <c r="B90" s="228">
        <v>10221</v>
      </c>
      <c r="C90" s="293">
        <v>15629</v>
      </c>
      <c r="D90" s="228">
        <v>9806</v>
      </c>
      <c r="E90" s="228">
        <v>5772</v>
      </c>
      <c r="F90" s="228">
        <v>3073</v>
      </c>
      <c r="H90" s="233"/>
      <c r="I90" s="233"/>
      <c r="J90" s="233"/>
      <c r="K90" s="233"/>
      <c r="L90" s="233"/>
      <c r="M90" s="233"/>
      <c r="N90" s="233">
        <f t="shared" si="5"/>
        <v>9.2454040188114581E-2</v>
      </c>
      <c r="O90" s="233">
        <f t="shared" si="6"/>
        <v>0.10273054399209765</v>
      </c>
      <c r="P90" s="233">
        <f t="shared" si="7"/>
        <v>9.2955862683905488E-2</v>
      </c>
      <c r="Q90" s="233">
        <f t="shared" si="8"/>
        <v>6.0249816311535635E-2</v>
      </c>
      <c r="R90" s="233">
        <f t="shared" si="9"/>
        <v>0.10182861240588024</v>
      </c>
    </row>
    <row r="91" spans="1:18" s="64" customFormat="1" ht="13">
      <c r="A91" s="426">
        <v>39577</v>
      </c>
      <c r="B91" s="228">
        <v>10237</v>
      </c>
      <c r="C91" s="293">
        <v>15537</v>
      </c>
      <c r="D91" s="228">
        <v>9802</v>
      </c>
      <c r="E91" s="228">
        <v>5848</v>
      </c>
      <c r="F91" s="228">
        <v>3148</v>
      </c>
      <c r="H91" s="233"/>
      <c r="I91" s="233"/>
      <c r="J91" s="233"/>
      <c r="K91" s="233"/>
      <c r="L91" s="233"/>
      <c r="M91" s="233"/>
      <c r="N91" s="233">
        <f t="shared" si="5"/>
        <v>8.4542854115902108E-2</v>
      </c>
      <c r="O91" s="233">
        <f t="shared" si="6"/>
        <v>7.9558087826570312E-2</v>
      </c>
      <c r="P91" s="233">
        <f t="shared" si="7"/>
        <v>8.645533141210375E-2</v>
      </c>
      <c r="Q91" s="233">
        <f t="shared" si="8"/>
        <v>7.4407495866250228E-2</v>
      </c>
      <c r="R91" s="233">
        <f t="shared" si="9"/>
        <v>0.12348322626695217</v>
      </c>
    </row>
    <row r="92" spans="1:18" s="64" customFormat="1" ht="13">
      <c r="A92" s="426">
        <v>39580</v>
      </c>
      <c r="B92" s="228">
        <v>10220</v>
      </c>
      <c r="C92" s="293">
        <v>15447</v>
      </c>
      <c r="D92" s="228">
        <v>9738</v>
      </c>
      <c r="E92" s="228">
        <v>5884</v>
      </c>
      <c r="F92" s="228">
        <v>3209</v>
      </c>
      <c r="H92" s="233"/>
      <c r="I92" s="233"/>
      <c r="J92" s="233"/>
      <c r="K92" s="233"/>
      <c r="L92" s="233"/>
      <c r="M92" s="233"/>
      <c r="N92" s="233">
        <f t="shared" si="5"/>
        <v>6.6694499530320431E-2</v>
      </c>
      <c r="O92" s="233">
        <f t="shared" si="6"/>
        <v>5.0030589354904495E-2</v>
      </c>
      <c r="P92" s="233">
        <f t="shared" si="7"/>
        <v>6.764609143734239E-2</v>
      </c>
      <c r="Q92" s="233">
        <f t="shared" si="8"/>
        <v>7.4506939371804234E-2</v>
      </c>
      <c r="R92" s="233">
        <f t="shared" si="9"/>
        <v>0.13512557481429077</v>
      </c>
    </row>
    <row r="93" spans="1:18" s="64" customFormat="1" ht="13">
      <c r="A93" s="426">
        <v>39581</v>
      </c>
      <c r="B93" s="228">
        <v>10354</v>
      </c>
      <c r="C93" s="293">
        <v>15769</v>
      </c>
      <c r="D93" s="228">
        <v>9710</v>
      </c>
      <c r="E93" s="228">
        <v>5998</v>
      </c>
      <c r="F93" s="228">
        <v>3250</v>
      </c>
      <c r="H93" s="233"/>
      <c r="I93" s="233"/>
      <c r="J93" s="233"/>
      <c r="K93" s="233"/>
      <c r="L93" s="233"/>
      <c r="M93" s="233"/>
      <c r="N93" s="233">
        <f t="shared" si="5"/>
        <v>5.0634195839675294E-2</v>
      </c>
      <c r="O93" s="233">
        <f t="shared" si="6"/>
        <v>4.2027357430780413E-2</v>
      </c>
      <c r="P93" s="233">
        <f t="shared" si="7"/>
        <v>2.5993237531699069E-2</v>
      </c>
      <c r="Q93" s="233">
        <f t="shared" si="8"/>
        <v>7.8971037956466997E-2</v>
      </c>
      <c r="R93" s="233">
        <f t="shared" si="9"/>
        <v>0.1210762331838565</v>
      </c>
    </row>
    <row r="94" spans="1:18" s="64" customFormat="1" ht="13">
      <c r="A94" s="426">
        <v>39582</v>
      </c>
      <c r="B94" s="228">
        <v>10649</v>
      </c>
      <c r="C94" s="293">
        <v>16357</v>
      </c>
      <c r="D94" s="228">
        <v>9949</v>
      </c>
      <c r="E94" s="228">
        <v>6124</v>
      </c>
      <c r="F94" s="228">
        <v>3286</v>
      </c>
      <c r="H94" s="233"/>
      <c r="I94" s="233"/>
      <c r="J94" s="233"/>
      <c r="K94" s="233"/>
      <c r="L94" s="233"/>
      <c r="M94" s="233"/>
      <c r="N94" s="233">
        <f t="shared" si="5"/>
        <v>5.3939034045922409E-2</v>
      </c>
      <c r="O94" s="233">
        <f t="shared" si="6"/>
        <v>5.1694206905420176E-2</v>
      </c>
      <c r="P94" s="233">
        <f t="shared" si="7"/>
        <v>2.6199071686436308E-2</v>
      </c>
      <c r="Q94" s="233">
        <f t="shared" si="8"/>
        <v>8.1405615398198836E-2</v>
      </c>
      <c r="R94" s="233">
        <f t="shared" si="9"/>
        <v>0.10416666666666667</v>
      </c>
    </row>
    <row r="95" spans="1:18" s="64" customFormat="1" ht="13">
      <c r="A95" s="426">
        <v>39583</v>
      </c>
      <c r="B95" s="228">
        <v>11067</v>
      </c>
      <c r="C95" s="293">
        <v>16999</v>
      </c>
      <c r="D95" s="228">
        <v>10552</v>
      </c>
      <c r="E95" s="228">
        <v>6252</v>
      </c>
      <c r="F95" s="228">
        <v>3315</v>
      </c>
      <c r="H95" s="233"/>
      <c r="I95" s="233"/>
      <c r="J95" s="233"/>
      <c r="K95" s="233"/>
      <c r="L95" s="233"/>
      <c r="M95" s="233"/>
      <c r="N95" s="233">
        <f t="shared" si="5"/>
        <v>8.2770766069856172E-2</v>
      </c>
      <c r="O95" s="233">
        <f t="shared" si="6"/>
        <v>8.7657559664725826E-2</v>
      </c>
      <c r="P95" s="233">
        <f t="shared" si="7"/>
        <v>7.6075871915153984E-2</v>
      </c>
      <c r="Q95" s="233">
        <f t="shared" si="8"/>
        <v>8.3160083160083165E-2</v>
      </c>
      <c r="R95" s="233">
        <f t="shared" si="9"/>
        <v>7.8750406768630002E-2</v>
      </c>
    </row>
    <row r="96" spans="1:18" s="64" customFormat="1" ht="13">
      <c r="A96" s="426">
        <v>39584</v>
      </c>
      <c r="B96" s="228">
        <v>11459</v>
      </c>
      <c r="C96" s="293">
        <v>17685</v>
      </c>
      <c r="D96" s="228">
        <v>11018</v>
      </c>
      <c r="E96" s="228">
        <v>6393</v>
      </c>
      <c r="F96" s="228">
        <v>3337</v>
      </c>
      <c r="H96" s="233"/>
      <c r="I96" s="233"/>
      <c r="J96" s="233"/>
      <c r="K96" s="233"/>
      <c r="L96" s="233"/>
      <c r="M96" s="233"/>
      <c r="N96" s="233">
        <f t="shared" si="5"/>
        <v>0.1193709094461268</v>
      </c>
      <c r="O96" s="233">
        <f t="shared" si="6"/>
        <v>0.13825062753427303</v>
      </c>
      <c r="P96" s="233">
        <f t="shared" si="7"/>
        <v>0.1240563150377474</v>
      </c>
      <c r="Q96" s="233">
        <f t="shared" si="8"/>
        <v>9.3194254445964436E-2</v>
      </c>
      <c r="R96" s="233">
        <f t="shared" si="9"/>
        <v>6.0038119440914868E-2</v>
      </c>
    </row>
    <row r="97" spans="1:18" s="64" customFormat="1" ht="13">
      <c r="A97" s="426">
        <v>39587</v>
      </c>
      <c r="B97" s="228">
        <v>11709</v>
      </c>
      <c r="C97" s="293">
        <v>18045</v>
      </c>
      <c r="D97" s="228">
        <v>11345</v>
      </c>
      <c r="E97" s="228">
        <v>6524</v>
      </c>
      <c r="F97" s="228">
        <v>3357</v>
      </c>
      <c r="H97" s="233"/>
      <c r="I97" s="233"/>
      <c r="J97" s="233"/>
      <c r="K97" s="233"/>
      <c r="L97" s="233"/>
      <c r="M97" s="233"/>
      <c r="N97" s="233">
        <f t="shared" si="5"/>
        <v>0.14569471624266145</v>
      </c>
      <c r="O97" s="233">
        <f t="shared" si="6"/>
        <v>0.16818799766945039</v>
      </c>
      <c r="P97" s="233">
        <f t="shared" si="7"/>
        <v>0.16502361881289793</v>
      </c>
      <c r="Q97" s="233">
        <f t="shared" si="8"/>
        <v>0.10876954452753229</v>
      </c>
      <c r="R97" s="233">
        <f t="shared" si="9"/>
        <v>4.6120286693674045E-2</v>
      </c>
    </row>
    <row r="98" spans="1:18" s="64" customFormat="1" ht="13">
      <c r="A98" s="426">
        <v>39588</v>
      </c>
      <c r="B98" s="228">
        <v>11793</v>
      </c>
      <c r="C98" s="293">
        <v>18105</v>
      </c>
      <c r="D98" s="228">
        <v>11425</v>
      </c>
      <c r="E98" s="228">
        <v>6641</v>
      </c>
      <c r="F98" s="228">
        <v>3382</v>
      </c>
      <c r="H98" s="233"/>
      <c r="I98" s="233"/>
      <c r="J98" s="233"/>
      <c r="K98" s="233"/>
      <c r="L98" s="233"/>
      <c r="M98" s="233"/>
      <c r="N98" s="233">
        <f t="shared" si="5"/>
        <v>0.13898010430751401</v>
      </c>
      <c r="O98" s="233">
        <f t="shared" si="6"/>
        <v>0.14813875325004755</v>
      </c>
      <c r="P98" s="233">
        <f t="shared" si="7"/>
        <v>0.17662203913491245</v>
      </c>
      <c r="Q98" s="233">
        <f t="shared" si="8"/>
        <v>0.10720240080026676</v>
      </c>
      <c r="R98" s="233">
        <f t="shared" si="9"/>
        <v>4.0615384615384616E-2</v>
      </c>
    </row>
    <row r="99" spans="1:18" s="64" customFormat="1" ht="13">
      <c r="A99" s="426">
        <v>39589</v>
      </c>
      <c r="B99" s="228">
        <v>11771</v>
      </c>
      <c r="C99" s="293">
        <v>18128</v>
      </c>
      <c r="D99" s="228">
        <v>11247</v>
      </c>
      <c r="E99" s="228">
        <v>6709</v>
      </c>
      <c r="F99" s="228">
        <v>3397</v>
      </c>
      <c r="H99" s="233"/>
      <c r="I99" s="233"/>
      <c r="J99" s="233"/>
      <c r="K99" s="233"/>
      <c r="L99" s="233"/>
      <c r="M99" s="233"/>
      <c r="N99" s="233">
        <f t="shared" si="5"/>
        <v>0.10536200582214292</v>
      </c>
      <c r="O99" s="233">
        <f t="shared" si="6"/>
        <v>0.10827168796234028</v>
      </c>
      <c r="P99" s="233">
        <f t="shared" si="7"/>
        <v>0.13046537340436223</v>
      </c>
      <c r="Q99" s="233">
        <f t="shared" si="8"/>
        <v>9.5525800130633567E-2</v>
      </c>
      <c r="R99" s="233">
        <f t="shared" si="9"/>
        <v>3.3779671332927572E-2</v>
      </c>
    </row>
    <row r="100" spans="1:18" s="64" customFormat="1" ht="13">
      <c r="A100" s="426">
        <v>39590</v>
      </c>
      <c r="B100" s="228">
        <v>11648</v>
      </c>
      <c r="C100" s="293">
        <v>18051</v>
      </c>
      <c r="D100" s="228">
        <v>10866</v>
      </c>
      <c r="E100" s="228">
        <v>6743</v>
      </c>
      <c r="F100" s="228">
        <v>3407</v>
      </c>
      <c r="H100" s="233"/>
      <c r="I100" s="233"/>
      <c r="J100" s="233"/>
      <c r="K100" s="233"/>
      <c r="L100" s="233"/>
      <c r="M100" s="233"/>
      <c r="N100" s="233">
        <f t="shared" si="5"/>
        <v>5.249841872232764E-2</v>
      </c>
      <c r="O100" s="233">
        <f t="shared" si="6"/>
        <v>6.1885993293723157E-2</v>
      </c>
      <c r="P100" s="233">
        <f t="shared" si="7"/>
        <v>2.9757391963608795E-2</v>
      </c>
      <c r="Q100" s="233">
        <f t="shared" si="8"/>
        <v>7.853486884197057E-2</v>
      </c>
      <c r="R100" s="233">
        <f t="shared" si="9"/>
        <v>2.7752639517345398E-2</v>
      </c>
    </row>
    <row r="101" spans="1:18" s="64" customFormat="1" ht="13">
      <c r="A101" s="426">
        <v>39591</v>
      </c>
      <c r="B101" s="228">
        <v>11465</v>
      </c>
      <c r="C101" s="293">
        <v>17911</v>
      </c>
      <c r="D101" s="228">
        <v>10398</v>
      </c>
      <c r="E101" s="228">
        <v>6741</v>
      </c>
      <c r="F101" s="228">
        <v>3402</v>
      </c>
      <c r="H101" s="233"/>
      <c r="I101" s="233"/>
      <c r="J101" s="233"/>
      <c r="K101" s="233"/>
      <c r="L101" s="233"/>
      <c r="M101" s="233"/>
      <c r="N101" s="233">
        <f t="shared" si="5"/>
        <v>5.2360589929313205E-4</v>
      </c>
      <c r="O101" s="233">
        <f t="shared" si="6"/>
        <v>1.2779191405145603E-2</v>
      </c>
      <c r="P101" s="233">
        <f t="shared" si="7"/>
        <v>-5.6271555636231624E-2</v>
      </c>
      <c r="Q101" s="233">
        <f t="shared" si="8"/>
        <v>5.4434537775692161E-2</v>
      </c>
      <c r="R101" s="233">
        <f t="shared" si="9"/>
        <v>1.947857356907402E-2</v>
      </c>
    </row>
    <row r="102" spans="1:18" s="64" customFormat="1" ht="13">
      <c r="A102" s="426">
        <v>39595</v>
      </c>
      <c r="B102" s="228">
        <v>11269</v>
      </c>
      <c r="C102" s="293">
        <v>17725</v>
      </c>
      <c r="D102" s="228">
        <v>10022</v>
      </c>
      <c r="E102" s="228">
        <v>6672</v>
      </c>
      <c r="F102" s="228">
        <v>3376</v>
      </c>
      <c r="H102" s="233"/>
      <c r="I102" s="233"/>
      <c r="J102" s="233"/>
      <c r="K102" s="233"/>
      <c r="L102" s="233"/>
      <c r="M102" s="233"/>
      <c r="N102" s="233">
        <f t="shared" si="5"/>
        <v>-3.7577931505679389E-2</v>
      </c>
      <c r="O102" s="233">
        <f t="shared" si="6"/>
        <v>-1.7733444167359381E-2</v>
      </c>
      <c r="P102" s="233">
        <f t="shared" si="7"/>
        <v>-0.11661524900837374</v>
      </c>
      <c r="Q102" s="233">
        <f t="shared" si="8"/>
        <v>2.2685469037400367E-2</v>
      </c>
      <c r="R102" s="233">
        <f t="shared" si="9"/>
        <v>5.6598153112898423E-3</v>
      </c>
    </row>
    <row r="103" spans="1:18" s="64" customFormat="1" ht="13">
      <c r="A103" s="426">
        <v>39596</v>
      </c>
      <c r="B103" s="228">
        <v>11245</v>
      </c>
      <c r="C103" s="293">
        <v>17888</v>
      </c>
      <c r="D103" s="228">
        <v>9906</v>
      </c>
      <c r="E103" s="228">
        <v>6574</v>
      </c>
      <c r="F103" s="228">
        <v>3347</v>
      </c>
      <c r="H103" s="233"/>
      <c r="I103" s="233"/>
      <c r="J103" s="233"/>
      <c r="K103" s="233"/>
      <c r="L103" s="233"/>
      <c r="M103" s="233"/>
      <c r="N103" s="233">
        <f t="shared" si="5"/>
        <v>-4.646824387348427E-2</v>
      </c>
      <c r="O103" s="233">
        <f t="shared" si="6"/>
        <v>-1.1985639326152996E-2</v>
      </c>
      <c r="P103" s="233">
        <f t="shared" si="7"/>
        <v>-0.13295404814004377</v>
      </c>
      <c r="Q103" s="233">
        <f t="shared" si="8"/>
        <v>-1.0088842041861166E-2</v>
      </c>
      <c r="R103" s="233">
        <f t="shared" si="9"/>
        <v>-1.0348905972797161E-2</v>
      </c>
    </row>
    <row r="104" spans="1:18" s="64" customFormat="1" ht="13">
      <c r="A104" s="426">
        <v>39597</v>
      </c>
      <c r="B104" s="228">
        <v>11347</v>
      </c>
      <c r="C104" s="293">
        <v>18348</v>
      </c>
      <c r="D104" s="228">
        <v>9889</v>
      </c>
      <c r="E104" s="228">
        <v>6488</v>
      </c>
      <c r="F104" s="228">
        <v>3330</v>
      </c>
      <c r="H104" s="233"/>
      <c r="I104" s="233"/>
      <c r="J104" s="233"/>
      <c r="K104" s="233"/>
      <c r="L104" s="233"/>
      <c r="M104" s="233"/>
      <c r="N104" s="233">
        <f t="shared" si="5"/>
        <v>-3.6020728910033134E-2</v>
      </c>
      <c r="O104" s="233">
        <f t="shared" si="6"/>
        <v>1.2135922330097087E-2</v>
      </c>
      <c r="P104" s="233">
        <f t="shared" si="7"/>
        <v>-0.12074330932693163</v>
      </c>
      <c r="Q104" s="233">
        <f t="shared" si="8"/>
        <v>-3.2940825756446565E-2</v>
      </c>
      <c r="R104" s="233">
        <f t="shared" si="9"/>
        <v>-1.972328525169267E-2</v>
      </c>
    </row>
    <row r="105" spans="1:18" s="64" customFormat="1" ht="13">
      <c r="A105" s="426">
        <v>39598</v>
      </c>
      <c r="B105" s="228">
        <v>11440</v>
      </c>
      <c r="C105" s="293">
        <v>18749</v>
      </c>
      <c r="D105" s="228">
        <v>9912</v>
      </c>
      <c r="E105" s="228">
        <v>6405</v>
      </c>
      <c r="F105" s="228">
        <v>3304</v>
      </c>
      <c r="H105" s="233"/>
      <c r="I105" s="233"/>
      <c r="J105" s="233"/>
      <c r="K105" s="233"/>
      <c r="L105" s="233"/>
      <c r="M105" s="233"/>
      <c r="N105" s="233">
        <f t="shared" si="5"/>
        <v>-1.7857142857142856E-2</v>
      </c>
      <c r="O105" s="233">
        <f t="shared" si="6"/>
        <v>3.866821782726719E-2</v>
      </c>
      <c r="P105" s="233">
        <f t="shared" si="7"/>
        <v>-8.779679734953065E-2</v>
      </c>
      <c r="Q105" s="233">
        <f t="shared" si="8"/>
        <v>-5.0126056651342135E-2</v>
      </c>
      <c r="R105" s="233">
        <f t="shared" si="9"/>
        <v>-3.0231875550337541E-2</v>
      </c>
    </row>
    <row r="106" spans="1:18" s="64" customFormat="1" ht="13">
      <c r="A106" s="426">
        <v>39601</v>
      </c>
      <c r="B106" s="228">
        <v>11458</v>
      </c>
      <c r="C106" s="293">
        <v>18920</v>
      </c>
      <c r="D106" s="228">
        <v>9915</v>
      </c>
      <c r="E106" s="228">
        <v>6317</v>
      </c>
      <c r="F106" s="228">
        <v>3278</v>
      </c>
      <c r="H106" s="233"/>
      <c r="I106" s="233"/>
      <c r="J106" s="233"/>
      <c r="K106" s="233"/>
      <c r="L106" s="233"/>
      <c r="M106" s="233"/>
      <c r="N106" s="233">
        <f t="shared" si="5"/>
        <v>-6.1055385957261231E-4</v>
      </c>
      <c r="O106" s="233">
        <f t="shared" si="6"/>
        <v>5.6334096365362067E-2</v>
      </c>
      <c r="P106" s="233">
        <f t="shared" si="7"/>
        <v>-4.645124062319677E-2</v>
      </c>
      <c r="Q106" s="233">
        <f t="shared" si="8"/>
        <v>-6.2898679721109629E-2</v>
      </c>
      <c r="R106" s="233">
        <f t="shared" si="9"/>
        <v>-3.6449147560258674E-2</v>
      </c>
    </row>
    <row r="107" spans="1:18" s="64" customFormat="1" ht="13">
      <c r="A107" s="426">
        <v>39602</v>
      </c>
      <c r="B107" s="228">
        <v>11503</v>
      </c>
      <c r="C107" s="293">
        <v>19125</v>
      </c>
      <c r="D107" s="228">
        <v>9917</v>
      </c>
      <c r="E107" s="228">
        <v>6273</v>
      </c>
      <c r="F107" s="228">
        <v>3264</v>
      </c>
      <c r="H107" s="233"/>
      <c r="I107" s="233"/>
      <c r="J107" s="233"/>
      <c r="K107" s="233"/>
      <c r="L107" s="233"/>
      <c r="M107" s="233"/>
      <c r="N107" s="233">
        <f t="shared" si="5"/>
        <v>2.0764930339870442E-2</v>
      </c>
      <c r="O107" s="233">
        <f t="shared" si="6"/>
        <v>7.8984485190409029E-2</v>
      </c>
      <c r="P107" s="233">
        <f t="shared" si="7"/>
        <v>-1.0476950708441429E-2</v>
      </c>
      <c r="Q107" s="233">
        <f t="shared" si="8"/>
        <v>-5.9802158273381298E-2</v>
      </c>
      <c r="R107" s="233">
        <f t="shared" si="9"/>
        <v>-3.3175355450236969E-2</v>
      </c>
    </row>
    <row r="108" spans="1:18" s="64" customFormat="1" ht="13">
      <c r="A108" s="426">
        <v>39603</v>
      </c>
      <c r="B108" s="228">
        <v>11623</v>
      </c>
      <c r="C108" s="293">
        <v>19488</v>
      </c>
      <c r="D108" s="228">
        <v>9970</v>
      </c>
      <c r="E108" s="228">
        <v>6288</v>
      </c>
      <c r="F108" s="228">
        <v>3237</v>
      </c>
      <c r="H108" s="233"/>
      <c r="I108" s="233"/>
      <c r="J108" s="233"/>
      <c r="K108" s="233"/>
      <c r="L108" s="233"/>
      <c r="M108" s="233"/>
      <c r="N108" s="233">
        <f t="shared" si="5"/>
        <v>3.3614939973321475E-2</v>
      </c>
      <c r="O108" s="233">
        <f t="shared" si="6"/>
        <v>8.9445438282647588E-2</v>
      </c>
      <c r="P108" s="233">
        <f t="shared" si="7"/>
        <v>6.4607308701796892E-3</v>
      </c>
      <c r="Q108" s="233">
        <f t="shared" si="8"/>
        <v>-4.3504715546090658E-2</v>
      </c>
      <c r="R108" s="233">
        <f t="shared" si="9"/>
        <v>-3.2865252464893933E-2</v>
      </c>
    </row>
    <row r="109" spans="1:18" s="64" customFormat="1" ht="13">
      <c r="A109" s="426">
        <v>39604</v>
      </c>
      <c r="B109" s="228">
        <v>11689</v>
      </c>
      <c r="C109" s="293">
        <v>19687</v>
      </c>
      <c r="D109" s="228">
        <v>9986</v>
      </c>
      <c r="E109" s="228">
        <v>6307</v>
      </c>
      <c r="F109" s="228">
        <v>3225</v>
      </c>
      <c r="H109" s="233"/>
      <c r="I109" s="233"/>
      <c r="J109" s="233"/>
      <c r="K109" s="233"/>
      <c r="L109" s="233"/>
      <c r="M109" s="233"/>
      <c r="N109" s="233">
        <f t="shared" si="5"/>
        <v>3.014012514320966E-2</v>
      </c>
      <c r="O109" s="233">
        <f t="shared" si="6"/>
        <v>7.2977981251362553E-2</v>
      </c>
      <c r="P109" s="233">
        <f t="shared" si="7"/>
        <v>9.8088785519263831E-3</v>
      </c>
      <c r="Q109" s="233">
        <f t="shared" si="8"/>
        <v>-2.7897657213316891E-2</v>
      </c>
      <c r="R109" s="233">
        <f t="shared" si="9"/>
        <v>-3.1531531531531529E-2</v>
      </c>
    </row>
    <row r="110" spans="1:18" s="64" customFormat="1" ht="13">
      <c r="A110" s="426">
        <v>39605</v>
      </c>
      <c r="B110" s="228">
        <v>11612</v>
      </c>
      <c r="C110" s="293">
        <v>19451</v>
      </c>
      <c r="D110" s="228">
        <v>9950</v>
      </c>
      <c r="E110" s="228">
        <v>6340</v>
      </c>
      <c r="F110" s="228">
        <v>3204</v>
      </c>
      <c r="H110" s="233"/>
      <c r="I110" s="233"/>
      <c r="J110" s="233"/>
      <c r="K110" s="233"/>
      <c r="L110" s="233"/>
      <c r="M110" s="233"/>
      <c r="N110" s="233">
        <f t="shared" si="5"/>
        <v>1.5034965034965035E-2</v>
      </c>
      <c r="O110" s="233">
        <f t="shared" si="6"/>
        <v>3.7441996906501678E-2</v>
      </c>
      <c r="P110" s="233">
        <f t="shared" si="7"/>
        <v>3.8337368845843423E-3</v>
      </c>
      <c r="Q110" s="233">
        <f t="shared" si="8"/>
        <v>-1.0148321623731461E-2</v>
      </c>
      <c r="R110" s="233">
        <f t="shared" si="9"/>
        <v>-3.026634382566586E-2</v>
      </c>
    </row>
    <row r="111" spans="1:18" s="64" customFormat="1" ht="13">
      <c r="A111" s="426">
        <v>39608</v>
      </c>
      <c r="B111" s="228">
        <v>11534</v>
      </c>
      <c r="C111" s="293">
        <v>19253</v>
      </c>
      <c r="D111" s="228">
        <v>9891</v>
      </c>
      <c r="E111" s="228">
        <v>6350</v>
      </c>
      <c r="F111" s="228">
        <v>3190</v>
      </c>
      <c r="H111" s="233"/>
      <c r="I111" s="233"/>
      <c r="J111" s="233"/>
      <c r="K111" s="233"/>
      <c r="L111" s="233"/>
      <c r="M111" s="233"/>
      <c r="N111" s="233">
        <f t="shared" si="5"/>
        <v>6.6329202304067029E-3</v>
      </c>
      <c r="O111" s="233">
        <f t="shared" si="6"/>
        <v>1.7600422832980973E-2</v>
      </c>
      <c r="P111" s="233">
        <f t="shared" si="7"/>
        <v>-2.420574886535552E-3</v>
      </c>
      <c r="Q111" s="233">
        <f t="shared" si="8"/>
        <v>5.223998733576065E-3</v>
      </c>
      <c r="R111" s="233">
        <f t="shared" si="9"/>
        <v>-2.6845637583892617E-2</v>
      </c>
    </row>
    <row r="112" spans="1:18" s="64" customFormat="1" ht="13">
      <c r="A112" s="426">
        <v>39609</v>
      </c>
      <c r="B112" s="228">
        <v>11409</v>
      </c>
      <c r="C112" s="293">
        <v>18880</v>
      </c>
      <c r="D112" s="228">
        <v>9830</v>
      </c>
      <c r="E112" s="228">
        <v>6377</v>
      </c>
      <c r="F112" s="228">
        <v>3181</v>
      </c>
      <c r="H112" s="233"/>
      <c r="I112" s="233"/>
      <c r="J112" s="233"/>
      <c r="K112" s="233"/>
      <c r="L112" s="233"/>
      <c r="M112" s="233"/>
      <c r="N112" s="233">
        <f t="shared" si="5"/>
        <v>-8.1717812744501427E-3</v>
      </c>
      <c r="O112" s="233">
        <f t="shared" si="6"/>
        <v>-1.2810457516339869E-2</v>
      </c>
      <c r="P112" s="233">
        <f t="shared" si="7"/>
        <v>-8.7728143591812042E-3</v>
      </c>
      <c r="Q112" s="233">
        <f t="shared" si="8"/>
        <v>1.6578989319304956E-2</v>
      </c>
      <c r="R112" s="233">
        <f t="shared" si="9"/>
        <v>-2.5428921568627451E-2</v>
      </c>
    </row>
    <row r="113" spans="1:18" s="64" customFormat="1" ht="13">
      <c r="A113" s="426">
        <v>39610</v>
      </c>
      <c r="B113" s="228">
        <v>11105</v>
      </c>
      <c r="C113" s="293">
        <v>18033</v>
      </c>
      <c r="D113" s="228">
        <v>9673</v>
      </c>
      <c r="E113" s="228">
        <v>6385</v>
      </c>
      <c r="F113" s="228">
        <v>3154</v>
      </c>
      <c r="H113" s="233"/>
      <c r="I113" s="233"/>
      <c r="J113" s="233"/>
      <c r="K113" s="233"/>
      <c r="L113" s="233"/>
      <c r="M113" s="233"/>
      <c r="N113" s="233">
        <f t="shared" si="5"/>
        <v>-4.456680719263529E-2</v>
      </c>
      <c r="O113" s="233">
        <f t="shared" si="6"/>
        <v>-7.4661330049261079E-2</v>
      </c>
      <c r="P113" s="233">
        <f t="shared" si="7"/>
        <v>-2.978936810431294E-2</v>
      </c>
      <c r="Q113" s="233">
        <f t="shared" si="8"/>
        <v>1.5426208651399492E-2</v>
      </c>
      <c r="R113" s="233">
        <f t="shared" si="9"/>
        <v>-2.564102564102564E-2</v>
      </c>
    </row>
    <row r="114" spans="1:18" s="64" customFormat="1" ht="13">
      <c r="A114" s="426">
        <v>39611</v>
      </c>
      <c r="B114" s="228">
        <v>10142</v>
      </c>
      <c r="C114" s="293">
        <v>15178</v>
      </c>
      <c r="D114" s="228">
        <v>9325</v>
      </c>
      <c r="E114" s="228">
        <v>6388</v>
      </c>
      <c r="F114" s="228">
        <v>3125</v>
      </c>
      <c r="H114" s="233"/>
      <c r="I114" s="233"/>
      <c r="J114" s="233"/>
      <c r="K114" s="233"/>
      <c r="L114" s="233"/>
      <c r="M114" s="233"/>
      <c r="N114" s="233">
        <f t="shared" si="5"/>
        <v>-0.13234665069723672</v>
      </c>
      <c r="O114" s="233">
        <f t="shared" si="6"/>
        <v>-0.22903438817493776</v>
      </c>
      <c r="P114" s="233">
        <f t="shared" si="7"/>
        <v>-6.6192669737632687E-2</v>
      </c>
      <c r="Q114" s="233">
        <f t="shared" si="8"/>
        <v>1.2842872998255907E-2</v>
      </c>
      <c r="R114" s="233">
        <f t="shared" si="9"/>
        <v>-3.1007751937984496E-2</v>
      </c>
    </row>
    <row r="115" spans="1:18" s="64" customFormat="1" ht="13">
      <c r="A115" s="426">
        <v>39612</v>
      </c>
      <c r="B115" s="228">
        <v>9646</v>
      </c>
      <c r="C115" s="293">
        <v>13960</v>
      </c>
      <c r="D115" s="228">
        <v>8942</v>
      </c>
      <c r="E115" s="228">
        <v>6368</v>
      </c>
      <c r="F115" s="228">
        <v>3082</v>
      </c>
      <c r="H115" s="233"/>
      <c r="I115" s="233"/>
      <c r="J115" s="233"/>
      <c r="K115" s="233"/>
      <c r="L115" s="233"/>
      <c r="M115" s="233"/>
      <c r="N115" s="233">
        <f t="shared" si="5"/>
        <v>-0.16930761281433002</v>
      </c>
      <c r="O115" s="233">
        <f t="shared" si="6"/>
        <v>-0.282299110585574</v>
      </c>
      <c r="P115" s="233">
        <f t="shared" si="7"/>
        <v>-0.10130653266331659</v>
      </c>
      <c r="Q115" s="233">
        <f t="shared" si="8"/>
        <v>4.4164037854889588E-3</v>
      </c>
      <c r="R115" s="233">
        <f t="shared" si="9"/>
        <v>-3.8077403245942575E-2</v>
      </c>
    </row>
    <row r="116" spans="1:18" s="64" customFormat="1" ht="13">
      <c r="A116" s="426">
        <v>39615</v>
      </c>
      <c r="B116" s="228">
        <v>9419</v>
      </c>
      <c r="C116" s="293">
        <v>13553</v>
      </c>
      <c r="D116" s="228">
        <v>8660</v>
      </c>
      <c r="E116" s="228">
        <v>6339</v>
      </c>
      <c r="F116" s="228">
        <v>3038</v>
      </c>
      <c r="H116" s="233"/>
      <c r="I116" s="233"/>
      <c r="J116" s="233"/>
      <c r="K116" s="233"/>
      <c r="L116" s="233"/>
      <c r="M116" s="233"/>
      <c r="N116" s="233">
        <f t="shared" si="5"/>
        <v>-0.18337090341598752</v>
      </c>
      <c r="O116" s="233">
        <f t="shared" si="6"/>
        <v>-0.29605775723263905</v>
      </c>
      <c r="P116" s="233">
        <f t="shared" si="7"/>
        <v>-0.12445657668587605</v>
      </c>
      <c r="Q116" s="233">
        <f t="shared" si="8"/>
        <v>-1.7322834645669292E-3</v>
      </c>
      <c r="R116" s="233">
        <f t="shared" si="9"/>
        <v>-4.7648902821316612E-2</v>
      </c>
    </row>
    <row r="117" spans="1:18" s="64" customFormat="1" ht="13">
      <c r="A117" s="426">
        <v>39616</v>
      </c>
      <c r="B117" s="228">
        <v>9413</v>
      </c>
      <c r="C117" s="293">
        <v>13890</v>
      </c>
      <c r="D117" s="228">
        <v>8418</v>
      </c>
      <c r="E117" s="228">
        <v>6294</v>
      </c>
      <c r="F117" s="228">
        <v>2970</v>
      </c>
      <c r="H117" s="233"/>
      <c r="I117" s="233"/>
      <c r="J117" s="233"/>
      <c r="K117" s="233"/>
      <c r="L117" s="233"/>
      <c r="M117" s="233"/>
      <c r="N117" s="233">
        <f t="shared" si="5"/>
        <v>-0.17494960119204137</v>
      </c>
      <c r="O117" s="233">
        <f t="shared" si="6"/>
        <v>-0.26430084745762711</v>
      </c>
      <c r="P117" s="233">
        <f t="shared" si="7"/>
        <v>-0.14364191251271619</v>
      </c>
      <c r="Q117" s="233">
        <f t="shared" si="8"/>
        <v>-1.3015524541320369E-2</v>
      </c>
      <c r="R117" s="233">
        <f t="shared" si="9"/>
        <v>-6.6331342345174474E-2</v>
      </c>
    </row>
    <row r="118" spans="1:18" s="64" customFormat="1" ht="13">
      <c r="A118" s="426">
        <v>39617</v>
      </c>
      <c r="B118" s="228">
        <v>9437</v>
      </c>
      <c r="C118" s="293">
        <v>14154</v>
      </c>
      <c r="D118" s="228">
        <v>8383</v>
      </c>
      <c r="E118" s="228">
        <v>6204</v>
      </c>
      <c r="F118" s="228">
        <v>2910</v>
      </c>
      <c r="H118" s="233"/>
      <c r="I118" s="233"/>
      <c r="J118" s="233"/>
      <c r="K118" s="233"/>
      <c r="L118" s="233"/>
      <c r="M118" s="233"/>
      <c r="N118" s="233">
        <f t="shared" si="5"/>
        <v>-0.15020261143628996</v>
      </c>
      <c r="O118" s="233">
        <f t="shared" si="6"/>
        <v>-0.21510563966062218</v>
      </c>
      <c r="P118" s="233">
        <f t="shared" si="7"/>
        <v>-0.13336090147834179</v>
      </c>
      <c r="Q118" s="233">
        <f t="shared" si="8"/>
        <v>-2.8347689898198903E-2</v>
      </c>
      <c r="R118" s="233">
        <f t="shared" si="9"/>
        <v>-7.7362079898541533E-2</v>
      </c>
    </row>
    <row r="119" spans="1:18" s="64" customFormat="1" ht="13">
      <c r="A119" s="426">
        <v>39618</v>
      </c>
      <c r="B119" s="228">
        <v>9474</v>
      </c>
      <c r="C119" s="293">
        <v>14162</v>
      </c>
      <c r="D119" s="228">
        <v>8524</v>
      </c>
      <c r="E119" s="228">
        <v>6228</v>
      </c>
      <c r="F119" s="228">
        <v>2862</v>
      </c>
      <c r="H119" s="233"/>
      <c r="I119" s="233"/>
      <c r="J119" s="233"/>
      <c r="K119" s="233"/>
      <c r="L119" s="233"/>
      <c r="M119" s="233"/>
      <c r="N119" s="233">
        <f t="shared" si="5"/>
        <v>-6.5864720962334838E-2</v>
      </c>
      <c r="O119" s="233">
        <f t="shared" si="6"/>
        <v>-6.6938990644353671E-2</v>
      </c>
      <c r="P119" s="233">
        <f t="shared" si="7"/>
        <v>-8.589812332439678E-2</v>
      </c>
      <c r="Q119" s="233">
        <f t="shared" si="8"/>
        <v>-2.5046963055729492E-2</v>
      </c>
      <c r="R119" s="233">
        <f t="shared" si="9"/>
        <v>-8.4159999999999999E-2</v>
      </c>
    </row>
    <row r="120" spans="1:18" s="64" customFormat="1" ht="13">
      <c r="A120" s="426">
        <v>39619</v>
      </c>
      <c r="B120" s="228">
        <v>9428</v>
      </c>
      <c r="C120" s="293">
        <v>13858</v>
      </c>
      <c r="D120" s="228">
        <v>8699</v>
      </c>
      <c r="E120" s="228">
        <v>6236</v>
      </c>
      <c r="F120" s="228">
        <v>2826</v>
      </c>
      <c r="H120" s="233"/>
      <c r="I120" s="233"/>
      <c r="J120" s="233"/>
      <c r="K120" s="233"/>
      <c r="L120" s="233"/>
      <c r="M120" s="233"/>
      <c r="N120" s="233">
        <f t="shared" si="5"/>
        <v>-2.2600041467965997E-2</v>
      </c>
      <c r="O120" s="233">
        <f t="shared" si="6"/>
        <v>-7.306590257879656E-3</v>
      </c>
      <c r="P120" s="233">
        <f t="shared" si="7"/>
        <v>-2.717512860657571E-2</v>
      </c>
      <c r="Q120" s="233">
        <f t="shared" si="8"/>
        <v>-2.0728643216080402E-2</v>
      </c>
      <c r="R120" s="233">
        <f t="shared" si="9"/>
        <v>-8.3062946138870858E-2</v>
      </c>
    </row>
    <row r="121" spans="1:18" s="64" customFormat="1" ht="13">
      <c r="A121" s="426">
        <v>39622</v>
      </c>
      <c r="B121" s="228">
        <v>9211</v>
      </c>
      <c r="C121" s="293">
        <v>13112</v>
      </c>
      <c r="D121" s="228">
        <v>8796</v>
      </c>
      <c r="E121" s="228">
        <v>6203</v>
      </c>
      <c r="F121" s="228">
        <v>2783</v>
      </c>
      <c r="H121" s="233"/>
      <c r="I121" s="233"/>
      <c r="J121" s="233"/>
      <c r="K121" s="233"/>
      <c r="L121" s="233"/>
      <c r="M121" s="233"/>
      <c r="N121" s="233">
        <f t="shared" si="5"/>
        <v>-2.2083023675549422E-2</v>
      </c>
      <c r="O121" s="233">
        <f t="shared" si="6"/>
        <v>-3.2538921272043088E-2</v>
      </c>
      <c r="P121" s="233">
        <f t="shared" si="7"/>
        <v>1.5704387990762125E-2</v>
      </c>
      <c r="Q121" s="233">
        <f t="shared" si="8"/>
        <v>-2.145448808960404E-2</v>
      </c>
      <c r="R121" s="233">
        <f t="shared" si="9"/>
        <v>-8.3936800526662275E-2</v>
      </c>
    </row>
    <row r="122" spans="1:18" s="64" customFormat="1" ht="13">
      <c r="A122" s="426">
        <v>39623</v>
      </c>
      <c r="B122" s="228">
        <v>9139</v>
      </c>
      <c r="C122" s="293">
        <v>12860</v>
      </c>
      <c r="D122" s="228">
        <v>8904</v>
      </c>
      <c r="E122" s="228">
        <v>6128</v>
      </c>
      <c r="F122" s="228">
        <v>2759</v>
      </c>
      <c r="H122" s="233"/>
      <c r="I122" s="233"/>
      <c r="J122" s="233"/>
      <c r="K122" s="233"/>
      <c r="L122" s="233"/>
      <c r="M122" s="233"/>
      <c r="N122" s="233">
        <f t="shared" si="5"/>
        <v>-2.9108679485817485E-2</v>
      </c>
      <c r="O122" s="233">
        <f t="shared" si="6"/>
        <v>-7.415406767458603E-2</v>
      </c>
      <c r="P122" s="233">
        <f t="shared" si="7"/>
        <v>5.7733428367783321E-2</v>
      </c>
      <c r="Q122" s="233">
        <f t="shared" si="8"/>
        <v>-2.6374324753733715E-2</v>
      </c>
      <c r="R122" s="233">
        <f t="shared" si="9"/>
        <v>-7.1043771043771048E-2</v>
      </c>
    </row>
    <row r="123" spans="1:18" s="64" customFormat="1" ht="13">
      <c r="A123" s="426">
        <v>39624</v>
      </c>
      <c r="B123" s="228">
        <v>9244</v>
      </c>
      <c r="C123" s="293">
        <v>13053</v>
      </c>
      <c r="D123" s="228">
        <v>9218</v>
      </c>
      <c r="E123" s="228">
        <v>5999</v>
      </c>
      <c r="F123" s="228">
        <v>2733</v>
      </c>
      <c r="H123" s="233"/>
      <c r="I123" s="233"/>
      <c r="J123" s="233"/>
      <c r="K123" s="233"/>
      <c r="L123" s="233"/>
      <c r="M123" s="233"/>
      <c r="N123" s="233">
        <f t="shared" si="5"/>
        <v>-2.0451414644484477E-2</v>
      </c>
      <c r="O123" s="233">
        <f t="shared" si="6"/>
        <v>-7.7787197965239502E-2</v>
      </c>
      <c r="P123" s="233">
        <f t="shared" si="7"/>
        <v>9.9606346176786348E-2</v>
      </c>
      <c r="Q123" s="233">
        <f t="shared" si="8"/>
        <v>-3.3043197936814955E-2</v>
      </c>
      <c r="R123" s="233">
        <f t="shared" si="9"/>
        <v>-6.0824742268041236E-2</v>
      </c>
    </row>
    <row r="124" spans="1:18" s="64" customFormat="1" ht="13">
      <c r="A124" s="426">
        <v>39625</v>
      </c>
      <c r="B124" s="228">
        <v>9473</v>
      </c>
      <c r="C124" s="293">
        <v>13591</v>
      </c>
      <c r="D124" s="228">
        <v>9528</v>
      </c>
      <c r="E124" s="228">
        <v>5926</v>
      </c>
      <c r="F124" s="228">
        <v>2727</v>
      </c>
      <c r="H124" s="233"/>
      <c r="I124" s="233"/>
      <c r="J124" s="233"/>
      <c r="K124" s="233"/>
      <c r="L124" s="233"/>
      <c r="M124" s="233"/>
      <c r="N124" s="233">
        <f t="shared" si="5"/>
        <v>-1.0555203715431708E-4</v>
      </c>
      <c r="O124" s="233">
        <f t="shared" si="6"/>
        <v>-4.031916395989267E-2</v>
      </c>
      <c r="P124" s="233">
        <f t="shared" si="7"/>
        <v>0.11778507742843736</v>
      </c>
      <c r="Q124" s="233">
        <f t="shared" si="8"/>
        <v>-4.8490687219010918E-2</v>
      </c>
      <c r="R124" s="233">
        <f t="shared" si="9"/>
        <v>-4.716981132075472E-2</v>
      </c>
    </row>
    <row r="125" spans="1:18" s="64" customFormat="1" ht="13">
      <c r="A125" s="426">
        <v>39626</v>
      </c>
      <c r="B125" s="228">
        <v>9599</v>
      </c>
      <c r="C125" s="293">
        <v>13936</v>
      </c>
      <c r="D125" s="228">
        <v>9656</v>
      </c>
      <c r="E125" s="228">
        <v>5878</v>
      </c>
      <c r="F125" s="228">
        <v>2723</v>
      </c>
      <c r="H125" s="233"/>
      <c r="I125" s="233"/>
      <c r="J125" s="233"/>
      <c r="K125" s="233"/>
      <c r="L125" s="233"/>
      <c r="M125" s="233"/>
      <c r="N125" s="233">
        <f t="shared" si="5"/>
        <v>1.8137462876537971E-2</v>
      </c>
      <c r="O125" s="233">
        <f t="shared" si="6"/>
        <v>5.6285178236397749E-3</v>
      </c>
      <c r="P125" s="233">
        <f t="shared" si="7"/>
        <v>0.11001264513162433</v>
      </c>
      <c r="Q125" s="233">
        <f t="shared" si="8"/>
        <v>-5.7408595253367542E-2</v>
      </c>
      <c r="R125" s="233">
        <f t="shared" si="9"/>
        <v>-3.6447275300778487E-2</v>
      </c>
    </row>
    <row r="126" spans="1:18" s="64" customFormat="1" ht="13">
      <c r="A126" s="426">
        <v>39629</v>
      </c>
      <c r="B126" s="228">
        <v>9589</v>
      </c>
      <c r="C126" s="293">
        <v>13978</v>
      </c>
      <c r="D126" s="228">
        <v>9627</v>
      </c>
      <c r="E126" s="228">
        <v>5843</v>
      </c>
      <c r="F126" s="228">
        <v>2713</v>
      </c>
      <c r="H126" s="233"/>
      <c r="I126" s="233"/>
      <c r="J126" s="233"/>
      <c r="K126" s="233"/>
      <c r="L126" s="233"/>
      <c r="M126" s="233"/>
      <c r="N126" s="233">
        <f t="shared" si="5"/>
        <v>4.10378894799696E-2</v>
      </c>
      <c r="O126" s="233">
        <f t="shared" si="6"/>
        <v>6.6046369737644911E-2</v>
      </c>
      <c r="P126" s="233">
        <f t="shared" si="7"/>
        <v>9.447476125511596E-2</v>
      </c>
      <c r="Q126" s="233">
        <f t="shared" si="8"/>
        <v>-5.8036433983556346E-2</v>
      </c>
      <c r="R126" s="233">
        <f t="shared" si="9"/>
        <v>-2.5152712899748474E-2</v>
      </c>
    </row>
    <row r="127" spans="1:18" s="64" customFormat="1" ht="13">
      <c r="A127" s="426">
        <v>39630</v>
      </c>
      <c r="B127" s="228">
        <v>9379</v>
      </c>
      <c r="C127" s="293">
        <v>13470</v>
      </c>
      <c r="D127" s="228">
        <v>9470</v>
      </c>
      <c r="E127" s="228">
        <v>5810</v>
      </c>
      <c r="F127" s="228">
        <v>2706</v>
      </c>
      <c r="H127" s="233"/>
      <c r="I127" s="233"/>
      <c r="J127" s="233"/>
      <c r="K127" s="233"/>
      <c r="L127" s="233"/>
      <c r="M127" s="233"/>
      <c r="N127" s="233">
        <f t="shared" si="5"/>
        <v>2.626107889265784E-2</v>
      </c>
      <c r="O127" s="233">
        <f t="shared" si="6"/>
        <v>4.7433903576982892E-2</v>
      </c>
      <c r="P127" s="233">
        <f t="shared" si="7"/>
        <v>6.356693620844564E-2</v>
      </c>
      <c r="Q127" s="233">
        <f t="shared" si="8"/>
        <v>-5.1892950391644911E-2</v>
      </c>
      <c r="R127" s="233">
        <f t="shared" si="9"/>
        <v>-1.9209858644436389E-2</v>
      </c>
    </row>
    <row r="128" spans="1:18" s="64" customFormat="1" ht="13">
      <c r="A128" s="426">
        <v>39631</v>
      </c>
      <c r="B128" s="228">
        <v>9139</v>
      </c>
      <c r="C128" s="293">
        <v>13032</v>
      </c>
      <c r="D128" s="228">
        <v>9164</v>
      </c>
      <c r="E128" s="228">
        <v>5759</v>
      </c>
      <c r="F128" s="228">
        <v>2697</v>
      </c>
      <c r="H128" s="233"/>
      <c r="I128" s="233"/>
      <c r="J128" s="233"/>
      <c r="K128" s="233"/>
      <c r="L128" s="233"/>
      <c r="M128" s="233"/>
      <c r="N128" s="233">
        <f t="shared" si="5"/>
        <v>-1.1358719169190826E-2</v>
      </c>
      <c r="O128" s="233">
        <f t="shared" si="6"/>
        <v>-1.6088255573431394E-3</v>
      </c>
      <c r="P128" s="233">
        <f t="shared" si="7"/>
        <v>-5.8581037101323495E-3</v>
      </c>
      <c r="Q128" s="233">
        <f t="shared" si="8"/>
        <v>-4.0006667777962995E-2</v>
      </c>
      <c r="R128" s="233">
        <f t="shared" si="9"/>
        <v>-1.3172338090010977E-2</v>
      </c>
    </row>
    <row r="129" spans="1:18" s="64" customFormat="1" ht="13">
      <c r="A129" s="426">
        <v>39632</v>
      </c>
      <c r="B129" s="228">
        <v>8925</v>
      </c>
      <c r="C129" s="293">
        <v>12593</v>
      </c>
      <c r="D129" s="228">
        <v>8963</v>
      </c>
      <c r="E129" s="228">
        <v>5700</v>
      </c>
      <c r="F129" s="228">
        <v>2678</v>
      </c>
      <c r="H129" s="233"/>
      <c r="I129" s="233"/>
      <c r="J129" s="233"/>
      <c r="K129" s="233"/>
      <c r="L129" s="233"/>
      <c r="M129" s="233"/>
      <c r="N129" s="233">
        <f t="shared" si="5"/>
        <v>-5.7848622400506707E-2</v>
      </c>
      <c r="O129" s="233">
        <f t="shared" si="6"/>
        <v>-7.343094695018762E-2</v>
      </c>
      <c r="P129" s="233">
        <f t="shared" si="7"/>
        <v>-5.9298908480268683E-2</v>
      </c>
      <c r="Q129" s="233">
        <f t="shared" si="8"/>
        <v>-3.8137023287208908E-2</v>
      </c>
      <c r="R129" s="233">
        <f t="shared" si="9"/>
        <v>-1.7968463513017969E-2</v>
      </c>
    </row>
    <row r="130" spans="1:18" s="64" customFormat="1" ht="13">
      <c r="A130" s="426">
        <v>39633</v>
      </c>
      <c r="B130" s="228">
        <v>8854</v>
      </c>
      <c r="C130" s="293">
        <v>12488</v>
      </c>
      <c r="D130" s="228">
        <v>8909</v>
      </c>
      <c r="E130" s="228">
        <v>5648</v>
      </c>
      <c r="F130" s="228">
        <v>2652</v>
      </c>
      <c r="H130" s="233"/>
      <c r="I130" s="233"/>
      <c r="J130" s="233"/>
      <c r="K130" s="233"/>
      <c r="L130" s="233"/>
      <c r="M130" s="233"/>
      <c r="N130" s="233">
        <f t="shared" si="5"/>
        <v>-7.7612251276174604E-2</v>
      </c>
      <c r="O130" s="233">
        <f t="shared" si="6"/>
        <v>-0.10390355912743972</v>
      </c>
      <c r="P130" s="233">
        <f t="shared" si="7"/>
        <v>-7.7361226180613085E-2</v>
      </c>
      <c r="Q130" s="233">
        <f t="shared" si="8"/>
        <v>-3.9128955427015992E-2</v>
      </c>
      <c r="R130" s="233">
        <f t="shared" si="9"/>
        <v>-2.6074182886522218E-2</v>
      </c>
    </row>
    <row r="131" spans="1:18" s="64" customFormat="1" ht="13">
      <c r="A131" s="426">
        <v>39636</v>
      </c>
      <c r="B131" s="228">
        <v>8964</v>
      </c>
      <c r="C131" s="293">
        <v>12829</v>
      </c>
      <c r="D131" s="228">
        <v>9002</v>
      </c>
      <c r="E131" s="228">
        <v>5596</v>
      </c>
      <c r="F131" s="228">
        <v>2637</v>
      </c>
      <c r="H131" s="233"/>
      <c r="I131" s="233"/>
      <c r="J131" s="233"/>
      <c r="K131" s="233"/>
      <c r="L131" s="233"/>
      <c r="M131" s="233"/>
      <c r="N131" s="233">
        <f t="shared" si="5"/>
        <v>-6.5178850766503288E-2</v>
      </c>
      <c r="O131" s="233">
        <f t="shared" si="6"/>
        <v>-8.2200600944341104E-2</v>
      </c>
      <c r="P131" s="233">
        <f t="shared" si="7"/>
        <v>-6.4921574737716842E-2</v>
      </c>
      <c r="Q131" s="233">
        <f t="shared" si="8"/>
        <v>-4.227280506589081E-2</v>
      </c>
      <c r="R131" s="233">
        <f t="shared" si="9"/>
        <v>-2.8013269443420568E-2</v>
      </c>
    </row>
    <row r="132" spans="1:18" s="64" customFormat="1" ht="13">
      <c r="A132" s="426">
        <v>39637</v>
      </c>
      <c r="B132" s="228">
        <v>9147</v>
      </c>
      <c r="C132" s="293">
        <v>13260</v>
      </c>
      <c r="D132" s="228">
        <v>9235</v>
      </c>
      <c r="E132" s="228">
        <v>5557</v>
      </c>
      <c r="F132" s="228">
        <v>2628</v>
      </c>
      <c r="H132" s="233"/>
      <c r="I132" s="233"/>
      <c r="J132" s="233"/>
      <c r="K132" s="233"/>
      <c r="L132" s="233"/>
      <c r="M132" s="233"/>
      <c r="N132" s="233">
        <f t="shared" si="5"/>
        <v>-2.4736112591960763E-2</v>
      </c>
      <c r="O132" s="233">
        <f t="shared" si="6"/>
        <v>-1.5590200445434299E-2</v>
      </c>
      <c r="P132" s="233">
        <f t="shared" si="7"/>
        <v>-2.4815205913410771E-2</v>
      </c>
      <c r="Q132" s="233">
        <f t="shared" si="8"/>
        <v>-4.354561101549053E-2</v>
      </c>
      <c r="R132" s="233">
        <f t="shared" si="9"/>
        <v>-2.8824833702882482E-2</v>
      </c>
    </row>
    <row r="133" spans="1:18" s="64" customFormat="1" ht="13">
      <c r="A133" s="426">
        <v>39638</v>
      </c>
      <c r="B133" s="228">
        <v>9272</v>
      </c>
      <c r="C133" s="293">
        <v>13498</v>
      </c>
      <c r="D133" s="228">
        <v>9452</v>
      </c>
      <c r="E133" s="228">
        <v>5526</v>
      </c>
      <c r="F133" s="228">
        <v>2621</v>
      </c>
      <c r="H133" s="233"/>
      <c r="I133" s="233"/>
      <c r="J133" s="233"/>
      <c r="K133" s="233"/>
      <c r="L133" s="233"/>
      <c r="M133" s="233"/>
      <c r="N133" s="233">
        <f t="shared" si="5"/>
        <v>1.4553014553014554E-2</v>
      </c>
      <c r="O133" s="233">
        <f t="shared" si="6"/>
        <v>3.5758133824432166E-2</v>
      </c>
      <c r="P133" s="233">
        <f t="shared" si="7"/>
        <v>3.1427324312527281E-2</v>
      </c>
      <c r="Q133" s="233">
        <f t="shared" si="8"/>
        <v>-4.0458412918909531E-2</v>
      </c>
      <c r="R133" s="233">
        <f t="shared" si="9"/>
        <v>-2.817945865776789E-2</v>
      </c>
    </row>
    <row r="134" spans="1:18" s="64" customFormat="1" ht="13">
      <c r="A134" s="426">
        <v>39639</v>
      </c>
      <c r="B134" s="228">
        <v>9313</v>
      </c>
      <c r="C134" s="293">
        <v>13526</v>
      </c>
      <c r="D134" s="228">
        <v>9562</v>
      </c>
      <c r="E134" s="228">
        <v>5520</v>
      </c>
      <c r="F134" s="228">
        <v>2626</v>
      </c>
      <c r="H134" s="233"/>
      <c r="I134" s="233"/>
      <c r="J134" s="233"/>
      <c r="K134" s="233"/>
      <c r="L134" s="233"/>
      <c r="M134" s="233"/>
      <c r="N134" s="233">
        <f t="shared" si="5"/>
        <v>4.3473389355742298E-2</v>
      </c>
      <c r="O134" s="233">
        <f t="shared" si="6"/>
        <v>7.4088779480663863E-2</v>
      </c>
      <c r="P134" s="233">
        <f t="shared" si="7"/>
        <v>6.6830302354122503E-2</v>
      </c>
      <c r="Q134" s="233">
        <f t="shared" si="8"/>
        <v>-3.1578947368421054E-2</v>
      </c>
      <c r="R134" s="233">
        <f t="shared" si="9"/>
        <v>-1.9417475728155338E-2</v>
      </c>
    </row>
    <row r="135" spans="1:18" s="64" customFormat="1" ht="13">
      <c r="A135" s="426">
        <v>39640</v>
      </c>
      <c r="B135" s="228">
        <v>9230</v>
      </c>
      <c r="C135" s="293">
        <v>13246</v>
      </c>
      <c r="D135" s="228">
        <v>9574</v>
      </c>
      <c r="E135" s="228">
        <v>5517</v>
      </c>
      <c r="F135" s="228">
        <v>2620</v>
      </c>
      <c r="H135" s="233"/>
      <c r="I135" s="233"/>
      <c r="J135" s="233"/>
      <c r="K135" s="233"/>
      <c r="L135" s="233"/>
      <c r="M135" s="233"/>
      <c r="N135" s="233">
        <f t="shared" si="5"/>
        <v>4.2466681725773663E-2</v>
      </c>
      <c r="O135" s="233">
        <f t="shared" si="6"/>
        <v>6.0698270339525948E-2</v>
      </c>
      <c r="P135" s="233">
        <f t="shared" si="7"/>
        <v>7.4643618812436863E-2</v>
      </c>
      <c r="Q135" s="233">
        <f t="shared" si="8"/>
        <v>-2.3194050991501416E-2</v>
      </c>
      <c r="R135" s="233">
        <f t="shared" si="9"/>
        <v>-1.2066365007541479E-2</v>
      </c>
    </row>
    <row r="136" spans="1:18" s="64" customFormat="1" ht="13">
      <c r="A136" s="426">
        <v>39643</v>
      </c>
      <c r="B136" s="228">
        <v>9181</v>
      </c>
      <c r="C136" s="293">
        <v>13149</v>
      </c>
      <c r="D136" s="228">
        <v>9528</v>
      </c>
      <c r="E136" s="228">
        <v>5496</v>
      </c>
      <c r="F136" s="228">
        <v>2622</v>
      </c>
      <c r="H136" s="233"/>
      <c r="I136" s="233"/>
      <c r="J136" s="233"/>
      <c r="K136" s="233"/>
      <c r="L136" s="233"/>
      <c r="M136" s="233"/>
      <c r="N136" s="233">
        <f t="shared" si="5"/>
        <v>2.4207942882641678E-2</v>
      </c>
      <c r="O136" s="233">
        <f t="shared" si="6"/>
        <v>2.4943487411333697E-2</v>
      </c>
      <c r="P136" s="233">
        <f t="shared" si="7"/>
        <v>5.8431459675627635E-2</v>
      </c>
      <c r="Q136" s="233">
        <f t="shared" si="8"/>
        <v>-1.7869907076483203E-2</v>
      </c>
      <c r="R136" s="233">
        <f t="shared" si="9"/>
        <v>-5.6882821387940841E-3</v>
      </c>
    </row>
    <row r="137" spans="1:18" s="64" customFormat="1" ht="13">
      <c r="A137" s="426">
        <v>39644</v>
      </c>
      <c r="B137" s="228">
        <v>9150</v>
      </c>
      <c r="C137" s="293">
        <v>13200</v>
      </c>
      <c r="D137" s="228">
        <v>9378</v>
      </c>
      <c r="E137" s="228">
        <v>5474</v>
      </c>
      <c r="F137" s="228">
        <v>2637</v>
      </c>
      <c r="H137" s="233"/>
      <c r="I137" s="233"/>
      <c r="J137" s="233"/>
      <c r="K137" s="233"/>
      <c r="L137" s="233"/>
      <c r="M137" s="233"/>
      <c r="N137" s="233">
        <f t="shared" ref="N137:N200" si="10">((B137-(LOOKUP(A132,B132)))/(LOOKUP(A132,B132)))</f>
        <v>3.2797638570022957E-4</v>
      </c>
      <c r="O137" s="233">
        <f t="shared" ref="O137:O200" si="11">((C137-(LOOKUP(A132,C132)))/(LOOKUP(A132,C132)))</f>
        <v>-4.5248868778280547E-3</v>
      </c>
      <c r="P137" s="233">
        <f t="shared" ref="P137:P200" si="12">((D137-(LOOKUP(A132,D132)))/(LOOKUP(A132,D132)))</f>
        <v>1.5484569572279372E-2</v>
      </c>
      <c r="Q137" s="233">
        <f t="shared" ref="Q137:Q200" si="13">((E137-(LOOKUP(A132,E132)))/(LOOKUP(A132,E132)))</f>
        <v>-1.4936116609681483E-2</v>
      </c>
      <c r="R137" s="233">
        <f t="shared" ref="R137:R200" si="14">((F137-(LOOKUP(A132,F132)))/(LOOKUP(A132,F132)))</f>
        <v>3.4246575342465752E-3</v>
      </c>
    </row>
    <row r="138" spans="1:18" s="64" customFormat="1" ht="13">
      <c r="A138" s="426">
        <v>39645</v>
      </c>
      <c r="B138" s="228">
        <v>9092</v>
      </c>
      <c r="C138" s="293">
        <v>13219</v>
      </c>
      <c r="D138" s="228">
        <v>9181</v>
      </c>
      <c r="E138" s="228">
        <v>5451</v>
      </c>
      <c r="F138" s="228">
        <v>2643</v>
      </c>
      <c r="H138" s="233"/>
      <c r="I138" s="233"/>
      <c r="J138" s="233"/>
      <c r="K138" s="233"/>
      <c r="L138" s="233"/>
      <c r="M138" s="233"/>
      <c r="N138" s="233">
        <f t="shared" si="10"/>
        <v>-1.9413287316652286E-2</v>
      </c>
      <c r="O138" s="233">
        <f t="shared" si="11"/>
        <v>-2.066972884871833E-2</v>
      </c>
      <c r="P138" s="233">
        <f t="shared" si="12"/>
        <v>-2.8671180702496826E-2</v>
      </c>
      <c r="Q138" s="233">
        <f t="shared" si="13"/>
        <v>-1.3572204125950055E-2</v>
      </c>
      <c r="R138" s="233">
        <f t="shared" si="14"/>
        <v>8.3937428462418917E-3</v>
      </c>
    </row>
    <row r="139" spans="1:18" s="64" customFormat="1" ht="13">
      <c r="A139" s="426">
        <v>39646</v>
      </c>
      <c r="B139" s="228">
        <v>9059</v>
      </c>
      <c r="C139" s="293">
        <v>13336</v>
      </c>
      <c r="D139" s="228">
        <v>8983</v>
      </c>
      <c r="E139" s="228">
        <v>5423</v>
      </c>
      <c r="F139" s="228">
        <v>2640</v>
      </c>
      <c r="H139" s="233"/>
      <c r="I139" s="233"/>
      <c r="J139" s="233"/>
      <c r="K139" s="233"/>
      <c r="L139" s="233"/>
      <c r="M139" s="233"/>
      <c r="N139" s="233">
        <f t="shared" si="10"/>
        <v>-2.7273703425319446E-2</v>
      </c>
      <c r="O139" s="233">
        <f t="shared" si="11"/>
        <v>-1.4047020553009019E-2</v>
      </c>
      <c r="P139" s="233">
        <f t="shared" si="12"/>
        <v>-6.0552185735201838E-2</v>
      </c>
      <c r="Q139" s="233">
        <f t="shared" si="13"/>
        <v>-1.7572463768115942E-2</v>
      </c>
      <c r="R139" s="233">
        <f t="shared" si="14"/>
        <v>5.3313023610053311E-3</v>
      </c>
    </row>
    <row r="140" spans="1:18" s="64" customFormat="1" ht="13">
      <c r="A140" s="426">
        <v>39647</v>
      </c>
      <c r="B140" s="228">
        <v>9012</v>
      </c>
      <c r="C140" s="293">
        <v>13411</v>
      </c>
      <c r="D140" s="228">
        <v>8788</v>
      </c>
      <c r="E140" s="228">
        <v>5392</v>
      </c>
      <c r="F140" s="228">
        <v>2636</v>
      </c>
      <c r="H140" s="233"/>
      <c r="I140" s="233"/>
      <c r="J140" s="233"/>
      <c r="K140" s="233"/>
      <c r="L140" s="233"/>
      <c r="M140" s="233"/>
      <c r="N140" s="233">
        <f t="shared" si="10"/>
        <v>-2.3618634886240521E-2</v>
      </c>
      <c r="O140" s="233">
        <f t="shared" si="11"/>
        <v>1.2456590668881171E-2</v>
      </c>
      <c r="P140" s="233">
        <f t="shared" si="12"/>
        <v>-8.2097346981407984E-2</v>
      </c>
      <c r="Q140" s="233">
        <f t="shared" si="13"/>
        <v>-2.2657241254304877E-2</v>
      </c>
      <c r="R140" s="233">
        <f t="shared" si="14"/>
        <v>6.1068702290076335E-3</v>
      </c>
    </row>
    <row r="141" spans="1:18" s="64" customFormat="1" ht="13">
      <c r="A141" s="426">
        <v>39650</v>
      </c>
      <c r="B141" s="228">
        <v>8961</v>
      </c>
      <c r="C141" s="293">
        <v>13404</v>
      </c>
      <c r="D141" s="228">
        <v>8662</v>
      </c>
      <c r="E141" s="228">
        <v>5353</v>
      </c>
      <c r="F141" s="228">
        <v>2636</v>
      </c>
      <c r="H141" s="233"/>
      <c r="I141" s="233"/>
      <c r="J141" s="233"/>
      <c r="K141" s="233"/>
      <c r="L141" s="233"/>
      <c r="M141" s="233"/>
      <c r="N141" s="233">
        <f t="shared" si="10"/>
        <v>-2.3962531314671603E-2</v>
      </c>
      <c r="O141" s="233">
        <f t="shared" si="11"/>
        <v>1.9393109742185718E-2</v>
      </c>
      <c r="P141" s="233">
        <f t="shared" si="12"/>
        <v>-9.0890008396305622E-2</v>
      </c>
      <c r="Q141" s="233">
        <f t="shared" si="13"/>
        <v>-2.6018922852983989E-2</v>
      </c>
      <c r="R141" s="233">
        <f t="shared" si="14"/>
        <v>5.3394355453852023E-3</v>
      </c>
    </row>
    <row r="142" spans="1:18" s="64" customFormat="1" ht="13">
      <c r="A142" s="426">
        <v>39651</v>
      </c>
      <c r="B142" s="228">
        <v>8904</v>
      </c>
      <c r="C142" s="293">
        <v>13449</v>
      </c>
      <c r="D142" s="228">
        <v>8461</v>
      </c>
      <c r="E142" s="228">
        <v>5318</v>
      </c>
      <c r="F142" s="228">
        <v>2635</v>
      </c>
      <c r="H142" s="233"/>
      <c r="I142" s="233"/>
      <c r="J142" s="233"/>
      <c r="K142" s="233"/>
      <c r="L142" s="233"/>
      <c r="M142" s="233"/>
      <c r="N142" s="233">
        <f t="shared" si="10"/>
        <v>-2.6885245901639345E-2</v>
      </c>
      <c r="O142" s="233">
        <f t="shared" si="11"/>
        <v>1.8863636363636364E-2</v>
      </c>
      <c r="P142" s="233">
        <f t="shared" si="12"/>
        <v>-9.7782043079547881E-2</v>
      </c>
      <c r="Q142" s="233">
        <f t="shared" si="13"/>
        <v>-2.8498355864084765E-2</v>
      </c>
      <c r="R142" s="233">
        <f t="shared" si="14"/>
        <v>-7.5843761850587785E-4</v>
      </c>
    </row>
    <row r="143" spans="1:18" s="64" customFormat="1" ht="13">
      <c r="A143" s="426">
        <v>39652</v>
      </c>
      <c r="B143" s="228">
        <v>8856</v>
      </c>
      <c r="C143" s="293">
        <v>13577</v>
      </c>
      <c r="D143" s="228">
        <v>8208</v>
      </c>
      <c r="E143" s="228">
        <v>5282</v>
      </c>
      <c r="F143" s="228">
        <v>2637</v>
      </c>
      <c r="H143" s="233"/>
      <c r="I143" s="233"/>
      <c r="J143" s="233"/>
      <c r="K143" s="233"/>
      <c r="L143" s="233"/>
      <c r="M143" s="233"/>
      <c r="N143" s="233">
        <f t="shared" si="10"/>
        <v>-2.5956885173779146E-2</v>
      </c>
      <c r="O143" s="233">
        <f t="shared" si="11"/>
        <v>2.708223012330736E-2</v>
      </c>
      <c r="P143" s="233">
        <f t="shared" si="12"/>
        <v>-0.10597974076897941</v>
      </c>
      <c r="Q143" s="233">
        <f t="shared" si="13"/>
        <v>-3.1003485598972664E-2</v>
      </c>
      <c r="R143" s="233">
        <f t="shared" si="14"/>
        <v>-2.2701475595913734E-3</v>
      </c>
    </row>
    <row r="144" spans="1:18" s="64" customFormat="1" ht="13">
      <c r="A144" s="426">
        <v>39653</v>
      </c>
      <c r="B144" s="228">
        <v>8771</v>
      </c>
      <c r="C144" s="293">
        <v>13579</v>
      </c>
      <c r="D144" s="228">
        <v>7969</v>
      </c>
      <c r="E144" s="228">
        <v>5225</v>
      </c>
      <c r="F144" s="228">
        <v>2643</v>
      </c>
      <c r="H144" s="233"/>
      <c r="I144" s="233"/>
      <c r="J144" s="233"/>
      <c r="K144" s="233"/>
      <c r="L144" s="233"/>
      <c r="M144" s="233"/>
      <c r="N144" s="233">
        <f t="shared" si="10"/>
        <v>-3.1791588475549179E-2</v>
      </c>
      <c r="O144" s="233">
        <f t="shared" si="11"/>
        <v>1.8221355728854229E-2</v>
      </c>
      <c r="P144" s="233">
        <f t="shared" si="12"/>
        <v>-0.11287988422575977</v>
      </c>
      <c r="Q144" s="233">
        <f t="shared" si="13"/>
        <v>-3.6511156186612576E-2</v>
      </c>
      <c r="R144" s="233">
        <f t="shared" si="14"/>
        <v>1.1363636363636363E-3</v>
      </c>
    </row>
    <row r="145" spans="1:18" s="64" customFormat="1" ht="13">
      <c r="A145" s="426">
        <v>39654</v>
      </c>
      <c r="B145" s="228">
        <v>8637</v>
      </c>
      <c r="C145" s="293">
        <v>13417</v>
      </c>
      <c r="D145" s="228">
        <v>7754</v>
      </c>
      <c r="E145" s="228">
        <v>5155</v>
      </c>
      <c r="F145" s="228">
        <v>2642</v>
      </c>
      <c r="H145" s="233"/>
      <c r="I145" s="233"/>
      <c r="J145" s="233"/>
      <c r="K145" s="233"/>
      <c r="L145" s="233"/>
      <c r="M145" s="233"/>
      <c r="N145" s="233">
        <f t="shared" si="10"/>
        <v>-4.1611185086551268E-2</v>
      </c>
      <c r="O145" s="233">
        <f t="shared" si="11"/>
        <v>4.4739393035567816E-4</v>
      </c>
      <c r="P145" s="233">
        <f t="shared" si="12"/>
        <v>-0.11766044606281292</v>
      </c>
      <c r="Q145" s="233">
        <f t="shared" si="13"/>
        <v>-4.3954005934718099E-2</v>
      </c>
      <c r="R145" s="233">
        <f t="shared" si="14"/>
        <v>2.276176024279211E-3</v>
      </c>
    </row>
    <row r="146" spans="1:18" s="64" customFormat="1" ht="13">
      <c r="A146" s="426">
        <v>39657</v>
      </c>
      <c r="B146" s="228">
        <v>8513</v>
      </c>
      <c r="C146" s="293">
        <v>13192</v>
      </c>
      <c r="D146" s="228">
        <v>7644</v>
      </c>
      <c r="E146" s="228">
        <v>5091</v>
      </c>
      <c r="F146" s="228">
        <v>2626</v>
      </c>
      <c r="H146" s="233"/>
      <c r="I146" s="233"/>
      <c r="J146" s="233"/>
      <c r="K146" s="233"/>
      <c r="L146" s="233"/>
      <c r="M146" s="233"/>
      <c r="N146" s="233">
        <f t="shared" si="10"/>
        <v>-4.9994420265595356E-2</v>
      </c>
      <c r="O146" s="233">
        <f t="shared" si="11"/>
        <v>-1.5816174276335422E-2</v>
      </c>
      <c r="P146" s="233">
        <f t="shared" si="12"/>
        <v>-0.1175248210574925</v>
      </c>
      <c r="Q146" s="233">
        <f t="shared" si="13"/>
        <v>-4.8944517093218759E-2</v>
      </c>
      <c r="R146" s="233">
        <f t="shared" si="14"/>
        <v>-3.7936267071320183E-3</v>
      </c>
    </row>
    <row r="147" spans="1:18" s="64" customFormat="1" ht="13">
      <c r="A147" s="426">
        <v>39658</v>
      </c>
      <c r="B147" s="228">
        <v>8434</v>
      </c>
      <c r="C147" s="293">
        <v>13132</v>
      </c>
      <c r="D147" s="228">
        <v>7527</v>
      </c>
      <c r="E147" s="228">
        <v>5024</v>
      </c>
      <c r="F147" s="228">
        <v>2602</v>
      </c>
      <c r="H147" s="233"/>
      <c r="I147" s="233"/>
      <c r="J147" s="233"/>
      <c r="K147" s="233"/>
      <c r="L147" s="233"/>
      <c r="M147" s="233"/>
      <c r="N147" s="233">
        <f t="shared" si="10"/>
        <v>-5.278526504941599E-2</v>
      </c>
      <c r="O147" s="233">
        <f t="shared" si="11"/>
        <v>-2.3570525689642352E-2</v>
      </c>
      <c r="P147" s="233">
        <f t="shared" si="12"/>
        <v>-0.11038884292636804</v>
      </c>
      <c r="Q147" s="233">
        <f t="shared" si="13"/>
        <v>-5.5283941331327566E-2</v>
      </c>
      <c r="R147" s="233">
        <f t="shared" si="14"/>
        <v>-1.2523719165085389E-2</v>
      </c>
    </row>
    <row r="148" spans="1:18" s="64" customFormat="1" ht="13">
      <c r="A148" s="426">
        <v>39659</v>
      </c>
      <c r="B148" s="228">
        <v>8388</v>
      </c>
      <c r="C148" s="293">
        <v>13077</v>
      </c>
      <c r="D148" s="228">
        <v>7524</v>
      </c>
      <c r="E148" s="228">
        <v>4953</v>
      </c>
      <c r="F148" s="228">
        <v>2578</v>
      </c>
      <c r="H148" s="233"/>
      <c r="I148" s="233"/>
      <c r="J148" s="233"/>
      <c r="K148" s="233"/>
      <c r="L148" s="233"/>
      <c r="M148" s="233"/>
      <c r="N148" s="233">
        <f t="shared" si="10"/>
        <v>-5.2845528455284556E-2</v>
      </c>
      <c r="O148" s="233">
        <f t="shared" si="11"/>
        <v>-3.6826986815938718E-2</v>
      </c>
      <c r="P148" s="233">
        <f t="shared" si="12"/>
        <v>-8.3333333333333329E-2</v>
      </c>
      <c r="Q148" s="233">
        <f t="shared" si="13"/>
        <v>-6.2287012495266941E-2</v>
      </c>
      <c r="R148" s="233">
        <f t="shared" si="14"/>
        <v>-2.2373909745923397E-2</v>
      </c>
    </row>
    <row r="149" spans="1:18" s="64" customFormat="1" ht="13">
      <c r="A149" s="426">
        <v>39660</v>
      </c>
      <c r="B149" s="228">
        <v>8341</v>
      </c>
      <c r="C149" s="293">
        <v>13005</v>
      </c>
      <c r="D149" s="228">
        <v>7517</v>
      </c>
      <c r="E149" s="228">
        <v>4897</v>
      </c>
      <c r="F149" s="228">
        <v>2554</v>
      </c>
      <c r="H149" s="233"/>
      <c r="I149" s="233"/>
      <c r="J149" s="233"/>
      <c r="K149" s="233"/>
      <c r="L149" s="233"/>
      <c r="M149" s="233"/>
      <c r="N149" s="233">
        <f t="shared" si="10"/>
        <v>-4.9025196670847107E-2</v>
      </c>
      <c r="O149" s="233">
        <f t="shared" si="11"/>
        <v>-4.2271153987775242E-2</v>
      </c>
      <c r="P149" s="233">
        <f t="shared" si="12"/>
        <v>-5.671978918308445E-2</v>
      </c>
      <c r="Q149" s="233">
        <f t="shared" si="13"/>
        <v>-6.2775119617224887E-2</v>
      </c>
      <c r="R149" s="233">
        <f t="shared" si="14"/>
        <v>-3.3673855467272036E-2</v>
      </c>
    </row>
    <row r="150" spans="1:18" s="64" customFormat="1" ht="13">
      <c r="A150" s="426">
        <v>39661</v>
      </c>
      <c r="B150" s="228">
        <v>8280</v>
      </c>
      <c r="C150" s="293">
        <v>12944</v>
      </c>
      <c r="D150" s="228">
        <v>7468</v>
      </c>
      <c r="E150" s="228">
        <v>4827</v>
      </c>
      <c r="F150" s="228">
        <v>2532</v>
      </c>
      <c r="H150" s="233"/>
      <c r="I150" s="233"/>
      <c r="J150" s="233"/>
      <c r="K150" s="233"/>
      <c r="L150" s="233"/>
      <c r="M150" s="233"/>
      <c r="N150" s="233">
        <f t="shared" si="10"/>
        <v>-4.133379645710316E-2</v>
      </c>
      <c r="O150" s="233">
        <f t="shared" si="11"/>
        <v>-3.5253782514720132E-2</v>
      </c>
      <c r="P150" s="233">
        <f t="shared" si="12"/>
        <v>-3.6884188805777665E-2</v>
      </c>
      <c r="Q150" s="233">
        <f t="shared" si="13"/>
        <v>-6.3627546071774982E-2</v>
      </c>
      <c r="R150" s="233">
        <f t="shared" si="14"/>
        <v>-4.1635124905374715E-2</v>
      </c>
    </row>
    <row r="151" spans="1:18" s="64" customFormat="1" ht="13">
      <c r="A151" s="426">
        <v>39664</v>
      </c>
      <c r="B151" s="228">
        <v>8209</v>
      </c>
      <c r="C151" s="293">
        <v>12838</v>
      </c>
      <c r="D151" s="228">
        <v>7401</v>
      </c>
      <c r="E151" s="228">
        <v>4779</v>
      </c>
      <c r="F151" s="228">
        <v>2514</v>
      </c>
      <c r="H151" s="233"/>
      <c r="I151" s="233"/>
      <c r="J151" s="233"/>
      <c r="K151" s="233"/>
      <c r="L151" s="233"/>
      <c r="M151" s="233"/>
      <c r="N151" s="233">
        <f t="shared" si="10"/>
        <v>-3.5710090449900152E-2</v>
      </c>
      <c r="O151" s="233">
        <f t="shared" si="11"/>
        <v>-2.6834445118253485E-2</v>
      </c>
      <c r="P151" s="233">
        <f t="shared" si="12"/>
        <v>-3.1789638932496075E-2</v>
      </c>
      <c r="Q151" s="233">
        <f t="shared" si="13"/>
        <v>-6.1284619917501476E-2</v>
      </c>
      <c r="R151" s="233">
        <f t="shared" si="14"/>
        <v>-4.2650418888042649E-2</v>
      </c>
    </row>
    <row r="152" spans="1:18" s="64" customFormat="1" ht="13">
      <c r="A152" s="426">
        <v>39665</v>
      </c>
      <c r="B152" s="228">
        <v>8100</v>
      </c>
      <c r="C152" s="293">
        <v>12695</v>
      </c>
      <c r="D152" s="228">
        <v>7288</v>
      </c>
      <c r="E152" s="228">
        <v>4686</v>
      </c>
      <c r="F152" s="228">
        <v>2498</v>
      </c>
      <c r="H152" s="233"/>
      <c r="I152" s="233"/>
      <c r="J152" s="233"/>
      <c r="K152" s="233"/>
      <c r="L152" s="233"/>
      <c r="M152" s="233"/>
      <c r="N152" s="233">
        <f t="shared" si="10"/>
        <v>-3.9601612520749348E-2</v>
      </c>
      <c r="O152" s="233">
        <f t="shared" si="11"/>
        <v>-3.3277490100517816E-2</v>
      </c>
      <c r="P152" s="233">
        <f t="shared" si="12"/>
        <v>-3.1752358177228643E-2</v>
      </c>
      <c r="Q152" s="233">
        <f t="shared" si="13"/>
        <v>-6.7277070063694266E-2</v>
      </c>
      <c r="R152" s="233">
        <f t="shared" si="14"/>
        <v>-3.9969254419677171E-2</v>
      </c>
    </row>
    <row r="153" spans="1:18" s="64" customFormat="1" ht="13">
      <c r="A153" s="426">
        <v>39666</v>
      </c>
      <c r="B153" s="228">
        <v>7869</v>
      </c>
      <c r="C153" s="293">
        <v>12244</v>
      </c>
      <c r="D153" s="228">
        <v>7075</v>
      </c>
      <c r="E153" s="228">
        <v>4605</v>
      </c>
      <c r="F153" s="228">
        <v>2467</v>
      </c>
      <c r="H153" s="233"/>
      <c r="I153" s="233"/>
      <c r="J153" s="233"/>
      <c r="K153" s="233"/>
      <c r="L153" s="233"/>
      <c r="M153" s="233"/>
      <c r="N153" s="233">
        <f t="shared" si="10"/>
        <v>-6.1874105865522173E-2</v>
      </c>
      <c r="O153" s="233">
        <f t="shared" si="11"/>
        <v>-6.3699625296321782E-2</v>
      </c>
      <c r="P153" s="233">
        <f t="shared" si="12"/>
        <v>-5.9675704412546521E-2</v>
      </c>
      <c r="Q153" s="233">
        <f t="shared" si="13"/>
        <v>-7.0260448213204124E-2</v>
      </c>
      <c r="R153" s="233">
        <f t="shared" si="14"/>
        <v>-4.3056633048875095E-2</v>
      </c>
    </row>
    <row r="154" spans="1:18" s="64" customFormat="1" ht="13">
      <c r="A154" s="426">
        <v>39667</v>
      </c>
      <c r="B154" s="228">
        <v>7521</v>
      </c>
      <c r="C154" s="293">
        <v>11456</v>
      </c>
      <c r="D154" s="228">
        <v>6835</v>
      </c>
      <c r="E154" s="228">
        <v>4511</v>
      </c>
      <c r="F154" s="228">
        <v>2422</v>
      </c>
      <c r="H154" s="233"/>
      <c r="I154" s="233"/>
      <c r="J154" s="233"/>
      <c r="K154" s="233"/>
      <c r="L154" s="233"/>
      <c r="M154" s="233"/>
      <c r="N154" s="233">
        <f t="shared" si="10"/>
        <v>-9.8309555209207533E-2</v>
      </c>
      <c r="O154" s="233">
        <f t="shared" si="11"/>
        <v>-0.11910803537101115</v>
      </c>
      <c r="P154" s="233">
        <f t="shared" si="12"/>
        <v>-9.0727683916456039E-2</v>
      </c>
      <c r="Q154" s="233">
        <f t="shared" si="13"/>
        <v>-7.8823769654890755E-2</v>
      </c>
      <c r="R154" s="233">
        <f t="shared" si="14"/>
        <v>-5.1683633516053248E-2</v>
      </c>
    </row>
    <row r="155" spans="1:18" s="64" customFormat="1" ht="13">
      <c r="A155" s="426">
        <v>39668</v>
      </c>
      <c r="B155" s="228">
        <v>7201</v>
      </c>
      <c r="C155" s="293">
        <v>10720</v>
      </c>
      <c r="D155" s="228">
        <v>6612</v>
      </c>
      <c r="E155" s="228">
        <v>4450</v>
      </c>
      <c r="F155" s="228">
        <v>2369</v>
      </c>
      <c r="H155" s="233"/>
      <c r="I155" s="233"/>
      <c r="J155" s="233"/>
      <c r="K155" s="233"/>
      <c r="L155" s="233"/>
      <c r="M155" s="233"/>
      <c r="N155" s="233">
        <f t="shared" si="10"/>
        <v>-0.13031400966183576</v>
      </c>
      <c r="O155" s="233">
        <f t="shared" si="11"/>
        <v>-0.17181705809641531</v>
      </c>
      <c r="P155" s="233">
        <f t="shared" si="12"/>
        <v>-0.1146223888591323</v>
      </c>
      <c r="Q155" s="233">
        <f t="shared" si="13"/>
        <v>-7.8102340998549818E-2</v>
      </c>
      <c r="R155" s="233">
        <f t="shared" si="14"/>
        <v>-6.4375987361769346E-2</v>
      </c>
    </row>
    <row r="156" spans="1:18" s="64" customFormat="1" ht="13">
      <c r="A156" s="426">
        <v>39671</v>
      </c>
      <c r="B156" s="228">
        <v>7055</v>
      </c>
      <c r="C156" s="293">
        <v>10581</v>
      </c>
      <c r="D156" s="228">
        <v>6375</v>
      </c>
      <c r="E156" s="228">
        <v>4389</v>
      </c>
      <c r="F156" s="228">
        <v>2319</v>
      </c>
      <c r="H156" s="233"/>
      <c r="I156" s="233"/>
      <c r="J156" s="233"/>
      <c r="K156" s="233"/>
      <c r="L156" s="233"/>
      <c r="M156" s="233"/>
      <c r="N156" s="233">
        <f t="shared" si="10"/>
        <v>-0.14057741503228163</v>
      </c>
      <c r="O156" s="233">
        <f t="shared" si="11"/>
        <v>-0.1758062003427325</v>
      </c>
      <c r="P156" s="233">
        <f t="shared" si="12"/>
        <v>-0.13862991487636805</v>
      </c>
      <c r="Q156" s="233">
        <f t="shared" si="13"/>
        <v>-8.1607030759573138E-2</v>
      </c>
      <c r="R156" s="233">
        <f t="shared" si="14"/>
        <v>-7.7565632458233891E-2</v>
      </c>
    </row>
    <row r="157" spans="1:18" s="64" customFormat="1" ht="13">
      <c r="A157" s="426">
        <v>39672</v>
      </c>
      <c r="B157" s="228">
        <v>6992</v>
      </c>
      <c r="C157" s="293">
        <v>10695</v>
      </c>
      <c r="D157" s="228">
        <v>6178</v>
      </c>
      <c r="E157" s="228">
        <v>4307</v>
      </c>
      <c r="F157" s="228">
        <v>2270</v>
      </c>
      <c r="H157" s="233"/>
      <c r="I157" s="233"/>
      <c r="J157" s="233"/>
      <c r="K157" s="233"/>
      <c r="L157" s="233"/>
      <c r="M157" s="233"/>
      <c r="N157" s="233">
        <f t="shared" si="10"/>
        <v>-0.13679012345679012</v>
      </c>
      <c r="O157" s="233">
        <f t="shared" si="11"/>
        <v>-0.15754233950374164</v>
      </c>
      <c r="P157" s="233">
        <f t="shared" si="12"/>
        <v>-0.15230515916575191</v>
      </c>
      <c r="Q157" s="233">
        <f t="shared" si="13"/>
        <v>-8.0879214682031589E-2</v>
      </c>
      <c r="R157" s="233">
        <f t="shared" si="14"/>
        <v>-9.1273018414731788E-2</v>
      </c>
    </row>
    <row r="158" spans="1:18" s="64" customFormat="1" ht="13">
      <c r="A158" s="426">
        <v>39673</v>
      </c>
      <c r="B158" s="228">
        <v>7097</v>
      </c>
      <c r="C158" s="293">
        <v>11256</v>
      </c>
      <c r="D158" s="228">
        <v>6094</v>
      </c>
      <c r="E158" s="228">
        <v>4227</v>
      </c>
      <c r="F158" s="228">
        <v>2226</v>
      </c>
      <c r="H158" s="233"/>
      <c r="I158" s="233"/>
      <c r="J158" s="233"/>
      <c r="K158" s="233"/>
      <c r="L158" s="233"/>
      <c r="M158" s="233"/>
      <c r="N158" s="233">
        <f t="shared" si="10"/>
        <v>-9.8106493836573896E-2</v>
      </c>
      <c r="O158" s="233">
        <f t="shared" si="11"/>
        <v>-8.069258412283567E-2</v>
      </c>
      <c r="P158" s="233">
        <f t="shared" si="12"/>
        <v>-0.13865724381625441</v>
      </c>
      <c r="Q158" s="233">
        <f t="shared" si="13"/>
        <v>-8.2084690553745926E-2</v>
      </c>
      <c r="R158" s="233">
        <f t="shared" si="14"/>
        <v>-9.7689501418727204E-2</v>
      </c>
    </row>
    <row r="159" spans="1:18" s="64" customFormat="1" ht="13">
      <c r="A159" s="426">
        <v>39674</v>
      </c>
      <c r="B159" s="228">
        <v>7420</v>
      </c>
      <c r="C159" s="293">
        <v>12240</v>
      </c>
      <c r="D159" s="228">
        <v>6248</v>
      </c>
      <c r="E159" s="228">
        <v>4200</v>
      </c>
      <c r="F159" s="228">
        <v>2198</v>
      </c>
      <c r="H159" s="233"/>
      <c r="I159" s="233"/>
      <c r="J159" s="233"/>
      <c r="K159" s="233"/>
      <c r="L159" s="233"/>
      <c r="M159" s="233"/>
      <c r="N159" s="233">
        <f t="shared" si="10"/>
        <v>-1.3429065283871826E-2</v>
      </c>
      <c r="O159" s="233">
        <f t="shared" si="11"/>
        <v>6.8435754189944131E-2</v>
      </c>
      <c r="P159" s="233">
        <f t="shared" si="12"/>
        <v>-8.5881492318946595E-2</v>
      </c>
      <c r="Q159" s="233">
        <f t="shared" si="13"/>
        <v>-6.8942584792728884E-2</v>
      </c>
      <c r="R159" s="233">
        <f t="shared" si="14"/>
        <v>-9.2485549132947972E-2</v>
      </c>
    </row>
    <row r="160" spans="1:18" s="64" customFormat="1" ht="13">
      <c r="A160" s="426">
        <v>39675</v>
      </c>
      <c r="B160" s="228">
        <v>7557</v>
      </c>
      <c r="C160" s="293">
        <v>12581</v>
      </c>
      <c r="D160" s="228">
        <v>6379</v>
      </c>
      <c r="E160" s="228">
        <v>4198</v>
      </c>
      <c r="F160" s="228">
        <v>2189</v>
      </c>
      <c r="H160" s="233"/>
      <c r="I160" s="233"/>
      <c r="J160" s="233"/>
      <c r="K160" s="233"/>
      <c r="L160" s="233"/>
      <c r="M160" s="233"/>
      <c r="N160" s="233">
        <f t="shared" si="10"/>
        <v>4.943757811415081E-2</v>
      </c>
      <c r="O160" s="233">
        <f t="shared" si="11"/>
        <v>0.17360074626865671</v>
      </c>
      <c r="P160" s="233">
        <f t="shared" si="12"/>
        <v>-3.5238959467634605E-2</v>
      </c>
      <c r="Q160" s="233">
        <f t="shared" si="13"/>
        <v>-5.6629213483146069E-2</v>
      </c>
      <c r="R160" s="233">
        <f t="shared" si="14"/>
        <v>-7.5981426762346982E-2</v>
      </c>
    </row>
    <row r="161" spans="1:18" s="310" customFormat="1" ht="13">
      <c r="A161" s="428">
        <v>39678</v>
      </c>
      <c r="B161" s="308">
        <v>7622</v>
      </c>
      <c r="C161" s="309">
        <v>12673</v>
      </c>
      <c r="D161" s="308">
        <v>6465</v>
      </c>
      <c r="E161" s="308">
        <v>4229</v>
      </c>
      <c r="F161" s="308">
        <v>2196</v>
      </c>
      <c r="H161" s="311"/>
      <c r="I161" s="311"/>
      <c r="J161" s="311"/>
      <c r="K161" s="311"/>
      <c r="L161" s="311"/>
      <c r="M161" s="311"/>
      <c r="N161" s="311">
        <f t="shared" si="10"/>
        <v>8.0368532955350819E-2</v>
      </c>
      <c r="O161" s="311">
        <f t="shared" si="11"/>
        <v>0.1977128815801909</v>
      </c>
      <c r="P161" s="311">
        <f t="shared" si="12"/>
        <v>1.411764705882353E-2</v>
      </c>
      <c r="Q161" s="311">
        <f t="shared" si="13"/>
        <v>-3.6454773296878559E-2</v>
      </c>
      <c r="R161" s="311">
        <f t="shared" si="14"/>
        <v>-5.3040103492884863E-2</v>
      </c>
    </row>
    <row r="162" spans="1:18" s="64" customFormat="1" ht="13">
      <c r="A162" s="426">
        <v>39679</v>
      </c>
      <c r="B162" s="228">
        <v>7543</v>
      </c>
      <c r="C162" s="293">
        <v>12337</v>
      </c>
      <c r="D162" s="228">
        <v>6467</v>
      </c>
      <c r="E162" s="228">
        <v>4288</v>
      </c>
      <c r="F162" s="228">
        <v>2206</v>
      </c>
      <c r="H162" s="233"/>
      <c r="I162" s="233"/>
      <c r="J162" s="233"/>
      <c r="K162" s="233"/>
      <c r="L162" s="233"/>
      <c r="M162" s="233"/>
      <c r="N162" s="233">
        <f t="shared" si="10"/>
        <v>7.880434782608696E-2</v>
      </c>
      <c r="O162" s="233">
        <f t="shared" si="11"/>
        <v>0.15352968676951848</v>
      </c>
      <c r="P162" s="233">
        <f t="shared" si="12"/>
        <v>4.6778892845581094E-2</v>
      </c>
      <c r="Q162" s="233">
        <f t="shared" si="13"/>
        <v>-4.4114232644532157E-3</v>
      </c>
      <c r="R162" s="233">
        <f t="shared" si="14"/>
        <v>-2.8193832599118944E-2</v>
      </c>
    </row>
    <row r="163" spans="1:18" s="64" customFormat="1" ht="13">
      <c r="A163" s="426">
        <v>39680</v>
      </c>
      <c r="B163" s="228">
        <v>7344</v>
      </c>
      <c r="C163" s="293">
        <v>11710</v>
      </c>
      <c r="D163" s="228">
        <v>6330</v>
      </c>
      <c r="E163" s="228">
        <v>4370</v>
      </c>
      <c r="F163" s="228">
        <v>2222</v>
      </c>
      <c r="H163" s="233"/>
      <c r="I163" s="233"/>
      <c r="J163" s="233"/>
      <c r="K163" s="233"/>
      <c r="L163" s="233"/>
      <c r="M163" s="233"/>
      <c r="N163" s="233">
        <f t="shared" si="10"/>
        <v>3.4803438072424968E-2</v>
      </c>
      <c r="O163" s="233">
        <f t="shared" si="11"/>
        <v>4.0334044065387348E-2</v>
      </c>
      <c r="P163" s="233">
        <f t="shared" si="12"/>
        <v>3.8726616343944864E-2</v>
      </c>
      <c r="Q163" s="233">
        <f t="shared" si="13"/>
        <v>3.3830139578897564E-2</v>
      </c>
      <c r="R163" s="233">
        <f t="shared" si="14"/>
        <v>-1.7969451931716084E-3</v>
      </c>
    </row>
    <row r="164" spans="1:18" s="64" customFormat="1" ht="13">
      <c r="A164" s="426">
        <v>39681</v>
      </c>
      <c r="B164" s="228">
        <v>7190</v>
      </c>
      <c r="C164" s="293">
        <v>11331</v>
      </c>
      <c r="D164" s="228">
        <v>6174</v>
      </c>
      <c r="E164" s="228">
        <v>4392</v>
      </c>
      <c r="F164" s="228">
        <v>2217</v>
      </c>
      <c r="H164" s="233"/>
      <c r="I164" s="233"/>
      <c r="J164" s="233"/>
      <c r="K164" s="233"/>
      <c r="L164" s="233"/>
      <c r="M164" s="233"/>
      <c r="N164" s="233">
        <f t="shared" si="10"/>
        <v>-3.0997304582210242E-2</v>
      </c>
      <c r="O164" s="233">
        <f t="shared" si="11"/>
        <v>-7.4264705882352941E-2</v>
      </c>
      <c r="P164" s="233">
        <f t="shared" si="12"/>
        <v>-1.1843790012804098E-2</v>
      </c>
      <c r="Q164" s="233">
        <f t="shared" si="13"/>
        <v>4.5714285714285714E-2</v>
      </c>
      <c r="R164" s="233">
        <f t="shared" si="14"/>
        <v>8.6442220200181989E-3</v>
      </c>
    </row>
    <row r="165" spans="1:18" s="64" customFormat="1" ht="13">
      <c r="A165" s="426">
        <v>39682</v>
      </c>
      <c r="B165" s="228">
        <v>7147</v>
      </c>
      <c r="C165" s="293">
        <v>11291</v>
      </c>
      <c r="D165" s="228">
        <v>6080</v>
      </c>
      <c r="E165" s="228">
        <v>4387</v>
      </c>
      <c r="F165" s="228">
        <v>2214</v>
      </c>
      <c r="H165" s="233"/>
      <c r="I165" s="233"/>
      <c r="J165" s="233"/>
      <c r="K165" s="233"/>
      <c r="L165" s="233"/>
      <c r="M165" s="233"/>
      <c r="N165" s="233">
        <f t="shared" si="10"/>
        <v>-5.4254333730316261E-2</v>
      </c>
      <c r="O165" s="233">
        <f t="shared" si="11"/>
        <v>-0.10253556950957793</v>
      </c>
      <c r="P165" s="233">
        <f t="shared" si="12"/>
        <v>-4.6872550556513563E-2</v>
      </c>
      <c r="Q165" s="233">
        <f t="shared" si="13"/>
        <v>4.5021438780371605E-2</v>
      </c>
      <c r="R165" s="233">
        <f t="shared" si="14"/>
        <v>1.1420740063956145E-2</v>
      </c>
    </row>
    <row r="166" spans="1:18" s="64" customFormat="1" ht="13">
      <c r="A166" s="426">
        <v>39686</v>
      </c>
      <c r="B166" s="228">
        <v>7115</v>
      </c>
      <c r="C166" s="293">
        <v>11263</v>
      </c>
      <c r="D166" s="228">
        <v>6012</v>
      </c>
      <c r="E166" s="228">
        <v>4379</v>
      </c>
      <c r="F166" s="228">
        <v>2211</v>
      </c>
      <c r="H166" s="233"/>
      <c r="I166" s="233"/>
      <c r="J166" s="233"/>
      <c r="K166" s="233"/>
      <c r="L166" s="233"/>
      <c r="M166" s="233"/>
      <c r="N166" s="233">
        <f t="shared" si="10"/>
        <v>-6.6517974284964573E-2</v>
      </c>
      <c r="O166" s="233">
        <f t="shared" si="11"/>
        <v>-0.11126015939398722</v>
      </c>
      <c r="P166" s="233">
        <f t="shared" si="12"/>
        <v>-7.0069605568445478E-2</v>
      </c>
      <c r="Q166" s="233">
        <f t="shared" si="13"/>
        <v>3.5469378103570585E-2</v>
      </c>
      <c r="R166" s="233">
        <f t="shared" si="14"/>
        <v>6.8306010928961746E-3</v>
      </c>
    </row>
    <row r="167" spans="1:18" s="64" customFormat="1" ht="13">
      <c r="A167" s="426">
        <v>39687</v>
      </c>
      <c r="B167" s="228">
        <v>7050</v>
      </c>
      <c r="C167" s="293">
        <v>11120</v>
      </c>
      <c r="D167" s="228">
        <v>5978</v>
      </c>
      <c r="E167" s="228">
        <v>4349</v>
      </c>
      <c r="F167" s="228">
        <v>2199</v>
      </c>
      <c r="H167" s="233"/>
      <c r="I167" s="233"/>
      <c r="J167" s="233"/>
      <c r="K167" s="233"/>
      <c r="L167" s="233"/>
      <c r="M167" s="233"/>
      <c r="N167" s="233">
        <f t="shared" si="10"/>
        <v>-6.5358610632374387E-2</v>
      </c>
      <c r="O167" s="233">
        <f t="shared" si="11"/>
        <v>-9.8646348382913182E-2</v>
      </c>
      <c r="P167" s="233">
        <f t="shared" si="12"/>
        <v>-7.5614659038193907E-2</v>
      </c>
      <c r="Q167" s="233">
        <f t="shared" si="13"/>
        <v>1.4225746268656716E-2</v>
      </c>
      <c r="R167" s="233">
        <f t="shared" si="14"/>
        <v>-3.1731640979147779E-3</v>
      </c>
    </row>
    <row r="168" spans="1:18" s="64" customFormat="1" ht="13">
      <c r="A168" s="426">
        <v>39688</v>
      </c>
      <c r="B168" s="228">
        <v>6929</v>
      </c>
      <c r="C168" s="293">
        <v>10820</v>
      </c>
      <c r="D168" s="228">
        <v>5951</v>
      </c>
      <c r="E168" s="228">
        <v>4291</v>
      </c>
      <c r="F168" s="228">
        <v>2176</v>
      </c>
      <c r="H168" s="233"/>
      <c r="I168" s="233"/>
      <c r="J168" s="233"/>
      <c r="K168" s="233"/>
      <c r="L168" s="233"/>
      <c r="M168" s="233"/>
      <c r="N168" s="233">
        <f t="shared" si="10"/>
        <v>-5.6508714596949894E-2</v>
      </c>
      <c r="O168" s="233">
        <f t="shared" si="11"/>
        <v>-7.6003415883859948E-2</v>
      </c>
      <c r="P168" s="233">
        <f t="shared" si="12"/>
        <v>-5.987361769352291E-2</v>
      </c>
      <c r="Q168" s="233">
        <f t="shared" si="13"/>
        <v>-1.8077803203661327E-2</v>
      </c>
      <c r="R168" s="233">
        <f t="shared" si="14"/>
        <v>-2.0702070207020702E-2</v>
      </c>
    </row>
    <row r="169" spans="1:18" s="64" customFormat="1" ht="13">
      <c r="A169" s="426">
        <v>39689</v>
      </c>
      <c r="B169" s="228">
        <v>6809</v>
      </c>
      <c r="C169" s="293">
        <v>10506</v>
      </c>
      <c r="D169" s="228">
        <v>5993</v>
      </c>
      <c r="E169" s="228">
        <v>4189</v>
      </c>
      <c r="F169" s="228">
        <v>2151</v>
      </c>
      <c r="H169" s="233"/>
      <c r="I169" s="233"/>
      <c r="J169" s="233"/>
      <c r="K169" s="233"/>
      <c r="L169" s="233"/>
      <c r="M169" s="233"/>
      <c r="N169" s="233">
        <f t="shared" si="10"/>
        <v>-5.2990264255910989E-2</v>
      </c>
      <c r="O169" s="233">
        <f t="shared" si="11"/>
        <v>-7.280910775747948E-2</v>
      </c>
      <c r="P169" s="233">
        <f t="shared" si="12"/>
        <v>-2.9316488500161969E-2</v>
      </c>
      <c r="Q169" s="233">
        <f t="shared" si="13"/>
        <v>-4.6220400728597448E-2</v>
      </c>
      <c r="R169" s="233">
        <f t="shared" si="14"/>
        <v>-2.9769959404600813E-2</v>
      </c>
    </row>
    <row r="170" spans="1:18" s="64" customFormat="1" ht="13">
      <c r="A170" s="426">
        <v>39692</v>
      </c>
      <c r="B170" s="228">
        <v>6691</v>
      </c>
      <c r="C170" s="293">
        <v>10216</v>
      </c>
      <c r="D170" s="228">
        <v>6010</v>
      </c>
      <c r="E170" s="228">
        <v>4090</v>
      </c>
      <c r="F170" s="228">
        <v>2125</v>
      </c>
      <c r="H170" s="233"/>
      <c r="I170" s="233"/>
      <c r="J170" s="233"/>
      <c r="K170" s="233"/>
      <c r="L170" s="233"/>
      <c r="M170" s="233"/>
      <c r="N170" s="233">
        <f t="shared" si="10"/>
        <v>-6.3802994263327265E-2</v>
      </c>
      <c r="O170" s="233">
        <f t="shared" si="11"/>
        <v>-9.5208573199893717E-2</v>
      </c>
      <c r="P170" s="233">
        <f t="shared" si="12"/>
        <v>-1.1513157894736841E-2</v>
      </c>
      <c r="Q170" s="233">
        <f t="shared" si="13"/>
        <v>-6.7700022794620465E-2</v>
      </c>
      <c r="R170" s="233">
        <f t="shared" si="14"/>
        <v>-4.0198735320686539E-2</v>
      </c>
    </row>
    <row r="171" spans="1:18" s="64" customFormat="1" ht="13">
      <c r="A171" s="426">
        <v>39693</v>
      </c>
      <c r="B171" s="228">
        <v>6466</v>
      </c>
      <c r="C171" s="293">
        <v>9599</v>
      </c>
      <c r="D171" s="228">
        <v>6017</v>
      </c>
      <c r="E171" s="228">
        <v>3971</v>
      </c>
      <c r="F171" s="228">
        <v>2099</v>
      </c>
      <c r="H171" s="233"/>
      <c r="I171" s="233"/>
      <c r="J171" s="233"/>
      <c r="K171" s="233"/>
      <c r="L171" s="233"/>
      <c r="M171" s="233"/>
      <c r="N171" s="233">
        <f t="shared" si="10"/>
        <v>-9.1215741391426561E-2</v>
      </c>
      <c r="O171" s="233">
        <f t="shared" si="11"/>
        <v>-0.14774038888395633</v>
      </c>
      <c r="P171" s="233">
        <f t="shared" si="12"/>
        <v>8.3166999334664002E-4</v>
      </c>
      <c r="Q171" s="233">
        <f t="shared" si="13"/>
        <v>-9.3171957067823705E-2</v>
      </c>
      <c r="R171" s="233">
        <f t="shared" si="14"/>
        <v>-5.0655811849841699E-2</v>
      </c>
    </row>
    <row r="172" spans="1:18" s="64" customFormat="1" ht="13">
      <c r="A172" s="426">
        <v>39694</v>
      </c>
      <c r="B172" s="228">
        <v>6146</v>
      </c>
      <c r="C172" s="293">
        <v>8724</v>
      </c>
      <c r="D172" s="228">
        <v>6002</v>
      </c>
      <c r="E172" s="228">
        <v>3823</v>
      </c>
      <c r="F172" s="228">
        <v>2063</v>
      </c>
      <c r="H172" s="233"/>
      <c r="I172" s="233"/>
      <c r="J172" s="233"/>
      <c r="K172" s="233"/>
      <c r="L172" s="233"/>
      <c r="M172" s="233"/>
      <c r="N172" s="233">
        <f t="shared" si="10"/>
        <v>-0.12822695035460993</v>
      </c>
      <c r="O172" s="233">
        <f t="shared" si="11"/>
        <v>-0.21546762589928056</v>
      </c>
      <c r="P172" s="233">
        <f t="shared" si="12"/>
        <v>4.0147206423553029E-3</v>
      </c>
      <c r="Q172" s="233">
        <f t="shared" si="13"/>
        <v>-0.12094734421706139</v>
      </c>
      <c r="R172" s="233">
        <f t="shared" si="14"/>
        <v>-6.1846293769895408E-2</v>
      </c>
    </row>
    <row r="173" spans="1:18" s="64" customFormat="1" ht="13">
      <c r="A173" s="426">
        <v>39695</v>
      </c>
      <c r="B173" s="228">
        <v>5874</v>
      </c>
      <c r="C173" s="293">
        <v>8107</v>
      </c>
      <c r="D173" s="228">
        <v>5945</v>
      </c>
      <c r="E173" s="228">
        <v>3632</v>
      </c>
      <c r="F173" s="228">
        <v>2017</v>
      </c>
      <c r="H173" s="233"/>
      <c r="I173" s="233"/>
      <c r="J173" s="233"/>
      <c r="K173" s="233"/>
      <c r="L173" s="233"/>
      <c r="M173" s="233"/>
      <c r="N173" s="233">
        <f t="shared" si="10"/>
        <v>-0.15225862317794775</v>
      </c>
      <c r="O173" s="233">
        <f t="shared" si="11"/>
        <v>-0.25073937153419595</v>
      </c>
      <c r="P173" s="233">
        <f t="shared" si="12"/>
        <v>-1.008233910267182E-3</v>
      </c>
      <c r="Q173" s="233">
        <f t="shared" si="13"/>
        <v>-0.15357725471917968</v>
      </c>
      <c r="R173" s="233">
        <f t="shared" si="14"/>
        <v>-7.3069852941176475E-2</v>
      </c>
    </row>
    <row r="174" spans="1:18" s="64" customFormat="1" ht="13">
      <c r="A174" s="426">
        <v>39696</v>
      </c>
      <c r="B174" s="228">
        <v>5663</v>
      </c>
      <c r="C174" s="293">
        <v>7708</v>
      </c>
      <c r="D174" s="228">
        <v>5844</v>
      </c>
      <c r="E174" s="228">
        <v>3475</v>
      </c>
      <c r="F174" s="228">
        <v>1964</v>
      </c>
      <c r="H174" s="233"/>
      <c r="I174" s="233"/>
      <c r="J174" s="233"/>
      <c r="K174" s="233"/>
      <c r="L174" s="233"/>
      <c r="M174" s="233"/>
      <c r="N174" s="233">
        <f t="shared" si="10"/>
        <v>-0.16830665295931854</v>
      </c>
      <c r="O174" s="233">
        <f t="shared" si="11"/>
        <v>-0.26632400533028744</v>
      </c>
      <c r="P174" s="233">
        <f t="shared" si="12"/>
        <v>-2.4862339395961955E-2</v>
      </c>
      <c r="Q174" s="233">
        <f t="shared" si="13"/>
        <v>-0.17044640725710195</v>
      </c>
      <c r="R174" s="233">
        <f t="shared" si="14"/>
        <v>-8.6936308693630865E-2</v>
      </c>
    </row>
    <row r="175" spans="1:18" s="64" customFormat="1" ht="13">
      <c r="A175" s="426">
        <v>39699</v>
      </c>
      <c r="B175" s="228">
        <v>5492</v>
      </c>
      <c r="C175" s="293">
        <v>7496</v>
      </c>
      <c r="D175" s="228">
        <v>5656</v>
      </c>
      <c r="E175" s="228">
        <v>3361</v>
      </c>
      <c r="F175" s="228">
        <v>1905</v>
      </c>
      <c r="H175" s="233"/>
      <c r="I175" s="233"/>
      <c r="J175" s="233"/>
      <c r="K175" s="233"/>
      <c r="L175" s="233"/>
      <c r="M175" s="233"/>
      <c r="N175" s="233">
        <f t="shared" si="10"/>
        <v>-0.17919593483784188</v>
      </c>
      <c r="O175" s="233">
        <f t="shared" si="11"/>
        <v>-0.26624902114330462</v>
      </c>
      <c r="P175" s="233">
        <f t="shared" si="12"/>
        <v>-5.8901830282861896E-2</v>
      </c>
      <c r="Q175" s="233">
        <f t="shared" si="13"/>
        <v>-0.178239608801956</v>
      </c>
      <c r="R175" s="233">
        <f t="shared" si="14"/>
        <v>-0.10352941176470588</v>
      </c>
    </row>
    <row r="176" spans="1:18" s="64" customFormat="1" ht="13">
      <c r="A176" s="426">
        <v>39700</v>
      </c>
      <c r="B176" s="228">
        <v>5255</v>
      </c>
      <c r="C176" s="293">
        <v>7195</v>
      </c>
      <c r="D176" s="228">
        <v>5335</v>
      </c>
      <c r="E176" s="228">
        <v>3230</v>
      </c>
      <c r="F176" s="228">
        <v>1863</v>
      </c>
      <c r="H176" s="233"/>
      <c r="I176" s="233"/>
      <c r="J176" s="233"/>
      <c r="K176" s="233"/>
      <c r="L176" s="233"/>
      <c r="M176" s="233"/>
      <c r="N176" s="233">
        <f t="shared" si="10"/>
        <v>-0.18728734921125889</v>
      </c>
      <c r="O176" s="233">
        <f t="shared" si="11"/>
        <v>-0.25044275445358893</v>
      </c>
      <c r="P176" s="233">
        <f t="shared" si="12"/>
        <v>-0.11334552102376599</v>
      </c>
      <c r="Q176" s="233">
        <f t="shared" si="13"/>
        <v>-0.18660287081339713</v>
      </c>
      <c r="R176" s="233">
        <f t="shared" si="14"/>
        <v>-0.11243449261553121</v>
      </c>
    </row>
    <row r="177" spans="1:18" s="64" customFormat="1" ht="13">
      <c r="A177" s="426">
        <v>39701</v>
      </c>
      <c r="B177" s="228">
        <v>5026</v>
      </c>
      <c r="C177" s="293">
        <v>6864</v>
      </c>
      <c r="D177" s="228">
        <v>5017</v>
      </c>
      <c r="E177" s="228">
        <v>3160</v>
      </c>
      <c r="F177" s="228">
        <v>1817</v>
      </c>
      <c r="H177" s="233"/>
      <c r="I177" s="233"/>
      <c r="J177" s="233"/>
      <c r="K177" s="233"/>
      <c r="L177" s="233"/>
      <c r="M177" s="233"/>
      <c r="N177" s="233">
        <f t="shared" si="10"/>
        <v>-0.18223234624145787</v>
      </c>
      <c r="O177" s="233">
        <f t="shared" si="11"/>
        <v>-0.21320495185694635</v>
      </c>
      <c r="P177" s="233">
        <f t="shared" si="12"/>
        <v>-0.16411196267910697</v>
      </c>
      <c r="Q177" s="233">
        <f t="shared" si="13"/>
        <v>-0.17342401255558462</v>
      </c>
      <c r="R177" s="233">
        <f t="shared" si="14"/>
        <v>-0.11924381968007755</v>
      </c>
    </row>
    <row r="178" spans="1:18" s="64" customFormat="1" ht="13">
      <c r="A178" s="426">
        <v>39702</v>
      </c>
      <c r="B178" s="228">
        <v>4893</v>
      </c>
      <c r="C178" s="293">
        <v>6655</v>
      </c>
      <c r="D178" s="228">
        <v>4849</v>
      </c>
      <c r="E178" s="228">
        <v>3130</v>
      </c>
      <c r="F178" s="228">
        <v>1778</v>
      </c>
      <c r="H178" s="233"/>
      <c r="I178" s="233"/>
      <c r="J178" s="233"/>
      <c r="K178" s="233"/>
      <c r="L178" s="233"/>
      <c r="M178" s="233"/>
      <c r="N178" s="233">
        <f t="shared" si="10"/>
        <v>-0.16700715015321757</v>
      </c>
      <c r="O178" s="233">
        <f t="shared" si="11"/>
        <v>-0.17910447761194029</v>
      </c>
      <c r="P178" s="233">
        <f t="shared" si="12"/>
        <v>-0.18435660218671152</v>
      </c>
      <c r="Q178" s="233">
        <f t="shared" si="13"/>
        <v>-0.138215859030837</v>
      </c>
      <c r="R178" s="233">
        <f t="shared" si="14"/>
        <v>-0.11849281110560238</v>
      </c>
    </row>
    <row r="179" spans="1:18" s="64" customFormat="1" ht="13">
      <c r="A179" s="426">
        <v>39703</v>
      </c>
      <c r="B179" s="228">
        <v>4800</v>
      </c>
      <c r="C179" s="293">
        <v>6438</v>
      </c>
      <c r="D179" s="228">
        <v>4785</v>
      </c>
      <c r="E179" s="228">
        <v>3126</v>
      </c>
      <c r="F179" s="228">
        <v>1748</v>
      </c>
      <c r="H179" s="233"/>
      <c r="I179" s="233"/>
      <c r="J179" s="233"/>
      <c r="K179" s="233"/>
      <c r="L179" s="233"/>
      <c r="M179" s="233"/>
      <c r="N179" s="233">
        <f t="shared" si="10"/>
        <v>-0.15239272470422038</v>
      </c>
      <c r="O179" s="233">
        <f t="shared" si="11"/>
        <v>-0.16476388168137002</v>
      </c>
      <c r="P179" s="233">
        <f t="shared" si="12"/>
        <v>-0.18121149897330596</v>
      </c>
      <c r="Q179" s="233">
        <f t="shared" si="13"/>
        <v>-0.10043165467625899</v>
      </c>
      <c r="R179" s="233">
        <f t="shared" si="14"/>
        <v>-0.10997963340122199</v>
      </c>
    </row>
    <row r="180" spans="1:18" s="64" customFormat="1" ht="13">
      <c r="A180" s="426">
        <v>39706</v>
      </c>
      <c r="B180" s="228">
        <v>4747</v>
      </c>
      <c r="C180" s="293">
        <v>6369</v>
      </c>
      <c r="D180" s="228">
        <v>4712</v>
      </c>
      <c r="E180" s="228">
        <v>3102</v>
      </c>
      <c r="F180" s="228">
        <v>1737</v>
      </c>
      <c r="H180" s="233"/>
      <c r="I180" s="233"/>
      <c r="J180" s="233"/>
      <c r="K180" s="233"/>
      <c r="L180" s="233"/>
      <c r="M180" s="233"/>
      <c r="N180" s="233">
        <f t="shared" si="10"/>
        <v>-0.13565185724690459</v>
      </c>
      <c r="O180" s="233">
        <f t="shared" si="11"/>
        <v>-0.15034685165421557</v>
      </c>
      <c r="P180" s="233">
        <f t="shared" si="12"/>
        <v>-0.16690240452616689</v>
      </c>
      <c r="Q180" s="233">
        <f t="shared" si="13"/>
        <v>-7.7060398690865811E-2</v>
      </c>
      <c r="R180" s="233">
        <f t="shared" si="14"/>
        <v>-8.8188976377952755E-2</v>
      </c>
    </row>
    <row r="181" spans="1:18" s="64" customFormat="1" ht="13">
      <c r="A181" s="426">
        <v>39707</v>
      </c>
      <c r="B181" s="228">
        <v>4760</v>
      </c>
      <c r="C181" s="293">
        <v>6471</v>
      </c>
      <c r="D181" s="228">
        <v>4695</v>
      </c>
      <c r="E181" s="228">
        <v>3086</v>
      </c>
      <c r="F181" s="228">
        <v>1711</v>
      </c>
      <c r="H181" s="233"/>
      <c r="I181" s="233"/>
      <c r="J181" s="233"/>
      <c r="K181" s="233"/>
      <c r="L181" s="233"/>
      <c r="M181" s="233"/>
      <c r="N181" s="233">
        <f t="shared" si="10"/>
        <v>-9.4196003805899139E-2</v>
      </c>
      <c r="O181" s="233">
        <f t="shared" si="11"/>
        <v>-0.10062543432939541</v>
      </c>
      <c r="P181" s="233">
        <f t="shared" si="12"/>
        <v>-0.11996251171508904</v>
      </c>
      <c r="Q181" s="233">
        <f t="shared" si="13"/>
        <v>-4.4582043343653253E-2</v>
      </c>
      <c r="R181" s="233">
        <f t="shared" si="14"/>
        <v>-8.1588835212023619E-2</v>
      </c>
    </row>
    <row r="182" spans="1:18" s="64" customFormat="1" ht="13">
      <c r="A182" s="426">
        <v>39708</v>
      </c>
      <c r="B182" s="228">
        <v>4856</v>
      </c>
      <c r="C182" s="293">
        <v>6578</v>
      </c>
      <c r="D182" s="228">
        <v>4931</v>
      </c>
      <c r="E182" s="228">
        <v>3077</v>
      </c>
      <c r="F182" s="228">
        <v>1700</v>
      </c>
      <c r="H182" s="233"/>
      <c r="I182" s="233"/>
      <c r="J182" s="233"/>
      <c r="K182" s="233"/>
      <c r="L182" s="233"/>
      <c r="M182" s="233"/>
      <c r="N182" s="233">
        <f t="shared" si="10"/>
        <v>-3.3824114604058896E-2</v>
      </c>
      <c r="O182" s="233">
        <f t="shared" si="11"/>
        <v>-4.1666666666666664E-2</v>
      </c>
      <c r="P182" s="233">
        <f t="shared" si="12"/>
        <v>-1.7141718158261911E-2</v>
      </c>
      <c r="Q182" s="233">
        <f t="shared" si="13"/>
        <v>-2.6265822784810128E-2</v>
      </c>
      <c r="R182" s="233">
        <f t="shared" si="14"/>
        <v>-6.439185470555861E-2</v>
      </c>
    </row>
    <row r="183" spans="1:18" s="64" customFormat="1" ht="13">
      <c r="A183" s="426">
        <v>39709</v>
      </c>
      <c r="B183" s="228">
        <v>4958</v>
      </c>
      <c r="C183" s="293">
        <v>6606</v>
      </c>
      <c r="D183" s="228">
        <v>5243</v>
      </c>
      <c r="E183" s="228">
        <v>3087</v>
      </c>
      <c r="F183" s="228">
        <v>1693</v>
      </c>
      <c r="H183" s="233"/>
      <c r="I183" s="233"/>
      <c r="J183" s="233"/>
      <c r="K183" s="233"/>
      <c r="L183" s="233"/>
      <c r="M183" s="233"/>
      <c r="N183" s="233">
        <f t="shared" si="10"/>
        <v>1.3284283670549764E-2</v>
      </c>
      <c r="O183" s="233">
        <f t="shared" si="11"/>
        <v>-7.3628850488354622E-3</v>
      </c>
      <c r="P183" s="233">
        <f t="shared" si="12"/>
        <v>8.1253866776654984E-2</v>
      </c>
      <c r="Q183" s="233">
        <f t="shared" si="13"/>
        <v>-1.3738019169329074E-2</v>
      </c>
      <c r="R183" s="233">
        <f t="shared" si="14"/>
        <v>-4.7806524184476944E-2</v>
      </c>
    </row>
    <row r="184" spans="1:18" s="64" customFormat="1" ht="13">
      <c r="A184" s="426">
        <v>39710</v>
      </c>
      <c r="B184" s="228">
        <v>4975</v>
      </c>
      <c r="C184" s="293">
        <v>6528</v>
      </c>
      <c r="D184" s="228">
        <v>5368</v>
      </c>
      <c r="E184" s="228">
        <v>3102</v>
      </c>
      <c r="F184" s="228">
        <v>1688</v>
      </c>
      <c r="H184" s="233"/>
      <c r="I184" s="233"/>
      <c r="J184" s="233"/>
      <c r="K184" s="233"/>
      <c r="L184" s="233"/>
      <c r="M184" s="233"/>
      <c r="N184" s="233">
        <f t="shared" si="10"/>
        <v>3.6458333333333336E-2</v>
      </c>
      <c r="O184" s="233">
        <f t="shared" si="11"/>
        <v>1.3979496738117428E-2</v>
      </c>
      <c r="P184" s="233">
        <f t="shared" si="12"/>
        <v>0.12183908045977011</v>
      </c>
      <c r="Q184" s="233">
        <f t="shared" si="13"/>
        <v>-7.677543186180422E-3</v>
      </c>
      <c r="R184" s="233">
        <f t="shared" si="14"/>
        <v>-3.4324942791762014E-2</v>
      </c>
    </row>
    <row r="185" spans="1:18" s="64" customFormat="1" ht="13">
      <c r="A185" s="426">
        <v>39713</v>
      </c>
      <c r="B185" s="228">
        <v>4949</v>
      </c>
      <c r="C185" s="293">
        <v>6408</v>
      </c>
      <c r="D185" s="228">
        <v>5396</v>
      </c>
      <c r="E185" s="228">
        <v>3112</v>
      </c>
      <c r="F185" s="228">
        <v>1683</v>
      </c>
      <c r="H185" s="233"/>
      <c r="I185" s="233"/>
      <c r="J185" s="233"/>
      <c r="K185" s="233"/>
      <c r="L185" s="233"/>
      <c r="M185" s="233"/>
      <c r="N185" s="233">
        <f t="shared" si="10"/>
        <v>4.2553191489361701E-2</v>
      </c>
      <c r="O185" s="233">
        <f t="shared" si="11"/>
        <v>6.1234102684879889E-3</v>
      </c>
      <c r="P185" s="233">
        <f t="shared" si="12"/>
        <v>0.14516129032258066</v>
      </c>
      <c r="Q185" s="233">
        <f t="shared" si="13"/>
        <v>3.2237266279819469E-3</v>
      </c>
      <c r="R185" s="233">
        <f t="shared" si="14"/>
        <v>-3.1088082901554404E-2</v>
      </c>
    </row>
    <row r="186" spans="1:18" s="64" customFormat="1" ht="13">
      <c r="A186" s="426">
        <v>39714</v>
      </c>
      <c r="B186" s="228">
        <v>4782</v>
      </c>
      <c r="C186" s="293">
        <v>6078</v>
      </c>
      <c r="D186" s="228">
        <v>5198</v>
      </c>
      <c r="E186" s="228">
        <v>3103</v>
      </c>
      <c r="F186" s="228">
        <v>1661</v>
      </c>
      <c r="H186" s="233"/>
      <c r="I186" s="233"/>
      <c r="J186" s="233"/>
      <c r="K186" s="233"/>
      <c r="L186" s="233"/>
      <c r="M186" s="233"/>
      <c r="N186" s="233">
        <f t="shared" si="10"/>
        <v>4.6218487394957984E-3</v>
      </c>
      <c r="O186" s="233">
        <f t="shared" si="11"/>
        <v>-6.0732498840982849E-2</v>
      </c>
      <c r="P186" s="233">
        <f t="shared" si="12"/>
        <v>0.10713525026624068</v>
      </c>
      <c r="Q186" s="233">
        <f t="shared" si="13"/>
        <v>5.5087491898898246E-3</v>
      </c>
      <c r="R186" s="233">
        <f t="shared" si="14"/>
        <v>-2.9222676797194622E-2</v>
      </c>
    </row>
    <row r="187" spans="1:18" s="64" customFormat="1" ht="13">
      <c r="A187" s="426">
        <v>39715</v>
      </c>
      <c r="B187" s="228">
        <v>4489</v>
      </c>
      <c r="C187" s="293">
        <v>5581</v>
      </c>
      <c r="D187" s="228">
        <v>4787</v>
      </c>
      <c r="E187" s="228">
        <v>3067</v>
      </c>
      <c r="F187" s="228">
        <v>1623</v>
      </c>
      <c r="H187" s="233"/>
      <c r="I187" s="233"/>
      <c r="J187" s="233"/>
      <c r="K187" s="233"/>
      <c r="L187" s="233"/>
      <c r="M187" s="233"/>
      <c r="N187" s="233">
        <f t="shared" si="10"/>
        <v>-7.5576606260296539E-2</v>
      </c>
      <c r="O187" s="233">
        <f t="shared" si="11"/>
        <v>-0.15156582547886896</v>
      </c>
      <c r="P187" s="233">
        <f t="shared" si="12"/>
        <v>-2.9203001419590348E-2</v>
      </c>
      <c r="Q187" s="233">
        <f t="shared" si="13"/>
        <v>-3.2499187520311991E-3</v>
      </c>
      <c r="R187" s="233">
        <f t="shared" si="14"/>
        <v>-4.5294117647058825E-2</v>
      </c>
    </row>
    <row r="188" spans="1:18" s="64" customFormat="1" ht="13">
      <c r="A188" s="426">
        <v>39716</v>
      </c>
      <c r="B188" s="228">
        <v>4163</v>
      </c>
      <c r="C188" s="293">
        <v>5206</v>
      </c>
      <c r="D188" s="228">
        <v>4157</v>
      </c>
      <c r="E188" s="228">
        <v>3012</v>
      </c>
      <c r="F188" s="228">
        <v>1587</v>
      </c>
      <c r="H188" s="233"/>
      <c r="I188" s="233"/>
      <c r="J188" s="233"/>
      <c r="K188" s="233"/>
      <c r="L188" s="233"/>
      <c r="M188" s="233"/>
      <c r="N188" s="233">
        <f t="shared" si="10"/>
        <v>-0.16034691407825735</v>
      </c>
      <c r="O188" s="233">
        <f t="shared" si="11"/>
        <v>-0.21192854980320922</v>
      </c>
      <c r="P188" s="233">
        <f t="shared" si="12"/>
        <v>-0.20713332061796683</v>
      </c>
      <c r="Q188" s="233">
        <f t="shared" si="13"/>
        <v>-2.4295432458697766E-2</v>
      </c>
      <c r="R188" s="233">
        <f t="shared" si="14"/>
        <v>-6.2610750147666858E-2</v>
      </c>
    </row>
    <row r="189" spans="1:18" s="64" customFormat="1" ht="13">
      <c r="A189" s="426">
        <v>39717</v>
      </c>
      <c r="B189" s="228">
        <v>3746</v>
      </c>
      <c r="C189" s="293">
        <v>4652</v>
      </c>
      <c r="D189" s="228">
        <v>3458</v>
      </c>
      <c r="E189" s="228">
        <v>2925</v>
      </c>
      <c r="F189" s="228">
        <v>1527</v>
      </c>
      <c r="H189" s="233"/>
      <c r="I189" s="233"/>
      <c r="J189" s="233"/>
      <c r="K189" s="233"/>
      <c r="L189" s="233"/>
      <c r="M189" s="233"/>
      <c r="N189" s="233">
        <f t="shared" si="10"/>
        <v>-0.247035175879397</v>
      </c>
      <c r="O189" s="233">
        <f t="shared" si="11"/>
        <v>-0.28737745098039214</v>
      </c>
      <c r="P189" s="233">
        <f t="shared" si="12"/>
        <v>-0.35581222056631895</v>
      </c>
      <c r="Q189" s="233">
        <f t="shared" si="13"/>
        <v>-5.7059961315280461E-2</v>
      </c>
      <c r="R189" s="233">
        <f t="shared" si="14"/>
        <v>-9.5379146919431279E-2</v>
      </c>
    </row>
    <row r="190" spans="1:18" s="64" customFormat="1" ht="13">
      <c r="A190" s="426">
        <v>39720</v>
      </c>
      <c r="B190" s="228">
        <v>3504</v>
      </c>
      <c r="C190" s="293">
        <v>4499</v>
      </c>
      <c r="D190" s="228">
        <v>2957</v>
      </c>
      <c r="E190" s="228">
        <v>2851</v>
      </c>
      <c r="F190" s="228">
        <v>1446</v>
      </c>
      <c r="H190" s="233"/>
      <c r="I190" s="233"/>
      <c r="J190" s="233"/>
      <c r="K190" s="233"/>
      <c r="L190" s="233"/>
      <c r="M190" s="233"/>
      <c r="N190" s="233">
        <f t="shared" si="10"/>
        <v>-0.29197817740957771</v>
      </c>
      <c r="O190" s="233">
        <f t="shared" si="11"/>
        <v>-0.29790886392009985</v>
      </c>
      <c r="P190" s="233">
        <f t="shared" si="12"/>
        <v>-0.45200148257968864</v>
      </c>
      <c r="Q190" s="233">
        <f t="shared" si="13"/>
        <v>-8.3868894601542412E-2</v>
      </c>
      <c r="R190" s="233">
        <f t="shared" si="14"/>
        <v>-0.1408199643493761</v>
      </c>
    </row>
    <row r="191" spans="1:18" s="64" customFormat="1" ht="13">
      <c r="A191" s="426">
        <v>39721</v>
      </c>
      <c r="B191" s="228">
        <v>3217</v>
      </c>
      <c r="C191" s="293">
        <v>4318</v>
      </c>
      <c r="D191" s="228">
        <v>2382</v>
      </c>
      <c r="E191" s="228">
        <v>2729</v>
      </c>
      <c r="F191" s="228">
        <v>1361</v>
      </c>
      <c r="H191" s="233"/>
      <c r="I191" s="233"/>
      <c r="J191" s="233"/>
      <c r="K191" s="233"/>
      <c r="L191" s="233"/>
      <c r="M191" s="233"/>
      <c r="N191" s="233">
        <f t="shared" si="10"/>
        <v>-0.32726892513592637</v>
      </c>
      <c r="O191" s="233">
        <f t="shared" si="11"/>
        <v>-0.2895689371503784</v>
      </c>
      <c r="P191" s="233">
        <f t="shared" si="12"/>
        <v>-0.54174682570219312</v>
      </c>
      <c r="Q191" s="233">
        <f t="shared" si="13"/>
        <v>-0.1205285207863358</v>
      </c>
      <c r="R191" s="233">
        <f t="shared" si="14"/>
        <v>-0.18061408789885611</v>
      </c>
    </row>
    <row r="192" spans="1:18" s="64" customFormat="1" ht="13">
      <c r="A192" s="426">
        <v>39722</v>
      </c>
      <c r="B192" s="228">
        <v>3025</v>
      </c>
      <c r="C192" s="293">
        <v>4163</v>
      </c>
      <c r="D192" s="228">
        <v>2102</v>
      </c>
      <c r="E192" s="228">
        <v>2599</v>
      </c>
      <c r="F192" s="228">
        <v>1282</v>
      </c>
      <c r="H192" s="233"/>
      <c r="I192" s="233"/>
      <c r="J192" s="233"/>
      <c r="K192" s="233"/>
      <c r="L192" s="233"/>
      <c r="M192" s="233"/>
      <c r="N192" s="233">
        <f t="shared" si="10"/>
        <v>-0.32613054132323455</v>
      </c>
      <c r="O192" s="233">
        <f t="shared" si="11"/>
        <v>-0.25407633040673716</v>
      </c>
      <c r="P192" s="233">
        <f t="shared" si="12"/>
        <v>-0.56089408815542097</v>
      </c>
      <c r="Q192" s="233">
        <f t="shared" si="13"/>
        <v>-0.15259210955330943</v>
      </c>
      <c r="R192" s="233">
        <f t="shared" si="14"/>
        <v>-0.21010474430067777</v>
      </c>
    </row>
    <row r="193" spans="1:18" s="64" customFormat="1" ht="13">
      <c r="A193" s="426">
        <v>39723</v>
      </c>
      <c r="B193" s="228">
        <v>2990</v>
      </c>
      <c r="C193" s="293">
        <v>4197</v>
      </c>
      <c r="D193" s="228">
        <v>2158</v>
      </c>
      <c r="E193" s="228">
        <v>2454</v>
      </c>
      <c r="F193" s="228">
        <v>1218</v>
      </c>
      <c r="H193" s="233"/>
      <c r="I193" s="233"/>
      <c r="J193" s="233"/>
      <c r="K193" s="233"/>
      <c r="L193" s="233"/>
      <c r="M193" s="233"/>
      <c r="N193" s="233">
        <f t="shared" si="10"/>
        <v>-0.28176795580110497</v>
      </c>
      <c r="O193" s="233">
        <f t="shared" si="11"/>
        <v>-0.19381482904341144</v>
      </c>
      <c r="P193" s="233">
        <f t="shared" si="12"/>
        <v>-0.48087563146499879</v>
      </c>
      <c r="Q193" s="233">
        <f t="shared" si="13"/>
        <v>-0.1852589641434263</v>
      </c>
      <c r="R193" s="233">
        <f t="shared" si="14"/>
        <v>-0.23251417769376181</v>
      </c>
    </row>
    <row r="194" spans="1:18" s="64" customFormat="1" ht="13">
      <c r="A194" s="426">
        <v>39724</v>
      </c>
      <c r="B194" s="228">
        <v>3002</v>
      </c>
      <c r="C194" s="293">
        <v>4254</v>
      </c>
      <c r="D194" s="228">
        <v>2281</v>
      </c>
      <c r="E194" s="228">
        <v>2364</v>
      </c>
      <c r="F194" s="228">
        <v>1169</v>
      </c>
      <c r="H194" s="233"/>
      <c r="I194" s="233"/>
      <c r="J194" s="233"/>
      <c r="K194" s="233"/>
      <c r="L194" s="233"/>
      <c r="M194" s="233"/>
      <c r="N194" s="233">
        <f t="shared" si="10"/>
        <v>-0.198611852642819</v>
      </c>
      <c r="O194" s="233">
        <f t="shared" si="11"/>
        <v>-8.5554600171969045E-2</v>
      </c>
      <c r="P194" s="233">
        <f t="shared" si="12"/>
        <v>-0.34037015615962984</v>
      </c>
      <c r="Q194" s="233">
        <f t="shared" si="13"/>
        <v>-0.19179487179487179</v>
      </c>
      <c r="R194" s="233">
        <f t="shared" si="14"/>
        <v>-0.23444662737393582</v>
      </c>
    </row>
    <row r="195" spans="1:18" s="64" customFormat="1" ht="13">
      <c r="A195" s="426">
        <v>39727</v>
      </c>
      <c r="B195" s="228">
        <v>2992</v>
      </c>
      <c r="C195" s="293">
        <v>4310</v>
      </c>
      <c r="D195" s="228">
        <v>2325</v>
      </c>
      <c r="E195" s="228">
        <v>2276</v>
      </c>
      <c r="F195" s="228">
        <v>1123</v>
      </c>
      <c r="H195" s="233"/>
      <c r="I195" s="233"/>
      <c r="J195" s="233"/>
      <c r="K195" s="233"/>
      <c r="L195" s="233"/>
      <c r="M195" s="233"/>
      <c r="N195" s="233">
        <f t="shared" si="10"/>
        <v>-0.14611872146118721</v>
      </c>
      <c r="O195" s="233">
        <f t="shared" si="11"/>
        <v>-4.2009335407868414E-2</v>
      </c>
      <c r="P195" s="233">
        <f t="shared" si="12"/>
        <v>-0.2137301318904295</v>
      </c>
      <c r="Q195" s="233">
        <f t="shared" si="13"/>
        <v>-0.20168361978253244</v>
      </c>
      <c r="R195" s="233">
        <f t="shared" si="14"/>
        <v>-0.22337482710926695</v>
      </c>
    </row>
    <row r="196" spans="1:18" s="64" customFormat="1" ht="13">
      <c r="A196" s="426">
        <v>39728</v>
      </c>
      <c r="B196" s="228">
        <v>2922</v>
      </c>
      <c r="C196" s="293">
        <v>4279</v>
      </c>
      <c r="D196" s="228">
        <v>2311</v>
      </c>
      <c r="E196" s="228">
        <v>2127</v>
      </c>
      <c r="F196" s="228">
        <v>1083</v>
      </c>
      <c r="H196" s="233"/>
      <c r="I196" s="233"/>
      <c r="J196" s="233"/>
      <c r="K196" s="233"/>
      <c r="L196" s="233"/>
      <c r="M196" s="233"/>
      <c r="N196" s="233">
        <f t="shared" si="10"/>
        <v>-9.1700341933478396E-2</v>
      </c>
      <c r="O196" s="233">
        <f t="shared" si="11"/>
        <v>-9.0319592403890689E-3</v>
      </c>
      <c r="P196" s="233">
        <f t="shared" si="12"/>
        <v>-2.9806884970612929E-2</v>
      </c>
      <c r="Q196" s="233">
        <f t="shared" si="13"/>
        <v>-0.2205936240381092</v>
      </c>
      <c r="R196" s="233">
        <f t="shared" si="14"/>
        <v>-0.20426157237325496</v>
      </c>
    </row>
    <row r="197" spans="1:18" s="64" customFormat="1" ht="13">
      <c r="A197" s="426">
        <v>39729</v>
      </c>
      <c r="B197" s="228">
        <v>2764</v>
      </c>
      <c r="C197" s="293">
        <v>4057</v>
      </c>
      <c r="D197" s="228">
        <v>2196</v>
      </c>
      <c r="E197" s="228">
        <v>1987</v>
      </c>
      <c r="F197" s="228">
        <v>1031</v>
      </c>
      <c r="H197" s="233"/>
      <c r="I197" s="233"/>
      <c r="J197" s="233"/>
      <c r="K197" s="233"/>
      <c r="L197" s="233"/>
      <c r="M197" s="233"/>
      <c r="N197" s="233">
        <f t="shared" si="10"/>
        <v>-8.6280991735537188E-2</v>
      </c>
      <c r="O197" s="233">
        <f t="shared" si="11"/>
        <v>-2.5462406918087918E-2</v>
      </c>
      <c r="P197" s="233">
        <f t="shared" si="12"/>
        <v>4.4719314938154141E-2</v>
      </c>
      <c r="Q197" s="233">
        <f t="shared" si="13"/>
        <v>-0.23547518276260099</v>
      </c>
      <c r="R197" s="233">
        <f t="shared" si="14"/>
        <v>-0.19578783151326054</v>
      </c>
    </row>
    <row r="198" spans="1:18" s="64" customFormat="1" ht="13">
      <c r="A198" s="426">
        <v>39730</v>
      </c>
      <c r="B198" s="228">
        <v>2503</v>
      </c>
      <c r="C198" s="293">
        <v>3548</v>
      </c>
      <c r="D198" s="228">
        <v>2029</v>
      </c>
      <c r="E198" s="228">
        <v>1844</v>
      </c>
      <c r="F198" s="228">
        <v>973</v>
      </c>
      <c r="H198" s="233"/>
      <c r="I198" s="233"/>
      <c r="J198" s="233"/>
      <c r="K198" s="233"/>
      <c r="L198" s="233"/>
      <c r="M198" s="233"/>
      <c r="N198" s="233">
        <f t="shared" si="10"/>
        <v>-0.162876254180602</v>
      </c>
      <c r="O198" s="233">
        <f t="shared" si="11"/>
        <v>-0.15463426256850132</v>
      </c>
      <c r="P198" s="233">
        <f t="shared" si="12"/>
        <v>-5.9777571825764597E-2</v>
      </c>
      <c r="Q198" s="233">
        <f t="shared" si="13"/>
        <v>-0.24857375713121435</v>
      </c>
      <c r="R198" s="233">
        <f t="shared" si="14"/>
        <v>-0.20114942528735633</v>
      </c>
    </row>
    <row r="199" spans="1:18" s="64" customFormat="1" ht="13">
      <c r="A199" s="426">
        <v>39731</v>
      </c>
      <c r="B199" s="228">
        <v>2221</v>
      </c>
      <c r="C199" s="293">
        <v>3087</v>
      </c>
      <c r="D199" s="228">
        <v>1805</v>
      </c>
      <c r="E199" s="228">
        <v>1641</v>
      </c>
      <c r="F199" s="228">
        <v>914</v>
      </c>
      <c r="H199" s="233"/>
      <c r="I199" s="233"/>
      <c r="J199" s="233"/>
      <c r="K199" s="233"/>
      <c r="L199" s="233"/>
      <c r="M199" s="233"/>
      <c r="N199" s="233">
        <f t="shared" si="10"/>
        <v>-0.26015989340439705</v>
      </c>
      <c r="O199" s="233">
        <f t="shared" si="11"/>
        <v>-0.27433004231311708</v>
      </c>
      <c r="P199" s="233">
        <f t="shared" si="12"/>
        <v>-0.20868040333187199</v>
      </c>
      <c r="Q199" s="233">
        <f t="shared" si="13"/>
        <v>-0.30583756345177665</v>
      </c>
      <c r="R199" s="233">
        <f t="shared" si="14"/>
        <v>-0.21813515825491872</v>
      </c>
    </row>
    <row r="200" spans="1:18" s="64" customFormat="1" ht="13">
      <c r="A200" s="426">
        <v>39734</v>
      </c>
      <c r="B200" s="228">
        <v>1976</v>
      </c>
      <c r="C200" s="293">
        <v>2696</v>
      </c>
      <c r="D200" s="228">
        <v>1584</v>
      </c>
      <c r="E200" s="228">
        <v>1463</v>
      </c>
      <c r="F200" s="228">
        <v>884</v>
      </c>
      <c r="H200" s="233"/>
      <c r="I200" s="233"/>
      <c r="J200" s="233"/>
      <c r="K200" s="233"/>
      <c r="L200" s="233"/>
      <c r="M200" s="233"/>
      <c r="N200" s="233">
        <f t="shared" si="10"/>
        <v>-0.33957219251336901</v>
      </c>
      <c r="O200" s="233">
        <f t="shared" si="11"/>
        <v>-0.37447795823665891</v>
      </c>
      <c r="P200" s="233">
        <f t="shared" si="12"/>
        <v>-0.31870967741935485</v>
      </c>
      <c r="Q200" s="233">
        <f t="shared" si="13"/>
        <v>-0.35720562390158173</v>
      </c>
      <c r="R200" s="233">
        <f t="shared" si="14"/>
        <v>-0.21282279608192342</v>
      </c>
    </row>
    <row r="201" spans="1:18" s="64" customFormat="1" ht="13">
      <c r="A201" s="426">
        <v>39735</v>
      </c>
      <c r="B201" s="228">
        <v>1809</v>
      </c>
      <c r="C201" s="293">
        <v>2414</v>
      </c>
      <c r="D201" s="228">
        <v>1442</v>
      </c>
      <c r="E201" s="228">
        <v>1355</v>
      </c>
      <c r="F201" s="228">
        <v>856</v>
      </c>
      <c r="H201" s="233"/>
      <c r="I201" s="233"/>
      <c r="J201" s="233"/>
      <c r="K201" s="233"/>
      <c r="L201" s="233"/>
      <c r="M201" s="233"/>
      <c r="N201" s="233">
        <f t="shared" ref="N201:N264" si="15">((B201-(LOOKUP(A196,B196)))/(LOOKUP(A196,B196)))</f>
        <v>-0.3809034907597536</v>
      </c>
      <c r="O201" s="233">
        <f t="shared" ref="O201:O264" si="16">((C201-(LOOKUP(A196,C196)))/(LOOKUP(A196,C196)))</f>
        <v>-0.43584949754615565</v>
      </c>
      <c r="P201" s="233">
        <f t="shared" ref="P201:P264" si="17">((D201-(LOOKUP(A196,D196)))/(LOOKUP(A196,D196)))</f>
        <v>-0.37602769363911726</v>
      </c>
      <c r="Q201" s="233">
        <f t="shared" ref="Q201:Q264" si="18">((E201-(LOOKUP(A196,E196)))/(LOOKUP(A196,E196)))</f>
        <v>-0.36295251527973671</v>
      </c>
      <c r="R201" s="233">
        <f t="shared" ref="R201:R264" si="19">((F201-(LOOKUP(A196,F196)))/(LOOKUP(A196,F196)))</f>
        <v>-0.20960295475530932</v>
      </c>
    </row>
    <row r="202" spans="1:18" s="64" customFormat="1" ht="13">
      <c r="A202" s="426">
        <v>39736</v>
      </c>
      <c r="B202" s="228">
        <v>1615</v>
      </c>
      <c r="C202" s="293">
        <v>1992</v>
      </c>
      <c r="D202" s="228">
        <v>1309</v>
      </c>
      <c r="E202" s="228">
        <v>1294</v>
      </c>
      <c r="F202" s="228">
        <v>823</v>
      </c>
      <c r="H202" s="233"/>
      <c r="I202" s="233"/>
      <c r="J202" s="233"/>
      <c r="K202" s="233"/>
      <c r="L202" s="233"/>
      <c r="M202" s="233"/>
      <c r="N202" s="233">
        <f t="shared" si="15"/>
        <v>-0.41570188133140379</v>
      </c>
      <c r="O202" s="233">
        <f t="shared" si="16"/>
        <v>-0.5089967956618191</v>
      </c>
      <c r="P202" s="233">
        <f t="shared" si="17"/>
        <v>-0.4039162112932605</v>
      </c>
      <c r="Q202" s="233">
        <f t="shared" si="18"/>
        <v>-0.34876698540513335</v>
      </c>
      <c r="R202" s="233">
        <f t="shared" si="19"/>
        <v>-0.20174587778855479</v>
      </c>
    </row>
    <row r="203" spans="1:18" s="64" customFormat="1" ht="13">
      <c r="A203" s="426">
        <v>39737</v>
      </c>
      <c r="B203" s="228">
        <v>1506</v>
      </c>
      <c r="C203" s="293">
        <v>1842</v>
      </c>
      <c r="D203" s="228">
        <v>1186</v>
      </c>
      <c r="E203" s="228">
        <v>1254</v>
      </c>
      <c r="F203" s="228">
        <v>771</v>
      </c>
      <c r="H203" s="233"/>
      <c r="I203" s="233"/>
      <c r="J203" s="233"/>
      <c r="K203" s="233"/>
      <c r="L203" s="233"/>
      <c r="M203" s="233"/>
      <c r="N203" s="233">
        <f t="shared" si="15"/>
        <v>-0.39832201358369956</v>
      </c>
      <c r="O203" s="233">
        <f t="shared" si="16"/>
        <v>-0.48083427282976327</v>
      </c>
      <c r="P203" s="233">
        <f t="shared" si="17"/>
        <v>-0.41547560374568754</v>
      </c>
      <c r="Q203" s="233">
        <f t="shared" si="18"/>
        <v>-0.31995661605206072</v>
      </c>
      <c r="R203" s="233">
        <f t="shared" si="19"/>
        <v>-0.20760534429599178</v>
      </c>
    </row>
    <row r="204" spans="1:18" s="64" customFormat="1" ht="13">
      <c r="A204" s="426">
        <v>39738</v>
      </c>
      <c r="B204" s="228">
        <v>1438</v>
      </c>
      <c r="C204" s="293">
        <v>1776</v>
      </c>
      <c r="D204" s="228">
        <v>1110</v>
      </c>
      <c r="E204" s="228">
        <v>1206</v>
      </c>
      <c r="F204" s="228">
        <v>732</v>
      </c>
      <c r="H204" s="233"/>
      <c r="I204" s="233"/>
      <c r="J204" s="233"/>
      <c r="K204" s="233"/>
      <c r="L204" s="233"/>
      <c r="M204" s="233"/>
      <c r="N204" s="233">
        <f t="shared" si="15"/>
        <v>-0.35254389914452949</v>
      </c>
      <c r="O204" s="233">
        <f t="shared" si="16"/>
        <v>-0.42468415937803694</v>
      </c>
      <c r="P204" s="233">
        <f t="shared" si="17"/>
        <v>-0.38504155124653738</v>
      </c>
      <c r="Q204" s="233">
        <f t="shared" si="18"/>
        <v>-0.26508226691042047</v>
      </c>
      <c r="R204" s="233">
        <f t="shared" si="19"/>
        <v>-0.19912472647702406</v>
      </c>
    </row>
    <row r="205" spans="1:18" s="64" customFormat="1" ht="13">
      <c r="A205" s="426">
        <v>39741</v>
      </c>
      <c r="B205" s="228">
        <v>1355</v>
      </c>
      <c r="C205" s="293">
        <v>1674</v>
      </c>
      <c r="D205" s="228">
        <v>1050</v>
      </c>
      <c r="E205" s="228">
        <v>1144</v>
      </c>
      <c r="F205" s="228">
        <v>676</v>
      </c>
      <c r="H205" s="233"/>
      <c r="I205" s="233"/>
      <c r="J205" s="233"/>
      <c r="K205" s="233"/>
      <c r="L205" s="233"/>
      <c r="M205" s="233"/>
      <c r="N205" s="233">
        <f t="shared" si="15"/>
        <v>-0.31427125506072873</v>
      </c>
      <c r="O205" s="233">
        <f t="shared" si="16"/>
        <v>-0.37908011869436203</v>
      </c>
      <c r="P205" s="233">
        <f t="shared" si="17"/>
        <v>-0.3371212121212121</v>
      </c>
      <c r="Q205" s="233">
        <f t="shared" si="18"/>
        <v>-0.21804511278195488</v>
      </c>
      <c r="R205" s="233">
        <f t="shared" si="19"/>
        <v>-0.23529411764705882</v>
      </c>
    </row>
    <row r="206" spans="1:18" s="64" customFormat="1" ht="13">
      <c r="A206" s="426">
        <v>39742</v>
      </c>
      <c r="B206" s="228">
        <v>1292</v>
      </c>
      <c r="C206" s="293">
        <v>1605</v>
      </c>
      <c r="D206" s="228">
        <v>1024</v>
      </c>
      <c r="E206" s="228">
        <v>1079</v>
      </c>
      <c r="F206" s="228">
        <v>625</v>
      </c>
      <c r="H206" s="233"/>
      <c r="I206" s="233"/>
      <c r="J206" s="233"/>
      <c r="K206" s="233"/>
      <c r="L206" s="233"/>
      <c r="M206" s="233"/>
      <c r="N206" s="233">
        <f t="shared" si="15"/>
        <v>-0.28579325594250965</v>
      </c>
      <c r="O206" s="233">
        <f t="shared" si="16"/>
        <v>-0.3351284175642088</v>
      </c>
      <c r="P206" s="233">
        <f t="shared" si="17"/>
        <v>-0.28987517337031898</v>
      </c>
      <c r="Q206" s="233">
        <f t="shared" si="18"/>
        <v>-0.20369003690036899</v>
      </c>
      <c r="R206" s="233">
        <f t="shared" si="19"/>
        <v>-0.26985981308411217</v>
      </c>
    </row>
    <row r="207" spans="1:18" s="64" customFormat="1" ht="13">
      <c r="A207" s="426">
        <v>39743</v>
      </c>
      <c r="B207" s="228">
        <v>1221</v>
      </c>
      <c r="C207" s="293">
        <v>1572</v>
      </c>
      <c r="D207" s="228">
        <v>998</v>
      </c>
      <c r="E207" s="228">
        <v>975</v>
      </c>
      <c r="F207" s="228">
        <v>552</v>
      </c>
      <c r="H207" s="233"/>
      <c r="I207" s="233"/>
      <c r="J207" s="233"/>
      <c r="K207" s="233"/>
      <c r="L207" s="233"/>
      <c r="M207" s="233"/>
      <c r="N207" s="233">
        <f t="shared" si="15"/>
        <v>-0.24396284829721362</v>
      </c>
      <c r="O207" s="233">
        <f t="shared" si="16"/>
        <v>-0.21084337349397592</v>
      </c>
      <c r="P207" s="233">
        <f t="shared" si="17"/>
        <v>-0.23758594346829642</v>
      </c>
      <c r="Q207" s="233">
        <f t="shared" si="18"/>
        <v>-0.24652241112828438</v>
      </c>
      <c r="R207" s="233">
        <f t="shared" si="19"/>
        <v>-0.32928311057108139</v>
      </c>
    </row>
    <row r="208" spans="1:18" s="64" customFormat="1" ht="13">
      <c r="A208" s="426">
        <v>39744</v>
      </c>
      <c r="B208" s="228">
        <v>1149</v>
      </c>
      <c r="C208" s="293">
        <v>1525</v>
      </c>
      <c r="D208" s="228">
        <v>966</v>
      </c>
      <c r="E208" s="228">
        <v>881</v>
      </c>
      <c r="F208" s="228">
        <v>481</v>
      </c>
      <c r="H208" s="233"/>
      <c r="I208" s="233"/>
      <c r="J208" s="233"/>
      <c r="K208" s="233"/>
      <c r="L208" s="233"/>
      <c r="M208" s="233"/>
      <c r="N208" s="233">
        <f t="shared" si="15"/>
        <v>-0.23705179282868527</v>
      </c>
      <c r="O208" s="233">
        <f t="shared" si="16"/>
        <v>-0.17209554831704668</v>
      </c>
      <c r="P208" s="233">
        <f t="shared" si="17"/>
        <v>-0.18549747048903878</v>
      </c>
      <c r="Q208" s="233">
        <f t="shared" si="18"/>
        <v>-0.29744816586921852</v>
      </c>
      <c r="R208" s="233">
        <f t="shared" si="19"/>
        <v>-0.37613488975356679</v>
      </c>
    </row>
    <row r="209" spans="1:18" s="64" customFormat="1" ht="13">
      <c r="A209" s="426">
        <v>39745</v>
      </c>
      <c r="B209" s="228">
        <v>1102</v>
      </c>
      <c r="C209" s="293">
        <v>1504</v>
      </c>
      <c r="D209" s="228">
        <v>921</v>
      </c>
      <c r="E209" s="228">
        <v>817</v>
      </c>
      <c r="F209" s="228">
        <v>455</v>
      </c>
      <c r="H209" s="233"/>
      <c r="I209" s="233"/>
      <c r="J209" s="233"/>
      <c r="K209" s="233"/>
      <c r="L209" s="233"/>
      <c r="M209" s="233"/>
      <c r="N209" s="233">
        <f t="shared" si="15"/>
        <v>-0.23365785813630041</v>
      </c>
      <c r="O209" s="233">
        <f t="shared" si="16"/>
        <v>-0.15315315315315314</v>
      </c>
      <c r="P209" s="233">
        <f t="shared" si="17"/>
        <v>-0.17027027027027028</v>
      </c>
      <c r="Q209" s="233">
        <f t="shared" si="18"/>
        <v>-0.32255389718076283</v>
      </c>
      <c r="R209" s="233">
        <f t="shared" si="19"/>
        <v>-0.37841530054644806</v>
      </c>
    </row>
    <row r="210" spans="1:18" s="64" customFormat="1" ht="13">
      <c r="A210" s="426">
        <v>39748</v>
      </c>
      <c r="B210" s="228">
        <v>1048</v>
      </c>
      <c r="C210" s="293">
        <v>1456</v>
      </c>
      <c r="D210" s="228">
        <v>871</v>
      </c>
      <c r="E210" s="228">
        <v>768</v>
      </c>
      <c r="F210" s="228">
        <v>419</v>
      </c>
      <c r="H210" s="233"/>
      <c r="I210" s="233"/>
      <c r="J210" s="233"/>
      <c r="K210" s="233"/>
      <c r="L210" s="233"/>
      <c r="M210" s="233"/>
      <c r="N210" s="233">
        <f t="shared" si="15"/>
        <v>-0.22656826568265684</v>
      </c>
      <c r="O210" s="233">
        <f t="shared" si="16"/>
        <v>-0.13022700119474312</v>
      </c>
      <c r="P210" s="233">
        <f t="shared" si="17"/>
        <v>-0.17047619047619048</v>
      </c>
      <c r="Q210" s="233">
        <f t="shared" si="18"/>
        <v>-0.32867132867132864</v>
      </c>
      <c r="R210" s="233">
        <f t="shared" si="19"/>
        <v>-0.38017751479289941</v>
      </c>
    </row>
    <row r="211" spans="1:18" s="64" customFormat="1" ht="13">
      <c r="A211" s="426">
        <v>39749</v>
      </c>
      <c r="B211" s="228">
        <v>982</v>
      </c>
      <c r="C211" s="293">
        <v>1400</v>
      </c>
      <c r="D211" s="228">
        <v>802</v>
      </c>
      <c r="E211" s="228">
        <v>701</v>
      </c>
      <c r="F211" s="228">
        <v>390</v>
      </c>
      <c r="H211" s="233"/>
      <c r="I211" s="233"/>
      <c r="J211" s="233"/>
      <c r="K211" s="233"/>
      <c r="L211" s="233"/>
      <c r="M211" s="233"/>
      <c r="N211" s="233">
        <f t="shared" si="15"/>
        <v>-0.23993808049535603</v>
      </c>
      <c r="O211" s="233">
        <f t="shared" si="16"/>
        <v>-0.1277258566978193</v>
      </c>
      <c r="P211" s="233">
        <f t="shared" si="17"/>
        <v>-0.216796875</v>
      </c>
      <c r="Q211" s="233">
        <f t="shared" si="18"/>
        <v>-0.35032437442075998</v>
      </c>
      <c r="R211" s="233">
        <f t="shared" si="19"/>
        <v>-0.376</v>
      </c>
    </row>
    <row r="212" spans="1:18" s="64" customFormat="1" ht="13">
      <c r="A212" s="426">
        <v>39750</v>
      </c>
      <c r="B212" s="228">
        <v>925</v>
      </c>
      <c r="C212" s="293">
        <v>1345</v>
      </c>
      <c r="D212" s="228">
        <v>736</v>
      </c>
      <c r="E212" s="228">
        <v>655</v>
      </c>
      <c r="F212" s="228">
        <v>368</v>
      </c>
      <c r="H212" s="233"/>
      <c r="I212" s="233"/>
      <c r="J212" s="233"/>
      <c r="K212" s="233"/>
      <c r="L212" s="233"/>
      <c r="M212" s="233"/>
      <c r="N212" s="233">
        <f t="shared" si="15"/>
        <v>-0.24242424242424243</v>
      </c>
      <c r="O212" s="233">
        <f t="shared" si="16"/>
        <v>-0.14440203562340967</v>
      </c>
      <c r="P212" s="233">
        <f t="shared" si="17"/>
        <v>-0.26252505010020039</v>
      </c>
      <c r="Q212" s="233">
        <f t="shared" si="18"/>
        <v>-0.3282051282051282</v>
      </c>
      <c r="R212" s="233">
        <f t="shared" si="19"/>
        <v>-0.33333333333333331</v>
      </c>
    </row>
    <row r="213" spans="1:18" s="64" customFormat="1" ht="13">
      <c r="A213" s="426">
        <v>39751</v>
      </c>
      <c r="B213" s="228">
        <v>885</v>
      </c>
      <c r="C213" s="293">
        <v>1307</v>
      </c>
      <c r="D213" s="228">
        <v>697</v>
      </c>
      <c r="E213" s="228">
        <v>617</v>
      </c>
      <c r="F213" s="228">
        <v>346</v>
      </c>
      <c r="H213" s="233"/>
      <c r="I213" s="233"/>
      <c r="J213" s="233"/>
      <c r="K213" s="233"/>
      <c r="L213" s="233"/>
      <c r="M213" s="233"/>
      <c r="N213" s="233">
        <f t="shared" si="15"/>
        <v>-0.2297650130548303</v>
      </c>
      <c r="O213" s="233">
        <f t="shared" si="16"/>
        <v>-0.14295081967213114</v>
      </c>
      <c r="P213" s="233">
        <f t="shared" si="17"/>
        <v>-0.27846790890269152</v>
      </c>
      <c r="Q213" s="233">
        <f t="shared" si="18"/>
        <v>-0.29965947786606129</v>
      </c>
      <c r="R213" s="233">
        <f t="shared" si="19"/>
        <v>-0.28066528066528068</v>
      </c>
    </row>
    <row r="214" spans="1:18" s="64" customFormat="1" ht="13">
      <c r="A214" s="426">
        <v>39752</v>
      </c>
      <c r="B214" s="228">
        <v>851</v>
      </c>
      <c r="C214" s="293">
        <v>1265</v>
      </c>
      <c r="D214" s="228">
        <v>677</v>
      </c>
      <c r="E214" s="228">
        <v>583</v>
      </c>
      <c r="F214" s="228">
        <v>329</v>
      </c>
      <c r="H214" s="233"/>
      <c r="I214" s="233"/>
      <c r="J214" s="233"/>
      <c r="K214" s="233"/>
      <c r="L214" s="233"/>
      <c r="M214" s="233"/>
      <c r="N214" s="233">
        <f t="shared" si="15"/>
        <v>-0.22776769509981851</v>
      </c>
      <c r="O214" s="233">
        <f t="shared" si="16"/>
        <v>-0.1589095744680851</v>
      </c>
      <c r="P214" s="233">
        <f t="shared" si="17"/>
        <v>-0.26492942453854507</v>
      </c>
      <c r="Q214" s="233">
        <f t="shared" si="18"/>
        <v>-0.2864137086903305</v>
      </c>
      <c r="R214" s="233">
        <f t="shared" si="19"/>
        <v>-0.27692307692307694</v>
      </c>
    </row>
    <row r="215" spans="1:18" s="64" customFormat="1" ht="13">
      <c r="A215" s="426">
        <v>39755</v>
      </c>
      <c r="B215" s="228">
        <v>827</v>
      </c>
      <c r="C215" s="293">
        <v>1233</v>
      </c>
      <c r="D215" s="228">
        <v>662</v>
      </c>
      <c r="E215" s="228">
        <v>559</v>
      </c>
      <c r="F215" s="228">
        <v>318</v>
      </c>
      <c r="H215" s="233"/>
      <c r="I215" s="233"/>
      <c r="J215" s="233"/>
      <c r="K215" s="233"/>
      <c r="L215" s="233"/>
      <c r="M215" s="233"/>
      <c r="N215" s="233">
        <f t="shared" si="15"/>
        <v>-0.21087786259541985</v>
      </c>
      <c r="O215" s="233">
        <f t="shared" si="16"/>
        <v>-0.15315934065934067</v>
      </c>
      <c r="P215" s="233">
        <f t="shared" si="17"/>
        <v>-0.2399540757749713</v>
      </c>
      <c r="Q215" s="233">
        <f t="shared" si="18"/>
        <v>-0.27213541666666669</v>
      </c>
      <c r="R215" s="233">
        <f t="shared" si="19"/>
        <v>-0.24105011933174225</v>
      </c>
    </row>
    <row r="216" spans="1:18" s="64" customFormat="1" ht="13">
      <c r="A216" s="426">
        <v>39756</v>
      </c>
      <c r="B216" s="228">
        <v>815</v>
      </c>
      <c r="C216" s="293">
        <v>1211</v>
      </c>
      <c r="D216" s="228">
        <v>679</v>
      </c>
      <c r="E216" s="228">
        <v>531</v>
      </c>
      <c r="F216" s="228">
        <v>312</v>
      </c>
      <c r="H216" s="233"/>
      <c r="I216" s="233"/>
      <c r="J216" s="233"/>
      <c r="K216" s="233"/>
      <c r="L216" s="233"/>
      <c r="M216" s="233"/>
      <c r="N216" s="233">
        <f t="shared" si="15"/>
        <v>-0.17006109979633402</v>
      </c>
      <c r="O216" s="233">
        <f t="shared" si="16"/>
        <v>-0.13500000000000001</v>
      </c>
      <c r="P216" s="233">
        <f t="shared" si="17"/>
        <v>-0.15336658354114713</v>
      </c>
      <c r="Q216" s="233">
        <f t="shared" si="18"/>
        <v>-0.24251069900142652</v>
      </c>
      <c r="R216" s="233">
        <f t="shared" si="19"/>
        <v>-0.2</v>
      </c>
    </row>
    <row r="217" spans="1:18" s="64" customFormat="1" ht="13">
      <c r="A217" s="426">
        <v>39757</v>
      </c>
      <c r="B217" s="228">
        <v>826</v>
      </c>
      <c r="C217" s="293">
        <v>1185</v>
      </c>
      <c r="D217" s="228">
        <v>772</v>
      </c>
      <c r="E217" s="228">
        <v>512</v>
      </c>
      <c r="F217" s="228">
        <v>302</v>
      </c>
      <c r="H217" s="233"/>
      <c r="I217" s="233"/>
      <c r="J217" s="233"/>
      <c r="K217" s="233"/>
      <c r="L217" s="233"/>
      <c r="M217" s="233"/>
      <c r="N217" s="233">
        <f t="shared" si="15"/>
        <v>-0.10702702702702703</v>
      </c>
      <c r="O217" s="233">
        <f t="shared" si="16"/>
        <v>-0.11895910780669144</v>
      </c>
      <c r="P217" s="233">
        <f t="shared" si="17"/>
        <v>4.8913043478260872E-2</v>
      </c>
      <c r="Q217" s="233">
        <f t="shared" si="18"/>
        <v>-0.21832061068702291</v>
      </c>
      <c r="R217" s="233">
        <f t="shared" si="19"/>
        <v>-0.17934782608695651</v>
      </c>
    </row>
    <row r="218" spans="1:18" s="64" customFormat="1" ht="13">
      <c r="A218" s="426">
        <v>39758</v>
      </c>
      <c r="B218" s="228">
        <v>839</v>
      </c>
      <c r="C218" s="293">
        <v>1162</v>
      </c>
      <c r="D218" s="228">
        <v>831</v>
      </c>
      <c r="E218" s="228">
        <v>521</v>
      </c>
      <c r="F218" s="228">
        <v>299</v>
      </c>
      <c r="H218" s="233"/>
      <c r="I218" s="233"/>
      <c r="J218" s="233"/>
      <c r="K218" s="233"/>
      <c r="L218" s="233"/>
      <c r="M218" s="233"/>
      <c r="N218" s="233">
        <f t="shared" si="15"/>
        <v>-5.19774011299435E-2</v>
      </c>
      <c r="O218" s="233">
        <f t="shared" si="16"/>
        <v>-0.11094108645753634</v>
      </c>
      <c r="P218" s="233">
        <f t="shared" si="17"/>
        <v>0.19225251076040173</v>
      </c>
      <c r="Q218" s="233">
        <f t="shared" si="18"/>
        <v>-0.15559157212317667</v>
      </c>
      <c r="R218" s="233">
        <f t="shared" si="19"/>
        <v>-0.13583815028901733</v>
      </c>
    </row>
    <row r="219" spans="1:18" s="64" customFormat="1" ht="13">
      <c r="A219" s="426">
        <v>39759</v>
      </c>
      <c r="B219" s="228">
        <v>829</v>
      </c>
      <c r="C219" s="293">
        <v>1120</v>
      </c>
      <c r="D219" s="228">
        <v>836</v>
      </c>
      <c r="E219" s="228">
        <v>530</v>
      </c>
      <c r="F219" s="228">
        <v>296</v>
      </c>
      <c r="H219" s="233"/>
      <c r="I219" s="233"/>
      <c r="J219" s="233"/>
      <c r="K219" s="233"/>
      <c r="L219" s="233"/>
      <c r="M219" s="233"/>
      <c r="N219" s="233">
        <f t="shared" si="15"/>
        <v>-2.5851938895417155E-2</v>
      </c>
      <c r="O219" s="233">
        <f t="shared" si="16"/>
        <v>-0.11462450592885376</v>
      </c>
      <c r="P219" s="233">
        <f t="shared" si="17"/>
        <v>0.23485967503692762</v>
      </c>
      <c r="Q219" s="233">
        <f t="shared" si="18"/>
        <v>-9.0909090909090912E-2</v>
      </c>
      <c r="R219" s="233">
        <f t="shared" si="19"/>
        <v>-0.10030395136778116</v>
      </c>
    </row>
    <row r="220" spans="1:18" s="64" customFormat="1" ht="13">
      <c r="A220" s="426">
        <v>39762</v>
      </c>
      <c r="B220" s="228">
        <v>820</v>
      </c>
      <c r="C220" s="293">
        <v>1095</v>
      </c>
      <c r="D220" s="228">
        <v>832</v>
      </c>
      <c r="E220" s="228">
        <v>531</v>
      </c>
      <c r="F220" s="228">
        <v>292</v>
      </c>
      <c r="H220" s="233"/>
      <c r="I220" s="233"/>
      <c r="J220" s="233"/>
      <c r="K220" s="233"/>
      <c r="L220" s="233"/>
      <c r="M220" s="233"/>
      <c r="N220" s="233">
        <f t="shared" si="15"/>
        <v>-8.4643288996372433E-3</v>
      </c>
      <c r="O220" s="233">
        <f t="shared" si="16"/>
        <v>-0.11192214111922141</v>
      </c>
      <c r="P220" s="233">
        <f t="shared" si="17"/>
        <v>0.25679758308157102</v>
      </c>
      <c r="Q220" s="233">
        <f t="shared" si="18"/>
        <v>-5.008944543828265E-2</v>
      </c>
      <c r="R220" s="233">
        <f t="shared" si="19"/>
        <v>-8.1761006289308172E-2</v>
      </c>
    </row>
    <row r="221" spans="1:18" s="64" customFormat="1" ht="13">
      <c r="A221" s="426">
        <v>39763</v>
      </c>
      <c r="B221" s="228">
        <v>818</v>
      </c>
      <c r="C221" s="293">
        <v>1065</v>
      </c>
      <c r="D221" s="228">
        <v>858</v>
      </c>
      <c r="E221" s="228">
        <v>534</v>
      </c>
      <c r="F221" s="228">
        <v>288</v>
      </c>
      <c r="H221" s="233"/>
      <c r="I221" s="233"/>
      <c r="J221" s="233"/>
      <c r="K221" s="233"/>
      <c r="L221" s="233"/>
      <c r="M221" s="233"/>
      <c r="N221" s="233">
        <f t="shared" si="15"/>
        <v>3.6809815950920245E-3</v>
      </c>
      <c r="O221" s="233">
        <f t="shared" si="16"/>
        <v>-0.12056151940545004</v>
      </c>
      <c r="P221" s="233">
        <f t="shared" si="17"/>
        <v>0.26362297496318116</v>
      </c>
      <c r="Q221" s="233">
        <f t="shared" si="18"/>
        <v>5.6497175141242938E-3</v>
      </c>
      <c r="R221" s="233">
        <f t="shared" si="19"/>
        <v>-7.6923076923076927E-2</v>
      </c>
    </row>
    <row r="222" spans="1:18" s="64" customFormat="1" ht="13">
      <c r="A222" s="426">
        <v>39764</v>
      </c>
      <c r="B222" s="228">
        <v>824</v>
      </c>
      <c r="C222" s="293">
        <v>1048</v>
      </c>
      <c r="D222" s="228">
        <v>897</v>
      </c>
      <c r="E222" s="228">
        <v>536</v>
      </c>
      <c r="F222" s="228">
        <v>284</v>
      </c>
      <c r="H222" s="233"/>
      <c r="I222" s="233"/>
      <c r="J222" s="233"/>
      <c r="K222" s="233"/>
      <c r="L222" s="233"/>
      <c r="M222" s="233"/>
      <c r="N222" s="233">
        <f t="shared" si="15"/>
        <v>-2.4213075060532689E-3</v>
      </c>
      <c r="O222" s="233">
        <f t="shared" si="16"/>
        <v>-0.11561181434599156</v>
      </c>
      <c r="P222" s="233">
        <f t="shared" si="17"/>
        <v>0.16191709844559585</v>
      </c>
      <c r="Q222" s="233">
        <f t="shared" si="18"/>
        <v>4.6875E-2</v>
      </c>
      <c r="R222" s="233">
        <f t="shared" si="19"/>
        <v>-5.9602649006622516E-2</v>
      </c>
    </row>
    <row r="223" spans="1:18" s="64" customFormat="1" ht="13">
      <c r="A223" s="426">
        <v>39765</v>
      </c>
      <c r="B223" s="228">
        <v>838</v>
      </c>
      <c r="C223" s="293">
        <v>1040</v>
      </c>
      <c r="D223" s="228">
        <v>937</v>
      </c>
      <c r="E223" s="228">
        <v>543</v>
      </c>
      <c r="F223" s="228">
        <v>291</v>
      </c>
      <c r="H223" s="233"/>
      <c r="I223" s="233"/>
      <c r="J223" s="233"/>
      <c r="K223" s="233"/>
      <c r="L223" s="233"/>
      <c r="M223" s="233"/>
      <c r="N223" s="233">
        <f t="shared" si="15"/>
        <v>-1.1918951132300357E-3</v>
      </c>
      <c r="O223" s="233">
        <f t="shared" si="16"/>
        <v>-0.10499139414802065</v>
      </c>
      <c r="P223" s="233">
        <f t="shared" si="17"/>
        <v>0.12755716004813478</v>
      </c>
      <c r="Q223" s="233">
        <f t="shared" si="18"/>
        <v>4.2226487523992322E-2</v>
      </c>
      <c r="R223" s="233">
        <f t="shared" si="19"/>
        <v>-2.6755852842809364E-2</v>
      </c>
    </row>
    <row r="224" spans="1:18" s="64" customFormat="1" ht="13">
      <c r="A224" s="426">
        <v>39766</v>
      </c>
      <c r="B224" s="228">
        <v>841</v>
      </c>
      <c r="C224" s="293">
        <v>1016</v>
      </c>
      <c r="D224" s="228">
        <v>953</v>
      </c>
      <c r="E224" s="228">
        <v>556</v>
      </c>
      <c r="F224" s="228">
        <v>297</v>
      </c>
      <c r="H224" s="233"/>
      <c r="I224" s="233"/>
      <c r="J224" s="233"/>
      <c r="K224" s="233"/>
      <c r="L224" s="233"/>
      <c r="M224" s="233"/>
      <c r="N224" s="233">
        <f t="shared" si="15"/>
        <v>1.4475271411338963E-2</v>
      </c>
      <c r="O224" s="233">
        <f t="shared" si="16"/>
        <v>-9.285714285714286E-2</v>
      </c>
      <c r="P224" s="233">
        <f t="shared" si="17"/>
        <v>0.13995215311004786</v>
      </c>
      <c r="Q224" s="233">
        <f t="shared" si="18"/>
        <v>4.9056603773584909E-2</v>
      </c>
      <c r="R224" s="233">
        <f t="shared" si="19"/>
        <v>3.3783783783783786E-3</v>
      </c>
    </row>
    <row r="225" spans="1:18" s="64" customFormat="1" ht="13">
      <c r="A225" s="426">
        <v>39769</v>
      </c>
      <c r="B225" s="228">
        <v>856</v>
      </c>
      <c r="C225" s="293">
        <v>1002</v>
      </c>
      <c r="D225" s="228">
        <v>999</v>
      </c>
      <c r="E225" s="228">
        <v>571</v>
      </c>
      <c r="F225" s="228">
        <v>300</v>
      </c>
      <c r="H225" s="233"/>
      <c r="I225" s="233"/>
      <c r="J225" s="233"/>
      <c r="K225" s="233"/>
      <c r="L225" s="233"/>
      <c r="M225" s="233"/>
      <c r="N225" s="233">
        <f t="shared" si="15"/>
        <v>4.3902439024390241E-2</v>
      </c>
      <c r="O225" s="233">
        <f t="shared" si="16"/>
        <v>-8.4931506849315067E-2</v>
      </c>
      <c r="P225" s="233">
        <f t="shared" si="17"/>
        <v>0.20072115384615385</v>
      </c>
      <c r="Q225" s="233">
        <f t="shared" si="18"/>
        <v>7.5329566854990579E-2</v>
      </c>
      <c r="R225" s="233">
        <f t="shared" si="19"/>
        <v>2.7397260273972601E-2</v>
      </c>
    </row>
    <row r="226" spans="1:18" s="64" customFormat="1" ht="13">
      <c r="A226" s="426">
        <v>39770</v>
      </c>
      <c r="B226" s="228">
        <v>865</v>
      </c>
      <c r="C226" s="293">
        <v>994</v>
      </c>
      <c r="D226" s="228">
        <v>1012</v>
      </c>
      <c r="E226" s="228">
        <v>589</v>
      </c>
      <c r="F226" s="228">
        <v>306</v>
      </c>
      <c r="H226" s="233"/>
      <c r="I226" s="233"/>
      <c r="J226" s="233"/>
      <c r="K226" s="233"/>
      <c r="L226" s="233"/>
      <c r="M226" s="233"/>
      <c r="N226" s="233">
        <f t="shared" si="15"/>
        <v>5.7457212713936431E-2</v>
      </c>
      <c r="O226" s="233">
        <f t="shared" si="16"/>
        <v>-6.6666666666666666E-2</v>
      </c>
      <c r="P226" s="233">
        <f t="shared" si="17"/>
        <v>0.17948717948717949</v>
      </c>
      <c r="Q226" s="233">
        <f t="shared" si="18"/>
        <v>0.10299625468164794</v>
      </c>
      <c r="R226" s="233">
        <f t="shared" si="19"/>
        <v>6.25E-2</v>
      </c>
    </row>
    <row r="227" spans="1:18" s="64" customFormat="1" ht="13">
      <c r="A227" s="426">
        <v>39771</v>
      </c>
      <c r="B227" s="228">
        <v>859</v>
      </c>
      <c r="C227" s="293">
        <v>989</v>
      </c>
      <c r="D227" s="228">
        <v>978</v>
      </c>
      <c r="E227" s="228">
        <v>606</v>
      </c>
      <c r="F227" s="228">
        <v>310</v>
      </c>
      <c r="H227" s="233"/>
      <c r="I227" s="233"/>
      <c r="J227" s="233"/>
      <c r="K227" s="233"/>
      <c r="L227" s="233"/>
      <c r="M227" s="233"/>
      <c r="N227" s="233">
        <f t="shared" si="15"/>
        <v>4.2475728155339808E-2</v>
      </c>
      <c r="O227" s="233">
        <f t="shared" si="16"/>
        <v>-5.6297709923664119E-2</v>
      </c>
      <c r="P227" s="233">
        <f t="shared" si="17"/>
        <v>9.0301003344481601E-2</v>
      </c>
      <c r="Q227" s="233">
        <f t="shared" si="18"/>
        <v>0.13059701492537312</v>
      </c>
      <c r="R227" s="233">
        <f t="shared" si="19"/>
        <v>9.154929577464789E-2</v>
      </c>
    </row>
    <row r="228" spans="1:18" s="64" customFormat="1" ht="13">
      <c r="A228" s="426">
        <v>39772</v>
      </c>
      <c r="B228" s="228">
        <v>847</v>
      </c>
      <c r="C228" s="293">
        <v>976</v>
      </c>
      <c r="D228" s="228">
        <v>927</v>
      </c>
      <c r="E228" s="228">
        <v>623</v>
      </c>
      <c r="F228" s="228">
        <v>314</v>
      </c>
      <c r="H228" s="233"/>
      <c r="I228" s="233"/>
      <c r="J228" s="233"/>
      <c r="K228" s="233"/>
      <c r="L228" s="233"/>
      <c r="M228" s="233"/>
      <c r="N228" s="233">
        <f t="shared" si="15"/>
        <v>1.0739856801909307E-2</v>
      </c>
      <c r="O228" s="233">
        <f t="shared" si="16"/>
        <v>-6.1538461538461542E-2</v>
      </c>
      <c r="P228" s="233">
        <f t="shared" si="17"/>
        <v>-1.0672358591248666E-2</v>
      </c>
      <c r="Q228" s="233">
        <f t="shared" si="18"/>
        <v>0.14732965009208104</v>
      </c>
      <c r="R228" s="233">
        <f t="shared" si="19"/>
        <v>7.903780068728522E-2</v>
      </c>
    </row>
    <row r="229" spans="1:18" s="64" customFormat="1" ht="13">
      <c r="A229" s="426">
        <v>39773</v>
      </c>
      <c r="B229" s="228">
        <v>836</v>
      </c>
      <c r="C229" s="293">
        <v>967</v>
      </c>
      <c r="D229" s="228">
        <v>886</v>
      </c>
      <c r="E229" s="228">
        <v>634</v>
      </c>
      <c r="F229" s="228">
        <v>316</v>
      </c>
      <c r="H229" s="233"/>
      <c r="I229" s="233"/>
      <c r="J229" s="233"/>
      <c r="K229" s="233"/>
      <c r="L229" s="233"/>
      <c r="M229" s="233"/>
      <c r="N229" s="233">
        <f t="shared" si="15"/>
        <v>-5.945303210463734E-3</v>
      </c>
      <c r="O229" s="233">
        <f t="shared" si="16"/>
        <v>-4.8228346456692911E-2</v>
      </c>
      <c r="P229" s="233">
        <f t="shared" si="17"/>
        <v>-7.0304302203567676E-2</v>
      </c>
      <c r="Q229" s="233">
        <f t="shared" si="18"/>
        <v>0.14028776978417265</v>
      </c>
      <c r="R229" s="233">
        <f t="shared" si="19"/>
        <v>6.3973063973063973E-2</v>
      </c>
    </row>
    <row r="230" spans="1:18" s="64" customFormat="1" ht="13">
      <c r="A230" s="426">
        <v>39776</v>
      </c>
      <c r="B230" s="228">
        <v>824</v>
      </c>
      <c r="C230" s="293">
        <v>955</v>
      </c>
      <c r="D230" s="228">
        <v>848</v>
      </c>
      <c r="E230" s="228">
        <v>640</v>
      </c>
      <c r="F230" s="228">
        <v>319</v>
      </c>
      <c r="H230" s="233"/>
      <c r="I230" s="233"/>
      <c r="J230" s="233"/>
      <c r="K230" s="233"/>
      <c r="L230" s="233"/>
      <c r="M230" s="233"/>
      <c r="N230" s="233">
        <f t="shared" si="15"/>
        <v>-3.7383177570093455E-2</v>
      </c>
      <c r="O230" s="233">
        <f t="shared" si="16"/>
        <v>-4.6906187624750496E-2</v>
      </c>
      <c r="P230" s="233">
        <f t="shared" si="17"/>
        <v>-0.15115115115115116</v>
      </c>
      <c r="Q230" s="233">
        <f t="shared" si="18"/>
        <v>0.12084063047285463</v>
      </c>
      <c r="R230" s="233">
        <f t="shared" si="19"/>
        <v>6.3333333333333339E-2</v>
      </c>
    </row>
    <row r="231" spans="1:18" s="64" customFormat="1" ht="13">
      <c r="A231" s="426">
        <v>39777</v>
      </c>
      <c r="B231" s="228">
        <v>804</v>
      </c>
      <c r="C231" s="293">
        <v>932</v>
      </c>
      <c r="D231" s="228">
        <v>804</v>
      </c>
      <c r="E231" s="228">
        <v>641</v>
      </c>
      <c r="F231" s="228">
        <v>321</v>
      </c>
      <c r="H231" s="233"/>
      <c r="I231" s="233"/>
      <c r="J231" s="233"/>
      <c r="K231" s="233"/>
      <c r="L231" s="233"/>
      <c r="M231" s="233"/>
      <c r="N231" s="233">
        <f t="shared" si="15"/>
        <v>-7.0520231213872839E-2</v>
      </c>
      <c r="O231" s="233">
        <f t="shared" si="16"/>
        <v>-6.2374245472837021E-2</v>
      </c>
      <c r="P231" s="233">
        <f t="shared" si="17"/>
        <v>-0.20553359683794467</v>
      </c>
      <c r="Q231" s="233">
        <f t="shared" si="18"/>
        <v>8.8285229202037352E-2</v>
      </c>
      <c r="R231" s="233">
        <f t="shared" si="19"/>
        <v>4.9019607843137254E-2</v>
      </c>
    </row>
    <row r="232" spans="1:18" s="64" customFormat="1" ht="13">
      <c r="A232" s="426">
        <v>39778</v>
      </c>
      <c r="B232" s="228">
        <v>763</v>
      </c>
      <c r="C232" s="293">
        <v>883</v>
      </c>
      <c r="D232" s="228">
        <v>719</v>
      </c>
      <c r="E232" s="228">
        <v>637</v>
      </c>
      <c r="F232" s="228">
        <v>318</v>
      </c>
      <c r="H232" s="233"/>
      <c r="I232" s="233"/>
      <c r="J232" s="233"/>
      <c r="K232" s="233"/>
      <c r="L232" s="233"/>
      <c r="M232" s="233"/>
      <c r="N232" s="233">
        <f t="shared" si="15"/>
        <v>-0.11175785797438882</v>
      </c>
      <c r="O232" s="233">
        <f t="shared" si="16"/>
        <v>-0.10717896865520728</v>
      </c>
      <c r="P232" s="233">
        <f t="shared" si="17"/>
        <v>-0.26482617586912066</v>
      </c>
      <c r="Q232" s="233">
        <f t="shared" si="18"/>
        <v>5.1155115511551157E-2</v>
      </c>
      <c r="R232" s="233">
        <f t="shared" si="19"/>
        <v>2.5806451612903226E-2</v>
      </c>
    </row>
    <row r="233" spans="1:18" s="64" customFormat="1" ht="13">
      <c r="A233" s="426">
        <v>39779</v>
      </c>
      <c r="B233" s="228">
        <v>733</v>
      </c>
      <c r="C233" s="293">
        <v>858</v>
      </c>
      <c r="D233" s="228">
        <v>653</v>
      </c>
      <c r="E233" s="228">
        <v>632</v>
      </c>
      <c r="F233" s="228">
        <v>316</v>
      </c>
      <c r="H233" s="233"/>
      <c r="I233" s="233"/>
      <c r="J233" s="233"/>
      <c r="K233" s="233"/>
      <c r="L233" s="233"/>
      <c r="M233" s="233"/>
      <c r="N233" s="233">
        <f t="shared" si="15"/>
        <v>-0.13459268004722549</v>
      </c>
      <c r="O233" s="233">
        <f t="shared" si="16"/>
        <v>-0.12090163934426229</v>
      </c>
      <c r="P233" s="233">
        <f t="shared" si="17"/>
        <v>-0.29557713052858686</v>
      </c>
      <c r="Q233" s="233">
        <f t="shared" si="18"/>
        <v>1.4446227929373997E-2</v>
      </c>
      <c r="R233" s="233">
        <f t="shared" si="19"/>
        <v>6.369426751592357E-3</v>
      </c>
    </row>
    <row r="234" spans="1:18" s="64" customFormat="1" ht="13">
      <c r="A234" s="426">
        <v>39780</v>
      </c>
      <c r="B234" s="228">
        <v>715</v>
      </c>
      <c r="C234" s="293">
        <v>838</v>
      </c>
      <c r="D234" s="228">
        <v>622</v>
      </c>
      <c r="E234" s="228">
        <v>622</v>
      </c>
      <c r="F234" s="228">
        <v>315</v>
      </c>
      <c r="H234" s="233"/>
      <c r="I234" s="233"/>
      <c r="J234" s="233"/>
      <c r="K234" s="233"/>
      <c r="L234" s="233"/>
      <c r="M234" s="233"/>
      <c r="N234" s="233">
        <f t="shared" si="15"/>
        <v>-0.14473684210526316</v>
      </c>
      <c r="O234" s="233">
        <f t="shared" si="16"/>
        <v>-0.13340227507755947</v>
      </c>
      <c r="P234" s="233">
        <f t="shared" si="17"/>
        <v>-0.2979683972911964</v>
      </c>
      <c r="Q234" s="233">
        <f t="shared" si="18"/>
        <v>-1.8927444794952682E-2</v>
      </c>
      <c r="R234" s="233">
        <f t="shared" si="19"/>
        <v>-3.1645569620253164E-3</v>
      </c>
    </row>
    <row r="235" spans="1:18" s="64" customFormat="1" ht="13">
      <c r="A235" s="426">
        <v>39783</v>
      </c>
      <c r="B235" s="228">
        <v>700</v>
      </c>
      <c r="C235" s="293">
        <v>833</v>
      </c>
      <c r="D235" s="228">
        <v>590</v>
      </c>
      <c r="E235" s="228">
        <v>610</v>
      </c>
      <c r="F235" s="228">
        <v>314</v>
      </c>
      <c r="H235" s="233"/>
      <c r="I235" s="233"/>
      <c r="J235" s="233"/>
      <c r="K235" s="233"/>
      <c r="L235" s="233"/>
      <c r="M235" s="233"/>
      <c r="N235" s="233">
        <f t="shared" si="15"/>
        <v>-0.15048543689320387</v>
      </c>
      <c r="O235" s="233">
        <f t="shared" si="16"/>
        <v>-0.12774869109947645</v>
      </c>
      <c r="P235" s="233">
        <f t="shared" si="17"/>
        <v>-0.30424528301886794</v>
      </c>
      <c r="Q235" s="233">
        <f t="shared" si="18"/>
        <v>-4.6875E-2</v>
      </c>
      <c r="R235" s="233">
        <f t="shared" si="19"/>
        <v>-1.5673981191222569E-2</v>
      </c>
    </row>
    <row r="236" spans="1:18" s="64" customFormat="1" ht="13">
      <c r="A236" s="426">
        <v>39784</v>
      </c>
      <c r="B236" s="228">
        <v>684</v>
      </c>
      <c r="C236" s="293">
        <v>830</v>
      </c>
      <c r="D236" s="228">
        <v>559</v>
      </c>
      <c r="E236" s="228">
        <v>597</v>
      </c>
      <c r="F236" s="228">
        <v>310</v>
      </c>
      <c r="H236" s="233"/>
      <c r="I236" s="233"/>
      <c r="J236" s="233"/>
      <c r="K236" s="233"/>
      <c r="L236" s="233"/>
      <c r="M236" s="233"/>
      <c r="N236" s="233">
        <f t="shared" si="15"/>
        <v>-0.14925373134328357</v>
      </c>
      <c r="O236" s="233">
        <f t="shared" si="16"/>
        <v>-0.10944206008583691</v>
      </c>
      <c r="P236" s="233">
        <f t="shared" si="17"/>
        <v>-0.30472636815920395</v>
      </c>
      <c r="Q236" s="233">
        <f t="shared" si="18"/>
        <v>-6.8642745709828396E-2</v>
      </c>
      <c r="R236" s="233">
        <f t="shared" si="19"/>
        <v>-3.4267912772585667E-2</v>
      </c>
    </row>
    <row r="237" spans="1:18" s="64" customFormat="1" ht="13">
      <c r="A237" s="426">
        <v>39785</v>
      </c>
      <c r="B237" s="228">
        <v>672</v>
      </c>
      <c r="C237" s="293">
        <v>830</v>
      </c>
      <c r="D237" s="228">
        <v>539</v>
      </c>
      <c r="E237" s="228">
        <v>579</v>
      </c>
      <c r="F237" s="228">
        <v>307</v>
      </c>
      <c r="H237" s="233"/>
      <c r="I237" s="233"/>
      <c r="J237" s="233"/>
      <c r="K237" s="233"/>
      <c r="L237" s="233"/>
      <c r="M237" s="233"/>
      <c r="N237" s="233">
        <f t="shared" si="15"/>
        <v>-0.11926605504587157</v>
      </c>
      <c r="O237" s="233">
        <f t="shared" si="16"/>
        <v>-6.0022650056625139E-2</v>
      </c>
      <c r="P237" s="233">
        <f t="shared" si="17"/>
        <v>-0.25034770514603616</v>
      </c>
      <c r="Q237" s="233">
        <f t="shared" si="18"/>
        <v>-9.1051805337519623E-2</v>
      </c>
      <c r="R237" s="233">
        <f t="shared" si="19"/>
        <v>-3.4591194968553458E-2</v>
      </c>
    </row>
    <row r="238" spans="1:18" s="64" customFormat="1" ht="13">
      <c r="A238" s="426">
        <v>39786</v>
      </c>
      <c r="B238" s="228">
        <v>666</v>
      </c>
      <c r="C238" s="293">
        <v>839</v>
      </c>
      <c r="D238" s="228">
        <v>525</v>
      </c>
      <c r="E238" s="228">
        <v>564</v>
      </c>
      <c r="F238" s="228">
        <v>305</v>
      </c>
      <c r="H238" s="233"/>
      <c r="I238" s="233"/>
      <c r="J238" s="233"/>
      <c r="K238" s="233"/>
      <c r="L238" s="233"/>
      <c r="M238" s="233"/>
      <c r="N238" s="233">
        <f t="shared" si="15"/>
        <v>-9.1405184174624829E-2</v>
      </c>
      <c r="O238" s="233">
        <f t="shared" si="16"/>
        <v>-2.2144522144522144E-2</v>
      </c>
      <c r="P238" s="233">
        <f t="shared" si="17"/>
        <v>-0.19601837672281777</v>
      </c>
      <c r="Q238" s="233">
        <f t="shared" si="18"/>
        <v>-0.10759493670886076</v>
      </c>
      <c r="R238" s="233">
        <f t="shared" si="19"/>
        <v>-3.4810126582278479E-2</v>
      </c>
    </row>
    <row r="239" spans="1:18" s="64" customFormat="1" ht="13">
      <c r="A239" s="426">
        <v>39787</v>
      </c>
      <c r="B239" s="228">
        <v>663</v>
      </c>
      <c r="C239" s="293">
        <v>871</v>
      </c>
      <c r="D239" s="228">
        <v>504</v>
      </c>
      <c r="E239" s="228">
        <v>548</v>
      </c>
      <c r="F239" s="228">
        <v>300</v>
      </c>
      <c r="H239" s="233"/>
      <c r="I239" s="233"/>
      <c r="J239" s="233"/>
      <c r="K239" s="233"/>
      <c r="L239" s="233"/>
      <c r="M239" s="233"/>
      <c r="N239" s="233">
        <f t="shared" si="15"/>
        <v>-7.2727272727272724E-2</v>
      </c>
      <c r="O239" s="233">
        <f t="shared" si="16"/>
        <v>3.9379474940334128E-2</v>
      </c>
      <c r="P239" s="233">
        <f t="shared" si="17"/>
        <v>-0.18971061093247588</v>
      </c>
      <c r="Q239" s="233">
        <f t="shared" si="18"/>
        <v>-0.11897106109324759</v>
      </c>
      <c r="R239" s="233">
        <f t="shared" si="19"/>
        <v>-4.7619047619047616E-2</v>
      </c>
    </row>
    <row r="240" spans="1:18" s="64" customFormat="1" ht="13">
      <c r="A240" s="426">
        <v>39790</v>
      </c>
      <c r="B240" s="228">
        <v>671</v>
      </c>
      <c r="C240" s="293">
        <v>938</v>
      </c>
      <c r="D240" s="228">
        <v>481</v>
      </c>
      <c r="E240" s="228">
        <v>533</v>
      </c>
      <c r="F240" s="228">
        <v>299</v>
      </c>
      <c r="H240" s="233"/>
      <c r="I240" s="233"/>
      <c r="J240" s="233"/>
      <c r="K240" s="233"/>
      <c r="L240" s="233"/>
      <c r="M240" s="233"/>
      <c r="N240" s="233">
        <f t="shared" si="15"/>
        <v>-4.1428571428571426E-2</v>
      </c>
      <c r="O240" s="233">
        <f t="shared" si="16"/>
        <v>0.12605042016806722</v>
      </c>
      <c r="P240" s="233">
        <f t="shared" si="17"/>
        <v>-0.18474576271186441</v>
      </c>
      <c r="Q240" s="233">
        <f t="shared" si="18"/>
        <v>-0.12622950819672132</v>
      </c>
      <c r="R240" s="233">
        <f t="shared" si="19"/>
        <v>-4.7770700636942678E-2</v>
      </c>
    </row>
    <row r="241" spans="1:18" s="64" customFormat="1" ht="13">
      <c r="A241" s="426">
        <v>39791</v>
      </c>
      <c r="B241" s="228">
        <v>679</v>
      </c>
      <c r="C241" s="293">
        <v>991</v>
      </c>
      <c r="D241" s="228">
        <v>466</v>
      </c>
      <c r="E241" s="228">
        <v>523</v>
      </c>
      <c r="F241" s="228">
        <v>298</v>
      </c>
      <c r="H241" s="233"/>
      <c r="I241" s="233"/>
      <c r="J241" s="233"/>
      <c r="K241" s="233"/>
      <c r="L241" s="233"/>
      <c r="M241" s="233"/>
      <c r="N241" s="233">
        <f t="shared" si="15"/>
        <v>-7.3099415204678359E-3</v>
      </c>
      <c r="O241" s="233">
        <f t="shared" si="16"/>
        <v>0.19397590361445782</v>
      </c>
      <c r="P241" s="233">
        <f t="shared" si="17"/>
        <v>-0.16636851520572452</v>
      </c>
      <c r="Q241" s="233">
        <f t="shared" si="18"/>
        <v>-0.12395309882747069</v>
      </c>
      <c r="R241" s="233">
        <f t="shared" si="19"/>
        <v>-3.870967741935484E-2</v>
      </c>
    </row>
    <row r="242" spans="1:18" s="64" customFormat="1" ht="13">
      <c r="A242" s="426">
        <v>39792</v>
      </c>
      <c r="B242" s="228">
        <v>691</v>
      </c>
      <c r="C242" s="293">
        <v>1058</v>
      </c>
      <c r="D242" s="228">
        <v>450</v>
      </c>
      <c r="E242" s="228">
        <v>511</v>
      </c>
      <c r="F242" s="228">
        <v>300</v>
      </c>
      <c r="H242" s="233"/>
      <c r="I242" s="233"/>
      <c r="J242" s="233"/>
      <c r="K242" s="233"/>
      <c r="L242" s="233"/>
      <c r="M242" s="233"/>
      <c r="N242" s="233">
        <f t="shared" si="15"/>
        <v>2.8273809523809524E-2</v>
      </c>
      <c r="O242" s="233">
        <f t="shared" si="16"/>
        <v>0.27469879518072288</v>
      </c>
      <c r="P242" s="233">
        <f t="shared" si="17"/>
        <v>-0.16512059369202226</v>
      </c>
      <c r="Q242" s="233">
        <f t="shared" si="18"/>
        <v>-0.11744386873920552</v>
      </c>
      <c r="R242" s="233">
        <f t="shared" si="19"/>
        <v>-2.2801302931596091E-2</v>
      </c>
    </row>
    <row r="243" spans="1:18" s="64" customFormat="1" ht="13">
      <c r="A243" s="426">
        <v>39793</v>
      </c>
      <c r="B243" s="228">
        <v>711</v>
      </c>
      <c r="C243" s="293">
        <v>1142</v>
      </c>
      <c r="D243" s="228">
        <v>442</v>
      </c>
      <c r="E243" s="228">
        <v>498</v>
      </c>
      <c r="F243" s="228">
        <v>302</v>
      </c>
      <c r="H243" s="233"/>
      <c r="I243" s="233"/>
      <c r="J243" s="233"/>
      <c r="K243" s="233"/>
      <c r="L243" s="233"/>
      <c r="M243" s="233"/>
      <c r="N243" s="233">
        <f t="shared" si="15"/>
        <v>6.7567567567567571E-2</v>
      </c>
      <c r="O243" s="233">
        <f t="shared" si="16"/>
        <v>0.36114421930870083</v>
      </c>
      <c r="P243" s="233">
        <f t="shared" si="17"/>
        <v>-0.15809523809523809</v>
      </c>
      <c r="Q243" s="233">
        <f t="shared" si="18"/>
        <v>-0.11702127659574468</v>
      </c>
      <c r="R243" s="233">
        <f t="shared" si="19"/>
        <v>-9.8360655737704927E-3</v>
      </c>
    </row>
    <row r="244" spans="1:18" s="64" customFormat="1" ht="13">
      <c r="A244" s="426">
        <v>39794</v>
      </c>
      <c r="B244" s="228">
        <v>764</v>
      </c>
      <c r="C244" s="293">
        <v>1331</v>
      </c>
      <c r="D244" s="228">
        <v>440</v>
      </c>
      <c r="E244" s="228">
        <v>490</v>
      </c>
      <c r="F244" s="228">
        <v>303</v>
      </c>
      <c r="H244" s="233"/>
      <c r="I244" s="233"/>
      <c r="J244" s="233"/>
      <c r="K244" s="233"/>
      <c r="L244" s="233"/>
      <c r="M244" s="233"/>
      <c r="N244" s="233">
        <f t="shared" si="15"/>
        <v>0.15233785822021115</v>
      </c>
      <c r="O244" s="233">
        <f t="shared" si="16"/>
        <v>0.52812858783008032</v>
      </c>
      <c r="P244" s="233">
        <f t="shared" si="17"/>
        <v>-0.12698412698412698</v>
      </c>
      <c r="Q244" s="233">
        <f t="shared" si="18"/>
        <v>-0.10583941605839416</v>
      </c>
      <c r="R244" s="233">
        <f t="shared" si="19"/>
        <v>0.01</v>
      </c>
    </row>
    <row r="245" spans="1:18" s="64" customFormat="1" ht="13">
      <c r="A245" s="426">
        <v>39797</v>
      </c>
      <c r="B245" s="228">
        <v>803</v>
      </c>
      <c r="C245" s="293">
        <v>1454</v>
      </c>
      <c r="D245" s="228">
        <v>450</v>
      </c>
      <c r="E245" s="228">
        <v>486</v>
      </c>
      <c r="F245" s="228">
        <v>304</v>
      </c>
      <c r="H245" s="233"/>
      <c r="I245" s="233"/>
      <c r="J245" s="233"/>
      <c r="K245" s="233"/>
      <c r="L245" s="233"/>
      <c r="M245" s="233"/>
      <c r="N245" s="233">
        <f t="shared" si="15"/>
        <v>0.19672131147540983</v>
      </c>
      <c r="O245" s="233">
        <f t="shared" si="16"/>
        <v>0.55010660980810233</v>
      </c>
      <c r="P245" s="233">
        <f t="shared" si="17"/>
        <v>-6.4449064449064453E-2</v>
      </c>
      <c r="Q245" s="233">
        <f t="shared" si="18"/>
        <v>-8.8180112570356475E-2</v>
      </c>
      <c r="R245" s="233">
        <f t="shared" si="19"/>
        <v>1.6722408026755852E-2</v>
      </c>
    </row>
    <row r="246" spans="1:18" s="64" customFormat="1" ht="13">
      <c r="A246" s="426">
        <v>39798</v>
      </c>
      <c r="B246" s="228">
        <v>828</v>
      </c>
      <c r="C246" s="293">
        <v>1514</v>
      </c>
      <c r="D246" s="228">
        <v>480</v>
      </c>
      <c r="E246" s="228">
        <v>481</v>
      </c>
      <c r="F246" s="228">
        <v>300</v>
      </c>
      <c r="H246" s="233"/>
      <c r="I246" s="233"/>
      <c r="J246" s="233"/>
      <c r="K246" s="233"/>
      <c r="L246" s="233"/>
      <c r="M246" s="233"/>
      <c r="N246" s="233">
        <f t="shared" si="15"/>
        <v>0.21944035346097202</v>
      </c>
      <c r="O246" s="233">
        <f t="shared" si="16"/>
        <v>0.52774974772956607</v>
      </c>
      <c r="P246" s="233">
        <f t="shared" si="17"/>
        <v>3.0042918454935622E-2</v>
      </c>
      <c r="Q246" s="233">
        <f t="shared" si="18"/>
        <v>-8.0305927342256209E-2</v>
      </c>
      <c r="R246" s="233">
        <f t="shared" si="19"/>
        <v>6.7114093959731542E-3</v>
      </c>
    </row>
    <row r="247" spans="1:18" s="64" customFormat="1" ht="13">
      <c r="A247" s="426">
        <v>39799</v>
      </c>
      <c r="B247" s="228">
        <v>836</v>
      </c>
      <c r="C247" s="293">
        <v>1515</v>
      </c>
      <c r="D247" s="228">
        <v>514</v>
      </c>
      <c r="E247" s="228">
        <v>476</v>
      </c>
      <c r="F247" s="228">
        <v>299</v>
      </c>
      <c r="H247" s="233"/>
      <c r="I247" s="233"/>
      <c r="J247" s="233"/>
      <c r="K247" s="233"/>
      <c r="L247" s="233"/>
      <c r="M247" s="233"/>
      <c r="N247" s="233">
        <f t="shared" si="15"/>
        <v>0.20984081041968161</v>
      </c>
      <c r="O247" s="233">
        <f t="shared" si="16"/>
        <v>0.43194706994328924</v>
      </c>
      <c r="P247" s="233">
        <f t="shared" si="17"/>
        <v>0.14222222222222222</v>
      </c>
      <c r="Q247" s="233">
        <f t="shared" si="18"/>
        <v>-6.8493150684931503E-2</v>
      </c>
      <c r="R247" s="233">
        <f t="shared" si="19"/>
        <v>-3.3333333333333335E-3</v>
      </c>
    </row>
    <row r="248" spans="1:18" s="64" customFormat="1" ht="13">
      <c r="A248" s="426">
        <v>39800</v>
      </c>
      <c r="B248" s="228">
        <v>829</v>
      </c>
      <c r="C248" s="293">
        <v>1476</v>
      </c>
      <c r="D248" s="228">
        <v>543</v>
      </c>
      <c r="E248" s="228">
        <v>464</v>
      </c>
      <c r="F248" s="228">
        <v>297</v>
      </c>
      <c r="H248" s="233"/>
      <c r="I248" s="233"/>
      <c r="J248" s="233"/>
      <c r="K248" s="233"/>
      <c r="L248" s="233"/>
      <c r="M248" s="233"/>
      <c r="N248" s="233">
        <f t="shared" si="15"/>
        <v>0.16596343178621659</v>
      </c>
      <c r="O248" s="233">
        <f t="shared" si="16"/>
        <v>0.29246935201401053</v>
      </c>
      <c r="P248" s="233">
        <f t="shared" si="17"/>
        <v>0.22850678733031674</v>
      </c>
      <c r="Q248" s="233">
        <f t="shared" si="18"/>
        <v>-6.8273092369477914E-2</v>
      </c>
      <c r="R248" s="233">
        <f t="shared" si="19"/>
        <v>-1.6556291390728478E-2</v>
      </c>
    </row>
    <row r="249" spans="1:18" s="64" customFormat="1" ht="13">
      <c r="A249" s="426">
        <v>39801</v>
      </c>
      <c r="B249" s="228">
        <v>818</v>
      </c>
      <c r="C249" s="293">
        <v>1423</v>
      </c>
      <c r="D249" s="228">
        <v>575</v>
      </c>
      <c r="E249" s="228">
        <v>454</v>
      </c>
      <c r="F249" s="228">
        <v>292</v>
      </c>
      <c r="H249" s="233"/>
      <c r="I249" s="233"/>
      <c r="J249" s="233"/>
      <c r="K249" s="233"/>
      <c r="L249" s="233"/>
      <c r="M249" s="233"/>
      <c r="N249" s="233">
        <f t="shared" si="15"/>
        <v>7.0680628272251314E-2</v>
      </c>
      <c r="O249" s="233">
        <f t="shared" si="16"/>
        <v>6.9120961682945153E-2</v>
      </c>
      <c r="P249" s="233">
        <f t="shared" si="17"/>
        <v>0.30681818181818182</v>
      </c>
      <c r="Q249" s="233">
        <f t="shared" si="18"/>
        <v>-7.3469387755102047E-2</v>
      </c>
      <c r="R249" s="233">
        <f t="shared" si="19"/>
        <v>-3.6303630363036306E-2</v>
      </c>
    </row>
    <row r="250" spans="1:18" s="64" customFormat="1" ht="13">
      <c r="A250" s="426">
        <v>39804</v>
      </c>
      <c r="B250" s="228">
        <v>801</v>
      </c>
      <c r="C250" s="293">
        <v>1373</v>
      </c>
      <c r="D250" s="228">
        <v>583</v>
      </c>
      <c r="E250" s="228">
        <v>442</v>
      </c>
      <c r="F250" s="228">
        <v>288</v>
      </c>
      <c r="H250" s="233"/>
      <c r="I250" s="233"/>
      <c r="J250" s="233"/>
      <c r="K250" s="233"/>
      <c r="L250" s="233"/>
      <c r="M250" s="233"/>
      <c r="N250" s="233">
        <f t="shared" si="15"/>
        <v>-2.4906600249066002E-3</v>
      </c>
      <c r="O250" s="233">
        <f t="shared" si="16"/>
        <v>-5.5708390646492432E-2</v>
      </c>
      <c r="P250" s="233">
        <f t="shared" si="17"/>
        <v>0.29555555555555557</v>
      </c>
      <c r="Q250" s="233">
        <f t="shared" si="18"/>
        <v>-9.0534979423868317E-2</v>
      </c>
      <c r="R250" s="233">
        <f t="shared" si="19"/>
        <v>-5.2631578947368418E-2</v>
      </c>
    </row>
    <row r="251" spans="1:18" s="64" customFormat="1" ht="13">
      <c r="A251" s="426">
        <v>39805</v>
      </c>
      <c r="B251" s="228">
        <v>784</v>
      </c>
      <c r="C251" s="293">
        <v>1345</v>
      </c>
      <c r="D251" s="228">
        <v>571</v>
      </c>
      <c r="E251" s="228">
        <v>430</v>
      </c>
      <c r="F251" s="228">
        <v>284</v>
      </c>
      <c r="H251" s="233"/>
      <c r="I251" s="233"/>
      <c r="J251" s="233"/>
      <c r="K251" s="233"/>
      <c r="L251" s="233"/>
      <c r="M251" s="233"/>
      <c r="N251" s="233">
        <f t="shared" si="15"/>
        <v>-5.3140096618357488E-2</v>
      </c>
      <c r="O251" s="233">
        <f t="shared" si="16"/>
        <v>-0.11162483487450463</v>
      </c>
      <c r="P251" s="233">
        <f t="shared" si="17"/>
        <v>0.18958333333333333</v>
      </c>
      <c r="Q251" s="233">
        <f t="shared" si="18"/>
        <v>-0.10602910602910603</v>
      </c>
      <c r="R251" s="233">
        <f t="shared" si="19"/>
        <v>-5.3333333333333337E-2</v>
      </c>
    </row>
    <row r="252" spans="1:18" s="64" customFormat="1" ht="13">
      <c r="A252" s="426">
        <v>39806</v>
      </c>
      <c r="B252" s="228">
        <v>774</v>
      </c>
      <c r="C252" s="293">
        <v>1337</v>
      </c>
      <c r="D252" s="228">
        <v>558</v>
      </c>
      <c r="E252" s="228">
        <v>421</v>
      </c>
      <c r="F252" s="228">
        <v>281</v>
      </c>
      <c r="H252" s="233"/>
      <c r="I252" s="233"/>
      <c r="J252" s="233"/>
      <c r="K252" s="233"/>
      <c r="L252" s="233"/>
      <c r="M252" s="233"/>
      <c r="N252" s="233">
        <f t="shared" si="15"/>
        <v>-7.4162679425837319E-2</v>
      </c>
      <c r="O252" s="233">
        <f t="shared" si="16"/>
        <v>-0.11749174917491749</v>
      </c>
      <c r="P252" s="233">
        <f t="shared" si="17"/>
        <v>8.5603112840466927E-2</v>
      </c>
      <c r="Q252" s="233">
        <f t="shared" si="18"/>
        <v>-0.11554621848739496</v>
      </c>
      <c r="R252" s="233">
        <f t="shared" si="19"/>
        <v>-6.0200668896321072E-2</v>
      </c>
    </row>
    <row r="253" spans="1:18" s="64" customFormat="1" ht="13">
      <c r="A253" s="426">
        <v>39815</v>
      </c>
      <c r="B253" s="228">
        <v>773</v>
      </c>
      <c r="C253" s="293">
        <v>1361</v>
      </c>
      <c r="D253" s="228">
        <v>540</v>
      </c>
      <c r="E253" s="228">
        <v>411</v>
      </c>
      <c r="F253" s="228">
        <v>279</v>
      </c>
      <c r="H253" s="233">
        <f>(B253-B2)/B2</f>
        <v>-0.91305814868968616</v>
      </c>
      <c r="I253" s="233">
        <f>(C253-C2)/C2</f>
        <v>-0.89715106173959047</v>
      </c>
      <c r="J253" s="233">
        <f>(D253-D2)/D2</f>
        <v>-0.93197278911564629</v>
      </c>
      <c r="K253" s="233">
        <f>(E253-E2)/E2</f>
        <v>-0.92840968472391572</v>
      </c>
      <c r="L253" s="233">
        <f>(F253-F2)/F2</f>
        <v>-0.90402476780185759</v>
      </c>
      <c r="M253" s="233"/>
      <c r="N253" s="233">
        <f t="shared" si="15"/>
        <v>-6.7551266586248493E-2</v>
      </c>
      <c r="O253" s="233">
        <f t="shared" si="16"/>
        <v>-7.7913279132791322E-2</v>
      </c>
      <c r="P253" s="233">
        <f t="shared" si="17"/>
        <v>-5.5248618784530384E-3</v>
      </c>
      <c r="Q253" s="233">
        <f t="shared" si="18"/>
        <v>-0.11422413793103449</v>
      </c>
      <c r="R253" s="233">
        <f t="shared" si="19"/>
        <v>-6.0606060606060608E-2</v>
      </c>
    </row>
    <row r="254" spans="1:18" s="64" customFormat="1" ht="13">
      <c r="A254" s="426">
        <v>39818</v>
      </c>
      <c r="B254" s="228">
        <v>772</v>
      </c>
      <c r="C254" s="293">
        <v>1386</v>
      </c>
      <c r="D254" s="228">
        <v>525</v>
      </c>
      <c r="E254" s="228">
        <v>403</v>
      </c>
      <c r="F254" s="228">
        <v>276</v>
      </c>
      <c r="H254" s="233">
        <f t="shared" ref="H254:H317" si="20">(B254-B3)/B3</f>
        <v>-0.91183188670625859</v>
      </c>
      <c r="I254" s="233">
        <f t="shared" ref="I254:I317" si="21">(C254-C3)/C3</f>
        <v>-0.8935483870967742</v>
      </c>
      <c r="J254" s="233">
        <f t="shared" ref="J254:J317" si="22">(D254-D3)/D3</f>
        <v>-0.93267504488330344</v>
      </c>
      <c r="K254" s="233">
        <f t="shared" ref="K254:K317" si="23">(E254-E3)/E3</f>
        <v>-0.92894922425952042</v>
      </c>
      <c r="L254" s="233">
        <f t="shared" ref="L254:L317" si="24">(F254-F3)/F3</f>
        <v>-0.90403337969401942</v>
      </c>
      <c r="M254" s="233"/>
      <c r="N254" s="233">
        <f t="shared" si="15"/>
        <v>-5.623471882640587E-2</v>
      </c>
      <c r="O254" s="233">
        <f t="shared" si="16"/>
        <v>-2.600140548137737E-2</v>
      </c>
      <c r="P254" s="233">
        <f t="shared" si="17"/>
        <v>-8.6956521739130432E-2</v>
      </c>
      <c r="Q254" s="233">
        <f t="shared" si="18"/>
        <v>-0.11233480176211454</v>
      </c>
      <c r="R254" s="233">
        <f t="shared" si="19"/>
        <v>-5.4794520547945202E-2</v>
      </c>
    </row>
    <row r="255" spans="1:18" s="64" customFormat="1" ht="13">
      <c r="A255" s="426">
        <v>39819</v>
      </c>
      <c r="B255" s="228">
        <v>775</v>
      </c>
      <c r="C255" s="293">
        <v>1406</v>
      </c>
      <c r="D255" s="228">
        <v>525</v>
      </c>
      <c r="E255" s="228">
        <v>395</v>
      </c>
      <c r="F255" s="228">
        <v>274</v>
      </c>
      <c r="H255" s="233">
        <f t="shared" si="20"/>
        <v>-0.91094001378993339</v>
      </c>
      <c r="I255" s="233">
        <f t="shared" si="21"/>
        <v>-0.8909231962761831</v>
      </c>
      <c r="J255" s="233">
        <f t="shared" si="22"/>
        <v>-0.93299298021697508</v>
      </c>
      <c r="K255" s="233">
        <f t="shared" si="23"/>
        <v>-0.9296025663874532</v>
      </c>
      <c r="L255" s="233">
        <f t="shared" si="24"/>
        <v>-0.9038933707471063</v>
      </c>
      <c r="M255" s="233"/>
      <c r="N255" s="233">
        <f t="shared" si="15"/>
        <v>-3.2459425717852687E-2</v>
      </c>
      <c r="O255" s="233">
        <f t="shared" si="16"/>
        <v>2.4034959941733429E-2</v>
      </c>
      <c r="P255" s="233">
        <f t="shared" si="17"/>
        <v>-9.9485420240137221E-2</v>
      </c>
      <c r="Q255" s="233">
        <f t="shared" si="18"/>
        <v>-0.10633484162895927</v>
      </c>
      <c r="R255" s="233">
        <f t="shared" si="19"/>
        <v>-4.8611111111111112E-2</v>
      </c>
    </row>
    <row r="256" spans="1:18" s="64" customFormat="1" ht="13">
      <c r="A256" s="426">
        <v>39820</v>
      </c>
      <c r="B256" s="228">
        <v>789</v>
      </c>
      <c r="C256" s="293">
        <v>1452</v>
      </c>
      <c r="D256" s="228">
        <v>533</v>
      </c>
      <c r="E256" s="228">
        <v>390</v>
      </c>
      <c r="F256" s="228">
        <v>272</v>
      </c>
      <c r="H256" s="233">
        <f t="shared" si="20"/>
        <v>-0.90964269354099858</v>
      </c>
      <c r="I256" s="233">
        <f t="shared" si="21"/>
        <v>-0.88693349945491351</v>
      </c>
      <c r="J256" s="233">
        <f t="shared" si="22"/>
        <v>-0.93352456971813425</v>
      </c>
      <c r="K256" s="233">
        <f t="shared" si="23"/>
        <v>-0.93015759312320911</v>
      </c>
      <c r="L256" s="233">
        <f t="shared" si="24"/>
        <v>-0.90429275158339195</v>
      </c>
      <c r="M256" s="233"/>
      <c r="N256" s="233">
        <f t="shared" si="15"/>
        <v>6.3775510204081634E-3</v>
      </c>
      <c r="O256" s="233">
        <f t="shared" si="16"/>
        <v>7.9553903345724902E-2</v>
      </c>
      <c r="P256" s="233">
        <f t="shared" si="17"/>
        <v>-6.6549912434325745E-2</v>
      </c>
      <c r="Q256" s="233">
        <f t="shared" si="18"/>
        <v>-9.3023255813953487E-2</v>
      </c>
      <c r="R256" s="233">
        <f t="shared" si="19"/>
        <v>-4.2253521126760563E-2</v>
      </c>
    </row>
    <row r="257" spans="1:18" s="64" customFormat="1" ht="13">
      <c r="A257" s="426">
        <v>39821</v>
      </c>
      <c r="B257" s="228">
        <v>821</v>
      </c>
      <c r="C257" s="293">
        <v>1564</v>
      </c>
      <c r="D257" s="228">
        <v>532</v>
      </c>
      <c r="E257" s="228">
        <v>389</v>
      </c>
      <c r="F257" s="228">
        <v>270</v>
      </c>
      <c r="H257" s="233">
        <f t="shared" si="20"/>
        <v>-0.90595647193585338</v>
      </c>
      <c r="I257" s="233">
        <f t="shared" si="21"/>
        <v>-0.87694728560188828</v>
      </c>
      <c r="J257" s="233">
        <f t="shared" si="22"/>
        <v>-0.93465978874969291</v>
      </c>
      <c r="K257" s="233">
        <f t="shared" si="23"/>
        <v>-0.93032419845960956</v>
      </c>
      <c r="L257" s="233">
        <f t="shared" si="24"/>
        <v>-0.90509666080843587</v>
      </c>
      <c r="M257" s="233"/>
      <c r="N257" s="233">
        <f t="shared" si="15"/>
        <v>6.0723514211886306E-2</v>
      </c>
      <c r="O257" s="233">
        <f t="shared" si="16"/>
        <v>0.16978309648466716</v>
      </c>
      <c r="P257" s="233">
        <f t="shared" si="17"/>
        <v>-4.6594982078853049E-2</v>
      </c>
      <c r="Q257" s="233">
        <f t="shared" si="18"/>
        <v>-7.6009501187648459E-2</v>
      </c>
      <c r="R257" s="233">
        <f t="shared" si="19"/>
        <v>-3.9145907473309607E-2</v>
      </c>
    </row>
    <row r="258" spans="1:18" s="64" customFormat="1" ht="13">
      <c r="A258" s="426">
        <v>39822</v>
      </c>
      <c r="B258" s="228">
        <v>872</v>
      </c>
      <c r="C258" s="293">
        <v>1728</v>
      </c>
      <c r="D258" s="228">
        <v>534</v>
      </c>
      <c r="E258" s="228">
        <v>394</v>
      </c>
      <c r="F258" s="228">
        <v>269</v>
      </c>
      <c r="H258" s="233">
        <f t="shared" si="20"/>
        <v>-0.89885164134091178</v>
      </c>
      <c r="I258" s="233">
        <f t="shared" si="21"/>
        <v>-0.86064516129032254</v>
      </c>
      <c r="J258" s="233">
        <f t="shared" si="22"/>
        <v>-0.9341472438031817</v>
      </c>
      <c r="K258" s="233">
        <f t="shared" si="23"/>
        <v>-0.92914943355511603</v>
      </c>
      <c r="L258" s="233">
        <f t="shared" si="24"/>
        <v>-0.90544815465729345</v>
      </c>
      <c r="M258" s="233"/>
      <c r="N258" s="233">
        <f t="shared" si="15"/>
        <v>0.12807244501940493</v>
      </c>
      <c r="O258" s="233">
        <f t="shared" si="16"/>
        <v>0.26965466568699487</v>
      </c>
      <c r="P258" s="233">
        <f t="shared" si="17"/>
        <v>-1.1111111111111112E-2</v>
      </c>
      <c r="Q258" s="233">
        <f t="shared" si="18"/>
        <v>-4.1362530413625302E-2</v>
      </c>
      <c r="R258" s="233">
        <f t="shared" si="19"/>
        <v>-3.5842293906810034E-2</v>
      </c>
    </row>
    <row r="259" spans="1:18" s="64" customFormat="1" ht="13">
      <c r="A259" s="426">
        <v>39825</v>
      </c>
      <c r="B259" s="228">
        <v>889</v>
      </c>
      <c r="C259" s="293">
        <v>1788</v>
      </c>
      <c r="D259" s="228">
        <v>529</v>
      </c>
      <c r="E259" s="228">
        <v>397</v>
      </c>
      <c r="F259" s="228">
        <v>268</v>
      </c>
      <c r="H259" s="233">
        <f t="shared" si="20"/>
        <v>-0.89331573262930519</v>
      </c>
      <c r="I259" s="233">
        <f t="shared" si="21"/>
        <v>-0.84708800136834006</v>
      </c>
      <c r="J259" s="233">
        <f t="shared" si="22"/>
        <v>-0.93360110455629475</v>
      </c>
      <c r="K259" s="233">
        <f t="shared" si="23"/>
        <v>-0.92731600146466497</v>
      </c>
      <c r="L259" s="233">
        <f t="shared" si="24"/>
        <v>-0.90523338048090518</v>
      </c>
      <c r="M259" s="233"/>
      <c r="N259" s="233">
        <f t="shared" si="15"/>
        <v>0.15155440414507773</v>
      </c>
      <c r="O259" s="233">
        <f t="shared" si="16"/>
        <v>0.29004329004329005</v>
      </c>
      <c r="P259" s="233">
        <f t="shared" si="17"/>
        <v>7.619047619047619E-3</v>
      </c>
      <c r="Q259" s="233">
        <f t="shared" si="18"/>
        <v>-1.488833746898263E-2</v>
      </c>
      <c r="R259" s="233">
        <f t="shared" si="19"/>
        <v>-2.8985507246376812E-2</v>
      </c>
    </row>
    <row r="260" spans="1:18" s="64" customFormat="1" ht="13">
      <c r="A260" s="426">
        <v>39826</v>
      </c>
      <c r="B260" s="228">
        <v>911</v>
      </c>
      <c r="C260" s="293">
        <v>1864</v>
      </c>
      <c r="D260" s="228">
        <v>520</v>
      </c>
      <c r="E260" s="228">
        <v>402</v>
      </c>
      <c r="F260" s="228">
        <v>270</v>
      </c>
      <c r="H260" s="233">
        <f t="shared" si="20"/>
        <v>-0.88539438923134983</v>
      </c>
      <c r="I260" s="233">
        <f t="shared" si="21"/>
        <v>-0.8271513353115727</v>
      </c>
      <c r="J260" s="233">
        <f t="shared" si="22"/>
        <v>-0.93290322580645157</v>
      </c>
      <c r="K260" s="233">
        <f t="shared" si="23"/>
        <v>-0.9244786774375352</v>
      </c>
      <c r="L260" s="233">
        <f t="shared" si="24"/>
        <v>-0.9037089871611983</v>
      </c>
      <c r="M260" s="233"/>
      <c r="N260" s="233">
        <f t="shared" si="15"/>
        <v>0.17548387096774193</v>
      </c>
      <c r="O260" s="233">
        <f t="shared" si="16"/>
        <v>0.32574679943100998</v>
      </c>
      <c r="P260" s="233">
        <f t="shared" si="17"/>
        <v>-9.5238095238095247E-3</v>
      </c>
      <c r="Q260" s="233">
        <f t="shared" si="18"/>
        <v>1.7721518987341773E-2</v>
      </c>
      <c r="R260" s="233">
        <f t="shared" si="19"/>
        <v>-1.4598540145985401E-2</v>
      </c>
    </row>
    <row r="261" spans="1:18" s="64" customFormat="1" ht="13">
      <c r="A261" s="426">
        <v>39827</v>
      </c>
      <c r="B261" s="228">
        <v>920</v>
      </c>
      <c r="C261" s="293">
        <v>1888</v>
      </c>
      <c r="D261" s="228">
        <v>513</v>
      </c>
      <c r="E261" s="228">
        <v>409</v>
      </c>
      <c r="F261" s="228">
        <v>275</v>
      </c>
      <c r="H261" s="233">
        <f t="shared" si="20"/>
        <v>-0.879801411026914</v>
      </c>
      <c r="I261" s="233">
        <f t="shared" si="21"/>
        <v>-0.81279127416955876</v>
      </c>
      <c r="J261" s="233">
        <f t="shared" si="22"/>
        <v>-0.93236651285431771</v>
      </c>
      <c r="K261" s="233">
        <f t="shared" si="23"/>
        <v>-0.92166251675924149</v>
      </c>
      <c r="L261" s="233">
        <f t="shared" si="24"/>
        <v>-0.90111470693994966</v>
      </c>
      <c r="M261" s="233"/>
      <c r="N261" s="233">
        <f t="shared" si="15"/>
        <v>0.16603295310519645</v>
      </c>
      <c r="O261" s="233">
        <f t="shared" si="16"/>
        <v>0.30027548209366389</v>
      </c>
      <c r="P261" s="233">
        <f t="shared" si="17"/>
        <v>-3.7523452157598502E-2</v>
      </c>
      <c r="Q261" s="233">
        <f t="shared" si="18"/>
        <v>4.8717948717948718E-2</v>
      </c>
      <c r="R261" s="233">
        <f t="shared" si="19"/>
        <v>1.1029411764705883E-2</v>
      </c>
    </row>
    <row r="262" spans="1:18" s="64" customFormat="1" ht="13">
      <c r="A262" s="426">
        <v>39828</v>
      </c>
      <c r="B262" s="228">
        <v>908</v>
      </c>
      <c r="C262" s="293">
        <v>1850</v>
      </c>
      <c r="D262" s="228">
        <v>502</v>
      </c>
      <c r="E262" s="228">
        <v>413</v>
      </c>
      <c r="F262" s="228">
        <v>279</v>
      </c>
      <c r="H262" s="233">
        <f t="shared" si="20"/>
        <v>-0.87622682660850604</v>
      </c>
      <c r="I262" s="233">
        <f t="shared" si="21"/>
        <v>-0.8026456155323235</v>
      </c>
      <c r="J262" s="233">
        <f t="shared" si="22"/>
        <v>-0.93200595963700394</v>
      </c>
      <c r="K262" s="233">
        <f t="shared" si="23"/>
        <v>-0.91922550361822808</v>
      </c>
      <c r="L262" s="233">
        <f t="shared" si="24"/>
        <v>-0.89795171909290417</v>
      </c>
      <c r="M262" s="233"/>
      <c r="N262" s="233">
        <f t="shared" si="15"/>
        <v>0.10596833130328867</v>
      </c>
      <c r="O262" s="233">
        <f t="shared" si="16"/>
        <v>0.18286445012787725</v>
      </c>
      <c r="P262" s="233">
        <f t="shared" si="17"/>
        <v>-5.6390977443609019E-2</v>
      </c>
      <c r="Q262" s="233">
        <f t="shared" si="18"/>
        <v>6.1696658097686374E-2</v>
      </c>
      <c r="R262" s="233">
        <f t="shared" si="19"/>
        <v>3.3333333333333333E-2</v>
      </c>
    </row>
    <row r="263" spans="1:18" s="64" customFormat="1" ht="13">
      <c r="A263" s="426">
        <v>39829</v>
      </c>
      <c r="B263" s="228">
        <v>881</v>
      </c>
      <c r="C263" s="293">
        <v>1760</v>
      </c>
      <c r="D263" s="228">
        <v>496</v>
      </c>
      <c r="E263" s="228">
        <v>418</v>
      </c>
      <c r="F263" s="228">
        <v>282</v>
      </c>
      <c r="H263" s="233">
        <f t="shared" si="20"/>
        <v>-0.87259580621836585</v>
      </c>
      <c r="I263" s="233">
        <f t="shared" si="21"/>
        <v>-0.79070044000475681</v>
      </c>
      <c r="J263" s="233">
        <f t="shared" si="22"/>
        <v>-0.9304055002104672</v>
      </c>
      <c r="K263" s="233">
        <f t="shared" si="23"/>
        <v>-0.91604739907611965</v>
      </c>
      <c r="L263" s="233">
        <f t="shared" si="24"/>
        <v>-0.89465819947702652</v>
      </c>
      <c r="M263" s="233"/>
      <c r="N263" s="233">
        <f t="shared" si="15"/>
        <v>1.0321100917431193E-2</v>
      </c>
      <c r="O263" s="233">
        <f t="shared" si="16"/>
        <v>1.8518518518518517E-2</v>
      </c>
      <c r="P263" s="233">
        <f t="shared" si="17"/>
        <v>-7.116104868913857E-2</v>
      </c>
      <c r="Q263" s="233">
        <f t="shared" si="18"/>
        <v>6.0913705583756347E-2</v>
      </c>
      <c r="R263" s="233">
        <f t="shared" si="19"/>
        <v>4.8327137546468404E-2</v>
      </c>
    </row>
    <row r="264" spans="1:18" s="64" customFormat="1" ht="13">
      <c r="A264" s="426">
        <v>39832</v>
      </c>
      <c r="B264" s="228">
        <v>868</v>
      </c>
      <c r="C264" s="293">
        <v>1709</v>
      </c>
      <c r="D264" s="228">
        <v>492</v>
      </c>
      <c r="E264" s="228">
        <v>424</v>
      </c>
      <c r="F264" s="228">
        <v>285</v>
      </c>
      <c r="H264" s="233">
        <f t="shared" si="20"/>
        <v>-0.86588380716934488</v>
      </c>
      <c r="I264" s="233">
        <f t="shared" si="21"/>
        <v>-0.77273936170212765</v>
      </c>
      <c r="J264" s="233">
        <f t="shared" si="22"/>
        <v>-0.92755117066705939</v>
      </c>
      <c r="K264" s="233">
        <f t="shared" si="23"/>
        <v>-0.91131562434637103</v>
      </c>
      <c r="L264" s="233">
        <f t="shared" si="24"/>
        <v>-0.8909716908951798</v>
      </c>
      <c r="M264" s="233"/>
      <c r="N264" s="233">
        <f t="shared" si="15"/>
        <v>-2.3622047244094488E-2</v>
      </c>
      <c r="O264" s="233">
        <f t="shared" si="16"/>
        <v>-4.4183445190156601E-2</v>
      </c>
      <c r="P264" s="233">
        <f t="shared" si="17"/>
        <v>-6.9943289224952743E-2</v>
      </c>
      <c r="Q264" s="233">
        <f t="shared" si="18"/>
        <v>6.8010075566750636E-2</v>
      </c>
      <c r="R264" s="233">
        <f t="shared" si="19"/>
        <v>6.3432835820895525E-2</v>
      </c>
    </row>
    <row r="265" spans="1:18" s="64" customFormat="1" ht="13">
      <c r="A265" s="426">
        <v>39833</v>
      </c>
      <c r="B265" s="228">
        <v>872</v>
      </c>
      <c r="C265" s="293">
        <v>1719</v>
      </c>
      <c r="D265" s="228">
        <v>494</v>
      </c>
      <c r="E265" s="228">
        <v>427</v>
      </c>
      <c r="F265" s="228">
        <v>283</v>
      </c>
      <c r="H265" s="233">
        <f t="shared" si="20"/>
        <v>-0.86505725781491793</v>
      </c>
      <c r="I265" s="233">
        <f t="shared" si="21"/>
        <v>-0.77830797007995878</v>
      </c>
      <c r="J265" s="233">
        <f t="shared" si="22"/>
        <v>-0.92649903288201163</v>
      </c>
      <c r="K265" s="233">
        <f t="shared" si="23"/>
        <v>-0.90761575075724799</v>
      </c>
      <c r="L265" s="233">
        <f t="shared" si="24"/>
        <v>-0.89022498060512023</v>
      </c>
      <c r="M265" s="233"/>
      <c r="N265" s="233">
        <f t="shared" ref="N265:N328" si="25">((B265-(LOOKUP(A260,B260)))/(LOOKUP(A260,B260)))</f>
        <v>-4.2810098792535674E-2</v>
      </c>
      <c r="O265" s="233">
        <f t="shared" ref="O265:O328" si="26">((C265-(LOOKUP(A260,C260)))/(LOOKUP(A260,C260)))</f>
        <v>-7.7789699570815454E-2</v>
      </c>
      <c r="P265" s="233">
        <f t="shared" ref="P265:P328" si="27">((D265-(LOOKUP(A260,D260)))/(LOOKUP(A260,D260)))</f>
        <v>-0.05</v>
      </c>
      <c r="Q265" s="233">
        <f t="shared" ref="Q265:Q328" si="28">((E265-(LOOKUP(A260,E260)))/(LOOKUP(A260,E260)))</f>
        <v>6.2189054726368161E-2</v>
      </c>
      <c r="R265" s="233">
        <f t="shared" ref="R265:R328" si="29">((F265-(LOOKUP(A260,F260)))/(LOOKUP(A260,F260)))</f>
        <v>4.8148148148148148E-2</v>
      </c>
    </row>
    <row r="266" spans="1:18" s="64" customFormat="1" ht="13">
      <c r="A266" s="426">
        <v>39834</v>
      </c>
      <c r="B266" s="228">
        <v>900</v>
      </c>
      <c r="C266" s="293">
        <v>1800</v>
      </c>
      <c r="D266" s="228">
        <v>504</v>
      </c>
      <c r="E266" s="228">
        <v>432</v>
      </c>
      <c r="F266" s="228">
        <v>282</v>
      </c>
      <c r="H266" s="233">
        <f t="shared" si="20"/>
        <v>-0.86181483187471208</v>
      </c>
      <c r="I266" s="233">
        <f t="shared" si="21"/>
        <v>-0.77650856717159178</v>
      </c>
      <c r="J266" s="233">
        <f t="shared" si="22"/>
        <v>-0.92480978666268832</v>
      </c>
      <c r="K266" s="233">
        <f t="shared" si="23"/>
        <v>-0.90492957746478875</v>
      </c>
      <c r="L266" s="233">
        <f t="shared" si="24"/>
        <v>-0.88910735351946524</v>
      </c>
      <c r="M266" s="233"/>
      <c r="N266" s="233">
        <f t="shared" si="25"/>
        <v>-2.1739130434782608E-2</v>
      </c>
      <c r="O266" s="233">
        <f t="shared" si="26"/>
        <v>-4.6610169491525424E-2</v>
      </c>
      <c r="P266" s="233">
        <f t="shared" si="27"/>
        <v>-1.7543859649122806E-2</v>
      </c>
      <c r="Q266" s="233">
        <f t="shared" si="28"/>
        <v>5.623471882640587E-2</v>
      </c>
      <c r="R266" s="233">
        <f t="shared" si="29"/>
        <v>2.5454545454545455E-2</v>
      </c>
    </row>
    <row r="267" spans="1:18" s="64" customFormat="1" ht="13">
      <c r="A267" s="426">
        <v>39835</v>
      </c>
      <c r="B267" s="228">
        <v>945</v>
      </c>
      <c r="C267" s="293">
        <v>1939</v>
      </c>
      <c r="D267" s="228">
        <v>513</v>
      </c>
      <c r="E267" s="228">
        <v>436</v>
      </c>
      <c r="F267" s="228">
        <v>281</v>
      </c>
      <c r="H267" s="233">
        <f t="shared" si="20"/>
        <v>-0.85319248096939571</v>
      </c>
      <c r="I267" s="233">
        <f t="shared" si="21"/>
        <v>-0.75975715524718124</v>
      </c>
      <c r="J267" s="233">
        <f t="shared" si="22"/>
        <v>-0.92209567198177678</v>
      </c>
      <c r="K267" s="233">
        <f t="shared" si="23"/>
        <v>-0.90182391353298808</v>
      </c>
      <c r="L267" s="233">
        <f t="shared" si="24"/>
        <v>-0.887239165329053</v>
      </c>
      <c r="M267" s="233"/>
      <c r="N267" s="233">
        <f t="shared" si="25"/>
        <v>4.0748898678414094E-2</v>
      </c>
      <c r="O267" s="233">
        <f t="shared" si="26"/>
        <v>4.8108108108108109E-2</v>
      </c>
      <c r="P267" s="233">
        <f t="shared" si="27"/>
        <v>2.1912350597609563E-2</v>
      </c>
      <c r="Q267" s="233">
        <f t="shared" si="28"/>
        <v>5.569007263922518E-2</v>
      </c>
      <c r="R267" s="233">
        <f t="shared" si="29"/>
        <v>7.1684587813620072E-3</v>
      </c>
    </row>
    <row r="268" spans="1:18" s="64" customFormat="1" ht="13">
      <c r="A268" s="426">
        <v>39836</v>
      </c>
      <c r="B268" s="228">
        <v>980</v>
      </c>
      <c r="C268" s="293">
        <v>2032</v>
      </c>
      <c r="D268" s="228">
        <v>531</v>
      </c>
      <c r="E268" s="228">
        <v>443</v>
      </c>
      <c r="F268" s="228">
        <v>281</v>
      </c>
      <c r="H268" s="233">
        <f t="shared" si="20"/>
        <v>-0.84309958373358951</v>
      </c>
      <c r="I268" s="233">
        <f t="shared" si="21"/>
        <v>-0.74108053007135577</v>
      </c>
      <c r="J268" s="233">
        <f t="shared" si="22"/>
        <v>-0.91641744057925389</v>
      </c>
      <c r="K268" s="233">
        <f t="shared" si="23"/>
        <v>-0.89773776546629735</v>
      </c>
      <c r="L268" s="233">
        <f t="shared" si="24"/>
        <v>-0.88364389233954455</v>
      </c>
      <c r="M268" s="233"/>
      <c r="N268" s="233">
        <f t="shared" si="25"/>
        <v>0.11237230419977298</v>
      </c>
      <c r="O268" s="233">
        <f t="shared" si="26"/>
        <v>0.15454545454545454</v>
      </c>
      <c r="P268" s="233">
        <f t="shared" si="27"/>
        <v>7.0564516129032265E-2</v>
      </c>
      <c r="Q268" s="233">
        <f t="shared" si="28"/>
        <v>5.9808612440191387E-2</v>
      </c>
      <c r="R268" s="233">
        <f t="shared" si="29"/>
        <v>-3.5460992907801418E-3</v>
      </c>
    </row>
    <row r="269" spans="1:18" s="64" customFormat="1" ht="13">
      <c r="A269" s="426">
        <v>39839</v>
      </c>
      <c r="B269" s="228">
        <v>995</v>
      </c>
      <c r="C269" s="293">
        <v>2049</v>
      </c>
      <c r="D269" s="228">
        <v>562</v>
      </c>
      <c r="E269" s="228">
        <v>446</v>
      </c>
      <c r="F269" s="228">
        <v>279</v>
      </c>
      <c r="H269" s="233">
        <f t="shared" si="20"/>
        <v>-0.83271687962340279</v>
      </c>
      <c r="I269" s="233">
        <f t="shared" si="21"/>
        <v>-0.72130032644178455</v>
      </c>
      <c r="J269" s="233">
        <f t="shared" si="22"/>
        <v>-0.90693823480708724</v>
      </c>
      <c r="K269" s="233">
        <f t="shared" si="23"/>
        <v>-0.89413719439829098</v>
      </c>
      <c r="L269" s="233">
        <f t="shared" si="24"/>
        <v>-0.88102345415778249</v>
      </c>
      <c r="M269" s="233"/>
      <c r="N269" s="233">
        <f t="shared" si="25"/>
        <v>0.14631336405529954</v>
      </c>
      <c r="O269" s="233">
        <f t="shared" si="26"/>
        <v>0.19894675248683441</v>
      </c>
      <c r="P269" s="233">
        <f t="shared" si="27"/>
        <v>0.14227642276422764</v>
      </c>
      <c r="Q269" s="233">
        <f t="shared" si="28"/>
        <v>5.1886792452830191E-2</v>
      </c>
      <c r="R269" s="233">
        <f t="shared" si="29"/>
        <v>-2.1052631578947368E-2</v>
      </c>
    </row>
    <row r="270" spans="1:18" s="64" customFormat="1" ht="13">
      <c r="A270" s="426">
        <v>39840</v>
      </c>
      <c r="B270" s="228">
        <v>1004</v>
      </c>
      <c r="C270" s="293">
        <v>2035</v>
      </c>
      <c r="D270" s="228">
        <v>588</v>
      </c>
      <c r="E270" s="228">
        <v>460</v>
      </c>
      <c r="F270" s="228">
        <v>283</v>
      </c>
      <c r="H270" s="233">
        <f t="shared" si="20"/>
        <v>-0.82629757785467128</v>
      </c>
      <c r="I270" s="233">
        <f t="shared" si="21"/>
        <v>-0.71743960011108021</v>
      </c>
      <c r="J270" s="233">
        <f t="shared" si="22"/>
        <v>-0.89832266989451837</v>
      </c>
      <c r="K270" s="233">
        <f t="shared" si="23"/>
        <v>-0.88859287963187217</v>
      </c>
      <c r="L270" s="233">
        <f t="shared" si="24"/>
        <v>-0.87554969217238343</v>
      </c>
      <c r="M270" s="233"/>
      <c r="N270" s="233">
        <f t="shared" si="25"/>
        <v>0.15137614678899083</v>
      </c>
      <c r="O270" s="233">
        <f t="shared" si="26"/>
        <v>0.18382780686445607</v>
      </c>
      <c r="P270" s="233">
        <f t="shared" si="27"/>
        <v>0.19028340080971659</v>
      </c>
      <c r="Q270" s="233">
        <f t="shared" si="28"/>
        <v>7.7283372365339581E-2</v>
      </c>
      <c r="R270" s="233">
        <f t="shared" si="29"/>
        <v>0</v>
      </c>
    </row>
    <row r="271" spans="1:18" s="64" customFormat="1" ht="13">
      <c r="A271" s="426">
        <v>39841</v>
      </c>
      <c r="B271" s="228">
        <v>1014</v>
      </c>
      <c r="C271" s="293">
        <v>2006</v>
      </c>
      <c r="D271" s="228">
        <v>633</v>
      </c>
      <c r="E271" s="228">
        <v>473</v>
      </c>
      <c r="F271" s="228">
        <v>290</v>
      </c>
      <c r="H271" s="233">
        <f t="shared" si="20"/>
        <v>-0.82185523541813066</v>
      </c>
      <c r="I271" s="233">
        <f t="shared" si="21"/>
        <v>-0.72096258172207539</v>
      </c>
      <c r="J271" s="233">
        <f t="shared" si="22"/>
        <v>-0.88746666666666663</v>
      </c>
      <c r="K271" s="233">
        <f t="shared" si="23"/>
        <v>-0.88335388409371152</v>
      </c>
      <c r="L271" s="233">
        <f t="shared" si="24"/>
        <v>-0.86942818550202616</v>
      </c>
      <c r="M271" s="233"/>
      <c r="N271" s="233">
        <f t="shared" si="25"/>
        <v>0.12666666666666668</v>
      </c>
      <c r="O271" s="233">
        <f t="shared" si="26"/>
        <v>0.11444444444444445</v>
      </c>
      <c r="P271" s="233">
        <f t="shared" si="27"/>
        <v>0.25595238095238093</v>
      </c>
      <c r="Q271" s="233">
        <f t="shared" si="28"/>
        <v>9.4907407407407413E-2</v>
      </c>
      <c r="R271" s="233">
        <f t="shared" si="29"/>
        <v>2.8368794326241134E-2</v>
      </c>
    </row>
    <row r="272" spans="1:18" s="64" customFormat="1" ht="13">
      <c r="A272" s="426">
        <v>39842</v>
      </c>
      <c r="B272" s="228">
        <v>1036</v>
      </c>
      <c r="C272" s="293">
        <v>1972</v>
      </c>
      <c r="D272" s="228">
        <v>719</v>
      </c>
      <c r="E272" s="228">
        <v>488</v>
      </c>
      <c r="F272" s="228">
        <v>295</v>
      </c>
      <c r="H272" s="233">
        <f t="shared" si="20"/>
        <v>-0.81549421193232419</v>
      </c>
      <c r="I272" s="233">
        <f t="shared" si="21"/>
        <v>-0.72618717023049151</v>
      </c>
      <c r="J272" s="233">
        <f t="shared" si="22"/>
        <v>-0.8696755483052383</v>
      </c>
      <c r="K272" s="233">
        <f t="shared" si="23"/>
        <v>-0.87744851833249626</v>
      </c>
      <c r="L272" s="233">
        <f t="shared" si="24"/>
        <v>-0.86150234741784038</v>
      </c>
      <c r="M272" s="233"/>
      <c r="N272" s="233">
        <f t="shared" si="25"/>
        <v>9.6296296296296297E-2</v>
      </c>
      <c r="O272" s="233">
        <f t="shared" si="26"/>
        <v>1.7019082001031461E-2</v>
      </c>
      <c r="P272" s="233">
        <f t="shared" si="27"/>
        <v>0.40155945419103312</v>
      </c>
      <c r="Q272" s="233">
        <f t="shared" si="28"/>
        <v>0.11926605504587157</v>
      </c>
      <c r="R272" s="233">
        <f t="shared" si="29"/>
        <v>4.9822064056939501E-2</v>
      </c>
    </row>
    <row r="273" spans="1:18" s="64" customFormat="1" ht="13">
      <c r="A273" s="426">
        <v>39843</v>
      </c>
      <c r="B273" s="228">
        <v>1070</v>
      </c>
      <c r="C273" s="293">
        <v>1981</v>
      </c>
      <c r="D273" s="228">
        <v>795</v>
      </c>
      <c r="E273" s="228">
        <v>512</v>
      </c>
      <c r="F273" s="228">
        <v>300</v>
      </c>
      <c r="H273" s="233">
        <f t="shared" si="20"/>
        <v>-0.81864406779661014</v>
      </c>
      <c r="I273" s="233">
        <f t="shared" si="21"/>
        <v>-0.76161251504211791</v>
      </c>
      <c r="J273" s="233">
        <f t="shared" si="22"/>
        <v>-0.85605649103747961</v>
      </c>
      <c r="K273" s="233">
        <f t="shared" si="23"/>
        <v>-0.86881885728926467</v>
      </c>
      <c r="L273" s="233">
        <f t="shared" si="24"/>
        <v>-0.85387238188017534</v>
      </c>
      <c r="M273" s="233"/>
      <c r="N273" s="233">
        <f t="shared" si="25"/>
        <v>9.1836734693877556E-2</v>
      </c>
      <c r="O273" s="233">
        <f t="shared" si="26"/>
        <v>-2.5098425196850394E-2</v>
      </c>
      <c r="P273" s="233">
        <f t="shared" si="27"/>
        <v>0.49717514124293788</v>
      </c>
      <c r="Q273" s="233">
        <f t="shared" si="28"/>
        <v>0.15575620767494355</v>
      </c>
      <c r="R273" s="233">
        <f t="shared" si="29"/>
        <v>6.7615658362989328E-2</v>
      </c>
    </row>
    <row r="274" spans="1:18" s="64" customFormat="1" ht="13">
      <c r="A274" s="426">
        <v>39846</v>
      </c>
      <c r="B274" s="228">
        <v>1099</v>
      </c>
      <c r="C274" s="293">
        <v>2004</v>
      </c>
      <c r="D274" s="228">
        <v>842</v>
      </c>
      <c r="E274" s="228">
        <v>533</v>
      </c>
      <c r="F274" s="228">
        <v>307</v>
      </c>
      <c r="H274" s="233">
        <f t="shared" si="20"/>
        <v>-0.81840713813615329</v>
      </c>
      <c r="I274" s="233">
        <f t="shared" si="21"/>
        <v>-0.77138945927446956</v>
      </c>
      <c r="J274" s="233">
        <f t="shared" si="22"/>
        <v>-0.85191698909602531</v>
      </c>
      <c r="K274" s="233">
        <f t="shared" si="23"/>
        <v>-0.86191709844559583</v>
      </c>
      <c r="L274" s="233">
        <f t="shared" si="24"/>
        <v>-0.84557344064386319</v>
      </c>
      <c r="M274" s="233"/>
      <c r="N274" s="233">
        <f t="shared" si="25"/>
        <v>0.10452261306532663</v>
      </c>
      <c r="O274" s="233">
        <f t="shared" si="26"/>
        <v>-2.1961932650073207E-2</v>
      </c>
      <c r="P274" s="233">
        <f t="shared" si="27"/>
        <v>0.49822064056939502</v>
      </c>
      <c r="Q274" s="233">
        <f t="shared" si="28"/>
        <v>0.19506726457399104</v>
      </c>
      <c r="R274" s="233">
        <f t="shared" si="29"/>
        <v>0.1003584229390681</v>
      </c>
    </row>
    <row r="275" spans="1:18" s="64" customFormat="1" ht="13">
      <c r="A275" s="426">
        <v>39847</v>
      </c>
      <c r="B275" s="228">
        <v>1148</v>
      </c>
      <c r="C275" s="293">
        <v>2093</v>
      </c>
      <c r="D275" s="228">
        <v>881</v>
      </c>
      <c r="E275" s="228">
        <v>556</v>
      </c>
      <c r="F275" s="228">
        <v>320</v>
      </c>
      <c r="H275" s="233">
        <f t="shared" si="20"/>
        <v>-0.81284642973589827</v>
      </c>
      <c r="I275" s="233">
        <f t="shared" si="21"/>
        <v>-0.76824271952164769</v>
      </c>
      <c r="J275" s="233">
        <f t="shared" si="22"/>
        <v>-0.84675595755783617</v>
      </c>
      <c r="K275" s="233">
        <f t="shared" si="23"/>
        <v>-0.85517061734826783</v>
      </c>
      <c r="L275" s="233">
        <f t="shared" si="24"/>
        <v>-0.83623336745138177</v>
      </c>
      <c r="M275" s="233"/>
      <c r="N275" s="233">
        <f t="shared" si="25"/>
        <v>0.14342629482071714</v>
      </c>
      <c r="O275" s="233">
        <f t="shared" si="26"/>
        <v>2.85012285012285E-2</v>
      </c>
      <c r="P275" s="233">
        <f t="shared" si="27"/>
        <v>0.49829931972789115</v>
      </c>
      <c r="Q275" s="233">
        <f t="shared" si="28"/>
        <v>0.20869565217391303</v>
      </c>
      <c r="R275" s="233">
        <f t="shared" si="29"/>
        <v>0.13074204946996468</v>
      </c>
    </row>
    <row r="276" spans="1:18" s="64" customFormat="1" ht="13">
      <c r="A276" s="426">
        <v>39848</v>
      </c>
      <c r="B276" s="228">
        <v>1316</v>
      </c>
      <c r="C276" s="293">
        <v>2380</v>
      </c>
      <c r="D276" s="228">
        <v>1000</v>
      </c>
      <c r="E276" s="228">
        <v>681</v>
      </c>
      <c r="F276" s="228">
        <v>353</v>
      </c>
      <c r="H276" s="233">
        <f t="shared" si="20"/>
        <v>-0.78500245057997065</v>
      </c>
      <c r="I276" s="233">
        <f t="shared" si="21"/>
        <v>-0.73710372252292056</v>
      </c>
      <c r="J276" s="233">
        <f t="shared" si="22"/>
        <v>-0.82492997198879547</v>
      </c>
      <c r="K276" s="233">
        <f t="shared" si="23"/>
        <v>-0.82237871674491392</v>
      </c>
      <c r="L276" s="233">
        <f t="shared" si="24"/>
        <v>-0.81728778467908902</v>
      </c>
      <c r="M276" s="233"/>
      <c r="N276" s="233">
        <f t="shared" si="25"/>
        <v>0.2978303747534517</v>
      </c>
      <c r="O276" s="233">
        <f t="shared" si="26"/>
        <v>0.1864406779661017</v>
      </c>
      <c r="P276" s="233">
        <f t="shared" si="27"/>
        <v>0.57977883096366511</v>
      </c>
      <c r="Q276" s="233">
        <f t="shared" si="28"/>
        <v>0.43974630021141647</v>
      </c>
      <c r="R276" s="233">
        <f t="shared" si="29"/>
        <v>0.21724137931034482</v>
      </c>
    </row>
    <row r="277" spans="1:18" s="64" customFormat="1" ht="13">
      <c r="A277" s="426">
        <v>39849</v>
      </c>
      <c r="B277" s="228">
        <v>1498</v>
      </c>
      <c r="C277" s="293">
        <v>2734</v>
      </c>
      <c r="D277" s="228">
        <v>1128</v>
      </c>
      <c r="E277" s="228">
        <v>783</v>
      </c>
      <c r="F277" s="228">
        <v>379</v>
      </c>
      <c r="H277" s="233">
        <f t="shared" si="20"/>
        <v>-0.75165782493368705</v>
      </c>
      <c r="I277" s="233">
        <f t="shared" si="21"/>
        <v>-0.69030357951971</v>
      </c>
      <c r="J277" s="233">
        <f t="shared" si="22"/>
        <v>-0.8009880028228652</v>
      </c>
      <c r="K277" s="233">
        <f t="shared" si="23"/>
        <v>-0.7951870258958933</v>
      </c>
      <c r="L277" s="233">
        <f t="shared" si="24"/>
        <v>-0.80177824267782427</v>
      </c>
      <c r="M277" s="233"/>
      <c r="N277" s="233">
        <f t="shared" si="25"/>
        <v>0.44594594594594594</v>
      </c>
      <c r="O277" s="233">
        <f t="shared" si="26"/>
        <v>0.38640973630831643</v>
      </c>
      <c r="P277" s="233">
        <f t="shared" si="27"/>
        <v>0.56884561891515995</v>
      </c>
      <c r="Q277" s="233">
        <f t="shared" si="28"/>
        <v>0.60450819672131151</v>
      </c>
      <c r="R277" s="233">
        <f t="shared" si="29"/>
        <v>0.28474576271186441</v>
      </c>
    </row>
    <row r="278" spans="1:18" s="64" customFormat="1" ht="13">
      <c r="A278" s="426">
        <v>39850</v>
      </c>
      <c r="B278" s="228">
        <v>1642</v>
      </c>
      <c r="C278" s="293">
        <v>2999</v>
      </c>
      <c r="D278" s="228">
        <v>1251</v>
      </c>
      <c r="E278" s="228">
        <v>854</v>
      </c>
      <c r="F278" s="228">
        <v>404</v>
      </c>
      <c r="H278" s="233">
        <f t="shared" si="20"/>
        <v>-0.7264245251582806</v>
      </c>
      <c r="I278" s="233">
        <f t="shared" si="21"/>
        <v>-0.65717878372199356</v>
      </c>
      <c r="J278" s="233">
        <f t="shared" si="22"/>
        <v>-0.77850566572237956</v>
      </c>
      <c r="K278" s="233">
        <f t="shared" si="23"/>
        <v>-0.77777777777777779</v>
      </c>
      <c r="L278" s="233">
        <f t="shared" si="24"/>
        <v>-0.78658214474379295</v>
      </c>
      <c r="M278" s="233"/>
      <c r="N278" s="233">
        <f t="shared" si="25"/>
        <v>0.53457943925233642</v>
      </c>
      <c r="O278" s="233">
        <f t="shared" si="26"/>
        <v>0.51388187783947503</v>
      </c>
      <c r="P278" s="233">
        <f t="shared" si="27"/>
        <v>0.57358490566037734</v>
      </c>
      <c r="Q278" s="233">
        <f t="shared" si="28"/>
        <v>0.66796875</v>
      </c>
      <c r="R278" s="233">
        <f t="shared" si="29"/>
        <v>0.34666666666666668</v>
      </c>
    </row>
    <row r="279" spans="1:18" s="64" customFormat="1" ht="13">
      <c r="A279" s="426">
        <v>39853</v>
      </c>
      <c r="B279" s="228">
        <v>1815</v>
      </c>
      <c r="C279" s="293">
        <v>3344</v>
      </c>
      <c r="D279" s="228">
        <v>1373</v>
      </c>
      <c r="E279" s="228">
        <v>948</v>
      </c>
      <c r="F279" s="228">
        <v>423</v>
      </c>
      <c r="H279" s="233">
        <f t="shared" si="20"/>
        <v>-0.70415647921760394</v>
      </c>
      <c r="I279" s="233">
        <f t="shared" si="21"/>
        <v>-0.63236587510993847</v>
      </c>
      <c r="J279" s="233">
        <f t="shared" si="22"/>
        <v>-0.76059285091543161</v>
      </c>
      <c r="K279" s="233">
        <f t="shared" si="23"/>
        <v>-0.75497544585164122</v>
      </c>
      <c r="L279" s="233">
        <f t="shared" si="24"/>
        <v>-0.77439999999999998</v>
      </c>
      <c r="M279" s="233"/>
      <c r="N279" s="233">
        <f t="shared" si="25"/>
        <v>0.65150136487716104</v>
      </c>
      <c r="O279" s="233">
        <f t="shared" si="26"/>
        <v>0.66866267465069862</v>
      </c>
      <c r="P279" s="233">
        <f t="shared" si="27"/>
        <v>0.63064133016627077</v>
      </c>
      <c r="Q279" s="233">
        <f t="shared" si="28"/>
        <v>0.77861163227016883</v>
      </c>
      <c r="R279" s="233">
        <f t="shared" si="29"/>
        <v>0.37785016286644951</v>
      </c>
    </row>
    <row r="280" spans="1:18" s="64" customFormat="1" ht="13">
      <c r="A280" s="426">
        <v>39854</v>
      </c>
      <c r="B280" s="228">
        <v>1974</v>
      </c>
      <c r="C280" s="293">
        <v>3626</v>
      </c>
      <c r="D280" s="228">
        <v>1518</v>
      </c>
      <c r="E280" s="228">
        <v>1025</v>
      </c>
      <c r="F280" s="228">
        <v>453</v>
      </c>
      <c r="H280" s="233">
        <f t="shared" si="20"/>
        <v>-0.68928065480875178</v>
      </c>
      <c r="I280" s="233">
        <f t="shared" si="21"/>
        <v>-0.61791359325605899</v>
      </c>
      <c r="J280" s="233">
        <f t="shared" si="22"/>
        <v>-0.74821695140155908</v>
      </c>
      <c r="K280" s="233">
        <f t="shared" si="23"/>
        <v>-0.73805264502938916</v>
      </c>
      <c r="L280" s="233">
        <f t="shared" si="24"/>
        <v>-0.75827107790821768</v>
      </c>
      <c r="M280" s="233"/>
      <c r="N280" s="233">
        <f t="shared" si="25"/>
        <v>0.71951219512195119</v>
      </c>
      <c r="O280" s="233">
        <f t="shared" si="26"/>
        <v>0.73244147157190631</v>
      </c>
      <c r="P280" s="233">
        <f t="shared" si="27"/>
        <v>0.72304199772985245</v>
      </c>
      <c r="Q280" s="233">
        <f t="shared" si="28"/>
        <v>0.84352517985611508</v>
      </c>
      <c r="R280" s="233">
        <f t="shared" si="29"/>
        <v>0.41562500000000002</v>
      </c>
    </row>
    <row r="281" spans="1:18" s="64" customFormat="1" ht="13">
      <c r="A281" s="426">
        <v>39855</v>
      </c>
      <c r="B281" s="228">
        <v>2055</v>
      </c>
      <c r="C281" s="293">
        <v>3822</v>
      </c>
      <c r="D281" s="228">
        <v>1517</v>
      </c>
      <c r="E281" s="228">
        <v>1089</v>
      </c>
      <c r="F281" s="228">
        <v>463</v>
      </c>
      <c r="H281" s="233">
        <f t="shared" si="20"/>
        <v>-0.68481595092024539</v>
      </c>
      <c r="I281" s="233">
        <f t="shared" si="21"/>
        <v>-0.60824108241082409</v>
      </c>
      <c r="J281" s="233">
        <f t="shared" si="22"/>
        <v>-0.75677409010742347</v>
      </c>
      <c r="K281" s="233">
        <f t="shared" si="23"/>
        <v>-0.72638190954773874</v>
      </c>
      <c r="L281" s="233">
        <f t="shared" si="24"/>
        <v>-0.75554382259767683</v>
      </c>
      <c r="M281" s="233"/>
      <c r="N281" s="233">
        <f t="shared" si="25"/>
        <v>0.56155015197568392</v>
      </c>
      <c r="O281" s="233">
        <f t="shared" si="26"/>
        <v>0.60588235294117643</v>
      </c>
      <c r="P281" s="233">
        <f t="shared" si="27"/>
        <v>0.51700000000000002</v>
      </c>
      <c r="Q281" s="233">
        <f t="shared" si="28"/>
        <v>0.59911894273127753</v>
      </c>
      <c r="R281" s="233">
        <f t="shared" si="29"/>
        <v>0.31161473087818697</v>
      </c>
    </row>
    <row r="282" spans="1:18" s="64" customFormat="1" ht="13">
      <c r="A282" s="426">
        <v>39856</v>
      </c>
      <c r="B282" s="228">
        <v>1989</v>
      </c>
      <c r="C282" s="293">
        <v>3567</v>
      </c>
      <c r="D282" s="228">
        <v>1484</v>
      </c>
      <c r="E282" s="228">
        <v>1148</v>
      </c>
      <c r="F282" s="228">
        <v>472</v>
      </c>
      <c r="H282" s="233">
        <f t="shared" si="20"/>
        <v>-0.70366507747318241</v>
      </c>
      <c r="I282" s="233">
        <f t="shared" si="21"/>
        <v>-0.64426049665902063</v>
      </c>
      <c r="J282" s="233">
        <f t="shared" si="22"/>
        <v>-0.7708462013588635</v>
      </c>
      <c r="K282" s="233">
        <f t="shared" si="23"/>
        <v>-0.71668311944718655</v>
      </c>
      <c r="L282" s="233">
        <f t="shared" si="24"/>
        <v>-0.75869120654396727</v>
      </c>
      <c r="M282" s="233"/>
      <c r="N282" s="233">
        <f t="shared" si="25"/>
        <v>0.32777036048064084</v>
      </c>
      <c r="O282" s="233">
        <f t="shared" si="26"/>
        <v>0.30468178493050474</v>
      </c>
      <c r="P282" s="233">
        <f t="shared" si="27"/>
        <v>0.31560283687943264</v>
      </c>
      <c r="Q282" s="233">
        <f t="shared" si="28"/>
        <v>0.4661558109833972</v>
      </c>
      <c r="R282" s="233">
        <f t="shared" si="29"/>
        <v>0.24538258575197888</v>
      </c>
    </row>
    <row r="283" spans="1:18" s="64" customFormat="1" ht="13">
      <c r="A283" s="426">
        <v>39857</v>
      </c>
      <c r="B283" s="228">
        <v>1908</v>
      </c>
      <c r="C283" s="293">
        <v>3335</v>
      </c>
      <c r="D283" s="228">
        <v>1399</v>
      </c>
      <c r="E283" s="228">
        <v>1190</v>
      </c>
      <c r="F283" s="228">
        <v>475</v>
      </c>
      <c r="H283" s="233">
        <f t="shared" si="20"/>
        <v>-0.72605886575735823</v>
      </c>
      <c r="I283" s="233">
        <f t="shared" si="21"/>
        <v>-0.67978876620259243</v>
      </c>
      <c r="J283" s="233">
        <f t="shared" si="22"/>
        <v>-0.79280213270142175</v>
      </c>
      <c r="K283" s="233">
        <f t="shared" si="23"/>
        <v>-0.71435429668746997</v>
      </c>
      <c r="L283" s="233">
        <f t="shared" si="24"/>
        <v>-0.76566354218056243</v>
      </c>
      <c r="M283" s="233"/>
      <c r="N283" s="233">
        <f t="shared" si="25"/>
        <v>0.16199756394640683</v>
      </c>
      <c r="O283" s="233">
        <f t="shared" si="26"/>
        <v>0.11203734578192731</v>
      </c>
      <c r="P283" s="233">
        <f t="shared" si="27"/>
        <v>0.11830535571542766</v>
      </c>
      <c r="Q283" s="233">
        <f t="shared" si="28"/>
        <v>0.39344262295081966</v>
      </c>
      <c r="R283" s="233">
        <f t="shared" si="29"/>
        <v>0.17574257425742573</v>
      </c>
    </row>
    <row r="284" spans="1:18" s="64" customFormat="1" ht="13">
      <c r="A284" s="426">
        <v>39860</v>
      </c>
      <c r="B284" s="228">
        <v>1846</v>
      </c>
      <c r="C284" s="293">
        <v>3170</v>
      </c>
      <c r="D284" s="228">
        <v>1335</v>
      </c>
      <c r="E284" s="228">
        <v>1209</v>
      </c>
      <c r="F284" s="228">
        <v>479</v>
      </c>
      <c r="H284" s="233">
        <f t="shared" si="20"/>
        <v>-0.74403771491957849</v>
      </c>
      <c r="I284" s="233">
        <f t="shared" si="21"/>
        <v>-0.69941209937417026</v>
      </c>
      <c r="J284" s="233">
        <f t="shared" si="22"/>
        <v>-0.81588746379809685</v>
      </c>
      <c r="K284" s="233">
        <f t="shared" si="23"/>
        <v>-0.71870637505816659</v>
      </c>
      <c r="L284" s="233">
        <f t="shared" si="24"/>
        <v>-0.77125119388729702</v>
      </c>
      <c r="M284" s="233"/>
      <c r="N284" s="233">
        <f t="shared" si="25"/>
        <v>1.7079889807162536E-2</v>
      </c>
      <c r="O284" s="233">
        <f t="shared" si="26"/>
        <v>-5.2033492822966508E-2</v>
      </c>
      <c r="P284" s="233">
        <f t="shared" si="27"/>
        <v>-2.7676620538965767E-2</v>
      </c>
      <c r="Q284" s="233">
        <f t="shared" si="28"/>
        <v>0.27531645569620256</v>
      </c>
      <c r="R284" s="233">
        <f t="shared" si="29"/>
        <v>0.13238770685579196</v>
      </c>
    </row>
    <row r="285" spans="1:18" s="64" customFormat="1" ht="13">
      <c r="A285" s="426">
        <v>39861</v>
      </c>
      <c r="B285" s="228">
        <v>1895</v>
      </c>
      <c r="C285" s="293">
        <v>3356</v>
      </c>
      <c r="D285" s="228">
        <v>1305</v>
      </c>
      <c r="E285" s="228">
        <v>1213</v>
      </c>
      <c r="F285" s="228">
        <v>482</v>
      </c>
      <c r="H285" s="233">
        <f t="shared" si="20"/>
        <v>-0.74235214140040784</v>
      </c>
      <c r="I285" s="233">
        <f t="shared" si="21"/>
        <v>-0.67842085090072823</v>
      </c>
      <c r="J285" s="233">
        <f t="shared" si="22"/>
        <v>-0.82932252157991104</v>
      </c>
      <c r="K285" s="233">
        <f t="shared" si="23"/>
        <v>-0.72784384114875478</v>
      </c>
      <c r="L285" s="233">
        <f t="shared" si="24"/>
        <v>-0.77360263034288401</v>
      </c>
      <c r="M285" s="233"/>
      <c r="N285" s="233">
        <f t="shared" si="25"/>
        <v>-4.0020263424518747E-2</v>
      </c>
      <c r="O285" s="233">
        <f t="shared" si="26"/>
        <v>-7.4462217319360174E-2</v>
      </c>
      <c r="P285" s="233">
        <f t="shared" si="27"/>
        <v>-0.14031620553359683</v>
      </c>
      <c r="Q285" s="233">
        <f t="shared" si="28"/>
        <v>0.18341463414634146</v>
      </c>
      <c r="R285" s="233">
        <f t="shared" si="29"/>
        <v>6.4017660044150104E-2</v>
      </c>
    </row>
    <row r="286" spans="1:18" s="64" customFormat="1" ht="13">
      <c r="A286" s="426">
        <v>39862</v>
      </c>
      <c r="B286" s="228">
        <v>1986</v>
      </c>
      <c r="C286" s="293">
        <v>3587</v>
      </c>
      <c r="D286" s="228">
        <v>1352</v>
      </c>
      <c r="E286" s="228">
        <v>1231</v>
      </c>
      <c r="F286" s="228">
        <v>490</v>
      </c>
      <c r="H286" s="233">
        <f t="shared" si="20"/>
        <v>-0.73093076818859237</v>
      </c>
      <c r="I286" s="233">
        <f t="shared" si="21"/>
        <v>-0.64816086316821975</v>
      </c>
      <c r="J286" s="233">
        <f t="shared" si="22"/>
        <v>-0.82615404397582615</v>
      </c>
      <c r="K286" s="233">
        <f t="shared" si="23"/>
        <v>-0.73331889081455803</v>
      </c>
      <c r="L286" s="233">
        <f t="shared" si="24"/>
        <v>-0.77377654662973228</v>
      </c>
      <c r="M286" s="233"/>
      <c r="N286" s="233">
        <f t="shared" si="25"/>
        <v>-3.3576642335766425E-2</v>
      </c>
      <c r="O286" s="233">
        <f t="shared" si="26"/>
        <v>-6.1486132914704346E-2</v>
      </c>
      <c r="P286" s="233">
        <f t="shared" si="27"/>
        <v>-0.10876730388925511</v>
      </c>
      <c r="Q286" s="233">
        <f t="shared" si="28"/>
        <v>0.13039485766758493</v>
      </c>
      <c r="R286" s="233">
        <f t="shared" si="29"/>
        <v>5.8315334773218146E-2</v>
      </c>
    </row>
    <row r="287" spans="1:18" s="64" customFormat="1" ht="13">
      <c r="A287" s="426">
        <v>39863</v>
      </c>
      <c r="B287" s="228">
        <v>2057</v>
      </c>
      <c r="C287" s="293">
        <v>3733</v>
      </c>
      <c r="D287" s="228">
        <v>1384</v>
      </c>
      <c r="E287" s="228">
        <v>1271</v>
      </c>
      <c r="F287" s="228">
        <v>512</v>
      </c>
      <c r="H287" s="233">
        <f t="shared" si="20"/>
        <v>-0.7189506763219019</v>
      </c>
      <c r="I287" s="233">
        <f t="shared" si="21"/>
        <v>-0.62197468354430385</v>
      </c>
      <c r="J287" s="233">
        <f t="shared" si="22"/>
        <v>-0.81915588658042593</v>
      </c>
      <c r="K287" s="233">
        <f t="shared" si="23"/>
        <v>-0.73630705394190876</v>
      </c>
      <c r="L287" s="233">
        <f t="shared" si="24"/>
        <v>-0.76706096451319383</v>
      </c>
      <c r="M287" s="233"/>
      <c r="N287" s="233">
        <f t="shared" si="25"/>
        <v>3.4188034188034191E-2</v>
      </c>
      <c r="O287" s="233">
        <f t="shared" si="26"/>
        <v>4.653770675637791E-2</v>
      </c>
      <c r="P287" s="233">
        <f t="shared" si="27"/>
        <v>-6.7385444743935305E-2</v>
      </c>
      <c r="Q287" s="233">
        <f t="shared" si="28"/>
        <v>0.10714285714285714</v>
      </c>
      <c r="R287" s="233">
        <f t="shared" si="29"/>
        <v>8.4745762711864403E-2</v>
      </c>
    </row>
    <row r="288" spans="1:18" s="64" customFormat="1" ht="13">
      <c r="A288" s="426">
        <v>39864</v>
      </c>
      <c r="B288" s="228">
        <v>2099</v>
      </c>
      <c r="C288" s="293">
        <v>3768</v>
      </c>
      <c r="D288" s="228">
        <v>1439</v>
      </c>
      <c r="E288" s="228">
        <v>1300</v>
      </c>
      <c r="F288" s="228">
        <v>532</v>
      </c>
      <c r="H288" s="233">
        <f t="shared" si="20"/>
        <v>-0.70357294167490469</v>
      </c>
      <c r="I288" s="233">
        <f t="shared" si="21"/>
        <v>-0.59392175881021658</v>
      </c>
      <c r="J288" s="233">
        <f t="shared" si="22"/>
        <v>-0.80322712976890465</v>
      </c>
      <c r="K288" s="233">
        <f t="shared" si="23"/>
        <v>-0.736735520453625</v>
      </c>
      <c r="L288" s="233">
        <f t="shared" si="24"/>
        <v>-0.76025236593059942</v>
      </c>
      <c r="M288" s="233"/>
      <c r="N288" s="233">
        <f t="shared" si="25"/>
        <v>0.10010482180293501</v>
      </c>
      <c r="O288" s="233">
        <f t="shared" si="26"/>
        <v>0.12983508245877062</v>
      </c>
      <c r="P288" s="233">
        <f t="shared" si="27"/>
        <v>2.8591851322373123E-2</v>
      </c>
      <c r="Q288" s="233">
        <f t="shared" si="28"/>
        <v>9.2436974789915971E-2</v>
      </c>
      <c r="R288" s="233">
        <f t="shared" si="29"/>
        <v>0.12</v>
      </c>
    </row>
    <row r="289" spans="1:18" s="64" customFormat="1" ht="13">
      <c r="A289" s="426">
        <v>39867</v>
      </c>
      <c r="B289" s="228">
        <v>2084</v>
      </c>
      <c r="C289" s="293">
        <v>3649</v>
      </c>
      <c r="D289" s="228">
        <v>1466</v>
      </c>
      <c r="E289" s="228">
        <v>1325</v>
      </c>
      <c r="F289" s="228">
        <v>551</v>
      </c>
      <c r="H289" s="233">
        <f t="shared" si="20"/>
        <v>-0.7022006287510717</v>
      </c>
      <c r="I289" s="233">
        <f t="shared" si="21"/>
        <v>-0.60877023694649945</v>
      </c>
      <c r="J289" s="233">
        <f t="shared" si="22"/>
        <v>-0.78994125232841383</v>
      </c>
      <c r="K289" s="233">
        <f t="shared" si="23"/>
        <v>-0.73167274200081001</v>
      </c>
      <c r="L289" s="233">
        <f t="shared" si="24"/>
        <v>-0.75280394795872585</v>
      </c>
      <c r="M289" s="233"/>
      <c r="N289" s="233">
        <f t="shared" si="25"/>
        <v>0.12892741061755147</v>
      </c>
      <c r="O289" s="233">
        <f t="shared" si="26"/>
        <v>0.15110410094637225</v>
      </c>
      <c r="P289" s="233">
        <f t="shared" si="27"/>
        <v>9.8127340823970038E-2</v>
      </c>
      <c r="Q289" s="233">
        <f t="shared" si="28"/>
        <v>9.5947063688999176E-2</v>
      </c>
      <c r="R289" s="233">
        <f t="shared" si="29"/>
        <v>0.15031315240083507</v>
      </c>
    </row>
    <row r="290" spans="1:18" s="64" customFormat="1" ht="13">
      <c r="A290" s="426">
        <v>39868</v>
      </c>
      <c r="B290" s="228">
        <v>2010</v>
      </c>
      <c r="C290" s="293">
        <v>3362</v>
      </c>
      <c r="D290" s="228">
        <v>1461</v>
      </c>
      <c r="E290" s="228">
        <v>1347</v>
      </c>
      <c r="F290" s="228">
        <v>571</v>
      </c>
      <c r="H290" s="233">
        <f t="shared" si="20"/>
        <v>-0.72032837066926392</v>
      </c>
      <c r="I290" s="233">
        <f t="shared" si="21"/>
        <v>-0.66156633782967589</v>
      </c>
      <c r="J290" s="233">
        <f t="shared" si="22"/>
        <v>-0.79161317928968766</v>
      </c>
      <c r="K290" s="233">
        <f t="shared" si="23"/>
        <v>-0.72633075985371798</v>
      </c>
      <c r="L290" s="233">
        <f t="shared" si="24"/>
        <v>-0.74474742959320517</v>
      </c>
      <c r="M290" s="233"/>
      <c r="N290" s="233">
        <f t="shared" si="25"/>
        <v>6.0686015831134567E-2</v>
      </c>
      <c r="O290" s="233">
        <f t="shared" si="26"/>
        <v>1.7878426698450535E-3</v>
      </c>
      <c r="P290" s="233">
        <f t="shared" si="27"/>
        <v>0.11954022988505747</v>
      </c>
      <c r="Q290" s="233">
        <f t="shared" si="28"/>
        <v>0.11046990931574609</v>
      </c>
      <c r="R290" s="233">
        <f t="shared" si="29"/>
        <v>0.18464730290456433</v>
      </c>
    </row>
    <row r="291" spans="1:18" s="64" customFormat="1" ht="13">
      <c r="A291" s="426">
        <v>39869</v>
      </c>
      <c r="B291" s="228">
        <v>1960</v>
      </c>
      <c r="C291" s="293">
        <v>3124</v>
      </c>
      <c r="D291" s="228">
        <v>1470</v>
      </c>
      <c r="E291" s="228">
        <v>1385</v>
      </c>
      <c r="F291" s="228">
        <v>595</v>
      </c>
      <c r="H291" s="233">
        <f t="shared" si="20"/>
        <v>-0.73135964912280704</v>
      </c>
      <c r="I291" s="233">
        <f t="shared" si="21"/>
        <v>-0.69510052703494052</v>
      </c>
      <c r="J291" s="233">
        <f t="shared" si="22"/>
        <v>-0.79178470254957511</v>
      </c>
      <c r="K291" s="233">
        <f t="shared" si="23"/>
        <v>-0.71861032100772049</v>
      </c>
      <c r="L291" s="233">
        <f t="shared" si="24"/>
        <v>-0.7346119536128457</v>
      </c>
      <c r="M291" s="233"/>
      <c r="N291" s="233">
        <f t="shared" si="25"/>
        <v>-1.3091641490433032E-2</v>
      </c>
      <c r="O291" s="233">
        <f t="shared" si="26"/>
        <v>-0.12907722330638416</v>
      </c>
      <c r="P291" s="233">
        <f t="shared" si="27"/>
        <v>8.7278106508875741E-2</v>
      </c>
      <c r="Q291" s="233">
        <f t="shared" si="28"/>
        <v>0.12510154346060115</v>
      </c>
      <c r="R291" s="233">
        <f t="shared" si="29"/>
        <v>0.21428571428571427</v>
      </c>
    </row>
    <row r="292" spans="1:18" s="64" customFormat="1" ht="13">
      <c r="A292" s="426">
        <v>39870</v>
      </c>
      <c r="B292" s="228">
        <v>1950</v>
      </c>
      <c r="C292" s="293">
        <v>2963</v>
      </c>
      <c r="D292" s="228">
        <v>1493</v>
      </c>
      <c r="E292" s="228">
        <v>1474</v>
      </c>
      <c r="F292" s="228">
        <v>611</v>
      </c>
      <c r="H292" s="233">
        <f t="shared" si="20"/>
        <v>-0.73331509846827136</v>
      </c>
      <c r="I292" s="233">
        <f t="shared" si="21"/>
        <v>-0.70879606879606882</v>
      </c>
      <c r="J292" s="233">
        <f t="shared" si="22"/>
        <v>-0.79098418031639373</v>
      </c>
      <c r="K292" s="233">
        <f t="shared" si="23"/>
        <v>-0.70174018615944966</v>
      </c>
      <c r="L292" s="233">
        <f t="shared" si="24"/>
        <v>-0.72988505747126442</v>
      </c>
      <c r="M292" s="233"/>
      <c r="N292" s="233">
        <f t="shared" si="25"/>
        <v>-5.201750121536218E-2</v>
      </c>
      <c r="O292" s="233">
        <f t="shared" si="26"/>
        <v>-0.20626841682293062</v>
      </c>
      <c r="P292" s="233">
        <f t="shared" si="27"/>
        <v>7.8757225433526007E-2</v>
      </c>
      <c r="Q292" s="233">
        <f t="shared" si="28"/>
        <v>0.15971675845790717</v>
      </c>
      <c r="R292" s="233">
        <f t="shared" si="29"/>
        <v>0.193359375</v>
      </c>
    </row>
    <row r="293" spans="1:18" s="64" customFormat="1" ht="13">
      <c r="A293" s="426">
        <v>39871</v>
      </c>
      <c r="B293" s="228">
        <v>1986</v>
      </c>
      <c r="C293" s="293">
        <v>2963</v>
      </c>
      <c r="D293" s="228">
        <v>1542</v>
      </c>
      <c r="E293" s="228">
        <v>1529</v>
      </c>
      <c r="F293" s="228">
        <v>628</v>
      </c>
      <c r="H293" s="233">
        <f t="shared" si="20"/>
        <v>-0.72790793259350595</v>
      </c>
      <c r="I293" s="233">
        <f t="shared" si="21"/>
        <v>-0.70570123162495035</v>
      </c>
      <c r="J293" s="233">
        <f t="shared" si="22"/>
        <v>-0.78433566433566437</v>
      </c>
      <c r="K293" s="233">
        <f t="shared" si="23"/>
        <v>-0.69278681936909781</v>
      </c>
      <c r="L293" s="233">
        <f t="shared" si="24"/>
        <v>-0.72504378283712789</v>
      </c>
      <c r="M293" s="233"/>
      <c r="N293" s="233">
        <f t="shared" si="25"/>
        <v>-5.3835159599809432E-2</v>
      </c>
      <c r="O293" s="233">
        <f t="shared" si="26"/>
        <v>-0.21364118895966031</v>
      </c>
      <c r="P293" s="233">
        <f t="shared" si="27"/>
        <v>7.1577484364141769E-2</v>
      </c>
      <c r="Q293" s="233">
        <f t="shared" si="28"/>
        <v>0.17615384615384616</v>
      </c>
      <c r="R293" s="233">
        <f t="shared" si="29"/>
        <v>0.18045112781954886</v>
      </c>
    </row>
    <row r="294" spans="1:18" s="64" customFormat="1" ht="13">
      <c r="A294" s="426">
        <v>39874</v>
      </c>
      <c r="B294" s="228">
        <v>2014</v>
      </c>
      <c r="C294" s="293">
        <v>2921</v>
      </c>
      <c r="D294" s="228">
        <v>1625</v>
      </c>
      <c r="E294" s="228">
        <v>1569</v>
      </c>
      <c r="F294" s="228">
        <v>640</v>
      </c>
      <c r="H294" s="233">
        <f t="shared" si="20"/>
        <v>-0.72531369339879981</v>
      </c>
      <c r="I294" s="233">
        <f t="shared" si="21"/>
        <v>-0.71090657165479021</v>
      </c>
      <c r="J294" s="233">
        <f t="shared" si="22"/>
        <v>-0.77351916376306618</v>
      </c>
      <c r="K294" s="233">
        <f t="shared" si="23"/>
        <v>-0.68620000000000003</v>
      </c>
      <c r="L294" s="233">
        <f t="shared" si="24"/>
        <v>-0.72330306960657154</v>
      </c>
      <c r="M294" s="233"/>
      <c r="N294" s="233">
        <f t="shared" si="25"/>
        <v>-3.358925143953935E-2</v>
      </c>
      <c r="O294" s="233">
        <f t="shared" si="26"/>
        <v>-0.19950671416826526</v>
      </c>
      <c r="P294" s="233">
        <f t="shared" si="27"/>
        <v>0.10845839017735334</v>
      </c>
      <c r="Q294" s="233">
        <f t="shared" si="28"/>
        <v>0.18415094339622642</v>
      </c>
      <c r="R294" s="233">
        <f t="shared" si="29"/>
        <v>0.16152450090744103</v>
      </c>
    </row>
    <row r="295" spans="1:18" s="64" customFormat="1" ht="13">
      <c r="A295" s="426">
        <v>39875</v>
      </c>
      <c r="B295" s="228">
        <v>2034</v>
      </c>
      <c r="C295" s="293">
        <v>2862</v>
      </c>
      <c r="D295" s="228">
        <v>1720</v>
      </c>
      <c r="E295" s="228">
        <v>1585</v>
      </c>
      <c r="F295" s="228">
        <v>653</v>
      </c>
      <c r="H295" s="233">
        <f t="shared" si="20"/>
        <v>-0.73282543018520951</v>
      </c>
      <c r="I295" s="233">
        <f t="shared" si="21"/>
        <v>-0.73359396816531697</v>
      </c>
      <c r="J295" s="233">
        <f t="shared" si="22"/>
        <v>-0.7686617350369872</v>
      </c>
      <c r="K295" s="233">
        <f t="shared" si="23"/>
        <v>-0.68432583150766779</v>
      </c>
      <c r="L295" s="233">
        <f t="shared" si="24"/>
        <v>-0.72022279348757501</v>
      </c>
      <c r="M295" s="233"/>
      <c r="N295" s="233">
        <f t="shared" si="25"/>
        <v>1.1940298507462687E-2</v>
      </c>
      <c r="O295" s="233">
        <f t="shared" si="26"/>
        <v>-0.14872099940511599</v>
      </c>
      <c r="P295" s="233">
        <f t="shared" si="27"/>
        <v>0.17727583846680356</v>
      </c>
      <c r="Q295" s="233">
        <f t="shared" si="28"/>
        <v>0.17668893838158872</v>
      </c>
      <c r="R295" s="233">
        <f t="shared" si="29"/>
        <v>0.14360770577933449</v>
      </c>
    </row>
    <row r="296" spans="1:18" s="64" customFormat="1" ht="13">
      <c r="A296" s="426">
        <v>39876</v>
      </c>
      <c r="B296" s="228">
        <v>2084</v>
      </c>
      <c r="C296" s="293">
        <v>2818</v>
      </c>
      <c r="D296" s="228">
        <v>1901</v>
      </c>
      <c r="E296" s="228">
        <v>1603</v>
      </c>
      <c r="F296" s="228">
        <v>667</v>
      </c>
      <c r="H296" s="233">
        <f t="shared" si="20"/>
        <v>-0.73546585427773548</v>
      </c>
      <c r="I296" s="233">
        <f t="shared" si="21"/>
        <v>-0.75352051080206417</v>
      </c>
      <c r="J296" s="233">
        <f t="shared" si="22"/>
        <v>-0.75029554709050306</v>
      </c>
      <c r="K296" s="233">
        <f t="shared" si="23"/>
        <v>-0.6806772908366534</v>
      </c>
      <c r="L296" s="233">
        <f t="shared" si="24"/>
        <v>-0.71677282377919316</v>
      </c>
      <c r="M296" s="233"/>
      <c r="N296" s="233">
        <f t="shared" si="25"/>
        <v>6.3265306122448975E-2</v>
      </c>
      <c r="O296" s="233">
        <f t="shared" si="26"/>
        <v>-9.7951344430217663E-2</v>
      </c>
      <c r="P296" s="233">
        <f t="shared" si="27"/>
        <v>0.29319727891156461</v>
      </c>
      <c r="Q296" s="233">
        <f t="shared" si="28"/>
        <v>0.15740072202166064</v>
      </c>
      <c r="R296" s="233">
        <f t="shared" si="29"/>
        <v>0.12100840336134454</v>
      </c>
    </row>
    <row r="297" spans="1:18" s="64" customFormat="1" ht="13">
      <c r="A297" s="426">
        <v>39877</v>
      </c>
      <c r="B297" s="228">
        <v>2167</v>
      </c>
      <c r="C297" s="293">
        <v>2830</v>
      </c>
      <c r="D297" s="228">
        <v>2096</v>
      </c>
      <c r="E297" s="228">
        <v>1653</v>
      </c>
      <c r="F297" s="228">
        <v>688</v>
      </c>
      <c r="H297" s="233">
        <f t="shared" si="20"/>
        <v>-0.72888777680470407</v>
      </c>
      <c r="I297" s="233">
        <f t="shared" si="21"/>
        <v>-0.75749785775492717</v>
      </c>
      <c r="J297" s="233">
        <f t="shared" si="22"/>
        <v>-0.72884864165588614</v>
      </c>
      <c r="K297" s="233">
        <f t="shared" si="23"/>
        <v>-0.67104477611940294</v>
      </c>
      <c r="L297" s="233">
        <f t="shared" si="24"/>
        <v>-0.71153039832285114</v>
      </c>
      <c r="M297" s="233"/>
      <c r="N297" s="233">
        <f t="shared" si="25"/>
        <v>0.11128205128205128</v>
      </c>
      <c r="O297" s="233">
        <f t="shared" si="26"/>
        <v>-4.4886938913263584E-2</v>
      </c>
      <c r="P297" s="233">
        <f t="shared" si="27"/>
        <v>0.40388479571332886</v>
      </c>
      <c r="Q297" s="233">
        <f t="shared" si="28"/>
        <v>0.12143826322930801</v>
      </c>
      <c r="R297" s="233">
        <f t="shared" si="29"/>
        <v>0.1260229132569558</v>
      </c>
    </row>
    <row r="298" spans="1:18" s="64" customFormat="1" ht="13">
      <c r="A298" s="426">
        <v>39878</v>
      </c>
      <c r="B298" s="228">
        <v>2225</v>
      </c>
      <c r="C298" s="293">
        <v>2839</v>
      </c>
      <c r="D298" s="228">
        <v>2230</v>
      </c>
      <c r="E298" s="228">
        <v>1688</v>
      </c>
      <c r="F298" s="228">
        <v>704</v>
      </c>
      <c r="H298" s="233">
        <f t="shared" si="20"/>
        <v>-0.72739524626317076</v>
      </c>
      <c r="I298" s="233">
        <f t="shared" si="21"/>
        <v>-0.76068448115990894</v>
      </c>
      <c r="J298" s="233">
        <f t="shared" si="22"/>
        <v>-0.72356514193628363</v>
      </c>
      <c r="K298" s="233">
        <f t="shared" si="23"/>
        <v>-0.66494640730448595</v>
      </c>
      <c r="L298" s="233">
        <f t="shared" si="24"/>
        <v>-0.70739817123857029</v>
      </c>
      <c r="M298" s="233"/>
      <c r="N298" s="233">
        <f t="shared" si="25"/>
        <v>0.1203423967774421</v>
      </c>
      <c r="O298" s="233">
        <f t="shared" si="26"/>
        <v>-4.1849476881538984E-2</v>
      </c>
      <c r="P298" s="233">
        <f t="shared" si="27"/>
        <v>0.4461738002594034</v>
      </c>
      <c r="Q298" s="233">
        <f t="shared" si="28"/>
        <v>0.1039895356442119</v>
      </c>
      <c r="R298" s="233">
        <f t="shared" si="29"/>
        <v>0.12101910828025478</v>
      </c>
    </row>
    <row r="299" spans="1:18" s="64" customFormat="1" ht="13">
      <c r="A299" s="426">
        <v>39881</v>
      </c>
      <c r="B299" s="228">
        <v>2262</v>
      </c>
      <c r="C299" s="293">
        <v>2831</v>
      </c>
      <c r="D299" s="228">
        <v>2316</v>
      </c>
      <c r="E299" s="228">
        <v>1713</v>
      </c>
      <c r="F299" s="228">
        <v>728</v>
      </c>
      <c r="H299" s="233">
        <f t="shared" si="20"/>
        <v>-0.73081042484826853</v>
      </c>
      <c r="I299" s="233">
        <f t="shared" si="21"/>
        <v>-0.76955636955636952</v>
      </c>
      <c r="J299" s="233">
        <f t="shared" si="22"/>
        <v>-0.72372658952642255</v>
      </c>
      <c r="K299" s="233">
        <f t="shared" si="23"/>
        <v>-0.66279527559055118</v>
      </c>
      <c r="L299" s="233">
        <f t="shared" si="24"/>
        <v>-0.70090386195562859</v>
      </c>
      <c r="M299" s="233"/>
      <c r="N299" s="233">
        <f t="shared" si="25"/>
        <v>0.12313803376365443</v>
      </c>
      <c r="O299" s="233">
        <f t="shared" si="26"/>
        <v>-3.0811365970558027E-2</v>
      </c>
      <c r="P299" s="233">
        <f t="shared" si="27"/>
        <v>0.42523076923076925</v>
      </c>
      <c r="Q299" s="233">
        <f t="shared" si="28"/>
        <v>9.1778202676864248E-2</v>
      </c>
      <c r="R299" s="233">
        <f t="shared" si="29"/>
        <v>0.13750000000000001</v>
      </c>
    </row>
    <row r="300" spans="1:18" s="64" customFormat="1" ht="13">
      <c r="A300" s="426">
        <v>39882</v>
      </c>
      <c r="B300" s="228">
        <v>2298</v>
      </c>
      <c r="C300" s="293">
        <v>2807</v>
      </c>
      <c r="D300" s="228">
        <v>2417</v>
      </c>
      <c r="E300" s="228">
        <v>1728</v>
      </c>
      <c r="F300" s="228">
        <v>755</v>
      </c>
      <c r="H300" s="233">
        <f t="shared" si="20"/>
        <v>-0.73078725398313027</v>
      </c>
      <c r="I300" s="233">
        <f t="shared" si="21"/>
        <v>-0.77468293466045912</v>
      </c>
      <c r="J300" s="233">
        <f t="shared" si="22"/>
        <v>-0.71787089996498188</v>
      </c>
      <c r="K300" s="233">
        <f t="shared" si="23"/>
        <v>-0.6642704488051292</v>
      </c>
      <c r="L300" s="233">
        <f t="shared" si="24"/>
        <v>-0.69283970707892595</v>
      </c>
      <c r="M300" s="233"/>
      <c r="N300" s="233">
        <f t="shared" si="25"/>
        <v>0.12979351032448377</v>
      </c>
      <c r="O300" s="233">
        <f t="shared" si="26"/>
        <v>-1.9217330538085255E-2</v>
      </c>
      <c r="P300" s="233">
        <f t="shared" si="27"/>
        <v>0.4052325581395349</v>
      </c>
      <c r="Q300" s="233">
        <f t="shared" si="28"/>
        <v>9.022082018927445E-2</v>
      </c>
      <c r="R300" s="233">
        <f t="shared" si="29"/>
        <v>0.15620214395099541</v>
      </c>
    </row>
    <row r="301" spans="1:18" s="64" customFormat="1" ht="13">
      <c r="A301" s="426">
        <v>39883</v>
      </c>
      <c r="B301" s="228">
        <v>2271</v>
      </c>
      <c r="C301" s="293">
        <v>2706</v>
      </c>
      <c r="D301" s="228">
        <v>2401</v>
      </c>
      <c r="E301" s="228">
        <v>1735</v>
      </c>
      <c r="F301" s="228">
        <v>775</v>
      </c>
      <c r="H301" s="233">
        <f t="shared" si="20"/>
        <v>-0.73666512059369205</v>
      </c>
      <c r="I301" s="233">
        <f t="shared" si="21"/>
        <v>-0.7856633663366337</v>
      </c>
      <c r="J301" s="233">
        <f t="shared" si="22"/>
        <v>-0.72110581949123009</v>
      </c>
      <c r="K301" s="233">
        <f t="shared" si="23"/>
        <v>-0.66673069535151752</v>
      </c>
      <c r="L301" s="233">
        <f t="shared" si="24"/>
        <v>-0.68787756745871931</v>
      </c>
      <c r="M301" s="233"/>
      <c r="N301" s="233">
        <f t="shared" si="25"/>
        <v>8.9731285988483692E-2</v>
      </c>
      <c r="O301" s="233">
        <f t="shared" si="26"/>
        <v>-3.9744499645138397E-2</v>
      </c>
      <c r="P301" s="233">
        <f t="shared" si="27"/>
        <v>0.26301946344029459</v>
      </c>
      <c r="Q301" s="233">
        <f t="shared" si="28"/>
        <v>8.2345601996257012E-2</v>
      </c>
      <c r="R301" s="233">
        <f t="shared" si="29"/>
        <v>0.16191904047976011</v>
      </c>
    </row>
    <row r="302" spans="1:18" s="64" customFormat="1" ht="13">
      <c r="A302" s="426">
        <v>39884</v>
      </c>
      <c r="B302" s="228">
        <v>2201</v>
      </c>
      <c r="C302" s="293">
        <v>2580</v>
      </c>
      <c r="D302" s="228">
        <v>2287</v>
      </c>
      <c r="E302" s="228">
        <v>1727</v>
      </c>
      <c r="F302" s="228">
        <v>790</v>
      </c>
      <c r="H302" s="233">
        <f t="shared" si="20"/>
        <v>-0.74287383177570099</v>
      </c>
      <c r="I302" s="233">
        <f t="shared" si="21"/>
        <v>-0.79049939098660171</v>
      </c>
      <c r="J302" s="233">
        <f t="shared" si="22"/>
        <v>-0.73499420625724221</v>
      </c>
      <c r="K302" s="233">
        <f t="shared" si="23"/>
        <v>-0.67186015580467418</v>
      </c>
      <c r="L302" s="233">
        <f t="shared" si="24"/>
        <v>-0.68437874550539357</v>
      </c>
      <c r="M302" s="233"/>
      <c r="N302" s="233">
        <f t="shared" si="25"/>
        <v>1.5689893862482696E-2</v>
      </c>
      <c r="O302" s="233">
        <f t="shared" si="26"/>
        <v>-8.8339222614840993E-2</v>
      </c>
      <c r="P302" s="233">
        <f t="shared" si="27"/>
        <v>9.1125954198473288E-2</v>
      </c>
      <c r="Q302" s="233">
        <f t="shared" si="28"/>
        <v>4.4767090139140958E-2</v>
      </c>
      <c r="R302" s="233">
        <f t="shared" si="29"/>
        <v>0.14825581395348839</v>
      </c>
    </row>
    <row r="303" spans="1:18" s="64" customFormat="1" ht="13">
      <c r="A303" s="426">
        <v>39885</v>
      </c>
      <c r="B303" s="228">
        <v>2122</v>
      </c>
      <c r="C303" s="293">
        <v>2454</v>
      </c>
      <c r="D303" s="228">
        <v>2158</v>
      </c>
      <c r="E303" s="228">
        <v>1710</v>
      </c>
      <c r="F303" s="228">
        <v>796</v>
      </c>
      <c r="H303" s="233">
        <f t="shared" si="20"/>
        <v>-0.74574646537263356</v>
      </c>
      <c r="I303" s="233">
        <f t="shared" si="21"/>
        <v>-0.78953687821612351</v>
      </c>
      <c r="J303" s="233">
        <f t="shared" si="22"/>
        <v>-0.74572876163544244</v>
      </c>
      <c r="K303" s="233">
        <f t="shared" si="23"/>
        <v>-0.67863183612102984</v>
      </c>
      <c r="L303" s="233">
        <f t="shared" si="24"/>
        <v>-0.68475247524752481</v>
      </c>
      <c r="M303" s="233"/>
      <c r="N303" s="233">
        <f t="shared" si="25"/>
        <v>-4.6292134831460677E-2</v>
      </c>
      <c r="O303" s="233">
        <f t="shared" si="26"/>
        <v>-0.13561113067981684</v>
      </c>
      <c r="P303" s="233">
        <f t="shared" si="27"/>
        <v>-3.2286995515695069E-2</v>
      </c>
      <c r="Q303" s="233">
        <f t="shared" si="28"/>
        <v>1.3033175355450236E-2</v>
      </c>
      <c r="R303" s="233">
        <f t="shared" si="29"/>
        <v>0.13068181818181818</v>
      </c>
    </row>
    <row r="304" spans="1:18" s="64" customFormat="1" ht="13">
      <c r="A304" s="426">
        <v>39888</v>
      </c>
      <c r="B304" s="228">
        <v>2058</v>
      </c>
      <c r="C304" s="293">
        <v>2365</v>
      </c>
      <c r="D304" s="228">
        <v>2045</v>
      </c>
      <c r="E304" s="228">
        <v>1694</v>
      </c>
      <c r="F304" s="228">
        <v>799</v>
      </c>
      <c r="H304" s="233">
        <f t="shared" si="20"/>
        <v>-0.74567474048442905</v>
      </c>
      <c r="I304" s="233">
        <f t="shared" si="21"/>
        <v>-0.78268859689423875</v>
      </c>
      <c r="J304" s="233">
        <f t="shared" si="22"/>
        <v>-0.75497244188832979</v>
      </c>
      <c r="K304" s="233">
        <f t="shared" si="23"/>
        <v>-0.68448500651890487</v>
      </c>
      <c r="L304" s="233">
        <f t="shared" si="24"/>
        <v>-0.68580416830515145</v>
      </c>
      <c r="M304" s="233"/>
      <c r="N304" s="233">
        <f t="shared" si="25"/>
        <v>-9.0185676392572939E-2</v>
      </c>
      <c r="O304" s="233">
        <f t="shared" si="26"/>
        <v>-0.16460614623807843</v>
      </c>
      <c r="P304" s="233">
        <f t="shared" si="27"/>
        <v>-0.11701208981001728</v>
      </c>
      <c r="Q304" s="233">
        <f t="shared" si="28"/>
        <v>-1.1091652072387624E-2</v>
      </c>
      <c r="R304" s="233">
        <f t="shared" si="29"/>
        <v>9.7527472527472528E-2</v>
      </c>
    </row>
    <row r="305" spans="1:18" s="64" customFormat="1" ht="13">
      <c r="A305" s="426">
        <v>39889</v>
      </c>
      <c r="B305" s="228">
        <v>1974</v>
      </c>
      <c r="C305" s="293">
        <v>2251</v>
      </c>
      <c r="D305" s="228">
        <v>1899</v>
      </c>
      <c r="E305" s="228">
        <v>1673</v>
      </c>
      <c r="F305" s="228">
        <v>800</v>
      </c>
      <c r="H305" s="233">
        <f t="shared" si="20"/>
        <v>-0.75238334169593579</v>
      </c>
      <c r="I305" s="233">
        <f t="shared" si="21"/>
        <v>-0.78600627436068071</v>
      </c>
      <c r="J305" s="233">
        <f t="shared" si="22"/>
        <v>-0.77065217391304353</v>
      </c>
      <c r="K305" s="233">
        <f t="shared" si="23"/>
        <v>-0.68984056358917312</v>
      </c>
      <c r="L305" s="233">
        <f t="shared" si="24"/>
        <v>-0.6857816182246661</v>
      </c>
      <c r="M305" s="233"/>
      <c r="N305" s="233">
        <f t="shared" si="25"/>
        <v>-0.14099216710182769</v>
      </c>
      <c r="O305" s="233">
        <f t="shared" si="26"/>
        <v>-0.19807623797648735</v>
      </c>
      <c r="P305" s="233">
        <f t="shared" si="27"/>
        <v>-0.21431526685974348</v>
      </c>
      <c r="Q305" s="233">
        <f t="shared" si="28"/>
        <v>-3.1828703703703706E-2</v>
      </c>
      <c r="R305" s="233">
        <f t="shared" si="29"/>
        <v>5.9602649006622516E-2</v>
      </c>
    </row>
    <row r="306" spans="1:18" s="64" customFormat="1" ht="13">
      <c r="A306" s="426">
        <v>39890</v>
      </c>
      <c r="B306" s="228">
        <v>1861</v>
      </c>
      <c r="C306" s="293">
        <v>2157</v>
      </c>
      <c r="D306" s="228">
        <v>1660</v>
      </c>
      <c r="E306" s="228">
        <v>1632</v>
      </c>
      <c r="F306" s="228">
        <v>793</v>
      </c>
      <c r="H306" s="233">
        <f t="shared" si="20"/>
        <v>-0.76481738910653352</v>
      </c>
      <c r="I306" s="233">
        <f t="shared" si="21"/>
        <v>-0.79217651026110414</v>
      </c>
      <c r="J306" s="233">
        <f t="shared" si="22"/>
        <v>-0.79851923777157419</v>
      </c>
      <c r="K306" s="233">
        <f t="shared" si="23"/>
        <v>-0.6970484499721552</v>
      </c>
      <c r="L306" s="233">
        <f t="shared" si="24"/>
        <v>-0.68717948717948718</v>
      </c>
      <c r="M306" s="233"/>
      <c r="N306" s="233">
        <f t="shared" si="25"/>
        <v>-0.18053720827829151</v>
      </c>
      <c r="O306" s="233">
        <f t="shared" si="26"/>
        <v>-0.20288248337028825</v>
      </c>
      <c r="P306" s="233">
        <f t="shared" si="27"/>
        <v>-0.30862140774677216</v>
      </c>
      <c r="Q306" s="233">
        <f t="shared" si="28"/>
        <v>-5.936599423631124E-2</v>
      </c>
      <c r="R306" s="233">
        <f t="shared" si="29"/>
        <v>2.3225806451612905E-2</v>
      </c>
    </row>
    <row r="307" spans="1:18" s="64" customFormat="1" ht="13">
      <c r="A307" s="426">
        <v>39891</v>
      </c>
      <c r="B307" s="228">
        <v>1795</v>
      </c>
      <c r="C307" s="293">
        <v>2154</v>
      </c>
      <c r="D307" s="228">
        <v>1508</v>
      </c>
      <c r="E307" s="228">
        <v>1583</v>
      </c>
      <c r="F307" s="228">
        <v>776</v>
      </c>
      <c r="H307" s="233">
        <f t="shared" si="20"/>
        <v>-0.77258330165969846</v>
      </c>
      <c r="I307" s="233">
        <f t="shared" si="21"/>
        <v>-0.79250553896541764</v>
      </c>
      <c r="J307" s="233">
        <f t="shared" si="22"/>
        <v>-0.81616481774960381</v>
      </c>
      <c r="K307" s="233">
        <f t="shared" si="23"/>
        <v>-0.70466417910447765</v>
      </c>
      <c r="L307" s="233">
        <f t="shared" si="24"/>
        <v>-0.69315935152234087</v>
      </c>
      <c r="M307" s="233"/>
      <c r="N307" s="233">
        <f t="shared" si="25"/>
        <v>-0.18446160835983644</v>
      </c>
      <c r="O307" s="233">
        <f t="shared" si="26"/>
        <v>-0.16511627906976745</v>
      </c>
      <c r="P307" s="233">
        <f t="shared" si="27"/>
        <v>-0.3406209007433319</v>
      </c>
      <c r="Q307" s="233">
        <f t="shared" si="28"/>
        <v>-8.3381586566299945E-2</v>
      </c>
      <c r="R307" s="233">
        <f t="shared" si="29"/>
        <v>-1.7721518987341773E-2</v>
      </c>
    </row>
    <row r="308" spans="1:18" s="64" customFormat="1" ht="13">
      <c r="A308" s="426">
        <v>39892</v>
      </c>
      <c r="B308" s="228">
        <v>1782</v>
      </c>
      <c r="C308" s="293">
        <v>2197</v>
      </c>
      <c r="D308" s="228">
        <v>1475</v>
      </c>
      <c r="E308" s="228">
        <v>1541</v>
      </c>
      <c r="F308" s="228">
        <v>764</v>
      </c>
      <c r="H308" s="233">
        <f t="shared" si="20"/>
        <v>-0.77156774772465064</v>
      </c>
      <c r="I308" s="233">
        <f t="shared" si="21"/>
        <v>-0.78557485848135855</v>
      </c>
      <c r="J308" s="233">
        <f t="shared" si="22"/>
        <v>-0.81787875046302017</v>
      </c>
      <c r="K308" s="233">
        <f t="shared" si="23"/>
        <v>-0.70935496039230483</v>
      </c>
      <c r="L308" s="233">
        <f t="shared" si="24"/>
        <v>-0.69658459094519465</v>
      </c>
      <c r="M308" s="233"/>
      <c r="N308" s="233">
        <f t="shared" si="25"/>
        <v>-0.16022620169651272</v>
      </c>
      <c r="O308" s="233">
        <f t="shared" si="26"/>
        <v>-0.10472697636511817</v>
      </c>
      <c r="P308" s="233">
        <f t="shared" si="27"/>
        <v>-0.31649675625579238</v>
      </c>
      <c r="Q308" s="233">
        <f t="shared" si="28"/>
        <v>-9.8830409356725143E-2</v>
      </c>
      <c r="R308" s="233">
        <f t="shared" si="29"/>
        <v>-4.0201005025125629E-2</v>
      </c>
    </row>
    <row r="309" spans="1:18" s="64" customFormat="1" ht="13">
      <c r="A309" s="426">
        <v>39895</v>
      </c>
      <c r="B309" s="228">
        <v>1773</v>
      </c>
      <c r="C309" s="293">
        <v>2215</v>
      </c>
      <c r="D309" s="228">
        <v>1489</v>
      </c>
      <c r="E309" s="228">
        <v>1493</v>
      </c>
      <c r="F309" s="228">
        <v>750</v>
      </c>
      <c r="H309" s="233">
        <f t="shared" si="20"/>
        <v>-0.76926080166579902</v>
      </c>
      <c r="I309" s="233">
        <f t="shared" si="21"/>
        <v>-0.77810058104588253</v>
      </c>
      <c r="J309" s="233">
        <f t="shared" si="22"/>
        <v>-0.81401448913315011</v>
      </c>
      <c r="K309" s="233">
        <f t="shared" si="23"/>
        <v>-0.716536928042529</v>
      </c>
      <c r="L309" s="233">
        <f t="shared" si="24"/>
        <v>-0.70214455917394758</v>
      </c>
      <c r="M309" s="233"/>
      <c r="N309" s="233">
        <f t="shared" si="25"/>
        <v>-0.13848396501457727</v>
      </c>
      <c r="O309" s="233">
        <f t="shared" si="26"/>
        <v>-6.3424947145877375E-2</v>
      </c>
      <c r="P309" s="233">
        <f t="shared" si="27"/>
        <v>-0.27188264058679706</v>
      </c>
      <c r="Q309" s="233">
        <f t="shared" si="28"/>
        <v>-0.11865407319952774</v>
      </c>
      <c r="R309" s="233">
        <f t="shared" si="29"/>
        <v>-6.1326658322903627E-2</v>
      </c>
    </row>
    <row r="310" spans="1:18" s="64" customFormat="1" ht="13">
      <c r="A310" s="426">
        <v>39896</v>
      </c>
      <c r="B310" s="228">
        <v>1758</v>
      </c>
      <c r="C310" s="293">
        <v>2195</v>
      </c>
      <c r="D310" s="228">
        <v>1526</v>
      </c>
      <c r="E310" s="228">
        <v>1437</v>
      </c>
      <c r="F310" s="228">
        <v>738</v>
      </c>
      <c r="H310" s="233">
        <f t="shared" si="20"/>
        <v>-0.76926105788161181</v>
      </c>
      <c r="I310" s="233">
        <f t="shared" si="21"/>
        <v>-0.77814837275116233</v>
      </c>
      <c r="J310" s="233">
        <f t="shared" si="22"/>
        <v>-0.80881984465046353</v>
      </c>
      <c r="K310" s="233">
        <f t="shared" si="23"/>
        <v>-0.72280092592592593</v>
      </c>
      <c r="L310" s="233">
        <f t="shared" si="24"/>
        <v>-0.70420841683366731</v>
      </c>
      <c r="M310" s="233"/>
      <c r="N310" s="233">
        <f t="shared" si="25"/>
        <v>-0.10942249240121581</v>
      </c>
      <c r="O310" s="233">
        <f t="shared" si="26"/>
        <v>-2.4877832074633496E-2</v>
      </c>
      <c r="P310" s="233">
        <f t="shared" si="27"/>
        <v>-0.19641916798314901</v>
      </c>
      <c r="Q310" s="233">
        <f t="shared" si="28"/>
        <v>-0.14106395696353854</v>
      </c>
      <c r="R310" s="233">
        <f t="shared" si="29"/>
        <v>-7.7499999999999999E-2</v>
      </c>
    </row>
    <row r="311" spans="1:18" s="64" customFormat="1" ht="13">
      <c r="A311" s="426">
        <v>39897</v>
      </c>
      <c r="B311" s="228">
        <v>1740</v>
      </c>
      <c r="C311" s="293">
        <v>2169</v>
      </c>
      <c r="D311" s="228">
        <v>1544</v>
      </c>
      <c r="E311" s="228">
        <v>1398</v>
      </c>
      <c r="F311" s="228">
        <v>726</v>
      </c>
      <c r="H311" s="233">
        <f t="shared" si="20"/>
        <v>-0.77340799583279074</v>
      </c>
      <c r="I311" s="233">
        <f t="shared" si="21"/>
        <v>-0.78902830463962648</v>
      </c>
      <c r="J311" s="233">
        <f t="shared" si="22"/>
        <v>-0.80502588710695799</v>
      </c>
      <c r="K311" s="233">
        <f t="shared" si="23"/>
        <v>-0.7253977607542722</v>
      </c>
      <c r="L311" s="233">
        <f t="shared" si="24"/>
        <v>-0.7053571428571429</v>
      </c>
      <c r="M311" s="233"/>
      <c r="N311" s="233">
        <f t="shared" si="25"/>
        <v>-6.5018807092960776E-2</v>
      </c>
      <c r="O311" s="233">
        <f t="shared" si="26"/>
        <v>5.5632823365785811E-3</v>
      </c>
      <c r="P311" s="233">
        <f t="shared" si="27"/>
        <v>-6.9879518072289162E-2</v>
      </c>
      <c r="Q311" s="233">
        <f t="shared" si="28"/>
        <v>-0.14338235294117646</v>
      </c>
      <c r="R311" s="233">
        <f t="shared" si="29"/>
        <v>-8.4489281210592682E-2</v>
      </c>
    </row>
    <row r="312" spans="1:18" s="64" customFormat="1" ht="13">
      <c r="A312" s="426">
        <v>39898</v>
      </c>
      <c r="B312" s="228">
        <v>1714</v>
      </c>
      <c r="C312" s="293">
        <v>2134</v>
      </c>
      <c r="D312" s="228">
        <v>1531</v>
      </c>
      <c r="E312" s="228">
        <v>1365</v>
      </c>
      <c r="F312" s="228">
        <v>717</v>
      </c>
      <c r="H312" s="233">
        <f t="shared" si="20"/>
        <v>-0.78259766615931003</v>
      </c>
      <c r="I312" s="233">
        <f t="shared" si="21"/>
        <v>-0.80774774774774771</v>
      </c>
      <c r="J312" s="233">
        <f t="shared" si="22"/>
        <v>-0.80642306233404981</v>
      </c>
      <c r="K312" s="233">
        <f t="shared" si="23"/>
        <v>-0.72623345367027681</v>
      </c>
      <c r="L312" s="233">
        <f t="shared" si="24"/>
        <v>-0.70698814875357585</v>
      </c>
      <c r="M312" s="233"/>
      <c r="N312" s="233">
        <f t="shared" si="25"/>
        <v>-4.5125348189415042E-2</v>
      </c>
      <c r="O312" s="233">
        <f t="shared" si="26"/>
        <v>-9.285051067780872E-3</v>
      </c>
      <c r="P312" s="233">
        <f t="shared" si="27"/>
        <v>1.5251989389920425E-2</v>
      </c>
      <c r="Q312" s="233">
        <f t="shared" si="28"/>
        <v>-0.13771320277953253</v>
      </c>
      <c r="R312" s="233">
        <f t="shared" si="29"/>
        <v>-7.603092783505154E-2</v>
      </c>
    </row>
    <row r="313" spans="1:18" s="64" customFormat="1" ht="13">
      <c r="A313" s="426">
        <v>39899</v>
      </c>
      <c r="B313" s="228">
        <v>1678</v>
      </c>
      <c r="C313" s="293">
        <v>2092</v>
      </c>
      <c r="D313" s="228">
        <v>1492</v>
      </c>
      <c r="E313" s="228">
        <v>1338</v>
      </c>
      <c r="F313" s="228">
        <v>707</v>
      </c>
      <c r="H313" s="233">
        <f t="shared" si="20"/>
        <v>-0.79204362374519766</v>
      </c>
      <c r="I313" s="233">
        <f t="shared" si="21"/>
        <v>-0.82293694456199751</v>
      </c>
      <c r="J313" s="233">
        <f t="shared" si="22"/>
        <v>-0.81104356636271535</v>
      </c>
      <c r="K313" s="233">
        <f t="shared" si="23"/>
        <v>-0.72782750203417412</v>
      </c>
      <c r="L313" s="233">
        <f t="shared" si="24"/>
        <v>-0.70965092402464069</v>
      </c>
      <c r="M313" s="233"/>
      <c r="N313" s="233">
        <f t="shared" si="25"/>
        <v>-5.8361391694725026E-2</v>
      </c>
      <c r="O313" s="233">
        <f t="shared" si="26"/>
        <v>-4.7792444242148381E-2</v>
      </c>
      <c r="P313" s="233">
        <f t="shared" si="27"/>
        <v>1.152542372881356E-2</v>
      </c>
      <c r="Q313" s="233">
        <f t="shared" si="28"/>
        <v>-0.1317326411421155</v>
      </c>
      <c r="R313" s="233">
        <f t="shared" si="29"/>
        <v>-7.4607329842931933E-2</v>
      </c>
    </row>
    <row r="314" spans="1:18" s="64" customFormat="1" ht="13">
      <c r="A314" s="426">
        <v>39902</v>
      </c>
      <c r="B314" s="228">
        <v>1646</v>
      </c>
      <c r="C314" s="293">
        <v>2078</v>
      </c>
      <c r="D314" s="228">
        <v>1434</v>
      </c>
      <c r="E314" s="228">
        <v>1313</v>
      </c>
      <c r="F314" s="228">
        <v>696</v>
      </c>
      <c r="H314" s="233">
        <f t="shared" si="20"/>
        <v>-0.79631233758198239</v>
      </c>
      <c r="I314" s="233">
        <f t="shared" si="21"/>
        <v>-0.82673226048528303</v>
      </c>
      <c r="J314" s="233">
        <f t="shared" si="22"/>
        <v>-0.81771958815304435</v>
      </c>
      <c r="K314" s="233">
        <f t="shared" si="23"/>
        <v>-0.72798839859125752</v>
      </c>
      <c r="L314" s="233">
        <f t="shared" si="24"/>
        <v>-0.71203971865949522</v>
      </c>
      <c r="M314" s="233"/>
      <c r="N314" s="233">
        <f t="shared" si="25"/>
        <v>-7.1630005640157923E-2</v>
      </c>
      <c r="O314" s="233">
        <f t="shared" si="26"/>
        <v>-6.1851015801354402E-2</v>
      </c>
      <c r="P314" s="233">
        <f t="shared" si="27"/>
        <v>-3.6937541974479515E-2</v>
      </c>
      <c r="Q314" s="233">
        <f t="shared" si="28"/>
        <v>-0.12056262558606833</v>
      </c>
      <c r="R314" s="233">
        <f t="shared" si="29"/>
        <v>-7.1999999999999995E-2</v>
      </c>
    </row>
    <row r="315" spans="1:18" s="64" customFormat="1" ht="13">
      <c r="A315" s="426">
        <v>39903</v>
      </c>
      <c r="B315" s="228">
        <v>1615</v>
      </c>
      <c r="C315" s="293">
        <v>2066</v>
      </c>
      <c r="D315" s="228">
        <v>1374</v>
      </c>
      <c r="E315" s="228">
        <v>1288</v>
      </c>
      <c r="F315" s="228">
        <v>688</v>
      </c>
      <c r="H315" s="233">
        <f t="shared" si="20"/>
        <v>-0.79531051964512045</v>
      </c>
      <c r="I315" s="233">
        <f t="shared" si="21"/>
        <v>-0.82051950308400656</v>
      </c>
      <c r="J315" s="233">
        <f t="shared" si="22"/>
        <v>-0.82309772112784862</v>
      </c>
      <c r="K315" s="233">
        <f t="shared" si="23"/>
        <v>-0.73121869782971616</v>
      </c>
      <c r="L315" s="233">
        <f t="shared" si="24"/>
        <v>-0.7123745819397993</v>
      </c>
      <c r="M315" s="233"/>
      <c r="N315" s="233">
        <f t="shared" si="25"/>
        <v>-8.1342434584755402E-2</v>
      </c>
      <c r="O315" s="233">
        <f t="shared" si="26"/>
        <v>-5.8769931662870159E-2</v>
      </c>
      <c r="P315" s="233">
        <f t="shared" si="27"/>
        <v>-9.9606815203145474E-2</v>
      </c>
      <c r="Q315" s="233">
        <f t="shared" si="28"/>
        <v>-0.10368823938761308</v>
      </c>
      <c r="R315" s="233">
        <f t="shared" si="29"/>
        <v>-6.7750677506775062E-2</v>
      </c>
    </row>
    <row r="316" spans="1:18" s="64" customFormat="1" ht="13">
      <c r="A316" s="426">
        <v>39904</v>
      </c>
      <c r="B316" s="228">
        <v>1574</v>
      </c>
      <c r="C316" s="293">
        <v>2039</v>
      </c>
      <c r="D316" s="228">
        <v>1293</v>
      </c>
      <c r="E316" s="228">
        <v>1268</v>
      </c>
      <c r="F316" s="228">
        <v>680</v>
      </c>
      <c r="H316" s="233">
        <f t="shared" si="20"/>
        <v>-0.79438275636838662</v>
      </c>
      <c r="I316" s="233">
        <f t="shared" si="21"/>
        <v>-0.81382395909422933</v>
      </c>
      <c r="J316" s="233">
        <f t="shared" si="22"/>
        <v>-0.82950949367088611</v>
      </c>
      <c r="K316" s="233">
        <f t="shared" si="23"/>
        <v>-0.73406040268456374</v>
      </c>
      <c r="L316" s="233">
        <f t="shared" si="24"/>
        <v>-0.71295905445335583</v>
      </c>
      <c r="M316" s="233"/>
      <c r="N316" s="233">
        <f t="shared" si="25"/>
        <v>-9.5402298850574718E-2</v>
      </c>
      <c r="O316" s="233">
        <f t="shared" si="26"/>
        <v>-5.9935454126325498E-2</v>
      </c>
      <c r="P316" s="233">
        <f t="shared" si="27"/>
        <v>-0.16256476683937823</v>
      </c>
      <c r="Q316" s="233">
        <f t="shared" si="28"/>
        <v>-9.2989985693848351E-2</v>
      </c>
      <c r="R316" s="233">
        <f t="shared" si="29"/>
        <v>-6.3360881542699726E-2</v>
      </c>
    </row>
    <row r="317" spans="1:18" s="64" customFormat="1" ht="13">
      <c r="A317" s="426">
        <v>39905</v>
      </c>
      <c r="B317" s="228">
        <v>1538</v>
      </c>
      <c r="C317" s="293">
        <v>2001</v>
      </c>
      <c r="D317" s="228">
        <v>1233</v>
      </c>
      <c r="E317" s="228">
        <v>1250</v>
      </c>
      <c r="F317" s="228">
        <v>673</v>
      </c>
      <c r="H317" s="233">
        <f t="shared" si="20"/>
        <v>-0.8</v>
      </c>
      <c r="I317" s="233">
        <f t="shared" si="21"/>
        <v>-0.82066678616239475</v>
      </c>
      <c r="J317" s="233">
        <f t="shared" si="22"/>
        <v>-0.83660217333686726</v>
      </c>
      <c r="K317" s="233">
        <f t="shared" si="23"/>
        <v>-0.73639814424293548</v>
      </c>
      <c r="L317" s="233">
        <f t="shared" si="24"/>
        <v>-0.71325095867064336</v>
      </c>
      <c r="M317" s="233"/>
      <c r="N317" s="233">
        <f t="shared" si="25"/>
        <v>-0.10268378063010501</v>
      </c>
      <c r="O317" s="233">
        <f t="shared" si="26"/>
        <v>-6.2324273664479853E-2</v>
      </c>
      <c r="P317" s="233">
        <f t="shared" si="27"/>
        <v>-0.19464402351404311</v>
      </c>
      <c r="Q317" s="233">
        <f t="shared" si="28"/>
        <v>-8.4249084249084255E-2</v>
      </c>
      <c r="R317" s="233">
        <f t="shared" si="29"/>
        <v>-6.1366806136680614E-2</v>
      </c>
    </row>
    <row r="318" spans="1:18" s="64" customFormat="1" ht="13">
      <c r="A318" s="426">
        <v>39906</v>
      </c>
      <c r="B318" s="228">
        <v>1506</v>
      </c>
      <c r="C318" s="293">
        <v>1962</v>
      </c>
      <c r="D318" s="228">
        <v>1186</v>
      </c>
      <c r="E318" s="228">
        <v>1236</v>
      </c>
      <c r="F318" s="228">
        <v>666</v>
      </c>
      <c r="H318" s="233">
        <f t="shared" ref="H318:H381" si="30">(B318-B67)/B67</f>
        <v>-0.80535091120589375</v>
      </c>
      <c r="I318" s="233">
        <f t="shared" ref="I318:I381" si="31">(C318-C67)/C67</f>
        <v>-0.82677026311142499</v>
      </c>
      <c r="J318" s="233">
        <f t="shared" ref="J318:J381" si="32">(D318-D67)/D67</f>
        <v>-0.84295550847457623</v>
      </c>
      <c r="K318" s="233">
        <f t="shared" ref="K318:K381" si="33">(E318-E67)/E67</f>
        <v>-0.73885484893302344</v>
      </c>
      <c r="L318" s="233">
        <f t="shared" ref="L318:L381" si="34">(F318-F67)/F67</f>
        <v>-0.71514114627887082</v>
      </c>
      <c r="M318" s="233"/>
      <c r="N318" s="233">
        <f t="shared" si="25"/>
        <v>-0.10250297973778308</v>
      </c>
      <c r="O318" s="233">
        <f t="shared" si="26"/>
        <v>-6.2141491395793502E-2</v>
      </c>
      <c r="P318" s="233">
        <f t="shared" si="27"/>
        <v>-0.20509383378016086</v>
      </c>
      <c r="Q318" s="233">
        <f t="shared" si="28"/>
        <v>-7.623318385650224E-2</v>
      </c>
      <c r="R318" s="233">
        <f t="shared" si="29"/>
        <v>-5.7991513437057989E-2</v>
      </c>
    </row>
    <row r="319" spans="1:18" s="64" customFormat="1" ht="13">
      <c r="A319" s="426">
        <v>39909</v>
      </c>
      <c r="B319" s="228">
        <v>1486</v>
      </c>
      <c r="C319" s="293">
        <v>1961</v>
      </c>
      <c r="D319" s="228">
        <v>1143</v>
      </c>
      <c r="E319" s="228">
        <v>1220</v>
      </c>
      <c r="F319" s="228">
        <v>660</v>
      </c>
      <c r="H319" s="233">
        <f t="shared" si="30"/>
        <v>-0.80803513757912415</v>
      </c>
      <c r="I319" s="233">
        <f t="shared" si="31"/>
        <v>-0.82728553813633965</v>
      </c>
      <c r="J319" s="233">
        <f t="shared" si="32"/>
        <v>-0.8486894360603654</v>
      </c>
      <c r="K319" s="233">
        <f t="shared" si="33"/>
        <v>-0.7419627749576988</v>
      </c>
      <c r="L319" s="233">
        <f t="shared" si="34"/>
        <v>-0.71649484536082475</v>
      </c>
      <c r="M319" s="233"/>
      <c r="N319" s="233">
        <f t="shared" si="25"/>
        <v>-9.7205346294046174E-2</v>
      </c>
      <c r="O319" s="233">
        <f t="shared" si="26"/>
        <v>-5.6304138594802697E-2</v>
      </c>
      <c r="P319" s="233">
        <f t="shared" si="27"/>
        <v>-0.20292887029288703</v>
      </c>
      <c r="Q319" s="233">
        <f t="shared" si="28"/>
        <v>-7.0830159939070825E-2</v>
      </c>
      <c r="R319" s="233">
        <f t="shared" si="29"/>
        <v>-5.1724137931034482E-2</v>
      </c>
    </row>
    <row r="320" spans="1:18" s="64" customFormat="1" ht="13">
      <c r="A320" s="426">
        <v>39910</v>
      </c>
      <c r="B320" s="228">
        <v>1466</v>
      </c>
      <c r="C320" s="293">
        <v>1972</v>
      </c>
      <c r="D320" s="228">
        <v>1107</v>
      </c>
      <c r="E320" s="228">
        <v>1183</v>
      </c>
      <c r="F320" s="228">
        <v>655</v>
      </c>
      <c r="H320" s="233">
        <f t="shared" si="30"/>
        <v>-0.81093629094660824</v>
      </c>
      <c r="I320" s="233">
        <f t="shared" si="31"/>
        <v>-0.82624019737421794</v>
      </c>
      <c r="J320" s="233">
        <f t="shared" si="32"/>
        <v>-0.85460992907801414</v>
      </c>
      <c r="K320" s="233">
        <f t="shared" si="33"/>
        <v>-0.74925816023738867</v>
      </c>
      <c r="L320" s="233">
        <f t="shared" si="34"/>
        <v>-0.71815834767641995</v>
      </c>
      <c r="M320" s="233"/>
      <c r="N320" s="233">
        <f t="shared" si="25"/>
        <v>-9.2260061919504643E-2</v>
      </c>
      <c r="O320" s="233">
        <f t="shared" si="26"/>
        <v>-4.5498547918683449E-2</v>
      </c>
      <c r="P320" s="233">
        <f t="shared" si="27"/>
        <v>-0.1943231441048035</v>
      </c>
      <c r="Q320" s="233">
        <f t="shared" si="28"/>
        <v>-8.1521739130434784E-2</v>
      </c>
      <c r="R320" s="233">
        <f t="shared" si="29"/>
        <v>-4.7965116279069769E-2</v>
      </c>
    </row>
    <row r="321" spans="1:18" s="64" customFormat="1" ht="13">
      <c r="A321" s="426">
        <v>39911</v>
      </c>
      <c r="B321" s="228">
        <v>1463</v>
      </c>
      <c r="C321" s="293">
        <v>1993</v>
      </c>
      <c r="D321" s="228">
        <v>1114</v>
      </c>
      <c r="E321" s="228">
        <v>1159</v>
      </c>
      <c r="F321" s="228">
        <v>642</v>
      </c>
      <c r="H321" s="233">
        <f t="shared" si="30"/>
        <v>-0.81146907216494846</v>
      </c>
      <c r="I321" s="233">
        <f t="shared" si="31"/>
        <v>-0.82304892124655948</v>
      </c>
      <c r="J321" s="233">
        <f t="shared" si="32"/>
        <v>-0.85581154543101212</v>
      </c>
      <c r="K321" s="233">
        <f t="shared" si="33"/>
        <v>-0.75377097939239435</v>
      </c>
      <c r="L321" s="233">
        <f t="shared" si="34"/>
        <v>-0.72469982847341341</v>
      </c>
      <c r="M321" s="233"/>
      <c r="N321" s="233">
        <f t="shared" si="25"/>
        <v>-7.0520965692503171E-2</v>
      </c>
      <c r="O321" s="233">
        <f t="shared" si="26"/>
        <v>-2.2560078469838155E-2</v>
      </c>
      <c r="P321" s="233">
        <f t="shared" si="27"/>
        <v>-0.13843774168600154</v>
      </c>
      <c r="Q321" s="233">
        <f t="shared" si="28"/>
        <v>-8.5962145110410101E-2</v>
      </c>
      <c r="R321" s="233">
        <f t="shared" si="29"/>
        <v>-5.5882352941176473E-2</v>
      </c>
    </row>
    <row r="322" spans="1:18" s="64" customFormat="1" ht="13">
      <c r="A322" s="426">
        <v>39912</v>
      </c>
      <c r="B322" s="228">
        <v>1478</v>
      </c>
      <c r="C322" s="293">
        <v>2024</v>
      </c>
      <c r="D322" s="228">
        <v>1144</v>
      </c>
      <c r="E322" s="228">
        <v>1153</v>
      </c>
      <c r="F322" s="228">
        <v>635</v>
      </c>
      <c r="H322" s="233">
        <f t="shared" si="30"/>
        <v>-0.81106992202479866</v>
      </c>
      <c r="I322" s="233">
        <f t="shared" si="31"/>
        <v>-0.82192503959176488</v>
      </c>
      <c r="J322" s="233">
        <f t="shared" si="32"/>
        <v>-0.85456394609712683</v>
      </c>
      <c r="K322" s="233">
        <f t="shared" si="33"/>
        <v>-0.75284030010718117</v>
      </c>
      <c r="L322" s="233">
        <f t="shared" si="34"/>
        <v>-0.7286324786324786</v>
      </c>
      <c r="M322" s="233"/>
      <c r="N322" s="233">
        <f t="shared" si="25"/>
        <v>-3.9011703511053319E-2</v>
      </c>
      <c r="O322" s="233">
        <f t="shared" si="26"/>
        <v>1.1494252873563218E-2</v>
      </c>
      <c r="P322" s="233">
        <f t="shared" si="27"/>
        <v>-7.2181670721816707E-2</v>
      </c>
      <c r="Q322" s="233">
        <f t="shared" si="28"/>
        <v>-7.7600000000000002E-2</v>
      </c>
      <c r="R322" s="233">
        <f t="shared" si="29"/>
        <v>-5.6463595839524518E-2</v>
      </c>
    </row>
    <row r="323" spans="1:18" s="64" customFormat="1" ht="13">
      <c r="A323" s="426">
        <v>39917</v>
      </c>
      <c r="B323" s="228">
        <v>1492</v>
      </c>
      <c r="C323" s="293">
        <v>2033</v>
      </c>
      <c r="D323" s="228">
        <v>1185</v>
      </c>
      <c r="E323" s="228">
        <v>1158</v>
      </c>
      <c r="F323" s="228">
        <v>628</v>
      </c>
      <c r="H323" s="233">
        <f t="shared" si="30"/>
        <v>-0.81087590315629354</v>
      </c>
      <c r="I323" s="233">
        <f t="shared" si="31"/>
        <v>-0.8229710902124695</v>
      </c>
      <c r="J323" s="233">
        <f t="shared" si="32"/>
        <v>-0.85120542440984426</v>
      </c>
      <c r="K323" s="233">
        <f t="shared" si="33"/>
        <v>-0.75171526586620929</v>
      </c>
      <c r="L323" s="233">
        <f t="shared" si="34"/>
        <v>-0.73242437153813378</v>
      </c>
      <c r="M323" s="233"/>
      <c r="N323" s="233">
        <f t="shared" si="25"/>
        <v>-9.2961487383798145E-3</v>
      </c>
      <c r="O323" s="233">
        <f t="shared" si="26"/>
        <v>3.6187563710499492E-2</v>
      </c>
      <c r="P323" s="233">
        <f t="shared" si="27"/>
        <v>-8.4317032040472171E-4</v>
      </c>
      <c r="Q323" s="233">
        <f t="shared" si="28"/>
        <v>-6.3106796116504854E-2</v>
      </c>
      <c r="R323" s="233">
        <f t="shared" si="29"/>
        <v>-5.7057057057057055E-2</v>
      </c>
    </row>
    <row r="324" spans="1:18" s="64" customFormat="1" ht="13">
      <c r="A324" s="426">
        <v>39918</v>
      </c>
      <c r="B324" s="228">
        <v>1534</v>
      </c>
      <c r="C324" s="293">
        <v>2077</v>
      </c>
      <c r="D324" s="228">
        <v>1281</v>
      </c>
      <c r="E324" s="228">
        <v>1165</v>
      </c>
      <c r="F324" s="228">
        <v>622</v>
      </c>
      <c r="H324" s="233">
        <f t="shared" si="30"/>
        <v>-0.80731063936691372</v>
      </c>
      <c r="I324" s="233">
        <f t="shared" si="31"/>
        <v>-0.82074738931561231</v>
      </c>
      <c r="J324" s="233">
        <f t="shared" si="32"/>
        <v>-0.84144077237281845</v>
      </c>
      <c r="K324" s="233">
        <f t="shared" si="33"/>
        <v>-0.75133404482390609</v>
      </c>
      <c r="L324" s="233">
        <f t="shared" si="34"/>
        <v>-0.73520647083865476</v>
      </c>
      <c r="M324" s="233"/>
      <c r="N324" s="233">
        <f t="shared" si="25"/>
        <v>3.2301480484522208E-2</v>
      </c>
      <c r="O324" s="233">
        <f t="shared" si="26"/>
        <v>5.9153493115757266E-2</v>
      </c>
      <c r="P324" s="233">
        <f t="shared" si="27"/>
        <v>0.12073490813648294</v>
      </c>
      <c r="Q324" s="233">
        <f t="shared" si="28"/>
        <v>-4.5081967213114756E-2</v>
      </c>
      <c r="R324" s="233">
        <f t="shared" si="29"/>
        <v>-5.7575757575757579E-2</v>
      </c>
    </row>
    <row r="325" spans="1:18" s="64" customFormat="1" ht="13">
      <c r="A325" s="426">
        <v>39919</v>
      </c>
      <c r="B325" s="228">
        <v>1604</v>
      </c>
      <c r="C325" s="293">
        <v>2140</v>
      </c>
      <c r="D325" s="228">
        <v>1413</v>
      </c>
      <c r="E325" s="228">
        <v>1203</v>
      </c>
      <c r="F325" s="228">
        <v>625</v>
      </c>
      <c r="H325" s="233">
        <f t="shared" si="30"/>
        <v>-0.79841648862636672</v>
      </c>
      <c r="I325" s="233">
        <f t="shared" si="31"/>
        <v>-0.81324722925211623</v>
      </c>
      <c r="J325" s="233">
        <f t="shared" si="32"/>
        <v>-0.8268382352941176</v>
      </c>
      <c r="K325" s="233">
        <f t="shared" si="33"/>
        <v>-0.74431455897980869</v>
      </c>
      <c r="L325" s="233">
        <f t="shared" si="34"/>
        <v>-0.73528166031342657</v>
      </c>
      <c r="M325" s="233"/>
      <c r="N325" s="233">
        <f t="shared" si="25"/>
        <v>9.4133697135061395E-2</v>
      </c>
      <c r="O325" s="233">
        <f t="shared" si="26"/>
        <v>8.5192697768762676E-2</v>
      </c>
      <c r="P325" s="233">
        <f t="shared" si="27"/>
        <v>0.27642276422764228</v>
      </c>
      <c r="Q325" s="233">
        <f t="shared" si="28"/>
        <v>1.69061707523246E-2</v>
      </c>
      <c r="R325" s="233">
        <f t="shared" si="29"/>
        <v>-4.5801526717557252E-2</v>
      </c>
    </row>
    <row r="326" spans="1:18" s="64" customFormat="1" ht="13">
      <c r="A326" s="426">
        <v>39920</v>
      </c>
      <c r="B326" s="228">
        <v>1682</v>
      </c>
      <c r="C326" s="293">
        <v>2209</v>
      </c>
      <c r="D326" s="228">
        <v>1555</v>
      </c>
      <c r="E326" s="228">
        <v>1241</v>
      </c>
      <c r="F326" s="228">
        <v>637</v>
      </c>
      <c r="H326" s="233">
        <f t="shared" si="30"/>
        <v>-0.78887912639638513</v>
      </c>
      <c r="I326" s="233">
        <f t="shared" si="31"/>
        <v>-0.80447866879093644</v>
      </c>
      <c r="J326" s="233">
        <f t="shared" si="32"/>
        <v>-0.81237934362934361</v>
      </c>
      <c r="K326" s="233">
        <f t="shared" si="33"/>
        <v>-0.73868182775321123</v>
      </c>
      <c r="L326" s="233">
        <f t="shared" si="34"/>
        <v>-0.73291404612159328</v>
      </c>
      <c r="M326" s="233"/>
      <c r="N326" s="233">
        <f t="shared" si="25"/>
        <v>0.1496924128503076</v>
      </c>
      <c r="O326" s="233">
        <f t="shared" si="26"/>
        <v>0.10837932764676367</v>
      </c>
      <c r="P326" s="233">
        <f t="shared" si="27"/>
        <v>0.39587073608617596</v>
      </c>
      <c r="Q326" s="233">
        <f t="shared" si="28"/>
        <v>7.0750647109577222E-2</v>
      </c>
      <c r="R326" s="233">
        <f t="shared" si="29"/>
        <v>-7.7881619937694704E-3</v>
      </c>
    </row>
    <row r="327" spans="1:18" s="64" customFormat="1" ht="13">
      <c r="A327" s="426">
        <v>39923</v>
      </c>
      <c r="B327" s="228">
        <v>1737</v>
      </c>
      <c r="C327" s="293">
        <v>2285</v>
      </c>
      <c r="D327" s="228">
        <v>1612</v>
      </c>
      <c r="E327" s="228">
        <v>1279</v>
      </c>
      <c r="F327" s="228">
        <v>651</v>
      </c>
      <c r="H327" s="233">
        <f t="shared" si="30"/>
        <v>-0.78390146802687233</v>
      </c>
      <c r="I327" s="233">
        <f t="shared" si="31"/>
        <v>-0.79844756108317894</v>
      </c>
      <c r="J327" s="233">
        <f t="shared" si="32"/>
        <v>-0.808414547183266</v>
      </c>
      <c r="K327" s="233">
        <f t="shared" si="33"/>
        <v>-0.73337502605795291</v>
      </c>
      <c r="L327" s="233">
        <f t="shared" si="34"/>
        <v>-0.7297633872976339</v>
      </c>
      <c r="M327" s="233"/>
      <c r="N327" s="233">
        <f t="shared" si="25"/>
        <v>0.17523680649526388</v>
      </c>
      <c r="O327" s="233">
        <f t="shared" si="26"/>
        <v>0.12895256916996048</v>
      </c>
      <c r="P327" s="233">
        <f t="shared" si="27"/>
        <v>0.40909090909090912</v>
      </c>
      <c r="Q327" s="233">
        <f t="shared" si="28"/>
        <v>0.10928013876843018</v>
      </c>
      <c r="R327" s="233">
        <f t="shared" si="29"/>
        <v>2.5196850393700787E-2</v>
      </c>
    </row>
    <row r="328" spans="1:18" s="64" customFormat="1" ht="13">
      <c r="A328" s="426">
        <v>39924</v>
      </c>
      <c r="B328" s="228">
        <v>1797</v>
      </c>
      <c r="C328" s="293">
        <v>2393</v>
      </c>
      <c r="D328" s="228">
        <v>1666</v>
      </c>
      <c r="E328" s="228">
        <v>1308</v>
      </c>
      <c r="F328" s="228">
        <v>661</v>
      </c>
      <c r="H328" s="233">
        <f t="shared" si="30"/>
        <v>-0.78093380470559548</v>
      </c>
      <c r="I328" s="233">
        <f t="shared" si="31"/>
        <v>-0.79388458225667524</v>
      </c>
      <c r="J328" s="233">
        <f t="shared" si="32"/>
        <v>-0.80630159283804204</v>
      </c>
      <c r="K328" s="233">
        <f t="shared" si="33"/>
        <v>-0.73119605425400735</v>
      </c>
      <c r="L328" s="233">
        <f t="shared" si="34"/>
        <v>-0.72865353037766833</v>
      </c>
      <c r="M328" s="233"/>
      <c r="N328" s="233">
        <f t="shared" si="25"/>
        <v>0.20442359249329758</v>
      </c>
      <c r="O328" s="233">
        <f t="shared" si="26"/>
        <v>0.17707820954254797</v>
      </c>
      <c r="P328" s="233">
        <f t="shared" si="27"/>
        <v>0.40590717299578061</v>
      </c>
      <c r="Q328" s="233">
        <f t="shared" si="28"/>
        <v>0.12953367875647667</v>
      </c>
      <c r="R328" s="233">
        <f t="shared" si="29"/>
        <v>5.2547770700636945E-2</v>
      </c>
    </row>
    <row r="329" spans="1:18" s="64" customFormat="1" ht="13">
      <c r="A329" s="426">
        <v>39925</v>
      </c>
      <c r="B329" s="228">
        <v>1869</v>
      </c>
      <c r="C329" s="293">
        <v>2501</v>
      </c>
      <c r="D329" s="228">
        <v>1746</v>
      </c>
      <c r="E329" s="228">
        <v>1350</v>
      </c>
      <c r="F329" s="228">
        <v>672</v>
      </c>
      <c r="H329" s="233">
        <f t="shared" si="30"/>
        <v>-0.77616766467065867</v>
      </c>
      <c r="I329" s="233">
        <f t="shared" si="31"/>
        <v>-0.7897966044713397</v>
      </c>
      <c r="J329" s="233">
        <f t="shared" si="32"/>
        <v>-0.79947168944527391</v>
      </c>
      <c r="K329" s="233">
        <f t="shared" si="33"/>
        <v>-0.72638832590190516</v>
      </c>
      <c r="L329" s="233">
        <f t="shared" si="34"/>
        <v>-0.72760437778678555</v>
      </c>
      <c r="M329" s="233"/>
      <c r="N329" s="233">
        <f t="shared" ref="N329:N392" si="35">((B329-(LOOKUP(A324,B324)))/(LOOKUP(A324,B324)))</f>
        <v>0.2183833116036506</v>
      </c>
      <c r="O329" s="233">
        <f t="shared" ref="O329:O392" si="36">((C329-(LOOKUP(A324,C324)))/(LOOKUP(A324,C324)))</f>
        <v>0.20414058738565238</v>
      </c>
      <c r="P329" s="233">
        <f t="shared" ref="P329:P392" si="37">((D329-(LOOKUP(A324,D324)))/(LOOKUP(A324,D324)))</f>
        <v>0.36299765807962531</v>
      </c>
      <c r="Q329" s="233">
        <f t="shared" ref="Q329:Q392" si="38">((E329-(LOOKUP(A324,E324)))/(LOOKUP(A324,E324)))</f>
        <v>0.15879828326180256</v>
      </c>
      <c r="R329" s="233">
        <f t="shared" ref="R329:R392" si="39">((F329-(LOOKUP(A324,F324)))/(LOOKUP(A324,F324)))</f>
        <v>8.0385852090032156E-2</v>
      </c>
    </row>
    <row r="330" spans="1:18" s="64" customFormat="1" ht="13">
      <c r="A330" s="426">
        <v>39926</v>
      </c>
      <c r="B330" s="228">
        <v>1897</v>
      </c>
      <c r="C330" s="293">
        <v>2539</v>
      </c>
      <c r="D330" s="228">
        <v>1743</v>
      </c>
      <c r="E330" s="228">
        <v>1396</v>
      </c>
      <c r="F330" s="228">
        <v>684</v>
      </c>
      <c r="H330" s="233">
        <f t="shared" si="30"/>
        <v>-0.77812865497076023</v>
      </c>
      <c r="I330" s="233">
        <f t="shared" si="31"/>
        <v>-0.79270084911822336</v>
      </c>
      <c r="J330" s="233">
        <f t="shared" si="32"/>
        <v>-0.80364988171679619</v>
      </c>
      <c r="K330" s="233">
        <f t="shared" si="33"/>
        <v>-0.72241002187313585</v>
      </c>
      <c r="L330" s="233">
        <f t="shared" si="34"/>
        <v>-0.7288941736028538</v>
      </c>
      <c r="M330" s="233"/>
      <c r="N330" s="233">
        <f t="shared" si="35"/>
        <v>0.18266832917705736</v>
      </c>
      <c r="O330" s="233">
        <f t="shared" si="36"/>
        <v>0.18644859813084111</v>
      </c>
      <c r="P330" s="233">
        <f t="shared" si="37"/>
        <v>0.23354564755838642</v>
      </c>
      <c r="Q330" s="233">
        <f t="shared" si="38"/>
        <v>0.16043225270157938</v>
      </c>
      <c r="R330" s="233">
        <f t="shared" si="39"/>
        <v>9.4399999999999998E-2</v>
      </c>
    </row>
    <row r="331" spans="1:18" s="64" customFormat="1" ht="13">
      <c r="A331" s="426">
        <v>39927</v>
      </c>
      <c r="B331" s="228">
        <v>1873</v>
      </c>
      <c r="C331" s="293">
        <v>2494</v>
      </c>
      <c r="D331" s="228">
        <v>1662</v>
      </c>
      <c r="E331" s="228">
        <v>1435</v>
      </c>
      <c r="F331" s="228">
        <v>692</v>
      </c>
      <c r="H331" s="233">
        <f t="shared" si="30"/>
        <v>-0.78864816068607535</v>
      </c>
      <c r="I331" s="233">
        <f t="shared" si="31"/>
        <v>-0.8058388478007007</v>
      </c>
      <c r="J331" s="233">
        <f t="shared" si="32"/>
        <v>-0.81840034965034969</v>
      </c>
      <c r="K331" s="233">
        <f t="shared" si="33"/>
        <v>-0.72103421461897355</v>
      </c>
      <c r="L331" s="233">
        <f t="shared" si="34"/>
        <v>-0.731990704879938</v>
      </c>
      <c r="M331" s="233"/>
      <c r="N331" s="233">
        <f t="shared" si="35"/>
        <v>0.11355529131985731</v>
      </c>
      <c r="O331" s="233">
        <f t="shared" si="36"/>
        <v>0.12901765504753282</v>
      </c>
      <c r="P331" s="233">
        <f t="shared" si="37"/>
        <v>6.8810289389067525E-2</v>
      </c>
      <c r="Q331" s="233">
        <f t="shared" si="38"/>
        <v>0.1563255439161966</v>
      </c>
      <c r="R331" s="233">
        <f t="shared" si="39"/>
        <v>8.6342229199372053E-2</v>
      </c>
    </row>
    <row r="332" spans="1:18" s="64" customFormat="1" ht="13">
      <c r="A332" s="426">
        <v>39930</v>
      </c>
      <c r="B332" s="228">
        <v>1839</v>
      </c>
      <c r="C332" s="293">
        <v>2443</v>
      </c>
      <c r="D332" s="228">
        <v>1575</v>
      </c>
      <c r="E332" s="228">
        <v>1453</v>
      </c>
      <c r="F332" s="228">
        <v>698</v>
      </c>
      <c r="H332" s="233">
        <f t="shared" si="30"/>
        <v>-0.7997168372903507</v>
      </c>
      <c r="I332" s="233">
        <f t="shared" si="31"/>
        <v>-0.82014282559081209</v>
      </c>
      <c r="J332" s="233">
        <f t="shared" si="32"/>
        <v>-0.83028017241379315</v>
      </c>
      <c r="K332" s="233">
        <f t="shared" si="33"/>
        <v>-0.72460197119029568</v>
      </c>
      <c r="L332" s="233">
        <f t="shared" si="34"/>
        <v>-0.73729770417764395</v>
      </c>
      <c r="M332" s="233"/>
      <c r="N332" s="233">
        <f t="shared" si="35"/>
        <v>5.8721934369602762E-2</v>
      </c>
      <c r="O332" s="233">
        <f t="shared" si="36"/>
        <v>6.9146608315098473E-2</v>
      </c>
      <c r="P332" s="233">
        <f t="shared" si="37"/>
        <v>-2.295285359801489E-2</v>
      </c>
      <c r="Q332" s="233">
        <f t="shared" si="38"/>
        <v>0.13604378420641125</v>
      </c>
      <c r="R332" s="233">
        <f t="shared" si="39"/>
        <v>7.2196620583717355E-2</v>
      </c>
    </row>
    <row r="333" spans="1:18" s="64" customFormat="1" ht="13">
      <c r="A333" s="426">
        <v>39931</v>
      </c>
      <c r="B333" s="228">
        <v>1790</v>
      </c>
      <c r="C333" s="293">
        <v>2364</v>
      </c>
      <c r="D333" s="228">
        <v>1497</v>
      </c>
      <c r="E333" s="228">
        <v>1447</v>
      </c>
      <c r="F333" s="228">
        <v>697</v>
      </c>
      <c r="H333" s="233">
        <f t="shared" si="30"/>
        <v>-0.80812520098617213</v>
      </c>
      <c r="I333" s="233">
        <f t="shared" si="31"/>
        <v>-0.82980561555075594</v>
      </c>
      <c r="J333" s="233">
        <f t="shared" si="32"/>
        <v>-0.8388069344244643</v>
      </c>
      <c r="K333" s="233">
        <f t="shared" si="33"/>
        <v>-0.73203703703703704</v>
      </c>
      <c r="L333" s="233">
        <f t="shared" si="34"/>
        <v>-0.74308883155178773</v>
      </c>
      <c r="M333" s="233"/>
      <c r="N333" s="233">
        <f t="shared" si="35"/>
        <v>-3.8953811908736783E-3</v>
      </c>
      <c r="O333" s="233">
        <f t="shared" si="36"/>
        <v>-1.211867948182198E-2</v>
      </c>
      <c r="P333" s="233">
        <f t="shared" si="37"/>
        <v>-0.1014405762304922</v>
      </c>
      <c r="Q333" s="233">
        <f t="shared" si="38"/>
        <v>0.10626911314984709</v>
      </c>
      <c r="R333" s="233">
        <f t="shared" si="39"/>
        <v>5.4462934947049922E-2</v>
      </c>
    </row>
    <row r="334" spans="1:18" s="64" customFormat="1" ht="13">
      <c r="A334" s="426">
        <v>39932</v>
      </c>
      <c r="B334" s="228">
        <v>1772</v>
      </c>
      <c r="C334" s="293">
        <v>2342</v>
      </c>
      <c r="D334" s="228">
        <v>1469</v>
      </c>
      <c r="E334" s="228">
        <v>1438</v>
      </c>
      <c r="F334" s="228">
        <v>694</v>
      </c>
      <c r="H334" s="233">
        <f t="shared" si="30"/>
        <v>-0.81035958904109584</v>
      </c>
      <c r="I334" s="233">
        <f t="shared" si="31"/>
        <v>-0.83175287356321836</v>
      </c>
      <c r="J334" s="233">
        <f t="shared" si="32"/>
        <v>-0.84072427626585711</v>
      </c>
      <c r="K334" s="233">
        <f t="shared" si="33"/>
        <v>-0.73609836667278394</v>
      </c>
      <c r="L334" s="233">
        <f t="shared" si="34"/>
        <v>-0.74736075718966144</v>
      </c>
      <c r="M334" s="233"/>
      <c r="N334" s="233">
        <f t="shared" si="35"/>
        <v>-5.1899411449973246E-2</v>
      </c>
      <c r="O334" s="233">
        <f t="shared" si="36"/>
        <v>-6.357457017193123E-2</v>
      </c>
      <c r="P334" s="233">
        <f t="shared" si="37"/>
        <v>-0.15864833906071019</v>
      </c>
      <c r="Q334" s="233">
        <f t="shared" si="38"/>
        <v>6.5185185185185179E-2</v>
      </c>
      <c r="R334" s="233">
        <f t="shared" si="39"/>
        <v>3.273809523809524E-2</v>
      </c>
    </row>
    <row r="335" spans="1:18" s="64" customFormat="1" ht="13">
      <c r="A335" s="426">
        <v>39933</v>
      </c>
      <c r="B335" s="228">
        <v>1786</v>
      </c>
      <c r="C335" s="293">
        <v>2348</v>
      </c>
      <c r="D335" s="228">
        <v>1523</v>
      </c>
      <c r="E335" s="228">
        <v>1427</v>
      </c>
      <c r="F335" s="228">
        <v>693</v>
      </c>
      <c r="H335" s="233">
        <f t="shared" si="30"/>
        <v>-0.80739782163269713</v>
      </c>
      <c r="I335" s="233">
        <f t="shared" si="31"/>
        <v>-0.83022415039768616</v>
      </c>
      <c r="J335" s="233">
        <f t="shared" si="32"/>
        <v>-0.83182420494699649</v>
      </c>
      <c r="K335" s="233">
        <f t="shared" si="33"/>
        <v>-0.73797282409107601</v>
      </c>
      <c r="L335" s="233">
        <f t="shared" si="34"/>
        <v>-0.74963872832369938</v>
      </c>
      <c r="M335" s="233"/>
      <c r="N335" s="233">
        <f t="shared" si="35"/>
        <v>-5.8513442277279913E-2</v>
      </c>
      <c r="O335" s="233">
        <f t="shared" si="36"/>
        <v>-7.5226467113036627E-2</v>
      </c>
      <c r="P335" s="233">
        <f t="shared" si="37"/>
        <v>-0.12621916236374067</v>
      </c>
      <c r="Q335" s="233">
        <f t="shared" si="38"/>
        <v>2.2206303724928367E-2</v>
      </c>
      <c r="R335" s="233">
        <f t="shared" si="39"/>
        <v>1.3157894736842105E-2</v>
      </c>
    </row>
    <row r="336" spans="1:18" s="64" customFormat="1" ht="13">
      <c r="A336" s="426">
        <v>39934</v>
      </c>
      <c r="B336" s="228">
        <v>1806</v>
      </c>
      <c r="C336" s="293">
        <v>2376</v>
      </c>
      <c r="D336" s="228">
        <v>1556</v>
      </c>
      <c r="E336" s="228">
        <v>1430</v>
      </c>
      <c r="F336" s="228">
        <v>694</v>
      </c>
      <c r="H336" s="233">
        <f t="shared" si="30"/>
        <v>-0.80696879008123135</v>
      </c>
      <c r="I336" s="233">
        <f t="shared" si="31"/>
        <v>-0.8323572990898187</v>
      </c>
      <c r="J336" s="233">
        <f t="shared" si="32"/>
        <v>-0.82657155595185017</v>
      </c>
      <c r="K336" s="233">
        <f t="shared" si="33"/>
        <v>-0.73732549595885377</v>
      </c>
      <c r="L336" s="233">
        <f t="shared" si="34"/>
        <v>-0.75116529221943351</v>
      </c>
      <c r="M336" s="233"/>
      <c r="N336" s="233">
        <f t="shared" si="35"/>
        <v>-3.5771489588894818E-2</v>
      </c>
      <c r="O336" s="233">
        <f t="shared" si="36"/>
        <v>-4.7313552526062549E-2</v>
      </c>
      <c r="P336" s="233">
        <f t="shared" si="37"/>
        <v>-6.3778580024067388E-2</v>
      </c>
      <c r="Q336" s="233">
        <f t="shared" si="38"/>
        <v>-3.4843205574912892E-3</v>
      </c>
      <c r="R336" s="233">
        <f t="shared" si="39"/>
        <v>2.8901734104046241E-3</v>
      </c>
    </row>
    <row r="337" spans="1:18" s="64" customFormat="1" ht="13">
      <c r="A337" s="426">
        <v>39938</v>
      </c>
      <c r="B337" s="228">
        <v>1897</v>
      </c>
      <c r="C337" s="293">
        <v>2528</v>
      </c>
      <c r="D337" s="228">
        <v>1702</v>
      </c>
      <c r="E337" s="228">
        <v>1430</v>
      </c>
      <c r="F337" s="228">
        <v>703</v>
      </c>
      <c r="H337" s="233">
        <f t="shared" si="30"/>
        <v>-0.79902532047886432</v>
      </c>
      <c r="I337" s="233">
        <f t="shared" si="31"/>
        <v>-0.82434685936631458</v>
      </c>
      <c r="J337" s="233">
        <f t="shared" si="32"/>
        <v>-0.81135003325205057</v>
      </c>
      <c r="K337" s="233">
        <f t="shared" si="33"/>
        <v>-0.73727723681793134</v>
      </c>
      <c r="L337" s="233">
        <f t="shared" si="34"/>
        <v>-0.74910778015703072</v>
      </c>
      <c r="M337" s="233"/>
      <c r="N337" s="233">
        <f t="shared" si="35"/>
        <v>3.1538879825992384E-2</v>
      </c>
      <c r="O337" s="233">
        <f t="shared" si="36"/>
        <v>3.4793286942284077E-2</v>
      </c>
      <c r="P337" s="233">
        <f t="shared" si="37"/>
        <v>8.0634920634920629E-2</v>
      </c>
      <c r="Q337" s="233">
        <f t="shared" si="38"/>
        <v>-1.5829318651066758E-2</v>
      </c>
      <c r="R337" s="233">
        <f t="shared" si="39"/>
        <v>7.1633237822349575E-3</v>
      </c>
    </row>
    <row r="338" spans="1:18" s="64" customFormat="1" ht="13">
      <c r="A338" s="426">
        <v>39939</v>
      </c>
      <c r="B338" s="228">
        <v>2065</v>
      </c>
      <c r="C338" s="293">
        <v>2868</v>
      </c>
      <c r="D338" s="228">
        <v>1895</v>
      </c>
      <c r="E338" s="228">
        <v>1448</v>
      </c>
      <c r="F338" s="228">
        <v>715</v>
      </c>
      <c r="H338" s="233">
        <f t="shared" si="30"/>
        <v>-0.78446926208120238</v>
      </c>
      <c r="I338" s="233">
        <f t="shared" si="31"/>
        <v>-0.80504384474202972</v>
      </c>
      <c r="J338" s="233">
        <f t="shared" si="32"/>
        <v>-0.79223769323539084</v>
      </c>
      <c r="K338" s="233">
        <f t="shared" si="33"/>
        <v>-0.73557341124908693</v>
      </c>
      <c r="L338" s="233">
        <f t="shared" si="34"/>
        <v>-0.74708171206225682</v>
      </c>
      <c r="M338" s="233"/>
      <c r="N338" s="233">
        <f t="shared" si="35"/>
        <v>0.15363128491620112</v>
      </c>
      <c r="O338" s="233">
        <f t="shared" si="36"/>
        <v>0.21319796954314721</v>
      </c>
      <c r="P338" s="233">
        <f t="shared" si="37"/>
        <v>0.26586506346025385</v>
      </c>
      <c r="Q338" s="233">
        <f t="shared" si="38"/>
        <v>6.9108500345542499E-4</v>
      </c>
      <c r="R338" s="233">
        <f t="shared" si="39"/>
        <v>2.5824964131994262E-2</v>
      </c>
    </row>
    <row r="339" spans="1:18" s="64" customFormat="1" ht="13">
      <c r="A339" s="426">
        <v>39940</v>
      </c>
      <c r="B339" s="228">
        <v>2194</v>
      </c>
      <c r="C339" s="293">
        <v>3046</v>
      </c>
      <c r="D339" s="228">
        <v>2084</v>
      </c>
      <c r="E339" s="228">
        <v>1497</v>
      </c>
      <c r="F339" s="228">
        <v>734</v>
      </c>
      <c r="H339" s="233">
        <f t="shared" si="30"/>
        <v>-0.77737189244038563</v>
      </c>
      <c r="I339" s="233">
        <f t="shared" si="31"/>
        <v>-0.79871803343685988</v>
      </c>
      <c r="J339" s="233">
        <f t="shared" si="32"/>
        <v>-0.77979712595097206</v>
      </c>
      <c r="K339" s="233">
        <f t="shared" si="33"/>
        <v>-0.73070696168375604</v>
      </c>
      <c r="L339" s="233">
        <f t="shared" si="34"/>
        <v>-0.74680924456709208</v>
      </c>
      <c r="M339" s="233"/>
      <c r="N339" s="233">
        <f t="shared" si="35"/>
        <v>0.23814898419864561</v>
      </c>
      <c r="O339" s="233">
        <f t="shared" si="36"/>
        <v>0.30059777967549101</v>
      </c>
      <c r="P339" s="233">
        <f t="shared" si="37"/>
        <v>0.41865214431586112</v>
      </c>
      <c r="Q339" s="233">
        <f t="shared" si="38"/>
        <v>4.1029207232267037E-2</v>
      </c>
      <c r="R339" s="233">
        <f t="shared" si="39"/>
        <v>5.7636887608069162E-2</v>
      </c>
    </row>
    <row r="340" spans="1:18" s="64" customFormat="1" ht="13">
      <c r="A340" s="426">
        <v>39941</v>
      </c>
      <c r="B340" s="228">
        <v>2214</v>
      </c>
      <c r="C340" s="293">
        <v>2963</v>
      </c>
      <c r="D340" s="228">
        <v>2144</v>
      </c>
      <c r="E340" s="228">
        <v>1569</v>
      </c>
      <c r="F340" s="228">
        <v>747</v>
      </c>
      <c r="H340" s="233">
        <f t="shared" si="30"/>
        <v>-0.78087885985748218</v>
      </c>
      <c r="I340" s="233">
        <f t="shared" si="31"/>
        <v>-0.80949013052144281</v>
      </c>
      <c r="J340" s="233">
        <f t="shared" si="32"/>
        <v>-0.77885507993811243</v>
      </c>
      <c r="K340" s="233">
        <f t="shared" si="33"/>
        <v>-0.72293837188769206</v>
      </c>
      <c r="L340" s="233">
        <f t="shared" si="34"/>
        <v>-0.748991935483871</v>
      </c>
      <c r="M340" s="233"/>
      <c r="N340" s="233">
        <f t="shared" si="35"/>
        <v>0.23964165733482642</v>
      </c>
      <c r="O340" s="233">
        <f t="shared" si="36"/>
        <v>0.26192504258943783</v>
      </c>
      <c r="P340" s="233">
        <f t="shared" si="37"/>
        <v>0.40774786605384111</v>
      </c>
      <c r="Q340" s="233">
        <f t="shared" si="38"/>
        <v>9.9509460406447092E-2</v>
      </c>
      <c r="R340" s="233">
        <f t="shared" si="39"/>
        <v>7.792207792207792E-2</v>
      </c>
    </row>
    <row r="341" spans="1:18" s="64" customFormat="1" ht="13">
      <c r="A341" s="426">
        <v>39944</v>
      </c>
      <c r="B341" s="228">
        <v>2215</v>
      </c>
      <c r="C341" s="293">
        <v>2913</v>
      </c>
      <c r="D341" s="228">
        <v>2147</v>
      </c>
      <c r="E341" s="228">
        <v>1611</v>
      </c>
      <c r="F341" s="228">
        <v>757</v>
      </c>
      <c r="H341" s="233">
        <f t="shared" si="30"/>
        <v>-0.78328930633010474</v>
      </c>
      <c r="I341" s="233">
        <f t="shared" si="31"/>
        <v>-0.81361571437711944</v>
      </c>
      <c r="J341" s="233">
        <f t="shared" si="32"/>
        <v>-0.78105241688761984</v>
      </c>
      <c r="K341" s="233">
        <f t="shared" si="33"/>
        <v>-0.72089397089397089</v>
      </c>
      <c r="L341" s="233">
        <f t="shared" si="34"/>
        <v>-0.7536609176700293</v>
      </c>
      <c r="M341" s="233"/>
      <c r="N341" s="233">
        <f t="shared" si="35"/>
        <v>0.2264673311184939</v>
      </c>
      <c r="O341" s="233">
        <f t="shared" si="36"/>
        <v>0.22601010101010102</v>
      </c>
      <c r="P341" s="233">
        <f t="shared" si="37"/>
        <v>0.37982005141388175</v>
      </c>
      <c r="Q341" s="233">
        <f t="shared" si="38"/>
        <v>0.12657342657342657</v>
      </c>
      <c r="R341" s="233">
        <f t="shared" si="39"/>
        <v>9.077809798270893E-2</v>
      </c>
    </row>
    <row r="342" spans="1:18" s="64" customFormat="1" ht="13">
      <c r="A342" s="426">
        <v>39945</v>
      </c>
      <c r="B342" s="228">
        <v>2253</v>
      </c>
      <c r="C342" s="293">
        <v>2988</v>
      </c>
      <c r="D342" s="228">
        <v>2158</v>
      </c>
      <c r="E342" s="228">
        <v>1639</v>
      </c>
      <c r="F342" s="228">
        <v>772</v>
      </c>
      <c r="H342" s="233">
        <f t="shared" si="30"/>
        <v>-0.77991599101299214</v>
      </c>
      <c r="I342" s="233">
        <f t="shared" si="31"/>
        <v>-0.80768488125120674</v>
      </c>
      <c r="J342" s="233">
        <f t="shared" si="32"/>
        <v>-0.77984084880636606</v>
      </c>
      <c r="K342" s="233">
        <f t="shared" si="33"/>
        <v>-0.71973324213406298</v>
      </c>
      <c r="L342" s="233">
        <f t="shared" si="34"/>
        <v>-0.7547649301143583</v>
      </c>
      <c r="M342" s="233"/>
      <c r="N342" s="233">
        <f t="shared" si="35"/>
        <v>0.18766473379019505</v>
      </c>
      <c r="O342" s="233">
        <f t="shared" si="36"/>
        <v>0.18196202531645569</v>
      </c>
      <c r="P342" s="233">
        <f t="shared" si="37"/>
        <v>0.26792009400705052</v>
      </c>
      <c r="Q342" s="233">
        <f t="shared" si="38"/>
        <v>0.14615384615384616</v>
      </c>
      <c r="R342" s="233">
        <f t="shared" si="39"/>
        <v>9.8150782361308683E-2</v>
      </c>
    </row>
    <row r="343" spans="1:18" s="64" customFormat="1" ht="13">
      <c r="A343" s="426">
        <v>39946</v>
      </c>
      <c r="B343" s="228">
        <v>2332</v>
      </c>
      <c r="C343" s="293">
        <v>3129</v>
      </c>
      <c r="D343" s="228">
        <v>2226</v>
      </c>
      <c r="E343" s="228">
        <v>1675</v>
      </c>
      <c r="F343" s="228">
        <v>791</v>
      </c>
      <c r="H343" s="233">
        <f t="shared" si="30"/>
        <v>-0.77181996086105675</v>
      </c>
      <c r="I343" s="233">
        <f t="shared" si="31"/>
        <v>-0.79743639541658573</v>
      </c>
      <c r="J343" s="233">
        <f t="shared" si="32"/>
        <v>-0.77141096734442394</v>
      </c>
      <c r="K343" s="233">
        <f t="shared" si="33"/>
        <v>-0.71532970768184911</v>
      </c>
      <c r="L343" s="233">
        <f t="shared" si="34"/>
        <v>-0.75350576503583666</v>
      </c>
      <c r="M343" s="233"/>
      <c r="N343" s="233">
        <f t="shared" si="35"/>
        <v>0.12929782082324456</v>
      </c>
      <c r="O343" s="233">
        <f t="shared" si="36"/>
        <v>9.1004184100418412E-2</v>
      </c>
      <c r="P343" s="233">
        <f t="shared" si="37"/>
        <v>0.17467018469656992</v>
      </c>
      <c r="Q343" s="233">
        <f t="shared" si="38"/>
        <v>0.15676795580110497</v>
      </c>
      <c r="R343" s="233">
        <f t="shared" si="39"/>
        <v>0.1062937062937063</v>
      </c>
    </row>
    <row r="344" spans="1:18" s="64" customFormat="1" ht="13">
      <c r="A344" s="426">
        <v>39947</v>
      </c>
      <c r="B344" s="228">
        <v>2432</v>
      </c>
      <c r="C344" s="293">
        <v>3282</v>
      </c>
      <c r="D344" s="228">
        <v>2362</v>
      </c>
      <c r="E344" s="228">
        <v>1711</v>
      </c>
      <c r="F344" s="228">
        <v>802</v>
      </c>
      <c r="H344" s="233">
        <f t="shared" si="30"/>
        <v>-0.76511493142746767</v>
      </c>
      <c r="I344" s="233">
        <f t="shared" si="31"/>
        <v>-0.79187012492865749</v>
      </c>
      <c r="J344" s="233">
        <f t="shared" si="32"/>
        <v>-0.75674562306900106</v>
      </c>
      <c r="K344" s="233">
        <f t="shared" si="33"/>
        <v>-0.7147382460820273</v>
      </c>
      <c r="L344" s="233">
        <f t="shared" si="34"/>
        <v>-0.75323076923076926</v>
      </c>
      <c r="M344" s="233"/>
      <c r="N344" s="233">
        <f t="shared" si="35"/>
        <v>0.10847766636280766</v>
      </c>
      <c r="O344" s="233">
        <f t="shared" si="36"/>
        <v>7.7478660538411029E-2</v>
      </c>
      <c r="P344" s="233">
        <f t="shared" si="37"/>
        <v>0.13339731285988485</v>
      </c>
      <c r="Q344" s="233">
        <f t="shared" si="38"/>
        <v>0.14295257181028725</v>
      </c>
      <c r="R344" s="233">
        <f t="shared" si="39"/>
        <v>9.264305177111716E-2</v>
      </c>
    </row>
    <row r="345" spans="1:18" s="64" customFormat="1" ht="13">
      <c r="A345" s="426">
        <v>39948</v>
      </c>
      <c r="B345" s="228">
        <v>2544</v>
      </c>
      <c r="C345" s="293">
        <v>3481</v>
      </c>
      <c r="D345" s="228">
        <v>2474</v>
      </c>
      <c r="E345" s="228">
        <v>1754</v>
      </c>
      <c r="F345" s="228">
        <v>823</v>
      </c>
      <c r="H345" s="233">
        <f t="shared" si="30"/>
        <v>-0.76110432904498071</v>
      </c>
      <c r="I345" s="233">
        <f t="shared" si="31"/>
        <v>-0.78718591428746099</v>
      </c>
      <c r="J345" s="233">
        <f t="shared" si="32"/>
        <v>-0.75133179213991352</v>
      </c>
      <c r="K345" s="233">
        <f t="shared" si="33"/>
        <v>-0.71358589157413455</v>
      </c>
      <c r="L345" s="233">
        <f t="shared" si="34"/>
        <v>-0.74954351795496044</v>
      </c>
      <c r="M345" s="233"/>
      <c r="N345" s="233">
        <f t="shared" si="35"/>
        <v>0.14905149051490515</v>
      </c>
      <c r="O345" s="233">
        <f t="shared" si="36"/>
        <v>0.17482281471481606</v>
      </c>
      <c r="P345" s="233">
        <f t="shared" si="37"/>
        <v>0.15391791044776118</v>
      </c>
      <c r="Q345" s="233">
        <f t="shared" si="38"/>
        <v>0.11790949649458253</v>
      </c>
      <c r="R345" s="233">
        <f t="shared" si="39"/>
        <v>0.10174029451137885</v>
      </c>
    </row>
    <row r="346" spans="1:18" s="64" customFormat="1" ht="13">
      <c r="A346" s="426">
        <v>39951</v>
      </c>
      <c r="B346" s="228">
        <v>2605</v>
      </c>
      <c r="C346" s="293">
        <v>3600</v>
      </c>
      <c r="D346" s="228">
        <v>2516</v>
      </c>
      <c r="E346" s="228">
        <v>1786</v>
      </c>
      <c r="F346" s="228">
        <v>834</v>
      </c>
      <c r="H346" s="233">
        <f t="shared" si="30"/>
        <v>-0.76461552362880636</v>
      </c>
      <c r="I346" s="233">
        <f t="shared" si="31"/>
        <v>-0.7882228366374493</v>
      </c>
      <c r="J346" s="233">
        <f t="shared" si="32"/>
        <v>-0.76156178923426843</v>
      </c>
      <c r="K346" s="233">
        <f t="shared" si="33"/>
        <v>-0.71433141394753674</v>
      </c>
      <c r="L346" s="233">
        <f t="shared" si="34"/>
        <v>-0.74841628959276019</v>
      </c>
      <c r="M346" s="233"/>
      <c r="N346" s="233">
        <f t="shared" si="35"/>
        <v>0.17607223476297967</v>
      </c>
      <c r="O346" s="233">
        <f t="shared" si="36"/>
        <v>0.23583934088568487</v>
      </c>
      <c r="P346" s="233">
        <f t="shared" si="37"/>
        <v>0.17186772240335352</v>
      </c>
      <c r="Q346" s="233">
        <f t="shared" si="38"/>
        <v>0.10862818125387957</v>
      </c>
      <c r="R346" s="233">
        <f t="shared" si="39"/>
        <v>0.10171730515191546</v>
      </c>
    </row>
    <row r="347" spans="1:18" s="64" customFormat="1" ht="13">
      <c r="A347" s="426">
        <v>39952</v>
      </c>
      <c r="B347" s="228">
        <v>2644</v>
      </c>
      <c r="C347" s="293">
        <v>3661</v>
      </c>
      <c r="D347" s="228">
        <v>2530</v>
      </c>
      <c r="E347" s="228">
        <v>1834</v>
      </c>
      <c r="F347" s="228">
        <v>844</v>
      </c>
      <c r="H347" s="233">
        <f t="shared" si="30"/>
        <v>-0.76926433371149316</v>
      </c>
      <c r="I347" s="233">
        <f t="shared" si="31"/>
        <v>-0.79298840825558381</v>
      </c>
      <c r="J347" s="233">
        <f t="shared" si="32"/>
        <v>-0.77037574877473225</v>
      </c>
      <c r="K347" s="233">
        <f t="shared" si="33"/>
        <v>-0.71312372907867982</v>
      </c>
      <c r="L347" s="233">
        <f t="shared" si="34"/>
        <v>-0.74707821396463892</v>
      </c>
      <c r="M347" s="233"/>
      <c r="N347" s="233">
        <f t="shared" si="35"/>
        <v>0.17354638260097646</v>
      </c>
      <c r="O347" s="233">
        <f t="shared" si="36"/>
        <v>0.2252342704149933</v>
      </c>
      <c r="P347" s="233">
        <f t="shared" si="37"/>
        <v>0.17238183503243745</v>
      </c>
      <c r="Q347" s="233">
        <f t="shared" si="38"/>
        <v>0.11897498474679682</v>
      </c>
      <c r="R347" s="233">
        <f t="shared" si="39"/>
        <v>9.3264248704663211E-2</v>
      </c>
    </row>
    <row r="348" spans="1:18" s="64" customFormat="1" ht="13">
      <c r="A348" s="426">
        <v>39953</v>
      </c>
      <c r="B348" s="228">
        <v>2665</v>
      </c>
      <c r="C348" s="293">
        <v>3767</v>
      </c>
      <c r="D348" s="228">
        <v>2462</v>
      </c>
      <c r="E348" s="228">
        <v>1853</v>
      </c>
      <c r="F348" s="228">
        <v>856</v>
      </c>
      <c r="H348" s="233">
        <f t="shared" si="30"/>
        <v>-0.77239730122128281</v>
      </c>
      <c r="I348" s="233">
        <f t="shared" si="31"/>
        <v>-0.79124411194236632</v>
      </c>
      <c r="J348" s="233">
        <f t="shared" si="32"/>
        <v>-0.78298810048479506</v>
      </c>
      <c r="K348" s="233">
        <f t="shared" si="33"/>
        <v>-0.71597179644389941</v>
      </c>
      <c r="L348" s="233">
        <f t="shared" si="34"/>
        <v>-0.74501042597557343</v>
      </c>
      <c r="M348" s="233"/>
      <c r="N348" s="233">
        <f t="shared" si="35"/>
        <v>0.14279588336192109</v>
      </c>
      <c r="O348" s="233">
        <f t="shared" si="36"/>
        <v>0.20389900926813678</v>
      </c>
      <c r="P348" s="233">
        <f t="shared" si="37"/>
        <v>0.10601976639712489</v>
      </c>
      <c r="Q348" s="233">
        <f t="shared" si="38"/>
        <v>0.10626865671641791</v>
      </c>
      <c r="R348" s="233">
        <f t="shared" si="39"/>
        <v>8.2174462705436158E-2</v>
      </c>
    </row>
    <row r="349" spans="1:18" s="64" customFormat="1" ht="13">
      <c r="A349" s="426">
        <v>39954</v>
      </c>
      <c r="B349" s="228">
        <v>2707</v>
      </c>
      <c r="C349" s="293">
        <v>3991</v>
      </c>
      <c r="D349" s="228">
        <v>2373</v>
      </c>
      <c r="E349" s="228">
        <v>1854</v>
      </c>
      <c r="F349" s="228">
        <v>862</v>
      </c>
      <c r="H349" s="233">
        <f t="shared" si="30"/>
        <v>-0.77045705079284321</v>
      </c>
      <c r="I349" s="233">
        <f t="shared" si="31"/>
        <v>-0.7795636564484949</v>
      </c>
      <c r="J349" s="233">
        <f t="shared" si="32"/>
        <v>-0.79229759299781177</v>
      </c>
      <c r="K349" s="233">
        <f t="shared" si="33"/>
        <v>-0.72082517693118509</v>
      </c>
      <c r="L349" s="233">
        <f t="shared" si="34"/>
        <v>-0.74512123004139563</v>
      </c>
      <c r="M349" s="233"/>
      <c r="N349" s="233">
        <f t="shared" si="35"/>
        <v>0.11307565789473684</v>
      </c>
      <c r="O349" s="233">
        <f t="shared" si="36"/>
        <v>0.21602681291895187</v>
      </c>
      <c r="P349" s="233">
        <f t="shared" si="37"/>
        <v>4.6570702794242165E-3</v>
      </c>
      <c r="Q349" s="233">
        <f t="shared" si="38"/>
        <v>8.3576855639976619E-2</v>
      </c>
      <c r="R349" s="233">
        <f t="shared" si="39"/>
        <v>7.4812967581047385E-2</v>
      </c>
    </row>
    <row r="350" spans="1:18" s="64" customFormat="1" ht="13">
      <c r="A350" s="426">
        <v>39955</v>
      </c>
      <c r="B350" s="228">
        <v>2786</v>
      </c>
      <c r="C350" s="293">
        <v>4343</v>
      </c>
      <c r="D350" s="228">
        <v>2293</v>
      </c>
      <c r="E350" s="228">
        <v>1837</v>
      </c>
      <c r="F350" s="228">
        <v>869</v>
      </c>
      <c r="H350" s="233">
        <f t="shared" si="30"/>
        <v>-0.76331662560530111</v>
      </c>
      <c r="I350" s="233">
        <f t="shared" si="31"/>
        <v>-0.76042586054721972</v>
      </c>
      <c r="J350" s="233">
        <f t="shared" si="32"/>
        <v>-0.79612341068729442</v>
      </c>
      <c r="K350" s="233">
        <f t="shared" si="33"/>
        <v>-0.72618870174392602</v>
      </c>
      <c r="L350" s="233">
        <f t="shared" si="34"/>
        <v>-0.7441860465116279</v>
      </c>
      <c r="M350" s="233"/>
      <c r="N350" s="233">
        <f t="shared" si="35"/>
        <v>9.5125786163522019E-2</v>
      </c>
      <c r="O350" s="233">
        <f t="shared" si="36"/>
        <v>0.24762999138178685</v>
      </c>
      <c r="P350" s="233">
        <f t="shared" si="37"/>
        <v>-7.3160873080032343E-2</v>
      </c>
      <c r="Q350" s="233">
        <f t="shared" si="38"/>
        <v>4.7320410490307871E-2</v>
      </c>
      <c r="R350" s="233">
        <f t="shared" si="39"/>
        <v>5.5893074119076548E-2</v>
      </c>
    </row>
    <row r="351" spans="1:18" s="64" customFormat="1" ht="13">
      <c r="A351" s="426">
        <v>39959</v>
      </c>
      <c r="B351" s="228">
        <v>2942</v>
      </c>
      <c r="C351" s="293">
        <v>4797</v>
      </c>
      <c r="D351" s="228">
        <v>2369</v>
      </c>
      <c r="E351" s="228">
        <v>1830</v>
      </c>
      <c r="F351" s="228">
        <v>871</v>
      </c>
      <c r="H351" s="233">
        <f t="shared" si="30"/>
        <v>-0.7474244505494505</v>
      </c>
      <c r="I351" s="233">
        <f t="shared" si="31"/>
        <v>-0.73425294997507062</v>
      </c>
      <c r="J351" s="233">
        <f t="shared" si="32"/>
        <v>-0.78198048960058897</v>
      </c>
      <c r="K351" s="233">
        <f t="shared" si="33"/>
        <v>-0.72860744475752637</v>
      </c>
      <c r="L351" s="233">
        <f t="shared" si="34"/>
        <v>-0.74434986791899027</v>
      </c>
      <c r="M351" s="233"/>
      <c r="N351" s="233">
        <f t="shared" si="35"/>
        <v>0.12936660268714012</v>
      </c>
      <c r="O351" s="233">
        <f t="shared" si="36"/>
        <v>0.33250000000000002</v>
      </c>
      <c r="P351" s="233">
        <f t="shared" si="37"/>
        <v>-5.8426073131955483E-2</v>
      </c>
      <c r="Q351" s="233">
        <f t="shared" si="38"/>
        <v>2.463605823068309E-2</v>
      </c>
      <c r="R351" s="233">
        <f t="shared" si="39"/>
        <v>4.4364508393285373E-2</v>
      </c>
    </row>
    <row r="352" spans="1:18" s="64" customFormat="1" ht="13">
      <c r="A352" s="426">
        <v>39960</v>
      </c>
      <c r="B352" s="228">
        <v>3164</v>
      </c>
      <c r="C352" s="293">
        <v>5308</v>
      </c>
      <c r="D352" s="228">
        <v>2612</v>
      </c>
      <c r="E352" s="228">
        <v>1825</v>
      </c>
      <c r="F352" s="228">
        <v>868</v>
      </c>
      <c r="H352" s="233">
        <f t="shared" si="30"/>
        <v>-0.72402965547317921</v>
      </c>
      <c r="I352" s="233">
        <f t="shared" si="31"/>
        <v>-0.70364580425436885</v>
      </c>
      <c r="J352" s="233">
        <f t="shared" si="32"/>
        <v>-0.74879784573956532</v>
      </c>
      <c r="K352" s="233">
        <f t="shared" si="33"/>
        <v>-0.72926865450229938</v>
      </c>
      <c r="L352" s="233">
        <f t="shared" si="34"/>
        <v>-0.74485596707818935</v>
      </c>
      <c r="M352" s="233"/>
      <c r="N352" s="233">
        <f t="shared" si="35"/>
        <v>0.19667170953101362</v>
      </c>
      <c r="O352" s="233">
        <f t="shared" si="36"/>
        <v>0.44987708276427207</v>
      </c>
      <c r="P352" s="233">
        <f t="shared" si="37"/>
        <v>3.241106719367589E-2</v>
      </c>
      <c r="Q352" s="233">
        <f t="shared" si="38"/>
        <v>-4.9073064340239914E-3</v>
      </c>
      <c r="R352" s="233">
        <f t="shared" si="39"/>
        <v>2.843601895734597E-2</v>
      </c>
    </row>
    <row r="353" spans="1:18" s="64" customFormat="1" ht="13">
      <c r="A353" s="426">
        <v>39961</v>
      </c>
      <c r="B353" s="228">
        <v>3298</v>
      </c>
      <c r="C353" s="293">
        <v>5602</v>
      </c>
      <c r="D353" s="228">
        <v>2764</v>
      </c>
      <c r="E353" s="228">
        <v>1832</v>
      </c>
      <c r="F353" s="228">
        <v>865</v>
      </c>
      <c r="H353" s="233">
        <f t="shared" si="30"/>
        <v>-0.70733871683379179</v>
      </c>
      <c r="I353" s="233">
        <f t="shared" si="31"/>
        <v>-0.68394922425952043</v>
      </c>
      <c r="J353" s="233">
        <f t="shared" si="32"/>
        <v>-0.72420674516064654</v>
      </c>
      <c r="K353" s="233">
        <f t="shared" si="33"/>
        <v>-0.72541966426858517</v>
      </c>
      <c r="L353" s="233">
        <f t="shared" si="34"/>
        <v>-0.74377962085308058</v>
      </c>
      <c r="M353" s="233"/>
      <c r="N353" s="233">
        <f t="shared" si="35"/>
        <v>0.23752345215759849</v>
      </c>
      <c r="O353" s="233">
        <f t="shared" si="36"/>
        <v>0.48712503318290418</v>
      </c>
      <c r="P353" s="233">
        <f t="shared" si="37"/>
        <v>0.12266450040617384</v>
      </c>
      <c r="Q353" s="233">
        <f t="shared" si="38"/>
        <v>-1.1332973556395036E-2</v>
      </c>
      <c r="R353" s="233">
        <f t="shared" si="39"/>
        <v>1.0514018691588784E-2</v>
      </c>
    </row>
    <row r="354" spans="1:18" s="64" customFormat="1" ht="13">
      <c r="A354" s="426">
        <v>39962</v>
      </c>
      <c r="B354" s="228">
        <v>3494</v>
      </c>
      <c r="C354" s="293">
        <v>6125</v>
      </c>
      <c r="D354" s="228">
        <v>2900</v>
      </c>
      <c r="E354" s="228">
        <v>1831</v>
      </c>
      <c r="F354" s="228">
        <v>864</v>
      </c>
      <c r="H354" s="233">
        <f t="shared" si="30"/>
        <v>-0.6892841262783459</v>
      </c>
      <c r="I354" s="233">
        <f t="shared" si="31"/>
        <v>-0.65759168157423975</v>
      </c>
      <c r="J354" s="233">
        <f t="shared" si="32"/>
        <v>-0.70724813244498286</v>
      </c>
      <c r="K354" s="233">
        <f t="shared" si="33"/>
        <v>-0.72147855187100696</v>
      </c>
      <c r="L354" s="233">
        <f t="shared" si="34"/>
        <v>-0.74185838063937859</v>
      </c>
      <c r="M354" s="233"/>
      <c r="N354" s="233">
        <f t="shared" si="35"/>
        <v>0.29072774288880682</v>
      </c>
      <c r="O354" s="233">
        <f t="shared" si="36"/>
        <v>0.53470308193435234</v>
      </c>
      <c r="P354" s="233">
        <f t="shared" si="37"/>
        <v>0.22208175305520439</v>
      </c>
      <c r="Q354" s="233">
        <f t="shared" si="38"/>
        <v>-1.2405609492988134E-2</v>
      </c>
      <c r="R354" s="233">
        <f t="shared" si="39"/>
        <v>2.3201856148491878E-3</v>
      </c>
    </row>
    <row r="355" spans="1:18" s="64" customFormat="1" ht="13">
      <c r="A355" s="426">
        <v>39965</v>
      </c>
      <c r="B355" s="228">
        <v>3681</v>
      </c>
      <c r="C355" s="293">
        <v>6549</v>
      </c>
      <c r="D355" s="228">
        <v>3093</v>
      </c>
      <c r="E355" s="228">
        <v>1835</v>
      </c>
      <c r="F355" s="228">
        <v>870</v>
      </c>
      <c r="H355" s="233">
        <f t="shared" si="30"/>
        <v>-0.6755970741165066</v>
      </c>
      <c r="I355" s="233">
        <f t="shared" si="31"/>
        <v>-0.64306736429038591</v>
      </c>
      <c r="J355" s="233">
        <f t="shared" si="32"/>
        <v>-0.6872282333906361</v>
      </c>
      <c r="K355" s="233">
        <f t="shared" si="33"/>
        <v>-0.71717016029593095</v>
      </c>
      <c r="L355" s="233">
        <f t="shared" si="34"/>
        <v>-0.73873873873873874</v>
      </c>
      <c r="M355" s="233"/>
      <c r="N355" s="233">
        <f t="shared" si="35"/>
        <v>0.32124910265613782</v>
      </c>
      <c r="O355" s="233">
        <f t="shared" si="36"/>
        <v>0.50794381763757768</v>
      </c>
      <c r="P355" s="233">
        <f t="shared" si="37"/>
        <v>0.34888791975577843</v>
      </c>
      <c r="Q355" s="233">
        <f t="shared" si="38"/>
        <v>-1.0887316276537834E-3</v>
      </c>
      <c r="R355" s="233">
        <f t="shared" si="39"/>
        <v>1.1507479861910242E-3</v>
      </c>
    </row>
    <row r="356" spans="1:18" s="64" customFormat="1" ht="13">
      <c r="A356" s="426">
        <v>39966</v>
      </c>
      <c r="B356" s="228">
        <v>4106</v>
      </c>
      <c r="C356" s="293">
        <v>7724</v>
      </c>
      <c r="D356" s="228">
        <v>3330</v>
      </c>
      <c r="E356" s="228">
        <v>1843</v>
      </c>
      <c r="F356" s="228">
        <v>876</v>
      </c>
      <c r="H356" s="233">
        <f t="shared" si="30"/>
        <v>-0.64108391608391613</v>
      </c>
      <c r="I356" s="233">
        <f t="shared" si="31"/>
        <v>-0.58803136167262249</v>
      </c>
      <c r="J356" s="233">
        <f t="shared" si="32"/>
        <v>-0.66404358353510895</v>
      </c>
      <c r="K356" s="233">
        <f t="shared" si="33"/>
        <v>-0.71225604996096803</v>
      </c>
      <c r="L356" s="233">
        <f t="shared" si="34"/>
        <v>-0.73486682808716708</v>
      </c>
      <c r="M356" s="233"/>
      <c r="N356" s="233">
        <f t="shared" si="35"/>
        <v>0.3956492182188987</v>
      </c>
      <c r="O356" s="233">
        <f t="shared" si="36"/>
        <v>0.61017302480717117</v>
      </c>
      <c r="P356" s="233">
        <f t="shared" si="37"/>
        <v>0.40565639510341917</v>
      </c>
      <c r="Q356" s="233">
        <f t="shared" si="38"/>
        <v>7.1038251366120223E-3</v>
      </c>
      <c r="R356" s="233">
        <f t="shared" si="39"/>
        <v>5.7405281285878304E-3</v>
      </c>
    </row>
    <row r="357" spans="1:18" s="64" customFormat="1" ht="13">
      <c r="A357" s="426">
        <v>39967</v>
      </c>
      <c r="B357" s="228">
        <v>4291</v>
      </c>
      <c r="C357" s="293">
        <v>8147</v>
      </c>
      <c r="D357" s="228">
        <v>3505</v>
      </c>
      <c r="E357" s="228">
        <v>1862</v>
      </c>
      <c r="F357" s="228">
        <v>879</v>
      </c>
      <c r="H357" s="233">
        <f t="shared" si="30"/>
        <v>-0.62550183278059002</v>
      </c>
      <c r="I357" s="233">
        <f t="shared" si="31"/>
        <v>-0.56939746300211413</v>
      </c>
      <c r="J357" s="233">
        <f t="shared" si="32"/>
        <v>-0.64649520927887039</v>
      </c>
      <c r="K357" s="233">
        <f t="shared" si="33"/>
        <v>-0.70523982903276872</v>
      </c>
      <c r="L357" s="233">
        <f t="shared" si="34"/>
        <v>-0.7318486882245272</v>
      </c>
      <c r="M357" s="233"/>
      <c r="N357" s="233">
        <f t="shared" si="35"/>
        <v>0.35619469026548672</v>
      </c>
      <c r="O357" s="233">
        <f t="shared" si="36"/>
        <v>0.53485305199698563</v>
      </c>
      <c r="P357" s="233">
        <f t="shared" si="37"/>
        <v>0.34188361408882084</v>
      </c>
      <c r="Q357" s="233">
        <f t="shared" si="38"/>
        <v>2.0273972602739727E-2</v>
      </c>
      <c r="R357" s="233">
        <f t="shared" si="39"/>
        <v>1.2672811059907835E-2</v>
      </c>
    </row>
    <row r="358" spans="1:18" s="64" customFormat="1" ht="13">
      <c r="A358" s="426">
        <v>39968</v>
      </c>
      <c r="B358" s="228">
        <v>4093</v>
      </c>
      <c r="C358" s="293">
        <v>7561</v>
      </c>
      <c r="D358" s="228">
        <v>3431</v>
      </c>
      <c r="E358" s="228">
        <v>1856</v>
      </c>
      <c r="F358" s="228">
        <v>880</v>
      </c>
      <c r="H358" s="233">
        <f t="shared" si="30"/>
        <v>-0.64417977918803793</v>
      </c>
      <c r="I358" s="233">
        <f t="shared" si="31"/>
        <v>-0.60465359477124181</v>
      </c>
      <c r="J358" s="233">
        <f t="shared" si="32"/>
        <v>-0.65402843601895733</v>
      </c>
      <c r="K358" s="233">
        <f t="shared" si="33"/>
        <v>-0.70412880599394234</v>
      </c>
      <c r="L358" s="233">
        <f t="shared" si="34"/>
        <v>-0.73039215686274506</v>
      </c>
      <c r="M358" s="233"/>
      <c r="N358" s="233">
        <f t="shared" si="35"/>
        <v>0.24105518496058218</v>
      </c>
      <c r="O358" s="233">
        <f t="shared" si="36"/>
        <v>0.34969653695108888</v>
      </c>
      <c r="P358" s="233">
        <f t="shared" si="37"/>
        <v>0.24131693198263388</v>
      </c>
      <c r="Q358" s="233">
        <f t="shared" si="38"/>
        <v>1.3100436681222707E-2</v>
      </c>
      <c r="R358" s="233">
        <f t="shared" si="39"/>
        <v>1.7341040462427744E-2</v>
      </c>
    </row>
    <row r="359" spans="1:18" s="64" customFormat="1" ht="13">
      <c r="A359" s="426">
        <v>39969</v>
      </c>
      <c r="B359" s="228">
        <v>3809</v>
      </c>
      <c r="C359" s="293">
        <v>6812</v>
      </c>
      <c r="D359" s="228">
        <v>3252</v>
      </c>
      <c r="E359" s="228">
        <v>1832</v>
      </c>
      <c r="F359" s="228">
        <v>880</v>
      </c>
      <c r="H359" s="233">
        <f t="shared" si="30"/>
        <v>-0.6722877054116837</v>
      </c>
      <c r="I359" s="233">
        <f t="shared" si="31"/>
        <v>-0.65045155993431858</v>
      </c>
      <c r="J359" s="233">
        <f t="shared" si="32"/>
        <v>-0.67382146439317958</v>
      </c>
      <c r="K359" s="233">
        <f t="shared" si="33"/>
        <v>-0.70865139949109412</v>
      </c>
      <c r="L359" s="233">
        <f t="shared" si="34"/>
        <v>-0.72814334260117397</v>
      </c>
      <c r="M359" s="233"/>
      <c r="N359" s="233">
        <f t="shared" si="35"/>
        <v>9.0154550658271326E-2</v>
      </c>
      <c r="O359" s="233">
        <f t="shared" si="36"/>
        <v>0.11216326530612244</v>
      </c>
      <c r="P359" s="233">
        <f t="shared" si="37"/>
        <v>0.12137931034482759</v>
      </c>
      <c r="Q359" s="233">
        <f t="shared" si="38"/>
        <v>5.461496450027307E-4</v>
      </c>
      <c r="R359" s="233">
        <f t="shared" si="39"/>
        <v>1.8518518518518517E-2</v>
      </c>
    </row>
    <row r="360" spans="1:18" s="64" customFormat="1" ht="13">
      <c r="A360" s="426">
        <v>39972</v>
      </c>
      <c r="B360" s="228">
        <v>3646</v>
      </c>
      <c r="C360" s="293">
        <v>6523</v>
      </c>
      <c r="D360" s="228">
        <v>3027</v>
      </c>
      <c r="E360" s="228">
        <v>1804</v>
      </c>
      <c r="F360" s="228">
        <v>873</v>
      </c>
      <c r="H360" s="233">
        <f t="shared" si="30"/>
        <v>-0.68808281290101803</v>
      </c>
      <c r="I360" s="233">
        <f t="shared" si="31"/>
        <v>-0.66866460100573988</v>
      </c>
      <c r="J360" s="233">
        <f t="shared" si="32"/>
        <v>-0.69687562587622676</v>
      </c>
      <c r="K360" s="233">
        <f t="shared" si="33"/>
        <v>-0.71396860631044867</v>
      </c>
      <c r="L360" s="233">
        <f t="shared" si="34"/>
        <v>-0.72930232558139529</v>
      </c>
      <c r="M360" s="233"/>
      <c r="N360" s="233">
        <f t="shared" si="35"/>
        <v>-9.5082857919043737E-3</v>
      </c>
      <c r="O360" s="233">
        <f t="shared" si="36"/>
        <v>-3.9700717666819362E-3</v>
      </c>
      <c r="P360" s="233">
        <f t="shared" si="37"/>
        <v>-2.133850630455868E-2</v>
      </c>
      <c r="Q360" s="233">
        <f t="shared" si="38"/>
        <v>-1.6893732970027248E-2</v>
      </c>
      <c r="R360" s="233">
        <f t="shared" si="39"/>
        <v>3.4482758620689655E-3</v>
      </c>
    </row>
    <row r="361" spans="1:18" s="64" customFormat="1" ht="13">
      <c r="A361" s="426">
        <v>39973</v>
      </c>
      <c r="B361" s="228">
        <v>3518</v>
      </c>
      <c r="C361" s="293">
        <v>6382</v>
      </c>
      <c r="D361" s="228">
        <v>2772</v>
      </c>
      <c r="E361" s="228">
        <v>1781</v>
      </c>
      <c r="F361" s="228">
        <v>864</v>
      </c>
      <c r="H361" s="233">
        <f t="shared" si="30"/>
        <v>-0.69703754736479506</v>
      </c>
      <c r="I361" s="233">
        <f t="shared" si="31"/>
        <v>-0.67189347591383475</v>
      </c>
      <c r="J361" s="233">
        <f t="shared" si="32"/>
        <v>-0.72140703517587945</v>
      </c>
      <c r="K361" s="233">
        <f t="shared" si="33"/>
        <v>-0.7190851735015773</v>
      </c>
      <c r="L361" s="233">
        <f t="shared" si="34"/>
        <v>-0.7303370786516854</v>
      </c>
      <c r="M361" s="233"/>
      <c r="N361" s="233">
        <f t="shared" si="35"/>
        <v>-0.14320506575742814</v>
      </c>
      <c r="O361" s="233">
        <f t="shared" si="36"/>
        <v>-0.17374417400310721</v>
      </c>
      <c r="P361" s="233">
        <f t="shared" si="37"/>
        <v>-0.16756756756756758</v>
      </c>
      <c r="Q361" s="233">
        <f t="shared" si="38"/>
        <v>-3.3640803038524146E-2</v>
      </c>
      <c r="R361" s="233">
        <f t="shared" si="39"/>
        <v>-1.3698630136986301E-2</v>
      </c>
    </row>
    <row r="362" spans="1:18" s="64" customFormat="1" ht="13">
      <c r="A362" s="426">
        <v>39974</v>
      </c>
      <c r="B362" s="228">
        <v>3452</v>
      </c>
      <c r="C362" s="293">
        <v>6354</v>
      </c>
      <c r="D362" s="228">
        <v>2615</v>
      </c>
      <c r="E362" s="228">
        <v>1758</v>
      </c>
      <c r="F362" s="228">
        <v>850</v>
      </c>
      <c r="H362" s="233">
        <f t="shared" si="30"/>
        <v>-0.70071094156407143</v>
      </c>
      <c r="I362" s="233">
        <f t="shared" si="31"/>
        <v>-0.66997351062172128</v>
      </c>
      <c r="J362" s="233">
        <f t="shared" si="32"/>
        <v>-0.73561823880295218</v>
      </c>
      <c r="K362" s="233">
        <f t="shared" si="33"/>
        <v>-0.72314960629921254</v>
      </c>
      <c r="L362" s="233">
        <f t="shared" si="34"/>
        <v>-0.73354231974921635</v>
      </c>
      <c r="M362" s="233"/>
      <c r="N362" s="233">
        <f t="shared" si="35"/>
        <v>-0.19552551852714986</v>
      </c>
      <c r="O362" s="233">
        <f t="shared" si="36"/>
        <v>-0.22008101141524489</v>
      </c>
      <c r="P362" s="233">
        <f t="shared" si="37"/>
        <v>-0.25392296718972895</v>
      </c>
      <c r="Q362" s="233">
        <f t="shared" si="38"/>
        <v>-5.5853920515574654E-2</v>
      </c>
      <c r="R362" s="233">
        <f t="shared" si="39"/>
        <v>-3.2992036405005691E-2</v>
      </c>
    </row>
    <row r="363" spans="1:18" s="64" customFormat="1" ht="13">
      <c r="A363" s="426">
        <v>39975</v>
      </c>
      <c r="B363" s="228">
        <v>3483</v>
      </c>
      <c r="C363" s="293">
        <v>6465</v>
      </c>
      <c r="D363" s="228">
        <v>2643</v>
      </c>
      <c r="E363" s="228">
        <v>1738</v>
      </c>
      <c r="F363" s="228">
        <v>836</v>
      </c>
      <c r="H363" s="233">
        <f t="shared" si="30"/>
        <v>-0.69471469892190374</v>
      </c>
      <c r="I363" s="233">
        <f t="shared" si="31"/>
        <v>-0.65757415254237284</v>
      </c>
      <c r="J363" s="233">
        <f t="shared" si="32"/>
        <v>-0.73112919633774165</v>
      </c>
      <c r="K363" s="233">
        <f t="shared" si="33"/>
        <v>-0.72745805237572525</v>
      </c>
      <c r="L363" s="233">
        <f t="shared" si="34"/>
        <v>-0.73718956303049354</v>
      </c>
      <c r="M363" s="233"/>
      <c r="N363" s="233">
        <f t="shared" si="35"/>
        <v>-0.14903493769850965</v>
      </c>
      <c r="O363" s="233">
        <f t="shared" si="36"/>
        <v>-0.1449543711149319</v>
      </c>
      <c r="P363" s="233">
        <f t="shared" si="37"/>
        <v>-0.22967064995628098</v>
      </c>
      <c r="Q363" s="233">
        <f t="shared" si="38"/>
        <v>-6.3577586206896547E-2</v>
      </c>
      <c r="R363" s="233">
        <f t="shared" si="39"/>
        <v>-0.05</v>
      </c>
    </row>
    <row r="364" spans="1:18" s="64" customFormat="1" ht="13">
      <c r="A364" s="426">
        <v>39976</v>
      </c>
      <c r="B364" s="228">
        <v>3583</v>
      </c>
      <c r="C364" s="293">
        <v>6715</v>
      </c>
      <c r="D364" s="228">
        <v>2754</v>
      </c>
      <c r="E364" s="228">
        <v>1722</v>
      </c>
      <c r="F364" s="228">
        <v>827</v>
      </c>
      <c r="H364" s="233">
        <f t="shared" si="30"/>
        <v>-0.67735254389914457</v>
      </c>
      <c r="I364" s="233">
        <f t="shared" si="31"/>
        <v>-0.62762712804303222</v>
      </c>
      <c r="J364" s="233">
        <f t="shared" si="32"/>
        <v>-0.7152899824253075</v>
      </c>
      <c r="K364" s="233">
        <f t="shared" si="33"/>
        <v>-0.73030540328895854</v>
      </c>
      <c r="L364" s="233">
        <f t="shared" si="34"/>
        <v>-0.73779327837666453</v>
      </c>
      <c r="M364" s="233"/>
      <c r="N364" s="233">
        <f t="shared" si="35"/>
        <v>-5.9333158309267525E-2</v>
      </c>
      <c r="O364" s="233">
        <f t="shared" si="36"/>
        <v>-1.4239577216676453E-2</v>
      </c>
      <c r="P364" s="233">
        <f t="shared" si="37"/>
        <v>-0.15313653136531366</v>
      </c>
      <c r="Q364" s="233">
        <f t="shared" si="38"/>
        <v>-6.0043668122270744E-2</v>
      </c>
      <c r="R364" s="233">
        <f t="shared" si="39"/>
        <v>-6.0227272727272727E-2</v>
      </c>
    </row>
    <row r="365" spans="1:18" s="64" customFormat="1" ht="13">
      <c r="A365" s="426">
        <v>39979</v>
      </c>
      <c r="B365" s="228">
        <v>3763</v>
      </c>
      <c r="C365" s="293">
        <v>7227</v>
      </c>
      <c r="D365" s="228">
        <v>2881</v>
      </c>
      <c r="E365" s="228">
        <v>1702</v>
      </c>
      <c r="F365" s="228">
        <v>810</v>
      </c>
      <c r="H365" s="233">
        <f t="shared" si="30"/>
        <v>-0.62896864523762575</v>
      </c>
      <c r="I365" s="233">
        <f t="shared" si="31"/>
        <v>-0.5238503096587166</v>
      </c>
      <c r="J365" s="233">
        <f t="shared" si="32"/>
        <v>-0.69104557640750675</v>
      </c>
      <c r="K365" s="233">
        <f t="shared" si="33"/>
        <v>-0.73356293049467747</v>
      </c>
      <c r="L365" s="233">
        <f t="shared" si="34"/>
        <v>-0.74080000000000001</v>
      </c>
      <c r="M365" s="233"/>
      <c r="N365" s="233">
        <f t="shared" si="35"/>
        <v>3.2089961601755347E-2</v>
      </c>
      <c r="O365" s="233">
        <f t="shared" si="36"/>
        <v>0.10792580101180438</v>
      </c>
      <c r="P365" s="233">
        <f t="shared" si="37"/>
        <v>-4.8232573505120578E-2</v>
      </c>
      <c r="Q365" s="233">
        <f t="shared" si="38"/>
        <v>-5.6541019955654102E-2</v>
      </c>
      <c r="R365" s="233">
        <f t="shared" si="39"/>
        <v>-7.2164948453608241E-2</v>
      </c>
    </row>
    <row r="366" spans="1:18" s="64" customFormat="1" ht="13">
      <c r="A366" s="426">
        <v>39980</v>
      </c>
      <c r="B366" s="228">
        <v>3951</v>
      </c>
      <c r="C366" s="293">
        <v>7648</v>
      </c>
      <c r="D366" s="228">
        <v>3108</v>
      </c>
      <c r="E366" s="228">
        <v>1699</v>
      </c>
      <c r="F366" s="228">
        <v>796</v>
      </c>
      <c r="H366" s="233">
        <f t="shared" si="30"/>
        <v>-0.59040016587186395</v>
      </c>
      <c r="I366" s="233">
        <f t="shared" si="31"/>
        <v>-0.45214899713467049</v>
      </c>
      <c r="J366" s="233">
        <f t="shared" si="32"/>
        <v>-0.65242675016774776</v>
      </c>
      <c r="K366" s="233">
        <f t="shared" si="33"/>
        <v>-0.73319723618090449</v>
      </c>
      <c r="L366" s="233">
        <f t="shared" si="34"/>
        <v>-0.74172615184944846</v>
      </c>
      <c r="M366" s="233"/>
      <c r="N366" s="233">
        <f t="shared" si="35"/>
        <v>0.12308129619101763</v>
      </c>
      <c r="O366" s="233">
        <f t="shared" si="36"/>
        <v>0.19837041679724224</v>
      </c>
      <c r="P366" s="233">
        <f t="shared" si="37"/>
        <v>0.12121212121212122</v>
      </c>
      <c r="Q366" s="233">
        <f t="shared" si="38"/>
        <v>-4.6041549691184729E-2</v>
      </c>
      <c r="R366" s="233">
        <f t="shared" si="39"/>
        <v>-7.8703703703703706E-2</v>
      </c>
    </row>
    <row r="367" spans="1:18" s="64" customFormat="1" ht="13">
      <c r="A367" s="426">
        <v>39981</v>
      </c>
      <c r="B367" s="228">
        <v>4026</v>
      </c>
      <c r="C367" s="293">
        <v>7825</v>
      </c>
      <c r="D367" s="228">
        <v>3176</v>
      </c>
      <c r="E367" s="228">
        <v>1714</v>
      </c>
      <c r="F367" s="228">
        <v>789</v>
      </c>
      <c r="H367" s="233">
        <f t="shared" si="30"/>
        <v>-0.57256608981845203</v>
      </c>
      <c r="I367" s="233">
        <f t="shared" si="31"/>
        <v>-0.42263705452667305</v>
      </c>
      <c r="J367" s="233">
        <f t="shared" si="32"/>
        <v>-0.63325635103926092</v>
      </c>
      <c r="K367" s="233">
        <f t="shared" si="33"/>
        <v>-0.7296103486354315</v>
      </c>
      <c r="L367" s="233">
        <f t="shared" si="34"/>
        <v>-0.74028966425279785</v>
      </c>
      <c r="M367" s="233"/>
      <c r="N367" s="233">
        <f t="shared" si="35"/>
        <v>0.16628041714947855</v>
      </c>
      <c r="O367" s="233">
        <f t="shared" si="36"/>
        <v>0.23150771167768336</v>
      </c>
      <c r="P367" s="233">
        <f t="shared" si="37"/>
        <v>0.21453154875717018</v>
      </c>
      <c r="Q367" s="233">
        <f t="shared" si="38"/>
        <v>-2.502844141069397E-2</v>
      </c>
      <c r="R367" s="233">
        <f t="shared" si="39"/>
        <v>-7.1764705882352939E-2</v>
      </c>
    </row>
    <row r="368" spans="1:18" s="64" customFormat="1" ht="13">
      <c r="A368" s="426">
        <v>39982</v>
      </c>
      <c r="B368" s="228">
        <v>4073</v>
      </c>
      <c r="C368" s="293">
        <v>7980</v>
      </c>
      <c r="D368" s="228">
        <v>3162</v>
      </c>
      <c r="E368" s="228">
        <v>1735</v>
      </c>
      <c r="F368" s="228">
        <v>783</v>
      </c>
      <c r="H368" s="233">
        <f t="shared" si="30"/>
        <v>-0.56730054180388823</v>
      </c>
      <c r="I368" s="233">
        <f t="shared" si="31"/>
        <v>-0.42548596112311016</v>
      </c>
      <c r="J368" s="233">
        <f t="shared" si="32"/>
        <v>-0.624376336421953</v>
      </c>
      <c r="K368" s="233">
        <f t="shared" si="33"/>
        <v>-0.72434064188115665</v>
      </c>
      <c r="L368" s="233">
        <f t="shared" si="34"/>
        <v>-0.73636363636363633</v>
      </c>
      <c r="M368" s="233"/>
      <c r="N368" s="233">
        <f t="shared" si="35"/>
        <v>0.16939420040195233</v>
      </c>
      <c r="O368" s="233">
        <f t="shared" si="36"/>
        <v>0.23433874709976799</v>
      </c>
      <c r="P368" s="233">
        <f t="shared" si="37"/>
        <v>0.1963677639046538</v>
      </c>
      <c r="Q368" s="233">
        <f t="shared" si="38"/>
        <v>-1.7261219792865361E-3</v>
      </c>
      <c r="R368" s="233">
        <f t="shared" si="39"/>
        <v>-6.3397129186602869E-2</v>
      </c>
    </row>
    <row r="369" spans="1:18" s="64" customFormat="1" ht="13">
      <c r="A369" s="426">
        <v>39983</v>
      </c>
      <c r="B369" s="228">
        <v>4070</v>
      </c>
      <c r="C369" s="293">
        <v>7996</v>
      </c>
      <c r="D369" s="228">
        <v>3125</v>
      </c>
      <c r="E369" s="228">
        <v>1749</v>
      </c>
      <c r="F369" s="228">
        <v>780</v>
      </c>
      <c r="H369" s="233">
        <f t="shared" si="30"/>
        <v>-0.56871887252304754</v>
      </c>
      <c r="I369" s="233">
        <f t="shared" si="31"/>
        <v>-0.43507135792002261</v>
      </c>
      <c r="J369" s="233">
        <f t="shared" si="32"/>
        <v>-0.62722175832041038</v>
      </c>
      <c r="K369" s="233">
        <f t="shared" si="33"/>
        <v>-0.71808510638297873</v>
      </c>
      <c r="L369" s="233">
        <f t="shared" si="34"/>
        <v>-0.73195876288659789</v>
      </c>
      <c r="M369" s="233"/>
      <c r="N369" s="233">
        <f t="shared" si="35"/>
        <v>0.13591962042980743</v>
      </c>
      <c r="O369" s="233">
        <f t="shared" si="36"/>
        <v>0.19076693968726732</v>
      </c>
      <c r="P369" s="233">
        <f t="shared" si="37"/>
        <v>0.13471314451706609</v>
      </c>
      <c r="Q369" s="233">
        <f t="shared" si="38"/>
        <v>1.5679442508710801E-2</v>
      </c>
      <c r="R369" s="233">
        <f t="shared" si="39"/>
        <v>-5.6831922611850064E-2</v>
      </c>
    </row>
    <row r="370" spans="1:18" s="64" customFormat="1" ht="13">
      <c r="A370" s="426">
        <v>39986</v>
      </c>
      <c r="B370" s="228">
        <v>4029</v>
      </c>
      <c r="C370" s="293">
        <v>7909</v>
      </c>
      <c r="D370" s="228">
        <v>3068</v>
      </c>
      <c r="E370" s="228">
        <v>1758</v>
      </c>
      <c r="F370" s="228">
        <v>777</v>
      </c>
      <c r="H370" s="233">
        <f t="shared" si="30"/>
        <v>-0.57473084230525651</v>
      </c>
      <c r="I370" s="233">
        <f t="shared" si="31"/>
        <v>-0.44153368168337803</v>
      </c>
      <c r="J370" s="233">
        <f t="shared" si="32"/>
        <v>-0.64007508212106989</v>
      </c>
      <c r="K370" s="233">
        <f t="shared" si="33"/>
        <v>-0.71772639691714835</v>
      </c>
      <c r="L370" s="233">
        <f t="shared" si="34"/>
        <v>-0.72851153039832284</v>
      </c>
      <c r="M370" s="233"/>
      <c r="N370" s="233">
        <f t="shared" si="35"/>
        <v>7.0688280627159178E-2</v>
      </c>
      <c r="O370" s="233">
        <f t="shared" si="36"/>
        <v>9.4368340943683404E-2</v>
      </c>
      <c r="P370" s="233">
        <f t="shared" si="37"/>
        <v>6.4908018049288446E-2</v>
      </c>
      <c r="Q370" s="233">
        <f t="shared" si="38"/>
        <v>3.2902467685076382E-2</v>
      </c>
      <c r="R370" s="233">
        <f t="shared" si="39"/>
        <v>-4.0740740740740744E-2</v>
      </c>
    </row>
    <row r="371" spans="1:18" s="64" customFormat="1" ht="13">
      <c r="A371" s="426">
        <v>39987</v>
      </c>
      <c r="B371" s="228">
        <v>3874</v>
      </c>
      <c r="C371" s="293">
        <v>7441</v>
      </c>
      <c r="D371" s="228">
        <v>3021</v>
      </c>
      <c r="E371" s="228">
        <v>1757</v>
      </c>
      <c r="F371" s="228">
        <v>774</v>
      </c>
      <c r="H371" s="233">
        <f t="shared" si="30"/>
        <v>-0.5890963088672041</v>
      </c>
      <c r="I371" s="233">
        <f t="shared" si="31"/>
        <v>-0.46305383172174919</v>
      </c>
      <c r="J371" s="233">
        <f t="shared" si="32"/>
        <v>-0.65271870329922976</v>
      </c>
      <c r="K371" s="233">
        <f t="shared" si="33"/>
        <v>-0.71824887748556765</v>
      </c>
      <c r="L371" s="233">
        <f t="shared" si="34"/>
        <v>-0.72611464968152861</v>
      </c>
      <c r="M371" s="233"/>
      <c r="N371" s="233">
        <f t="shared" si="35"/>
        <v>-1.9488737028600354E-2</v>
      </c>
      <c r="O371" s="233">
        <f t="shared" si="36"/>
        <v>-2.7065899581589958E-2</v>
      </c>
      <c r="P371" s="233">
        <f t="shared" si="37"/>
        <v>-2.7992277992277992E-2</v>
      </c>
      <c r="Q371" s="233">
        <f t="shared" si="38"/>
        <v>3.4137728075338436E-2</v>
      </c>
      <c r="R371" s="233">
        <f t="shared" si="39"/>
        <v>-2.7638190954773871E-2</v>
      </c>
    </row>
    <row r="372" spans="1:18" s="64" customFormat="1" ht="13">
      <c r="A372" s="426">
        <v>39988</v>
      </c>
      <c r="B372" s="228">
        <v>3751</v>
      </c>
      <c r="C372" s="293">
        <v>7115</v>
      </c>
      <c r="D372" s="228">
        <v>2939</v>
      </c>
      <c r="E372" s="228">
        <v>1754</v>
      </c>
      <c r="F372" s="228">
        <v>772</v>
      </c>
      <c r="H372" s="233">
        <f t="shared" si="30"/>
        <v>-0.59276951471067207</v>
      </c>
      <c r="I372" s="233">
        <f t="shared" si="31"/>
        <v>-0.45736729713239782</v>
      </c>
      <c r="J372" s="233">
        <f t="shared" si="32"/>
        <v>-0.66587085038653937</v>
      </c>
      <c r="K372" s="233">
        <f t="shared" si="33"/>
        <v>-0.71723359664678377</v>
      </c>
      <c r="L372" s="233">
        <f t="shared" si="34"/>
        <v>-0.72260150916277399</v>
      </c>
      <c r="M372" s="233"/>
      <c r="N372" s="233">
        <f t="shared" si="35"/>
        <v>-6.8306010928961755E-2</v>
      </c>
      <c r="O372" s="233">
        <f t="shared" si="36"/>
        <v>-9.0734824281150164E-2</v>
      </c>
      <c r="P372" s="233">
        <f t="shared" si="37"/>
        <v>-7.462216624685139E-2</v>
      </c>
      <c r="Q372" s="233">
        <f t="shared" si="38"/>
        <v>2.3337222870478413E-2</v>
      </c>
      <c r="R372" s="233">
        <f t="shared" si="39"/>
        <v>-2.1546261089987327E-2</v>
      </c>
    </row>
    <row r="373" spans="1:18" s="64" customFormat="1" ht="13">
      <c r="A373" s="426">
        <v>39989</v>
      </c>
      <c r="B373" s="228">
        <v>3703</v>
      </c>
      <c r="C373" s="293">
        <v>7034</v>
      </c>
      <c r="D373" s="228">
        <v>2868</v>
      </c>
      <c r="E373" s="228">
        <v>1750</v>
      </c>
      <c r="F373" s="228">
        <v>768</v>
      </c>
      <c r="H373" s="233">
        <f t="shared" si="30"/>
        <v>-0.59481343691870003</v>
      </c>
      <c r="I373" s="233">
        <f t="shared" si="31"/>
        <v>-0.45303265940902021</v>
      </c>
      <c r="J373" s="233">
        <f t="shared" si="32"/>
        <v>-0.67789757412398921</v>
      </c>
      <c r="K373" s="233">
        <f t="shared" si="33"/>
        <v>-0.71442558746736295</v>
      </c>
      <c r="L373" s="233">
        <f t="shared" si="34"/>
        <v>-0.72163827473722364</v>
      </c>
      <c r="M373" s="233"/>
      <c r="N373" s="233">
        <f t="shared" si="35"/>
        <v>-9.0842131107291918E-2</v>
      </c>
      <c r="O373" s="233">
        <f t="shared" si="36"/>
        <v>-0.11854636591478697</v>
      </c>
      <c r="P373" s="233">
        <f t="shared" si="37"/>
        <v>-9.2979127134724851E-2</v>
      </c>
      <c r="Q373" s="233">
        <f t="shared" si="38"/>
        <v>8.6455331412103754E-3</v>
      </c>
      <c r="R373" s="233">
        <f t="shared" si="39"/>
        <v>-1.9157088122605363E-2</v>
      </c>
    </row>
    <row r="374" spans="1:18" s="64" customFormat="1" ht="13">
      <c r="A374" s="426">
        <v>39990</v>
      </c>
      <c r="B374" s="228">
        <v>3703</v>
      </c>
      <c r="C374" s="293">
        <v>7106</v>
      </c>
      <c r="D374" s="228">
        <v>2817</v>
      </c>
      <c r="E374" s="228">
        <v>1734</v>
      </c>
      <c r="F374" s="228">
        <v>764</v>
      </c>
      <c r="H374" s="233">
        <f t="shared" si="30"/>
        <v>-0.59941583729987014</v>
      </c>
      <c r="I374" s="233">
        <f t="shared" si="31"/>
        <v>-0.45560407569141192</v>
      </c>
      <c r="J374" s="233">
        <f t="shared" si="32"/>
        <v>-0.69440225645476239</v>
      </c>
      <c r="K374" s="233">
        <f t="shared" si="33"/>
        <v>-0.71095182530421741</v>
      </c>
      <c r="L374" s="233">
        <f t="shared" si="34"/>
        <v>-0.72045371386754486</v>
      </c>
      <c r="M374" s="233"/>
      <c r="N374" s="233">
        <f t="shared" si="35"/>
        <v>-9.0171990171990166E-2</v>
      </c>
      <c r="O374" s="233">
        <f t="shared" si="36"/>
        <v>-0.11130565282641321</v>
      </c>
      <c r="P374" s="233">
        <f t="shared" si="37"/>
        <v>-9.8559999999999995E-2</v>
      </c>
      <c r="Q374" s="233">
        <f t="shared" si="38"/>
        <v>-8.5763293310463125E-3</v>
      </c>
      <c r="R374" s="233">
        <f t="shared" si="39"/>
        <v>-2.0512820512820513E-2</v>
      </c>
    </row>
    <row r="375" spans="1:18" s="64" customFormat="1" ht="13">
      <c r="A375" s="426">
        <v>39993</v>
      </c>
      <c r="B375" s="228">
        <v>3734</v>
      </c>
      <c r="C375" s="293">
        <v>7216</v>
      </c>
      <c r="D375" s="228">
        <v>2837</v>
      </c>
      <c r="E375" s="228">
        <v>1715</v>
      </c>
      <c r="F375" s="228">
        <v>758</v>
      </c>
      <c r="H375" s="233">
        <f t="shared" si="30"/>
        <v>-0.60582708751187586</v>
      </c>
      <c r="I375" s="233">
        <f t="shared" si="31"/>
        <v>-0.46906040762269147</v>
      </c>
      <c r="J375" s="233">
        <f t="shared" si="32"/>
        <v>-0.70224601175482793</v>
      </c>
      <c r="K375" s="233">
        <f t="shared" si="33"/>
        <v>-0.71059736753290581</v>
      </c>
      <c r="L375" s="233">
        <f t="shared" si="34"/>
        <v>-0.72203887055372207</v>
      </c>
      <c r="M375" s="233"/>
      <c r="N375" s="233">
        <f t="shared" si="35"/>
        <v>-7.3219161082154385E-2</v>
      </c>
      <c r="O375" s="233">
        <f t="shared" si="36"/>
        <v>-8.7621696801112661E-2</v>
      </c>
      <c r="P375" s="233">
        <f t="shared" si="37"/>
        <v>-7.529335071707953E-2</v>
      </c>
      <c r="Q375" s="233">
        <f t="shared" si="38"/>
        <v>-2.4459613196814563E-2</v>
      </c>
      <c r="R375" s="233">
        <f t="shared" si="39"/>
        <v>-2.4453024453024452E-2</v>
      </c>
    </row>
    <row r="376" spans="1:18" s="64" customFormat="1" ht="13">
      <c r="A376" s="426">
        <v>39994</v>
      </c>
      <c r="B376" s="228">
        <v>3757</v>
      </c>
      <c r="C376" s="293">
        <v>7241</v>
      </c>
      <c r="D376" s="228">
        <v>2904</v>
      </c>
      <c r="E376" s="228">
        <v>1701</v>
      </c>
      <c r="F376" s="228">
        <v>754</v>
      </c>
      <c r="H376" s="233">
        <f t="shared" si="30"/>
        <v>-0.6086050630273987</v>
      </c>
      <c r="I376" s="233">
        <f t="shared" si="31"/>
        <v>-0.48041044776119401</v>
      </c>
      <c r="J376" s="233">
        <f t="shared" si="32"/>
        <v>-0.69925434962717481</v>
      </c>
      <c r="K376" s="233">
        <f t="shared" si="33"/>
        <v>-0.7106158557332426</v>
      </c>
      <c r="L376" s="233">
        <f t="shared" si="34"/>
        <v>-0.72309952258538379</v>
      </c>
      <c r="M376" s="233"/>
      <c r="N376" s="233">
        <f t="shared" si="35"/>
        <v>-3.0201342281879196E-2</v>
      </c>
      <c r="O376" s="233">
        <f t="shared" si="36"/>
        <v>-2.6878107781212204E-2</v>
      </c>
      <c r="P376" s="233">
        <f t="shared" si="37"/>
        <v>-3.8728897715988087E-2</v>
      </c>
      <c r="Q376" s="233">
        <f t="shared" si="38"/>
        <v>-3.1872509960159362E-2</v>
      </c>
      <c r="R376" s="233">
        <f t="shared" si="39"/>
        <v>-2.5839793281653745E-2</v>
      </c>
    </row>
    <row r="377" spans="1:18" s="64" customFormat="1" ht="13">
      <c r="A377" s="426">
        <v>39995</v>
      </c>
      <c r="B377" s="228">
        <v>3742</v>
      </c>
      <c r="C377" s="293">
        <v>7122</v>
      </c>
      <c r="D377" s="228">
        <v>2984</v>
      </c>
      <c r="E377" s="228">
        <v>1703</v>
      </c>
      <c r="F377" s="228">
        <v>749</v>
      </c>
      <c r="H377" s="233">
        <f t="shared" si="30"/>
        <v>-0.60976118469079155</v>
      </c>
      <c r="I377" s="233">
        <f t="shared" si="31"/>
        <v>-0.49048504793246528</v>
      </c>
      <c r="J377" s="233">
        <f t="shared" si="32"/>
        <v>-0.6900384335722447</v>
      </c>
      <c r="K377" s="233">
        <f t="shared" si="33"/>
        <v>-0.70854013349306866</v>
      </c>
      <c r="L377" s="233">
        <f t="shared" si="34"/>
        <v>-0.72392185772207884</v>
      </c>
      <c r="M377" s="233"/>
      <c r="N377" s="233">
        <f t="shared" si="35"/>
        <v>-2.3993601706211675E-3</v>
      </c>
      <c r="O377" s="233">
        <f t="shared" si="36"/>
        <v>9.8383696416022483E-4</v>
      </c>
      <c r="P377" s="233">
        <f t="shared" si="37"/>
        <v>1.5311330384484519E-2</v>
      </c>
      <c r="Q377" s="233">
        <f t="shared" si="38"/>
        <v>-2.9076396807297605E-2</v>
      </c>
      <c r="R377" s="233">
        <f t="shared" si="39"/>
        <v>-2.9792746113989636E-2</v>
      </c>
    </row>
    <row r="378" spans="1:18" s="64" customFormat="1" ht="13">
      <c r="A378" s="426">
        <v>39996</v>
      </c>
      <c r="B378" s="228">
        <v>3672</v>
      </c>
      <c r="C378" s="293">
        <v>6848</v>
      </c>
      <c r="D378" s="228">
        <v>3059</v>
      </c>
      <c r="E378" s="228">
        <v>1709</v>
      </c>
      <c r="F378" s="228">
        <v>750</v>
      </c>
      <c r="H378" s="233">
        <f t="shared" si="30"/>
        <v>-0.60848704552724175</v>
      </c>
      <c r="I378" s="233">
        <f t="shared" si="31"/>
        <v>-0.49161098737936154</v>
      </c>
      <c r="J378" s="233">
        <f t="shared" si="32"/>
        <v>-0.67697993664202749</v>
      </c>
      <c r="K378" s="233">
        <f t="shared" si="33"/>
        <v>-0.70585197934595523</v>
      </c>
      <c r="L378" s="233">
        <f t="shared" si="34"/>
        <v>-0.72283813747228376</v>
      </c>
      <c r="M378" s="233"/>
      <c r="N378" s="233">
        <f t="shared" si="35"/>
        <v>-8.3715906022144206E-3</v>
      </c>
      <c r="O378" s="233">
        <f t="shared" si="36"/>
        <v>-2.6442991185669604E-2</v>
      </c>
      <c r="P378" s="233">
        <f t="shared" si="37"/>
        <v>6.6596931659693159E-2</v>
      </c>
      <c r="Q378" s="233">
        <f t="shared" si="38"/>
        <v>-2.3428571428571427E-2</v>
      </c>
      <c r="R378" s="233">
        <f t="shared" si="39"/>
        <v>-2.34375E-2</v>
      </c>
    </row>
    <row r="379" spans="1:18" s="64" customFormat="1" ht="13">
      <c r="A379" s="426">
        <v>39997</v>
      </c>
      <c r="B379" s="228">
        <v>3520</v>
      </c>
      <c r="C379" s="293">
        <v>6438</v>
      </c>
      <c r="D379" s="228">
        <v>3027</v>
      </c>
      <c r="E379" s="228">
        <v>1718</v>
      </c>
      <c r="F379" s="228">
        <v>749</v>
      </c>
      <c r="H379" s="233">
        <f t="shared" si="30"/>
        <v>-0.61483750957435168</v>
      </c>
      <c r="I379" s="233">
        <f t="shared" si="31"/>
        <v>-0.5059852670349908</v>
      </c>
      <c r="J379" s="233">
        <f t="shared" si="32"/>
        <v>-0.66968572675687477</v>
      </c>
      <c r="K379" s="233">
        <f t="shared" si="33"/>
        <v>-0.70168432019447824</v>
      </c>
      <c r="L379" s="233">
        <f t="shared" si="34"/>
        <v>-0.7222840192806822</v>
      </c>
      <c r="M379" s="233"/>
      <c r="N379" s="233">
        <f t="shared" si="35"/>
        <v>-4.9419389684039965E-2</v>
      </c>
      <c r="O379" s="233">
        <f t="shared" si="36"/>
        <v>-9.4005066141289048E-2</v>
      </c>
      <c r="P379" s="233">
        <f t="shared" si="37"/>
        <v>7.454739084132056E-2</v>
      </c>
      <c r="Q379" s="233">
        <f t="shared" si="38"/>
        <v>-9.22722029988466E-3</v>
      </c>
      <c r="R379" s="233">
        <f t="shared" si="39"/>
        <v>-1.9633507853403141E-2</v>
      </c>
    </row>
    <row r="380" spans="1:18" s="64" customFormat="1" ht="13">
      <c r="A380" s="426">
        <v>40000</v>
      </c>
      <c r="B380" s="228">
        <v>3375</v>
      </c>
      <c r="C380" s="293">
        <v>6104</v>
      </c>
      <c r="D380" s="228">
        <v>2969</v>
      </c>
      <c r="E380" s="228">
        <v>1716</v>
      </c>
      <c r="F380" s="228">
        <v>751</v>
      </c>
      <c r="H380" s="233">
        <f t="shared" si="30"/>
        <v>-0.62184873949579833</v>
      </c>
      <c r="I380" s="233">
        <f t="shared" si="31"/>
        <v>-0.51528627015008333</v>
      </c>
      <c r="J380" s="233">
        <f t="shared" si="32"/>
        <v>-0.66874930268883181</v>
      </c>
      <c r="K380" s="233">
        <f t="shared" si="33"/>
        <v>-0.69894736842105265</v>
      </c>
      <c r="L380" s="233">
        <f t="shared" si="34"/>
        <v>-0.71956684092606427</v>
      </c>
      <c r="M380" s="233"/>
      <c r="N380" s="233">
        <f t="shared" si="35"/>
        <v>-9.6143545795393678E-2</v>
      </c>
      <c r="O380" s="233">
        <f t="shared" si="36"/>
        <v>-0.15410199556541021</v>
      </c>
      <c r="P380" s="233">
        <f t="shared" si="37"/>
        <v>4.6528022559041239E-2</v>
      </c>
      <c r="Q380" s="233">
        <f t="shared" si="38"/>
        <v>5.8309037900874635E-4</v>
      </c>
      <c r="R380" s="233">
        <f t="shared" si="39"/>
        <v>-9.2348284960422165E-3</v>
      </c>
    </row>
    <row r="381" spans="1:18" s="64" customFormat="1" ht="13">
      <c r="A381" s="426">
        <v>40001</v>
      </c>
      <c r="B381" s="228">
        <v>3216</v>
      </c>
      <c r="C381" s="293">
        <v>5667</v>
      </c>
      <c r="D381" s="228">
        <v>2917</v>
      </c>
      <c r="E381" s="228">
        <v>1724</v>
      </c>
      <c r="F381" s="228">
        <v>759</v>
      </c>
      <c r="H381" s="233">
        <f t="shared" si="30"/>
        <v>-0.63677433928168059</v>
      </c>
      <c r="I381" s="233">
        <f t="shared" si="31"/>
        <v>-0.54620435618193464</v>
      </c>
      <c r="J381" s="233">
        <f t="shared" si="32"/>
        <v>-0.67257829161522054</v>
      </c>
      <c r="K381" s="233">
        <f t="shared" si="33"/>
        <v>-0.69475920679886682</v>
      </c>
      <c r="L381" s="233">
        <f t="shared" si="34"/>
        <v>-0.71380090497737558</v>
      </c>
      <c r="M381" s="233"/>
      <c r="N381" s="233">
        <f t="shared" si="35"/>
        <v>-0.14399787064146927</v>
      </c>
      <c r="O381" s="233">
        <f t="shared" si="36"/>
        <v>-0.21737329098190858</v>
      </c>
      <c r="P381" s="233">
        <f t="shared" si="37"/>
        <v>4.4765840220385676E-3</v>
      </c>
      <c r="Q381" s="233">
        <f t="shared" si="38"/>
        <v>1.3521457965902411E-2</v>
      </c>
      <c r="R381" s="233">
        <f t="shared" si="39"/>
        <v>6.6312997347480109E-3</v>
      </c>
    </row>
    <row r="382" spans="1:18" s="64" customFormat="1" ht="13">
      <c r="A382" s="426">
        <v>40002</v>
      </c>
      <c r="B382" s="228">
        <v>3107</v>
      </c>
      <c r="C382" s="293">
        <v>5336</v>
      </c>
      <c r="D382" s="228">
        <v>2897</v>
      </c>
      <c r="E382" s="228">
        <v>1749</v>
      </c>
      <c r="F382" s="228">
        <v>766</v>
      </c>
      <c r="H382" s="233">
        <f t="shared" ref="H382:H445" si="40">(B382-B131)/B131</f>
        <v>-0.65339134315037928</v>
      </c>
      <c r="I382" s="233">
        <f t="shared" ref="I382:I445" si="41">(C382-C131)/C131</f>
        <v>-0.58406734741601063</v>
      </c>
      <c r="J382" s="233">
        <f t="shared" ref="J382:J445" si="42">(D382-D131)/D131</f>
        <v>-0.67818262608309265</v>
      </c>
      <c r="K382" s="233">
        <f t="shared" ref="K382:K445" si="43">(E382-E131)/E131</f>
        <v>-0.68745532523230879</v>
      </c>
      <c r="L382" s="233">
        <f t="shared" ref="L382:L445" si="44">(F382-F131)/F131</f>
        <v>-0.70951839211224876</v>
      </c>
      <c r="M382" s="233"/>
      <c r="N382" s="233">
        <f t="shared" si="35"/>
        <v>-0.16969535008017103</v>
      </c>
      <c r="O382" s="233">
        <f t="shared" si="36"/>
        <v>-0.25077225498455491</v>
      </c>
      <c r="P382" s="233">
        <f t="shared" si="37"/>
        <v>-2.9155495978552277E-2</v>
      </c>
      <c r="Q382" s="233">
        <f t="shared" si="38"/>
        <v>2.7011156782149149E-2</v>
      </c>
      <c r="R382" s="233">
        <f t="shared" si="39"/>
        <v>2.2696929238985315E-2</v>
      </c>
    </row>
    <row r="383" spans="1:18" s="64" customFormat="1" ht="13">
      <c r="A383" s="426">
        <v>40003</v>
      </c>
      <c r="B383" s="228">
        <v>3018</v>
      </c>
      <c r="C383" s="293">
        <v>5037</v>
      </c>
      <c r="D383" s="228">
        <v>2914</v>
      </c>
      <c r="E383" s="228">
        <v>1782</v>
      </c>
      <c r="F383" s="228">
        <v>779</v>
      </c>
      <c r="H383" s="233">
        <f t="shared" si="40"/>
        <v>-0.67005575598556899</v>
      </c>
      <c r="I383" s="233">
        <f t="shared" si="41"/>
        <v>-0.62013574660633486</v>
      </c>
      <c r="J383" s="233">
        <f t="shared" si="42"/>
        <v>-0.68446128857606925</v>
      </c>
      <c r="K383" s="233">
        <f t="shared" si="43"/>
        <v>-0.67932337592226022</v>
      </c>
      <c r="L383" s="233">
        <f t="shared" si="44"/>
        <v>-0.70357686453576862</v>
      </c>
      <c r="M383" s="233"/>
      <c r="N383" s="233">
        <f t="shared" si="35"/>
        <v>-0.1781045751633987</v>
      </c>
      <c r="O383" s="233">
        <f t="shared" si="36"/>
        <v>-0.26445677570093457</v>
      </c>
      <c r="P383" s="233">
        <f t="shared" si="37"/>
        <v>-4.7401111474338016E-2</v>
      </c>
      <c r="Q383" s="233">
        <f t="shared" si="38"/>
        <v>4.2715038033937974E-2</v>
      </c>
      <c r="R383" s="233">
        <f t="shared" si="39"/>
        <v>3.8666666666666669E-2</v>
      </c>
    </row>
    <row r="384" spans="1:18" s="64" customFormat="1" ht="13">
      <c r="A384" s="426">
        <v>40004</v>
      </c>
      <c r="B384" s="228">
        <v>2985</v>
      </c>
      <c r="C384" s="293">
        <v>4844</v>
      </c>
      <c r="D384" s="228">
        <v>2952</v>
      </c>
      <c r="E384" s="228">
        <v>1817</v>
      </c>
      <c r="F384" s="228">
        <v>794</v>
      </c>
      <c r="H384" s="233">
        <f t="shared" si="40"/>
        <v>-0.6780629853321829</v>
      </c>
      <c r="I384" s="233">
        <f t="shared" si="41"/>
        <v>-0.64113201955845311</v>
      </c>
      <c r="J384" s="233">
        <f t="shared" si="42"/>
        <v>-0.6876851460008464</v>
      </c>
      <c r="K384" s="233">
        <f t="shared" si="43"/>
        <v>-0.67119073470864998</v>
      </c>
      <c r="L384" s="233">
        <f t="shared" si="44"/>
        <v>-0.69706219000381531</v>
      </c>
      <c r="M384" s="233"/>
      <c r="N384" s="233">
        <f t="shared" si="35"/>
        <v>-0.15198863636363635</v>
      </c>
      <c r="O384" s="233">
        <f t="shared" si="36"/>
        <v>-0.24759242000621312</v>
      </c>
      <c r="P384" s="233">
        <f t="shared" si="37"/>
        <v>-2.4777006937561942E-2</v>
      </c>
      <c r="Q384" s="233">
        <f t="shared" si="38"/>
        <v>5.7625145518044235E-2</v>
      </c>
      <c r="R384" s="233">
        <f t="shared" si="39"/>
        <v>6.008010680907877E-2</v>
      </c>
    </row>
    <row r="385" spans="1:18" s="64" customFormat="1" ht="13">
      <c r="A385" s="426">
        <v>40007</v>
      </c>
      <c r="B385" s="228">
        <v>2975</v>
      </c>
      <c r="C385" s="293">
        <v>4788</v>
      </c>
      <c r="D385" s="228">
        <v>2955</v>
      </c>
      <c r="E385" s="228">
        <v>1834</v>
      </c>
      <c r="F385" s="228">
        <v>800</v>
      </c>
      <c r="H385" s="233">
        <f t="shared" si="40"/>
        <v>-0.68055406421131748</v>
      </c>
      <c r="I385" s="233">
        <f t="shared" si="41"/>
        <v>-0.64601508206417269</v>
      </c>
      <c r="J385" s="233">
        <f t="shared" si="42"/>
        <v>-0.69096423342396984</v>
      </c>
      <c r="K385" s="233">
        <f t="shared" si="43"/>
        <v>-0.66775362318840581</v>
      </c>
      <c r="L385" s="233">
        <f t="shared" si="44"/>
        <v>-0.69535415079969531</v>
      </c>
      <c r="M385" s="233"/>
      <c r="N385" s="233">
        <f t="shared" si="35"/>
        <v>-0.11851851851851852</v>
      </c>
      <c r="O385" s="233">
        <f t="shared" si="36"/>
        <v>-0.21559633027522937</v>
      </c>
      <c r="P385" s="233">
        <f t="shared" si="37"/>
        <v>-4.7153923880094307E-3</v>
      </c>
      <c r="Q385" s="233">
        <f t="shared" si="38"/>
        <v>6.8764568764568768E-2</v>
      </c>
      <c r="R385" s="233">
        <f t="shared" si="39"/>
        <v>6.5246338215712379E-2</v>
      </c>
    </row>
    <row r="386" spans="1:18" s="64" customFormat="1" ht="13">
      <c r="A386" s="426">
        <v>40008</v>
      </c>
      <c r="B386" s="228">
        <v>3097</v>
      </c>
      <c r="C386" s="293">
        <v>5034</v>
      </c>
      <c r="D386" s="228">
        <v>3020</v>
      </c>
      <c r="E386" s="228">
        <v>1892</v>
      </c>
      <c r="F386" s="228">
        <v>810</v>
      </c>
      <c r="H386" s="233">
        <f t="shared" si="40"/>
        <v>-0.66446370530877574</v>
      </c>
      <c r="I386" s="233">
        <f t="shared" si="41"/>
        <v>-0.61996074286577085</v>
      </c>
      <c r="J386" s="233">
        <f t="shared" si="42"/>
        <v>-0.68456235638186758</v>
      </c>
      <c r="K386" s="233">
        <f t="shared" si="43"/>
        <v>-0.65705999637484136</v>
      </c>
      <c r="L386" s="233">
        <f t="shared" si="44"/>
        <v>-0.69083969465648853</v>
      </c>
      <c r="M386" s="233"/>
      <c r="N386" s="233">
        <f t="shared" si="35"/>
        <v>-3.7002487562189053E-2</v>
      </c>
      <c r="O386" s="233">
        <f t="shared" si="36"/>
        <v>-0.11169931180518793</v>
      </c>
      <c r="P386" s="233">
        <f t="shared" si="37"/>
        <v>3.5310250257113471E-2</v>
      </c>
      <c r="Q386" s="233">
        <f t="shared" si="38"/>
        <v>9.7447795823665889E-2</v>
      </c>
      <c r="R386" s="233">
        <f t="shared" si="39"/>
        <v>6.7193675889328064E-2</v>
      </c>
    </row>
    <row r="387" spans="1:18" s="64" customFormat="1" ht="13">
      <c r="A387" s="426">
        <v>40009</v>
      </c>
      <c r="B387" s="228">
        <v>3324</v>
      </c>
      <c r="C387" s="293">
        <v>5549</v>
      </c>
      <c r="D387" s="228">
        <v>3141</v>
      </c>
      <c r="E387" s="228">
        <v>1953</v>
      </c>
      <c r="F387" s="228">
        <v>822</v>
      </c>
      <c r="H387" s="233">
        <f t="shared" si="40"/>
        <v>-0.63794793595468902</v>
      </c>
      <c r="I387" s="233">
        <f t="shared" si="41"/>
        <v>-0.57799072172788801</v>
      </c>
      <c r="J387" s="233">
        <f t="shared" si="42"/>
        <v>-0.67034005037783373</v>
      </c>
      <c r="K387" s="233">
        <f t="shared" si="43"/>
        <v>-0.64465065502183405</v>
      </c>
      <c r="L387" s="233">
        <f t="shared" si="44"/>
        <v>-0.68649885583524028</v>
      </c>
      <c r="M387" s="233"/>
      <c r="N387" s="233">
        <f t="shared" si="35"/>
        <v>6.9842291599613776E-2</v>
      </c>
      <c r="O387" s="233">
        <f t="shared" si="36"/>
        <v>3.991754122938531E-2</v>
      </c>
      <c r="P387" s="233">
        <f t="shared" si="37"/>
        <v>8.422506040731792E-2</v>
      </c>
      <c r="Q387" s="233">
        <f t="shared" si="38"/>
        <v>0.11663807890222985</v>
      </c>
      <c r="R387" s="233">
        <f t="shared" si="39"/>
        <v>7.3107049608355096E-2</v>
      </c>
    </row>
    <row r="388" spans="1:18" s="64" customFormat="1" ht="13">
      <c r="A388" s="426">
        <v>40010</v>
      </c>
      <c r="B388" s="228">
        <v>3501</v>
      </c>
      <c r="C388" s="293">
        <v>5916</v>
      </c>
      <c r="D388" s="228">
        <v>3255</v>
      </c>
      <c r="E388" s="228">
        <v>2016</v>
      </c>
      <c r="F388" s="228">
        <v>835</v>
      </c>
      <c r="H388" s="233">
        <f t="shared" si="40"/>
        <v>-0.61737704918032787</v>
      </c>
      <c r="I388" s="233">
        <f t="shared" si="41"/>
        <v>-0.55181818181818176</v>
      </c>
      <c r="J388" s="233">
        <f t="shared" si="42"/>
        <v>-0.65291106845809344</v>
      </c>
      <c r="K388" s="233">
        <f t="shared" si="43"/>
        <v>-0.63171355498721227</v>
      </c>
      <c r="L388" s="233">
        <f t="shared" si="44"/>
        <v>-0.68335229427379596</v>
      </c>
      <c r="M388" s="233"/>
      <c r="N388" s="233">
        <f t="shared" si="35"/>
        <v>0.16003976143141152</v>
      </c>
      <c r="O388" s="233">
        <f t="shared" si="36"/>
        <v>0.17450863609291245</v>
      </c>
      <c r="P388" s="233">
        <f t="shared" si="37"/>
        <v>0.11702127659574468</v>
      </c>
      <c r="Q388" s="233">
        <f t="shared" si="38"/>
        <v>0.13131313131313133</v>
      </c>
      <c r="R388" s="233">
        <f t="shared" si="39"/>
        <v>7.1887034659820284E-2</v>
      </c>
    </row>
    <row r="389" spans="1:18" s="64" customFormat="1" ht="13">
      <c r="A389" s="426">
        <v>40011</v>
      </c>
      <c r="B389" s="228">
        <v>3542</v>
      </c>
      <c r="C389" s="293">
        <v>5957</v>
      </c>
      <c r="D389" s="228">
        <v>3324</v>
      </c>
      <c r="E389" s="228">
        <v>2051</v>
      </c>
      <c r="F389" s="228">
        <v>843</v>
      </c>
      <c r="H389" s="233">
        <f t="shared" si="40"/>
        <v>-0.61042674879014514</v>
      </c>
      <c r="I389" s="233">
        <f t="shared" si="41"/>
        <v>-0.54936076859066496</v>
      </c>
      <c r="J389" s="233">
        <f t="shared" si="42"/>
        <v>-0.63794793595468902</v>
      </c>
      <c r="K389" s="233">
        <f t="shared" si="43"/>
        <v>-0.62373876352962754</v>
      </c>
      <c r="L389" s="233">
        <f t="shared" si="44"/>
        <v>-0.68104426787741201</v>
      </c>
      <c r="M389" s="233"/>
      <c r="N389" s="233">
        <f t="shared" si="35"/>
        <v>0.18659966499162478</v>
      </c>
      <c r="O389" s="233">
        <f t="shared" si="36"/>
        <v>0.22976878612716764</v>
      </c>
      <c r="P389" s="233">
        <f t="shared" si="37"/>
        <v>0.12601626016260162</v>
      </c>
      <c r="Q389" s="233">
        <f t="shared" si="38"/>
        <v>0.12878370941111722</v>
      </c>
      <c r="R389" s="233">
        <f t="shared" si="39"/>
        <v>6.1712846347607056E-2</v>
      </c>
    </row>
    <row r="390" spans="1:18" s="64" customFormat="1" ht="13">
      <c r="A390" s="426">
        <v>40014</v>
      </c>
      <c r="B390" s="228">
        <v>3511</v>
      </c>
      <c r="C390" s="293">
        <v>5824</v>
      </c>
      <c r="D390" s="228">
        <v>3366</v>
      </c>
      <c r="E390" s="228">
        <v>2062</v>
      </c>
      <c r="F390" s="228">
        <v>849</v>
      </c>
      <c r="H390" s="233">
        <f t="shared" si="40"/>
        <v>-0.61242962799425982</v>
      </c>
      <c r="I390" s="233">
        <f t="shared" si="41"/>
        <v>-0.56328734253149371</v>
      </c>
      <c r="J390" s="233">
        <f t="shared" si="42"/>
        <v>-0.62529221863519979</v>
      </c>
      <c r="K390" s="233">
        <f t="shared" si="43"/>
        <v>-0.61976765627881247</v>
      </c>
      <c r="L390" s="233">
        <f t="shared" si="44"/>
        <v>-0.67840909090909096</v>
      </c>
      <c r="M390" s="233"/>
      <c r="N390" s="233">
        <f t="shared" si="35"/>
        <v>0.18016806722689074</v>
      </c>
      <c r="O390" s="233">
        <f t="shared" si="36"/>
        <v>0.21637426900584794</v>
      </c>
      <c r="P390" s="233">
        <f t="shared" si="37"/>
        <v>0.13908629441624365</v>
      </c>
      <c r="Q390" s="233">
        <f t="shared" si="38"/>
        <v>0.12431842966194111</v>
      </c>
      <c r="R390" s="233">
        <f t="shared" si="39"/>
        <v>6.1249999999999999E-2</v>
      </c>
    </row>
    <row r="391" spans="1:18" s="64" customFormat="1" ht="13">
      <c r="A391" s="426">
        <v>40015</v>
      </c>
      <c r="B391" s="228">
        <v>3455</v>
      </c>
      <c r="C391" s="293">
        <v>5602</v>
      </c>
      <c r="D391" s="228">
        <v>3412</v>
      </c>
      <c r="E391" s="228">
        <v>2080</v>
      </c>
      <c r="F391" s="228">
        <v>854</v>
      </c>
      <c r="H391" s="233">
        <f t="shared" si="40"/>
        <v>-0.61662228140257436</v>
      </c>
      <c r="I391" s="233">
        <f t="shared" si="41"/>
        <v>-0.58228320035791514</v>
      </c>
      <c r="J391" s="233">
        <f t="shared" si="42"/>
        <v>-0.61174328629949937</v>
      </c>
      <c r="K391" s="233">
        <f t="shared" si="43"/>
        <v>-0.6142433234421365</v>
      </c>
      <c r="L391" s="233">
        <f t="shared" si="44"/>
        <v>-0.67602427921092567</v>
      </c>
      <c r="M391" s="233"/>
      <c r="N391" s="233">
        <f t="shared" si="35"/>
        <v>0.11559573781078462</v>
      </c>
      <c r="O391" s="233">
        <f t="shared" si="36"/>
        <v>0.11283273738577672</v>
      </c>
      <c r="P391" s="233">
        <f t="shared" si="37"/>
        <v>0.12980132450331125</v>
      </c>
      <c r="Q391" s="233">
        <f t="shared" si="38"/>
        <v>9.9365750528541227E-2</v>
      </c>
      <c r="R391" s="233">
        <f t="shared" si="39"/>
        <v>5.4320987654320987E-2</v>
      </c>
    </row>
    <row r="392" spans="1:18" s="64" customFormat="1" ht="13">
      <c r="A392" s="426">
        <v>40016</v>
      </c>
      <c r="B392" s="228">
        <v>3407</v>
      </c>
      <c r="C392" s="293">
        <v>5419</v>
      </c>
      <c r="D392" s="228">
        <v>3459</v>
      </c>
      <c r="E392" s="228">
        <v>2086</v>
      </c>
      <c r="F392" s="228">
        <v>866</v>
      </c>
      <c r="H392" s="233">
        <f t="shared" si="40"/>
        <v>-0.61979689766767099</v>
      </c>
      <c r="I392" s="233">
        <f t="shared" si="41"/>
        <v>-0.59571769621008652</v>
      </c>
      <c r="J392" s="233">
        <f t="shared" si="42"/>
        <v>-0.60066959131840225</v>
      </c>
      <c r="K392" s="233">
        <f t="shared" si="43"/>
        <v>-0.6103119745936858</v>
      </c>
      <c r="L392" s="233">
        <f t="shared" si="44"/>
        <v>-0.67147192716236725</v>
      </c>
      <c r="M392" s="233"/>
      <c r="N392" s="233">
        <f t="shared" si="35"/>
        <v>2.4969915764139591E-2</v>
      </c>
      <c r="O392" s="233">
        <f t="shared" si="36"/>
        <v>-2.3427644620652371E-2</v>
      </c>
      <c r="P392" s="233">
        <f t="shared" si="37"/>
        <v>0.10124164278892073</v>
      </c>
      <c r="Q392" s="233">
        <f t="shared" si="38"/>
        <v>6.8100358422939072E-2</v>
      </c>
      <c r="R392" s="233">
        <f t="shared" si="39"/>
        <v>5.3527980535279802E-2</v>
      </c>
    </row>
    <row r="393" spans="1:18" s="64" customFormat="1" ht="13">
      <c r="A393" s="426">
        <v>40017</v>
      </c>
      <c r="B393" s="228">
        <v>3355</v>
      </c>
      <c r="C393" s="293">
        <v>5218</v>
      </c>
      <c r="D393" s="228">
        <v>3495</v>
      </c>
      <c r="E393" s="228">
        <v>2095</v>
      </c>
      <c r="F393" s="228">
        <v>874</v>
      </c>
      <c r="H393" s="233">
        <f t="shared" si="40"/>
        <v>-0.62320305480682836</v>
      </c>
      <c r="I393" s="233">
        <f t="shared" si="41"/>
        <v>-0.61201576325377349</v>
      </c>
      <c r="J393" s="233">
        <f t="shared" si="42"/>
        <v>-0.58692825907103174</v>
      </c>
      <c r="K393" s="233">
        <f t="shared" si="43"/>
        <v>-0.60605490786009775</v>
      </c>
      <c r="L393" s="233">
        <f t="shared" si="44"/>
        <v>-0.66831119544592033</v>
      </c>
      <c r="M393" s="233"/>
      <c r="N393" s="233">
        <f t="shared" ref="N393:N456" si="45">((B393-(LOOKUP(A388,B388)))/(LOOKUP(A388,B388)))</f>
        <v>-4.1702370751213941E-2</v>
      </c>
      <c r="O393" s="233">
        <f t="shared" ref="O393:O456" si="46">((C393-(LOOKUP(A388,C388)))/(LOOKUP(A388,C388)))</f>
        <v>-0.11798512508451657</v>
      </c>
      <c r="P393" s="233">
        <f t="shared" ref="P393:P456" si="47">((D393-(LOOKUP(A388,D388)))/(LOOKUP(A388,D388)))</f>
        <v>7.3732718894009217E-2</v>
      </c>
      <c r="Q393" s="233">
        <f t="shared" ref="Q393:Q456" si="48">((E393-(LOOKUP(A388,E388)))/(LOOKUP(A388,E388)))</f>
        <v>3.9186507936507936E-2</v>
      </c>
      <c r="R393" s="233">
        <f t="shared" ref="R393:R456" si="49">((F393-(LOOKUP(A388,F388)))/(LOOKUP(A388,F388)))</f>
        <v>4.6706586826347304E-2</v>
      </c>
    </row>
    <row r="394" spans="1:18" s="64" customFormat="1" ht="13">
      <c r="A394" s="426">
        <v>40018</v>
      </c>
      <c r="B394" s="228">
        <v>3345</v>
      </c>
      <c r="C394" s="293">
        <v>5170</v>
      </c>
      <c r="D394" s="228">
        <v>3524</v>
      </c>
      <c r="E394" s="228">
        <v>2091</v>
      </c>
      <c r="F394" s="228">
        <v>879</v>
      </c>
      <c r="H394" s="233">
        <f t="shared" si="40"/>
        <v>-0.62228997289972898</v>
      </c>
      <c r="I394" s="233">
        <f t="shared" si="41"/>
        <v>-0.61920895632319362</v>
      </c>
      <c r="J394" s="233">
        <f t="shared" si="42"/>
        <v>-0.57066276803118909</v>
      </c>
      <c r="K394" s="233">
        <f t="shared" si="43"/>
        <v>-0.60412722453616052</v>
      </c>
      <c r="L394" s="233">
        <f t="shared" si="44"/>
        <v>-0.66666666666666663</v>
      </c>
      <c r="M394" s="233"/>
      <c r="N394" s="233">
        <f t="shared" si="45"/>
        <v>-5.5618294748729528E-2</v>
      </c>
      <c r="O394" s="233">
        <f t="shared" si="46"/>
        <v>-0.1321134799395669</v>
      </c>
      <c r="P394" s="233">
        <f t="shared" si="47"/>
        <v>6.0168471720818288E-2</v>
      </c>
      <c r="Q394" s="233">
        <f t="shared" si="48"/>
        <v>1.9502681618722574E-2</v>
      </c>
      <c r="R394" s="233">
        <f t="shared" si="49"/>
        <v>4.2704626334519574E-2</v>
      </c>
    </row>
    <row r="395" spans="1:18" s="64" customFormat="1" ht="13">
      <c r="A395" s="426">
        <v>40021</v>
      </c>
      <c r="B395" s="228">
        <v>3407</v>
      </c>
      <c r="C395" s="293">
        <v>5339</v>
      </c>
      <c r="D395" s="228">
        <v>3509</v>
      </c>
      <c r="E395" s="228">
        <v>2090</v>
      </c>
      <c r="F395" s="228">
        <v>881</v>
      </c>
      <c r="H395" s="233">
        <f t="shared" si="40"/>
        <v>-0.61156082544749746</v>
      </c>
      <c r="I395" s="233">
        <f t="shared" si="41"/>
        <v>-0.60681935341335891</v>
      </c>
      <c r="J395" s="233">
        <f t="shared" si="42"/>
        <v>-0.5596687162755678</v>
      </c>
      <c r="K395" s="233">
        <f t="shared" si="43"/>
        <v>-0.6</v>
      </c>
      <c r="L395" s="233">
        <f t="shared" si="44"/>
        <v>-0.66666666666666663</v>
      </c>
      <c r="M395" s="233"/>
      <c r="N395" s="233">
        <f t="shared" si="45"/>
        <v>-2.9621190544004559E-2</v>
      </c>
      <c r="O395" s="233">
        <f t="shared" si="46"/>
        <v>-8.3276098901098897E-2</v>
      </c>
      <c r="P395" s="233">
        <f t="shared" si="47"/>
        <v>4.2483660130718956E-2</v>
      </c>
      <c r="Q395" s="233">
        <f t="shared" si="48"/>
        <v>1.3579049466537343E-2</v>
      </c>
      <c r="R395" s="233">
        <f t="shared" si="49"/>
        <v>3.7691401648998819E-2</v>
      </c>
    </row>
    <row r="396" spans="1:18" s="64" customFormat="1" ht="13">
      <c r="A396" s="426">
        <v>40022</v>
      </c>
      <c r="B396" s="228">
        <v>3475</v>
      </c>
      <c r="C396" s="293">
        <v>5564</v>
      </c>
      <c r="D396" s="228">
        <v>3447</v>
      </c>
      <c r="E396" s="228">
        <v>2092</v>
      </c>
      <c r="F396" s="228">
        <v>882</v>
      </c>
      <c r="H396" s="233">
        <f t="shared" si="40"/>
        <v>-0.59766122496237117</v>
      </c>
      <c r="I396" s="233">
        <f t="shared" si="41"/>
        <v>-0.58530222851606173</v>
      </c>
      <c r="J396" s="233">
        <f t="shared" si="42"/>
        <v>-0.55545524890379161</v>
      </c>
      <c r="K396" s="233">
        <f t="shared" si="43"/>
        <v>-0.59418040737148403</v>
      </c>
      <c r="L396" s="233">
        <f t="shared" si="44"/>
        <v>-0.66616199848599544</v>
      </c>
      <c r="M396" s="233"/>
      <c r="N396" s="233">
        <f t="shared" si="45"/>
        <v>5.7887120115774236E-3</v>
      </c>
      <c r="O396" s="233">
        <f t="shared" si="46"/>
        <v>-6.7832916815423064E-3</v>
      </c>
      <c r="P396" s="233">
        <f t="shared" si="47"/>
        <v>1.0257913247362251E-2</v>
      </c>
      <c r="Q396" s="233">
        <f t="shared" si="48"/>
        <v>5.7692307692307696E-3</v>
      </c>
      <c r="R396" s="233">
        <f t="shared" si="49"/>
        <v>3.2786885245901641E-2</v>
      </c>
    </row>
    <row r="397" spans="1:18" s="64" customFormat="1" ht="13">
      <c r="A397" s="426">
        <v>40023</v>
      </c>
      <c r="B397" s="228">
        <v>3499</v>
      </c>
      <c r="C397" s="293">
        <v>5704</v>
      </c>
      <c r="D397" s="228">
        <v>3362</v>
      </c>
      <c r="E397" s="228">
        <v>2091</v>
      </c>
      <c r="F397" s="228">
        <v>884</v>
      </c>
      <c r="H397" s="233">
        <f t="shared" si="40"/>
        <v>-0.58898155761776105</v>
      </c>
      <c r="I397" s="233">
        <f t="shared" si="41"/>
        <v>-0.56761673741661611</v>
      </c>
      <c r="J397" s="233">
        <f t="shared" si="42"/>
        <v>-0.56017791732077449</v>
      </c>
      <c r="K397" s="233">
        <f t="shared" si="43"/>
        <v>-0.58927519151443719</v>
      </c>
      <c r="L397" s="233">
        <f t="shared" si="44"/>
        <v>-0.6633663366336634</v>
      </c>
      <c r="M397" s="233"/>
      <c r="N397" s="233">
        <f t="shared" si="45"/>
        <v>2.7003228646903434E-2</v>
      </c>
      <c r="O397" s="233">
        <f t="shared" si="46"/>
        <v>5.2592729285846095E-2</v>
      </c>
      <c r="P397" s="233">
        <f t="shared" si="47"/>
        <v>-2.804278693263949E-2</v>
      </c>
      <c r="Q397" s="233">
        <f t="shared" si="48"/>
        <v>2.3969319271332696E-3</v>
      </c>
      <c r="R397" s="233">
        <f t="shared" si="49"/>
        <v>2.0785219399538105E-2</v>
      </c>
    </row>
    <row r="398" spans="1:18" s="64" customFormat="1" ht="13">
      <c r="A398" s="426">
        <v>40024</v>
      </c>
      <c r="B398" s="228">
        <v>3445</v>
      </c>
      <c r="C398" s="293">
        <v>5585</v>
      </c>
      <c r="D398" s="228">
        <v>3282</v>
      </c>
      <c r="E398" s="228">
        <v>2089</v>
      </c>
      <c r="F398" s="228">
        <v>888</v>
      </c>
      <c r="H398" s="233">
        <f t="shared" si="40"/>
        <v>-0.59153426606592363</v>
      </c>
      <c r="I398" s="233">
        <f t="shared" si="41"/>
        <v>-0.57470301553457204</v>
      </c>
      <c r="J398" s="233">
        <f t="shared" si="42"/>
        <v>-0.56396970904742927</v>
      </c>
      <c r="K398" s="233">
        <f t="shared" si="43"/>
        <v>-0.58419585987261147</v>
      </c>
      <c r="L398" s="233">
        <f t="shared" si="44"/>
        <v>-0.65872405841660264</v>
      </c>
      <c r="M398" s="233"/>
      <c r="N398" s="233">
        <f t="shared" si="45"/>
        <v>2.6825633383010434E-2</v>
      </c>
      <c r="O398" s="233">
        <f t="shared" si="46"/>
        <v>7.0333461096205446E-2</v>
      </c>
      <c r="P398" s="233">
        <f t="shared" si="47"/>
        <v>-6.094420600858369E-2</v>
      </c>
      <c r="Q398" s="233">
        <f t="shared" si="48"/>
        <v>-2.8639618138424821E-3</v>
      </c>
      <c r="R398" s="233">
        <f t="shared" si="49"/>
        <v>1.6018306636155607E-2</v>
      </c>
    </row>
    <row r="399" spans="1:18" s="64" customFormat="1" ht="13">
      <c r="A399" s="426">
        <v>40025</v>
      </c>
      <c r="B399" s="228">
        <v>3350</v>
      </c>
      <c r="C399" s="293">
        <v>5385</v>
      </c>
      <c r="D399" s="228">
        <v>3183</v>
      </c>
      <c r="E399" s="228">
        <v>2081</v>
      </c>
      <c r="F399" s="228">
        <v>887</v>
      </c>
      <c r="H399" s="233">
        <f t="shared" si="40"/>
        <v>-0.60061993323795904</v>
      </c>
      <c r="I399" s="233">
        <f t="shared" si="41"/>
        <v>-0.58820830465703144</v>
      </c>
      <c r="J399" s="233">
        <f t="shared" si="42"/>
        <v>-0.57695374800637955</v>
      </c>
      <c r="K399" s="233">
        <f t="shared" si="43"/>
        <v>-0.57985059559862706</v>
      </c>
      <c r="L399" s="233">
        <f t="shared" si="44"/>
        <v>-0.65593483320403412</v>
      </c>
      <c r="M399" s="233"/>
      <c r="N399" s="233">
        <f t="shared" si="45"/>
        <v>1.4947683109118087E-3</v>
      </c>
      <c r="O399" s="233">
        <f t="shared" si="46"/>
        <v>4.1586073500967116E-2</v>
      </c>
      <c r="P399" s="233">
        <f t="shared" si="47"/>
        <v>-9.6765039727582297E-2</v>
      </c>
      <c r="Q399" s="233">
        <f t="shared" si="48"/>
        <v>-4.7824007651841227E-3</v>
      </c>
      <c r="R399" s="233">
        <f t="shared" si="49"/>
        <v>9.1012514220705342E-3</v>
      </c>
    </row>
    <row r="400" spans="1:18" s="64" customFormat="1" ht="13">
      <c r="A400" s="426">
        <v>40028</v>
      </c>
      <c r="B400" s="228">
        <v>3251</v>
      </c>
      <c r="C400" s="293">
        <v>5187</v>
      </c>
      <c r="D400" s="228">
        <v>3114</v>
      </c>
      <c r="E400" s="228">
        <v>2060</v>
      </c>
      <c r="F400" s="228">
        <v>883</v>
      </c>
      <c r="H400" s="233">
        <f t="shared" si="40"/>
        <v>-0.61023858050593449</v>
      </c>
      <c r="I400" s="233">
        <f t="shared" si="41"/>
        <v>-0.60115340253748561</v>
      </c>
      <c r="J400" s="233">
        <f t="shared" si="42"/>
        <v>-0.5857389916189969</v>
      </c>
      <c r="K400" s="233">
        <f t="shared" si="43"/>
        <v>-0.57933428629773331</v>
      </c>
      <c r="L400" s="233">
        <f t="shared" si="44"/>
        <v>-0.65426781519185595</v>
      </c>
      <c r="M400" s="233"/>
      <c r="N400" s="233">
        <f t="shared" si="45"/>
        <v>-4.5788083357792782E-2</v>
      </c>
      <c r="O400" s="233">
        <f t="shared" si="46"/>
        <v>-2.8469750889679714E-2</v>
      </c>
      <c r="P400" s="233">
        <f t="shared" si="47"/>
        <v>-0.11256768310059846</v>
      </c>
      <c r="Q400" s="233">
        <f t="shared" si="48"/>
        <v>-1.4354066985645933E-2</v>
      </c>
      <c r="R400" s="233">
        <f t="shared" si="49"/>
        <v>2.2701475595913734E-3</v>
      </c>
    </row>
    <row r="401" spans="1:18" s="64" customFormat="1" ht="13">
      <c r="A401" s="426">
        <v>40029</v>
      </c>
      <c r="B401" s="228">
        <v>3159</v>
      </c>
      <c r="C401" s="293">
        <v>5023</v>
      </c>
      <c r="D401" s="228">
        <v>3030</v>
      </c>
      <c r="E401" s="228">
        <v>2033</v>
      </c>
      <c r="F401" s="228">
        <v>872</v>
      </c>
      <c r="H401" s="233">
        <f t="shared" si="40"/>
        <v>-0.61847826086956526</v>
      </c>
      <c r="I401" s="233">
        <f t="shared" si="41"/>
        <v>-0.61194375772558718</v>
      </c>
      <c r="J401" s="233">
        <f t="shared" si="42"/>
        <v>-0.59426888055704341</v>
      </c>
      <c r="K401" s="233">
        <f t="shared" si="43"/>
        <v>-0.57882742904495543</v>
      </c>
      <c r="L401" s="233">
        <f t="shared" si="44"/>
        <v>-0.65560821484992104</v>
      </c>
      <c r="M401" s="233"/>
      <c r="N401" s="233">
        <f t="shared" si="45"/>
        <v>-9.0935251798561156E-2</v>
      </c>
      <c r="O401" s="233">
        <f t="shared" si="46"/>
        <v>-9.7232207045291161E-2</v>
      </c>
      <c r="P401" s="233">
        <f t="shared" si="47"/>
        <v>-0.12097476066144473</v>
      </c>
      <c r="Q401" s="233">
        <f t="shared" si="48"/>
        <v>-2.8202676864244741E-2</v>
      </c>
      <c r="R401" s="233">
        <f t="shared" si="49"/>
        <v>-1.1337868480725623E-2</v>
      </c>
    </row>
    <row r="402" spans="1:18" s="64" customFormat="1" ht="13">
      <c r="A402" s="426">
        <v>40030</v>
      </c>
      <c r="B402" s="228">
        <v>3051</v>
      </c>
      <c r="C402" s="293">
        <v>4848</v>
      </c>
      <c r="D402" s="228">
        <v>2919</v>
      </c>
      <c r="E402" s="228">
        <v>1996</v>
      </c>
      <c r="F402" s="228">
        <v>863</v>
      </c>
      <c r="H402" s="233">
        <f t="shared" si="40"/>
        <v>-0.62833475453770249</v>
      </c>
      <c r="I402" s="233">
        <f t="shared" si="41"/>
        <v>-0.62237108583891576</v>
      </c>
      <c r="J402" s="233">
        <f t="shared" si="42"/>
        <v>-0.60559383867044991</v>
      </c>
      <c r="K402" s="233">
        <f t="shared" si="43"/>
        <v>-0.5823394015484411</v>
      </c>
      <c r="L402" s="233">
        <f t="shared" si="44"/>
        <v>-0.65672235481304697</v>
      </c>
      <c r="M402" s="233"/>
      <c r="N402" s="233">
        <f t="shared" si="45"/>
        <v>-0.12803658188053729</v>
      </c>
      <c r="O402" s="233">
        <f t="shared" si="46"/>
        <v>-0.15007012622720897</v>
      </c>
      <c r="P402" s="233">
        <f t="shared" si="47"/>
        <v>-0.13176680547293279</v>
      </c>
      <c r="Q402" s="233">
        <f t="shared" si="48"/>
        <v>-4.5432807269249163E-2</v>
      </c>
      <c r="R402" s="233">
        <f t="shared" si="49"/>
        <v>-2.3755656108597284E-2</v>
      </c>
    </row>
    <row r="403" spans="1:18" s="64" customFormat="1" ht="13">
      <c r="A403" s="426">
        <v>40031</v>
      </c>
      <c r="B403" s="228">
        <v>2907</v>
      </c>
      <c r="C403" s="293">
        <v>4631</v>
      </c>
      <c r="D403" s="228">
        <v>2754</v>
      </c>
      <c r="E403" s="228">
        <v>1918</v>
      </c>
      <c r="F403" s="228">
        <v>850</v>
      </c>
      <c r="H403" s="233">
        <f t="shared" si="40"/>
        <v>-0.64111111111111108</v>
      </c>
      <c r="I403" s="233">
        <f t="shared" si="41"/>
        <v>-0.63521071287908626</v>
      </c>
      <c r="J403" s="233">
        <f t="shared" si="42"/>
        <v>-0.62211855104281011</v>
      </c>
      <c r="K403" s="233">
        <f t="shared" si="43"/>
        <v>-0.59069568928723859</v>
      </c>
      <c r="L403" s="233">
        <f t="shared" si="44"/>
        <v>-0.65972778222578066</v>
      </c>
      <c r="M403" s="233"/>
      <c r="N403" s="233">
        <f t="shared" si="45"/>
        <v>-0.15616835994194483</v>
      </c>
      <c r="O403" s="233">
        <f t="shared" si="46"/>
        <v>-0.17081468218442256</v>
      </c>
      <c r="P403" s="233">
        <f t="shared" si="47"/>
        <v>-0.16087751371115175</v>
      </c>
      <c r="Q403" s="233">
        <f t="shared" si="48"/>
        <v>-8.1857348013403539E-2</v>
      </c>
      <c r="R403" s="233">
        <f t="shared" si="49"/>
        <v>-4.2792792792792793E-2</v>
      </c>
    </row>
    <row r="404" spans="1:18" s="64" customFormat="1" ht="13">
      <c r="A404" s="426">
        <v>40032</v>
      </c>
      <c r="B404" s="228">
        <v>2772</v>
      </c>
      <c r="C404" s="293">
        <v>4444</v>
      </c>
      <c r="D404" s="228">
        <v>2599</v>
      </c>
      <c r="E404" s="228">
        <v>1840</v>
      </c>
      <c r="F404" s="228">
        <v>833</v>
      </c>
      <c r="H404" s="233">
        <f t="shared" si="40"/>
        <v>-0.64773160503240568</v>
      </c>
      <c r="I404" s="233">
        <f t="shared" si="41"/>
        <v>-0.63704671675922897</v>
      </c>
      <c r="J404" s="233">
        <f t="shared" si="42"/>
        <v>-0.63265017667844525</v>
      </c>
      <c r="K404" s="233">
        <f t="shared" si="43"/>
        <v>-0.60043431053203045</v>
      </c>
      <c r="L404" s="233">
        <f t="shared" si="44"/>
        <v>-0.66234292663153627</v>
      </c>
      <c r="M404" s="233"/>
      <c r="N404" s="233">
        <f t="shared" si="45"/>
        <v>-0.17253731343283582</v>
      </c>
      <c r="O404" s="233">
        <f t="shared" si="46"/>
        <v>-0.17474466109563602</v>
      </c>
      <c r="P404" s="233">
        <f t="shared" si="47"/>
        <v>-0.18347470939365379</v>
      </c>
      <c r="Q404" s="233">
        <f t="shared" si="48"/>
        <v>-0.1158097068716963</v>
      </c>
      <c r="R404" s="233">
        <f t="shared" si="49"/>
        <v>-6.0879368658399095E-2</v>
      </c>
    </row>
    <row r="405" spans="1:18" s="64" customFormat="1" ht="13">
      <c r="A405" s="426">
        <v>40035</v>
      </c>
      <c r="B405" s="228">
        <v>2689</v>
      </c>
      <c r="C405" s="293">
        <v>4351</v>
      </c>
      <c r="D405" s="228">
        <v>2489</v>
      </c>
      <c r="E405" s="228">
        <v>1785</v>
      </c>
      <c r="F405" s="228">
        <v>824</v>
      </c>
      <c r="H405" s="233">
        <f t="shared" si="40"/>
        <v>-0.64246775694721447</v>
      </c>
      <c r="I405" s="233">
        <f t="shared" si="41"/>
        <v>-0.6201990223463687</v>
      </c>
      <c r="J405" s="233">
        <f t="shared" si="42"/>
        <v>-0.63584491587417702</v>
      </c>
      <c r="K405" s="233">
        <f t="shared" si="43"/>
        <v>-0.60430059853690976</v>
      </c>
      <c r="L405" s="233">
        <f t="shared" si="44"/>
        <v>-0.65978530140379854</v>
      </c>
      <c r="M405" s="233"/>
      <c r="N405" s="233">
        <f t="shared" si="45"/>
        <v>-0.17286988618886495</v>
      </c>
      <c r="O405" s="233">
        <f t="shared" si="46"/>
        <v>-0.16117216117216118</v>
      </c>
      <c r="P405" s="233">
        <f t="shared" si="47"/>
        <v>-0.20070648683365447</v>
      </c>
      <c r="Q405" s="233">
        <f t="shared" si="48"/>
        <v>-0.13349514563106796</v>
      </c>
      <c r="R405" s="233">
        <f t="shared" si="49"/>
        <v>-6.6817667044167611E-2</v>
      </c>
    </row>
    <row r="406" spans="1:18" s="64" customFormat="1" ht="13">
      <c r="A406" s="426">
        <v>40036</v>
      </c>
      <c r="B406" s="228">
        <v>2623</v>
      </c>
      <c r="C406" s="293">
        <v>4292</v>
      </c>
      <c r="D406" s="228">
        <v>2378</v>
      </c>
      <c r="E406" s="228">
        <v>1736</v>
      </c>
      <c r="F406" s="228">
        <v>821</v>
      </c>
      <c r="H406" s="233">
        <f t="shared" si="40"/>
        <v>-0.63574503541174832</v>
      </c>
      <c r="I406" s="233">
        <f t="shared" si="41"/>
        <v>-0.59962686567164181</v>
      </c>
      <c r="J406" s="233">
        <f t="shared" si="42"/>
        <v>-0.64035087719298245</v>
      </c>
      <c r="K406" s="233">
        <f t="shared" si="43"/>
        <v>-0.60988764044943822</v>
      </c>
      <c r="L406" s="233">
        <f t="shared" si="44"/>
        <v>-0.653440270156184</v>
      </c>
      <c r="M406" s="233"/>
      <c r="N406" s="233">
        <f t="shared" si="45"/>
        <v>-0.16967394745172523</v>
      </c>
      <c r="O406" s="233">
        <f t="shared" si="46"/>
        <v>-0.14553055942663748</v>
      </c>
      <c r="P406" s="233">
        <f t="shared" si="47"/>
        <v>-0.21518151815181519</v>
      </c>
      <c r="Q406" s="233">
        <f t="shared" si="48"/>
        <v>-0.14608952287260207</v>
      </c>
      <c r="R406" s="233">
        <f t="shared" si="49"/>
        <v>-5.8486238532110095E-2</v>
      </c>
    </row>
    <row r="407" spans="1:18" s="64" customFormat="1" ht="13">
      <c r="A407" s="426">
        <v>40037</v>
      </c>
      <c r="B407" s="228">
        <v>2612</v>
      </c>
      <c r="C407" s="293">
        <v>4333</v>
      </c>
      <c r="D407" s="228">
        <v>2325</v>
      </c>
      <c r="E407" s="228">
        <v>1700</v>
      </c>
      <c r="F407" s="228">
        <v>823</v>
      </c>
      <c r="H407" s="233">
        <f t="shared" si="40"/>
        <v>-0.6297661233167966</v>
      </c>
      <c r="I407" s="233">
        <f t="shared" si="41"/>
        <v>-0.59049239202343828</v>
      </c>
      <c r="J407" s="233">
        <f t="shared" si="42"/>
        <v>-0.63529411764705879</v>
      </c>
      <c r="K407" s="233">
        <f t="shared" si="43"/>
        <v>-0.61266803372066525</v>
      </c>
      <c r="L407" s="233">
        <f t="shared" si="44"/>
        <v>-0.64510564898663214</v>
      </c>
      <c r="M407" s="233"/>
      <c r="N407" s="233">
        <f t="shared" si="45"/>
        <v>-0.14388725008194034</v>
      </c>
      <c r="O407" s="233">
        <f t="shared" si="46"/>
        <v>-0.10622937293729373</v>
      </c>
      <c r="P407" s="233">
        <f t="shared" si="47"/>
        <v>-0.20349434737923947</v>
      </c>
      <c r="Q407" s="233">
        <f t="shared" si="48"/>
        <v>-0.14829659318637275</v>
      </c>
      <c r="R407" s="233">
        <f t="shared" si="49"/>
        <v>-4.6349942062572425E-2</v>
      </c>
    </row>
    <row r="408" spans="1:18" s="64" customFormat="1" ht="13">
      <c r="A408" s="426">
        <v>40038</v>
      </c>
      <c r="B408" s="228">
        <v>2685</v>
      </c>
      <c r="C408" s="293">
        <v>4553</v>
      </c>
      <c r="D408" s="228">
        <v>2340</v>
      </c>
      <c r="E408" s="228">
        <v>1693</v>
      </c>
      <c r="F408" s="228">
        <v>828</v>
      </c>
      <c r="H408" s="233">
        <f t="shared" si="40"/>
        <v>-0.61598970251716245</v>
      </c>
      <c r="I408" s="233">
        <f t="shared" si="41"/>
        <v>-0.57428705002337543</v>
      </c>
      <c r="J408" s="233">
        <f t="shared" si="42"/>
        <v>-0.62123664616380703</v>
      </c>
      <c r="K408" s="233">
        <f t="shared" si="43"/>
        <v>-0.60691896912003718</v>
      </c>
      <c r="L408" s="233">
        <f t="shared" si="44"/>
        <v>-0.63524229074889871</v>
      </c>
      <c r="M408" s="233"/>
      <c r="N408" s="233">
        <f t="shared" si="45"/>
        <v>-7.6367389060887511E-2</v>
      </c>
      <c r="O408" s="233">
        <f t="shared" si="46"/>
        <v>-1.6843014467717556E-2</v>
      </c>
      <c r="P408" s="233">
        <f t="shared" si="47"/>
        <v>-0.15032679738562091</v>
      </c>
      <c r="Q408" s="233">
        <f t="shared" si="48"/>
        <v>-0.1173096976016684</v>
      </c>
      <c r="R408" s="233">
        <f t="shared" si="49"/>
        <v>-2.5882352941176471E-2</v>
      </c>
    </row>
    <row r="409" spans="1:18" s="64" customFormat="1" ht="13">
      <c r="A409" s="426">
        <v>40039</v>
      </c>
      <c r="B409" s="228">
        <v>2752</v>
      </c>
      <c r="C409" s="293">
        <v>4708</v>
      </c>
      <c r="D409" s="228">
        <v>2391</v>
      </c>
      <c r="E409" s="228">
        <v>1709</v>
      </c>
      <c r="F409" s="228">
        <v>829</v>
      </c>
      <c r="H409" s="233">
        <f t="shared" si="40"/>
        <v>-0.61223051993800193</v>
      </c>
      <c r="I409" s="233">
        <f t="shared" si="41"/>
        <v>-0.58173418621179818</v>
      </c>
      <c r="J409" s="233">
        <f t="shared" si="42"/>
        <v>-0.60764686576960947</v>
      </c>
      <c r="K409" s="233">
        <f t="shared" si="43"/>
        <v>-0.59569434587177672</v>
      </c>
      <c r="L409" s="233">
        <f t="shared" si="44"/>
        <v>-0.62758310871518419</v>
      </c>
      <c r="M409" s="233"/>
      <c r="N409" s="233">
        <f t="shared" si="45"/>
        <v>-7.215007215007215E-3</v>
      </c>
      <c r="O409" s="233">
        <f t="shared" si="46"/>
        <v>5.9405940594059403E-2</v>
      </c>
      <c r="P409" s="233">
        <f t="shared" si="47"/>
        <v>-8.0030781069642176E-2</v>
      </c>
      <c r="Q409" s="233">
        <f t="shared" si="48"/>
        <v>-7.1195652173913049E-2</v>
      </c>
      <c r="R409" s="233">
        <f t="shared" si="49"/>
        <v>-4.8019207683073226E-3</v>
      </c>
    </row>
    <row r="410" spans="1:18" s="64" customFormat="1" ht="13">
      <c r="A410" s="426">
        <v>40042</v>
      </c>
      <c r="B410" s="228">
        <v>2774</v>
      </c>
      <c r="C410" s="293">
        <v>4747</v>
      </c>
      <c r="D410" s="228">
        <v>2415</v>
      </c>
      <c r="E410" s="228">
        <v>1723</v>
      </c>
      <c r="F410" s="228">
        <v>831</v>
      </c>
      <c r="H410" s="233">
        <f t="shared" si="40"/>
        <v>-0.62614555256064686</v>
      </c>
      <c r="I410" s="233">
        <f t="shared" si="41"/>
        <v>-0.61217320261437913</v>
      </c>
      <c r="J410" s="233">
        <f t="shared" si="42"/>
        <v>-0.61347631241997436</v>
      </c>
      <c r="K410" s="233">
        <f t="shared" si="43"/>
        <v>-0.58976190476190471</v>
      </c>
      <c r="L410" s="233">
        <f t="shared" si="44"/>
        <v>-0.62192902638762515</v>
      </c>
      <c r="M410" s="233"/>
      <c r="N410" s="233">
        <f t="shared" si="45"/>
        <v>3.1610264038676089E-2</v>
      </c>
      <c r="O410" s="233">
        <f t="shared" si="46"/>
        <v>9.1013560101126184E-2</v>
      </c>
      <c r="P410" s="233">
        <f t="shared" si="47"/>
        <v>-2.9730815588589796E-2</v>
      </c>
      <c r="Q410" s="233">
        <f t="shared" si="48"/>
        <v>-3.4733893557422971E-2</v>
      </c>
      <c r="R410" s="233">
        <f t="shared" si="49"/>
        <v>8.4951456310679609E-3</v>
      </c>
    </row>
    <row r="411" spans="1:18" s="64" customFormat="1" ht="13">
      <c r="A411" s="426">
        <v>40043</v>
      </c>
      <c r="B411" s="228">
        <v>2704</v>
      </c>
      <c r="C411" s="293">
        <v>4544</v>
      </c>
      <c r="D411" s="228">
        <v>2405</v>
      </c>
      <c r="E411" s="228">
        <v>1733</v>
      </c>
      <c r="F411" s="228">
        <v>831</v>
      </c>
      <c r="H411" s="233">
        <f t="shared" si="40"/>
        <v>-0.64218605266640205</v>
      </c>
      <c r="I411" s="233">
        <f t="shared" si="41"/>
        <v>-0.6388204435259518</v>
      </c>
      <c r="J411" s="233">
        <f t="shared" si="42"/>
        <v>-0.62298165856717358</v>
      </c>
      <c r="K411" s="233">
        <f t="shared" si="43"/>
        <v>-0.58718437351119579</v>
      </c>
      <c r="L411" s="233">
        <f t="shared" si="44"/>
        <v>-0.62037460027409774</v>
      </c>
      <c r="M411" s="233"/>
      <c r="N411" s="233">
        <f t="shared" si="45"/>
        <v>3.0880670987418986E-2</v>
      </c>
      <c r="O411" s="233">
        <f t="shared" si="46"/>
        <v>5.8713886300093193E-2</v>
      </c>
      <c r="P411" s="233">
        <f t="shared" si="47"/>
        <v>1.1354079058031959E-2</v>
      </c>
      <c r="Q411" s="233">
        <f t="shared" si="48"/>
        <v>-1.7281105990783411E-3</v>
      </c>
      <c r="R411" s="233">
        <f t="shared" si="49"/>
        <v>1.2180267965895249E-2</v>
      </c>
    </row>
    <row r="412" spans="1:18" s="64" customFormat="1" ht="13">
      <c r="A412" s="426">
        <v>40044</v>
      </c>
      <c r="B412" s="228">
        <v>2614</v>
      </c>
      <c r="C412" s="293">
        <v>4342</v>
      </c>
      <c r="D412" s="228">
        <v>2349</v>
      </c>
      <c r="E412" s="228">
        <v>1731</v>
      </c>
      <c r="F412" s="228">
        <v>831</v>
      </c>
      <c r="H412" s="233">
        <f t="shared" si="40"/>
        <v>-0.65704539490947256</v>
      </c>
      <c r="I412" s="233">
        <f t="shared" si="41"/>
        <v>-0.65738183539809047</v>
      </c>
      <c r="J412" s="233">
        <f t="shared" si="42"/>
        <v>-0.63665893271461715</v>
      </c>
      <c r="K412" s="233">
        <f t="shared" si="43"/>
        <v>-0.59068337668479542</v>
      </c>
      <c r="L412" s="233">
        <f t="shared" si="44"/>
        <v>-0.62158469945355188</v>
      </c>
      <c r="M412" s="233"/>
      <c r="N412" s="233">
        <f t="shared" si="45"/>
        <v>7.6569678407350692E-4</v>
      </c>
      <c r="O412" s="233">
        <f t="shared" si="46"/>
        <v>2.0770828525271175E-3</v>
      </c>
      <c r="P412" s="233">
        <f t="shared" si="47"/>
        <v>1.032258064516129E-2</v>
      </c>
      <c r="Q412" s="233">
        <f t="shared" si="48"/>
        <v>1.8235294117647058E-2</v>
      </c>
      <c r="R412" s="233">
        <f t="shared" si="49"/>
        <v>9.7205346294046164E-3</v>
      </c>
    </row>
    <row r="413" spans="1:18" s="64" customFormat="1" ht="13">
      <c r="A413" s="426">
        <v>40045</v>
      </c>
      <c r="B413" s="228">
        <v>2534</v>
      </c>
      <c r="C413" s="293">
        <v>4162</v>
      </c>
      <c r="D413" s="228">
        <v>2290</v>
      </c>
      <c r="E413" s="228">
        <v>1731</v>
      </c>
      <c r="F413" s="228">
        <v>829</v>
      </c>
      <c r="H413" s="233">
        <f t="shared" si="40"/>
        <v>-0.66405939281453008</v>
      </c>
      <c r="I413" s="233">
        <f t="shared" si="41"/>
        <v>-0.66264083650806516</v>
      </c>
      <c r="J413" s="233">
        <f t="shared" si="42"/>
        <v>-0.64589454151847847</v>
      </c>
      <c r="K413" s="233">
        <f t="shared" si="43"/>
        <v>-0.59631529850746268</v>
      </c>
      <c r="L413" s="233">
        <f t="shared" si="44"/>
        <v>-0.62420670897552133</v>
      </c>
      <c r="M413" s="233"/>
      <c r="N413" s="233">
        <f t="shared" si="45"/>
        <v>-5.623836126629423E-2</v>
      </c>
      <c r="O413" s="233">
        <f t="shared" si="46"/>
        <v>-8.587744344388315E-2</v>
      </c>
      <c r="P413" s="233">
        <f t="shared" si="47"/>
        <v>-2.1367521367521368E-2</v>
      </c>
      <c r="Q413" s="233">
        <f t="shared" si="48"/>
        <v>2.2445363260484349E-2</v>
      </c>
      <c r="R413" s="233">
        <f t="shared" si="49"/>
        <v>1.2077294685990338E-3</v>
      </c>
    </row>
    <row r="414" spans="1:18" s="64" customFormat="1" ht="13">
      <c r="A414" s="426">
        <v>40046</v>
      </c>
      <c r="B414" s="228">
        <v>2468</v>
      </c>
      <c r="C414" s="293">
        <v>4030</v>
      </c>
      <c r="D414" s="228">
        <v>2244</v>
      </c>
      <c r="E414" s="228">
        <v>1733</v>
      </c>
      <c r="F414" s="228">
        <v>823</v>
      </c>
      <c r="H414" s="233">
        <f t="shared" si="40"/>
        <v>-0.66394335511982572</v>
      </c>
      <c r="I414" s="233">
        <f t="shared" si="41"/>
        <v>-0.65584970111016228</v>
      </c>
      <c r="J414" s="233">
        <f t="shared" si="42"/>
        <v>-0.64549763033175356</v>
      </c>
      <c r="K414" s="233">
        <f t="shared" si="43"/>
        <v>-0.60343249427917622</v>
      </c>
      <c r="L414" s="233">
        <f t="shared" si="44"/>
        <v>-0.62961296129612965</v>
      </c>
      <c r="M414" s="233"/>
      <c r="N414" s="233">
        <f t="shared" si="45"/>
        <v>-0.10319767441860465</v>
      </c>
      <c r="O414" s="233">
        <f t="shared" si="46"/>
        <v>-0.14401019541206458</v>
      </c>
      <c r="P414" s="233">
        <f t="shared" si="47"/>
        <v>-6.148055207026349E-2</v>
      </c>
      <c r="Q414" s="233">
        <f t="shared" si="48"/>
        <v>1.4043300175541252E-2</v>
      </c>
      <c r="R414" s="233">
        <f t="shared" si="49"/>
        <v>-7.2376357056694813E-3</v>
      </c>
    </row>
    <row r="415" spans="1:18" s="64" customFormat="1" ht="13">
      <c r="A415" s="426">
        <v>40049</v>
      </c>
      <c r="B415" s="228">
        <v>2437</v>
      </c>
      <c r="C415" s="293">
        <v>3965</v>
      </c>
      <c r="D415" s="228">
        <v>2195</v>
      </c>
      <c r="E415" s="228">
        <v>1748</v>
      </c>
      <c r="F415" s="228">
        <v>824</v>
      </c>
      <c r="H415" s="233">
        <f t="shared" si="40"/>
        <v>-0.66105702364394991</v>
      </c>
      <c r="I415" s="233">
        <f t="shared" si="41"/>
        <v>-0.6500750154443562</v>
      </c>
      <c r="J415" s="233">
        <f t="shared" si="42"/>
        <v>-0.6444768383543894</v>
      </c>
      <c r="K415" s="233">
        <f t="shared" si="43"/>
        <v>-0.60200364298724951</v>
      </c>
      <c r="L415" s="233">
        <f t="shared" si="44"/>
        <v>-0.6283265674334686</v>
      </c>
      <c r="M415" s="233"/>
      <c r="N415" s="233">
        <f t="shared" si="45"/>
        <v>-0.12148521989906272</v>
      </c>
      <c r="O415" s="233">
        <f t="shared" si="46"/>
        <v>-0.16473562249842005</v>
      </c>
      <c r="P415" s="233">
        <f t="shared" si="47"/>
        <v>-9.1097308488612833E-2</v>
      </c>
      <c r="Q415" s="233">
        <f t="shared" si="48"/>
        <v>1.4509576320371444E-2</v>
      </c>
      <c r="R415" s="233">
        <f t="shared" si="49"/>
        <v>-8.4235860409145602E-3</v>
      </c>
    </row>
    <row r="416" spans="1:18" s="64" customFormat="1" ht="13">
      <c r="A416" s="426">
        <v>40050</v>
      </c>
      <c r="B416" s="228">
        <v>2388</v>
      </c>
      <c r="C416" s="293">
        <v>3869</v>
      </c>
      <c r="D416" s="228">
        <v>2127</v>
      </c>
      <c r="E416" s="228">
        <v>1753</v>
      </c>
      <c r="F416" s="228">
        <v>823</v>
      </c>
      <c r="H416" s="233">
        <f t="shared" si="40"/>
        <v>-0.665873793199944</v>
      </c>
      <c r="I416" s="233">
        <f t="shared" si="41"/>
        <v>-0.65733770259498714</v>
      </c>
      <c r="J416" s="233">
        <f t="shared" si="42"/>
        <v>-0.65016447368421049</v>
      </c>
      <c r="K416" s="233">
        <f t="shared" si="43"/>
        <v>-0.60041030316845223</v>
      </c>
      <c r="L416" s="233">
        <f t="shared" si="44"/>
        <v>-0.62827461607949409</v>
      </c>
      <c r="M416" s="233"/>
      <c r="N416" s="233">
        <f t="shared" si="45"/>
        <v>-0.11686390532544379</v>
      </c>
      <c r="O416" s="233">
        <f t="shared" si="46"/>
        <v>-0.1485475352112676</v>
      </c>
      <c r="P416" s="233">
        <f t="shared" si="47"/>
        <v>-0.1155925155925156</v>
      </c>
      <c r="Q416" s="233">
        <f t="shared" si="48"/>
        <v>1.1540680900173111E-2</v>
      </c>
      <c r="R416" s="233">
        <f t="shared" si="49"/>
        <v>-9.6269554753309269E-3</v>
      </c>
    </row>
    <row r="417" spans="1:18" s="64" customFormat="1" ht="13">
      <c r="A417" s="426">
        <v>40051</v>
      </c>
      <c r="B417" s="228">
        <v>2427</v>
      </c>
      <c r="C417" s="293">
        <v>4026</v>
      </c>
      <c r="D417" s="228">
        <v>2085</v>
      </c>
      <c r="E417" s="228">
        <v>1749</v>
      </c>
      <c r="F417" s="228">
        <v>829</v>
      </c>
      <c r="H417" s="233">
        <f t="shared" si="40"/>
        <v>-0.65888966971187635</v>
      </c>
      <c r="I417" s="233">
        <f t="shared" si="41"/>
        <v>-0.64254639083725473</v>
      </c>
      <c r="J417" s="233">
        <f t="shared" si="42"/>
        <v>-0.65319361277445109</v>
      </c>
      <c r="K417" s="233">
        <f t="shared" si="43"/>
        <v>-0.60059374286366751</v>
      </c>
      <c r="L417" s="233">
        <f t="shared" si="44"/>
        <v>-0.62505653550429674</v>
      </c>
      <c r="M417" s="233"/>
      <c r="N417" s="233">
        <f t="shared" si="45"/>
        <v>-7.1537872991583776E-2</v>
      </c>
      <c r="O417" s="233">
        <f t="shared" si="46"/>
        <v>-7.2777521879318283E-2</v>
      </c>
      <c r="P417" s="233">
        <f t="shared" si="47"/>
        <v>-0.1123882503192848</v>
      </c>
      <c r="Q417" s="233">
        <f t="shared" si="48"/>
        <v>1.0398613518197574E-2</v>
      </c>
      <c r="R417" s="233">
        <f t="shared" si="49"/>
        <v>-2.4067388688327317E-3</v>
      </c>
    </row>
    <row r="418" spans="1:18" s="64" customFormat="1" ht="13">
      <c r="A418" s="426">
        <v>40052</v>
      </c>
      <c r="B418" s="228">
        <v>2425</v>
      </c>
      <c r="C418" s="293">
        <v>4002</v>
      </c>
      <c r="D418" s="228">
        <v>2093</v>
      </c>
      <c r="E418" s="228">
        <v>1752</v>
      </c>
      <c r="F418" s="228">
        <v>832</v>
      </c>
      <c r="H418" s="233">
        <f t="shared" si="40"/>
        <v>-0.65602836879432624</v>
      </c>
      <c r="I418" s="233">
        <f t="shared" si="41"/>
        <v>-0.64010791366906472</v>
      </c>
      <c r="J418" s="233">
        <f t="shared" si="42"/>
        <v>-0.64988290398126469</v>
      </c>
      <c r="K418" s="233">
        <f t="shared" si="43"/>
        <v>-0.59714876983214527</v>
      </c>
      <c r="L418" s="233">
        <f t="shared" si="44"/>
        <v>-0.62164620281946337</v>
      </c>
      <c r="M418" s="233"/>
      <c r="N418" s="233">
        <f t="shared" si="45"/>
        <v>-4.3014996053670089E-2</v>
      </c>
      <c r="O418" s="233">
        <f t="shared" si="46"/>
        <v>-3.8443056222969729E-2</v>
      </c>
      <c r="P418" s="233">
        <f t="shared" si="47"/>
        <v>-8.6026200873362449E-2</v>
      </c>
      <c r="Q418" s="233">
        <f t="shared" si="48"/>
        <v>1.2131715771230503E-2</v>
      </c>
      <c r="R418" s="233">
        <f t="shared" si="49"/>
        <v>3.6188178528347406E-3</v>
      </c>
    </row>
    <row r="419" spans="1:18" s="64" customFormat="1" ht="13">
      <c r="A419" s="426">
        <v>40053</v>
      </c>
      <c r="B419" s="228">
        <v>2421</v>
      </c>
      <c r="C419" s="293">
        <v>3946</v>
      </c>
      <c r="D419" s="228">
        <v>2157</v>
      </c>
      <c r="E419" s="228">
        <v>1740</v>
      </c>
      <c r="F419" s="228">
        <v>833</v>
      </c>
      <c r="H419" s="233">
        <f t="shared" si="40"/>
        <v>-0.65059893202482322</v>
      </c>
      <c r="I419" s="233">
        <f t="shared" si="41"/>
        <v>-0.63530499075785585</v>
      </c>
      <c r="J419" s="233">
        <f t="shared" si="42"/>
        <v>-0.6375399092589481</v>
      </c>
      <c r="K419" s="233">
        <f t="shared" si="43"/>
        <v>-0.59450011652295498</v>
      </c>
      <c r="L419" s="233">
        <f t="shared" si="44"/>
        <v>-0.6171875</v>
      </c>
      <c r="M419" s="233"/>
      <c r="N419" s="233">
        <f t="shared" si="45"/>
        <v>-1.9043760129659644E-2</v>
      </c>
      <c r="O419" s="233">
        <f t="shared" si="46"/>
        <v>-2.0843672456575684E-2</v>
      </c>
      <c r="P419" s="233">
        <f t="shared" si="47"/>
        <v>-3.8770053475935831E-2</v>
      </c>
      <c r="Q419" s="233">
        <f t="shared" si="48"/>
        <v>4.0392383150605884E-3</v>
      </c>
      <c r="R419" s="233">
        <f t="shared" si="49"/>
        <v>1.2150668286755772E-2</v>
      </c>
    </row>
    <row r="420" spans="1:18" s="64" customFormat="1" ht="13">
      <c r="A420" s="426">
        <v>40057</v>
      </c>
      <c r="B420" s="228">
        <v>2423</v>
      </c>
      <c r="C420" s="293">
        <v>3894</v>
      </c>
      <c r="D420" s="228">
        <v>2230</v>
      </c>
      <c r="E420" s="228">
        <v>1732</v>
      </c>
      <c r="F420" s="228">
        <v>843</v>
      </c>
      <c r="H420" s="233">
        <f t="shared" si="40"/>
        <v>-0.6441474519018946</v>
      </c>
      <c r="I420" s="233">
        <f t="shared" si="41"/>
        <v>-0.62935465448315253</v>
      </c>
      <c r="J420" s="233">
        <f t="shared" si="42"/>
        <v>-0.62789921575171037</v>
      </c>
      <c r="K420" s="233">
        <f t="shared" si="43"/>
        <v>-0.58653616614943904</v>
      </c>
      <c r="L420" s="233">
        <f t="shared" si="44"/>
        <v>-0.60808926080892611</v>
      </c>
      <c r="M420" s="233"/>
      <c r="N420" s="233">
        <f t="shared" si="45"/>
        <v>-5.7447681575707836E-3</v>
      </c>
      <c r="O420" s="233">
        <f t="shared" si="46"/>
        <v>-1.7906683480453971E-2</v>
      </c>
      <c r="P420" s="233">
        <f t="shared" si="47"/>
        <v>1.5945330296127564E-2</v>
      </c>
      <c r="Q420" s="233">
        <f t="shared" si="48"/>
        <v>-9.1533180778032037E-3</v>
      </c>
      <c r="R420" s="233">
        <f t="shared" si="49"/>
        <v>2.3058252427184466E-2</v>
      </c>
    </row>
    <row r="421" spans="1:18" s="64" customFormat="1" ht="13">
      <c r="A421" s="426">
        <v>40058</v>
      </c>
      <c r="B421" s="228">
        <v>2413</v>
      </c>
      <c r="C421" s="293">
        <v>3820</v>
      </c>
      <c r="D421" s="228">
        <v>2302</v>
      </c>
      <c r="E421" s="228">
        <v>1723</v>
      </c>
      <c r="F421" s="228">
        <v>848</v>
      </c>
      <c r="H421" s="233">
        <f t="shared" si="40"/>
        <v>-0.63936631295770441</v>
      </c>
      <c r="I421" s="233">
        <f t="shared" si="41"/>
        <v>-0.62607674236491773</v>
      </c>
      <c r="J421" s="233">
        <f t="shared" si="42"/>
        <v>-0.61697171381031612</v>
      </c>
      <c r="K421" s="233">
        <f t="shared" si="43"/>
        <v>-0.57872860635696821</v>
      </c>
      <c r="L421" s="233">
        <f t="shared" si="44"/>
        <v>-0.6009411764705882</v>
      </c>
      <c r="M421" s="233"/>
      <c r="N421" s="233">
        <f t="shared" si="45"/>
        <v>1.0469011725293133E-2</v>
      </c>
      <c r="O421" s="233">
        <f t="shared" si="46"/>
        <v>-1.2664771258723184E-2</v>
      </c>
      <c r="P421" s="233">
        <f t="shared" si="47"/>
        <v>8.2275505406676067E-2</v>
      </c>
      <c r="Q421" s="233">
        <f t="shared" si="48"/>
        <v>-1.7113519680547633E-2</v>
      </c>
      <c r="R421" s="233">
        <f t="shared" si="49"/>
        <v>3.0376670716889428E-2</v>
      </c>
    </row>
    <row r="422" spans="1:18" s="64" customFormat="1" ht="13">
      <c r="A422" s="426">
        <v>40059</v>
      </c>
      <c r="B422" s="228">
        <v>2414</v>
      </c>
      <c r="C422" s="293">
        <v>3747</v>
      </c>
      <c r="D422" s="228">
        <v>2385</v>
      </c>
      <c r="E422" s="228">
        <v>1723</v>
      </c>
      <c r="F422" s="228">
        <v>858</v>
      </c>
      <c r="H422" s="233">
        <f t="shared" si="40"/>
        <v>-0.62666254253015774</v>
      </c>
      <c r="I422" s="233">
        <f t="shared" si="41"/>
        <v>-0.6096468382123138</v>
      </c>
      <c r="J422" s="233">
        <f t="shared" si="42"/>
        <v>-0.6036230679740735</v>
      </c>
      <c r="K422" s="233">
        <f t="shared" si="43"/>
        <v>-0.56610425585494839</v>
      </c>
      <c r="L422" s="233">
        <f t="shared" si="44"/>
        <v>-0.59123392091472127</v>
      </c>
      <c r="M422" s="233"/>
      <c r="N422" s="233">
        <f t="shared" si="45"/>
        <v>-5.356407086938607E-3</v>
      </c>
      <c r="O422" s="233">
        <f t="shared" si="46"/>
        <v>-6.9299552906110284E-2</v>
      </c>
      <c r="P422" s="233">
        <f t="shared" si="47"/>
        <v>0.14388489208633093</v>
      </c>
      <c r="Q422" s="233">
        <f t="shared" si="48"/>
        <v>-1.4865637507146942E-2</v>
      </c>
      <c r="R422" s="233">
        <f t="shared" si="49"/>
        <v>3.4981905910735828E-2</v>
      </c>
    </row>
    <row r="423" spans="1:18" s="64" customFormat="1" ht="13">
      <c r="A423" s="426">
        <v>40060</v>
      </c>
      <c r="B423" s="228">
        <v>2415</v>
      </c>
      <c r="C423" s="293">
        <v>3651</v>
      </c>
      <c r="D423" s="228">
        <v>2486</v>
      </c>
      <c r="E423" s="228">
        <v>1742</v>
      </c>
      <c r="F423" s="228">
        <v>867</v>
      </c>
      <c r="H423" s="233">
        <f t="shared" si="40"/>
        <v>-0.6070615034168565</v>
      </c>
      <c r="I423" s="233">
        <f t="shared" si="41"/>
        <v>-0.58149931224209084</v>
      </c>
      <c r="J423" s="233">
        <f t="shared" si="42"/>
        <v>-0.58580473175608128</v>
      </c>
      <c r="K423" s="233">
        <f t="shared" si="43"/>
        <v>-0.54433690818728742</v>
      </c>
      <c r="L423" s="233">
        <f t="shared" si="44"/>
        <v>-0.57973824527387297</v>
      </c>
      <c r="M423" s="233"/>
      <c r="N423" s="233">
        <f t="shared" si="45"/>
        <v>-4.1237113402061857E-3</v>
      </c>
      <c r="O423" s="233">
        <f t="shared" si="46"/>
        <v>-8.7706146926536735E-2</v>
      </c>
      <c r="P423" s="233">
        <f t="shared" si="47"/>
        <v>0.18776875298614429</v>
      </c>
      <c r="Q423" s="233">
        <f t="shared" si="48"/>
        <v>-5.7077625570776253E-3</v>
      </c>
      <c r="R423" s="233">
        <f t="shared" si="49"/>
        <v>4.2067307692307696E-2</v>
      </c>
    </row>
    <row r="424" spans="1:18" s="64" customFormat="1" ht="13">
      <c r="A424" s="426">
        <v>40063</v>
      </c>
      <c r="B424" s="228">
        <v>2429</v>
      </c>
      <c r="C424" s="293">
        <v>3595</v>
      </c>
      <c r="D424" s="228">
        <v>2549</v>
      </c>
      <c r="E424" s="228">
        <v>1793</v>
      </c>
      <c r="F424" s="228">
        <v>880</v>
      </c>
      <c r="H424" s="233">
        <f t="shared" si="40"/>
        <v>-0.58648280558392918</v>
      </c>
      <c r="I424" s="233">
        <f t="shared" si="41"/>
        <v>-0.55655606266189717</v>
      </c>
      <c r="J424" s="233">
        <f t="shared" si="42"/>
        <v>-0.57123633305298571</v>
      </c>
      <c r="K424" s="233">
        <f t="shared" si="43"/>
        <v>-0.50633259911894268</v>
      </c>
      <c r="L424" s="233">
        <f t="shared" si="44"/>
        <v>-0.56370847793753098</v>
      </c>
      <c r="M424" s="233"/>
      <c r="N424" s="233">
        <f t="shared" si="45"/>
        <v>3.3044196612969849E-3</v>
      </c>
      <c r="O424" s="233">
        <f t="shared" si="46"/>
        <v>-8.8950836289913834E-2</v>
      </c>
      <c r="P424" s="233">
        <f t="shared" si="47"/>
        <v>0.18173388966156698</v>
      </c>
      <c r="Q424" s="233">
        <f t="shared" si="48"/>
        <v>3.0459770114942528E-2</v>
      </c>
      <c r="R424" s="233">
        <f t="shared" si="49"/>
        <v>5.6422569027611044E-2</v>
      </c>
    </row>
    <row r="425" spans="1:18" s="64" customFormat="1" ht="13">
      <c r="A425" s="426">
        <v>40064</v>
      </c>
      <c r="B425" s="228">
        <v>2462</v>
      </c>
      <c r="C425" s="293">
        <v>3598</v>
      </c>
      <c r="D425" s="228">
        <v>2611</v>
      </c>
      <c r="E425" s="228">
        <v>1831</v>
      </c>
      <c r="F425" s="228">
        <v>891</v>
      </c>
      <c r="H425" s="233">
        <f t="shared" si="40"/>
        <v>-0.56524810171287299</v>
      </c>
      <c r="I425" s="233">
        <f t="shared" si="41"/>
        <v>-0.53321224701608716</v>
      </c>
      <c r="J425" s="233">
        <f t="shared" si="42"/>
        <v>-0.55321697467488018</v>
      </c>
      <c r="K425" s="233">
        <f t="shared" si="43"/>
        <v>-0.47309352517985609</v>
      </c>
      <c r="L425" s="233">
        <f t="shared" si="44"/>
        <v>-0.54633401221995925</v>
      </c>
      <c r="M425" s="233"/>
      <c r="N425" s="233">
        <f t="shared" si="45"/>
        <v>1.6095749071399091E-2</v>
      </c>
      <c r="O425" s="233">
        <f t="shared" si="46"/>
        <v>-7.6014381099126865E-2</v>
      </c>
      <c r="P425" s="233">
        <f t="shared" si="47"/>
        <v>0.17085201793721974</v>
      </c>
      <c r="Q425" s="233">
        <f t="shared" si="48"/>
        <v>5.7159353348729791E-2</v>
      </c>
      <c r="R425" s="233">
        <f t="shared" si="49"/>
        <v>5.6939501779359428E-2</v>
      </c>
    </row>
    <row r="426" spans="1:18" s="64" customFormat="1" ht="13">
      <c r="A426" s="426">
        <v>40065</v>
      </c>
      <c r="B426" s="228">
        <v>2491</v>
      </c>
      <c r="C426" s="293">
        <v>3607</v>
      </c>
      <c r="D426" s="228">
        <v>2649</v>
      </c>
      <c r="E426" s="228">
        <v>1865</v>
      </c>
      <c r="F426" s="228">
        <v>900</v>
      </c>
      <c r="H426" s="233">
        <f t="shared" si="40"/>
        <v>-0.5464311726147123</v>
      </c>
      <c r="I426" s="233">
        <f t="shared" si="41"/>
        <v>-0.51881003201707576</v>
      </c>
      <c r="J426" s="233">
        <f t="shared" si="42"/>
        <v>-0.53164780763790664</v>
      </c>
      <c r="K426" s="233">
        <f t="shared" si="43"/>
        <v>-0.44510562332639098</v>
      </c>
      <c r="L426" s="233">
        <f t="shared" si="44"/>
        <v>-0.52755905511811019</v>
      </c>
      <c r="M426" s="233"/>
      <c r="N426" s="233">
        <f t="shared" si="45"/>
        <v>3.2324906755076668E-2</v>
      </c>
      <c r="O426" s="233">
        <f t="shared" si="46"/>
        <v>-5.5759162303664921E-2</v>
      </c>
      <c r="P426" s="233">
        <f t="shared" si="47"/>
        <v>0.15073848827106864</v>
      </c>
      <c r="Q426" s="233">
        <f t="shared" si="48"/>
        <v>8.2414393499709804E-2</v>
      </c>
      <c r="R426" s="233">
        <f t="shared" si="49"/>
        <v>6.1320754716981132E-2</v>
      </c>
    </row>
    <row r="427" spans="1:18" s="64" customFormat="1" ht="13">
      <c r="A427" s="426">
        <v>40066</v>
      </c>
      <c r="B427" s="228">
        <v>2492</v>
      </c>
      <c r="C427" s="293">
        <v>3592</v>
      </c>
      <c r="D427" s="228">
        <v>2609</v>
      </c>
      <c r="E427" s="228">
        <v>1894</v>
      </c>
      <c r="F427" s="228">
        <v>912</v>
      </c>
      <c r="H427" s="233">
        <f t="shared" si="40"/>
        <v>-0.52578496669838248</v>
      </c>
      <c r="I427" s="233">
        <f t="shared" si="41"/>
        <v>-0.50076441973592778</v>
      </c>
      <c r="J427" s="233">
        <f t="shared" si="42"/>
        <v>-0.51096532333645739</v>
      </c>
      <c r="K427" s="233">
        <f t="shared" si="43"/>
        <v>-0.41362229102167181</v>
      </c>
      <c r="L427" s="233">
        <f t="shared" si="44"/>
        <v>-0.51046698872785834</v>
      </c>
      <c r="M427" s="233"/>
      <c r="N427" s="233">
        <f t="shared" si="45"/>
        <v>3.2311516155758079E-2</v>
      </c>
      <c r="O427" s="233">
        <f t="shared" si="46"/>
        <v>-4.1366426474512941E-2</v>
      </c>
      <c r="P427" s="233">
        <f t="shared" si="47"/>
        <v>9.3920335429769394E-2</v>
      </c>
      <c r="Q427" s="233">
        <f t="shared" si="48"/>
        <v>9.9245502031340679E-2</v>
      </c>
      <c r="R427" s="233">
        <f t="shared" si="49"/>
        <v>6.2937062937062943E-2</v>
      </c>
    </row>
    <row r="428" spans="1:18" s="64" customFormat="1" ht="13">
      <c r="A428" s="426">
        <v>40067</v>
      </c>
      <c r="B428" s="228">
        <v>2468</v>
      </c>
      <c r="C428" s="293">
        <v>3539</v>
      </c>
      <c r="D428" s="228">
        <v>2550</v>
      </c>
      <c r="E428" s="228">
        <v>1917</v>
      </c>
      <c r="F428" s="228">
        <v>916</v>
      </c>
      <c r="H428" s="233">
        <f t="shared" si="40"/>
        <v>-0.5089534421010744</v>
      </c>
      <c r="I428" s="233">
        <f t="shared" si="41"/>
        <v>-0.48441142191142189</v>
      </c>
      <c r="J428" s="233">
        <f t="shared" si="42"/>
        <v>-0.49172812437711783</v>
      </c>
      <c r="K428" s="233">
        <f t="shared" si="43"/>
        <v>-0.39335443037974682</v>
      </c>
      <c r="L428" s="233">
        <f t="shared" si="44"/>
        <v>-0.49587231700605394</v>
      </c>
      <c r="M428" s="233"/>
      <c r="N428" s="233">
        <f t="shared" si="45"/>
        <v>2.1946169772256729E-2</v>
      </c>
      <c r="O428" s="233">
        <f t="shared" si="46"/>
        <v>-3.0676526978909886E-2</v>
      </c>
      <c r="P428" s="233">
        <f t="shared" si="47"/>
        <v>2.5744167337087689E-2</v>
      </c>
      <c r="Q428" s="233">
        <f t="shared" si="48"/>
        <v>0.10045924225028703</v>
      </c>
      <c r="R428" s="233">
        <f t="shared" si="49"/>
        <v>5.6516724336793542E-2</v>
      </c>
    </row>
    <row r="429" spans="1:18" s="64" customFormat="1" ht="13">
      <c r="A429" s="426">
        <v>40070</v>
      </c>
      <c r="B429" s="228">
        <v>2450</v>
      </c>
      <c r="C429" s="293">
        <v>3494</v>
      </c>
      <c r="D429" s="228">
        <v>2520</v>
      </c>
      <c r="E429" s="228">
        <v>1933</v>
      </c>
      <c r="F429" s="228">
        <v>920</v>
      </c>
      <c r="H429" s="233">
        <f t="shared" si="40"/>
        <v>-0.49928469241773965</v>
      </c>
      <c r="I429" s="233">
        <f t="shared" si="41"/>
        <v>-0.47498121712997748</v>
      </c>
      <c r="J429" s="233">
        <f t="shared" si="42"/>
        <v>-0.4803052175706331</v>
      </c>
      <c r="K429" s="233">
        <f t="shared" si="43"/>
        <v>-0.38242811501597446</v>
      </c>
      <c r="L429" s="233">
        <f t="shared" si="44"/>
        <v>-0.48256467941507314</v>
      </c>
      <c r="M429" s="233"/>
      <c r="N429" s="233">
        <f t="shared" si="45"/>
        <v>8.6455331412103754E-3</v>
      </c>
      <c r="O429" s="233">
        <f t="shared" si="46"/>
        <v>-2.8094575799721837E-2</v>
      </c>
      <c r="P429" s="233">
        <f t="shared" si="47"/>
        <v>-1.1377010592389172E-2</v>
      </c>
      <c r="Q429" s="233">
        <f t="shared" si="48"/>
        <v>7.8081427774679302E-2</v>
      </c>
      <c r="R429" s="233">
        <f t="shared" si="49"/>
        <v>4.5454545454545456E-2</v>
      </c>
    </row>
    <row r="430" spans="1:18" s="64" customFormat="1" ht="13">
      <c r="A430" s="426">
        <v>40071</v>
      </c>
      <c r="B430" s="228">
        <v>2431</v>
      </c>
      <c r="C430" s="293">
        <v>3415</v>
      </c>
      <c r="D430" s="228">
        <v>2492</v>
      </c>
      <c r="E430" s="228">
        <v>1974</v>
      </c>
      <c r="F430" s="228">
        <v>921</v>
      </c>
      <c r="H430" s="233">
        <f t="shared" si="40"/>
        <v>-0.49354166666666666</v>
      </c>
      <c r="I430" s="233">
        <f t="shared" si="41"/>
        <v>-0.46955576265921095</v>
      </c>
      <c r="J430" s="233">
        <f t="shared" si="42"/>
        <v>-0.47920585161964474</v>
      </c>
      <c r="K430" s="233">
        <f t="shared" si="43"/>
        <v>-0.36852207293666028</v>
      </c>
      <c r="L430" s="233">
        <f t="shared" si="44"/>
        <v>-0.47311212814645309</v>
      </c>
      <c r="M430" s="233"/>
      <c r="N430" s="233">
        <f t="shared" si="45"/>
        <v>-1.2591389114541024E-2</v>
      </c>
      <c r="O430" s="233">
        <f t="shared" si="46"/>
        <v>-5.0861589772095608E-2</v>
      </c>
      <c r="P430" s="233">
        <f t="shared" si="47"/>
        <v>-4.5576407506702415E-2</v>
      </c>
      <c r="Q430" s="233">
        <f t="shared" si="48"/>
        <v>7.8099399235390499E-2</v>
      </c>
      <c r="R430" s="233">
        <f t="shared" si="49"/>
        <v>3.3670033670033669E-2</v>
      </c>
    </row>
    <row r="431" spans="1:18" s="64" customFormat="1" ht="13">
      <c r="A431" s="426">
        <v>40072</v>
      </c>
      <c r="B431" s="228">
        <v>2415</v>
      </c>
      <c r="C431" s="293">
        <v>3296</v>
      </c>
      <c r="D431" s="228">
        <v>2521</v>
      </c>
      <c r="E431" s="228">
        <v>2015</v>
      </c>
      <c r="F431" s="228">
        <v>927</v>
      </c>
      <c r="H431" s="233">
        <f t="shared" si="40"/>
        <v>-0.49125763640193809</v>
      </c>
      <c r="I431" s="233">
        <f t="shared" si="41"/>
        <v>-0.48249332705291254</v>
      </c>
      <c r="J431" s="233">
        <f t="shared" si="42"/>
        <v>-0.46498302207130732</v>
      </c>
      <c r="K431" s="233">
        <f t="shared" si="43"/>
        <v>-0.35041908446163766</v>
      </c>
      <c r="L431" s="233">
        <f t="shared" si="44"/>
        <v>-0.46632124352331605</v>
      </c>
      <c r="M431" s="233"/>
      <c r="N431" s="233">
        <f t="shared" si="45"/>
        <v>-3.0509835407466882E-2</v>
      </c>
      <c r="O431" s="233">
        <f t="shared" si="46"/>
        <v>-8.6221236484613245E-2</v>
      </c>
      <c r="P431" s="233">
        <f t="shared" si="47"/>
        <v>-4.8320120800301999E-2</v>
      </c>
      <c r="Q431" s="233">
        <f t="shared" si="48"/>
        <v>8.0428954423592491E-2</v>
      </c>
      <c r="R431" s="233">
        <f t="shared" si="49"/>
        <v>0.03</v>
      </c>
    </row>
    <row r="432" spans="1:18" s="64" customFormat="1" ht="13">
      <c r="A432" s="426">
        <v>40073</v>
      </c>
      <c r="B432" s="228">
        <v>2390</v>
      </c>
      <c r="C432" s="293">
        <v>3165</v>
      </c>
      <c r="D432" s="228">
        <v>2555</v>
      </c>
      <c r="E432" s="228">
        <v>2048</v>
      </c>
      <c r="F432" s="228">
        <v>937</v>
      </c>
      <c r="H432" s="233">
        <f t="shared" si="40"/>
        <v>-0.49789915966386555</v>
      </c>
      <c r="I432" s="233">
        <f t="shared" si="41"/>
        <v>-0.51089476124246636</v>
      </c>
      <c r="J432" s="233">
        <f t="shared" si="42"/>
        <v>-0.45580404685835996</v>
      </c>
      <c r="K432" s="233">
        <f t="shared" si="43"/>
        <v>-0.33635774465327284</v>
      </c>
      <c r="L432" s="233">
        <f t="shared" si="44"/>
        <v>-0.45236703682057278</v>
      </c>
      <c r="M432" s="233"/>
      <c r="N432" s="233">
        <f t="shared" si="45"/>
        <v>-4.0930979133226325E-2</v>
      </c>
      <c r="O432" s="233">
        <f t="shared" si="46"/>
        <v>-0.11887527839643652</v>
      </c>
      <c r="P432" s="233">
        <f t="shared" si="47"/>
        <v>-2.0697585281717133E-2</v>
      </c>
      <c r="Q432" s="233">
        <f t="shared" si="48"/>
        <v>8.1309398099260827E-2</v>
      </c>
      <c r="R432" s="233">
        <f t="shared" si="49"/>
        <v>2.7412280701754384E-2</v>
      </c>
    </row>
    <row r="433" spans="1:18" s="64" customFormat="1" ht="13">
      <c r="A433" s="426">
        <v>40074</v>
      </c>
      <c r="B433" s="228">
        <v>2356</v>
      </c>
      <c r="C433" s="293">
        <v>3008</v>
      </c>
      <c r="D433" s="228">
        <v>2572</v>
      </c>
      <c r="E433" s="228">
        <v>2063</v>
      </c>
      <c r="F433" s="228">
        <v>948</v>
      </c>
      <c r="H433" s="233">
        <f t="shared" si="40"/>
        <v>-0.51482701812191101</v>
      </c>
      <c r="I433" s="233">
        <f t="shared" si="41"/>
        <v>-0.54271815141380364</v>
      </c>
      <c r="J433" s="233">
        <f t="shared" si="42"/>
        <v>-0.4784019468667613</v>
      </c>
      <c r="K433" s="233">
        <f t="shared" si="43"/>
        <v>-0.32954176145596359</v>
      </c>
      <c r="L433" s="233">
        <f t="shared" si="44"/>
        <v>-0.44235294117647062</v>
      </c>
      <c r="M433" s="233"/>
      <c r="N433" s="233">
        <f t="shared" si="45"/>
        <v>-4.5380875202593193E-2</v>
      </c>
      <c r="O433" s="233">
        <f t="shared" si="46"/>
        <v>-0.15004238485447866</v>
      </c>
      <c r="P433" s="233">
        <f t="shared" si="47"/>
        <v>8.6274509803921564E-3</v>
      </c>
      <c r="Q433" s="233">
        <f t="shared" si="48"/>
        <v>7.6160667709963478E-2</v>
      </c>
      <c r="R433" s="233">
        <f t="shared" si="49"/>
        <v>3.4934497816593885E-2</v>
      </c>
    </row>
    <row r="434" spans="1:18" s="64" customFormat="1" ht="13">
      <c r="A434" s="426">
        <v>40077</v>
      </c>
      <c r="B434" s="228">
        <v>2318</v>
      </c>
      <c r="C434" s="293">
        <v>2892</v>
      </c>
      <c r="D434" s="228">
        <v>2568</v>
      </c>
      <c r="E434" s="228">
        <v>2069</v>
      </c>
      <c r="F434" s="228">
        <v>953</v>
      </c>
      <c r="H434" s="233">
        <f t="shared" si="40"/>
        <v>-0.53247277127874137</v>
      </c>
      <c r="I434" s="233">
        <f t="shared" si="41"/>
        <v>-0.56221616712079925</v>
      </c>
      <c r="J434" s="233">
        <f t="shared" si="42"/>
        <v>-0.51020408163265307</v>
      </c>
      <c r="K434" s="233">
        <f t="shared" si="43"/>
        <v>-0.32977000323939099</v>
      </c>
      <c r="L434" s="233">
        <f t="shared" si="44"/>
        <v>-0.43709391612522153</v>
      </c>
      <c r="M434" s="233"/>
      <c r="N434" s="233">
        <f t="shared" si="45"/>
        <v>-5.3877551020408164E-2</v>
      </c>
      <c r="O434" s="233">
        <f t="shared" si="46"/>
        <v>-0.17229536348025187</v>
      </c>
      <c r="P434" s="233">
        <f t="shared" si="47"/>
        <v>1.9047619047619049E-2</v>
      </c>
      <c r="Q434" s="233">
        <f t="shared" si="48"/>
        <v>7.0356958096223485E-2</v>
      </c>
      <c r="R434" s="233">
        <f t="shared" si="49"/>
        <v>3.5869565217391305E-2</v>
      </c>
    </row>
    <row r="435" spans="1:18" s="64" customFormat="1" ht="13">
      <c r="A435" s="426">
        <v>40078</v>
      </c>
      <c r="B435" s="228">
        <v>2246</v>
      </c>
      <c r="C435" s="293">
        <v>2684</v>
      </c>
      <c r="D435" s="228">
        <v>2534</v>
      </c>
      <c r="E435" s="228">
        <v>2071</v>
      </c>
      <c r="F435" s="228">
        <v>953</v>
      </c>
      <c r="H435" s="233">
        <f t="shared" si="40"/>
        <v>-0.54854271356783924</v>
      </c>
      <c r="I435" s="233">
        <f t="shared" si="41"/>
        <v>-0.58884803921568629</v>
      </c>
      <c r="J435" s="233">
        <f t="shared" si="42"/>
        <v>-0.52794336810730258</v>
      </c>
      <c r="K435" s="233">
        <f t="shared" si="43"/>
        <v>-0.33236621534493876</v>
      </c>
      <c r="L435" s="233">
        <f t="shared" si="44"/>
        <v>-0.43542654028436018</v>
      </c>
      <c r="M435" s="233"/>
      <c r="N435" s="233">
        <f t="shared" si="45"/>
        <v>-7.6100370218017271E-2</v>
      </c>
      <c r="O435" s="233">
        <f t="shared" si="46"/>
        <v>-0.21405563689604684</v>
      </c>
      <c r="P435" s="233">
        <f t="shared" si="47"/>
        <v>1.6853932584269662E-2</v>
      </c>
      <c r="Q435" s="233">
        <f t="shared" si="48"/>
        <v>4.9138804457953392E-2</v>
      </c>
      <c r="R435" s="233">
        <f t="shared" si="49"/>
        <v>3.4744842562432141E-2</v>
      </c>
    </row>
    <row r="436" spans="1:18" s="64" customFormat="1" ht="13">
      <c r="A436" s="426">
        <v>40079</v>
      </c>
      <c r="B436" s="228">
        <v>2175</v>
      </c>
      <c r="C436" s="293">
        <v>2545</v>
      </c>
      <c r="D436" s="228">
        <v>2436</v>
      </c>
      <c r="E436" s="228">
        <v>2071</v>
      </c>
      <c r="F436" s="228">
        <v>950</v>
      </c>
      <c r="H436" s="233">
        <f t="shared" si="40"/>
        <v>-0.56051727621741765</v>
      </c>
      <c r="I436" s="233">
        <f t="shared" si="41"/>
        <v>-0.60284019975031211</v>
      </c>
      <c r="J436" s="233">
        <f t="shared" si="42"/>
        <v>-0.54855448480355817</v>
      </c>
      <c r="K436" s="233">
        <f t="shared" si="43"/>
        <v>-0.33451156812339333</v>
      </c>
      <c r="L436" s="233">
        <f t="shared" si="44"/>
        <v>-0.43553178847296492</v>
      </c>
      <c r="M436" s="233"/>
      <c r="N436" s="233">
        <f t="shared" si="45"/>
        <v>-9.9378881987577633E-2</v>
      </c>
      <c r="O436" s="233">
        <f t="shared" si="46"/>
        <v>-0.22785194174757281</v>
      </c>
      <c r="P436" s="233">
        <f t="shared" si="47"/>
        <v>-3.3716779055930186E-2</v>
      </c>
      <c r="Q436" s="233">
        <f t="shared" si="48"/>
        <v>2.7791563275434243E-2</v>
      </c>
      <c r="R436" s="233">
        <f t="shared" si="49"/>
        <v>2.4811218985976269E-2</v>
      </c>
    </row>
    <row r="437" spans="1:18" s="64" customFormat="1" ht="13">
      <c r="A437" s="426">
        <v>40080</v>
      </c>
      <c r="B437" s="228">
        <v>2163</v>
      </c>
      <c r="C437" s="293">
        <v>2566</v>
      </c>
      <c r="D437" s="228">
        <v>2357</v>
      </c>
      <c r="E437" s="228">
        <v>2068</v>
      </c>
      <c r="F437" s="228">
        <v>955</v>
      </c>
      <c r="H437" s="233">
        <f t="shared" si="40"/>
        <v>-0.54767879548306153</v>
      </c>
      <c r="I437" s="233">
        <f t="shared" si="41"/>
        <v>-0.57782165185916423</v>
      </c>
      <c r="J437" s="233">
        <f t="shared" si="42"/>
        <v>-0.54655636783378225</v>
      </c>
      <c r="K437" s="233">
        <f t="shared" si="43"/>
        <v>-0.33354817918143731</v>
      </c>
      <c r="L437" s="233">
        <f t="shared" si="44"/>
        <v>-0.42504515352197469</v>
      </c>
      <c r="M437" s="233"/>
      <c r="N437" s="233">
        <f t="shared" si="45"/>
        <v>-9.4979079497907945E-2</v>
      </c>
      <c r="O437" s="233">
        <f t="shared" si="46"/>
        <v>-0.18925750394944707</v>
      </c>
      <c r="P437" s="233">
        <f t="shared" si="47"/>
        <v>-7.749510763209394E-2</v>
      </c>
      <c r="Q437" s="233">
        <f t="shared" si="48"/>
        <v>9.765625E-3</v>
      </c>
      <c r="R437" s="233">
        <f t="shared" si="49"/>
        <v>1.9210245464247599E-2</v>
      </c>
    </row>
    <row r="438" spans="1:18" s="64" customFormat="1" ht="13">
      <c r="A438" s="426">
        <v>40081</v>
      </c>
      <c r="B438" s="228">
        <v>2183</v>
      </c>
      <c r="C438" s="293">
        <v>2677</v>
      </c>
      <c r="D438" s="228">
        <v>2317</v>
      </c>
      <c r="E438" s="228">
        <v>2058</v>
      </c>
      <c r="F438" s="228">
        <v>960</v>
      </c>
      <c r="H438" s="233">
        <f t="shared" si="40"/>
        <v>-0.51370015593673424</v>
      </c>
      <c r="I438" s="233">
        <f t="shared" si="41"/>
        <v>-0.52033685719405121</v>
      </c>
      <c r="J438" s="233">
        <f t="shared" si="42"/>
        <v>-0.51598078128264047</v>
      </c>
      <c r="K438" s="233">
        <f t="shared" si="43"/>
        <v>-0.32898597978480598</v>
      </c>
      <c r="L438" s="233">
        <f t="shared" si="44"/>
        <v>-0.40850277264325324</v>
      </c>
      <c r="M438" s="233"/>
      <c r="N438" s="233">
        <f t="shared" si="45"/>
        <v>-7.3429541595925296E-2</v>
      </c>
      <c r="O438" s="233">
        <f t="shared" si="46"/>
        <v>-0.11003989361702128</v>
      </c>
      <c r="P438" s="233">
        <f t="shared" si="47"/>
        <v>-9.9144634525660968E-2</v>
      </c>
      <c r="Q438" s="233">
        <f t="shared" si="48"/>
        <v>-2.4236548715462916E-3</v>
      </c>
      <c r="R438" s="233">
        <f t="shared" si="49"/>
        <v>1.2658227848101266E-2</v>
      </c>
    </row>
    <row r="439" spans="1:18" s="64" customFormat="1" ht="13">
      <c r="A439" s="426">
        <v>40084</v>
      </c>
      <c r="B439" s="228">
        <v>2192</v>
      </c>
      <c r="C439" s="293">
        <v>2729</v>
      </c>
      <c r="D439" s="228">
        <v>2303</v>
      </c>
      <c r="E439" s="228">
        <v>2031</v>
      </c>
      <c r="F439" s="228">
        <v>963</v>
      </c>
      <c r="H439" s="233">
        <f t="shared" si="40"/>
        <v>-0.47345664184482344</v>
      </c>
      <c r="I439" s="233">
        <f t="shared" si="41"/>
        <v>-0.47579715712639264</v>
      </c>
      <c r="J439" s="233">
        <f t="shared" si="42"/>
        <v>-0.44599470772191485</v>
      </c>
      <c r="K439" s="233">
        <f t="shared" si="43"/>
        <v>-0.32569721115537847</v>
      </c>
      <c r="L439" s="233">
        <f t="shared" si="44"/>
        <v>-0.3931947069943289</v>
      </c>
      <c r="M439" s="233"/>
      <c r="N439" s="233">
        <f t="shared" si="45"/>
        <v>-5.4357204486626405E-2</v>
      </c>
      <c r="O439" s="233">
        <f t="shared" si="46"/>
        <v>-5.6362378976486861E-2</v>
      </c>
      <c r="P439" s="233">
        <f t="shared" si="47"/>
        <v>-0.10319314641744548</v>
      </c>
      <c r="Q439" s="233">
        <f t="shared" si="48"/>
        <v>-1.8366360560657321E-2</v>
      </c>
      <c r="R439" s="233">
        <f t="shared" si="49"/>
        <v>1.049317943336831E-2</v>
      </c>
    </row>
    <row r="440" spans="1:18" s="64" customFormat="1" ht="13">
      <c r="A440" s="426">
        <v>40085</v>
      </c>
      <c r="B440" s="228">
        <v>2185</v>
      </c>
      <c r="C440" s="293">
        <v>2748</v>
      </c>
      <c r="D440" s="228">
        <v>2275</v>
      </c>
      <c r="E440" s="228">
        <v>2000</v>
      </c>
      <c r="F440" s="228">
        <v>968</v>
      </c>
      <c r="H440" s="233">
        <f t="shared" si="40"/>
        <v>-0.41671115856914043</v>
      </c>
      <c r="I440" s="233">
        <f t="shared" si="41"/>
        <v>-0.40928632846087704</v>
      </c>
      <c r="J440" s="233">
        <f t="shared" si="42"/>
        <v>-0.34210526315789475</v>
      </c>
      <c r="K440" s="233">
        <f t="shared" si="43"/>
        <v>-0.31623931623931623</v>
      </c>
      <c r="L440" s="233">
        <f t="shared" si="44"/>
        <v>-0.36607727570399479</v>
      </c>
      <c r="M440" s="233"/>
      <c r="N440" s="233">
        <f t="shared" si="45"/>
        <v>-2.7159394479073909E-2</v>
      </c>
      <c r="O440" s="233">
        <f t="shared" si="46"/>
        <v>2.3845007451564829E-2</v>
      </c>
      <c r="P440" s="233">
        <f t="shared" si="47"/>
        <v>-0.10220994475138122</v>
      </c>
      <c r="Q440" s="233">
        <f t="shared" si="48"/>
        <v>-3.4282955094157415E-2</v>
      </c>
      <c r="R440" s="233">
        <f t="shared" si="49"/>
        <v>1.5739769150052464E-2</v>
      </c>
    </row>
    <row r="441" spans="1:18" s="64" customFormat="1" ht="13">
      <c r="A441" s="426">
        <v>40086</v>
      </c>
      <c r="B441" s="228">
        <v>2220</v>
      </c>
      <c r="C441" s="293">
        <v>2846</v>
      </c>
      <c r="D441" s="228">
        <v>2276</v>
      </c>
      <c r="E441" s="228">
        <v>1966</v>
      </c>
      <c r="F441" s="228">
        <v>974</v>
      </c>
      <c r="H441" s="233">
        <f t="shared" si="40"/>
        <v>-0.36643835616438358</v>
      </c>
      <c r="I441" s="233">
        <f t="shared" si="41"/>
        <v>-0.36741498110691267</v>
      </c>
      <c r="J441" s="233">
        <f t="shared" si="42"/>
        <v>-0.23030098072370647</v>
      </c>
      <c r="K441" s="233">
        <f t="shared" si="43"/>
        <v>-0.31041739740441948</v>
      </c>
      <c r="L441" s="233">
        <f t="shared" si="44"/>
        <v>-0.32641770401106501</v>
      </c>
      <c r="M441" s="233"/>
      <c r="N441" s="233">
        <f t="shared" si="45"/>
        <v>2.0689655172413793E-2</v>
      </c>
      <c r="O441" s="233">
        <f t="shared" si="46"/>
        <v>0.11827111984282908</v>
      </c>
      <c r="P441" s="233">
        <f t="shared" si="47"/>
        <v>-6.5681444991789822E-2</v>
      </c>
      <c r="Q441" s="233">
        <f t="shared" si="48"/>
        <v>-5.0700144857556736E-2</v>
      </c>
      <c r="R441" s="233">
        <f t="shared" si="49"/>
        <v>2.5263157894736842E-2</v>
      </c>
    </row>
    <row r="442" spans="1:18" s="64" customFormat="1" ht="13">
      <c r="A442" s="426">
        <v>40087</v>
      </c>
      <c r="B442" s="228">
        <v>2284</v>
      </c>
      <c r="C442" s="293">
        <v>3060</v>
      </c>
      <c r="D442" s="228">
        <v>2314</v>
      </c>
      <c r="E442" s="228">
        <v>1911</v>
      </c>
      <c r="F442" s="228">
        <v>975</v>
      </c>
      <c r="H442" s="233">
        <f t="shared" si="40"/>
        <v>-0.29002175940317065</v>
      </c>
      <c r="I442" s="233">
        <f t="shared" si="41"/>
        <v>-0.29133858267716534</v>
      </c>
      <c r="J442" s="233">
        <f t="shared" si="42"/>
        <v>-2.8547439126784216E-2</v>
      </c>
      <c r="K442" s="233">
        <f t="shared" si="43"/>
        <v>-0.29974349578600218</v>
      </c>
      <c r="L442" s="233">
        <f t="shared" si="44"/>
        <v>-0.28361498897869214</v>
      </c>
      <c r="M442" s="233"/>
      <c r="N442" s="233">
        <f t="shared" si="45"/>
        <v>5.5940822931114194E-2</v>
      </c>
      <c r="O442" s="233">
        <f t="shared" si="46"/>
        <v>0.19251753702260327</v>
      </c>
      <c r="P442" s="233">
        <f t="shared" si="47"/>
        <v>-1.8243529910903691E-2</v>
      </c>
      <c r="Q442" s="233">
        <f t="shared" si="48"/>
        <v>-7.5918762088974856E-2</v>
      </c>
      <c r="R442" s="233">
        <f t="shared" si="49"/>
        <v>2.0942408376963352E-2</v>
      </c>
    </row>
    <row r="443" spans="1:18" s="64" customFormat="1" ht="13">
      <c r="A443" s="426">
        <v>40088</v>
      </c>
      <c r="B443" s="228">
        <v>2357</v>
      </c>
      <c r="C443" s="293">
        <v>3282</v>
      </c>
      <c r="D443" s="228">
        <v>2361</v>
      </c>
      <c r="E443" s="228">
        <v>1868</v>
      </c>
      <c r="F443" s="228">
        <v>977</v>
      </c>
      <c r="H443" s="233">
        <f t="shared" si="40"/>
        <v>-0.22082644628099174</v>
      </c>
      <c r="I443" s="233">
        <f t="shared" si="41"/>
        <v>-0.21162623108335335</v>
      </c>
      <c r="J443" s="233">
        <f t="shared" si="42"/>
        <v>0.12321598477640343</v>
      </c>
      <c r="K443" s="233">
        <f t="shared" si="43"/>
        <v>-0.28126202385532895</v>
      </c>
      <c r="L443" s="233">
        <f t="shared" si="44"/>
        <v>-0.23790951638065522</v>
      </c>
      <c r="M443" s="233"/>
      <c r="N443" s="233">
        <f t="shared" si="45"/>
        <v>7.9706825469537335E-2</v>
      </c>
      <c r="O443" s="233">
        <f t="shared" si="46"/>
        <v>0.22599925289503175</v>
      </c>
      <c r="P443" s="233">
        <f t="shared" si="47"/>
        <v>1.8990073370738023E-2</v>
      </c>
      <c r="Q443" s="233">
        <f t="shared" si="48"/>
        <v>-9.23226433430515E-2</v>
      </c>
      <c r="R443" s="233">
        <f t="shared" si="49"/>
        <v>1.7708333333333333E-2</v>
      </c>
    </row>
    <row r="444" spans="1:18" s="64" customFormat="1" ht="13">
      <c r="A444" s="426">
        <v>40091</v>
      </c>
      <c r="B444" s="228">
        <v>2362</v>
      </c>
      <c r="C444" s="293">
        <v>3300</v>
      </c>
      <c r="D444" s="228">
        <v>2382</v>
      </c>
      <c r="E444" s="228">
        <v>1837</v>
      </c>
      <c r="F444" s="228">
        <v>977</v>
      </c>
      <c r="H444" s="233">
        <f t="shared" si="40"/>
        <v>-0.21003344481605352</v>
      </c>
      <c r="I444" s="233">
        <f t="shared" si="41"/>
        <v>-0.2137240886347391</v>
      </c>
      <c r="J444" s="233">
        <f t="shared" si="42"/>
        <v>0.10379981464318813</v>
      </c>
      <c r="K444" s="233">
        <f t="shared" si="43"/>
        <v>-0.25142624286878568</v>
      </c>
      <c r="L444" s="233">
        <f t="shared" si="44"/>
        <v>-0.19786535303776684</v>
      </c>
      <c r="M444" s="233"/>
      <c r="N444" s="233">
        <f t="shared" si="45"/>
        <v>7.7554744525547448E-2</v>
      </c>
      <c r="O444" s="233">
        <f t="shared" si="46"/>
        <v>0.20923415170392085</v>
      </c>
      <c r="P444" s="233">
        <f t="shared" si="47"/>
        <v>3.4303082935301779E-2</v>
      </c>
      <c r="Q444" s="233">
        <f t="shared" si="48"/>
        <v>-9.5519448547513541E-2</v>
      </c>
      <c r="R444" s="233">
        <f t="shared" si="49"/>
        <v>1.4537902388369679E-2</v>
      </c>
    </row>
    <row r="445" spans="1:18" s="64" customFormat="1" ht="13">
      <c r="A445" s="426">
        <v>40092</v>
      </c>
      <c r="B445" s="228">
        <v>2441</v>
      </c>
      <c r="C445" s="293">
        <v>3528</v>
      </c>
      <c r="D445" s="228">
        <v>2411</v>
      </c>
      <c r="E445" s="228">
        <v>1820</v>
      </c>
      <c r="F445" s="228">
        <v>980</v>
      </c>
      <c r="H445" s="233">
        <f t="shared" si="40"/>
        <v>-0.18687541638907396</v>
      </c>
      <c r="I445" s="233">
        <f t="shared" si="41"/>
        <v>-0.17066290550070523</v>
      </c>
      <c r="J445" s="233">
        <f t="shared" si="42"/>
        <v>5.6992547128452434E-2</v>
      </c>
      <c r="K445" s="233">
        <f t="shared" si="43"/>
        <v>-0.23011844331641285</v>
      </c>
      <c r="L445" s="233">
        <f t="shared" si="44"/>
        <v>-0.16167664670658682</v>
      </c>
      <c r="M445" s="233"/>
      <c r="N445" s="233">
        <f t="shared" si="45"/>
        <v>0.11716247139588101</v>
      </c>
      <c r="O445" s="233">
        <f t="shared" si="46"/>
        <v>0.28384279475982532</v>
      </c>
      <c r="P445" s="233">
        <f t="shared" si="47"/>
        <v>5.978021978021978E-2</v>
      </c>
      <c r="Q445" s="233">
        <f t="shared" si="48"/>
        <v>-0.09</v>
      </c>
      <c r="R445" s="233">
        <f t="shared" si="49"/>
        <v>1.2396694214876033E-2</v>
      </c>
    </row>
    <row r="446" spans="1:18" s="64" customFormat="1" ht="13">
      <c r="A446" s="426">
        <v>40093</v>
      </c>
      <c r="B446" s="228">
        <v>2546</v>
      </c>
      <c r="C446" s="293">
        <v>3773</v>
      </c>
      <c r="D446" s="228">
        <v>2505</v>
      </c>
      <c r="E446" s="228">
        <v>1801</v>
      </c>
      <c r="F446" s="228">
        <v>975</v>
      </c>
      <c r="H446" s="233">
        <f t="shared" ref="H446:H509" si="50">(B446-B195)/B195</f>
        <v>-0.14906417112299467</v>
      </c>
      <c r="I446" s="233">
        <f t="shared" ref="I446:I509" si="51">(C446-C195)/C195</f>
        <v>-0.12459396751740139</v>
      </c>
      <c r="J446" s="233">
        <f t="shared" ref="J446:J509" si="52">(D446-D195)/D195</f>
        <v>7.7419354838709681E-2</v>
      </c>
      <c r="K446" s="233">
        <f t="shared" ref="K446:K509" si="53">(E446-E195)/E195</f>
        <v>-0.20869947275922671</v>
      </c>
      <c r="L446" s="233">
        <f t="shared" ref="L446:L509" si="54">(F446-F195)/F195</f>
        <v>-0.13178984861976847</v>
      </c>
      <c r="M446" s="233"/>
      <c r="N446" s="233">
        <f t="shared" si="45"/>
        <v>0.14684684684684685</v>
      </c>
      <c r="O446" s="233">
        <f t="shared" si="46"/>
        <v>0.325720309205903</v>
      </c>
      <c r="P446" s="233">
        <f t="shared" si="47"/>
        <v>0.10061511423550087</v>
      </c>
      <c r="Q446" s="233">
        <f t="shared" si="48"/>
        <v>-8.3926754832146497E-2</v>
      </c>
      <c r="R446" s="233">
        <f t="shared" si="49"/>
        <v>1.026694045174538E-3</v>
      </c>
    </row>
    <row r="447" spans="1:18" s="64" customFormat="1" ht="13">
      <c r="A447" s="426">
        <v>40094</v>
      </c>
      <c r="B447" s="228">
        <v>2647</v>
      </c>
      <c r="C447" s="293">
        <v>3990</v>
      </c>
      <c r="D447" s="228">
        <v>2633</v>
      </c>
      <c r="E447" s="228">
        <v>1799</v>
      </c>
      <c r="F447" s="228">
        <v>974</v>
      </c>
      <c r="H447" s="233">
        <f t="shared" si="50"/>
        <v>-9.4113620807665985E-2</v>
      </c>
      <c r="I447" s="233">
        <f t="shared" si="51"/>
        <v>-6.7539144659967285E-2</v>
      </c>
      <c r="J447" s="233">
        <f t="shared" si="52"/>
        <v>0.13933362180874082</v>
      </c>
      <c r="K447" s="233">
        <f t="shared" si="53"/>
        <v>-0.15420780441937001</v>
      </c>
      <c r="L447" s="233">
        <f t="shared" si="54"/>
        <v>-0.10064635272391505</v>
      </c>
      <c r="M447" s="233"/>
      <c r="N447" s="233">
        <f t="shared" si="45"/>
        <v>0.15893169877408056</v>
      </c>
      <c r="O447" s="233">
        <f t="shared" si="46"/>
        <v>0.30392156862745096</v>
      </c>
      <c r="P447" s="233">
        <f t="shared" si="47"/>
        <v>0.13785652549697494</v>
      </c>
      <c r="Q447" s="233">
        <f t="shared" si="48"/>
        <v>-5.8608058608058608E-2</v>
      </c>
      <c r="R447" s="233">
        <f t="shared" si="49"/>
        <v>-1.0256410256410256E-3</v>
      </c>
    </row>
    <row r="448" spans="1:18" s="64" customFormat="1" ht="13">
      <c r="A448" s="426">
        <v>40095</v>
      </c>
      <c r="B448" s="228">
        <v>2695</v>
      </c>
      <c r="C448" s="293">
        <v>4107</v>
      </c>
      <c r="D448" s="228">
        <v>2705</v>
      </c>
      <c r="E448" s="228">
        <v>1800</v>
      </c>
      <c r="F448" s="228">
        <v>972</v>
      </c>
      <c r="H448" s="233">
        <f t="shared" si="50"/>
        <v>-2.4963820549927643E-2</v>
      </c>
      <c r="I448" s="233">
        <f t="shared" si="51"/>
        <v>1.2324377618930245E-2</v>
      </c>
      <c r="J448" s="233">
        <f t="shared" si="52"/>
        <v>0.23178506375227687</v>
      </c>
      <c r="K448" s="233">
        <f t="shared" si="53"/>
        <v>-9.4111726220432818E-2</v>
      </c>
      <c r="L448" s="233">
        <f t="shared" si="54"/>
        <v>-5.7225994180407372E-2</v>
      </c>
      <c r="M448" s="233"/>
      <c r="N448" s="233">
        <f t="shared" si="45"/>
        <v>0.14340263046245227</v>
      </c>
      <c r="O448" s="233">
        <f t="shared" si="46"/>
        <v>0.25137111517367461</v>
      </c>
      <c r="P448" s="233">
        <f t="shared" si="47"/>
        <v>0.14570097416349004</v>
      </c>
      <c r="Q448" s="233">
        <f t="shared" si="48"/>
        <v>-3.6402569593147749E-2</v>
      </c>
      <c r="R448" s="233">
        <f t="shared" si="49"/>
        <v>-5.1177072671443197E-3</v>
      </c>
    </row>
    <row r="449" spans="1:18" s="64" customFormat="1" ht="13">
      <c r="A449" s="426">
        <v>40098</v>
      </c>
      <c r="B449" s="228">
        <v>2696</v>
      </c>
      <c r="C449" s="293">
        <v>4075</v>
      </c>
      <c r="D449" s="228">
        <v>2745</v>
      </c>
      <c r="E449" s="228">
        <v>1804</v>
      </c>
      <c r="F449" s="228">
        <v>974</v>
      </c>
      <c r="H449" s="233">
        <f t="shared" si="50"/>
        <v>7.710747103475829E-2</v>
      </c>
      <c r="I449" s="233">
        <f t="shared" si="51"/>
        <v>0.14853438556933485</v>
      </c>
      <c r="J449" s="233">
        <f t="shared" si="52"/>
        <v>0.35288319369147364</v>
      </c>
      <c r="K449" s="233">
        <f t="shared" si="53"/>
        <v>-2.1691973969631236E-2</v>
      </c>
      <c r="L449" s="233">
        <f t="shared" si="54"/>
        <v>1.0277492291880781E-3</v>
      </c>
      <c r="M449" s="233"/>
      <c r="N449" s="233">
        <f t="shared" si="45"/>
        <v>0.14140558848433532</v>
      </c>
      <c r="O449" s="233">
        <f t="shared" si="46"/>
        <v>0.23484848484848486</v>
      </c>
      <c r="P449" s="233">
        <f t="shared" si="47"/>
        <v>0.15239294710327456</v>
      </c>
      <c r="Q449" s="233">
        <f t="shared" si="48"/>
        <v>-1.7964071856287425E-2</v>
      </c>
      <c r="R449" s="233">
        <f t="shared" si="49"/>
        <v>-3.0706243602865915E-3</v>
      </c>
    </row>
    <row r="450" spans="1:18" s="64" customFormat="1" ht="13">
      <c r="A450" s="426">
        <v>40099</v>
      </c>
      <c r="B450" s="228">
        <v>2646</v>
      </c>
      <c r="C450" s="293">
        <v>3909</v>
      </c>
      <c r="D450" s="228">
        <v>2757</v>
      </c>
      <c r="E450" s="228">
        <v>1820</v>
      </c>
      <c r="F450" s="228">
        <v>972</v>
      </c>
      <c r="H450" s="233">
        <f t="shared" si="50"/>
        <v>0.19135524538496174</v>
      </c>
      <c r="I450" s="233">
        <f t="shared" si="51"/>
        <v>0.2662779397473275</v>
      </c>
      <c r="J450" s="233">
        <f t="shared" si="52"/>
        <v>0.52742382271468147</v>
      </c>
      <c r="K450" s="233">
        <f t="shared" si="53"/>
        <v>0.10907982937233394</v>
      </c>
      <c r="L450" s="233">
        <f t="shared" si="54"/>
        <v>6.3457330415754923E-2</v>
      </c>
      <c r="M450" s="233"/>
      <c r="N450" s="233">
        <f t="shared" si="45"/>
        <v>8.3981974600573536E-2</v>
      </c>
      <c r="O450" s="233">
        <f t="shared" si="46"/>
        <v>0.10799319727891156</v>
      </c>
      <c r="P450" s="233">
        <f t="shared" si="47"/>
        <v>0.14350891746163419</v>
      </c>
      <c r="Q450" s="233">
        <f t="shared" si="48"/>
        <v>0</v>
      </c>
      <c r="R450" s="233">
        <f t="shared" si="49"/>
        <v>-8.1632653061224497E-3</v>
      </c>
    </row>
    <row r="451" spans="1:18" s="64" customFormat="1" ht="13">
      <c r="A451" s="426">
        <v>40100</v>
      </c>
      <c r="B451" s="228">
        <v>2597</v>
      </c>
      <c r="C451" s="293">
        <v>3762</v>
      </c>
      <c r="D451" s="228">
        <v>2733</v>
      </c>
      <c r="E451" s="228">
        <v>1869</v>
      </c>
      <c r="F451" s="228">
        <v>968</v>
      </c>
      <c r="H451" s="233">
        <f t="shared" si="50"/>
        <v>0.31427125506072873</v>
      </c>
      <c r="I451" s="233">
        <f t="shared" si="51"/>
        <v>0.39540059347181011</v>
      </c>
      <c r="J451" s="233">
        <f t="shared" si="52"/>
        <v>0.72537878787878785</v>
      </c>
      <c r="K451" s="233">
        <f t="shared" si="53"/>
        <v>0.27751196172248804</v>
      </c>
      <c r="L451" s="233">
        <f t="shared" si="54"/>
        <v>9.5022624434389136E-2</v>
      </c>
      <c r="M451" s="233"/>
      <c r="N451" s="233">
        <f t="shared" si="45"/>
        <v>2.0031421838177535E-2</v>
      </c>
      <c r="O451" s="233">
        <f t="shared" si="46"/>
        <v>-2.9154518950437317E-3</v>
      </c>
      <c r="P451" s="233">
        <f t="shared" si="47"/>
        <v>9.1017964071856292E-2</v>
      </c>
      <c r="Q451" s="233">
        <f t="shared" si="48"/>
        <v>3.7756801776790673E-2</v>
      </c>
      <c r="R451" s="233">
        <f t="shared" si="49"/>
        <v>-7.1794871794871795E-3</v>
      </c>
    </row>
    <row r="452" spans="1:18" s="64" customFormat="1" ht="13">
      <c r="A452" s="426">
        <v>40101</v>
      </c>
      <c r="B452" s="228">
        <v>2688</v>
      </c>
      <c r="C452" s="293">
        <v>3979</v>
      </c>
      <c r="D452" s="228">
        <v>2726</v>
      </c>
      <c r="E452" s="228">
        <v>1890</v>
      </c>
      <c r="F452" s="228">
        <v>964</v>
      </c>
      <c r="H452" s="233">
        <f t="shared" si="50"/>
        <v>0.48590381426202323</v>
      </c>
      <c r="I452" s="233">
        <f t="shared" si="51"/>
        <v>0.64830157415078704</v>
      </c>
      <c r="J452" s="233">
        <f t="shared" si="52"/>
        <v>0.89042995839112349</v>
      </c>
      <c r="K452" s="233">
        <f t="shared" si="53"/>
        <v>0.39483394833948338</v>
      </c>
      <c r="L452" s="233">
        <f t="shared" si="54"/>
        <v>0.12616822429906541</v>
      </c>
      <c r="M452" s="233"/>
      <c r="N452" s="233">
        <f t="shared" si="45"/>
        <v>1.5489233094068758E-2</v>
      </c>
      <c r="O452" s="233">
        <f t="shared" si="46"/>
        <v>-2.7568922305764411E-3</v>
      </c>
      <c r="P452" s="233">
        <f t="shared" si="47"/>
        <v>3.5320926699582228E-2</v>
      </c>
      <c r="Q452" s="233">
        <f t="shared" si="48"/>
        <v>5.0583657587548639E-2</v>
      </c>
      <c r="R452" s="233">
        <f t="shared" si="49"/>
        <v>-1.0266940451745379E-2</v>
      </c>
    </row>
    <row r="453" spans="1:18" s="64" customFormat="1" ht="13">
      <c r="A453" s="426">
        <v>40102</v>
      </c>
      <c r="B453" s="228">
        <v>2728</v>
      </c>
      <c r="C453" s="293">
        <v>4061</v>
      </c>
      <c r="D453" s="228">
        <v>2734</v>
      </c>
      <c r="E453" s="228">
        <v>1903</v>
      </c>
      <c r="F453" s="228">
        <v>961</v>
      </c>
      <c r="H453" s="233">
        <f t="shared" si="50"/>
        <v>0.68916408668730655</v>
      </c>
      <c r="I453" s="233">
        <f t="shared" si="51"/>
        <v>1.0386546184738956</v>
      </c>
      <c r="J453" s="233">
        <f t="shared" si="52"/>
        <v>1.0886172650878534</v>
      </c>
      <c r="K453" s="233">
        <f t="shared" si="53"/>
        <v>0.4706336939721793</v>
      </c>
      <c r="L453" s="233">
        <f t="shared" si="54"/>
        <v>0.16767922235722965</v>
      </c>
      <c r="M453" s="233"/>
      <c r="N453" s="233">
        <f t="shared" si="45"/>
        <v>1.2244897959183673E-2</v>
      </c>
      <c r="O453" s="233">
        <f t="shared" si="46"/>
        <v>-1.1200389578767957E-2</v>
      </c>
      <c r="P453" s="233">
        <f t="shared" si="47"/>
        <v>1.0720887245841035E-2</v>
      </c>
      <c r="Q453" s="233">
        <f t="shared" si="48"/>
        <v>5.7222222222222223E-2</v>
      </c>
      <c r="R453" s="233">
        <f t="shared" si="49"/>
        <v>-1.131687242798354E-2</v>
      </c>
    </row>
    <row r="454" spans="1:18" s="64" customFormat="1" ht="13">
      <c r="A454" s="426">
        <v>40105</v>
      </c>
      <c r="B454" s="228">
        <v>2766</v>
      </c>
      <c r="C454" s="293">
        <v>4163</v>
      </c>
      <c r="D454" s="228">
        <v>2744</v>
      </c>
      <c r="E454" s="228">
        <v>1900</v>
      </c>
      <c r="F454" s="228">
        <v>954</v>
      </c>
      <c r="H454" s="233">
        <f t="shared" si="50"/>
        <v>0.8366533864541833</v>
      </c>
      <c r="I454" s="233">
        <f t="shared" si="51"/>
        <v>1.2600434310532029</v>
      </c>
      <c r="J454" s="233">
        <f t="shared" si="52"/>
        <v>1.3136593591905565</v>
      </c>
      <c r="K454" s="233">
        <f t="shared" si="53"/>
        <v>0.51515151515151514</v>
      </c>
      <c r="L454" s="233">
        <f t="shared" si="54"/>
        <v>0.23735408560311283</v>
      </c>
      <c r="M454" s="233"/>
      <c r="N454" s="233">
        <f t="shared" si="45"/>
        <v>2.596439169139466E-2</v>
      </c>
      <c r="O454" s="233">
        <f t="shared" si="46"/>
        <v>2.1595092024539877E-2</v>
      </c>
      <c r="P454" s="233">
        <f t="shared" si="47"/>
        <v>-3.6429872495446266E-4</v>
      </c>
      <c r="Q454" s="233">
        <f t="shared" si="48"/>
        <v>5.3215077605321508E-2</v>
      </c>
      <c r="R454" s="233">
        <f t="shared" si="49"/>
        <v>-2.0533880903490759E-2</v>
      </c>
    </row>
    <row r="455" spans="1:18" s="64" customFormat="1" ht="13">
      <c r="A455" s="426">
        <v>40106</v>
      </c>
      <c r="B455" s="228">
        <v>2832</v>
      </c>
      <c r="C455" s="293">
        <v>4346</v>
      </c>
      <c r="D455" s="228">
        <v>2789</v>
      </c>
      <c r="E455" s="228">
        <v>1890</v>
      </c>
      <c r="F455" s="228">
        <v>942</v>
      </c>
      <c r="H455" s="233">
        <f t="shared" si="50"/>
        <v>0.96940194714881778</v>
      </c>
      <c r="I455" s="233">
        <f t="shared" si="51"/>
        <v>1.447072072072072</v>
      </c>
      <c r="J455" s="233">
        <f t="shared" si="52"/>
        <v>1.5126126126126127</v>
      </c>
      <c r="K455" s="233">
        <f t="shared" si="53"/>
        <v>0.56716417910447758</v>
      </c>
      <c r="L455" s="233">
        <f t="shared" si="54"/>
        <v>0.28688524590163933</v>
      </c>
      <c r="M455" s="233"/>
      <c r="N455" s="233">
        <f t="shared" si="45"/>
        <v>7.029478458049887E-2</v>
      </c>
      <c r="O455" s="233">
        <f t="shared" si="46"/>
        <v>0.11179329751854694</v>
      </c>
      <c r="P455" s="233">
        <f t="shared" si="47"/>
        <v>1.1606819006166122E-2</v>
      </c>
      <c r="Q455" s="233">
        <f t="shared" si="48"/>
        <v>3.8461538461538464E-2</v>
      </c>
      <c r="R455" s="233">
        <f t="shared" si="49"/>
        <v>-3.0864197530864196E-2</v>
      </c>
    </row>
    <row r="456" spans="1:18" s="64" customFormat="1" ht="13">
      <c r="A456" s="426">
        <v>40107</v>
      </c>
      <c r="B456" s="228">
        <v>2917</v>
      </c>
      <c r="C456" s="293">
        <v>4577</v>
      </c>
      <c r="D456" s="228">
        <v>2843</v>
      </c>
      <c r="E456" s="228">
        <v>1875</v>
      </c>
      <c r="F456" s="228">
        <v>926</v>
      </c>
      <c r="H456" s="233">
        <f t="shared" si="50"/>
        <v>1.1527675276752767</v>
      </c>
      <c r="I456" s="233">
        <f t="shared" si="51"/>
        <v>1.7341696535244921</v>
      </c>
      <c r="J456" s="233">
        <f t="shared" si="52"/>
        <v>1.7076190476190476</v>
      </c>
      <c r="K456" s="233">
        <f t="shared" si="53"/>
        <v>0.63898601398601396</v>
      </c>
      <c r="L456" s="233">
        <f t="shared" si="54"/>
        <v>0.36982248520710059</v>
      </c>
      <c r="M456" s="233"/>
      <c r="N456" s="233">
        <f t="shared" si="45"/>
        <v>0.12321909896033885</v>
      </c>
      <c r="O456" s="233">
        <f t="shared" si="46"/>
        <v>0.21664008506113769</v>
      </c>
      <c r="P456" s="233">
        <f t="shared" si="47"/>
        <v>4.0248810830589093E-2</v>
      </c>
      <c r="Q456" s="233">
        <f t="shared" si="48"/>
        <v>3.2102728731942215E-3</v>
      </c>
      <c r="R456" s="233">
        <f t="shared" si="49"/>
        <v>-4.3388429752066117E-2</v>
      </c>
    </row>
    <row r="457" spans="1:18" s="64" customFormat="1" ht="13">
      <c r="A457" s="426">
        <v>40108</v>
      </c>
      <c r="B457" s="228">
        <v>3001</v>
      </c>
      <c r="C457" s="293">
        <v>4774</v>
      </c>
      <c r="D457" s="228">
        <v>2950</v>
      </c>
      <c r="E457" s="228">
        <v>1862</v>
      </c>
      <c r="F457" s="228">
        <v>908</v>
      </c>
      <c r="H457" s="233">
        <f t="shared" si="50"/>
        <v>1.3227554179566563</v>
      </c>
      <c r="I457" s="233">
        <f t="shared" si="51"/>
        <v>1.9744548286604362</v>
      </c>
      <c r="J457" s="233">
        <f t="shared" si="52"/>
        <v>1.880859375</v>
      </c>
      <c r="K457" s="233">
        <f t="shared" si="53"/>
        <v>0.72567191844300283</v>
      </c>
      <c r="L457" s="233">
        <f t="shared" si="54"/>
        <v>0.45279999999999998</v>
      </c>
      <c r="M457" s="233"/>
      <c r="N457" s="233">
        <f t="shared" ref="N457:N520" si="55">((B457-(LOOKUP(A452,B452)))/(LOOKUP(A452,B452)))</f>
        <v>0.11644345238095238</v>
      </c>
      <c r="O457" s="233">
        <f t="shared" ref="O457:O520" si="56">((C457-(LOOKUP(A452,C452)))/(LOOKUP(A452,C452)))</f>
        <v>0.19979894445840662</v>
      </c>
      <c r="P457" s="233">
        <f t="shared" ref="P457:P520" si="57">((D457-(LOOKUP(A452,D452)))/(LOOKUP(A452,D452)))</f>
        <v>8.217168011738811E-2</v>
      </c>
      <c r="Q457" s="233">
        <f t="shared" ref="Q457:Q520" si="58">((E457-(LOOKUP(A452,E452)))/(LOOKUP(A452,E452)))</f>
        <v>-1.4814814814814815E-2</v>
      </c>
      <c r="R457" s="233">
        <f t="shared" ref="R457:R520" si="59">((F457-(LOOKUP(A452,F452)))/(LOOKUP(A452,F452)))</f>
        <v>-5.8091286307053944E-2</v>
      </c>
    </row>
    <row r="458" spans="1:18" s="64" customFormat="1" ht="13">
      <c r="A458" s="426">
        <v>40109</v>
      </c>
      <c r="B458" s="228">
        <v>3043</v>
      </c>
      <c r="C458" s="293">
        <v>4842</v>
      </c>
      <c r="D458" s="228">
        <v>3048</v>
      </c>
      <c r="E458" s="228">
        <v>1852</v>
      </c>
      <c r="F458" s="228">
        <v>895</v>
      </c>
      <c r="H458" s="233">
        <f t="shared" si="50"/>
        <v>1.4922194922194922</v>
      </c>
      <c r="I458" s="233">
        <f t="shared" si="51"/>
        <v>2.0801526717557253</v>
      </c>
      <c r="J458" s="233">
        <f t="shared" si="52"/>
        <v>2.0541082164328657</v>
      </c>
      <c r="K458" s="233">
        <f t="shared" si="53"/>
        <v>0.89948717948717949</v>
      </c>
      <c r="L458" s="233">
        <f t="shared" si="54"/>
        <v>0.62137681159420288</v>
      </c>
      <c r="M458" s="233"/>
      <c r="N458" s="233">
        <f t="shared" si="55"/>
        <v>0.11546920821114369</v>
      </c>
      <c r="O458" s="233">
        <f t="shared" si="56"/>
        <v>0.19231716326028073</v>
      </c>
      <c r="P458" s="233">
        <f t="shared" si="57"/>
        <v>0.11485003657644477</v>
      </c>
      <c r="Q458" s="233">
        <f t="shared" si="58"/>
        <v>-2.6799789805570153E-2</v>
      </c>
      <c r="R458" s="233">
        <f t="shared" si="59"/>
        <v>-6.8678459937565037E-2</v>
      </c>
    </row>
    <row r="459" spans="1:18" s="64" customFormat="1" ht="13">
      <c r="A459" s="426">
        <v>40112</v>
      </c>
      <c r="B459" s="228">
        <v>3044</v>
      </c>
      <c r="C459" s="293">
        <v>4827</v>
      </c>
      <c r="D459" s="228">
        <v>3100</v>
      </c>
      <c r="E459" s="228">
        <v>1850</v>
      </c>
      <c r="F459" s="228">
        <v>886</v>
      </c>
      <c r="H459" s="233">
        <f t="shared" si="50"/>
        <v>1.649260226283725</v>
      </c>
      <c r="I459" s="233">
        <f t="shared" si="51"/>
        <v>2.1652459016393442</v>
      </c>
      <c r="J459" s="233">
        <f t="shared" si="52"/>
        <v>2.2091097308488612</v>
      </c>
      <c r="K459" s="233">
        <f t="shared" si="53"/>
        <v>1.0998864926220204</v>
      </c>
      <c r="L459" s="233">
        <f t="shared" si="54"/>
        <v>0.84199584199584199</v>
      </c>
      <c r="M459" s="233"/>
      <c r="N459" s="233">
        <f t="shared" si="55"/>
        <v>0.1005061460592914</v>
      </c>
      <c r="O459" s="233">
        <f t="shared" si="56"/>
        <v>0.15950036031707904</v>
      </c>
      <c r="P459" s="233">
        <f t="shared" si="57"/>
        <v>0.12973760932944606</v>
      </c>
      <c r="Q459" s="233">
        <f t="shared" si="58"/>
        <v>-2.6315789473684209E-2</v>
      </c>
      <c r="R459" s="233">
        <f t="shared" si="59"/>
        <v>-7.1278825995807121E-2</v>
      </c>
    </row>
    <row r="460" spans="1:18" s="64" customFormat="1" ht="13">
      <c r="A460" s="426">
        <v>40113</v>
      </c>
      <c r="B460" s="228">
        <v>3013</v>
      </c>
      <c r="C460" s="293">
        <v>4733</v>
      </c>
      <c r="D460" s="228">
        <v>3109</v>
      </c>
      <c r="E460" s="228">
        <v>1842</v>
      </c>
      <c r="F460" s="228">
        <v>877</v>
      </c>
      <c r="H460" s="233">
        <f t="shared" si="50"/>
        <v>1.7341197822141561</v>
      </c>
      <c r="I460" s="233">
        <f t="shared" si="51"/>
        <v>2.1469414893617023</v>
      </c>
      <c r="J460" s="233">
        <f t="shared" si="52"/>
        <v>2.3756786102062977</v>
      </c>
      <c r="K460" s="233">
        <f t="shared" si="53"/>
        <v>1.2545899632802937</v>
      </c>
      <c r="L460" s="233">
        <f t="shared" si="54"/>
        <v>0.92747252747252751</v>
      </c>
      <c r="M460" s="233"/>
      <c r="N460" s="233">
        <f t="shared" si="55"/>
        <v>6.3912429378531074E-2</v>
      </c>
      <c r="O460" s="233">
        <f t="shared" si="56"/>
        <v>8.9047399907961344E-2</v>
      </c>
      <c r="P460" s="233">
        <f t="shared" si="57"/>
        <v>0.11473646468268196</v>
      </c>
      <c r="Q460" s="233">
        <f t="shared" si="58"/>
        <v>-2.5396825396825397E-2</v>
      </c>
      <c r="R460" s="233">
        <f t="shared" si="59"/>
        <v>-6.9002123142250529E-2</v>
      </c>
    </row>
    <row r="461" spans="1:18" s="64" customFormat="1" ht="13">
      <c r="A461" s="426">
        <v>40114</v>
      </c>
      <c r="B461" s="228">
        <v>2986</v>
      </c>
      <c r="C461" s="293">
        <v>4665</v>
      </c>
      <c r="D461" s="228">
        <v>3107</v>
      </c>
      <c r="E461" s="228">
        <v>1833</v>
      </c>
      <c r="F461" s="228">
        <v>871</v>
      </c>
      <c r="H461" s="233">
        <f t="shared" si="50"/>
        <v>1.8492366412213741</v>
      </c>
      <c r="I461" s="233">
        <f t="shared" si="51"/>
        <v>2.2039835164835164</v>
      </c>
      <c r="J461" s="233">
        <f t="shared" si="52"/>
        <v>2.5671641791044775</v>
      </c>
      <c r="K461" s="233">
        <f t="shared" si="53"/>
        <v>1.38671875</v>
      </c>
      <c r="L461" s="233">
        <f t="shared" si="54"/>
        <v>1.0787589498806682</v>
      </c>
      <c r="M461" s="233"/>
      <c r="N461" s="233">
        <f t="shared" si="55"/>
        <v>2.3654439492629412E-2</v>
      </c>
      <c r="O461" s="233">
        <f t="shared" si="56"/>
        <v>1.9226567620712256E-2</v>
      </c>
      <c r="P461" s="233">
        <f t="shared" si="57"/>
        <v>9.2859655293703838E-2</v>
      </c>
      <c r="Q461" s="233">
        <f t="shared" si="58"/>
        <v>-2.24E-2</v>
      </c>
      <c r="R461" s="233">
        <f t="shared" si="59"/>
        <v>-5.9395248380129592E-2</v>
      </c>
    </row>
    <row r="462" spans="1:18" s="64" customFormat="1" ht="13">
      <c r="A462" s="426">
        <v>40115</v>
      </c>
      <c r="B462" s="228">
        <v>3013</v>
      </c>
      <c r="C462" s="293">
        <v>4776</v>
      </c>
      <c r="D462" s="228">
        <v>3101</v>
      </c>
      <c r="E462" s="228">
        <v>1825</v>
      </c>
      <c r="F462" s="228">
        <v>868</v>
      </c>
      <c r="H462" s="233">
        <f t="shared" si="50"/>
        <v>2.0682281059063135</v>
      </c>
      <c r="I462" s="233">
        <f t="shared" si="51"/>
        <v>2.4114285714285715</v>
      </c>
      <c r="J462" s="233">
        <f t="shared" si="52"/>
        <v>2.8665835411471323</v>
      </c>
      <c r="K462" s="233">
        <f t="shared" si="53"/>
        <v>1.6034236804564908</v>
      </c>
      <c r="L462" s="233">
        <f t="shared" si="54"/>
        <v>1.2256410256410257</v>
      </c>
      <c r="M462" s="233"/>
      <c r="N462" s="233">
        <f t="shared" si="55"/>
        <v>3.9986671109630122E-3</v>
      </c>
      <c r="O462" s="233">
        <f t="shared" si="56"/>
        <v>4.1893590280687055E-4</v>
      </c>
      <c r="P462" s="233">
        <f t="shared" si="57"/>
        <v>5.11864406779661E-2</v>
      </c>
      <c r="Q462" s="233">
        <f t="shared" si="58"/>
        <v>-1.9871106337271752E-2</v>
      </c>
      <c r="R462" s="233">
        <f t="shared" si="59"/>
        <v>-4.405286343612335E-2</v>
      </c>
    </row>
    <row r="463" spans="1:18" s="64" customFormat="1" ht="13">
      <c r="A463" s="426">
        <v>40116</v>
      </c>
      <c r="B463" s="228">
        <v>3103</v>
      </c>
      <c r="C463" s="293">
        <v>5047</v>
      </c>
      <c r="D463" s="228">
        <v>3150</v>
      </c>
      <c r="E463" s="228">
        <v>1820</v>
      </c>
      <c r="F463" s="228">
        <v>867</v>
      </c>
      <c r="H463" s="233">
        <f t="shared" si="50"/>
        <v>2.3545945945945945</v>
      </c>
      <c r="I463" s="233">
        <f t="shared" si="51"/>
        <v>2.7524163568773234</v>
      </c>
      <c r="J463" s="233">
        <f t="shared" si="52"/>
        <v>3.2798913043478262</v>
      </c>
      <c r="K463" s="233">
        <f t="shared" si="53"/>
        <v>1.7786259541984732</v>
      </c>
      <c r="L463" s="233">
        <f t="shared" si="54"/>
        <v>1.3559782608695652</v>
      </c>
      <c r="M463" s="233"/>
      <c r="N463" s="233">
        <f t="shared" si="55"/>
        <v>1.9717384160368057E-2</v>
      </c>
      <c r="O463" s="233">
        <f t="shared" si="56"/>
        <v>4.2337876910367618E-2</v>
      </c>
      <c r="P463" s="233">
        <f t="shared" si="57"/>
        <v>3.3464566929133861E-2</v>
      </c>
      <c r="Q463" s="233">
        <f t="shared" si="58"/>
        <v>-1.7278617710583154E-2</v>
      </c>
      <c r="R463" s="233">
        <f t="shared" si="59"/>
        <v>-3.128491620111732E-2</v>
      </c>
    </row>
    <row r="464" spans="1:18" s="64" customFormat="1" ht="13">
      <c r="A464" s="426">
        <v>40119</v>
      </c>
      <c r="B464" s="228">
        <v>3185</v>
      </c>
      <c r="C464" s="293">
        <v>5256</v>
      </c>
      <c r="D464" s="228">
        <v>3210</v>
      </c>
      <c r="E464" s="228">
        <v>1813</v>
      </c>
      <c r="F464" s="228">
        <v>869</v>
      </c>
      <c r="H464" s="233">
        <f t="shared" si="50"/>
        <v>2.5988700564971752</v>
      </c>
      <c r="I464" s="233">
        <f t="shared" si="51"/>
        <v>3.0214231063504209</v>
      </c>
      <c r="J464" s="233">
        <f t="shared" si="52"/>
        <v>3.6054519368723099</v>
      </c>
      <c r="K464" s="233">
        <f t="shared" si="53"/>
        <v>1.9384116693679092</v>
      </c>
      <c r="L464" s="233">
        <f t="shared" si="54"/>
        <v>1.5115606936416186</v>
      </c>
      <c r="M464" s="233"/>
      <c r="N464" s="233">
        <f t="shared" si="55"/>
        <v>4.6320630749014456E-2</v>
      </c>
      <c r="O464" s="233">
        <f t="shared" si="56"/>
        <v>8.8875077688004969E-2</v>
      </c>
      <c r="P464" s="233">
        <f t="shared" si="57"/>
        <v>3.5483870967741936E-2</v>
      </c>
      <c r="Q464" s="233">
        <f t="shared" si="58"/>
        <v>-0.02</v>
      </c>
      <c r="R464" s="233">
        <f t="shared" si="59"/>
        <v>-1.9187358916478554E-2</v>
      </c>
    </row>
    <row r="465" spans="1:18" s="64" customFormat="1" ht="13">
      <c r="A465" s="426">
        <v>40120</v>
      </c>
      <c r="B465" s="228">
        <v>3247</v>
      </c>
      <c r="C465" s="293">
        <v>5394</v>
      </c>
      <c r="D465" s="228">
        <v>3279</v>
      </c>
      <c r="E465" s="228">
        <v>1813</v>
      </c>
      <c r="F465" s="228">
        <v>873</v>
      </c>
      <c r="H465" s="233">
        <f t="shared" si="50"/>
        <v>2.8155111633372503</v>
      </c>
      <c r="I465" s="233">
        <f t="shared" si="51"/>
        <v>3.2640316205533595</v>
      </c>
      <c r="J465" s="233">
        <f t="shared" si="52"/>
        <v>3.8434268833087151</v>
      </c>
      <c r="K465" s="233">
        <f t="shared" si="53"/>
        <v>2.1097770154373929</v>
      </c>
      <c r="L465" s="233">
        <f t="shared" si="54"/>
        <v>1.6534954407294833</v>
      </c>
      <c r="M465" s="233"/>
      <c r="N465" s="233">
        <f t="shared" si="55"/>
        <v>7.7663458347162304E-2</v>
      </c>
      <c r="O465" s="233">
        <f t="shared" si="56"/>
        <v>0.13965772237481514</v>
      </c>
      <c r="P465" s="233">
        <f t="shared" si="57"/>
        <v>5.4679961402380184E-2</v>
      </c>
      <c r="Q465" s="233">
        <f t="shared" si="58"/>
        <v>-1.5743756786102063E-2</v>
      </c>
      <c r="R465" s="233">
        <f t="shared" si="59"/>
        <v>-4.5610034207525657E-3</v>
      </c>
    </row>
    <row r="466" spans="1:18" s="64" customFormat="1" ht="13">
      <c r="A466" s="426">
        <v>40121</v>
      </c>
      <c r="B466" s="228">
        <v>3295</v>
      </c>
      <c r="C466" s="293">
        <v>5440</v>
      </c>
      <c r="D466" s="228">
        <v>3398</v>
      </c>
      <c r="E466" s="228">
        <v>1833</v>
      </c>
      <c r="F466" s="228">
        <v>876</v>
      </c>
      <c r="H466" s="233">
        <f t="shared" si="50"/>
        <v>2.9842805320435311</v>
      </c>
      <c r="I466" s="233">
        <f t="shared" si="51"/>
        <v>3.4120032441200325</v>
      </c>
      <c r="J466" s="233">
        <f t="shared" si="52"/>
        <v>4.1329305135951664</v>
      </c>
      <c r="K466" s="233">
        <f t="shared" si="53"/>
        <v>2.2790697674418605</v>
      </c>
      <c r="L466" s="233">
        <f t="shared" si="54"/>
        <v>1.7547169811320755</v>
      </c>
      <c r="M466" s="233"/>
      <c r="N466" s="233">
        <f t="shared" si="55"/>
        <v>0.10348292029470864</v>
      </c>
      <c r="O466" s="233">
        <f t="shared" si="56"/>
        <v>0.16613076098606644</v>
      </c>
      <c r="P466" s="233">
        <f t="shared" si="57"/>
        <v>9.3659478596717097E-2</v>
      </c>
      <c r="Q466" s="233">
        <f t="shared" si="58"/>
        <v>0</v>
      </c>
      <c r="R466" s="233">
        <f t="shared" si="59"/>
        <v>5.7405281285878304E-3</v>
      </c>
    </row>
    <row r="467" spans="1:18" s="64" customFormat="1" ht="13">
      <c r="A467" s="426">
        <v>40122</v>
      </c>
      <c r="B467" s="228">
        <v>3335</v>
      </c>
      <c r="C467" s="293">
        <v>5481</v>
      </c>
      <c r="D467" s="228">
        <v>3480</v>
      </c>
      <c r="E467" s="228">
        <v>1855</v>
      </c>
      <c r="F467" s="228">
        <v>880</v>
      </c>
      <c r="H467" s="233">
        <f t="shared" si="50"/>
        <v>3.0920245398773005</v>
      </c>
      <c r="I467" s="233">
        <f t="shared" si="51"/>
        <v>3.5260115606936417</v>
      </c>
      <c r="J467" s="233">
        <f t="shared" si="52"/>
        <v>4.1251840942562596</v>
      </c>
      <c r="K467" s="233">
        <f t="shared" si="53"/>
        <v>2.4934086629001881</v>
      </c>
      <c r="L467" s="233">
        <f t="shared" si="54"/>
        <v>1.8205128205128205</v>
      </c>
      <c r="M467" s="233"/>
      <c r="N467" s="233">
        <f t="shared" si="55"/>
        <v>0.10687022900763359</v>
      </c>
      <c r="O467" s="233">
        <f t="shared" si="56"/>
        <v>0.14761306532663315</v>
      </c>
      <c r="P467" s="233">
        <f t="shared" si="57"/>
        <v>0.12221863914866173</v>
      </c>
      <c r="Q467" s="233">
        <f t="shared" si="58"/>
        <v>1.643835616438356E-2</v>
      </c>
      <c r="R467" s="233">
        <f t="shared" si="59"/>
        <v>1.3824884792626729E-2</v>
      </c>
    </row>
    <row r="468" spans="1:18" s="64" customFormat="1" ht="13">
      <c r="A468" s="426">
        <v>40123</v>
      </c>
      <c r="B468" s="228">
        <v>3393</v>
      </c>
      <c r="C468" s="293">
        <v>5583</v>
      </c>
      <c r="D468" s="228">
        <v>3556</v>
      </c>
      <c r="E468" s="228">
        <v>1888</v>
      </c>
      <c r="F468" s="228">
        <v>885</v>
      </c>
      <c r="H468" s="233">
        <f t="shared" si="50"/>
        <v>3.1077481840193704</v>
      </c>
      <c r="I468" s="233">
        <f t="shared" si="51"/>
        <v>3.7113924050632909</v>
      </c>
      <c r="J468" s="233">
        <f t="shared" si="52"/>
        <v>3.6062176165803108</v>
      </c>
      <c r="K468" s="233">
        <f t="shared" si="53"/>
        <v>2.6875</v>
      </c>
      <c r="L468" s="233">
        <f t="shared" si="54"/>
        <v>1.9304635761589404</v>
      </c>
      <c r="M468" s="233"/>
      <c r="N468" s="233">
        <f t="shared" si="55"/>
        <v>9.3457943925233641E-2</v>
      </c>
      <c r="O468" s="233">
        <f t="shared" si="56"/>
        <v>0.1062017039825639</v>
      </c>
      <c r="P468" s="233">
        <f t="shared" si="57"/>
        <v>0.12888888888888889</v>
      </c>
      <c r="Q468" s="233">
        <f t="shared" si="58"/>
        <v>3.7362637362637362E-2</v>
      </c>
      <c r="R468" s="233">
        <f t="shared" si="59"/>
        <v>2.0761245674740483E-2</v>
      </c>
    </row>
    <row r="469" spans="1:18" s="64" customFormat="1" ht="13">
      <c r="A469" s="426">
        <v>40126</v>
      </c>
      <c r="B469" s="228">
        <v>3480</v>
      </c>
      <c r="C469" s="293">
        <v>5764</v>
      </c>
      <c r="D469" s="228">
        <v>3612</v>
      </c>
      <c r="E469" s="228">
        <v>1917</v>
      </c>
      <c r="F469" s="228">
        <v>891</v>
      </c>
      <c r="H469" s="233">
        <f t="shared" si="50"/>
        <v>3.1477949940405243</v>
      </c>
      <c r="I469" s="233">
        <f t="shared" si="51"/>
        <v>3.9604130808950084</v>
      </c>
      <c r="J469" s="233">
        <f t="shared" si="52"/>
        <v>3.3465703971119134</v>
      </c>
      <c r="K469" s="233">
        <f t="shared" si="53"/>
        <v>2.6794625719769676</v>
      </c>
      <c r="L469" s="233">
        <f t="shared" si="54"/>
        <v>1.979933110367893</v>
      </c>
      <c r="M469" s="233"/>
      <c r="N469" s="233">
        <f t="shared" si="55"/>
        <v>9.2621664050235475E-2</v>
      </c>
      <c r="O469" s="233">
        <f t="shared" si="56"/>
        <v>9.6651445966514454E-2</v>
      </c>
      <c r="P469" s="233">
        <f t="shared" si="57"/>
        <v>0.12523364485981309</v>
      </c>
      <c r="Q469" s="233">
        <f t="shared" si="58"/>
        <v>5.7363485934914506E-2</v>
      </c>
      <c r="R469" s="233">
        <f t="shared" si="59"/>
        <v>2.5316455696202531E-2</v>
      </c>
    </row>
    <row r="470" spans="1:18" s="64" customFormat="1" ht="13">
      <c r="A470" s="426">
        <v>40127</v>
      </c>
      <c r="B470" s="228">
        <v>3615</v>
      </c>
      <c r="C470" s="293">
        <v>6113</v>
      </c>
      <c r="D470" s="228">
        <v>3684</v>
      </c>
      <c r="E470" s="228">
        <v>1958</v>
      </c>
      <c r="F470" s="228">
        <v>903</v>
      </c>
      <c r="H470" s="233">
        <f t="shared" si="50"/>
        <v>3.3606755126658623</v>
      </c>
      <c r="I470" s="233">
        <f t="shared" si="51"/>
        <v>4.4580357142857139</v>
      </c>
      <c r="J470" s="233">
        <f t="shared" si="52"/>
        <v>3.4066985645933014</v>
      </c>
      <c r="K470" s="233">
        <f t="shared" si="53"/>
        <v>2.6943396226415093</v>
      </c>
      <c r="L470" s="233">
        <f t="shared" si="54"/>
        <v>2.0506756756756759</v>
      </c>
      <c r="M470" s="233"/>
      <c r="N470" s="233">
        <f t="shared" si="55"/>
        <v>0.11333538651062519</v>
      </c>
      <c r="O470" s="233">
        <f t="shared" si="56"/>
        <v>0.13329625509825732</v>
      </c>
      <c r="P470" s="233">
        <f t="shared" si="57"/>
        <v>0.12351326623970722</v>
      </c>
      <c r="Q470" s="233">
        <f t="shared" si="58"/>
        <v>7.9977937120794262E-2</v>
      </c>
      <c r="R470" s="233">
        <f t="shared" si="59"/>
        <v>3.4364261168384883E-2</v>
      </c>
    </row>
    <row r="471" spans="1:18" s="64" customFormat="1" ht="13">
      <c r="A471" s="426">
        <v>40128</v>
      </c>
      <c r="B471" s="228">
        <v>3748</v>
      </c>
      <c r="C471" s="293">
        <v>6392</v>
      </c>
      <c r="D471" s="228">
        <v>3787</v>
      </c>
      <c r="E471" s="228">
        <v>2021</v>
      </c>
      <c r="F471" s="228">
        <v>918</v>
      </c>
      <c r="H471" s="233">
        <f t="shared" si="50"/>
        <v>3.5707317073170732</v>
      </c>
      <c r="I471" s="233">
        <f t="shared" si="51"/>
        <v>4.8374429223744295</v>
      </c>
      <c r="J471" s="233">
        <f t="shared" si="52"/>
        <v>3.5516826923076925</v>
      </c>
      <c r="K471" s="233">
        <f t="shared" si="53"/>
        <v>2.8060263653483992</v>
      </c>
      <c r="L471" s="233">
        <f t="shared" si="54"/>
        <v>2.1438356164383561</v>
      </c>
      <c r="M471" s="233"/>
      <c r="N471" s="233">
        <f t="shared" si="55"/>
        <v>0.13748103186646435</v>
      </c>
      <c r="O471" s="233">
        <f t="shared" si="56"/>
        <v>0.17499999999999999</v>
      </c>
      <c r="P471" s="233">
        <f t="shared" si="57"/>
        <v>0.11447910535609182</v>
      </c>
      <c r="Q471" s="233">
        <f t="shared" si="58"/>
        <v>0.10256410256410256</v>
      </c>
      <c r="R471" s="233">
        <f t="shared" si="59"/>
        <v>4.7945205479452052E-2</v>
      </c>
    </row>
    <row r="472" spans="1:18" s="64" customFormat="1" ht="13">
      <c r="A472" s="426">
        <v>40129</v>
      </c>
      <c r="B472" s="228">
        <v>3954</v>
      </c>
      <c r="C472" s="293">
        <v>6848</v>
      </c>
      <c r="D472" s="228">
        <v>3877</v>
      </c>
      <c r="E472" s="228">
        <v>2085</v>
      </c>
      <c r="F472" s="228">
        <v>944</v>
      </c>
      <c r="H472" s="233">
        <f t="shared" si="50"/>
        <v>3.8337408312958434</v>
      </c>
      <c r="I472" s="233">
        <f t="shared" si="51"/>
        <v>5.4300469483568072</v>
      </c>
      <c r="J472" s="233">
        <f t="shared" si="52"/>
        <v>3.5186480186480185</v>
      </c>
      <c r="K472" s="233">
        <f t="shared" si="53"/>
        <v>2.904494382022472</v>
      </c>
      <c r="L472" s="233">
        <f t="shared" si="54"/>
        <v>2.2777777777777777</v>
      </c>
      <c r="M472" s="233"/>
      <c r="N472" s="233">
        <f t="shared" si="55"/>
        <v>0.1856071964017991</v>
      </c>
      <c r="O472" s="233">
        <f t="shared" si="56"/>
        <v>0.24940704251049078</v>
      </c>
      <c r="P472" s="233">
        <f t="shared" si="57"/>
        <v>0.11408045977011494</v>
      </c>
      <c r="Q472" s="233">
        <f t="shared" si="58"/>
        <v>0.12398921832884097</v>
      </c>
      <c r="R472" s="233">
        <f t="shared" si="59"/>
        <v>7.2727272727272724E-2</v>
      </c>
    </row>
    <row r="473" spans="1:18" s="64" customFormat="1" ht="13">
      <c r="A473" s="426">
        <v>40130</v>
      </c>
      <c r="B473" s="228">
        <v>4111</v>
      </c>
      <c r="C473" s="293">
        <v>7183</v>
      </c>
      <c r="D473" s="228">
        <v>3978</v>
      </c>
      <c r="E473" s="228">
        <v>2147</v>
      </c>
      <c r="F473" s="228">
        <v>970</v>
      </c>
      <c r="H473" s="233">
        <f t="shared" si="50"/>
        <v>3.9890776699029127</v>
      </c>
      <c r="I473" s="233">
        <f t="shared" si="51"/>
        <v>5.854007633587786</v>
      </c>
      <c r="J473" s="233">
        <f t="shared" si="52"/>
        <v>3.4347826086956523</v>
      </c>
      <c r="K473" s="233">
        <f t="shared" si="53"/>
        <v>3.0055970149253732</v>
      </c>
      <c r="L473" s="233">
        <f t="shared" si="54"/>
        <v>2.415492957746479</v>
      </c>
      <c r="M473" s="233"/>
      <c r="N473" s="233">
        <f t="shared" si="55"/>
        <v>0.2116121426466254</v>
      </c>
      <c r="O473" s="233">
        <f t="shared" si="56"/>
        <v>0.28658427368798139</v>
      </c>
      <c r="P473" s="233">
        <f t="shared" si="57"/>
        <v>0.1186726659167604</v>
      </c>
      <c r="Q473" s="233">
        <f t="shared" si="58"/>
        <v>0.1371822033898305</v>
      </c>
      <c r="R473" s="233">
        <f t="shared" si="59"/>
        <v>9.6045197740112997E-2</v>
      </c>
    </row>
    <row r="474" spans="1:18" s="64" customFormat="1" ht="13">
      <c r="A474" s="426">
        <v>40133</v>
      </c>
      <c r="B474" s="228">
        <v>4220</v>
      </c>
      <c r="C474" s="293">
        <v>7326</v>
      </c>
      <c r="D474" s="228">
        <v>4091</v>
      </c>
      <c r="E474" s="228">
        <v>2257</v>
      </c>
      <c r="F474" s="228">
        <v>985</v>
      </c>
      <c r="H474" s="233">
        <f t="shared" si="50"/>
        <v>4.035799522673031</v>
      </c>
      <c r="I474" s="233">
        <f t="shared" si="51"/>
        <v>6.0442307692307695</v>
      </c>
      <c r="J474" s="233">
        <f t="shared" si="52"/>
        <v>3.3660618996798291</v>
      </c>
      <c r="K474" s="233">
        <f t="shared" si="53"/>
        <v>3.1565377532228363</v>
      </c>
      <c r="L474" s="233">
        <f t="shared" si="54"/>
        <v>2.3848797250859106</v>
      </c>
      <c r="M474" s="233"/>
      <c r="N474" s="233">
        <f t="shared" si="55"/>
        <v>0.21264367816091953</v>
      </c>
      <c r="O474" s="233">
        <f t="shared" si="56"/>
        <v>0.27099236641221375</v>
      </c>
      <c r="P474" s="233">
        <f t="shared" si="57"/>
        <v>0.13261351052048725</v>
      </c>
      <c r="Q474" s="233">
        <f t="shared" si="58"/>
        <v>0.17736045905059988</v>
      </c>
      <c r="R474" s="233">
        <f t="shared" si="59"/>
        <v>0.10549943883277217</v>
      </c>
    </row>
    <row r="475" spans="1:18" s="64" customFormat="1" ht="13">
      <c r="A475" s="426">
        <v>40134</v>
      </c>
      <c r="B475" s="228">
        <v>4381</v>
      </c>
      <c r="C475" s="293">
        <v>7683</v>
      </c>
      <c r="D475" s="228">
        <v>4182</v>
      </c>
      <c r="E475" s="228">
        <v>2350</v>
      </c>
      <c r="F475" s="228">
        <v>1004</v>
      </c>
      <c r="H475" s="233">
        <f t="shared" si="50"/>
        <v>4.2092746730083235</v>
      </c>
      <c r="I475" s="233">
        <f t="shared" si="51"/>
        <v>6.5620078740157481</v>
      </c>
      <c r="J475" s="233">
        <f t="shared" si="52"/>
        <v>3.3882476390346277</v>
      </c>
      <c r="K475" s="233">
        <f t="shared" si="53"/>
        <v>3.2266187050359711</v>
      </c>
      <c r="L475" s="233">
        <f t="shared" si="54"/>
        <v>2.3804713804713806</v>
      </c>
      <c r="M475" s="233"/>
      <c r="N475" s="233">
        <f t="shared" si="55"/>
        <v>0.21189488243430152</v>
      </c>
      <c r="O475" s="233">
        <f t="shared" si="56"/>
        <v>0.25682970718141668</v>
      </c>
      <c r="P475" s="233">
        <f t="shared" si="57"/>
        <v>0.13517915309446255</v>
      </c>
      <c r="Q475" s="233">
        <f t="shared" si="58"/>
        <v>0.20020429009193055</v>
      </c>
      <c r="R475" s="233">
        <f t="shared" si="59"/>
        <v>0.11184939091915837</v>
      </c>
    </row>
    <row r="476" spans="1:18" s="64" customFormat="1" ht="13">
      <c r="A476" s="426">
        <v>40135</v>
      </c>
      <c r="B476" s="228">
        <v>4643</v>
      </c>
      <c r="C476" s="293">
        <v>8243</v>
      </c>
      <c r="D476" s="228">
        <v>4339</v>
      </c>
      <c r="E476" s="228">
        <v>2423</v>
      </c>
      <c r="F476" s="228">
        <v>1034</v>
      </c>
      <c r="H476" s="233">
        <f t="shared" si="50"/>
        <v>4.4240654205607477</v>
      </c>
      <c r="I476" s="233">
        <f t="shared" si="51"/>
        <v>7.2265469061876244</v>
      </c>
      <c r="J476" s="233">
        <f t="shared" si="52"/>
        <v>3.3433433433433435</v>
      </c>
      <c r="K476" s="233">
        <f t="shared" si="53"/>
        <v>3.2434325744308232</v>
      </c>
      <c r="L476" s="233">
        <f t="shared" si="54"/>
        <v>2.4466666666666668</v>
      </c>
      <c r="M476" s="233"/>
      <c r="N476" s="233">
        <f t="shared" si="55"/>
        <v>0.2387940234791889</v>
      </c>
      <c r="O476" s="233">
        <f t="shared" si="56"/>
        <v>0.28958072590738421</v>
      </c>
      <c r="P476" s="233">
        <f t="shared" si="57"/>
        <v>0.14576181674148403</v>
      </c>
      <c r="Q476" s="233">
        <f t="shared" si="58"/>
        <v>0.19891142998515587</v>
      </c>
      <c r="R476" s="233">
        <f t="shared" si="59"/>
        <v>0.12636165577342048</v>
      </c>
    </row>
    <row r="477" spans="1:18" s="64" customFormat="1" ht="13">
      <c r="A477" s="426">
        <v>40136</v>
      </c>
      <c r="B477" s="228">
        <v>4661</v>
      </c>
      <c r="C477" s="293">
        <v>8056</v>
      </c>
      <c r="D477" s="228">
        <v>4453</v>
      </c>
      <c r="E477" s="228">
        <v>2472</v>
      </c>
      <c r="F477" s="228">
        <v>1075</v>
      </c>
      <c r="H477" s="233">
        <f t="shared" si="50"/>
        <v>4.3884393063583813</v>
      </c>
      <c r="I477" s="233">
        <f t="shared" si="51"/>
        <v>7.1046277665995978</v>
      </c>
      <c r="J477" s="233">
        <f t="shared" si="52"/>
        <v>3.400197628458498</v>
      </c>
      <c r="K477" s="233">
        <f t="shared" si="53"/>
        <v>3.1969439728353142</v>
      </c>
      <c r="L477" s="233">
        <f t="shared" si="54"/>
        <v>2.5130718954248366</v>
      </c>
      <c r="M477" s="233"/>
      <c r="N477" s="233">
        <f t="shared" si="55"/>
        <v>0.17880627212948913</v>
      </c>
      <c r="O477" s="233">
        <f t="shared" si="56"/>
        <v>0.17640186915887851</v>
      </c>
      <c r="P477" s="233">
        <f t="shared" si="57"/>
        <v>0.14856848078411142</v>
      </c>
      <c r="Q477" s="233">
        <f t="shared" si="58"/>
        <v>0.1856115107913669</v>
      </c>
      <c r="R477" s="233">
        <f t="shared" si="59"/>
        <v>0.13877118644067796</v>
      </c>
    </row>
    <row r="478" spans="1:18" s="64" customFormat="1" ht="13">
      <c r="A478" s="426">
        <v>40137</v>
      </c>
      <c r="B478" s="228">
        <v>4507</v>
      </c>
      <c r="C478" s="293">
        <v>7542</v>
      </c>
      <c r="D478" s="228">
        <v>4424</v>
      </c>
      <c r="E478" s="228">
        <v>2487</v>
      </c>
      <c r="F478" s="228">
        <v>1088</v>
      </c>
      <c r="H478" s="233">
        <f t="shared" si="50"/>
        <v>4.2467986030267753</v>
      </c>
      <c r="I478" s="233">
        <f t="shared" si="51"/>
        <v>6.6258847320525787</v>
      </c>
      <c r="J478" s="233">
        <f t="shared" si="52"/>
        <v>3.5235173824130879</v>
      </c>
      <c r="K478" s="233">
        <f t="shared" si="53"/>
        <v>3.1039603960396041</v>
      </c>
      <c r="L478" s="233">
        <f t="shared" si="54"/>
        <v>2.5096774193548388</v>
      </c>
      <c r="M478" s="233"/>
      <c r="N478" s="233">
        <f t="shared" si="55"/>
        <v>9.6326927754804184E-2</v>
      </c>
      <c r="O478" s="233">
        <f t="shared" si="56"/>
        <v>4.9979117360434359E-2</v>
      </c>
      <c r="P478" s="233">
        <f t="shared" si="57"/>
        <v>0.11211664152840624</v>
      </c>
      <c r="Q478" s="233">
        <f t="shared" si="58"/>
        <v>0.1583605030274802</v>
      </c>
      <c r="R478" s="233">
        <f t="shared" si="59"/>
        <v>0.12164948453608247</v>
      </c>
    </row>
    <row r="479" spans="1:18" s="64" customFormat="1" ht="13">
      <c r="A479" s="426">
        <v>40140</v>
      </c>
      <c r="B479" s="228">
        <v>4423</v>
      </c>
      <c r="C479" s="293">
        <v>7343</v>
      </c>
      <c r="D479" s="228">
        <v>4376</v>
      </c>
      <c r="E479" s="228">
        <v>2482</v>
      </c>
      <c r="F479" s="228">
        <v>1097</v>
      </c>
      <c r="H479" s="233">
        <f t="shared" si="50"/>
        <v>4.221959858323495</v>
      </c>
      <c r="I479" s="233">
        <f t="shared" si="51"/>
        <v>6.5235655737704921</v>
      </c>
      <c r="J479" s="233">
        <f t="shared" si="52"/>
        <v>3.7206040992448761</v>
      </c>
      <c r="K479" s="233">
        <f t="shared" si="53"/>
        <v>2.9839486356340288</v>
      </c>
      <c r="L479" s="233">
        <f t="shared" si="54"/>
        <v>2.4936305732484074</v>
      </c>
      <c r="M479" s="233"/>
      <c r="N479" s="233">
        <f t="shared" si="55"/>
        <v>4.8104265402843599E-2</v>
      </c>
      <c r="O479" s="233">
        <f t="shared" si="56"/>
        <v>2.3205023205023203E-3</v>
      </c>
      <c r="P479" s="233">
        <f t="shared" si="57"/>
        <v>6.966511855292104E-2</v>
      </c>
      <c r="Q479" s="233">
        <f t="shared" si="58"/>
        <v>9.9689853788214447E-2</v>
      </c>
      <c r="R479" s="233">
        <f t="shared" si="59"/>
        <v>0.11370558375634518</v>
      </c>
    </row>
    <row r="480" spans="1:18" s="64" customFormat="1" ht="13">
      <c r="A480" s="426">
        <v>40141</v>
      </c>
      <c r="B480" s="228">
        <v>4340</v>
      </c>
      <c r="C480" s="293">
        <v>7157</v>
      </c>
      <c r="D480" s="228">
        <v>4303</v>
      </c>
      <c r="E480" s="228">
        <v>2479</v>
      </c>
      <c r="F480" s="228">
        <v>1104</v>
      </c>
      <c r="H480" s="233">
        <f t="shared" si="50"/>
        <v>4.1913875598086126</v>
      </c>
      <c r="I480" s="233">
        <f t="shared" si="51"/>
        <v>6.40124095139607</v>
      </c>
      <c r="J480" s="233">
        <f t="shared" si="52"/>
        <v>3.8566591422121896</v>
      </c>
      <c r="K480" s="233">
        <f t="shared" si="53"/>
        <v>2.9100946372239749</v>
      </c>
      <c r="L480" s="233">
        <f t="shared" si="54"/>
        <v>2.4936708860759493</v>
      </c>
      <c r="M480" s="233"/>
      <c r="N480" s="233">
        <f t="shared" si="55"/>
        <v>-9.3585939283268652E-3</v>
      </c>
      <c r="O480" s="233">
        <f t="shared" si="56"/>
        <v>-6.8462840036444095E-2</v>
      </c>
      <c r="P480" s="233">
        <f t="shared" si="57"/>
        <v>2.8933524629363942E-2</v>
      </c>
      <c r="Q480" s="233">
        <f t="shared" si="58"/>
        <v>5.4893617021276597E-2</v>
      </c>
      <c r="R480" s="233">
        <f t="shared" si="59"/>
        <v>9.9601593625498003E-2</v>
      </c>
    </row>
    <row r="481" spans="1:18" s="64" customFormat="1" ht="13">
      <c r="A481" s="426">
        <v>40142</v>
      </c>
      <c r="B481" s="228">
        <v>4234</v>
      </c>
      <c r="C481" s="293">
        <v>6928</v>
      </c>
      <c r="D481" s="228">
        <v>4181</v>
      </c>
      <c r="E481" s="228">
        <v>2472</v>
      </c>
      <c r="F481" s="228">
        <v>1125</v>
      </c>
      <c r="H481" s="233">
        <f t="shared" si="50"/>
        <v>4.1383495145631066</v>
      </c>
      <c r="I481" s="233">
        <f t="shared" si="51"/>
        <v>6.2544502617801045</v>
      </c>
      <c r="J481" s="233">
        <f t="shared" si="52"/>
        <v>3.9304245283018866</v>
      </c>
      <c r="K481" s="233">
        <f t="shared" si="53"/>
        <v>2.8624999999999998</v>
      </c>
      <c r="L481" s="233">
        <f t="shared" si="54"/>
        <v>2.5266457680250785</v>
      </c>
      <c r="M481" s="233"/>
      <c r="N481" s="233">
        <f t="shared" si="55"/>
        <v>-8.8089597243161746E-2</v>
      </c>
      <c r="O481" s="233">
        <f t="shared" si="56"/>
        <v>-0.1595292975858304</v>
      </c>
      <c r="P481" s="233">
        <f t="shared" si="57"/>
        <v>-3.641392025812399E-2</v>
      </c>
      <c r="Q481" s="233">
        <f t="shared" si="58"/>
        <v>2.0222864217911678E-2</v>
      </c>
      <c r="R481" s="233">
        <f t="shared" si="59"/>
        <v>8.800773694390715E-2</v>
      </c>
    </row>
    <row r="482" spans="1:18" s="64" customFormat="1" ht="13">
      <c r="A482" s="426">
        <v>40143</v>
      </c>
      <c r="B482" s="228">
        <v>4119</v>
      </c>
      <c r="C482" s="293">
        <v>6699</v>
      </c>
      <c r="D482" s="228">
        <v>4036</v>
      </c>
      <c r="E482" s="228">
        <v>2461</v>
      </c>
      <c r="F482" s="228">
        <v>1132</v>
      </c>
      <c r="H482" s="233">
        <f t="shared" si="50"/>
        <v>4.1231343283582094</v>
      </c>
      <c r="I482" s="233">
        <f t="shared" si="51"/>
        <v>6.187768240343348</v>
      </c>
      <c r="J482" s="233">
        <f t="shared" si="52"/>
        <v>4.0199004975124382</v>
      </c>
      <c r="K482" s="233">
        <f t="shared" si="53"/>
        <v>2.8393135725429017</v>
      </c>
      <c r="L482" s="233">
        <f t="shared" si="54"/>
        <v>2.5264797507788161</v>
      </c>
      <c r="M482" s="233"/>
      <c r="N482" s="233">
        <f t="shared" si="55"/>
        <v>-0.11628405921476079</v>
      </c>
      <c r="O482" s="233">
        <f t="shared" si="56"/>
        <v>-0.16844587884806356</v>
      </c>
      <c r="P482" s="233">
        <f t="shared" si="57"/>
        <v>-9.3644733887267018E-2</v>
      </c>
      <c r="Q482" s="233">
        <f t="shared" si="58"/>
        <v>-4.4498381877022654E-3</v>
      </c>
      <c r="R482" s="233">
        <f t="shared" si="59"/>
        <v>5.3023255813953486E-2</v>
      </c>
    </row>
    <row r="483" spans="1:18" s="64" customFormat="1" ht="13">
      <c r="A483" s="426">
        <v>40144</v>
      </c>
      <c r="B483" s="228">
        <v>3974</v>
      </c>
      <c r="C483" s="293">
        <v>6353</v>
      </c>
      <c r="D483" s="228">
        <v>3868</v>
      </c>
      <c r="E483" s="228">
        <v>2446</v>
      </c>
      <c r="F483" s="228">
        <v>1137</v>
      </c>
      <c r="H483" s="233">
        <f t="shared" si="50"/>
        <v>4.2083879423328963</v>
      </c>
      <c r="I483" s="233">
        <f t="shared" si="51"/>
        <v>6.1947904869762178</v>
      </c>
      <c r="J483" s="233">
        <f t="shared" si="52"/>
        <v>4.3796940194714882</v>
      </c>
      <c r="K483" s="233">
        <f t="shared" si="53"/>
        <v>2.8398744113029828</v>
      </c>
      <c r="L483" s="233">
        <f t="shared" si="54"/>
        <v>2.5754716981132075</v>
      </c>
      <c r="M483" s="233"/>
      <c r="N483" s="233">
        <f t="shared" si="55"/>
        <v>-0.11826048369203461</v>
      </c>
      <c r="O483" s="233">
        <f t="shared" si="56"/>
        <v>-0.15765049058605143</v>
      </c>
      <c r="P483" s="233">
        <f t="shared" si="57"/>
        <v>-0.12567811934900541</v>
      </c>
      <c r="Q483" s="233">
        <f t="shared" si="58"/>
        <v>-1.6485725774024931E-2</v>
      </c>
      <c r="R483" s="233">
        <f t="shared" si="59"/>
        <v>4.5036764705882353E-2</v>
      </c>
    </row>
    <row r="484" spans="1:18" s="64" customFormat="1" ht="13">
      <c r="A484" s="426">
        <v>40147</v>
      </c>
      <c r="B484" s="228">
        <v>3887</v>
      </c>
      <c r="C484" s="293">
        <v>6189</v>
      </c>
      <c r="D484" s="228">
        <v>3757</v>
      </c>
      <c r="E484" s="228">
        <v>2416</v>
      </c>
      <c r="F484" s="228">
        <v>1138</v>
      </c>
      <c r="H484" s="233">
        <f t="shared" si="50"/>
        <v>4.3028649386084581</v>
      </c>
      <c r="I484" s="233">
        <f t="shared" si="51"/>
        <v>6.2132867132867133</v>
      </c>
      <c r="J484" s="233">
        <f t="shared" si="52"/>
        <v>4.7534456355283305</v>
      </c>
      <c r="K484" s="233">
        <f t="shared" si="53"/>
        <v>2.8227848101265822</v>
      </c>
      <c r="L484" s="233">
        <f t="shared" si="54"/>
        <v>2.6012658227848102</v>
      </c>
      <c r="M484" s="233"/>
      <c r="N484" s="233">
        <f t="shared" si="55"/>
        <v>-0.12118471625593488</v>
      </c>
      <c r="O484" s="233">
        <f t="shared" si="56"/>
        <v>-0.1571564755549503</v>
      </c>
      <c r="P484" s="233">
        <f t="shared" si="57"/>
        <v>-0.14145338208409505</v>
      </c>
      <c r="Q484" s="233">
        <f t="shared" si="58"/>
        <v>-2.6591458501208701E-2</v>
      </c>
      <c r="R484" s="233">
        <f t="shared" si="59"/>
        <v>3.7374658158614404E-2</v>
      </c>
    </row>
    <row r="485" spans="1:18" s="64" customFormat="1" ht="13">
      <c r="A485" s="426">
        <v>40148</v>
      </c>
      <c r="B485" s="228">
        <v>3836</v>
      </c>
      <c r="C485" s="293">
        <v>6127</v>
      </c>
      <c r="D485" s="228">
        <v>3635</v>
      </c>
      <c r="E485" s="228">
        <v>2376</v>
      </c>
      <c r="F485" s="228">
        <v>1143</v>
      </c>
      <c r="H485" s="233">
        <f t="shared" si="50"/>
        <v>4.3650349650349654</v>
      </c>
      <c r="I485" s="233">
        <f t="shared" si="51"/>
        <v>6.3114558472553703</v>
      </c>
      <c r="J485" s="233">
        <f t="shared" si="52"/>
        <v>4.844051446945338</v>
      </c>
      <c r="K485" s="233">
        <f t="shared" si="53"/>
        <v>2.819935691318328</v>
      </c>
      <c r="L485" s="233">
        <f t="shared" si="54"/>
        <v>2.6285714285714286</v>
      </c>
      <c r="M485" s="233"/>
      <c r="N485" s="233">
        <f t="shared" si="55"/>
        <v>-0.11612903225806452</v>
      </c>
      <c r="O485" s="233">
        <f t="shared" si="56"/>
        <v>-0.14391504820455497</v>
      </c>
      <c r="P485" s="233">
        <f t="shared" si="57"/>
        <v>-0.15524052986288636</v>
      </c>
      <c r="Q485" s="233">
        <f t="shared" si="58"/>
        <v>-4.1549011698265428E-2</v>
      </c>
      <c r="R485" s="233">
        <f t="shared" si="59"/>
        <v>3.5326086956521736E-2</v>
      </c>
    </row>
    <row r="486" spans="1:18" s="64" customFormat="1" ht="13">
      <c r="A486" s="426">
        <v>40149</v>
      </c>
      <c r="B486" s="228">
        <v>3918</v>
      </c>
      <c r="C486" s="293">
        <v>6352</v>
      </c>
      <c r="D486" s="228">
        <v>3677</v>
      </c>
      <c r="E486" s="228">
        <v>2364</v>
      </c>
      <c r="F486" s="228">
        <v>1156</v>
      </c>
      <c r="H486" s="233">
        <f t="shared" si="50"/>
        <v>4.597142857142857</v>
      </c>
      <c r="I486" s="233">
        <f t="shared" si="51"/>
        <v>6.6254501800720291</v>
      </c>
      <c r="J486" s="233">
        <f t="shared" si="52"/>
        <v>5.2322033898305085</v>
      </c>
      <c r="K486" s="233">
        <f t="shared" si="53"/>
        <v>2.875409836065574</v>
      </c>
      <c r="L486" s="233">
        <f t="shared" si="54"/>
        <v>2.6815286624203822</v>
      </c>
      <c r="M486" s="233"/>
      <c r="N486" s="233">
        <f t="shared" si="55"/>
        <v>-7.4633915918752958E-2</v>
      </c>
      <c r="O486" s="233">
        <f t="shared" si="56"/>
        <v>-8.3140877598152418E-2</v>
      </c>
      <c r="P486" s="233">
        <f t="shared" si="57"/>
        <v>-0.12054532408514709</v>
      </c>
      <c r="Q486" s="233">
        <f t="shared" si="58"/>
        <v>-4.3689320388349516E-2</v>
      </c>
      <c r="R486" s="233">
        <f t="shared" si="59"/>
        <v>2.7555555555555555E-2</v>
      </c>
    </row>
    <row r="487" spans="1:18" s="64" customFormat="1" ht="13">
      <c r="A487" s="426">
        <v>40150</v>
      </c>
      <c r="B487" s="228">
        <v>4062</v>
      </c>
      <c r="C487" s="293">
        <v>6640</v>
      </c>
      <c r="D487" s="228">
        <v>3830</v>
      </c>
      <c r="E487" s="228">
        <v>2368</v>
      </c>
      <c r="F487" s="228">
        <v>1170</v>
      </c>
      <c r="H487" s="233">
        <f t="shared" si="50"/>
        <v>4.9385964912280702</v>
      </c>
      <c r="I487" s="233">
        <f t="shared" si="51"/>
        <v>7</v>
      </c>
      <c r="J487" s="233">
        <f t="shared" si="52"/>
        <v>5.8515205724508048</v>
      </c>
      <c r="K487" s="233">
        <f t="shared" si="53"/>
        <v>2.966499162479062</v>
      </c>
      <c r="L487" s="233">
        <f t="shared" si="54"/>
        <v>2.774193548387097</v>
      </c>
      <c r="M487" s="233"/>
      <c r="N487" s="233">
        <f t="shared" si="55"/>
        <v>-1.3838310269482883E-2</v>
      </c>
      <c r="O487" s="233">
        <f t="shared" si="56"/>
        <v>-8.8072846693536353E-3</v>
      </c>
      <c r="P487" s="233">
        <f t="shared" si="57"/>
        <v>-5.1040634291377604E-2</v>
      </c>
      <c r="Q487" s="233">
        <f t="shared" si="58"/>
        <v>-3.778951645672491E-2</v>
      </c>
      <c r="R487" s="233">
        <f t="shared" si="59"/>
        <v>3.3568904593639579E-2</v>
      </c>
    </row>
    <row r="488" spans="1:18" s="64" customFormat="1" ht="13">
      <c r="A488" s="426">
        <v>40151</v>
      </c>
      <c r="B488" s="228">
        <v>4107</v>
      </c>
      <c r="C488" s="293">
        <v>6655</v>
      </c>
      <c r="D488" s="228">
        <v>3928</v>
      </c>
      <c r="E488" s="228">
        <v>2382</v>
      </c>
      <c r="F488" s="228">
        <v>1182</v>
      </c>
      <c r="H488" s="233">
        <f t="shared" si="50"/>
        <v>5.1116071428571432</v>
      </c>
      <c r="I488" s="233">
        <f t="shared" si="51"/>
        <v>7.0180722891566267</v>
      </c>
      <c r="J488" s="233">
        <f t="shared" si="52"/>
        <v>6.287569573283859</v>
      </c>
      <c r="K488" s="233">
        <f t="shared" si="53"/>
        <v>3.1139896373056994</v>
      </c>
      <c r="L488" s="233">
        <f t="shared" si="54"/>
        <v>2.8501628664495113</v>
      </c>
      <c r="M488" s="233"/>
      <c r="N488" s="233">
        <f t="shared" si="55"/>
        <v>3.3467539003522902E-2</v>
      </c>
      <c r="O488" s="233">
        <f t="shared" si="56"/>
        <v>4.7536596883362189E-2</v>
      </c>
      <c r="P488" s="233">
        <f t="shared" si="57"/>
        <v>1.5511892450879007E-2</v>
      </c>
      <c r="Q488" s="233">
        <f t="shared" si="58"/>
        <v>-2.616516762060507E-2</v>
      </c>
      <c r="R488" s="233">
        <f t="shared" si="59"/>
        <v>3.9577836411609502E-2</v>
      </c>
    </row>
    <row r="489" spans="1:18" s="64" customFormat="1" ht="13">
      <c r="A489" s="426">
        <v>40154</v>
      </c>
      <c r="B489" s="228">
        <v>4036</v>
      </c>
      <c r="C489" s="293">
        <v>6370</v>
      </c>
      <c r="D489" s="228">
        <v>3981</v>
      </c>
      <c r="E489" s="228">
        <v>2395</v>
      </c>
      <c r="F489" s="228">
        <v>1197</v>
      </c>
      <c r="H489" s="233">
        <f t="shared" si="50"/>
        <v>5.06006006006006</v>
      </c>
      <c r="I489" s="233">
        <f t="shared" si="51"/>
        <v>6.5923718712753274</v>
      </c>
      <c r="J489" s="233">
        <f t="shared" si="52"/>
        <v>6.5828571428571427</v>
      </c>
      <c r="K489" s="233">
        <f t="shared" si="53"/>
        <v>3.2464539007092199</v>
      </c>
      <c r="L489" s="233">
        <f t="shared" si="54"/>
        <v>2.9245901639344263</v>
      </c>
      <c r="M489" s="233"/>
      <c r="N489" s="233">
        <f t="shared" si="55"/>
        <v>3.8332904553640343E-2</v>
      </c>
      <c r="O489" s="233">
        <f t="shared" si="56"/>
        <v>2.9245435449991922E-2</v>
      </c>
      <c r="P489" s="233">
        <f t="shared" si="57"/>
        <v>5.9622038860793189E-2</v>
      </c>
      <c r="Q489" s="233">
        <f t="shared" si="58"/>
        <v>-8.6920529801324496E-3</v>
      </c>
      <c r="R489" s="233">
        <f t="shared" si="59"/>
        <v>5.1845342706502637E-2</v>
      </c>
    </row>
    <row r="490" spans="1:18" s="64" customFormat="1" ht="13">
      <c r="A490" s="426">
        <v>40155</v>
      </c>
      <c r="B490" s="228">
        <v>3902</v>
      </c>
      <c r="C490" s="293">
        <v>5948</v>
      </c>
      <c r="D490" s="228">
        <v>3989</v>
      </c>
      <c r="E490" s="228">
        <v>2414</v>
      </c>
      <c r="F490" s="228">
        <v>1210</v>
      </c>
      <c r="H490" s="233">
        <f t="shared" si="50"/>
        <v>4.8853695324283564</v>
      </c>
      <c r="I490" s="233">
        <f t="shared" si="51"/>
        <v>5.8289322617680828</v>
      </c>
      <c r="J490" s="233">
        <f t="shared" si="52"/>
        <v>6.9146825396825395</v>
      </c>
      <c r="K490" s="233">
        <f t="shared" si="53"/>
        <v>3.4051094890510947</v>
      </c>
      <c r="L490" s="233">
        <f t="shared" si="54"/>
        <v>3.0333333333333332</v>
      </c>
      <c r="M490" s="233"/>
      <c r="N490" s="233">
        <f t="shared" si="55"/>
        <v>1.7205422314911366E-2</v>
      </c>
      <c r="O490" s="233">
        <f t="shared" si="56"/>
        <v>-2.9214950220336218E-2</v>
      </c>
      <c r="P490" s="233">
        <f t="shared" si="57"/>
        <v>9.7386519944979363E-2</v>
      </c>
      <c r="Q490" s="233">
        <f t="shared" si="58"/>
        <v>1.5993265993265993E-2</v>
      </c>
      <c r="R490" s="233">
        <f t="shared" si="59"/>
        <v>5.8617672790901139E-2</v>
      </c>
    </row>
    <row r="491" spans="1:18" s="64" customFormat="1" ht="13">
      <c r="A491" s="426">
        <v>40156</v>
      </c>
      <c r="B491" s="228">
        <v>3791</v>
      </c>
      <c r="C491" s="293">
        <v>5679</v>
      </c>
      <c r="D491" s="228">
        <v>3900</v>
      </c>
      <c r="E491" s="228">
        <v>2429</v>
      </c>
      <c r="F491" s="228">
        <v>1222</v>
      </c>
      <c r="H491" s="233">
        <f t="shared" si="50"/>
        <v>4.649776453055142</v>
      </c>
      <c r="I491" s="233">
        <f t="shared" si="51"/>
        <v>5.0543710021321964</v>
      </c>
      <c r="J491" s="233">
        <f t="shared" si="52"/>
        <v>7.1081081081081079</v>
      </c>
      <c r="K491" s="233">
        <f t="shared" si="53"/>
        <v>3.5572232645403377</v>
      </c>
      <c r="L491" s="233">
        <f t="shared" si="54"/>
        <v>3.0869565217391304</v>
      </c>
      <c r="M491" s="233"/>
      <c r="N491" s="233">
        <f t="shared" si="55"/>
        <v>-3.2414497192445123E-2</v>
      </c>
      <c r="O491" s="233">
        <f t="shared" si="56"/>
        <v>-0.10595088161209068</v>
      </c>
      <c r="P491" s="233">
        <f t="shared" si="57"/>
        <v>6.0647266793581726E-2</v>
      </c>
      <c r="Q491" s="233">
        <f t="shared" si="58"/>
        <v>2.7495769881556685E-2</v>
      </c>
      <c r="R491" s="233">
        <f t="shared" si="59"/>
        <v>5.7093425605536333E-2</v>
      </c>
    </row>
    <row r="492" spans="1:18" s="64" customFormat="1" ht="13">
      <c r="A492" s="426">
        <v>40157</v>
      </c>
      <c r="B492" s="228">
        <v>3671</v>
      </c>
      <c r="C492" s="293">
        <v>5387</v>
      </c>
      <c r="D492" s="228">
        <v>3795</v>
      </c>
      <c r="E492" s="228">
        <v>2432</v>
      </c>
      <c r="F492" s="228">
        <v>1234</v>
      </c>
      <c r="H492" s="233">
        <f t="shared" si="50"/>
        <v>4.4064801178203243</v>
      </c>
      <c r="I492" s="233">
        <f t="shared" si="51"/>
        <v>4.4359233097880928</v>
      </c>
      <c r="J492" s="233">
        <f t="shared" si="52"/>
        <v>7.1437768240343349</v>
      </c>
      <c r="K492" s="233">
        <f t="shared" si="53"/>
        <v>3.6500956022944551</v>
      </c>
      <c r="L492" s="233">
        <f t="shared" si="54"/>
        <v>3.1409395973154361</v>
      </c>
      <c r="M492" s="233"/>
      <c r="N492" s="233">
        <f t="shared" si="55"/>
        <v>-9.625800098473658E-2</v>
      </c>
      <c r="O492" s="233">
        <f t="shared" si="56"/>
        <v>-0.18870481927710844</v>
      </c>
      <c r="P492" s="233">
        <f t="shared" si="57"/>
        <v>-9.138381201044387E-3</v>
      </c>
      <c r="Q492" s="233">
        <f t="shared" si="58"/>
        <v>2.7027027027027029E-2</v>
      </c>
      <c r="R492" s="233">
        <f t="shared" si="59"/>
        <v>5.4700854700854701E-2</v>
      </c>
    </row>
    <row r="493" spans="1:18" s="64" customFormat="1" ht="13">
      <c r="A493" s="426">
        <v>40158</v>
      </c>
      <c r="B493" s="228">
        <v>3579</v>
      </c>
      <c r="C493" s="293">
        <v>5193</v>
      </c>
      <c r="D493" s="228">
        <v>3673</v>
      </c>
      <c r="E493" s="228">
        <v>2429</v>
      </c>
      <c r="F493" s="228">
        <v>1240</v>
      </c>
      <c r="H493" s="233">
        <f t="shared" si="50"/>
        <v>4.1794500723589003</v>
      </c>
      <c r="I493" s="233">
        <f t="shared" si="51"/>
        <v>3.9083175803402646</v>
      </c>
      <c r="J493" s="233">
        <f t="shared" si="52"/>
        <v>7.1622222222222218</v>
      </c>
      <c r="K493" s="233">
        <f t="shared" si="53"/>
        <v>3.7534246575342465</v>
      </c>
      <c r="L493" s="233">
        <f t="shared" si="54"/>
        <v>3.1333333333333333</v>
      </c>
      <c r="M493" s="233"/>
      <c r="N493" s="233">
        <f t="shared" si="55"/>
        <v>-0.12856099342585828</v>
      </c>
      <c r="O493" s="233">
        <f t="shared" si="56"/>
        <v>-0.21968444778362134</v>
      </c>
      <c r="P493" s="233">
        <f t="shared" si="57"/>
        <v>-6.4918533604887987E-2</v>
      </c>
      <c r="Q493" s="233">
        <f t="shared" si="58"/>
        <v>1.9731318219983206E-2</v>
      </c>
      <c r="R493" s="233">
        <f t="shared" si="59"/>
        <v>4.9069373942470386E-2</v>
      </c>
    </row>
    <row r="494" spans="1:18" s="64" customFormat="1" ht="13">
      <c r="A494" s="426">
        <v>40161</v>
      </c>
      <c r="B494" s="228">
        <v>3530</v>
      </c>
      <c r="C494" s="293">
        <v>5132</v>
      </c>
      <c r="D494" s="228">
        <v>3574</v>
      </c>
      <c r="E494" s="228">
        <v>2420</v>
      </c>
      <c r="F494" s="228">
        <v>1239</v>
      </c>
      <c r="H494" s="233">
        <f t="shared" si="50"/>
        <v>3.9648382559774964</v>
      </c>
      <c r="I494" s="233">
        <f t="shared" si="51"/>
        <v>3.4938704028021017</v>
      </c>
      <c r="J494" s="233">
        <f t="shared" si="52"/>
        <v>7.0859728506787327</v>
      </c>
      <c r="K494" s="233">
        <f t="shared" si="53"/>
        <v>3.8594377510040161</v>
      </c>
      <c r="L494" s="233">
        <f t="shared" si="54"/>
        <v>3.1026490066225167</v>
      </c>
      <c r="M494" s="233"/>
      <c r="N494" s="233">
        <f t="shared" si="55"/>
        <v>-0.12537165510406342</v>
      </c>
      <c r="O494" s="233">
        <f t="shared" si="56"/>
        <v>-0.19434850863422293</v>
      </c>
      <c r="P494" s="233">
        <f t="shared" si="57"/>
        <v>-0.10223561919115801</v>
      </c>
      <c r="Q494" s="233">
        <f t="shared" si="58"/>
        <v>1.0438413361169102E-2</v>
      </c>
      <c r="R494" s="233">
        <f t="shared" si="59"/>
        <v>3.5087719298245612E-2</v>
      </c>
    </row>
    <row r="495" spans="1:18" s="64" customFormat="1" ht="13">
      <c r="A495" s="426">
        <v>40162</v>
      </c>
      <c r="B495" s="228">
        <v>3518</v>
      </c>
      <c r="C495" s="293">
        <v>5154</v>
      </c>
      <c r="D495" s="228">
        <v>3505</v>
      </c>
      <c r="E495" s="228">
        <v>2413</v>
      </c>
      <c r="F495" s="228">
        <v>1233</v>
      </c>
      <c r="H495" s="233">
        <f t="shared" si="50"/>
        <v>3.6047120418848166</v>
      </c>
      <c r="I495" s="233">
        <f t="shared" si="51"/>
        <v>2.8722764838467318</v>
      </c>
      <c r="J495" s="233">
        <f t="shared" si="52"/>
        <v>6.9659090909090908</v>
      </c>
      <c r="K495" s="233">
        <f t="shared" si="53"/>
        <v>3.9244897959183676</v>
      </c>
      <c r="L495" s="233">
        <f t="shared" si="54"/>
        <v>3.0693069306930694</v>
      </c>
      <c r="M495" s="233"/>
      <c r="N495" s="233">
        <f t="shared" si="55"/>
        <v>-9.8411071245515125E-2</v>
      </c>
      <c r="O495" s="233">
        <f t="shared" si="56"/>
        <v>-0.13349024882313382</v>
      </c>
      <c r="P495" s="233">
        <f t="shared" si="57"/>
        <v>-0.12133366758586112</v>
      </c>
      <c r="Q495" s="233">
        <f t="shared" si="58"/>
        <v>-4.1425020712510354E-4</v>
      </c>
      <c r="R495" s="233">
        <f t="shared" si="59"/>
        <v>1.9008264462809916E-2</v>
      </c>
    </row>
    <row r="496" spans="1:18" s="64" customFormat="1" ht="13">
      <c r="A496" s="426">
        <v>40163</v>
      </c>
      <c r="B496" s="228">
        <v>3474</v>
      </c>
      <c r="C496" s="293">
        <v>5123</v>
      </c>
      <c r="D496" s="228">
        <v>3444</v>
      </c>
      <c r="E496" s="228">
        <v>2366</v>
      </c>
      <c r="F496" s="228">
        <v>1227</v>
      </c>
      <c r="H496" s="233">
        <f t="shared" si="50"/>
        <v>3.3262764632627646</v>
      </c>
      <c r="I496" s="233">
        <f t="shared" si="51"/>
        <v>2.5233837689133427</v>
      </c>
      <c r="J496" s="233">
        <f t="shared" si="52"/>
        <v>6.6533333333333333</v>
      </c>
      <c r="K496" s="233">
        <f t="shared" si="53"/>
        <v>3.8683127572016462</v>
      </c>
      <c r="L496" s="233">
        <f t="shared" si="54"/>
        <v>3.0361842105263159</v>
      </c>
      <c r="M496" s="233"/>
      <c r="N496" s="233">
        <f t="shared" si="55"/>
        <v>-8.3619097863360595E-2</v>
      </c>
      <c r="O496" s="233">
        <f t="shared" si="56"/>
        <v>-9.79045606620884E-2</v>
      </c>
      <c r="P496" s="233">
        <f t="shared" si="57"/>
        <v>-0.11692307692307692</v>
      </c>
      <c r="Q496" s="233">
        <f t="shared" si="58"/>
        <v>-2.5936599423631124E-2</v>
      </c>
      <c r="R496" s="233">
        <f t="shared" si="59"/>
        <v>4.0916530278232409E-3</v>
      </c>
    </row>
    <row r="497" spans="1:18" s="64" customFormat="1" ht="13">
      <c r="A497" s="426">
        <v>40164</v>
      </c>
      <c r="B497" s="228">
        <v>3376</v>
      </c>
      <c r="C497" s="293">
        <v>4875</v>
      </c>
      <c r="D497" s="228">
        <v>3436</v>
      </c>
      <c r="E497" s="228">
        <v>2340</v>
      </c>
      <c r="F497" s="228">
        <v>1213</v>
      </c>
      <c r="H497" s="233">
        <f t="shared" si="50"/>
        <v>3.0772946859903381</v>
      </c>
      <c r="I497" s="233">
        <f t="shared" si="51"/>
        <v>2.2199471598414795</v>
      </c>
      <c r="J497" s="233">
        <f t="shared" si="52"/>
        <v>6.1583333333333332</v>
      </c>
      <c r="K497" s="233">
        <f t="shared" si="53"/>
        <v>3.8648648648648649</v>
      </c>
      <c r="L497" s="233">
        <f t="shared" si="54"/>
        <v>3.0433333333333334</v>
      </c>
      <c r="M497" s="233"/>
      <c r="N497" s="233">
        <f t="shared" si="55"/>
        <v>-8.0359575047670939E-2</v>
      </c>
      <c r="O497" s="233">
        <f t="shared" si="56"/>
        <v>-9.5043623538147395E-2</v>
      </c>
      <c r="P497" s="233">
        <f t="shared" si="57"/>
        <v>-9.4598155467720685E-2</v>
      </c>
      <c r="Q497" s="233">
        <f t="shared" si="58"/>
        <v>-3.7828947368421052E-2</v>
      </c>
      <c r="R497" s="233">
        <f t="shared" si="59"/>
        <v>-1.7017828200972446E-2</v>
      </c>
    </row>
    <row r="498" spans="1:18" s="64" customFormat="1" ht="13">
      <c r="A498" s="426">
        <v>40165</v>
      </c>
      <c r="B498" s="228">
        <v>3258</v>
      </c>
      <c r="C498" s="293">
        <v>4566</v>
      </c>
      <c r="D498" s="228">
        <v>3448</v>
      </c>
      <c r="E498" s="228">
        <v>2322</v>
      </c>
      <c r="F498" s="228">
        <v>1199</v>
      </c>
      <c r="H498" s="233">
        <f t="shared" si="50"/>
        <v>2.897129186602871</v>
      </c>
      <c r="I498" s="233">
        <f t="shared" si="51"/>
        <v>2.0138613861386139</v>
      </c>
      <c r="J498" s="233">
        <f t="shared" si="52"/>
        <v>5.7081712062256811</v>
      </c>
      <c r="K498" s="233">
        <f t="shared" si="53"/>
        <v>3.8781512605042017</v>
      </c>
      <c r="L498" s="233">
        <f t="shared" si="54"/>
        <v>3.0100334448160537</v>
      </c>
      <c r="M498" s="233"/>
      <c r="N498" s="233">
        <f t="shared" si="55"/>
        <v>-8.9689857502095557E-2</v>
      </c>
      <c r="O498" s="233">
        <f t="shared" si="56"/>
        <v>-0.12073945696129405</v>
      </c>
      <c r="P498" s="233">
        <f t="shared" si="57"/>
        <v>-6.1257827389055268E-2</v>
      </c>
      <c r="Q498" s="233">
        <f t="shared" si="58"/>
        <v>-4.4051049814738577E-2</v>
      </c>
      <c r="R498" s="233">
        <f t="shared" si="59"/>
        <v>-3.3064516129032259E-2</v>
      </c>
    </row>
    <row r="499" spans="1:18" s="64" customFormat="1" ht="13">
      <c r="A499" s="426">
        <v>40168</v>
      </c>
      <c r="B499" s="228">
        <v>3154</v>
      </c>
      <c r="C499" s="293">
        <v>4284</v>
      </c>
      <c r="D499" s="228">
        <v>3460</v>
      </c>
      <c r="E499" s="228">
        <v>2297</v>
      </c>
      <c r="F499" s="228">
        <v>1193</v>
      </c>
      <c r="H499" s="233">
        <f t="shared" si="50"/>
        <v>2.8045838359469242</v>
      </c>
      <c r="I499" s="233">
        <f t="shared" si="51"/>
        <v>1.9024390243902438</v>
      </c>
      <c r="J499" s="233">
        <f t="shared" si="52"/>
        <v>5.3720073664825048</v>
      </c>
      <c r="K499" s="233">
        <f t="shared" si="53"/>
        <v>3.9504310344827585</v>
      </c>
      <c r="L499" s="233">
        <f t="shared" si="54"/>
        <v>3.0168350168350169</v>
      </c>
      <c r="M499" s="233"/>
      <c r="N499" s="233">
        <f t="shared" si="55"/>
        <v>-0.10651558073654391</v>
      </c>
      <c r="O499" s="233">
        <f t="shared" si="56"/>
        <v>-0.1652377240841777</v>
      </c>
      <c r="P499" s="233">
        <f t="shared" si="57"/>
        <v>-3.1897034135422497E-2</v>
      </c>
      <c r="Q499" s="233">
        <f t="shared" si="58"/>
        <v>-5.0826446280991734E-2</v>
      </c>
      <c r="R499" s="233">
        <f t="shared" si="59"/>
        <v>-3.7126715092816787E-2</v>
      </c>
    </row>
    <row r="500" spans="1:18" s="64" customFormat="1" ht="13">
      <c r="A500" s="426">
        <v>40169</v>
      </c>
      <c r="B500" s="228">
        <v>3063</v>
      </c>
      <c r="C500" s="293">
        <v>4041</v>
      </c>
      <c r="D500" s="228">
        <v>3498</v>
      </c>
      <c r="E500" s="228">
        <v>2264</v>
      </c>
      <c r="F500" s="228">
        <v>1186</v>
      </c>
      <c r="H500" s="233">
        <f t="shared" si="50"/>
        <v>2.7444987775061125</v>
      </c>
      <c r="I500" s="233">
        <f t="shared" si="51"/>
        <v>1.8397751229796204</v>
      </c>
      <c r="J500" s="233">
        <f t="shared" si="52"/>
        <v>5.0834782608695654</v>
      </c>
      <c r="K500" s="233">
        <f t="shared" si="53"/>
        <v>3.9867841409691631</v>
      </c>
      <c r="L500" s="233">
        <f t="shared" si="54"/>
        <v>3.0616438356164384</v>
      </c>
      <c r="M500" s="233"/>
      <c r="N500" s="233">
        <f t="shared" si="55"/>
        <v>-0.12933484934621944</v>
      </c>
      <c r="O500" s="233">
        <f t="shared" si="56"/>
        <v>-0.2159487776484284</v>
      </c>
      <c r="P500" s="233">
        <f t="shared" si="57"/>
        <v>-1.9971469329529245E-3</v>
      </c>
      <c r="Q500" s="233">
        <f t="shared" si="58"/>
        <v>-6.1748860339825941E-2</v>
      </c>
      <c r="R500" s="233">
        <f t="shared" si="59"/>
        <v>-3.8118410381184104E-2</v>
      </c>
    </row>
    <row r="501" spans="1:18" s="64" customFormat="1" ht="13">
      <c r="A501" s="426">
        <v>40170</v>
      </c>
      <c r="B501" s="228">
        <v>3023</v>
      </c>
      <c r="C501" s="293">
        <v>3917</v>
      </c>
      <c r="D501" s="228">
        <v>3544</v>
      </c>
      <c r="E501" s="228">
        <v>2246</v>
      </c>
      <c r="F501" s="228">
        <v>1173</v>
      </c>
      <c r="H501" s="233">
        <f t="shared" si="50"/>
        <v>2.774032459425718</v>
      </c>
      <c r="I501" s="233">
        <f t="shared" si="51"/>
        <v>1.8528769118718136</v>
      </c>
      <c r="J501" s="233">
        <f t="shared" si="52"/>
        <v>5.0789022298456263</v>
      </c>
      <c r="K501" s="233">
        <f t="shared" si="53"/>
        <v>4.0814479638009047</v>
      </c>
      <c r="L501" s="233">
        <f t="shared" si="54"/>
        <v>3.0729166666666665</v>
      </c>
      <c r="M501" s="233"/>
      <c r="N501" s="233">
        <f t="shared" si="55"/>
        <v>-0.12982153137593552</v>
      </c>
      <c r="O501" s="233">
        <f t="shared" si="56"/>
        <v>-0.23540894007417529</v>
      </c>
      <c r="P501" s="233">
        <f t="shared" si="57"/>
        <v>2.9036004645760744E-2</v>
      </c>
      <c r="Q501" s="233">
        <f t="shared" si="58"/>
        <v>-5.0718512256973797E-2</v>
      </c>
      <c r="R501" s="233">
        <f t="shared" si="59"/>
        <v>-4.4009779951100246E-2</v>
      </c>
    </row>
    <row r="502" spans="1:18" s="64" customFormat="1" ht="13">
      <c r="A502" s="426">
        <v>40171</v>
      </c>
      <c r="B502" s="228">
        <v>3005</v>
      </c>
      <c r="C502" s="293">
        <v>3887</v>
      </c>
      <c r="D502" s="228">
        <v>3567</v>
      </c>
      <c r="E502" s="228">
        <v>2224</v>
      </c>
      <c r="F502" s="228">
        <v>1159</v>
      </c>
      <c r="H502" s="233">
        <f t="shared" si="50"/>
        <v>2.8329081632653059</v>
      </c>
      <c r="I502" s="233">
        <f t="shared" si="51"/>
        <v>1.8899628252788103</v>
      </c>
      <c r="J502" s="233">
        <f t="shared" si="52"/>
        <v>5.2469352014010511</v>
      </c>
      <c r="K502" s="233">
        <f t="shared" si="53"/>
        <v>4.1720930232558135</v>
      </c>
      <c r="L502" s="233">
        <f t="shared" si="54"/>
        <v>3.0809859154929575</v>
      </c>
      <c r="M502" s="233"/>
      <c r="N502" s="233">
        <f t="shared" si="55"/>
        <v>-0.10989336492890996</v>
      </c>
      <c r="O502" s="233">
        <f t="shared" si="56"/>
        <v>-0.20266666666666666</v>
      </c>
      <c r="P502" s="233">
        <f t="shared" si="57"/>
        <v>3.812572759022119E-2</v>
      </c>
      <c r="Q502" s="233">
        <f t="shared" si="58"/>
        <v>-4.957264957264957E-2</v>
      </c>
      <c r="R502" s="233">
        <f t="shared" si="59"/>
        <v>-4.4517724649629019E-2</v>
      </c>
    </row>
    <row r="503" spans="1:18" s="64" customFormat="1" ht="13">
      <c r="A503" s="426">
        <v>40182</v>
      </c>
      <c r="B503" s="228">
        <v>3140</v>
      </c>
      <c r="C503" s="293">
        <v>4197</v>
      </c>
      <c r="D503" s="228">
        <v>3823</v>
      </c>
      <c r="E503" s="228">
        <v>2224</v>
      </c>
      <c r="F503" s="228">
        <v>1151</v>
      </c>
      <c r="H503" s="233">
        <f t="shared" si="50"/>
        <v>3.0568475452196382</v>
      </c>
      <c r="I503" s="233">
        <f t="shared" si="51"/>
        <v>2.1391174270755422</v>
      </c>
      <c r="J503" s="233">
        <f t="shared" si="52"/>
        <v>5.8512544802867383</v>
      </c>
      <c r="K503" s="233">
        <f t="shared" si="53"/>
        <v>4.2826603325415675</v>
      </c>
      <c r="L503" s="233">
        <f t="shared" si="54"/>
        <v>3.0960854092526691</v>
      </c>
      <c r="M503" s="233"/>
      <c r="N503" s="233">
        <f t="shared" si="55"/>
        <v>-3.6218538980969918E-2</v>
      </c>
      <c r="O503" s="233">
        <f t="shared" si="56"/>
        <v>-8.0814717477003944E-2</v>
      </c>
      <c r="P503" s="233">
        <f t="shared" si="57"/>
        <v>0.10875870069605569</v>
      </c>
      <c r="Q503" s="233">
        <f t="shared" si="58"/>
        <v>-4.2204995693367789E-2</v>
      </c>
      <c r="R503" s="233">
        <f t="shared" si="59"/>
        <v>-4.0033361134278564E-2</v>
      </c>
    </row>
    <row r="504" spans="1:18" s="64" customFormat="1" ht="13">
      <c r="A504" s="426">
        <v>40183</v>
      </c>
      <c r="B504" s="228">
        <v>3270</v>
      </c>
      <c r="C504" s="293">
        <v>4431</v>
      </c>
      <c r="D504" s="228">
        <v>4003</v>
      </c>
      <c r="E504" s="228">
        <v>2256</v>
      </c>
      <c r="F504" s="228">
        <v>1155</v>
      </c>
      <c r="H504" s="233">
        <f t="shared" si="50"/>
        <v>3.2302716688227684</v>
      </c>
      <c r="I504" s="233">
        <f t="shared" si="51"/>
        <v>2.2556943423952975</v>
      </c>
      <c r="J504" s="233">
        <f t="shared" si="52"/>
        <v>6.412962962962963</v>
      </c>
      <c r="K504" s="233">
        <f t="shared" si="53"/>
        <v>4.4890510948905114</v>
      </c>
      <c r="L504" s="233">
        <f t="shared" si="54"/>
        <v>3.139784946236559</v>
      </c>
      <c r="M504" s="233"/>
      <c r="N504" s="233">
        <f t="shared" si="55"/>
        <v>3.6778693722257449E-2</v>
      </c>
      <c r="O504" s="233">
        <f t="shared" si="56"/>
        <v>3.4313725490196081E-2</v>
      </c>
      <c r="P504" s="233">
        <f t="shared" si="57"/>
        <v>0.15693641618497109</v>
      </c>
      <c r="Q504" s="233">
        <f t="shared" si="58"/>
        <v>-1.7849368741837179E-2</v>
      </c>
      <c r="R504" s="233">
        <f t="shared" si="59"/>
        <v>-3.1852472757753561E-2</v>
      </c>
    </row>
    <row r="505" spans="1:18" s="64" customFormat="1" ht="13">
      <c r="A505" s="426">
        <v>40184</v>
      </c>
      <c r="B505" s="228">
        <v>3259</v>
      </c>
      <c r="C505" s="293">
        <v>4253</v>
      </c>
      <c r="D505" s="228">
        <v>4122</v>
      </c>
      <c r="E505" s="228">
        <v>2319</v>
      </c>
      <c r="F505" s="228">
        <v>1161</v>
      </c>
      <c r="H505" s="233">
        <f t="shared" si="50"/>
        <v>3.221502590673575</v>
      </c>
      <c r="I505" s="233">
        <f t="shared" si="51"/>
        <v>2.0685425685425685</v>
      </c>
      <c r="J505" s="233">
        <f t="shared" si="52"/>
        <v>6.8514285714285714</v>
      </c>
      <c r="K505" s="233">
        <f t="shared" si="53"/>
        <v>4.7543424317617866</v>
      </c>
      <c r="L505" s="233">
        <f t="shared" si="54"/>
        <v>3.2065217391304346</v>
      </c>
      <c r="M505" s="233"/>
      <c r="N505" s="233">
        <f t="shared" si="55"/>
        <v>6.398955272608553E-2</v>
      </c>
      <c r="O505" s="233">
        <f t="shared" si="56"/>
        <v>5.2462261816382083E-2</v>
      </c>
      <c r="P505" s="233">
        <f t="shared" si="57"/>
        <v>0.17838765008576329</v>
      </c>
      <c r="Q505" s="233">
        <f t="shared" si="58"/>
        <v>2.4293286219081271E-2</v>
      </c>
      <c r="R505" s="233">
        <f t="shared" si="59"/>
        <v>-2.1079258010118045E-2</v>
      </c>
    </row>
    <row r="506" spans="1:18" s="64" customFormat="1" ht="13">
      <c r="A506" s="426">
        <v>40185</v>
      </c>
      <c r="B506" s="228">
        <v>3149</v>
      </c>
      <c r="C506" s="293">
        <v>3824</v>
      </c>
      <c r="D506" s="228">
        <v>4188</v>
      </c>
      <c r="E506" s="228">
        <v>2375</v>
      </c>
      <c r="F506" s="228">
        <v>1169</v>
      </c>
      <c r="H506" s="233">
        <f t="shared" si="50"/>
        <v>3.0632258064516127</v>
      </c>
      <c r="I506" s="233">
        <f t="shared" si="51"/>
        <v>1.7197724039829303</v>
      </c>
      <c r="J506" s="233">
        <f t="shared" si="52"/>
        <v>6.9771428571428569</v>
      </c>
      <c r="K506" s="233">
        <f t="shared" si="53"/>
        <v>5.0126582278481013</v>
      </c>
      <c r="L506" s="233">
        <f t="shared" si="54"/>
        <v>3.2664233576642334</v>
      </c>
      <c r="M506" s="233"/>
      <c r="N506" s="233">
        <f t="shared" si="55"/>
        <v>4.1680449884220976E-2</v>
      </c>
      <c r="O506" s="233">
        <f t="shared" si="56"/>
        <v>-2.3742660199131987E-2</v>
      </c>
      <c r="P506" s="233">
        <f t="shared" si="57"/>
        <v>0.18171557562076748</v>
      </c>
      <c r="Q506" s="233">
        <f t="shared" si="58"/>
        <v>5.7435440783615316E-2</v>
      </c>
      <c r="R506" s="233">
        <f t="shared" si="59"/>
        <v>-3.4100596760443308E-3</v>
      </c>
    </row>
    <row r="507" spans="1:18" s="64" customFormat="1" ht="13">
      <c r="A507" s="426">
        <v>40186</v>
      </c>
      <c r="B507" s="228">
        <v>3140</v>
      </c>
      <c r="C507" s="293">
        <v>3733</v>
      </c>
      <c r="D507" s="228">
        <v>4218</v>
      </c>
      <c r="E507" s="228">
        <v>2418</v>
      </c>
      <c r="F507" s="228">
        <v>1177</v>
      </c>
      <c r="H507" s="233">
        <f t="shared" si="50"/>
        <v>2.9797211660329532</v>
      </c>
      <c r="I507" s="233">
        <f t="shared" si="51"/>
        <v>1.5709366391184574</v>
      </c>
      <c r="J507" s="233">
        <f t="shared" si="52"/>
        <v>6.9136960600375232</v>
      </c>
      <c r="K507" s="233">
        <f t="shared" si="53"/>
        <v>5.2</v>
      </c>
      <c r="L507" s="233">
        <f t="shared" si="54"/>
        <v>3.3272058823529411</v>
      </c>
      <c r="M507" s="233"/>
      <c r="N507" s="233">
        <f t="shared" si="55"/>
        <v>4.4925124792013313E-2</v>
      </c>
      <c r="O507" s="233">
        <f t="shared" si="56"/>
        <v>-3.9619243632621558E-2</v>
      </c>
      <c r="P507" s="233">
        <f t="shared" si="57"/>
        <v>0.18250630782169891</v>
      </c>
      <c r="Q507" s="233">
        <f t="shared" si="58"/>
        <v>8.7230215827338128E-2</v>
      </c>
      <c r="R507" s="233">
        <f t="shared" si="59"/>
        <v>1.5530629853321829E-2</v>
      </c>
    </row>
    <row r="508" spans="1:18" s="64" customFormat="1" ht="13">
      <c r="A508" s="426">
        <v>40189</v>
      </c>
      <c r="B508" s="228">
        <v>3148</v>
      </c>
      <c r="C508" s="293">
        <v>3718</v>
      </c>
      <c r="D508" s="228">
        <v>4224</v>
      </c>
      <c r="E508" s="228">
        <v>2452</v>
      </c>
      <c r="F508" s="228">
        <v>1182</v>
      </c>
      <c r="H508" s="233">
        <f t="shared" si="50"/>
        <v>2.8343483556638245</v>
      </c>
      <c r="I508" s="233">
        <f t="shared" si="51"/>
        <v>1.3772378516624042</v>
      </c>
      <c r="J508" s="233">
        <f t="shared" si="52"/>
        <v>6.9398496240601499</v>
      </c>
      <c r="K508" s="233">
        <f t="shared" si="53"/>
        <v>5.3033419023136243</v>
      </c>
      <c r="L508" s="233">
        <f t="shared" si="54"/>
        <v>3.3777777777777778</v>
      </c>
      <c r="M508" s="233"/>
      <c r="N508" s="233">
        <f t="shared" si="55"/>
        <v>2.5477707006369425E-3</v>
      </c>
      <c r="O508" s="233">
        <f t="shared" si="56"/>
        <v>-0.11412913986180605</v>
      </c>
      <c r="P508" s="233">
        <f t="shared" si="57"/>
        <v>0.10489144650797803</v>
      </c>
      <c r="Q508" s="233">
        <f t="shared" si="58"/>
        <v>0.10251798561151079</v>
      </c>
      <c r="R508" s="233">
        <f t="shared" si="59"/>
        <v>2.6933101650738488E-2</v>
      </c>
    </row>
    <row r="509" spans="1:18" s="64" customFormat="1" ht="13">
      <c r="A509" s="426">
        <v>40190</v>
      </c>
      <c r="B509" s="228">
        <v>3160</v>
      </c>
      <c r="C509" s="293">
        <v>3759</v>
      </c>
      <c r="D509" s="228">
        <v>4156</v>
      </c>
      <c r="E509" s="228">
        <v>2507</v>
      </c>
      <c r="F509" s="228">
        <v>1185</v>
      </c>
      <c r="H509" s="233">
        <f t="shared" si="50"/>
        <v>2.6238532110091741</v>
      </c>
      <c r="I509" s="233">
        <f t="shared" si="51"/>
        <v>1.1753472222222223</v>
      </c>
      <c r="J509" s="233">
        <f t="shared" si="52"/>
        <v>6.7827715355805243</v>
      </c>
      <c r="K509" s="233">
        <f t="shared" si="53"/>
        <v>5.3629441624365484</v>
      </c>
      <c r="L509" s="233">
        <f t="shared" si="54"/>
        <v>3.4052044609665426</v>
      </c>
      <c r="M509" s="233"/>
      <c r="N509" s="233">
        <f t="shared" si="55"/>
        <v>-3.3639143730886847E-2</v>
      </c>
      <c r="O509" s="233">
        <f t="shared" si="56"/>
        <v>-0.15165876777251186</v>
      </c>
      <c r="P509" s="233">
        <f t="shared" si="57"/>
        <v>3.8221333999500375E-2</v>
      </c>
      <c r="Q509" s="233">
        <f t="shared" si="58"/>
        <v>0.11125886524822695</v>
      </c>
      <c r="R509" s="233">
        <f t="shared" si="59"/>
        <v>2.5974025974025976E-2</v>
      </c>
    </row>
    <row r="510" spans="1:18" s="64" customFormat="1" ht="13">
      <c r="A510" s="426">
        <v>40191</v>
      </c>
      <c r="B510" s="228">
        <v>3175</v>
      </c>
      <c r="C510" s="293">
        <v>3865</v>
      </c>
      <c r="D510" s="228">
        <v>4001</v>
      </c>
      <c r="E510" s="228">
        <v>2542</v>
      </c>
      <c r="F510" s="228">
        <v>1188</v>
      </c>
      <c r="H510" s="233">
        <f t="shared" ref="H510:H573" si="60">(B510-B259)/B259</f>
        <v>2.5714285714285716</v>
      </c>
      <c r="I510" s="233">
        <f t="shared" ref="I510:I573" si="61">(C510-C259)/C259</f>
        <v>1.1616331096196868</v>
      </c>
      <c r="J510" s="233">
        <f t="shared" ref="J510:J573" si="62">(D510-D259)/D259</f>
        <v>6.5633270321361055</v>
      </c>
      <c r="K510" s="233">
        <f t="shared" ref="K510:K573" si="63">(E510-E259)/E259</f>
        <v>5.4030226700251891</v>
      </c>
      <c r="L510" s="233">
        <f t="shared" ref="L510:L573" si="64">(F510-F259)/F259</f>
        <v>3.4328358208955225</v>
      </c>
      <c r="M510" s="233"/>
      <c r="N510" s="233">
        <f t="shared" si="55"/>
        <v>-2.5774777539122429E-2</v>
      </c>
      <c r="O510" s="233">
        <f t="shared" si="56"/>
        <v>-9.1229720197507636E-2</v>
      </c>
      <c r="P510" s="233">
        <f t="shared" si="57"/>
        <v>-2.9354682193110139E-2</v>
      </c>
      <c r="Q510" s="233">
        <f t="shared" si="58"/>
        <v>9.6162138852953855E-2</v>
      </c>
      <c r="R510" s="233">
        <f t="shared" si="59"/>
        <v>2.3255813953488372E-2</v>
      </c>
    </row>
    <row r="511" spans="1:18" s="64" customFormat="1" ht="13">
      <c r="A511" s="426">
        <v>40192</v>
      </c>
      <c r="B511" s="228">
        <v>3235</v>
      </c>
      <c r="C511" s="293">
        <v>4142</v>
      </c>
      <c r="D511" s="228">
        <v>3847</v>
      </c>
      <c r="E511" s="228">
        <v>2545</v>
      </c>
      <c r="F511" s="228">
        <v>1190</v>
      </c>
      <c r="H511" s="233">
        <f t="shared" si="60"/>
        <v>2.5510428100987927</v>
      </c>
      <c r="I511" s="233">
        <f t="shared" si="61"/>
        <v>1.2221030042918455</v>
      </c>
      <c r="J511" s="233">
        <f t="shared" si="62"/>
        <v>6.398076923076923</v>
      </c>
      <c r="K511" s="233">
        <f t="shared" si="63"/>
        <v>5.3308457711442783</v>
      </c>
      <c r="L511" s="233">
        <f t="shared" si="64"/>
        <v>3.4074074074074074</v>
      </c>
      <c r="M511" s="233"/>
      <c r="N511" s="233">
        <f t="shared" si="55"/>
        <v>2.7310257224515719E-2</v>
      </c>
      <c r="O511" s="233">
        <f t="shared" si="56"/>
        <v>8.3158995815899583E-2</v>
      </c>
      <c r="P511" s="233">
        <f t="shared" si="57"/>
        <v>-8.1423113658070673E-2</v>
      </c>
      <c r="Q511" s="233">
        <f t="shared" si="58"/>
        <v>7.1578947368421048E-2</v>
      </c>
      <c r="R511" s="233">
        <f t="shared" si="59"/>
        <v>1.7964071856287425E-2</v>
      </c>
    </row>
    <row r="512" spans="1:18" s="64" customFormat="1" ht="13">
      <c r="A512" s="426">
        <v>40193</v>
      </c>
      <c r="B512" s="228">
        <v>3299</v>
      </c>
      <c r="C512" s="293">
        <v>4375</v>
      </c>
      <c r="D512" s="228">
        <v>3745</v>
      </c>
      <c r="E512" s="228">
        <v>2535</v>
      </c>
      <c r="F512" s="228">
        <v>1200</v>
      </c>
      <c r="H512" s="233">
        <f t="shared" si="60"/>
        <v>2.5858695652173913</v>
      </c>
      <c r="I512" s="233">
        <f t="shared" si="61"/>
        <v>1.3172669491525424</v>
      </c>
      <c r="J512" s="233">
        <f t="shared" si="62"/>
        <v>6.3001949317738788</v>
      </c>
      <c r="K512" s="233">
        <f t="shared" si="63"/>
        <v>5.1980440097799514</v>
      </c>
      <c r="L512" s="233">
        <f t="shared" si="64"/>
        <v>3.3636363636363638</v>
      </c>
      <c r="M512" s="233"/>
      <c r="N512" s="233">
        <f t="shared" si="55"/>
        <v>5.0636942675159238E-2</v>
      </c>
      <c r="O512" s="233">
        <f t="shared" si="56"/>
        <v>0.17197964103937852</v>
      </c>
      <c r="P512" s="233">
        <f t="shared" si="57"/>
        <v>-0.11213845424371741</v>
      </c>
      <c r="Q512" s="233">
        <f t="shared" si="58"/>
        <v>4.8387096774193547E-2</v>
      </c>
      <c r="R512" s="233">
        <f t="shared" si="59"/>
        <v>1.9541206457094309E-2</v>
      </c>
    </row>
    <row r="513" spans="1:18" s="64" customFormat="1" ht="13">
      <c r="A513" s="426">
        <v>40196</v>
      </c>
      <c r="B513" s="228">
        <v>3295</v>
      </c>
      <c r="C513" s="293">
        <v>4411</v>
      </c>
      <c r="D513" s="228">
        <v>3678</v>
      </c>
      <c r="E513" s="228">
        <v>2527</v>
      </c>
      <c r="F513" s="228">
        <v>1205</v>
      </c>
      <c r="H513" s="233">
        <f t="shared" si="60"/>
        <v>2.6288546255506606</v>
      </c>
      <c r="I513" s="233">
        <f t="shared" si="61"/>
        <v>1.3843243243243244</v>
      </c>
      <c r="J513" s="233">
        <f t="shared" si="62"/>
        <v>6.3266932270916332</v>
      </c>
      <c r="K513" s="233">
        <f t="shared" si="63"/>
        <v>5.1186440677966099</v>
      </c>
      <c r="L513" s="233">
        <f t="shared" si="64"/>
        <v>3.3189964157706093</v>
      </c>
      <c r="M513" s="233"/>
      <c r="N513" s="233">
        <f t="shared" si="55"/>
        <v>4.6696315120711561E-2</v>
      </c>
      <c r="O513" s="233">
        <f t="shared" si="56"/>
        <v>0.18639053254437871</v>
      </c>
      <c r="P513" s="233">
        <f t="shared" si="57"/>
        <v>-0.12926136363636365</v>
      </c>
      <c r="Q513" s="233">
        <f t="shared" si="58"/>
        <v>3.0587275693311582E-2</v>
      </c>
      <c r="R513" s="233">
        <f t="shared" si="59"/>
        <v>1.94585448392555E-2</v>
      </c>
    </row>
    <row r="514" spans="1:18" s="64" customFormat="1" ht="13">
      <c r="A514" s="426">
        <v>40197</v>
      </c>
      <c r="B514" s="228">
        <v>3208</v>
      </c>
      <c r="C514" s="293">
        <v>4174</v>
      </c>
      <c r="D514" s="228">
        <v>3622</v>
      </c>
      <c r="E514" s="228">
        <v>2510</v>
      </c>
      <c r="F514" s="228">
        <v>1210</v>
      </c>
      <c r="H514" s="233">
        <f t="shared" si="60"/>
        <v>2.6413166855845631</v>
      </c>
      <c r="I514" s="233">
        <f t="shared" si="61"/>
        <v>1.3715909090909091</v>
      </c>
      <c r="J514" s="233">
        <f t="shared" si="62"/>
        <v>6.30241935483871</v>
      </c>
      <c r="K514" s="233">
        <f t="shared" si="63"/>
        <v>5.0047846889952154</v>
      </c>
      <c r="L514" s="233">
        <f t="shared" si="64"/>
        <v>3.2907801418439715</v>
      </c>
      <c r="M514" s="233"/>
      <c r="N514" s="233">
        <f t="shared" si="55"/>
        <v>1.5189873417721518E-2</v>
      </c>
      <c r="O514" s="233">
        <f t="shared" si="56"/>
        <v>0.11040170258047353</v>
      </c>
      <c r="P514" s="233">
        <f t="shared" si="57"/>
        <v>-0.12848893166506256</v>
      </c>
      <c r="Q514" s="233">
        <f t="shared" si="58"/>
        <v>1.1966493817311527E-3</v>
      </c>
      <c r="R514" s="233">
        <f t="shared" si="59"/>
        <v>2.1097046413502109E-2</v>
      </c>
    </row>
    <row r="515" spans="1:18" s="64" customFormat="1" ht="13">
      <c r="A515" s="426">
        <v>40198</v>
      </c>
      <c r="B515" s="228">
        <v>3158</v>
      </c>
      <c r="C515" s="293">
        <v>4059</v>
      </c>
      <c r="D515" s="228">
        <v>3589</v>
      </c>
      <c r="E515" s="228">
        <v>2488</v>
      </c>
      <c r="F515" s="228">
        <v>1215</v>
      </c>
      <c r="H515" s="233">
        <f t="shared" si="60"/>
        <v>2.6382488479262673</v>
      </c>
      <c r="I515" s="233">
        <f t="shared" si="61"/>
        <v>1.3750731421884144</v>
      </c>
      <c r="J515" s="233">
        <f t="shared" si="62"/>
        <v>6.2947154471544717</v>
      </c>
      <c r="K515" s="233">
        <f t="shared" si="63"/>
        <v>4.867924528301887</v>
      </c>
      <c r="L515" s="233">
        <f t="shared" si="64"/>
        <v>3.263157894736842</v>
      </c>
      <c r="M515" s="233"/>
      <c r="N515" s="233">
        <f t="shared" si="55"/>
        <v>-5.3543307086614169E-3</v>
      </c>
      <c r="O515" s="233">
        <f t="shared" si="56"/>
        <v>5.0194049159120312E-2</v>
      </c>
      <c r="P515" s="233">
        <f t="shared" si="57"/>
        <v>-0.10297425643589103</v>
      </c>
      <c r="Q515" s="233">
        <f t="shared" si="58"/>
        <v>-2.1243115656963022E-2</v>
      </c>
      <c r="R515" s="233">
        <f t="shared" si="59"/>
        <v>2.2727272727272728E-2</v>
      </c>
    </row>
    <row r="516" spans="1:18" s="64" customFormat="1" ht="13">
      <c r="A516" s="426">
        <v>40199</v>
      </c>
      <c r="B516" s="228">
        <v>3170</v>
      </c>
      <c r="C516" s="293">
        <v>4095</v>
      </c>
      <c r="D516" s="228">
        <v>3607</v>
      </c>
      <c r="E516" s="228">
        <v>2462</v>
      </c>
      <c r="F516" s="228">
        <v>1212</v>
      </c>
      <c r="H516" s="233">
        <f t="shared" si="60"/>
        <v>2.6353211009174311</v>
      </c>
      <c r="I516" s="233">
        <f t="shared" si="61"/>
        <v>1.3821989528795811</v>
      </c>
      <c r="J516" s="233">
        <f t="shared" si="62"/>
        <v>6.3016194331983808</v>
      </c>
      <c r="K516" s="233">
        <f t="shared" si="63"/>
        <v>4.7658079625292737</v>
      </c>
      <c r="L516" s="233">
        <f t="shared" si="64"/>
        <v>3.282685512367491</v>
      </c>
      <c r="M516" s="233"/>
      <c r="N516" s="233">
        <f t="shared" si="55"/>
        <v>-2.009273570324575E-2</v>
      </c>
      <c r="O516" s="233">
        <f t="shared" si="56"/>
        <v>-1.134717527764365E-2</v>
      </c>
      <c r="P516" s="233">
        <f t="shared" si="57"/>
        <v>-6.2386275019495709E-2</v>
      </c>
      <c r="Q516" s="233">
        <f t="shared" si="58"/>
        <v>-3.2612966601178781E-2</v>
      </c>
      <c r="R516" s="233">
        <f t="shared" si="59"/>
        <v>1.8487394957983194E-2</v>
      </c>
    </row>
    <row r="517" spans="1:18" s="64" customFormat="1" ht="13">
      <c r="A517" s="426">
        <v>40200</v>
      </c>
      <c r="B517" s="228">
        <v>3204</v>
      </c>
      <c r="C517" s="293">
        <v>4161</v>
      </c>
      <c r="D517" s="228">
        <v>3661</v>
      </c>
      <c r="E517" s="228">
        <v>2449</v>
      </c>
      <c r="F517" s="228">
        <v>1210</v>
      </c>
      <c r="H517" s="233">
        <f t="shared" si="60"/>
        <v>2.56</v>
      </c>
      <c r="I517" s="233">
        <f t="shared" si="61"/>
        <v>1.3116666666666668</v>
      </c>
      <c r="J517" s="233">
        <f t="shared" si="62"/>
        <v>6.2638888888888893</v>
      </c>
      <c r="K517" s="233">
        <f t="shared" si="63"/>
        <v>4.6689814814814818</v>
      </c>
      <c r="L517" s="233">
        <f t="shared" si="64"/>
        <v>3.2907801418439715</v>
      </c>
      <c r="M517" s="233"/>
      <c r="N517" s="233">
        <f t="shared" si="55"/>
        <v>-2.8796605031827828E-2</v>
      </c>
      <c r="O517" s="233">
        <f t="shared" si="56"/>
        <v>-4.8914285714285716E-2</v>
      </c>
      <c r="P517" s="233">
        <f t="shared" si="57"/>
        <v>-2.2429906542056073E-2</v>
      </c>
      <c r="Q517" s="233">
        <f t="shared" si="58"/>
        <v>-3.3925049309664695E-2</v>
      </c>
      <c r="R517" s="233">
        <f t="shared" si="59"/>
        <v>8.3333333333333332E-3</v>
      </c>
    </row>
    <row r="518" spans="1:18" s="64" customFormat="1" ht="13">
      <c r="A518" s="426">
        <v>40203</v>
      </c>
      <c r="B518" s="228">
        <v>3223</v>
      </c>
      <c r="C518" s="293">
        <v>4204</v>
      </c>
      <c r="D518" s="228">
        <v>3708</v>
      </c>
      <c r="E518" s="228">
        <v>2429</v>
      </c>
      <c r="F518" s="228">
        <v>1208</v>
      </c>
      <c r="H518" s="233">
        <f t="shared" si="60"/>
        <v>2.4105820105820106</v>
      </c>
      <c r="I518" s="233">
        <f t="shared" si="61"/>
        <v>1.1681279009798866</v>
      </c>
      <c r="J518" s="233">
        <f t="shared" si="62"/>
        <v>6.2280701754385968</v>
      </c>
      <c r="K518" s="233">
        <f t="shared" si="63"/>
        <v>4.5711009174311927</v>
      </c>
      <c r="L518" s="233">
        <f t="shared" si="64"/>
        <v>3.2989323843416369</v>
      </c>
      <c r="M518" s="233"/>
      <c r="N518" s="233">
        <f t="shared" si="55"/>
        <v>-2.1851289833080424E-2</v>
      </c>
      <c r="O518" s="233">
        <f t="shared" si="56"/>
        <v>-4.6928134209929723E-2</v>
      </c>
      <c r="P518" s="233">
        <f t="shared" si="57"/>
        <v>8.1566068515497546E-3</v>
      </c>
      <c r="Q518" s="233">
        <f t="shared" si="58"/>
        <v>-3.8781163434903045E-2</v>
      </c>
      <c r="R518" s="233">
        <f t="shared" si="59"/>
        <v>2.4896265560165973E-3</v>
      </c>
    </row>
    <row r="519" spans="1:18" s="64" customFormat="1" ht="13">
      <c r="A519" s="426">
        <v>40204</v>
      </c>
      <c r="B519" s="228">
        <v>3205</v>
      </c>
      <c r="C519" s="293">
        <v>4193</v>
      </c>
      <c r="D519" s="228">
        <v>3695</v>
      </c>
      <c r="E519" s="228">
        <v>2395</v>
      </c>
      <c r="F519" s="228">
        <v>1203</v>
      </c>
      <c r="H519" s="233">
        <f t="shared" si="60"/>
        <v>2.2704081632653059</v>
      </c>
      <c r="I519" s="233">
        <f t="shared" si="61"/>
        <v>1.0634842519685039</v>
      </c>
      <c r="J519" s="233">
        <f t="shared" si="62"/>
        <v>5.9585687382297552</v>
      </c>
      <c r="K519" s="233">
        <f t="shared" si="63"/>
        <v>4.4063205417607225</v>
      </c>
      <c r="L519" s="233">
        <f t="shared" si="64"/>
        <v>3.2811387900355871</v>
      </c>
      <c r="M519" s="233"/>
      <c r="N519" s="233">
        <f t="shared" si="55"/>
        <v>-9.3516209476309225E-4</v>
      </c>
      <c r="O519" s="233">
        <f t="shared" si="56"/>
        <v>4.5519885002395779E-3</v>
      </c>
      <c r="P519" s="233">
        <f t="shared" si="57"/>
        <v>2.0154610712313639E-2</v>
      </c>
      <c r="Q519" s="233">
        <f t="shared" si="58"/>
        <v>-4.5816733067729085E-2</v>
      </c>
      <c r="R519" s="233">
        <f t="shared" si="59"/>
        <v>-5.7851239669421484E-3</v>
      </c>
    </row>
    <row r="520" spans="1:18" s="64" customFormat="1" ht="13">
      <c r="A520" s="426">
        <v>40205</v>
      </c>
      <c r="B520" s="228">
        <v>3118</v>
      </c>
      <c r="C520" s="293">
        <v>4019</v>
      </c>
      <c r="D520" s="228">
        <v>3630</v>
      </c>
      <c r="E520" s="228">
        <v>2356</v>
      </c>
      <c r="F520" s="228">
        <v>1192</v>
      </c>
      <c r="H520" s="233">
        <f t="shared" si="60"/>
        <v>2.1336683417085429</v>
      </c>
      <c r="I520" s="233">
        <f t="shared" si="61"/>
        <v>0.96144460712542701</v>
      </c>
      <c r="J520" s="233">
        <f t="shared" si="62"/>
        <v>5.4590747330960854</v>
      </c>
      <c r="K520" s="233">
        <f t="shared" si="63"/>
        <v>4.2825112107623315</v>
      </c>
      <c r="L520" s="233">
        <f t="shared" si="64"/>
        <v>3.2724014336917562</v>
      </c>
      <c r="M520" s="233"/>
      <c r="N520" s="233">
        <f t="shared" si="55"/>
        <v>-1.266624445851805E-2</v>
      </c>
      <c r="O520" s="233">
        <f t="shared" si="56"/>
        <v>-9.8546440009854644E-3</v>
      </c>
      <c r="P520" s="233">
        <f t="shared" si="57"/>
        <v>1.1423794928949568E-2</v>
      </c>
      <c r="Q520" s="233">
        <f t="shared" si="58"/>
        <v>-5.3054662379421219E-2</v>
      </c>
      <c r="R520" s="233">
        <f t="shared" si="59"/>
        <v>-1.8930041152263374E-2</v>
      </c>
    </row>
    <row r="521" spans="1:18" s="64" customFormat="1" ht="13">
      <c r="A521" s="426">
        <v>40206</v>
      </c>
      <c r="B521" s="228">
        <v>2963</v>
      </c>
      <c r="C521" s="293">
        <v>3706</v>
      </c>
      <c r="D521" s="228">
        <v>3523</v>
      </c>
      <c r="E521" s="228">
        <v>2313</v>
      </c>
      <c r="F521" s="228">
        <v>1177</v>
      </c>
      <c r="H521" s="233">
        <f t="shared" si="60"/>
        <v>1.951195219123506</v>
      </c>
      <c r="I521" s="233">
        <f t="shared" si="61"/>
        <v>0.82113022113022116</v>
      </c>
      <c r="J521" s="233">
        <f t="shared" si="62"/>
        <v>4.9914965986394559</v>
      </c>
      <c r="K521" s="233">
        <f t="shared" si="63"/>
        <v>4.0282608695652176</v>
      </c>
      <c r="L521" s="233">
        <f t="shared" si="64"/>
        <v>3.1590106007067136</v>
      </c>
      <c r="M521" s="233"/>
      <c r="N521" s="233">
        <f t="shared" ref="N521:N584" si="65">((B521-(LOOKUP(A516,B516)))/(LOOKUP(A516,B516)))</f>
        <v>-6.529968454258675E-2</v>
      </c>
      <c r="O521" s="233">
        <f t="shared" ref="O521:O584" si="66">((C521-(LOOKUP(A516,C516)))/(LOOKUP(A516,C516)))</f>
        <v>-9.4993894993894989E-2</v>
      </c>
      <c r="P521" s="233">
        <f t="shared" ref="P521:P584" si="67">((D521-(LOOKUP(A516,D516)))/(LOOKUP(A516,D516)))</f>
        <v>-2.3288051011921263E-2</v>
      </c>
      <c r="Q521" s="233">
        <f t="shared" ref="Q521:Q584" si="68">((E521-(LOOKUP(A516,E516)))/(LOOKUP(A516,E516)))</f>
        <v>-6.0519902518277824E-2</v>
      </c>
      <c r="R521" s="233">
        <f t="shared" ref="R521:R584" si="69">((F521-(LOOKUP(A516,F516)))/(LOOKUP(A516,F516)))</f>
        <v>-2.8877887788778877E-2</v>
      </c>
    </row>
    <row r="522" spans="1:18" s="64" customFormat="1" ht="13">
      <c r="A522" s="426">
        <v>40207</v>
      </c>
      <c r="B522" s="228">
        <v>2848</v>
      </c>
      <c r="C522" s="293">
        <v>3494</v>
      </c>
      <c r="D522" s="228">
        <v>3420</v>
      </c>
      <c r="E522" s="228">
        <v>2271</v>
      </c>
      <c r="F522" s="228">
        <v>1163</v>
      </c>
      <c r="H522" s="233">
        <f t="shared" si="60"/>
        <v>1.8086785009861932</v>
      </c>
      <c r="I522" s="233">
        <f t="shared" si="61"/>
        <v>0.7417746759720838</v>
      </c>
      <c r="J522" s="233">
        <f t="shared" si="62"/>
        <v>4.4028436018957349</v>
      </c>
      <c r="K522" s="233">
        <f t="shared" si="63"/>
        <v>3.8012684989429175</v>
      </c>
      <c r="L522" s="233">
        <f t="shared" si="64"/>
        <v>3.010344827586207</v>
      </c>
      <c r="M522" s="233"/>
      <c r="N522" s="233">
        <f t="shared" si="65"/>
        <v>-0.1111111111111111</v>
      </c>
      <c r="O522" s="233">
        <f t="shared" si="66"/>
        <v>-0.16029800528719057</v>
      </c>
      <c r="P522" s="233">
        <f t="shared" si="67"/>
        <v>-6.5829008467631789E-2</v>
      </c>
      <c r="Q522" s="233">
        <f t="shared" si="68"/>
        <v>-7.2682727643936296E-2</v>
      </c>
      <c r="R522" s="233">
        <f t="shared" si="69"/>
        <v>-3.884297520661157E-2</v>
      </c>
    </row>
    <row r="523" spans="1:18" s="64" customFormat="1" ht="13">
      <c r="A523" s="426">
        <v>40210</v>
      </c>
      <c r="B523" s="228">
        <v>2745</v>
      </c>
      <c r="C523" s="293">
        <v>3317</v>
      </c>
      <c r="D523" s="228">
        <v>3298</v>
      </c>
      <c r="E523" s="228">
        <v>2233</v>
      </c>
      <c r="F523" s="228">
        <v>1150</v>
      </c>
      <c r="H523" s="233">
        <f t="shared" si="60"/>
        <v>1.6496138996138996</v>
      </c>
      <c r="I523" s="233">
        <f t="shared" si="61"/>
        <v>0.68204868154158216</v>
      </c>
      <c r="J523" s="233">
        <f t="shared" si="62"/>
        <v>3.5869262865090406</v>
      </c>
      <c r="K523" s="233">
        <f t="shared" si="63"/>
        <v>3.5758196721311477</v>
      </c>
      <c r="L523" s="233">
        <f t="shared" si="64"/>
        <v>2.8983050847457625</v>
      </c>
      <c r="M523" s="233"/>
      <c r="N523" s="233">
        <f t="shared" si="65"/>
        <v>-0.14830902885510394</v>
      </c>
      <c r="O523" s="233">
        <f t="shared" si="66"/>
        <v>-0.21098953377735491</v>
      </c>
      <c r="P523" s="233">
        <f t="shared" si="67"/>
        <v>-0.11057173678532901</v>
      </c>
      <c r="Q523" s="233">
        <f t="shared" si="68"/>
        <v>-8.069164265129683E-2</v>
      </c>
      <c r="R523" s="233">
        <f t="shared" si="69"/>
        <v>-4.8013245033112585E-2</v>
      </c>
    </row>
    <row r="524" spans="1:18" s="64" customFormat="1" ht="13">
      <c r="A524" s="426">
        <v>40211</v>
      </c>
      <c r="B524" s="228">
        <v>2691</v>
      </c>
      <c r="C524" s="293">
        <v>3302</v>
      </c>
      <c r="D524" s="228">
        <v>3144</v>
      </c>
      <c r="E524" s="228">
        <v>2209</v>
      </c>
      <c r="F524" s="228">
        <v>1138</v>
      </c>
      <c r="H524" s="233">
        <f t="shared" si="60"/>
        <v>1.5149532710280373</v>
      </c>
      <c r="I524" s="233">
        <f t="shared" si="61"/>
        <v>0.66683493185259968</v>
      </c>
      <c r="J524" s="233">
        <f t="shared" si="62"/>
        <v>2.9547169811320755</v>
      </c>
      <c r="K524" s="233">
        <f t="shared" si="63"/>
        <v>3.314453125</v>
      </c>
      <c r="L524" s="233">
        <f t="shared" si="64"/>
        <v>2.7933333333333334</v>
      </c>
      <c r="M524" s="233"/>
      <c r="N524" s="233">
        <f t="shared" si="65"/>
        <v>-0.16037441497659907</v>
      </c>
      <c r="O524" s="233">
        <f t="shared" si="66"/>
        <v>-0.21249701884092534</v>
      </c>
      <c r="P524" s="233">
        <f t="shared" si="67"/>
        <v>-0.14912043301759134</v>
      </c>
      <c r="Q524" s="233">
        <f t="shared" si="68"/>
        <v>-7.7661795407098125E-2</v>
      </c>
      <c r="R524" s="233">
        <f t="shared" si="69"/>
        <v>-5.4031587697423111E-2</v>
      </c>
    </row>
    <row r="525" spans="1:18" s="64" customFormat="1" ht="13">
      <c r="A525" s="426">
        <v>40212</v>
      </c>
      <c r="B525" s="228">
        <v>2673</v>
      </c>
      <c r="C525" s="293">
        <v>3309</v>
      </c>
      <c r="D525" s="228">
        <v>3100</v>
      </c>
      <c r="E525" s="228">
        <v>2186</v>
      </c>
      <c r="F525" s="228">
        <v>1126</v>
      </c>
      <c r="H525" s="233">
        <f t="shared" si="60"/>
        <v>1.43221110100091</v>
      </c>
      <c r="I525" s="233">
        <f t="shared" si="61"/>
        <v>0.65119760479041922</v>
      </c>
      <c r="J525" s="233">
        <f t="shared" si="62"/>
        <v>2.6817102137767219</v>
      </c>
      <c r="K525" s="233">
        <f t="shared" si="63"/>
        <v>3.1013133208255161</v>
      </c>
      <c r="L525" s="233">
        <f t="shared" si="64"/>
        <v>2.6677524429967425</v>
      </c>
      <c r="M525" s="233"/>
      <c r="N525" s="233">
        <f t="shared" si="65"/>
        <v>-0.14271969211032715</v>
      </c>
      <c r="O525" s="233">
        <f t="shared" si="66"/>
        <v>-0.17666086091067429</v>
      </c>
      <c r="P525" s="233">
        <f t="shared" si="67"/>
        <v>-0.14600550964187328</v>
      </c>
      <c r="Q525" s="233">
        <f t="shared" si="68"/>
        <v>-7.2156196943972836E-2</v>
      </c>
      <c r="R525" s="233">
        <f t="shared" si="69"/>
        <v>-5.5369127516778527E-2</v>
      </c>
    </row>
    <row r="526" spans="1:18" s="64" customFormat="1" ht="13">
      <c r="A526" s="426">
        <v>40213</v>
      </c>
      <c r="B526" s="228">
        <v>2685</v>
      </c>
      <c r="C526" s="293">
        <v>3371</v>
      </c>
      <c r="D526" s="228">
        <v>3109</v>
      </c>
      <c r="E526" s="228">
        <v>2167</v>
      </c>
      <c r="F526" s="228">
        <v>1115</v>
      </c>
      <c r="H526" s="233">
        <f t="shared" si="60"/>
        <v>1.3388501742160279</v>
      </c>
      <c r="I526" s="233">
        <f t="shared" si="61"/>
        <v>0.61060678451982797</v>
      </c>
      <c r="J526" s="233">
        <f t="shared" si="62"/>
        <v>2.5289443813847901</v>
      </c>
      <c r="K526" s="233">
        <f t="shared" si="63"/>
        <v>2.8974820143884892</v>
      </c>
      <c r="L526" s="233">
        <f t="shared" si="64"/>
        <v>2.484375</v>
      </c>
      <c r="M526" s="233"/>
      <c r="N526" s="233">
        <f t="shared" si="65"/>
        <v>-9.3823827202159968E-2</v>
      </c>
      <c r="O526" s="233">
        <f t="shared" si="66"/>
        <v>-9.0393955747436583E-2</v>
      </c>
      <c r="P526" s="233">
        <f t="shared" si="67"/>
        <v>-0.11751348282713596</v>
      </c>
      <c r="Q526" s="233">
        <f t="shared" si="68"/>
        <v>-6.3121487246000862E-2</v>
      </c>
      <c r="R526" s="233">
        <f t="shared" si="69"/>
        <v>-5.2676295666949875E-2</v>
      </c>
    </row>
    <row r="527" spans="1:18" s="64" customFormat="1" ht="13">
      <c r="A527" s="426">
        <v>40214</v>
      </c>
      <c r="B527" s="228">
        <v>2715</v>
      </c>
      <c r="C527" s="293">
        <v>3474</v>
      </c>
      <c r="D527" s="228">
        <v>3141</v>
      </c>
      <c r="E527" s="228">
        <v>2156</v>
      </c>
      <c r="F527" s="228">
        <v>1095</v>
      </c>
      <c r="H527" s="233">
        <f t="shared" si="60"/>
        <v>1.0630699088145896</v>
      </c>
      <c r="I527" s="233">
        <f t="shared" si="61"/>
        <v>0.45966386554621846</v>
      </c>
      <c r="J527" s="233">
        <f t="shared" si="62"/>
        <v>2.141</v>
      </c>
      <c r="K527" s="233">
        <f t="shared" si="63"/>
        <v>2.1659324522760648</v>
      </c>
      <c r="L527" s="233">
        <f t="shared" si="64"/>
        <v>2.1019830028328612</v>
      </c>
      <c r="M527" s="233"/>
      <c r="N527" s="233">
        <f t="shared" si="65"/>
        <v>-4.6699438202247194E-2</v>
      </c>
      <c r="O527" s="233">
        <f t="shared" si="66"/>
        <v>-5.7240984544934172E-3</v>
      </c>
      <c r="P527" s="233">
        <f t="shared" si="67"/>
        <v>-8.1578947368421056E-2</v>
      </c>
      <c r="Q527" s="233">
        <f t="shared" si="68"/>
        <v>-5.0638485248789077E-2</v>
      </c>
      <c r="R527" s="233">
        <f t="shared" si="69"/>
        <v>-5.8469475494411005E-2</v>
      </c>
    </row>
    <row r="528" spans="1:18" s="64" customFormat="1" ht="13">
      <c r="A528" s="426">
        <v>40217</v>
      </c>
      <c r="B528" s="228">
        <v>2722</v>
      </c>
      <c r="C528" s="293">
        <v>3515</v>
      </c>
      <c r="D528" s="228">
        <v>3142</v>
      </c>
      <c r="E528" s="228">
        <v>2141</v>
      </c>
      <c r="F528" s="228">
        <v>1076</v>
      </c>
      <c r="H528" s="233">
        <f t="shared" si="60"/>
        <v>0.81708945260347132</v>
      </c>
      <c r="I528" s="233">
        <f t="shared" si="61"/>
        <v>0.28566203365032916</v>
      </c>
      <c r="J528" s="233">
        <f t="shared" si="62"/>
        <v>1.7854609929078014</v>
      </c>
      <c r="K528" s="233">
        <f t="shared" si="63"/>
        <v>1.7343550446998723</v>
      </c>
      <c r="L528" s="233">
        <f t="shared" si="64"/>
        <v>1.8390501319261214</v>
      </c>
      <c r="M528" s="233"/>
      <c r="N528" s="233">
        <f t="shared" si="65"/>
        <v>-8.378870673952642E-3</v>
      </c>
      <c r="O528" s="233">
        <f t="shared" si="66"/>
        <v>5.9692493216762135E-2</v>
      </c>
      <c r="P528" s="233">
        <f t="shared" si="67"/>
        <v>-4.7301394784718009E-2</v>
      </c>
      <c r="Q528" s="233">
        <f t="shared" si="68"/>
        <v>-4.1200179131213613E-2</v>
      </c>
      <c r="R528" s="233">
        <f t="shared" si="69"/>
        <v>-6.4347826086956522E-2</v>
      </c>
    </row>
    <row r="529" spans="1:18" s="64" customFormat="1" ht="13">
      <c r="A529" s="426">
        <v>40218</v>
      </c>
      <c r="B529" s="228">
        <v>2706</v>
      </c>
      <c r="C529" s="293">
        <v>3486</v>
      </c>
      <c r="D529" s="228">
        <v>3128</v>
      </c>
      <c r="E529" s="228">
        <v>2128</v>
      </c>
      <c r="F529" s="228">
        <v>1069</v>
      </c>
      <c r="H529" s="233">
        <f t="shared" si="60"/>
        <v>0.6479902557856273</v>
      </c>
      <c r="I529" s="233">
        <f t="shared" si="61"/>
        <v>0.16238746248749583</v>
      </c>
      <c r="J529" s="233">
        <f t="shared" si="62"/>
        <v>1.5003996802557953</v>
      </c>
      <c r="K529" s="233">
        <f t="shared" si="63"/>
        <v>1.4918032786885247</v>
      </c>
      <c r="L529" s="233">
        <f t="shared" si="64"/>
        <v>1.6460396039603959</v>
      </c>
      <c r="M529" s="233"/>
      <c r="N529" s="233">
        <f t="shared" si="65"/>
        <v>5.5741360089186179E-3</v>
      </c>
      <c r="O529" s="233">
        <f t="shared" si="66"/>
        <v>5.5723803755299818E-2</v>
      </c>
      <c r="P529" s="233">
        <f t="shared" si="67"/>
        <v>-5.0890585241730284E-3</v>
      </c>
      <c r="Q529" s="233">
        <f t="shared" si="68"/>
        <v>-3.6668175645088279E-2</v>
      </c>
      <c r="R529" s="233">
        <f t="shared" si="69"/>
        <v>-6.0632688927943761E-2</v>
      </c>
    </row>
    <row r="530" spans="1:18" s="64" customFormat="1" ht="13">
      <c r="A530" s="426">
        <v>40219</v>
      </c>
      <c r="B530" s="228">
        <v>2630</v>
      </c>
      <c r="C530" s="293">
        <v>3310</v>
      </c>
      <c r="D530" s="228">
        <v>3087</v>
      </c>
      <c r="E530" s="228">
        <v>2111</v>
      </c>
      <c r="F530" s="228">
        <v>1057</v>
      </c>
      <c r="H530" s="233">
        <f t="shared" si="60"/>
        <v>0.44903581267217629</v>
      </c>
      <c r="I530" s="233">
        <f t="shared" si="61"/>
        <v>-1.0167464114832535E-2</v>
      </c>
      <c r="J530" s="233">
        <f t="shared" si="62"/>
        <v>1.2483612527312455</v>
      </c>
      <c r="K530" s="233">
        <f t="shared" si="63"/>
        <v>1.2267932489451476</v>
      </c>
      <c r="L530" s="233">
        <f t="shared" si="64"/>
        <v>1.4988179669030732</v>
      </c>
      <c r="M530" s="233"/>
      <c r="N530" s="233">
        <f t="shared" si="65"/>
        <v>-1.6086793864571642E-2</v>
      </c>
      <c r="O530" s="233">
        <f t="shared" si="66"/>
        <v>3.0220610456331218E-4</v>
      </c>
      <c r="P530" s="233">
        <f t="shared" si="67"/>
        <v>-4.193548387096774E-3</v>
      </c>
      <c r="Q530" s="233">
        <f t="shared" si="68"/>
        <v>-3.4309240622140899E-2</v>
      </c>
      <c r="R530" s="233">
        <f t="shared" si="69"/>
        <v>-6.1278863232682057E-2</v>
      </c>
    </row>
    <row r="531" spans="1:18" s="64" customFormat="1" ht="13">
      <c r="A531" s="426">
        <v>40220</v>
      </c>
      <c r="B531" s="228">
        <v>2575</v>
      </c>
      <c r="C531" s="293">
        <v>3224</v>
      </c>
      <c r="D531" s="228">
        <v>3045</v>
      </c>
      <c r="E531" s="228">
        <v>2076</v>
      </c>
      <c r="F531" s="228">
        <v>1045</v>
      </c>
      <c r="H531" s="233">
        <f t="shared" si="60"/>
        <v>0.30445795339412363</v>
      </c>
      <c r="I531" s="233">
        <f t="shared" si="61"/>
        <v>-0.11086596800882516</v>
      </c>
      <c r="J531" s="233">
        <f t="shared" si="62"/>
        <v>1.0059288537549407</v>
      </c>
      <c r="K531" s="233">
        <f t="shared" si="63"/>
        <v>1.0253658536585366</v>
      </c>
      <c r="L531" s="233">
        <f t="shared" si="64"/>
        <v>1.3068432671081678</v>
      </c>
      <c r="M531" s="233"/>
      <c r="N531" s="233">
        <f t="shared" si="65"/>
        <v>-4.0968342644320296E-2</v>
      </c>
      <c r="O531" s="233">
        <f t="shared" si="66"/>
        <v>-4.3607238208246808E-2</v>
      </c>
      <c r="P531" s="233">
        <f t="shared" si="67"/>
        <v>-2.0585397233837247E-2</v>
      </c>
      <c r="Q531" s="233">
        <f t="shared" si="68"/>
        <v>-4.1993539455468389E-2</v>
      </c>
      <c r="R531" s="233">
        <f t="shared" si="69"/>
        <v>-6.2780269058295965E-2</v>
      </c>
    </row>
    <row r="532" spans="1:18" s="64" customFormat="1" ht="13">
      <c r="A532" s="426">
        <v>40221</v>
      </c>
      <c r="B532" s="228">
        <v>2571</v>
      </c>
      <c r="C532" s="293">
        <v>3259</v>
      </c>
      <c r="D532" s="228">
        <v>3028</v>
      </c>
      <c r="E532" s="228">
        <v>2048</v>
      </c>
      <c r="F532" s="228">
        <v>1038</v>
      </c>
      <c r="H532" s="233">
        <f t="shared" si="60"/>
        <v>0.25109489051094891</v>
      </c>
      <c r="I532" s="233">
        <f t="shared" si="61"/>
        <v>-0.14730507587650446</v>
      </c>
      <c r="J532" s="233">
        <f t="shared" si="62"/>
        <v>0.996044825313118</v>
      </c>
      <c r="K532" s="233">
        <f t="shared" si="63"/>
        <v>0.88062442607897151</v>
      </c>
      <c r="L532" s="233">
        <f t="shared" si="64"/>
        <v>1.2419006479481642</v>
      </c>
      <c r="M532" s="233"/>
      <c r="N532" s="233">
        <f t="shared" si="65"/>
        <v>-5.3038674033149172E-2</v>
      </c>
      <c r="O532" s="233">
        <f t="shared" si="66"/>
        <v>-6.1888313183649971E-2</v>
      </c>
      <c r="P532" s="233">
        <f t="shared" si="67"/>
        <v>-3.5975803884113339E-2</v>
      </c>
      <c r="Q532" s="233">
        <f t="shared" si="68"/>
        <v>-5.0092764378478663E-2</v>
      </c>
      <c r="R532" s="233">
        <f t="shared" si="69"/>
        <v>-5.2054794520547946E-2</v>
      </c>
    </row>
    <row r="533" spans="1:18" s="64" customFormat="1" ht="13">
      <c r="A533" s="426">
        <v>40224</v>
      </c>
      <c r="B533" s="228">
        <v>2566</v>
      </c>
      <c r="C533" s="293">
        <v>3270</v>
      </c>
      <c r="D533" s="228">
        <v>3011</v>
      </c>
      <c r="E533" s="228">
        <v>2035</v>
      </c>
      <c r="F533" s="228">
        <v>1035</v>
      </c>
      <c r="H533" s="233">
        <f t="shared" si="60"/>
        <v>0.29009552538964306</v>
      </c>
      <c r="I533" s="233">
        <f t="shared" si="61"/>
        <v>-8.3263246425567705E-2</v>
      </c>
      <c r="J533" s="233">
        <f t="shared" si="62"/>
        <v>1.0289757412398921</v>
      </c>
      <c r="K533" s="233">
        <f t="shared" si="63"/>
        <v>0.77264808362369342</v>
      </c>
      <c r="L533" s="233">
        <f t="shared" si="64"/>
        <v>1.1927966101694916</v>
      </c>
      <c r="M533" s="233"/>
      <c r="N533" s="233">
        <f t="shared" si="65"/>
        <v>-5.7310800881704628E-2</v>
      </c>
      <c r="O533" s="233">
        <f t="shared" si="66"/>
        <v>-6.9701280227596016E-2</v>
      </c>
      <c r="P533" s="233">
        <f t="shared" si="67"/>
        <v>-4.1693189051559519E-2</v>
      </c>
      <c r="Q533" s="233">
        <f t="shared" si="68"/>
        <v>-4.950957496496964E-2</v>
      </c>
      <c r="R533" s="233">
        <f t="shared" si="69"/>
        <v>-3.8104089219330853E-2</v>
      </c>
    </row>
    <row r="534" spans="1:18" s="64" customFormat="1" ht="13">
      <c r="A534" s="426">
        <v>40225</v>
      </c>
      <c r="B534" s="228">
        <v>2598</v>
      </c>
      <c r="C534" s="293">
        <v>3380</v>
      </c>
      <c r="D534" s="228">
        <v>3021</v>
      </c>
      <c r="E534" s="228">
        <v>2028</v>
      </c>
      <c r="F534" s="228">
        <v>1031</v>
      </c>
      <c r="H534" s="233">
        <f t="shared" si="60"/>
        <v>0.36163522012578614</v>
      </c>
      <c r="I534" s="233">
        <f t="shared" si="61"/>
        <v>1.3493253373313344E-2</v>
      </c>
      <c r="J534" s="233">
        <f t="shared" si="62"/>
        <v>1.1593995711222302</v>
      </c>
      <c r="K534" s="233">
        <f t="shared" si="63"/>
        <v>0.70420168067226896</v>
      </c>
      <c r="L534" s="233">
        <f t="shared" si="64"/>
        <v>1.1705263157894736</v>
      </c>
      <c r="M534" s="233"/>
      <c r="N534" s="233">
        <f t="shared" si="65"/>
        <v>-3.9911308203991129E-2</v>
      </c>
      <c r="O534" s="233">
        <f t="shared" si="66"/>
        <v>-3.0407343660355707E-2</v>
      </c>
      <c r="P534" s="233">
        <f t="shared" si="67"/>
        <v>-3.4207161125319692E-2</v>
      </c>
      <c r="Q534" s="233">
        <f t="shared" si="68"/>
        <v>-4.6992481203007516E-2</v>
      </c>
      <c r="R534" s="233">
        <f t="shared" si="69"/>
        <v>-3.5547240411599623E-2</v>
      </c>
    </row>
    <row r="535" spans="1:18" s="64" customFormat="1" ht="13">
      <c r="A535" s="426">
        <v>40226</v>
      </c>
      <c r="B535" s="228">
        <v>2661</v>
      </c>
      <c r="C535" s="293">
        <v>3523</v>
      </c>
      <c r="D535" s="228">
        <v>3080</v>
      </c>
      <c r="E535" s="228">
        <v>2029</v>
      </c>
      <c r="F535" s="228">
        <v>1030</v>
      </c>
      <c r="H535" s="233">
        <f t="shared" si="60"/>
        <v>0.44149512459371615</v>
      </c>
      <c r="I535" s="233">
        <f t="shared" si="61"/>
        <v>0.11135646687697161</v>
      </c>
      <c r="J535" s="233">
        <f t="shared" si="62"/>
        <v>1.3071161048689139</v>
      </c>
      <c r="K535" s="233">
        <f t="shared" si="63"/>
        <v>0.67824648469809756</v>
      </c>
      <c r="L535" s="233">
        <f t="shared" si="64"/>
        <v>1.150313152400835</v>
      </c>
      <c r="M535" s="233"/>
      <c r="N535" s="233">
        <f t="shared" si="65"/>
        <v>1.1787072243346007E-2</v>
      </c>
      <c r="O535" s="233">
        <f t="shared" si="66"/>
        <v>6.4350453172205432E-2</v>
      </c>
      <c r="P535" s="233">
        <f t="shared" si="67"/>
        <v>-2.2675736961451248E-3</v>
      </c>
      <c r="Q535" s="233">
        <f t="shared" si="68"/>
        <v>-3.8844149692089054E-2</v>
      </c>
      <c r="R535" s="233">
        <f t="shared" si="69"/>
        <v>-2.5543992431409649E-2</v>
      </c>
    </row>
    <row r="536" spans="1:18" s="64" customFormat="1" ht="13">
      <c r="A536" s="426">
        <v>40227</v>
      </c>
      <c r="B536" s="228">
        <v>2704</v>
      </c>
      <c r="C536" s="293">
        <v>3570</v>
      </c>
      <c r="D536" s="228">
        <v>3138</v>
      </c>
      <c r="E536" s="228">
        <v>2053</v>
      </c>
      <c r="F536" s="228">
        <v>1043</v>
      </c>
      <c r="H536" s="233">
        <f t="shared" si="60"/>
        <v>0.42691292875989445</v>
      </c>
      <c r="I536" s="233">
        <f t="shared" si="61"/>
        <v>6.3766388557806919E-2</v>
      </c>
      <c r="J536" s="233">
        <f t="shared" si="62"/>
        <v>1.4045977011494253</v>
      </c>
      <c r="K536" s="233">
        <f t="shared" si="63"/>
        <v>0.69249793899422918</v>
      </c>
      <c r="L536" s="233">
        <f t="shared" si="64"/>
        <v>1.1639004149377594</v>
      </c>
      <c r="M536" s="233"/>
      <c r="N536" s="233">
        <f t="shared" si="65"/>
        <v>5.0097087378640777E-2</v>
      </c>
      <c r="O536" s="233">
        <f t="shared" si="66"/>
        <v>0.10732009925558313</v>
      </c>
      <c r="P536" s="233">
        <f t="shared" si="67"/>
        <v>3.0541871921182268E-2</v>
      </c>
      <c r="Q536" s="233">
        <f t="shared" si="68"/>
        <v>-1.1078998073217727E-2</v>
      </c>
      <c r="R536" s="233">
        <f t="shared" si="69"/>
        <v>-1.9138755980861245E-3</v>
      </c>
    </row>
    <row r="537" spans="1:18" s="64" customFormat="1" ht="13">
      <c r="A537" s="426">
        <v>40228</v>
      </c>
      <c r="B537" s="228">
        <v>2714</v>
      </c>
      <c r="C537" s="293">
        <v>3517</v>
      </c>
      <c r="D537" s="228">
        <v>3179</v>
      </c>
      <c r="E537" s="228">
        <v>2077</v>
      </c>
      <c r="F537" s="228">
        <v>1055</v>
      </c>
      <c r="H537" s="233">
        <f t="shared" si="60"/>
        <v>0.36656596173212486</v>
      </c>
      <c r="I537" s="233">
        <f t="shared" si="61"/>
        <v>-1.9514914970727628E-2</v>
      </c>
      <c r="J537" s="233">
        <f t="shared" si="62"/>
        <v>1.3513313609467457</v>
      </c>
      <c r="K537" s="233">
        <f t="shared" si="63"/>
        <v>0.68724614134849715</v>
      </c>
      <c r="L537" s="233">
        <f t="shared" si="64"/>
        <v>1.153061224489796</v>
      </c>
      <c r="M537" s="233"/>
      <c r="N537" s="233">
        <f t="shared" si="65"/>
        <v>5.5620381174640215E-2</v>
      </c>
      <c r="O537" s="233">
        <f t="shared" si="66"/>
        <v>7.9165388155876038E-2</v>
      </c>
      <c r="P537" s="233">
        <f t="shared" si="67"/>
        <v>4.9867899603698813E-2</v>
      </c>
      <c r="Q537" s="233">
        <f t="shared" si="68"/>
        <v>1.416015625E-2</v>
      </c>
      <c r="R537" s="233">
        <f t="shared" si="69"/>
        <v>1.6377649325626204E-2</v>
      </c>
    </row>
    <row r="538" spans="1:18" s="64" customFormat="1" ht="13">
      <c r="A538" s="426">
        <v>40231</v>
      </c>
      <c r="B538" s="228">
        <v>2721</v>
      </c>
      <c r="C538" s="293">
        <v>3476</v>
      </c>
      <c r="D538" s="228">
        <v>3218</v>
      </c>
      <c r="E538" s="228">
        <v>2103</v>
      </c>
      <c r="F538" s="228">
        <v>1067</v>
      </c>
      <c r="H538" s="233">
        <f t="shared" si="60"/>
        <v>0.32280019445794844</v>
      </c>
      <c r="I538" s="233">
        <f t="shared" si="61"/>
        <v>-6.8845432627913206E-2</v>
      </c>
      <c r="J538" s="233">
        <f t="shared" si="62"/>
        <v>1.3251445086705202</v>
      </c>
      <c r="K538" s="233">
        <f t="shared" si="63"/>
        <v>0.65460267505900871</v>
      </c>
      <c r="L538" s="233">
        <f t="shared" si="64"/>
        <v>1.083984375</v>
      </c>
      <c r="M538" s="233"/>
      <c r="N538" s="233">
        <f t="shared" si="65"/>
        <v>6.0405300077942321E-2</v>
      </c>
      <c r="O538" s="233">
        <f t="shared" si="66"/>
        <v>6.2996941896024464E-2</v>
      </c>
      <c r="P538" s="233">
        <f t="shared" si="67"/>
        <v>6.8747924277648628E-2</v>
      </c>
      <c r="Q538" s="233">
        <f t="shared" si="68"/>
        <v>3.3415233415233413E-2</v>
      </c>
      <c r="R538" s="233">
        <f t="shared" si="69"/>
        <v>3.0917874396135265E-2</v>
      </c>
    </row>
    <row r="539" spans="1:18" s="64" customFormat="1" ht="13">
      <c r="A539" s="426">
        <v>40232</v>
      </c>
      <c r="B539" s="228">
        <v>2724</v>
      </c>
      <c r="C539" s="293">
        <v>3392</v>
      </c>
      <c r="D539" s="228">
        <v>3242</v>
      </c>
      <c r="E539" s="228">
        <v>2158</v>
      </c>
      <c r="F539" s="228">
        <v>1089</v>
      </c>
      <c r="H539" s="233">
        <f t="shared" si="60"/>
        <v>0.29776083849452117</v>
      </c>
      <c r="I539" s="233">
        <f t="shared" si="61"/>
        <v>-9.9787685774946927E-2</v>
      </c>
      <c r="J539" s="233">
        <f t="shared" si="62"/>
        <v>1.2529534398888116</v>
      </c>
      <c r="K539" s="233">
        <f t="shared" si="63"/>
        <v>0.66</v>
      </c>
      <c r="L539" s="233">
        <f t="shared" si="64"/>
        <v>1.0469924812030076</v>
      </c>
      <c r="M539" s="233"/>
      <c r="N539" s="233">
        <f t="shared" si="65"/>
        <v>4.8498845265588918E-2</v>
      </c>
      <c r="O539" s="233">
        <f t="shared" si="66"/>
        <v>3.5502958579881655E-3</v>
      </c>
      <c r="P539" s="233">
        <f t="shared" si="67"/>
        <v>7.315458457464416E-2</v>
      </c>
      <c r="Q539" s="233">
        <f t="shared" si="68"/>
        <v>6.4102564102564097E-2</v>
      </c>
      <c r="R539" s="233">
        <f t="shared" si="69"/>
        <v>5.6256062075654707E-2</v>
      </c>
    </row>
    <row r="540" spans="1:18" s="64" customFormat="1" ht="13">
      <c r="A540" s="426">
        <v>40233</v>
      </c>
      <c r="B540" s="228">
        <v>2707</v>
      </c>
      <c r="C540" s="293">
        <v>3278</v>
      </c>
      <c r="D540" s="228">
        <v>3272</v>
      </c>
      <c r="E540" s="228">
        <v>2204</v>
      </c>
      <c r="F540" s="228">
        <v>1108</v>
      </c>
      <c r="H540" s="233">
        <f t="shared" si="60"/>
        <v>0.29894433781190022</v>
      </c>
      <c r="I540" s="233">
        <f t="shared" si="61"/>
        <v>-0.10167169087421211</v>
      </c>
      <c r="J540" s="233">
        <f t="shared" si="62"/>
        <v>1.2319236016371078</v>
      </c>
      <c r="K540" s="233">
        <f t="shared" si="63"/>
        <v>0.66339622641509433</v>
      </c>
      <c r="L540" s="233">
        <f t="shared" si="64"/>
        <v>1.0108892921960073</v>
      </c>
      <c r="M540" s="233"/>
      <c r="N540" s="233">
        <f t="shared" si="65"/>
        <v>1.728673431040962E-2</v>
      </c>
      <c r="O540" s="233">
        <f t="shared" si="66"/>
        <v>-6.9543003122338909E-2</v>
      </c>
      <c r="P540" s="233">
        <f t="shared" si="67"/>
        <v>6.2337662337662338E-2</v>
      </c>
      <c r="Q540" s="233">
        <f t="shared" si="68"/>
        <v>8.6249383932971907E-2</v>
      </c>
      <c r="R540" s="233">
        <f t="shared" si="69"/>
        <v>7.5728155339805828E-2</v>
      </c>
    </row>
    <row r="541" spans="1:18" s="64" customFormat="1" ht="13">
      <c r="A541" s="426">
        <v>40234</v>
      </c>
      <c r="B541" s="228">
        <v>2711</v>
      </c>
      <c r="C541" s="293">
        <v>3196</v>
      </c>
      <c r="D541" s="228">
        <v>3325</v>
      </c>
      <c r="E541" s="228">
        <v>2249</v>
      </c>
      <c r="F541" s="228">
        <v>1133</v>
      </c>
      <c r="H541" s="233">
        <f t="shared" si="60"/>
        <v>0.34875621890547265</v>
      </c>
      <c r="I541" s="233">
        <f t="shared" si="61"/>
        <v>-4.9375371802498513E-2</v>
      </c>
      <c r="J541" s="233">
        <f t="shared" si="62"/>
        <v>1.2758384668035592</v>
      </c>
      <c r="K541" s="233">
        <f t="shared" si="63"/>
        <v>0.66963622865627315</v>
      </c>
      <c r="L541" s="233">
        <f t="shared" si="64"/>
        <v>0.98423817863397545</v>
      </c>
      <c r="M541" s="233"/>
      <c r="N541" s="233">
        <f t="shared" si="65"/>
        <v>2.5887573964497044E-3</v>
      </c>
      <c r="O541" s="233">
        <f t="shared" si="66"/>
        <v>-0.10476190476190476</v>
      </c>
      <c r="P541" s="233">
        <f t="shared" si="67"/>
        <v>5.9592096876991713E-2</v>
      </c>
      <c r="Q541" s="233">
        <f t="shared" si="68"/>
        <v>9.5470043838285432E-2</v>
      </c>
      <c r="R541" s="233">
        <f t="shared" si="69"/>
        <v>8.6289549376797697E-2</v>
      </c>
    </row>
    <row r="542" spans="1:18" s="64" customFormat="1" ht="13">
      <c r="A542" s="426">
        <v>40235</v>
      </c>
      <c r="B542" s="228">
        <v>2738</v>
      </c>
      <c r="C542" s="293">
        <v>3174</v>
      </c>
      <c r="D542" s="228">
        <v>3399</v>
      </c>
      <c r="E542" s="228">
        <v>2288</v>
      </c>
      <c r="F542" s="228">
        <v>1153</v>
      </c>
      <c r="H542" s="233">
        <f t="shared" si="60"/>
        <v>0.39693877551020407</v>
      </c>
      <c r="I542" s="233">
        <f t="shared" si="61"/>
        <v>1.6005121638924456E-2</v>
      </c>
      <c r="J542" s="233">
        <f t="shared" si="62"/>
        <v>1.3122448979591836</v>
      </c>
      <c r="K542" s="233">
        <f t="shared" si="63"/>
        <v>0.65198555956678705</v>
      </c>
      <c r="L542" s="233">
        <f t="shared" si="64"/>
        <v>0.93781512605042017</v>
      </c>
      <c r="M542" s="233"/>
      <c r="N542" s="233">
        <f t="shared" si="65"/>
        <v>8.8430361090641122E-3</v>
      </c>
      <c r="O542" s="233">
        <f t="shared" si="66"/>
        <v>-9.7526300824566398E-2</v>
      </c>
      <c r="P542" s="233">
        <f t="shared" si="67"/>
        <v>6.9204152249134954E-2</v>
      </c>
      <c r="Q542" s="233">
        <f t="shared" si="68"/>
        <v>0.10158883004333173</v>
      </c>
      <c r="R542" s="233">
        <f t="shared" si="69"/>
        <v>9.2890995260663509E-2</v>
      </c>
    </row>
    <row r="543" spans="1:18" s="64" customFormat="1" ht="13">
      <c r="A543" s="426">
        <v>40238</v>
      </c>
      <c r="B543" s="228">
        <v>2760</v>
      </c>
      <c r="C543" s="293">
        <v>3163</v>
      </c>
      <c r="D543" s="228">
        <v>3448</v>
      </c>
      <c r="E543" s="228">
        <v>2316</v>
      </c>
      <c r="F543" s="228">
        <v>1166</v>
      </c>
      <c r="H543" s="233">
        <f t="shared" si="60"/>
        <v>0.41538461538461541</v>
      </c>
      <c r="I543" s="233">
        <f t="shared" si="61"/>
        <v>6.7499156260546742E-2</v>
      </c>
      <c r="J543" s="233">
        <f t="shared" si="62"/>
        <v>1.3094440723375753</v>
      </c>
      <c r="K543" s="233">
        <f t="shared" si="63"/>
        <v>0.57123473541383984</v>
      </c>
      <c r="L543" s="233">
        <f t="shared" si="64"/>
        <v>0.90834697217675942</v>
      </c>
      <c r="M543" s="233"/>
      <c r="N543" s="233">
        <f t="shared" si="65"/>
        <v>1.4332965821389196E-2</v>
      </c>
      <c r="O543" s="233">
        <f t="shared" si="66"/>
        <v>-9.0046029919447643E-2</v>
      </c>
      <c r="P543" s="233">
        <f t="shared" si="67"/>
        <v>7.1472964574269729E-2</v>
      </c>
      <c r="Q543" s="233">
        <f t="shared" si="68"/>
        <v>0.10128388017118402</v>
      </c>
      <c r="R543" s="233">
        <f t="shared" si="69"/>
        <v>9.2783505154639179E-2</v>
      </c>
    </row>
    <row r="544" spans="1:18" s="64" customFormat="1" ht="13">
      <c r="A544" s="426">
        <v>40239</v>
      </c>
      <c r="B544" s="228">
        <v>2792</v>
      </c>
      <c r="C544" s="293">
        <v>3172</v>
      </c>
      <c r="D544" s="228">
        <v>3510</v>
      </c>
      <c r="E544" s="228">
        <v>2345</v>
      </c>
      <c r="F544" s="228">
        <v>1178</v>
      </c>
      <c r="H544" s="233">
        <f t="shared" si="60"/>
        <v>0.40584088620342396</v>
      </c>
      <c r="I544" s="233">
        <f t="shared" si="61"/>
        <v>7.0536618292271341E-2</v>
      </c>
      <c r="J544" s="233">
        <f t="shared" si="62"/>
        <v>1.2762645914396886</v>
      </c>
      <c r="K544" s="233">
        <f t="shared" si="63"/>
        <v>0.53368214519293655</v>
      </c>
      <c r="L544" s="233">
        <f t="shared" si="64"/>
        <v>0.87579617834394907</v>
      </c>
      <c r="M544" s="233"/>
      <c r="N544" s="233">
        <f t="shared" si="65"/>
        <v>2.4963289280469897E-2</v>
      </c>
      <c r="O544" s="233">
        <f t="shared" si="66"/>
        <v>-6.4858490566037735E-2</v>
      </c>
      <c r="P544" s="233">
        <f t="shared" si="67"/>
        <v>8.2665021591610113E-2</v>
      </c>
      <c r="Q544" s="233">
        <f t="shared" si="68"/>
        <v>8.6654309545875816E-2</v>
      </c>
      <c r="R544" s="233">
        <f t="shared" si="69"/>
        <v>8.1726354453627179E-2</v>
      </c>
    </row>
    <row r="545" spans="1:18" s="64" customFormat="1" ht="13">
      <c r="A545" s="426">
        <v>40240</v>
      </c>
      <c r="B545" s="228">
        <v>2911</v>
      </c>
      <c r="C545" s="293">
        <v>3344</v>
      </c>
      <c r="D545" s="228">
        <v>3669</v>
      </c>
      <c r="E545" s="228">
        <v>2384</v>
      </c>
      <c r="F545" s="228">
        <v>1193</v>
      </c>
      <c r="H545" s="233">
        <f t="shared" si="60"/>
        <v>0.44538232373386294</v>
      </c>
      <c r="I545" s="233">
        <f t="shared" si="61"/>
        <v>0.14481342006162273</v>
      </c>
      <c r="J545" s="233">
        <f t="shared" si="62"/>
        <v>1.2578461538461538</v>
      </c>
      <c r="K545" s="233">
        <f t="shared" si="63"/>
        <v>0.51943913320586366</v>
      </c>
      <c r="L545" s="233">
        <f t="shared" si="64"/>
        <v>0.86406249999999996</v>
      </c>
      <c r="M545" s="233"/>
      <c r="N545" s="233">
        <f t="shared" si="65"/>
        <v>7.5360177318064284E-2</v>
      </c>
      <c r="O545" s="233">
        <f t="shared" si="66"/>
        <v>2.0134228187919462E-2</v>
      </c>
      <c r="P545" s="233">
        <f t="shared" si="67"/>
        <v>0.12133251833740831</v>
      </c>
      <c r="Q545" s="233">
        <f t="shared" si="68"/>
        <v>8.1669691470054442E-2</v>
      </c>
      <c r="R545" s="233">
        <f t="shared" si="69"/>
        <v>7.6714801444043315E-2</v>
      </c>
    </row>
    <row r="546" spans="1:18" s="64" customFormat="1" ht="13">
      <c r="A546" s="426">
        <v>40241</v>
      </c>
      <c r="B546" s="228">
        <v>3121</v>
      </c>
      <c r="C546" s="293">
        <v>3721</v>
      </c>
      <c r="D546" s="228">
        <v>3887</v>
      </c>
      <c r="E546" s="228">
        <v>2429</v>
      </c>
      <c r="F546" s="228">
        <v>1223</v>
      </c>
      <c r="H546" s="233">
        <f t="shared" si="60"/>
        <v>0.53441494591937067</v>
      </c>
      <c r="I546" s="233">
        <f t="shared" si="61"/>
        <v>0.30013976240391332</v>
      </c>
      <c r="J546" s="233">
        <f t="shared" si="62"/>
        <v>1.2598837209302325</v>
      </c>
      <c r="K546" s="233">
        <f t="shared" si="63"/>
        <v>0.53249211356466875</v>
      </c>
      <c r="L546" s="233">
        <f t="shared" si="64"/>
        <v>0.87289433384379789</v>
      </c>
      <c r="M546" s="233"/>
      <c r="N546" s="233">
        <f t="shared" si="65"/>
        <v>0.15123570638140907</v>
      </c>
      <c r="O546" s="233">
        <f t="shared" si="66"/>
        <v>0.16426783479349186</v>
      </c>
      <c r="P546" s="233">
        <f t="shared" si="67"/>
        <v>0.16902255639097744</v>
      </c>
      <c r="Q546" s="233">
        <f t="shared" si="68"/>
        <v>8.0035571365051128E-2</v>
      </c>
      <c r="R546" s="233">
        <f t="shared" si="69"/>
        <v>7.9435127978817299E-2</v>
      </c>
    </row>
    <row r="547" spans="1:18" s="64" customFormat="1" ht="13">
      <c r="A547" s="426">
        <v>40242</v>
      </c>
      <c r="B547" s="228">
        <v>3242</v>
      </c>
      <c r="C547" s="293">
        <v>3923</v>
      </c>
      <c r="D547" s="228">
        <v>4003</v>
      </c>
      <c r="E547" s="228">
        <v>2472</v>
      </c>
      <c r="F547" s="228">
        <v>1258</v>
      </c>
      <c r="H547" s="233">
        <f t="shared" si="60"/>
        <v>0.55566218809980805</v>
      </c>
      <c r="I547" s="233">
        <f t="shared" si="61"/>
        <v>0.39212207239176722</v>
      </c>
      <c r="J547" s="233">
        <f t="shared" si="62"/>
        <v>1.1057338243029984</v>
      </c>
      <c r="K547" s="233">
        <f t="shared" si="63"/>
        <v>0.54210854647535867</v>
      </c>
      <c r="L547" s="233">
        <f t="shared" si="64"/>
        <v>0.8860569715142429</v>
      </c>
      <c r="M547" s="233"/>
      <c r="N547" s="233">
        <f t="shared" si="65"/>
        <v>0.18407596785975164</v>
      </c>
      <c r="O547" s="233">
        <f t="shared" si="66"/>
        <v>0.23597983616887208</v>
      </c>
      <c r="P547" s="233">
        <f t="shared" si="67"/>
        <v>0.17769932333039129</v>
      </c>
      <c r="Q547" s="233">
        <f t="shared" si="68"/>
        <v>8.0419580419580416E-2</v>
      </c>
      <c r="R547" s="233">
        <f t="shared" si="69"/>
        <v>9.1066782307025154E-2</v>
      </c>
    </row>
    <row r="548" spans="1:18" s="64" customFormat="1" ht="13">
      <c r="A548" s="426">
        <v>40245</v>
      </c>
      <c r="B548" s="228">
        <v>3259</v>
      </c>
      <c r="C548" s="293">
        <v>3877</v>
      </c>
      <c r="D548" s="228">
        <v>4043</v>
      </c>
      <c r="E548" s="228">
        <v>2508</v>
      </c>
      <c r="F548" s="228">
        <v>1277</v>
      </c>
      <c r="H548" s="233">
        <f t="shared" si="60"/>
        <v>0.50392247346562069</v>
      </c>
      <c r="I548" s="233">
        <f t="shared" si="61"/>
        <v>0.36996466431095404</v>
      </c>
      <c r="J548" s="233">
        <f t="shared" si="62"/>
        <v>0.92891221374045807</v>
      </c>
      <c r="K548" s="233">
        <f t="shared" si="63"/>
        <v>0.51724137931034486</v>
      </c>
      <c r="L548" s="233">
        <f t="shared" si="64"/>
        <v>0.85610465116279066</v>
      </c>
      <c r="M548" s="233"/>
      <c r="N548" s="233">
        <f t="shared" si="65"/>
        <v>0.18079710144927535</v>
      </c>
      <c r="O548" s="233">
        <f t="shared" si="66"/>
        <v>0.22573506165033197</v>
      </c>
      <c r="P548" s="233">
        <f t="shared" si="67"/>
        <v>0.17256380510440836</v>
      </c>
      <c r="Q548" s="233">
        <f t="shared" si="68"/>
        <v>8.2901554404145081E-2</v>
      </c>
      <c r="R548" s="233">
        <f t="shared" si="69"/>
        <v>9.5197255574614059E-2</v>
      </c>
    </row>
    <row r="549" spans="1:18" s="64" customFormat="1" ht="13">
      <c r="A549" s="426">
        <v>40246</v>
      </c>
      <c r="B549" s="228">
        <v>3210</v>
      </c>
      <c r="C549" s="293">
        <v>3679</v>
      </c>
      <c r="D549" s="228">
        <v>4044</v>
      </c>
      <c r="E549" s="228">
        <v>2552</v>
      </c>
      <c r="F549" s="228">
        <v>1292</v>
      </c>
      <c r="H549" s="233">
        <f t="shared" si="60"/>
        <v>0.44269662921348313</v>
      </c>
      <c r="I549" s="233">
        <f t="shared" si="61"/>
        <v>0.29587883057414582</v>
      </c>
      <c r="J549" s="233">
        <f t="shared" si="62"/>
        <v>0.81345291479820625</v>
      </c>
      <c r="K549" s="233">
        <f t="shared" si="63"/>
        <v>0.51184834123222744</v>
      </c>
      <c r="L549" s="233">
        <f t="shared" si="64"/>
        <v>0.83522727272727271</v>
      </c>
      <c r="M549" s="233"/>
      <c r="N549" s="233">
        <f t="shared" si="65"/>
        <v>0.14971346704871061</v>
      </c>
      <c r="O549" s="233">
        <f t="shared" si="66"/>
        <v>0.1598360655737705</v>
      </c>
      <c r="P549" s="233">
        <f t="shared" si="67"/>
        <v>0.15213675213675212</v>
      </c>
      <c r="Q549" s="233">
        <f t="shared" si="68"/>
        <v>8.8272921108742006E-2</v>
      </c>
      <c r="R549" s="233">
        <f t="shared" si="69"/>
        <v>9.6774193548387094E-2</v>
      </c>
    </row>
    <row r="550" spans="1:18" s="64" customFormat="1" ht="13">
      <c r="A550" s="426">
        <v>40247</v>
      </c>
      <c r="B550" s="228">
        <v>3230</v>
      </c>
      <c r="C550" s="293">
        <v>3723</v>
      </c>
      <c r="D550" s="228">
        <v>4013</v>
      </c>
      <c r="E550" s="228">
        <v>2587</v>
      </c>
      <c r="F550" s="228">
        <v>1303</v>
      </c>
      <c r="H550" s="233">
        <f t="shared" si="60"/>
        <v>0.42793987621573826</v>
      </c>
      <c r="I550" s="233">
        <f t="shared" si="61"/>
        <v>0.31508300953726598</v>
      </c>
      <c r="J550" s="233">
        <f t="shared" si="62"/>
        <v>0.73272884283246975</v>
      </c>
      <c r="K550" s="233">
        <f t="shared" si="63"/>
        <v>0.51021599532983075</v>
      </c>
      <c r="L550" s="233">
        <f t="shared" si="64"/>
        <v>0.7898351648351648</v>
      </c>
      <c r="M550" s="233"/>
      <c r="N550" s="233">
        <f t="shared" si="65"/>
        <v>0.10958433527997252</v>
      </c>
      <c r="O550" s="233">
        <f t="shared" si="66"/>
        <v>0.11333732057416268</v>
      </c>
      <c r="P550" s="233">
        <f t="shared" si="67"/>
        <v>9.3758517307168165E-2</v>
      </c>
      <c r="Q550" s="233">
        <f t="shared" si="68"/>
        <v>8.5151006711409391E-2</v>
      </c>
      <c r="R550" s="233">
        <f t="shared" si="69"/>
        <v>9.2204526404023476E-2</v>
      </c>
    </row>
    <row r="551" spans="1:18" s="64" customFormat="1" ht="13">
      <c r="A551" s="426">
        <v>40248</v>
      </c>
      <c r="B551" s="228">
        <v>3316</v>
      </c>
      <c r="C551" s="293">
        <v>3894</v>
      </c>
      <c r="D551" s="228">
        <v>4090</v>
      </c>
      <c r="E551" s="228">
        <v>2628</v>
      </c>
      <c r="F551" s="228">
        <v>1314</v>
      </c>
      <c r="H551" s="233">
        <f t="shared" si="60"/>
        <v>0.44299390774586594</v>
      </c>
      <c r="I551" s="233">
        <f t="shared" si="61"/>
        <v>0.38724617028856428</v>
      </c>
      <c r="J551" s="233">
        <f t="shared" si="62"/>
        <v>0.69218038891187428</v>
      </c>
      <c r="K551" s="233">
        <f t="shared" si="63"/>
        <v>0.52083333333333337</v>
      </c>
      <c r="L551" s="233">
        <f t="shared" si="64"/>
        <v>0.74039735099337745</v>
      </c>
      <c r="M551" s="233"/>
      <c r="N551" s="233">
        <f t="shared" si="65"/>
        <v>6.2479974367190001E-2</v>
      </c>
      <c r="O551" s="233">
        <f t="shared" si="66"/>
        <v>4.6492878258532655E-2</v>
      </c>
      <c r="P551" s="233">
        <f t="shared" si="67"/>
        <v>5.2225366606637506E-2</v>
      </c>
      <c r="Q551" s="233">
        <f t="shared" si="68"/>
        <v>8.1926718814326879E-2</v>
      </c>
      <c r="R551" s="233">
        <f t="shared" si="69"/>
        <v>7.4407195421095668E-2</v>
      </c>
    </row>
    <row r="552" spans="1:18" s="64" customFormat="1" ht="13">
      <c r="A552" s="426">
        <v>40249</v>
      </c>
      <c r="B552" s="228">
        <v>3506</v>
      </c>
      <c r="C552" s="293">
        <v>4328</v>
      </c>
      <c r="D552" s="228">
        <v>4177</v>
      </c>
      <c r="E552" s="228">
        <v>2731</v>
      </c>
      <c r="F552" s="228">
        <v>1338</v>
      </c>
      <c r="H552" s="233">
        <f t="shared" si="60"/>
        <v>0.54381329810656098</v>
      </c>
      <c r="I552" s="233">
        <f t="shared" si="61"/>
        <v>0.59940872135994083</v>
      </c>
      <c r="J552" s="233">
        <f t="shared" si="62"/>
        <v>0.73969179508538108</v>
      </c>
      <c r="K552" s="233">
        <f t="shared" si="63"/>
        <v>0.57406340057636884</v>
      </c>
      <c r="L552" s="233">
        <f t="shared" si="64"/>
        <v>0.7264516129032258</v>
      </c>
      <c r="M552" s="233"/>
      <c r="N552" s="233">
        <f t="shared" si="65"/>
        <v>8.1431215299198029E-2</v>
      </c>
      <c r="O552" s="233">
        <f t="shared" si="66"/>
        <v>0.10323731837879174</v>
      </c>
      <c r="P552" s="233">
        <f t="shared" si="67"/>
        <v>4.346739945041219E-2</v>
      </c>
      <c r="Q552" s="233">
        <f t="shared" si="68"/>
        <v>0.10477346278317153</v>
      </c>
      <c r="R552" s="233">
        <f t="shared" si="69"/>
        <v>6.3593004769475353E-2</v>
      </c>
    </row>
    <row r="553" spans="1:18" s="64" customFormat="1" ht="13">
      <c r="A553" s="426">
        <v>40252</v>
      </c>
      <c r="B553" s="228">
        <v>3574</v>
      </c>
      <c r="C553" s="293">
        <v>4411</v>
      </c>
      <c r="D553" s="228">
        <v>4223</v>
      </c>
      <c r="E553" s="228">
        <v>2820</v>
      </c>
      <c r="F553" s="228">
        <v>1350</v>
      </c>
      <c r="H553" s="233">
        <f t="shared" si="60"/>
        <v>0.62380736029077688</v>
      </c>
      <c r="I553" s="233">
        <f t="shared" si="61"/>
        <v>0.70968992248062013</v>
      </c>
      <c r="J553" s="233">
        <f t="shared" si="62"/>
        <v>0.84652383034543066</v>
      </c>
      <c r="K553" s="233">
        <f t="shared" si="63"/>
        <v>0.63288940359004053</v>
      </c>
      <c r="L553" s="233">
        <f t="shared" si="64"/>
        <v>0.70886075949367089</v>
      </c>
      <c r="M553" s="233"/>
      <c r="N553" s="233">
        <f t="shared" si="65"/>
        <v>9.6655415771709108E-2</v>
      </c>
      <c r="O553" s="233">
        <f t="shared" si="66"/>
        <v>0.13773536239360329</v>
      </c>
      <c r="P553" s="233">
        <f t="shared" si="67"/>
        <v>4.4521395003710114E-2</v>
      </c>
      <c r="Q553" s="233">
        <f t="shared" si="68"/>
        <v>0.12440191387559808</v>
      </c>
      <c r="R553" s="233">
        <f t="shared" si="69"/>
        <v>5.7165231010180111E-2</v>
      </c>
    </row>
    <row r="554" spans="1:18" s="64" customFormat="1" ht="13">
      <c r="A554" s="426">
        <v>40253</v>
      </c>
      <c r="B554" s="228">
        <v>4256</v>
      </c>
      <c r="C554" s="293">
        <v>4056</v>
      </c>
      <c r="D554" s="228">
        <v>3498</v>
      </c>
      <c r="E554" s="228">
        <v>2873</v>
      </c>
      <c r="F554" s="228">
        <v>1377</v>
      </c>
      <c r="H554" s="233">
        <f t="shared" si="60"/>
        <v>1.0056550424128181</v>
      </c>
      <c r="I554" s="233">
        <f t="shared" si="61"/>
        <v>0.65281173594132025</v>
      </c>
      <c r="J554" s="233">
        <f t="shared" si="62"/>
        <v>0.62094531974050049</v>
      </c>
      <c r="K554" s="233">
        <f t="shared" si="63"/>
        <v>0.68011695906432745</v>
      </c>
      <c r="L554" s="233">
        <f t="shared" si="64"/>
        <v>0.72989949748743721</v>
      </c>
      <c r="M554" s="233"/>
      <c r="N554" s="233">
        <f t="shared" si="65"/>
        <v>0.32585669781931464</v>
      </c>
      <c r="O554" s="233">
        <f t="shared" si="66"/>
        <v>0.10247349823321555</v>
      </c>
      <c r="P554" s="233">
        <f t="shared" si="67"/>
        <v>-0.13501483679525222</v>
      </c>
      <c r="Q554" s="233">
        <f t="shared" si="68"/>
        <v>0.12578369905956113</v>
      </c>
      <c r="R554" s="233">
        <f t="shared" si="69"/>
        <v>6.5789473684210523E-2</v>
      </c>
    </row>
    <row r="555" spans="1:18" s="64" customFormat="1" ht="13">
      <c r="A555" s="426">
        <v>40254</v>
      </c>
      <c r="B555" s="228">
        <v>4298</v>
      </c>
      <c r="C555" s="293">
        <v>3780</v>
      </c>
      <c r="D555" s="228">
        <v>3427</v>
      </c>
      <c r="E555" s="228">
        <v>2898</v>
      </c>
      <c r="F555" s="228">
        <v>1395</v>
      </c>
      <c r="H555" s="233">
        <f t="shared" si="60"/>
        <v>1.08843537414966</v>
      </c>
      <c r="I555" s="233">
        <f t="shared" si="61"/>
        <v>0.59830866807610994</v>
      </c>
      <c r="J555" s="233">
        <f t="shared" si="62"/>
        <v>0.67579462102689491</v>
      </c>
      <c r="K555" s="233">
        <f t="shared" si="63"/>
        <v>0.71074380165289253</v>
      </c>
      <c r="L555" s="233">
        <f t="shared" si="64"/>
        <v>0.74593241551939926</v>
      </c>
      <c r="M555" s="233"/>
      <c r="N555" s="233">
        <f t="shared" si="65"/>
        <v>0.33065015479876159</v>
      </c>
      <c r="O555" s="233">
        <f t="shared" si="66"/>
        <v>1.5310233682514102E-2</v>
      </c>
      <c r="P555" s="233">
        <f t="shared" si="67"/>
        <v>-0.14602541739347122</v>
      </c>
      <c r="Q555" s="233">
        <f t="shared" si="68"/>
        <v>0.1202164669501353</v>
      </c>
      <c r="R555" s="233">
        <f t="shared" si="69"/>
        <v>7.0606293169608592E-2</v>
      </c>
    </row>
    <row r="556" spans="1:18" s="64" customFormat="1" ht="13">
      <c r="A556" s="426">
        <v>40255</v>
      </c>
      <c r="B556" s="228">
        <v>3396</v>
      </c>
      <c r="C556" s="293">
        <v>3613</v>
      </c>
      <c r="D556" s="228">
        <v>4337</v>
      </c>
      <c r="E556" s="228">
        <v>2920</v>
      </c>
      <c r="F556" s="228">
        <v>1434</v>
      </c>
      <c r="H556" s="233">
        <f t="shared" si="60"/>
        <v>0.72036474164133735</v>
      </c>
      <c r="I556" s="233">
        <f t="shared" si="61"/>
        <v>0.60506441581519321</v>
      </c>
      <c r="J556" s="233">
        <f t="shared" si="62"/>
        <v>1.2838335966298051</v>
      </c>
      <c r="K556" s="233">
        <f t="shared" si="63"/>
        <v>0.74536760310818884</v>
      </c>
      <c r="L556" s="233">
        <f t="shared" si="64"/>
        <v>0.79249999999999998</v>
      </c>
      <c r="M556" s="233"/>
      <c r="N556" s="233">
        <f t="shared" si="65"/>
        <v>2.4125452352231604E-2</v>
      </c>
      <c r="O556" s="233">
        <f t="shared" si="66"/>
        <v>-7.2162300975860294E-2</v>
      </c>
      <c r="P556" s="233">
        <f t="shared" si="67"/>
        <v>6.0391198044009782E-2</v>
      </c>
      <c r="Q556" s="233">
        <f t="shared" si="68"/>
        <v>0.1111111111111111</v>
      </c>
      <c r="R556" s="233">
        <f t="shared" si="69"/>
        <v>9.1324200913242004E-2</v>
      </c>
    </row>
    <row r="557" spans="1:18" s="64" customFormat="1" ht="13">
      <c r="A557" s="426">
        <v>40256</v>
      </c>
      <c r="B557" s="228">
        <v>3379</v>
      </c>
      <c r="C557" s="293">
        <v>3522</v>
      </c>
      <c r="D557" s="228">
        <v>4344</v>
      </c>
      <c r="E557" s="228">
        <v>2929</v>
      </c>
      <c r="F557" s="228">
        <v>1468</v>
      </c>
      <c r="H557" s="233">
        <f t="shared" si="60"/>
        <v>0.81569048898441698</v>
      </c>
      <c r="I557" s="233">
        <f t="shared" si="61"/>
        <v>0.63282336578581366</v>
      </c>
      <c r="J557" s="233">
        <f t="shared" si="62"/>
        <v>1.616867469879518</v>
      </c>
      <c r="K557" s="233">
        <f t="shared" si="63"/>
        <v>0.7947303921568627</v>
      </c>
      <c r="L557" s="233">
        <f t="shared" si="64"/>
        <v>0.85119798234552335</v>
      </c>
      <c r="M557" s="233"/>
      <c r="N557" s="233">
        <f t="shared" si="65"/>
        <v>-3.6223616657159154E-2</v>
      </c>
      <c r="O557" s="233">
        <f t="shared" si="66"/>
        <v>-0.18622920517560074</v>
      </c>
      <c r="P557" s="233">
        <f t="shared" si="67"/>
        <v>3.998084749820445E-2</v>
      </c>
      <c r="Q557" s="233">
        <f t="shared" si="68"/>
        <v>7.250091541559868E-2</v>
      </c>
      <c r="R557" s="233">
        <f t="shared" si="69"/>
        <v>9.7159940209267562E-2</v>
      </c>
    </row>
    <row r="558" spans="1:18" s="64" customFormat="1" ht="13">
      <c r="A558" s="426">
        <v>40259</v>
      </c>
      <c r="B558" s="228">
        <v>3337</v>
      </c>
      <c r="C558" s="293">
        <v>3390</v>
      </c>
      <c r="D558" s="228">
        <v>4356</v>
      </c>
      <c r="E558" s="228">
        <v>2918</v>
      </c>
      <c r="F558" s="228">
        <v>1490</v>
      </c>
      <c r="H558" s="233">
        <f t="shared" si="60"/>
        <v>0.8590529247910863</v>
      </c>
      <c r="I558" s="233">
        <f t="shared" si="61"/>
        <v>0.57381615598885793</v>
      </c>
      <c r="J558" s="233">
        <f t="shared" si="62"/>
        <v>1.8885941644562334</v>
      </c>
      <c r="K558" s="233">
        <f t="shared" si="63"/>
        <v>0.84333543903979791</v>
      </c>
      <c r="L558" s="233">
        <f t="shared" si="64"/>
        <v>0.92010309278350511</v>
      </c>
      <c r="M558" s="233"/>
      <c r="N558" s="233">
        <f t="shared" si="65"/>
        <v>-6.631225517627308E-2</v>
      </c>
      <c r="O558" s="233">
        <f t="shared" si="66"/>
        <v>-0.23146678757651326</v>
      </c>
      <c r="P558" s="233">
        <f t="shared" si="67"/>
        <v>3.149419843713E-2</v>
      </c>
      <c r="Q558" s="233">
        <f t="shared" si="68"/>
        <v>3.4751773049645392E-2</v>
      </c>
      <c r="R558" s="233">
        <f t="shared" si="69"/>
        <v>0.1037037037037037</v>
      </c>
    </row>
    <row r="559" spans="1:18" s="64" customFormat="1" ht="13">
      <c r="A559" s="426">
        <v>40260</v>
      </c>
      <c r="B559" s="228">
        <v>3280</v>
      </c>
      <c r="C559" s="293">
        <v>3282</v>
      </c>
      <c r="D559" s="228">
        <v>4328</v>
      </c>
      <c r="E559" s="228">
        <v>2877</v>
      </c>
      <c r="F559" s="228">
        <v>1490</v>
      </c>
      <c r="H559" s="233">
        <f t="shared" si="60"/>
        <v>0.84062850729517391</v>
      </c>
      <c r="I559" s="233">
        <f t="shared" si="61"/>
        <v>0.49385525716886663</v>
      </c>
      <c r="J559" s="233">
        <f t="shared" si="62"/>
        <v>1.9342372881355931</v>
      </c>
      <c r="K559" s="233">
        <f t="shared" si="63"/>
        <v>0.86696950032446463</v>
      </c>
      <c r="L559" s="233">
        <f t="shared" si="64"/>
        <v>0.95026178010471207</v>
      </c>
      <c r="M559" s="233"/>
      <c r="N559" s="233">
        <f t="shared" si="65"/>
        <v>-0.22932330827067668</v>
      </c>
      <c r="O559" s="233">
        <f t="shared" si="66"/>
        <v>-0.19082840236686391</v>
      </c>
      <c r="P559" s="233">
        <f t="shared" si="67"/>
        <v>0.23727844482561464</v>
      </c>
      <c r="Q559" s="233">
        <f t="shared" si="68"/>
        <v>1.3922728854855553E-3</v>
      </c>
      <c r="R559" s="233">
        <f t="shared" si="69"/>
        <v>8.2062454611474225E-2</v>
      </c>
    </row>
    <row r="560" spans="1:18" s="64" customFormat="1" ht="13">
      <c r="A560" s="426">
        <v>40261</v>
      </c>
      <c r="B560" s="228">
        <v>3243</v>
      </c>
      <c r="C560" s="293">
        <v>3259</v>
      </c>
      <c r="D560" s="228">
        <v>4267</v>
      </c>
      <c r="E560" s="228">
        <v>2841</v>
      </c>
      <c r="F560" s="228">
        <v>1482</v>
      </c>
      <c r="H560" s="233">
        <f t="shared" si="60"/>
        <v>0.82910321489001693</v>
      </c>
      <c r="I560" s="233">
        <f t="shared" si="61"/>
        <v>0.47133182844243793</v>
      </c>
      <c r="J560" s="233">
        <f t="shared" si="62"/>
        <v>1.8656816655473472</v>
      </c>
      <c r="K560" s="233">
        <f t="shared" si="63"/>
        <v>0.90288010716677825</v>
      </c>
      <c r="L560" s="233">
        <f t="shared" si="64"/>
        <v>0.97599999999999998</v>
      </c>
      <c r="M560" s="233"/>
      <c r="N560" s="233">
        <f t="shared" si="65"/>
        <v>-0.24546300604932528</v>
      </c>
      <c r="O560" s="233">
        <f t="shared" si="66"/>
        <v>-0.13783068783068783</v>
      </c>
      <c r="P560" s="233">
        <f t="shared" si="67"/>
        <v>0.24511234315728042</v>
      </c>
      <c r="Q560" s="233">
        <f t="shared" si="68"/>
        <v>-1.9668737060041408E-2</v>
      </c>
      <c r="R560" s="233">
        <f t="shared" si="69"/>
        <v>6.236559139784946E-2</v>
      </c>
    </row>
    <row r="561" spans="1:18" s="64" customFormat="1" ht="13">
      <c r="A561" s="426">
        <v>40262</v>
      </c>
      <c r="B561" s="228">
        <v>3177</v>
      </c>
      <c r="C561" s="293">
        <v>3248</v>
      </c>
      <c r="D561" s="228">
        <v>4123</v>
      </c>
      <c r="E561" s="228">
        <v>2757</v>
      </c>
      <c r="F561" s="228">
        <v>1470</v>
      </c>
      <c r="H561" s="233">
        <f t="shared" si="60"/>
        <v>0.80716723549488056</v>
      </c>
      <c r="I561" s="233">
        <f t="shared" si="61"/>
        <v>0.47972665148063781</v>
      </c>
      <c r="J561" s="233">
        <f t="shared" si="62"/>
        <v>1.701834862385321</v>
      </c>
      <c r="K561" s="233">
        <f t="shared" si="63"/>
        <v>0.91858037578288099</v>
      </c>
      <c r="L561" s="233">
        <f t="shared" si="64"/>
        <v>0.99186991869918695</v>
      </c>
      <c r="M561" s="233"/>
      <c r="N561" s="233">
        <f t="shared" si="65"/>
        <v>-6.4487632508833923E-2</v>
      </c>
      <c r="O561" s="233">
        <f t="shared" si="66"/>
        <v>-0.10102407971215056</v>
      </c>
      <c r="P561" s="233">
        <f t="shared" si="67"/>
        <v>-4.9342863730689419E-2</v>
      </c>
      <c r="Q561" s="233">
        <f t="shared" si="68"/>
        <v>-5.5821917808219178E-2</v>
      </c>
      <c r="R561" s="233">
        <f t="shared" si="69"/>
        <v>2.5104602510460251E-2</v>
      </c>
    </row>
    <row r="562" spans="1:18" s="64" customFormat="1" ht="13">
      <c r="A562" s="426">
        <v>40263</v>
      </c>
      <c r="B562" s="228">
        <v>3098</v>
      </c>
      <c r="C562" s="293">
        <v>3244</v>
      </c>
      <c r="D562" s="228">
        <v>3965</v>
      </c>
      <c r="E562" s="228">
        <v>2647</v>
      </c>
      <c r="F562" s="228">
        <v>1449</v>
      </c>
      <c r="H562" s="233">
        <f t="shared" si="60"/>
        <v>0.7804597701149425</v>
      </c>
      <c r="I562" s="233">
        <f t="shared" si="61"/>
        <v>0.49562010142923008</v>
      </c>
      <c r="J562" s="233">
        <f t="shared" si="62"/>
        <v>1.5680051813471503</v>
      </c>
      <c r="K562" s="233">
        <f t="shared" si="63"/>
        <v>0.89341917024320461</v>
      </c>
      <c r="L562" s="233">
        <f t="shared" si="64"/>
        <v>0.99586776859504134</v>
      </c>
      <c r="M562" s="233"/>
      <c r="N562" s="233">
        <f t="shared" si="65"/>
        <v>-8.31606984314886E-2</v>
      </c>
      <c r="O562" s="233">
        <f t="shared" si="66"/>
        <v>-7.8932424758659858E-2</v>
      </c>
      <c r="P562" s="233">
        <f t="shared" si="67"/>
        <v>-8.7246777163904235E-2</v>
      </c>
      <c r="Q562" s="233">
        <f t="shared" si="68"/>
        <v>-9.6278593376579041E-2</v>
      </c>
      <c r="R562" s="233">
        <f t="shared" si="69"/>
        <v>-1.2942779291553134E-2</v>
      </c>
    </row>
    <row r="563" spans="1:18" s="64" customFormat="1" ht="13">
      <c r="A563" s="426">
        <v>40266</v>
      </c>
      <c r="B563" s="228">
        <v>3021</v>
      </c>
      <c r="C563" s="293">
        <v>3245</v>
      </c>
      <c r="D563" s="228">
        <v>3806</v>
      </c>
      <c r="E563" s="228">
        <v>2542</v>
      </c>
      <c r="F563" s="228">
        <v>1424</v>
      </c>
      <c r="H563" s="233">
        <f t="shared" si="60"/>
        <v>0.76254375729288215</v>
      </c>
      <c r="I563" s="233">
        <f t="shared" si="61"/>
        <v>0.52061855670103097</v>
      </c>
      <c r="J563" s="233">
        <f t="shared" si="62"/>
        <v>1.4859568909209666</v>
      </c>
      <c r="K563" s="233">
        <f t="shared" si="63"/>
        <v>0.86227106227106232</v>
      </c>
      <c r="L563" s="233">
        <f t="shared" si="64"/>
        <v>0.98605299860529982</v>
      </c>
      <c r="M563" s="233"/>
      <c r="N563" s="233">
        <f t="shared" si="65"/>
        <v>-9.4695834581959848E-2</v>
      </c>
      <c r="O563" s="233">
        <f t="shared" si="66"/>
        <v>-4.2772861356932153E-2</v>
      </c>
      <c r="P563" s="233">
        <f t="shared" si="67"/>
        <v>-0.12626262626262627</v>
      </c>
      <c r="Q563" s="233">
        <f t="shared" si="68"/>
        <v>-0.12885538039753255</v>
      </c>
      <c r="R563" s="233">
        <f t="shared" si="69"/>
        <v>-4.429530201342282E-2</v>
      </c>
    </row>
    <row r="564" spans="1:18" s="64" customFormat="1" ht="13">
      <c r="A564" s="426">
        <v>40267</v>
      </c>
      <c r="B564" s="228">
        <v>2982</v>
      </c>
      <c r="C564" s="293">
        <v>3301</v>
      </c>
      <c r="D564" s="228">
        <v>3688</v>
      </c>
      <c r="E564" s="228">
        <v>2473</v>
      </c>
      <c r="F564" s="228">
        <v>1399</v>
      </c>
      <c r="H564" s="233">
        <f t="shared" si="60"/>
        <v>0.77711561382598326</v>
      </c>
      <c r="I564" s="233">
        <f t="shared" si="61"/>
        <v>0.57791586998087952</v>
      </c>
      <c r="J564" s="233">
        <f t="shared" si="62"/>
        <v>1.4718498659517427</v>
      </c>
      <c r="K564" s="233">
        <f t="shared" si="63"/>
        <v>0.84828101644245146</v>
      </c>
      <c r="L564" s="233">
        <f t="shared" si="64"/>
        <v>0.97878359264497883</v>
      </c>
      <c r="M564" s="233"/>
      <c r="N564" s="233">
        <f t="shared" si="65"/>
        <v>-9.0853658536585363E-2</v>
      </c>
      <c r="O564" s="233">
        <f t="shared" si="66"/>
        <v>5.7891529555149299E-3</v>
      </c>
      <c r="P564" s="233">
        <f t="shared" si="67"/>
        <v>-0.1478743068391867</v>
      </c>
      <c r="Q564" s="233">
        <f t="shared" si="68"/>
        <v>-0.14042405283281195</v>
      </c>
      <c r="R564" s="233">
        <f t="shared" si="69"/>
        <v>-6.1073825503355703E-2</v>
      </c>
    </row>
    <row r="565" spans="1:18" s="64" customFormat="1" ht="13">
      <c r="A565" s="426">
        <v>40268</v>
      </c>
      <c r="B565" s="228">
        <v>2998</v>
      </c>
      <c r="C565" s="293">
        <v>3425</v>
      </c>
      <c r="D565" s="228">
        <v>3674</v>
      </c>
      <c r="E565" s="228">
        <v>2431</v>
      </c>
      <c r="F565" s="228">
        <v>1375</v>
      </c>
      <c r="H565" s="233">
        <f t="shared" si="60"/>
        <v>0.8213851761846902</v>
      </c>
      <c r="I565" s="233">
        <f t="shared" si="61"/>
        <v>0.6482194417709336</v>
      </c>
      <c r="J565" s="233">
        <f t="shared" si="62"/>
        <v>1.5620641562064157</v>
      </c>
      <c r="K565" s="233">
        <f t="shared" si="63"/>
        <v>0.85148514851485146</v>
      </c>
      <c r="L565" s="233">
        <f t="shared" si="64"/>
        <v>0.97557471264367812</v>
      </c>
      <c r="M565" s="233"/>
      <c r="N565" s="233">
        <f t="shared" si="65"/>
        <v>-7.5547332716620411E-2</v>
      </c>
      <c r="O565" s="233">
        <f t="shared" si="66"/>
        <v>5.0935869898741944E-2</v>
      </c>
      <c r="P565" s="233">
        <f t="shared" si="67"/>
        <v>-0.13897351769393015</v>
      </c>
      <c r="Q565" s="233">
        <f t="shared" si="68"/>
        <v>-0.14431538190777896</v>
      </c>
      <c r="R565" s="233">
        <f t="shared" si="69"/>
        <v>-7.2199730094466938E-2</v>
      </c>
    </row>
    <row r="566" spans="1:18" s="64" customFormat="1" ht="13">
      <c r="A566" s="426">
        <v>40269</v>
      </c>
      <c r="B566" s="228">
        <v>2991</v>
      </c>
      <c r="C566" s="293">
        <v>3429</v>
      </c>
      <c r="D566" s="228">
        <v>3708</v>
      </c>
      <c r="E566" s="228">
        <v>2409</v>
      </c>
      <c r="F566" s="228">
        <v>1360</v>
      </c>
      <c r="H566" s="233">
        <f t="shared" si="60"/>
        <v>0.85201238390092882</v>
      </c>
      <c r="I566" s="233">
        <f t="shared" si="61"/>
        <v>0.65972894482090993</v>
      </c>
      <c r="J566" s="233">
        <f t="shared" si="62"/>
        <v>1.6986899563318778</v>
      </c>
      <c r="K566" s="233">
        <f t="shared" si="63"/>
        <v>0.87034161490683226</v>
      </c>
      <c r="L566" s="233">
        <f t="shared" si="64"/>
        <v>0.97674418604651159</v>
      </c>
      <c r="M566" s="233"/>
      <c r="N566" s="233">
        <f t="shared" si="65"/>
        <v>-5.8545797922568463E-2</v>
      </c>
      <c r="O566" s="233">
        <f t="shared" si="66"/>
        <v>5.5726600985221676E-2</v>
      </c>
      <c r="P566" s="233">
        <f t="shared" si="67"/>
        <v>-0.10065486296386127</v>
      </c>
      <c r="Q566" s="233">
        <f t="shared" si="68"/>
        <v>-0.12622415669205658</v>
      </c>
      <c r="R566" s="233">
        <f t="shared" si="69"/>
        <v>-7.4829931972789115E-2</v>
      </c>
    </row>
    <row r="567" spans="1:18" s="64" customFormat="1" ht="13">
      <c r="A567" s="426">
        <v>40274</v>
      </c>
      <c r="B567" s="228">
        <v>2981</v>
      </c>
      <c r="C567" s="293">
        <v>3377</v>
      </c>
      <c r="D567" s="228">
        <v>3736</v>
      </c>
      <c r="E567" s="228">
        <v>2435</v>
      </c>
      <c r="F567" s="228">
        <v>1349</v>
      </c>
      <c r="H567" s="233">
        <f t="shared" si="60"/>
        <v>0.89390088945362134</v>
      </c>
      <c r="I567" s="233">
        <f t="shared" si="61"/>
        <v>0.65620402157920554</v>
      </c>
      <c r="J567" s="233">
        <f t="shared" si="62"/>
        <v>1.8894044856921888</v>
      </c>
      <c r="K567" s="233">
        <f t="shared" si="63"/>
        <v>0.92034700315457418</v>
      </c>
      <c r="L567" s="233">
        <f t="shared" si="64"/>
        <v>0.98382352941176465</v>
      </c>
      <c r="M567" s="233"/>
      <c r="N567" s="233">
        <f t="shared" si="65"/>
        <v>-3.776630083925113E-2</v>
      </c>
      <c r="O567" s="233">
        <f t="shared" si="66"/>
        <v>4.0998766954377312E-2</v>
      </c>
      <c r="P567" s="233">
        <f t="shared" si="67"/>
        <v>-5.7755359394703658E-2</v>
      </c>
      <c r="Q567" s="233">
        <f t="shared" si="68"/>
        <v>-8.0090668681526256E-2</v>
      </c>
      <c r="R567" s="233">
        <f t="shared" si="69"/>
        <v>-6.901311249137336E-2</v>
      </c>
    </row>
    <row r="568" spans="1:18" s="64" customFormat="1" ht="13">
      <c r="A568" s="426">
        <v>40275</v>
      </c>
      <c r="B568" s="228">
        <v>2947</v>
      </c>
      <c r="C568" s="293">
        <v>3233</v>
      </c>
      <c r="D568" s="228">
        <v>3812</v>
      </c>
      <c r="E568" s="228">
        <v>2460</v>
      </c>
      <c r="F568" s="228">
        <v>1345</v>
      </c>
      <c r="H568" s="233">
        <f t="shared" si="60"/>
        <v>0.91612483745123541</v>
      </c>
      <c r="I568" s="233">
        <f t="shared" si="61"/>
        <v>0.61569215392303844</v>
      </c>
      <c r="J568" s="233">
        <f t="shared" si="62"/>
        <v>2.091646390916464</v>
      </c>
      <c r="K568" s="233">
        <f t="shared" si="63"/>
        <v>0.96799999999999997</v>
      </c>
      <c r="L568" s="233">
        <f t="shared" si="64"/>
        <v>0.99851411589895989</v>
      </c>
      <c r="M568" s="233"/>
      <c r="N568" s="233">
        <f t="shared" si="65"/>
        <v>-2.4495200264812975E-2</v>
      </c>
      <c r="O568" s="233">
        <f t="shared" si="66"/>
        <v>-3.6979969183359015E-3</v>
      </c>
      <c r="P568" s="233">
        <f t="shared" si="67"/>
        <v>1.5764582238570678E-3</v>
      </c>
      <c r="Q568" s="233">
        <f t="shared" si="68"/>
        <v>-3.2258064516129031E-2</v>
      </c>
      <c r="R568" s="233">
        <f t="shared" si="69"/>
        <v>-5.5477528089887637E-2</v>
      </c>
    </row>
    <row r="569" spans="1:18" s="64" customFormat="1" ht="13">
      <c r="A569" s="426">
        <v>40276</v>
      </c>
      <c r="B569" s="228">
        <v>2922</v>
      </c>
      <c r="C569" s="293">
        <v>3073</v>
      </c>
      <c r="D569" s="228">
        <v>3901</v>
      </c>
      <c r="E569" s="228">
        <v>2471</v>
      </c>
      <c r="F569" s="228">
        <v>1350</v>
      </c>
      <c r="H569" s="233">
        <f t="shared" si="60"/>
        <v>0.94023904382470125</v>
      </c>
      <c r="I569" s="233">
        <f t="shared" si="61"/>
        <v>0.56625891946992868</v>
      </c>
      <c r="J569" s="233">
        <f t="shared" si="62"/>
        <v>2.2892074198988195</v>
      </c>
      <c r="K569" s="233">
        <f t="shared" si="63"/>
        <v>0.9991909385113269</v>
      </c>
      <c r="L569" s="233">
        <f t="shared" si="64"/>
        <v>1.027027027027027</v>
      </c>
      <c r="M569" s="233"/>
      <c r="N569" s="233">
        <f t="shared" si="65"/>
        <v>-2.0120724346076459E-2</v>
      </c>
      <c r="O569" s="233">
        <f t="shared" si="66"/>
        <v>-6.9069978794304751E-2</v>
      </c>
      <c r="P569" s="233">
        <f t="shared" si="67"/>
        <v>5.7754880694143168E-2</v>
      </c>
      <c r="Q569" s="233">
        <f t="shared" si="68"/>
        <v>-8.0873433077234124E-4</v>
      </c>
      <c r="R569" s="233">
        <f t="shared" si="69"/>
        <v>-3.5025017869907075E-2</v>
      </c>
    </row>
    <row r="570" spans="1:18" s="64" customFormat="1" ht="13">
      <c r="A570" s="426">
        <v>40277</v>
      </c>
      <c r="B570" s="228">
        <v>2913</v>
      </c>
      <c r="C570" s="293">
        <v>2984</v>
      </c>
      <c r="D570" s="228">
        <v>3952</v>
      </c>
      <c r="E570" s="228">
        <v>2490</v>
      </c>
      <c r="F570" s="228">
        <v>1355</v>
      </c>
      <c r="H570" s="233">
        <f t="shared" si="60"/>
        <v>0.9602960969044414</v>
      </c>
      <c r="I570" s="233">
        <f t="shared" si="61"/>
        <v>0.52167261601223869</v>
      </c>
      <c r="J570" s="233">
        <f t="shared" si="62"/>
        <v>2.4575678040244968</v>
      </c>
      <c r="K570" s="233">
        <f t="shared" si="63"/>
        <v>1.040983606557377</v>
      </c>
      <c r="L570" s="233">
        <f t="shared" si="64"/>
        <v>1.053030303030303</v>
      </c>
      <c r="M570" s="233"/>
      <c r="N570" s="233">
        <f t="shared" si="65"/>
        <v>-2.8352234823215475E-2</v>
      </c>
      <c r="O570" s="233">
        <f t="shared" si="66"/>
        <v>-0.12875912408759124</v>
      </c>
      <c r="P570" s="233">
        <f t="shared" si="67"/>
        <v>7.5666848121937941E-2</v>
      </c>
      <c r="Q570" s="233">
        <f t="shared" si="68"/>
        <v>2.4269847799259565E-2</v>
      </c>
      <c r="R570" s="233">
        <f t="shared" si="69"/>
        <v>-1.4545454545454545E-2</v>
      </c>
    </row>
    <row r="571" spans="1:18" s="64" customFormat="1" ht="13">
      <c r="A571" s="426">
        <v>40280</v>
      </c>
      <c r="B571" s="228">
        <v>2911</v>
      </c>
      <c r="C571" s="293">
        <v>2941</v>
      </c>
      <c r="D571" s="228">
        <v>3977</v>
      </c>
      <c r="E571" s="228">
        <v>2508</v>
      </c>
      <c r="F571" s="228">
        <v>1358</v>
      </c>
      <c r="H571" s="233">
        <f t="shared" si="60"/>
        <v>0.985675306957708</v>
      </c>
      <c r="I571" s="233">
        <f t="shared" si="61"/>
        <v>0.49137931034482757</v>
      </c>
      <c r="J571" s="233">
        <f t="shared" si="62"/>
        <v>2.5925925925925926</v>
      </c>
      <c r="K571" s="233">
        <f t="shared" si="63"/>
        <v>1.1200338123415046</v>
      </c>
      <c r="L571" s="233">
        <f t="shared" si="64"/>
        <v>1.0732824427480916</v>
      </c>
      <c r="M571" s="233"/>
      <c r="N571" s="233">
        <f t="shared" si="65"/>
        <v>-2.6746907388833167E-2</v>
      </c>
      <c r="O571" s="233">
        <f t="shared" si="66"/>
        <v>-0.14231554389034703</v>
      </c>
      <c r="P571" s="233">
        <f t="shared" si="67"/>
        <v>7.2545846817691481E-2</v>
      </c>
      <c r="Q571" s="233">
        <f t="shared" si="68"/>
        <v>4.1095890410958902E-2</v>
      </c>
      <c r="R571" s="233">
        <f t="shared" si="69"/>
        <v>-1.4705882352941176E-3</v>
      </c>
    </row>
    <row r="572" spans="1:18" s="64" customFormat="1" ht="13">
      <c r="A572" s="426">
        <v>40281</v>
      </c>
      <c r="B572" s="228">
        <v>2928</v>
      </c>
      <c r="C572" s="293">
        <v>2945</v>
      </c>
      <c r="D572" s="228">
        <v>3997</v>
      </c>
      <c r="E572" s="228">
        <v>2540</v>
      </c>
      <c r="F572" s="228">
        <v>1360</v>
      </c>
      <c r="H572" s="233">
        <f t="shared" si="60"/>
        <v>1.001367053998633</v>
      </c>
      <c r="I572" s="233">
        <f t="shared" si="61"/>
        <v>0.47767185148018065</v>
      </c>
      <c r="J572" s="233">
        <f t="shared" si="62"/>
        <v>2.5879712746858168</v>
      </c>
      <c r="K572" s="233">
        <f t="shared" si="63"/>
        <v>1.1915444348576358</v>
      </c>
      <c r="L572" s="233">
        <f t="shared" si="64"/>
        <v>1.118380062305296</v>
      </c>
      <c r="M572" s="233"/>
      <c r="N572" s="233">
        <f t="shared" si="65"/>
        <v>-1.7779268701777928E-2</v>
      </c>
      <c r="O572" s="233">
        <f t="shared" si="66"/>
        <v>-0.12792419307077288</v>
      </c>
      <c r="P572" s="233">
        <f t="shared" si="67"/>
        <v>6.9860813704496788E-2</v>
      </c>
      <c r="Q572" s="233">
        <f t="shared" si="68"/>
        <v>4.3121149897330596E-2</v>
      </c>
      <c r="R572" s="233">
        <f t="shared" si="69"/>
        <v>8.1541882876204601E-3</v>
      </c>
    </row>
    <row r="573" spans="1:18" s="64" customFormat="1" ht="13">
      <c r="A573" s="426">
        <v>40282</v>
      </c>
      <c r="B573" s="228">
        <v>2966</v>
      </c>
      <c r="C573" s="293">
        <v>3001</v>
      </c>
      <c r="D573" s="228">
        <v>4021</v>
      </c>
      <c r="E573" s="228">
        <v>2567</v>
      </c>
      <c r="F573" s="228">
        <v>1361</v>
      </c>
      <c r="H573" s="233">
        <f t="shared" si="60"/>
        <v>1.006765899864682</v>
      </c>
      <c r="I573" s="233">
        <f t="shared" si="61"/>
        <v>0.48270750988142291</v>
      </c>
      <c r="J573" s="233">
        <f t="shared" si="62"/>
        <v>2.51486013986014</v>
      </c>
      <c r="K573" s="233">
        <f t="shared" si="63"/>
        <v>1.2263660017346054</v>
      </c>
      <c r="L573" s="233">
        <f t="shared" si="64"/>
        <v>1.1433070866141732</v>
      </c>
      <c r="M573" s="233"/>
      <c r="N573" s="233">
        <f t="shared" si="65"/>
        <v>6.4472344757380388E-3</v>
      </c>
      <c r="O573" s="233">
        <f t="shared" si="66"/>
        <v>-7.1759975255180949E-2</v>
      </c>
      <c r="P573" s="233">
        <f t="shared" si="67"/>
        <v>5.4826862539349423E-2</v>
      </c>
      <c r="Q573" s="233">
        <f t="shared" si="68"/>
        <v>4.3495934959349593E-2</v>
      </c>
      <c r="R573" s="233">
        <f t="shared" si="69"/>
        <v>1.1895910780669145E-2</v>
      </c>
    </row>
    <row r="574" spans="1:18" s="64" customFormat="1" ht="13">
      <c r="A574" s="426">
        <v>40283</v>
      </c>
      <c r="B574" s="228">
        <v>3001</v>
      </c>
      <c r="C574" s="293">
        <v>3048</v>
      </c>
      <c r="D574" s="228">
        <v>4036</v>
      </c>
      <c r="E574" s="228">
        <v>2596</v>
      </c>
      <c r="F574" s="228">
        <v>1368</v>
      </c>
      <c r="H574" s="233">
        <f t="shared" ref="H574:H637" si="70">(B574-B323)/B323</f>
        <v>1.0113941018766757</v>
      </c>
      <c r="I574" s="233">
        <f t="shared" ref="I574:I637" si="71">(C574-C323)/C323</f>
        <v>0.49926217412690604</v>
      </c>
      <c r="J574" s="233">
        <f t="shared" ref="J574:J637" si="72">(D574-D323)/D323</f>
        <v>2.4059071729957804</v>
      </c>
      <c r="K574" s="233">
        <f t="shared" ref="K574:K637" si="73">(E574-E323)/E323</f>
        <v>1.241796200345423</v>
      </c>
      <c r="L574" s="233">
        <f t="shared" ref="L574:L637" si="74">(F574-F323)/F323</f>
        <v>1.1783439490445859</v>
      </c>
      <c r="M574" s="233"/>
      <c r="N574" s="233">
        <f t="shared" si="65"/>
        <v>2.70362765229295E-2</v>
      </c>
      <c r="O574" s="233">
        <f t="shared" si="66"/>
        <v>-8.1353726000650828E-3</v>
      </c>
      <c r="P574" s="233">
        <f t="shared" si="67"/>
        <v>3.4606511150986924E-2</v>
      </c>
      <c r="Q574" s="233">
        <f t="shared" si="68"/>
        <v>5.0586806960744635E-2</v>
      </c>
      <c r="R574" s="233">
        <f t="shared" si="69"/>
        <v>1.3333333333333334E-2</v>
      </c>
    </row>
    <row r="575" spans="1:18" s="64" customFormat="1" ht="13">
      <c r="A575" s="426">
        <v>40284</v>
      </c>
      <c r="B575" s="228">
        <v>3009</v>
      </c>
      <c r="C575" s="293">
        <v>3071</v>
      </c>
      <c r="D575" s="228">
        <v>4034</v>
      </c>
      <c r="E575" s="228">
        <v>2594</v>
      </c>
      <c r="F575" s="228">
        <v>1373</v>
      </c>
      <c r="H575" s="233">
        <f t="shared" si="70"/>
        <v>0.96153846153846156</v>
      </c>
      <c r="I575" s="233">
        <f t="shared" si="71"/>
        <v>0.4785748675974964</v>
      </c>
      <c r="J575" s="233">
        <f t="shared" si="72"/>
        <v>2.1491022638563622</v>
      </c>
      <c r="K575" s="233">
        <f t="shared" si="73"/>
        <v>1.2266094420600859</v>
      </c>
      <c r="L575" s="233">
        <f t="shared" si="74"/>
        <v>1.207395498392283</v>
      </c>
      <c r="M575" s="233"/>
      <c r="N575" s="233">
        <f t="shared" si="65"/>
        <v>3.2955715756951595E-2</v>
      </c>
      <c r="O575" s="233">
        <f t="shared" si="66"/>
        <v>2.9155495978552277E-2</v>
      </c>
      <c r="P575" s="233">
        <f t="shared" si="67"/>
        <v>2.0748987854251014E-2</v>
      </c>
      <c r="Q575" s="233">
        <f t="shared" si="68"/>
        <v>4.1767068273092373E-2</v>
      </c>
      <c r="R575" s="233">
        <f t="shared" si="69"/>
        <v>1.3284132841328414E-2</v>
      </c>
    </row>
    <row r="576" spans="1:18" s="64" customFormat="1" ht="13">
      <c r="A576" s="426">
        <v>40287</v>
      </c>
      <c r="B576" s="228">
        <v>3002</v>
      </c>
      <c r="C576" s="293">
        <v>3059</v>
      </c>
      <c r="D576" s="228">
        <v>4019</v>
      </c>
      <c r="E576" s="228">
        <v>2590</v>
      </c>
      <c r="F576" s="228">
        <v>1375</v>
      </c>
      <c r="H576" s="233">
        <f t="shared" si="70"/>
        <v>0.87157107231920194</v>
      </c>
      <c r="I576" s="233">
        <f t="shared" si="71"/>
        <v>0.42943925233644858</v>
      </c>
      <c r="J576" s="233">
        <f t="shared" si="72"/>
        <v>1.8443029016277424</v>
      </c>
      <c r="K576" s="233">
        <f t="shared" si="73"/>
        <v>1.1529509559434747</v>
      </c>
      <c r="L576" s="233">
        <f t="shared" si="74"/>
        <v>1.2</v>
      </c>
      <c r="M576" s="233"/>
      <c r="N576" s="233">
        <f t="shared" si="65"/>
        <v>3.1260735142562696E-2</v>
      </c>
      <c r="O576" s="233">
        <f t="shared" si="66"/>
        <v>4.0122407344440669E-2</v>
      </c>
      <c r="P576" s="233">
        <f t="shared" si="67"/>
        <v>1.0560724163942671E-2</v>
      </c>
      <c r="Q576" s="233">
        <f t="shared" si="68"/>
        <v>3.2695374800637958E-2</v>
      </c>
      <c r="R576" s="233">
        <f t="shared" si="69"/>
        <v>1.2518409425625921E-2</v>
      </c>
    </row>
    <row r="577" spans="1:18" s="64" customFormat="1" ht="13">
      <c r="A577" s="426">
        <v>40288</v>
      </c>
      <c r="B577" s="228">
        <v>2998</v>
      </c>
      <c r="C577" s="293">
        <v>3083</v>
      </c>
      <c r="D577" s="228">
        <v>3956</v>
      </c>
      <c r="E577" s="228">
        <v>2608</v>
      </c>
      <c r="F577" s="228">
        <v>1371</v>
      </c>
      <c r="H577" s="233">
        <f t="shared" si="70"/>
        <v>0.78240190249702735</v>
      </c>
      <c r="I577" s="233">
        <f t="shared" si="71"/>
        <v>0.39565414214576733</v>
      </c>
      <c r="J577" s="233">
        <f t="shared" si="72"/>
        <v>1.5440514469453377</v>
      </c>
      <c r="K577" s="233">
        <f t="shared" si="73"/>
        <v>1.1015310233682514</v>
      </c>
      <c r="L577" s="233">
        <f t="shared" si="74"/>
        <v>1.152276295133438</v>
      </c>
      <c r="M577" s="233"/>
      <c r="N577" s="233">
        <f t="shared" si="65"/>
        <v>2.3907103825136611E-2</v>
      </c>
      <c r="O577" s="233">
        <f t="shared" si="66"/>
        <v>4.6859083191850594E-2</v>
      </c>
      <c r="P577" s="233">
        <f t="shared" si="67"/>
        <v>-1.0257693269952465E-2</v>
      </c>
      <c r="Q577" s="233">
        <f t="shared" si="68"/>
        <v>2.6771653543307086E-2</v>
      </c>
      <c r="R577" s="233">
        <f t="shared" si="69"/>
        <v>8.0882352941176478E-3</v>
      </c>
    </row>
    <row r="578" spans="1:18" s="64" customFormat="1" ht="13">
      <c r="A578" s="426">
        <v>40289</v>
      </c>
      <c r="B578" s="228">
        <v>3009</v>
      </c>
      <c r="C578" s="293">
        <v>3176</v>
      </c>
      <c r="D578" s="228">
        <v>3883</v>
      </c>
      <c r="E578" s="228">
        <v>2620</v>
      </c>
      <c r="F578" s="228">
        <v>1365</v>
      </c>
      <c r="H578" s="233">
        <f t="shared" si="70"/>
        <v>0.73229706390328153</v>
      </c>
      <c r="I578" s="233">
        <f t="shared" si="71"/>
        <v>0.38993435448577679</v>
      </c>
      <c r="J578" s="233">
        <f t="shared" si="72"/>
        <v>1.4088089330024813</v>
      </c>
      <c r="K578" s="233">
        <f t="shared" si="73"/>
        <v>1.0484753713838937</v>
      </c>
      <c r="L578" s="233">
        <f t="shared" si="74"/>
        <v>1.096774193548387</v>
      </c>
      <c r="M578" s="233"/>
      <c r="N578" s="233">
        <f t="shared" si="65"/>
        <v>1.449763991908294E-2</v>
      </c>
      <c r="O578" s="233">
        <f t="shared" si="66"/>
        <v>5.8313895368210598E-2</v>
      </c>
      <c r="P578" s="233">
        <f t="shared" si="67"/>
        <v>-3.4319820940064659E-2</v>
      </c>
      <c r="Q578" s="233">
        <f t="shared" si="68"/>
        <v>2.0646669263731984E-2</v>
      </c>
      <c r="R578" s="233">
        <f t="shared" si="69"/>
        <v>2.9390154298310064E-3</v>
      </c>
    </row>
    <row r="579" spans="1:18" s="64" customFormat="1" ht="13">
      <c r="A579" s="426">
        <v>40290</v>
      </c>
      <c r="B579" s="228">
        <v>3006</v>
      </c>
      <c r="C579" s="293">
        <v>3200</v>
      </c>
      <c r="D579" s="228">
        <v>3810</v>
      </c>
      <c r="E579" s="228">
        <v>2642</v>
      </c>
      <c r="F579" s="228">
        <v>1357</v>
      </c>
      <c r="H579" s="233">
        <f t="shared" si="70"/>
        <v>0.67278797996661099</v>
      </c>
      <c r="I579" s="233">
        <f t="shared" si="71"/>
        <v>0.33723359799414959</v>
      </c>
      <c r="J579" s="233">
        <f t="shared" si="72"/>
        <v>1.2869147659063624</v>
      </c>
      <c r="K579" s="233">
        <f t="shared" si="73"/>
        <v>1.0198776758409787</v>
      </c>
      <c r="L579" s="233">
        <f t="shared" si="74"/>
        <v>1.0529500756429653</v>
      </c>
      <c r="M579" s="233"/>
      <c r="N579" s="233">
        <f t="shared" si="65"/>
        <v>1.6661112962345886E-3</v>
      </c>
      <c r="O579" s="233">
        <f t="shared" si="66"/>
        <v>4.9868766404199474E-2</v>
      </c>
      <c r="P579" s="233">
        <f t="shared" si="67"/>
        <v>-5.5996035678889992E-2</v>
      </c>
      <c r="Q579" s="233">
        <f t="shared" si="68"/>
        <v>1.7719568567026195E-2</v>
      </c>
      <c r="R579" s="233">
        <f t="shared" si="69"/>
        <v>-8.0409356725146194E-3</v>
      </c>
    </row>
    <row r="580" spans="1:18" s="64" customFormat="1" ht="13">
      <c r="A580" s="426">
        <v>40291</v>
      </c>
      <c r="B580" s="228">
        <v>3013</v>
      </c>
      <c r="C580" s="293">
        <v>3238</v>
      </c>
      <c r="D580" s="228">
        <v>3757</v>
      </c>
      <c r="E580" s="228">
        <v>2656</v>
      </c>
      <c r="F580" s="228">
        <v>1351</v>
      </c>
      <c r="H580" s="233">
        <f t="shared" si="70"/>
        <v>0.61209202782236494</v>
      </c>
      <c r="I580" s="233">
        <f t="shared" si="71"/>
        <v>0.29468212714914033</v>
      </c>
      <c r="J580" s="233">
        <f t="shared" si="72"/>
        <v>1.1517754868270331</v>
      </c>
      <c r="K580" s="233">
        <f t="shared" si="73"/>
        <v>0.96740740740740738</v>
      </c>
      <c r="L580" s="233">
        <f t="shared" si="74"/>
        <v>1.0104166666666667</v>
      </c>
      <c r="M580" s="233"/>
      <c r="N580" s="233">
        <f t="shared" si="65"/>
        <v>1.3293452974410102E-3</v>
      </c>
      <c r="O580" s="233">
        <f t="shared" si="66"/>
        <v>5.4379680885704981E-2</v>
      </c>
      <c r="P580" s="233">
        <f t="shared" si="67"/>
        <v>-6.8666336142786319E-2</v>
      </c>
      <c r="Q580" s="233">
        <f t="shared" si="68"/>
        <v>2.3901310717039322E-2</v>
      </c>
      <c r="R580" s="233">
        <f t="shared" si="69"/>
        <v>-1.6023306627822288E-2</v>
      </c>
    </row>
    <row r="581" spans="1:18" s="64" customFormat="1" ht="13">
      <c r="A581" s="426">
        <v>40294</v>
      </c>
      <c r="B581" s="228">
        <v>3020</v>
      </c>
      <c r="C581" s="293">
        <v>3277</v>
      </c>
      <c r="D581" s="228">
        <v>3712</v>
      </c>
      <c r="E581" s="228">
        <v>2659</v>
      </c>
      <c r="F581" s="228">
        <v>1348</v>
      </c>
      <c r="H581" s="233">
        <f t="shared" si="70"/>
        <v>0.59198734844491308</v>
      </c>
      <c r="I581" s="233">
        <f t="shared" si="71"/>
        <v>0.2906656163844033</v>
      </c>
      <c r="J581" s="233">
        <f t="shared" si="72"/>
        <v>1.1296615031554791</v>
      </c>
      <c r="K581" s="233">
        <f t="shared" si="73"/>
        <v>0.9047277936962751</v>
      </c>
      <c r="L581" s="233">
        <f t="shared" si="74"/>
        <v>0.9707602339181286</v>
      </c>
      <c r="M581" s="233"/>
      <c r="N581" s="233">
        <f t="shared" si="65"/>
        <v>5.996002664890073E-3</v>
      </c>
      <c r="O581" s="233">
        <f t="shared" si="66"/>
        <v>7.1265119320039233E-2</v>
      </c>
      <c r="P581" s="233">
        <f t="shared" si="67"/>
        <v>-7.6387160985319738E-2</v>
      </c>
      <c r="Q581" s="233">
        <f t="shared" si="68"/>
        <v>2.664092664092664E-2</v>
      </c>
      <c r="R581" s="233">
        <f t="shared" si="69"/>
        <v>-1.9636363636363636E-2</v>
      </c>
    </row>
    <row r="582" spans="1:18" s="64" customFormat="1" ht="13">
      <c r="A582" s="426">
        <v>40295</v>
      </c>
      <c r="B582" s="228">
        <v>3203</v>
      </c>
      <c r="C582" s="293">
        <v>3698</v>
      </c>
      <c r="D582" s="228">
        <v>3748</v>
      </c>
      <c r="E582" s="228">
        <v>2666</v>
      </c>
      <c r="F582" s="228">
        <v>1350</v>
      </c>
      <c r="H582" s="233">
        <f t="shared" si="70"/>
        <v>0.71009076348104649</v>
      </c>
      <c r="I582" s="233">
        <f t="shared" si="71"/>
        <v>0.48275862068965519</v>
      </c>
      <c r="J582" s="233">
        <f t="shared" si="72"/>
        <v>1.2551143200962696</v>
      </c>
      <c r="K582" s="233">
        <f t="shared" si="73"/>
        <v>0.85783972125435537</v>
      </c>
      <c r="L582" s="233">
        <f t="shared" si="74"/>
        <v>0.95086705202312138</v>
      </c>
      <c r="M582" s="233"/>
      <c r="N582" s="233">
        <f t="shared" si="65"/>
        <v>6.8378919279519682E-2</v>
      </c>
      <c r="O582" s="233">
        <f t="shared" si="66"/>
        <v>0.19948102497567305</v>
      </c>
      <c r="P582" s="233">
        <f t="shared" si="67"/>
        <v>-5.2578361981799798E-2</v>
      </c>
      <c r="Q582" s="233">
        <f t="shared" si="68"/>
        <v>2.2239263803680982E-2</v>
      </c>
      <c r="R582" s="233">
        <f t="shared" si="69"/>
        <v>-1.5317286652078774E-2</v>
      </c>
    </row>
    <row r="583" spans="1:18" s="64" customFormat="1" ht="13">
      <c r="A583" s="426">
        <v>40296</v>
      </c>
      <c r="B583" s="228">
        <v>3329</v>
      </c>
      <c r="C583" s="293">
        <v>3947</v>
      </c>
      <c r="D583" s="228">
        <v>3853</v>
      </c>
      <c r="E583" s="228">
        <v>2686</v>
      </c>
      <c r="F583" s="228">
        <v>1354</v>
      </c>
      <c r="H583" s="233">
        <f t="shared" si="70"/>
        <v>0.81022294725394239</v>
      </c>
      <c r="I583" s="233">
        <f t="shared" si="71"/>
        <v>0.61563651248465001</v>
      </c>
      <c r="J583" s="233">
        <f t="shared" si="72"/>
        <v>1.4463492063492063</v>
      </c>
      <c r="K583" s="233">
        <f t="shared" si="73"/>
        <v>0.84858912594631797</v>
      </c>
      <c r="L583" s="233">
        <f t="shared" si="74"/>
        <v>0.93982808022922637</v>
      </c>
      <c r="M583" s="233"/>
      <c r="N583" s="233">
        <f t="shared" si="65"/>
        <v>0.10634762379528083</v>
      </c>
      <c r="O583" s="233">
        <f t="shared" si="66"/>
        <v>0.24275818639798488</v>
      </c>
      <c r="P583" s="233">
        <f t="shared" si="67"/>
        <v>-7.7259850630955447E-3</v>
      </c>
      <c r="Q583" s="233">
        <f t="shared" si="68"/>
        <v>2.5190839694656488E-2</v>
      </c>
      <c r="R583" s="233">
        <f t="shared" si="69"/>
        <v>-8.0586080586080595E-3</v>
      </c>
    </row>
    <row r="584" spans="1:18" s="64" customFormat="1" ht="13">
      <c r="A584" s="426">
        <v>40297</v>
      </c>
      <c r="B584" s="228">
        <v>3359</v>
      </c>
      <c r="C584" s="293">
        <v>3998</v>
      </c>
      <c r="D584" s="228">
        <v>3891</v>
      </c>
      <c r="E584" s="228">
        <v>2690</v>
      </c>
      <c r="F584" s="228">
        <v>1354</v>
      </c>
      <c r="H584" s="233">
        <f t="shared" si="70"/>
        <v>0.876536312849162</v>
      </c>
      <c r="I584" s="233">
        <f t="shared" si="71"/>
        <v>0.69120135363790192</v>
      </c>
      <c r="J584" s="233">
        <f t="shared" si="72"/>
        <v>1.5991983967935872</v>
      </c>
      <c r="K584" s="233">
        <f t="shared" si="73"/>
        <v>0.85901865929509325</v>
      </c>
      <c r="L584" s="233">
        <f t="shared" si="74"/>
        <v>0.94261119081779055</v>
      </c>
      <c r="M584" s="233"/>
      <c r="N584" s="233">
        <f t="shared" si="65"/>
        <v>0.11743180306054557</v>
      </c>
      <c r="O584" s="233">
        <f t="shared" si="66"/>
        <v>0.24937500000000001</v>
      </c>
      <c r="P584" s="233">
        <f t="shared" si="67"/>
        <v>2.1259842519685039E-2</v>
      </c>
      <c r="Q584" s="233">
        <f t="shared" si="68"/>
        <v>1.8168054504163512E-2</v>
      </c>
      <c r="R584" s="233">
        <f t="shared" si="69"/>
        <v>-2.2107590272660281E-3</v>
      </c>
    </row>
    <row r="585" spans="1:18" s="64" customFormat="1" ht="13">
      <c r="A585" s="426">
        <v>40298</v>
      </c>
      <c r="B585" s="228">
        <v>3354</v>
      </c>
      <c r="C585" s="293">
        <v>3936</v>
      </c>
      <c r="D585" s="228">
        <v>3900</v>
      </c>
      <c r="E585" s="228">
        <v>2715</v>
      </c>
      <c r="F585" s="228">
        <v>1356</v>
      </c>
      <c r="H585" s="233">
        <f t="shared" si="70"/>
        <v>0.89277652370203164</v>
      </c>
      <c r="I585" s="233">
        <f t="shared" si="71"/>
        <v>0.6806148590947908</v>
      </c>
      <c r="J585" s="233">
        <f t="shared" si="72"/>
        <v>1.654867256637168</v>
      </c>
      <c r="K585" s="233">
        <f t="shared" si="73"/>
        <v>0.8880389429763561</v>
      </c>
      <c r="L585" s="233">
        <f t="shared" si="74"/>
        <v>0.95389048991354464</v>
      </c>
      <c r="M585" s="233"/>
      <c r="N585" s="233">
        <f t="shared" ref="N585:N648" si="75">((B585-(LOOKUP(A580,B580)))/(LOOKUP(A580,B580)))</f>
        <v>0.11317623630932626</v>
      </c>
      <c r="O585" s="233">
        <f t="shared" ref="O585:O648" si="76">((C585-(LOOKUP(A580,C580)))/(LOOKUP(A580,C580)))</f>
        <v>0.21556516368128475</v>
      </c>
      <c r="P585" s="233">
        <f t="shared" ref="P585:P648" si="77">((D585-(LOOKUP(A580,D580)))/(LOOKUP(A580,D580)))</f>
        <v>3.8062283737024222E-2</v>
      </c>
      <c r="Q585" s="233">
        <f t="shared" ref="Q585:Q648" si="78">((E585-(LOOKUP(A580,E580)))/(LOOKUP(A580,E580)))</f>
        <v>2.2213855421686746E-2</v>
      </c>
      <c r="R585" s="233">
        <f t="shared" ref="R585:R648" si="79">((F585-(LOOKUP(A580,F580)))/(LOOKUP(A580,F580)))</f>
        <v>3.7009622501850479E-3</v>
      </c>
    </row>
    <row r="586" spans="1:18" s="64" customFormat="1" ht="13">
      <c r="A586" s="426">
        <v>40302</v>
      </c>
      <c r="B586" s="228">
        <v>3352</v>
      </c>
      <c r="C586" s="293">
        <v>3892</v>
      </c>
      <c r="D586" s="228">
        <v>3910</v>
      </c>
      <c r="E586" s="228">
        <v>2732</v>
      </c>
      <c r="F586" s="228">
        <v>1373</v>
      </c>
      <c r="H586" s="233">
        <f t="shared" si="70"/>
        <v>0.87681970884658456</v>
      </c>
      <c r="I586" s="233">
        <f t="shared" si="71"/>
        <v>0.65758091993185686</v>
      </c>
      <c r="J586" s="233">
        <f t="shared" si="72"/>
        <v>1.5673013788575181</v>
      </c>
      <c r="K586" s="233">
        <f t="shared" si="73"/>
        <v>0.91450595655220746</v>
      </c>
      <c r="L586" s="233">
        <f t="shared" si="74"/>
        <v>0.98124098124098125</v>
      </c>
      <c r="M586" s="233"/>
      <c r="N586" s="233">
        <f t="shared" si="75"/>
        <v>0.10993377483443709</v>
      </c>
      <c r="O586" s="233">
        <f t="shared" si="76"/>
        <v>0.18767165090021362</v>
      </c>
      <c r="P586" s="233">
        <f t="shared" si="77"/>
        <v>5.3340517241379309E-2</v>
      </c>
      <c r="Q586" s="233">
        <f t="shared" si="78"/>
        <v>2.745393004889056E-2</v>
      </c>
      <c r="R586" s="233">
        <f t="shared" si="79"/>
        <v>1.8545994065281898E-2</v>
      </c>
    </row>
    <row r="587" spans="1:18" s="64" customFormat="1" ht="13">
      <c r="A587" s="426">
        <v>40303</v>
      </c>
      <c r="B587" s="228">
        <v>3379</v>
      </c>
      <c r="C587" s="293">
        <v>3917</v>
      </c>
      <c r="D587" s="228">
        <v>3951</v>
      </c>
      <c r="E587" s="228">
        <v>2755</v>
      </c>
      <c r="F587" s="228">
        <v>1386</v>
      </c>
      <c r="H587" s="233">
        <f t="shared" si="70"/>
        <v>0.8709856035437431</v>
      </c>
      <c r="I587" s="233">
        <f t="shared" si="71"/>
        <v>0.64856902356902357</v>
      </c>
      <c r="J587" s="233">
        <f t="shared" si="72"/>
        <v>1.5392030848329048</v>
      </c>
      <c r="K587" s="233">
        <f t="shared" si="73"/>
        <v>0.92657342657342656</v>
      </c>
      <c r="L587" s="233">
        <f t="shared" si="74"/>
        <v>0.99711815561959649</v>
      </c>
      <c r="M587" s="233"/>
      <c r="N587" s="233">
        <f t="shared" si="75"/>
        <v>5.4948485794567591E-2</v>
      </c>
      <c r="O587" s="233">
        <f t="shared" si="76"/>
        <v>5.922120064899946E-2</v>
      </c>
      <c r="P587" s="233">
        <f t="shared" si="77"/>
        <v>5.416221985058698E-2</v>
      </c>
      <c r="Q587" s="233">
        <f t="shared" si="78"/>
        <v>3.3383345836459112E-2</v>
      </c>
      <c r="R587" s="233">
        <f t="shared" si="79"/>
        <v>2.6666666666666668E-2</v>
      </c>
    </row>
    <row r="588" spans="1:18" s="64" customFormat="1" ht="13">
      <c r="A588" s="426">
        <v>40304</v>
      </c>
      <c r="B588" s="228">
        <v>3468</v>
      </c>
      <c r="C588" s="293">
        <v>4041</v>
      </c>
      <c r="D588" s="228">
        <v>4018</v>
      </c>
      <c r="E588" s="228">
        <v>2817</v>
      </c>
      <c r="F588" s="228">
        <v>1398</v>
      </c>
      <c r="H588" s="233">
        <f t="shared" si="70"/>
        <v>0.82814971006852922</v>
      </c>
      <c r="I588" s="233">
        <f t="shared" si="71"/>
        <v>0.598496835443038</v>
      </c>
      <c r="J588" s="233">
        <f t="shared" si="72"/>
        <v>1.3607520564042304</v>
      </c>
      <c r="K588" s="233">
        <f t="shared" si="73"/>
        <v>0.96993006993006992</v>
      </c>
      <c r="L588" s="233">
        <f t="shared" si="74"/>
        <v>0.98862019914651489</v>
      </c>
      <c r="M588" s="233"/>
      <c r="N588" s="233">
        <f t="shared" si="75"/>
        <v>4.1754280564734153E-2</v>
      </c>
      <c r="O588" s="233">
        <f t="shared" si="76"/>
        <v>2.3815556118571068E-2</v>
      </c>
      <c r="P588" s="233">
        <f t="shared" si="77"/>
        <v>4.2823773682844533E-2</v>
      </c>
      <c r="Q588" s="233">
        <f t="shared" si="78"/>
        <v>4.8771407297096052E-2</v>
      </c>
      <c r="R588" s="233">
        <f t="shared" si="79"/>
        <v>3.2496307237813882E-2</v>
      </c>
    </row>
    <row r="589" spans="1:18" s="64" customFormat="1" ht="13">
      <c r="A589" s="426">
        <v>40305</v>
      </c>
      <c r="B589" s="228">
        <v>3608</v>
      </c>
      <c r="C589" s="293">
        <v>4348</v>
      </c>
      <c r="D589" s="228">
        <v>4062</v>
      </c>
      <c r="E589" s="228">
        <v>2888</v>
      </c>
      <c r="F589" s="228">
        <v>1412</v>
      </c>
      <c r="H589" s="233">
        <f t="shared" si="70"/>
        <v>0.74721549636803875</v>
      </c>
      <c r="I589" s="233">
        <f t="shared" si="71"/>
        <v>0.51603905160390517</v>
      </c>
      <c r="J589" s="233">
        <f t="shared" si="72"/>
        <v>1.1435356200527704</v>
      </c>
      <c r="K589" s="233">
        <f t="shared" si="73"/>
        <v>0.99447513812154698</v>
      </c>
      <c r="L589" s="233">
        <f t="shared" si="74"/>
        <v>0.97482517482517483</v>
      </c>
      <c r="M589" s="233"/>
      <c r="N589" s="233">
        <f t="shared" si="75"/>
        <v>7.4129205120571598E-2</v>
      </c>
      <c r="O589" s="233">
        <f t="shared" si="76"/>
        <v>8.7543771885942978E-2</v>
      </c>
      <c r="P589" s="233">
        <f t="shared" si="77"/>
        <v>4.3947571318427137E-2</v>
      </c>
      <c r="Q589" s="233">
        <f t="shared" si="78"/>
        <v>7.3605947955390341E-2</v>
      </c>
      <c r="R589" s="233">
        <f t="shared" si="79"/>
        <v>4.2836041358936483E-2</v>
      </c>
    </row>
    <row r="590" spans="1:18" s="64" customFormat="1" ht="13">
      <c r="A590" s="426">
        <v>40308</v>
      </c>
      <c r="B590" s="228">
        <v>3707</v>
      </c>
      <c r="C590" s="293">
        <v>4551</v>
      </c>
      <c r="D590" s="228">
        <v>4096</v>
      </c>
      <c r="E590" s="228">
        <v>2947</v>
      </c>
      <c r="F590" s="228">
        <v>1420</v>
      </c>
      <c r="H590" s="233">
        <f t="shared" si="70"/>
        <v>0.68960802187784864</v>
      </c>
      <c r="I590" s="233">
        <f t="shared" si="71"/>
        <v>0.49409061063690085</v>
      </c>
      <c r="J590" s="233">
        <f t="shared" si="72"/>
        <v>0.96545105566218814</v>
      </c>
      <c r="K590" s="233">
        <f t="shared" si="73"/>
        <v>0.96860387441549767</v>
      </c>
      <c r="L590" s="233">
        <f t="shared" si="74"/>
        <v>0.93460490463215262</v>
      </c>
      <c r="M590" s="233"/>
      <c r="N590" s="233">
        <f t="shared" si="75"/>
        <v>0.10524746571258199</v>
      </c>
      <c r="O590" s="233">
        <f t="shared" si="76"/>
        <v>0.15625</v>
      </c>
      <c r="P590" s="233">
        <f t="shared" si="77"/>
        <v>5.0256410256410255E-2</v>
      </c>
      <c r="Q590" s="233">
        <f t="shared" si="78"/>
        <v>8.5451197053406994E-2</v>
      </c>
      <c r="R590" s="233">
        <f t="shared" si="79"/>
        <v>4.71976401179941E-2</v>
      </c>
    </row>
    <row r="591" spans="1:18" s="64" customFormat="1" ht="13">
      <c r="A591" s="426">
        <v>40309</v>
      </c>
      <c r="B591" s="228">
        <v>3822</v>
      </c>
      <c r="C591" s="293">
        <v>4804</v>
      </c>
      <c r="D591" s="228">
        <v>4146</v>
      </c>
      <c r="E591" s="228">
        <v>2991</v>
      </c>
      <c r="F591" s="228">
        <v>1437</v>
      </c>
      <c r="H591" s="233">
        <f t="shared" si="70"/>
        <v>0.72628726287262868</v>
      </c>
      <c r="I591" s="233">
        <f t="shared" si="71"/>
        <v>0.62132973337833275</v>
      </c>
      <c r="J591" s="233">
        <f t="shared" si="72"/>
        <v>0.93376865671641796</v>
      </c>
      <c r="K591" s="233">
        <f t="shared" si="73"/>
        <v>0.90630975143403447</v>
      </c>
      <c r="L591" s="233">
        <f t="shared" si="74"/>
        <v>0.92369477911646591</v>
      </c>
      <c r="M591" s="233"/>
      <c r="N591" s="233">
        <f t="shared" si="75"/>
        <v>0.14021479713603818</v>
      </c>
      <c r="O591" s="233">
        <f t="shared" si="76"/>
        <v>0.2343268242548818</v>
      </c>
      <c r="P591" s="233">
        <f t="shared" si="77"/>
        <v>6.0358056265984658E-2</v>
      </c>
      <c r="Q591" s="233">
        <f t="shared" si="78"/>
        <v>9.4802342606149337E-2</v>
      </c>
      <c r="R591" s="233">
        <f t="shared" si="79"/>
        <v>4.6613255644573928E-2</v>
      </c>
    </row>
    <row r="592" spans="1:18" s="64" customFormat="1" ht="13">
      <c r="A592" s="426">
        <v>40310</v>
      </c>
      <c r="B592" s="228">
        <v>3888</v>
      </c>
      <c r="C592" s="293">
        <v>4878</v>
      </c>
      <c r="D592" s="228">
        <v>4196</v>
      </c>
      <c r="E592" s="228">
        <v>3025</v>
      </c>
      <c r="F592" s="228">
        <v>1456</v>
      </c>
      <c r="H592" s="233">
        <f t="shared" si="70"/>
        <v>0.75530474040632056</v>
      </c>
      <c r="I592" s="233">
        <f t="shared" si="71"/>
        <v>0.67456230690010299</v>
      </c>
      <c r="J592" s="233">
        <f t="shared" si="72"/>
        <v>0.95435491383325566</v>
      </c>
      <c r="K592" s="233">
        <f t="shared" si="73"/>
        <v>0.87771570453134695</v>
      </c>
      <c r="L592" s="233">
        <f t="shared" si="74"/>
        <v>0.92338177014531042</v>
      </c>
      <c r="M592" s="233"/>
      <c r="N592" s="233">
        <f t="shared" si="75"/>
        <v>0.15063628292394199</v>
      </c>
      <c r="O592" s="233">
        <f t="shared" si="76"/>
        <v>0.24534082205769722</v>
      </c>
      <c r="P592" s="233">
        <f t="shared" si="77"/>
        <v>6.2009617818273854E-2</v>
      </c>
      <c r="Q592" s="233">
        <f t="shared" si="78"/>
        <v>9.8003629764065334E-2</v>
      </c>
      <c r="R592" s="233">
        <f t="shared" si="79"/>
        <v>5.0505050505050504E-2</v>
      </c>
    </row>
    <row r="593" spans="1:18" s="64" customFormat="1" ht="13">
      <c r="A593" s="426">
        <v>40311</v>
      </c>
      <c r="B593" s="228">
        <v>3914</v>
      </c>
      <c r="C593" s="293">
        <v>4861</v>
      </c>
      <c r="D593" s="228">
        <v>4273</v>
      </c>
      <c r="E593" s="228">
        <v>3053</v>
      </c>
      <c r="F593" s="228">
        <v>1468</v>
      </c>
      <c r="H593" s="233">
        <f t="shared" si="70"/>
        <v>0.73723923657345758</v>
      </c>
      <c r="I593" s="233">
        <f t="shared" si="71"/>
        <v>0.62684069611780457</v>
      </c>
      <c r="J593" s="233">
        <f t="shared" si="72"/>
        <v>0.98007414272474513</v>
      </c>
      <c r="K593" s="233">
        <f t="shared" si="73"/>
        <v>0.86272117144600369</v>
      </c>
      <c r="L593" s="233">
        <f t="shared" si="74"/>
        <v>0.9015544041450777</v>
      </c>
      <c r="M593" s="233"/>
      <c r="N593" s="233">
        <f t="shared" si="75"/>
        <v>0.12860438292964244</v>
      </c>
      <c r="O593" s="233">
        <f t="shared" si="76"/>
        <v>0.20292006928977976</v>
      </c>
      <c r="P593" s="233">
        <f t="shared" si="77"/>
        <v>6.3464410154305623E-2</v>
      </c>
      <c r="Q593" s="233">
        <f t="shared" si="78"/>
        <v>8.3777067802626906E-2</v>
      </c>
      <c r="R593" s="233">
        <f t="shared" si="79"/>
        <v>5.007153075822604E-2</v>
      </c>
    </row>
    <row r="594" spans="1:18" s="64" customFormat="1" ht="13">
      <c r="A594" s="426">
        <v>40312</v>
      </c>
      <c r="B594" s="228">
        <v>3929</v>
      </c>
      <c r="C594" s="293">
        <v>4804</v>
      </c>
      <c r="D594" s="228">
        <v>4340</v>
      </c>
      <c r="E594" s="228">
        <v>3076</v>
      </c>
      <c r="F594" s="228">
        <v>1481</v>
      </c>
      <c r="H594" s="233">
        <f t="shared" si="70"/>
        <v>0.684819897084048</v>
      </c>
      <c r="I594" s="233">
        <f t="shared" si="71"/>
        <v>0.53531479705976348</v>
      </c>
      <c r="J594" s="233">
        <f t="shared" si="72"/>
        <v>0.94968553459119498</v>
      </c>
      <c r="K594" s="233">
        <f t="shared" si="73"/>
        <v>0.83641791044776115</v>
      </c>
      <c r="L594" s="233">
        <f t="shared" si="74"/>
        <v>0.87231352718078381</v>
      </c>
      <c r="M594" s="233"/>
      <c r="N594" s="233">
        <f t="shared" si="75"/>
        <v>8.89689578713969E-2</v>
      </c>
      <c r="O594" s="233">
        <f t="shared" si="76"/>
        <v>0.10487580496780129</v>
      </c>
      <c r="P594" s="233">
        <f t="shared" si="77"/>
        <v>6.8439192516001973E-2</v>
      </c>
      <c r="Q594" s="233">
        <f t="shared" si="78"/>
        <v>6.5096952908587261E-2</v>
      </c>
      <c r="R594" s="233">
        <f t="shared" si="79"/>
        <v>4.8866855524079322E-2</v>
      </c>
    </row>
    <row r="595" spans="1:18" s="64" customFormat="1" ht="13">
      <c r="A595" s="426">
        <v>40315</v>
      </c>
      <c r="B595" s="228">
        <v>3922</v>
      </c>
      <c r="C595" s="293">
        <v>4711</v>
      </c>
      <c r="D595" s="228">
        <v>4417</v>
      </c>
      <c r="E595" s="228">
        <v>3090</v>
      </c>
      <c r="F595" s="228">
        <v>1491</v>
      </c>
      <c r="H595" s="233">
        <f t="shared" si="70"/>
        <v>0.61266447368421051</v>
      </c>
      <c r="I595" s="233">
        <f t="shared" si="71"/>
        <v>0.43540524070688602</v>
      </c>
      <c r="J595" s="233">
        <f t="shared" si="72"/>
        <v>0.87002540220152413</v>
      </c>
      <c r="K595" s="233">
        <f t="shared" si="73"/>
        <v>0.80596142606662768</v>
      </c>
      <c r="L595" s="233">
        <f t="shared" si="74"/>
        <v>0.85910224438902738</v>
      </c>
      <c r="M595" s="233"/>
      <c r="N595" s="233">
        <f t="shared" si="75"/>
        <v>5.7998381440517936E-2</v>
      </c>
      <c r="O595" s="233">
        <f t="shared" si="76"/>
        <v>3.5157108327840032E-2</v>
      </c>
      <c r="P595" s="233">
        <f t="shared" si="77"/>
        <v>7.8369140625E-2</v>
      </c>
      <c r="Q595" s="233">
        <f t="shared" si="78"/>
        <v>4.8523922633186292E-2</v>
      </c>
      <c r="R595" s="233">
        <f t="shared" si="79"/>
        <v>0.05</v>
      </c>
    </row>
    <row r="596" spans="1:18" s="64" customFormat="1" ht="13">
      <c r="A596" s="426">
        <v>40316</v>
      </c>
      <c r="B596" s="228">
        <v>3882</v>
      </c>
      <c r="C596" s="293">
        <v>4513</v>
      </c>
      <c r="D596" s="228">
        <v>4504</v>
      </c>
      <c r="E596" s="228">
        <v>3103</v>
      </c>
      <c r="F596" s="228">
        <v>1502</v>
      </c>
      <c r="H596" s="233">
        <f t="shared" si="70"/>
        <v>0.52594339622641506</v>
      </c>
      <c r="I596" s="233">
        <f t="shared" si="71"/>
        <v>0.2964665326055731</v>
      </c>
      <c r="J596" s="233">
        <f t="shared" si="72"/>
        <v>0.82053354890864993</v>
      </c>
      <c r="K596" s="233">
        <f t="shared" si="73"/>
        <v>0.76909920182440139</v>
      </c>
      <c r="L596" s="233">
        <f t="shared" si="74"/>
        <v>0.82503037667071688</v>
      </c>
      <c r="M596" s="233"/>
      <c r="N596" s="233">
        <f t="shared" si="75"/>
        <v>1.5698587127158554E-2</v>
      </c>
      <c r="O596" s="233">
        <f t="shared" si="76"/>
        <v>-6.0574521232306409E-2</v>
      </c>
      <c r="P596" s="233">
        <f t="shared" si="77"/>
        <v>8.6348287506029908E-2</v>
      </c>
      <c r="Q596" s="233">
        <f t="shared" si="78"/>
        <v>3.7445670344366432E-2</v>
      </c>
      <c r="R596" s="233">
        <f t="shared" si="79"/>
        <v>4.5233124565066112E-2</v>
      </c>
    </row>
    <row r="597" spans="1:18" s="64" customFormat="1" ht="13">
      <c r="A597" s="426">
        <v>40317</v>
      </c>
      <c r="B597" s="228">
        <v>3832</v>
      </c>
      <c r="C597" s="293">
        <v>4300</v>
      </c>
      <c r="D597" s="228">
        <v>4596</v>
      </c>
      <c r="E597" s="228">
        <v>3111</v>
      </c>
      <c r="F597" s="228">
        <v>1511</v>
      </c>
      <c r="H597" s="233">
        <f t="shared" si="70"/>
        <v>0.4710172744721689</v>
      </c>
      <c r="I597" s="233">
        <f t="shared" si="71"/>
        <v>0.19444444444444445</v>
      </c>
      <c r="J597" s="233">
        <f t="shared" si="72"/>
        <v>0.82670906200317962</v>
      </c>
      <c r="K597" s="233">
        <f t="shared" si="73"/>
        <v>0.74188129899216126</v>
      </c>
      <c r="L597" s="233">
        <f t="shared" si="74"/>
        <v>0.81175059952038364</v>
      </c>
      <c r="M597" s="233"/>
      <c r="N597" s="233">
        <f t="shared" si="75"/>
        <v>-1.4403292181069959E-2</v>
      </c>
      <c r="O597" s="233">
        <f t="shared" si="76"/>
        <v>-0.11849118491184912</v>
      </c>
      <c r="P597" s="233">
        <f t="shared" si="77"/>
        <v>9.532888465204957E-2</v>
      </c>
      <c r="Q597" s="233">
        <f t="shared" si="78"/>
        <v>2.8429752066115702E-2</v>
      </c>
      <c r="R597" s="233">
        <f t="shared" si="79"/>
        <v>3.7774725274725272E-2</v>
      </c>
    </row>
    <row r="598" spans="1:18" s="64" customFormat="1" ht="13">
      <c r="A598" s="426">
        <v>40318</v>
      </c>
      <c r="B598" s="228">
        <v>3803</v>
      </c>
      <c r="C598" s="293">
        <v>4192</v>
      </c>
      <c r="D598" s="228">
        <v>4622</v>
      </c>
      <c r="E598" s="228">
        <v>3106</v>
      </c>
      <c r="F598" s="228">
        <v>1514</v>
      </c>
      <c r="H598" s="233">
        <f t="shared" si="70"/>
        <v>0.43835098335854766</v>
      </c>
      <c r="I598" s="233">
        <f t="shared" si="71"/>
        <v>0.14504233815897297</v>
      </c>
      <c r="J598" s="233">
        <f t="shared" si="72"/>
        <v>0.82687747035573123</v>
      </c>
      <c r="K598" s="233">
        <f t="shared" si="73"/>
        <v>0.69356597600872405</v>
      </c>
      <c r="L598" s="233">
        <f t="shared" si="74"/>
        <v>0.79383886255924174</v>
      </c>
      <c r="M598" s="233"/>
      <c r="N598" s="233">
        <f t="shared" si="75"/>
        <v>-2.8359734287174247E-2</v>
      </c>
      <c r="O598" s="233">
        <f t="shared" si="76"/>
        <v>-0.13762600288006582</v>
      </c>
      <c r="P598" s="233">
        <f t="shared" si="77"/>
        <v>8.1675637725251576E-2</v>
      </c>
      <c r="Q598" s="233">
        <f t="shared" si="78"/>
        <v>1.7359973796265967E-2</v>
      </c>
      <c r="R598" s="233">
        <f t="shared" si="79"/>
        <v>3.1335149863760216E-2</v>
      </c>
    </row>
    <row r="599" spans="1:18" s="64" customFormat="1" ht="13">
      <c r="A599" s="426">
        <v>40319</v>
      </c>
      <c r="B599" s="228">
        <v>3844</v>
      </c>
      <c r="C599" s="293">
        <v>4317</v>
      </c>
      <c r="D599" s="228">
        <v>4576</v>
      </c>
      <c r="E599" s="228">
        <v>3095</v>
      </c>
      <c r="F599" s="228">
        <v>1516</v>
      </c>
      <c r="H599" s="233">
        <f t="shared" si="70"/>
        <v>0.44240150093808628</v>
      </c>
      <c r="I599" s="233">
        <f t="shared" si="71"/>
        <v>0.14600477833820016</v>
      </c>
      <c r="J599" s="233">
        <f t="shared" si="72"/>
        <v>0.8586515028432169</v>
      </c>
      <c r="K599" s="233">
        <f t="shared" si="73"/>
        <v>0.67026443604964925</v>
      </c>
      <c r="L599" s="233">
        <f t="shared" si="74"/>
        <v>0.7710280373831776</v>
      </c>
      <c r="M599" s="233"/>
      <c r="N599" s="233">
        <f t="shared" si="75"/>
        <v>-2.1634003563247645E-2</v>
      </c>
      <c r="O599" s="233">
        <f t="shared" si="76"/>
        <v>-0.10137385512073273</v>
      </c>
      <c r="P599" s="233">
        <f t="shared" si="77"/>
        <v>5.4377880184331796E-2</v>
      </c>
      <c r="Q599" s="233">
        <f t="shared" si="78"/>
        <v>6.1768530559167751E-3</v>
      </c>
      <c r="R599" s="233">
        <f t="shared" si="79"/>
        <v>2.3632680621201892E-2</v>
      </c>
    </row>
    <row r="600" spans="1:18" s="64" customFormat="1" ht="13">
      <c r="A600" s="426">
        <v>40322</v>
      </c>
      <c r="B600" s="228">
        <v>3943</v>
      </c>
      <c r="C600" s="293">
        <v>4625</v>
      </c>
      <c r="D600" s="228">
        <v>4537</v>
      </c>
      <c r="E600" s="228">
        <v>3090</v>
      </c>
      <c r="F600" s="228">
        <v>1520</v>
      </c>
      <c r="H600" s="233">
        <f t="shared" si="70"/>
        <v>0.45659401551533063</v>
      </c>
      <c r="I600" s="233">
        <f t="shared" si="71"/>
        <v>0.1588574292157354</v>
      </c>
      <c r="J600" s="233">
        <f t="shared" si="72"/>
        <v>0.91192583227981461</v>
      </c>
      <c r="K600" s="233">
        <f t="shared" si="73"/>
        <v>0.66666666666666663</v>
      </c>
      <c r="L600" s="233">
        <f t="shared" si="74"/>
        <v>0.76334106728538287</v>
      </c>
      <c r="M600" s="233"/>
      <c r="N600" s="233">
        <f t="shared" si="75"/>
        <v>5.3544110147883735E-3</v>
      </c>
      <c r="O600" s="233">
        <f t="shared" si="76"/>
        <v>-1.8255147527064319E-2</v>
      </c>
      <c r="P600" s="233">
        <f t="shared" si="77"/>
        <v>2.7167760923703873E-2</v>
      </c>
      <c r="Q600" s="233">
        <f t="shared" si="78"/>
        <v>0</v>
      </c>
      <c r="R600" s="233">
        <f t="shared" si="79"/>
        <v>1.9450033534540577E-2</v>
      </c>
    </row>
    <row r="601" spans="1:18" s="64" customFormat="1" ht="13">
      <c r="A601" s="426">
        <v>40323</v>
      </c>
      <c r="B601" s="228">
        <v>4187</v>
      </c>
      <c r="C601" s="293">
        <v>5262</v>
      </c>
      <c r="D601" s="228">
        <v>4492</v>
      </c>
      <c r="E601" s="228">
        <v>3076</v>
      </c>
      <c r="F601" s="228">
        <v>1517</v>
      </c>
      <c r="H601" s="233">
        <f t="shared" si="70"/>
        <v>0.50287150035893757</v>
      </c>
      <c r="I601" s="233">
        <f t="shared" si="71"/>
        <v>0.21160488141837439</v>
      </c>
      <c r="J601" s="233">
        <f t="shared" si="72"/>
        <v>0.95900566942869603</v>
      </c>
      <c r="K601" s="233">
        <f t="shared" si="73"/>
        <v>0.67446924333151881</v>
      </c>
      <c r="L601" s="233">
        <f t="shared" si="74"/>
        <v>0.7456846950517837</v>
      </c>
      <c r="M601" s="233"/>
      <c r="N601" s="233">
        <f t="shared" si="75"/>
        <v>7.8567748583204533E-2</v>
      </c>
      <c r="O601" s="233">
        <f t="shared" si="76"/>
        <v>0.16596499002880566</v>
      </c>
      <c r="P601" s="233">
        <f t="shared" si="77"/>
        <v>-2.6642984014209592E-3</v>
      </c>
      <c r="Q601" s="233">
        <f t="shared" si="78"/>
        <v>-8.7012568482114083E-3</v>
      </c>
      <c r="R601" s="233">
        <f t="shared" si="79"/>
        <v>9.9866844207723033E-3</v>
      </c>
    </row>
    <row r="602" spans="1:18" s="64" customFormat="1" ht="13">
      <c r="A602" s="426">
        <v>40324</v>
      </c>
      <c r="B602" s="228">
        <v>4209</v>
      </c>
      <c r="C602" s="293">
        <v>5357</v>
      </c>
      <c r="D602" s="228">
        <v>4450</v>
      </c>
      <c r="E602" s="228">
        <v>3053</v>
      </c>
      <c r="F602" s="228">
        <v>1506</v>
      </c>
      <c r="H602" s="233">
        <f t="shared" si="70"/>
        <v>0.43065941536369817</v>
      </c>
      <c r="I602" s="233">
        <f t="shared" si="71"/>
        <v>0.11673962893475089</v>
      </c>
      <c r="J602" s="233">
        <f t="shared" si="72"/>
        <v>0.87842971718024487</v>
      </c>
      <c r="K602" s="233">
        <f t="shared" si="73"/>
        <v>0.6683060109289618</v>
      </c>
      <c r="L602" s="233">
        <f t="shared" si="74"/>
        <v>0.72904707233065447</v>
      </c>
      <c r="M602" s="233"/>
      <c r="N602" s="233">
        <f t="shared" si="75"/>
        <v>9.8382045929018794E-2</v>
      </c>
      <c r="O602" s="233">
        <f t="shared" si="76"/>
        <v>0.24581395348837209</v>
      </c>
      <c r="P602" s="233">
        <f t="shared" si="77"/>
        <v>-3.1766753698868583E-2</v>
      </c>
      <c r="Q602" s="233">
        <f t="shared" si="78"/>
        <v>-1.8643522982963678E-2</v>
      </c>
      <c r="R602" s="233">
        <f t="shared" si="79"/>
        <v>-3.3090668431502318E-3</v>
      </c>
    </row>
    <row r="603" spans="1:18" s="64" customFormat="1" ht="13">
      <c r="A603" s="426">
        <v>40325</v>
      </c>
      <c r="B603" s="228">
        <v>4156</v>
      </c>
      <c r="C603" s="293">
        <v>5304</v>
      </c>
      <c r="D603" s="228">
        <v>4360</v>
      </c>
      <c r="E603" s="228">
        <v>3015</v>
      </c>
      <c r="F603" s="228">
        <v>1492</v>
      </c>
      <c r="H603" s="233">
        <f t="shared" si="70"/>
        <v>0.31352718078381797</v>
      </c>
      <c r="I603" s="233">
        <f t="shared" si="71"/>
        <v>-7.5357950263752827E-4</v>
      </c>
      <c r="J603" s="233">
        <f t="shared" si="72"/>
        <v>0.66921898928024504</v>
      </c>
      <c r="K603" s="233">
        <f t="shared" si="73"/>
        <v>0.65205479452054793</v>
      </c>
      <c r="L603" s="233">
        <f t="shared" si="74"/>
        <v>0.71889400921658986</v>
      </c>
      <c r="M603" s="233"/>
      <c r="N603" s="233">
        <f t="shared" si="75"/>
        <v>9.2821456744675263E-2</v>
      </c>
      <c r="O603" s="233">
        <f t="shared" si="76"/>
        <v>0.26526717557251911</v>
      </c>
      <c r="P603" s="233">
        <f t="shared" si="77"/>
        <v>-5.6685417568152312E-2</v>
      </c>
      <c r="Q603" s="233">
        <f t="shared" si="78"/>
        <v>-2.9298132646490664E-2</v>
      </c>
      <c r="R603" s="233">
        <f t="shared" si="79"/>
        <v>-1.4531043593130779E-2</v>
      </c>
    </row>
    <row r="604" spans="1:18" s="64" customFormat="1" ht="13">
      <c r="A604" s="426">
        <v>40326</v>
      </c>
      <c r="B604" s="228">
        <v>4078</v>
      </c>
      <c r="C604" s="293">
        <v>5217</v>
      </c>
      <c r="D604" s="228">
        <v>4247</v>
      </c>
      <c r="E604" s="228">
        <v>2982</v>
      </c>
      <c r="F604" s="228">
        <v>1477</v>
      </c>
      <c r="H604" s="233">
        <f t="shared" si="70"/>
        <v>0.23650697392359005</v>
      </c>
      <c r="I604" s="233">
        <f t="shared" si="71"/>
        <v>-6.8725455194573362E-2</v>
      </c>
      <c r="J604" s="233">
        <f t="shared" si="72"/>
        <v>0.5365412445730825</v>
      </c>
      <c r="K604" s="233">
        <f t="shared" si="73"/>
        <v>0.62772925764192145</v>
      </c>
      <c r="L604" s="233">
        <f t="shared" si="74"/>
        <v>0.707514450867052</v>
      </c>
      <c r="M604" s="233"/>
      <c r="N604" s="233">
        <f t="shared" si="75"/>
        <v>6.0874089490114462E-2</v>
      </c>
      <c r="O604" s="233">
        <f t="shared" si="76"/>
        <v>0.20847810979847117</v>
      </c>
      <c r="P604" s="233">
        <f t="shared" si="77"/>
        <v>-7.1896853146853151E-2</v>
      </c>
      <c r="Q604" s="233">
        <f t="shared" si="78"/>
        <v>-3.6510500807754441E-2</v>
      </c>
      <c r="R604" s="233">
        <f t="shared" si="79"/>
        <v>-2.5725593667546173E-2</v>
      </c>
    </row>
    <row r="605" spans="1:18" s="64" customFormat="1" ht="13">
      <c r="A605" s="426">
        <v>40330</v>
      </c>
      <c r="B605" s="228">
        <v>4074</v>
      </c>
      <c r="C605" s="293">
        <v>5402</v>
      </c>
      <c r="D605" s="228">
        <v>4081</v>
      </c>
      <c r="E605" s="228">
        <v>2930</v>
      </c>
      <c r="F605" s="228">
        <v>1468</v>
      </c>
      <c r="H605" s="233">
        <f t="shared" si="70"/>
        <v>0.1659988551803091</v>
      </c>
      <c r="I605" s="233">
        <f t="shared" si="71"/>
        <v>-0.11804081632653061</v>
      </c>
      <c r="J605" s="233">
        <f t="shared" si="72"/>
        <v>0.40724137931034482</v>
      </c>
      <c r="K605" s="233">
        <f t="shared" si="73"/>
        <v>0.60021845985800104</v>
      </c>
      <c r="L605" s="233">
        <f t="shared" si="74"/>
        <v>0.69907407407407407</v>
      </c>
      <c r="M605" s="233"/>
      <c r="N605" s="233">
        <f t="shared" si="75"/>
        <v>3.3223433933553134E-2</v>
      </c>
      <c r="O605" s="233">
        <f t="shared" si="76"/>
        <v>0.16800000000000001</v>
      </c>
      <c r="P605" s="233">
        <f t="shared" si="77"/>
        <v>-0.1005069429138197</v>
      </c>
      <c r="Q605" s="233">
        <f t="shared" si="78"/>
        <v>-5.1779935275080909E-2</v>
      </c>
      <c r="R605" s="233">
        <f t="shared" si="79"/>
        <v>-3.4210526315789476E-2</v>
      </c>
    </row>
    <row r="606" spans="1:18" s="64" customFormat="1" ht="13">
      <c r="A606" s="426">
        <v>40331</v>
      </c>
      <c r="B606" s="228">
        <v>4041</v>
      </c>
      <c r="C606" s="293">
        <v>5455</v>
      </c>
      <c r="D606" s="228">
        <v>3995</v>
      </c>
      <c r="E606" s="228">
        <v>2865</v>
      </c>
      <c r="F606" s="228">
        <v>1455</v>
      </c>
      <c r="H606" s="233">
        <f t="shared" si="70"/>
        <v>9.7799511002444994E-2</v>
      </c>
      <c r="I606" s="233">
        <f t="shared" si="71"/>
        <v>-0.16704840433653992</v>
      </c>
      <c r="J606" s="233">
        <f t="shared" si="72"/>
        <v>0.29162625282896865</v>
      </c>
      <c r="K606" s="233">
        <f t="shared" si="73"/>
        <v>0.56130790190735691</v>
      </c>
      <c r="L606" s="233">
        <f t="shared" si="74"/>
        <v>0.67241379310344829</v>
      </c>
      <c r="M606" s="233"/>
      <c r="N606" s="233">
        <f t="shared" si="75"/>
        <v>-3.4869835204203489E-2</v>
      </c>
      <c r="O606" s="233">
        <f t="shared" si="76"/>
        <v>3.6678069175218549E-2</v>
      </c>
      <c r="P606" s="233">
        <f t="shared" si="77"/>
        <v>-0.11064113980409616</v>
      </c>
      <c r="Q606" s="233">
        <f t="shared" si="78"/>
        <v>-6.8595578673602081E-2</v>
      </c>
      <c r="R606" s="233">
        <f t="shared" si="79"/>
        <v>-4.0870138431114041E-2</v>
      </c>
    </row>
    <row r="607" spans="1:18" s="64" customFormat="1" ht="13">
      <c r="A607" s="426">
        <v>40332</v>
      </c>
      <c r="B607" s="228">
        <v>3933</v>
      </c>
      <c r="C607" s="293">
        <v>5275</v>
      </c>
      <c r="D607" s="228">
        <v>3931</v>
      </c>
      <c r="E607" s="228">
        <v>2798</v>
      </c>
      <c r="F607" s="228">
        <v>1442</v>
      </c>
      <c r="H607" s="233">
        <f t="shared" si="70"/>
        <v>-4.2133463224549438E-2</v>
      </c>
      <c r="I607" s="233">
        <f t="shared" si="71"/>
        <v>-0.31706369756602798</v>
      </c>
      <c r="J607" s="233">
        <f t="shared" si="72"/>
        <v>0.18048048048048049</v>
      </c>
      <c r="K607" s="233">
        <f t="shared" si="73"/>
        <v>0.51817688551275098</v>
      </c>
      <c r="L607" s="233">
        <f t="shared" si="74"/>
        <v>0.64611872146118721</v>
      </c>
      <c r="M607" s="233"/>
      <c r="N607" s="233">
        <f t="shared" si="75"/>
        <v>-6.5573770491803282E-2</v>
      </c>
      <c r="O607" s="233">
        <f t="shared" si="76"/>
        <v>-1.5307074855329476E-2</v>
      </c>
      <c r="P607" s="233">
        <f t="shared" si="77"/>
        <v>-0.11662921348314607</v>
      </c>
      <c r="Q607" s="233">
        <f t="shared" si="78"/>
        <v>-8.3524402227317399E-2</v>
      </c>
      <c r="R607" s="233">
        <f t="shared" si="79"/>
        <v>-4.2496679946879147E-2</v>
      </c>
    </row>
    <row r="608" spans="1:18" s="64" customFormat="1" ht="13">
      <c r="A608" s="426">
        <v>40333</v>
      </c>
      <c r="B608" s="228">
        <v>3844</v>
      </c>
      <c r="C608" s="293">
        <v>5110</v>
      </c>
      <c r="D608" s="228">
        <v>3878</v>
      </c>
      <c r="E608" s="228">
        <v>2741</v>
      </c>
      <c r="F608" s="228">
        <v>1426</v>
      </c>
      <c r="H608" s="233">
        <f t="shared" si="70"/>
        <v>-0.1041715217897926</v>
      </c>
      <c r="I608" s="233">
        <f t="shared" si="71"/>
        <v>-0.37277525469497974</v>
      </c>
      <c r="J608" s="233">
        <f t="shared" si="72"/>
        <v>0.10641940085592011</v>
      </c>
      <c r="K608" s="233">
        <f t="shared" si="73"/>
        <v>0.47207303974221265</v>
      </c>
      <c r="L608" s="233">
        <f t="shared" si="74"/>
        <v>0.62229806598407278</v>
      </c>
      <c r="M608" s="233"/>
      <c r="N608" s="233">
        <f t="shared" si="75"/>
        <v>-7.5072184793070262E-2</v>
      </c>
      <c r="O608" s="233">
        <f t="shared" si="76"/>
        <v>-3.6576168929110107E-2</v>
      </c>
      <c r="P608" s="233">
        <f t="shared" si="77"/>
        <v>-0.11055045871559634</v>
      </c>
      <c r="Q608" s="233">
        <f t="shared" si="78"/>
        <v>-9.0878938640132675E-2</v>
      </c>
      <c r="R608" s="233">
        <f t="shared" si="79"/>
        <v>-4.4235924932975873E-2</v>
      </c>
    </row>
    <row r="609" spans="1:18" s="64" customFormat="1" ht="13">
      <c r="A609" s="426">
        <v>40336</v>
      </c>
      <c r="B609" s="228">
        <v>3733</v>
      </c>
      <c r="C609" s="293">
        <v>4884</v>
      </c>
      <c r="D609" s="228">
        <v>3836</v>
      </c>
      <c r="E609" s="228">
        <v>2677</v>
      </c>
      <c r="F609" s="228">
        <v>1407</v>
      </c>
      <c r="H609" s="233">
        <f t="shared" si="70"/>
        <v>-8.7955045199120452E-2</v>
      </c>
      <c r="I609" s="233">
        <f t="shared" si="71"/>
        <v>-0.35405369660097868</v>
      </c>
      <c r="J609" s="233">
        <f t="shared" si="72"/>
        <v>0.11804138735062664</v>
      </c>
      <c r="K609" s="233">
        <f t="shared" si="73"/>
        <v>0.44234913793103448</v>
      </c>
      <c r="L609" s="233">
        <f t="shared" si="74"/>
        <v>0.59886363636363638</v>
      </c>
      <c r="M609" s="233"/>
      <c r="N609" s="233">
        <f t="shared" si="75"/>
        <v>-8.4600294261893083E-2</v>
      </c>
      <c r="O609" s="233">
        <f t="shared" si="76"/>
        <v>-6.3829787234042548E-2</v>
      </c>
      <c r="P609" s="233">
        <f t="shared" si="77"/>
        <v>-9.6774193548387094E-2</v>
      </c>
      <c r="Q609" s="233">
        <f t="shared" si="78"/>
        <v>-0.102280348759222</v>
      </c>
      <c r="R609" s="233">
        <f t="shared" si="79"/>
        <v>-4.7393364928909949E-2</v>
      </c>
    </row>
    <row r="610" spans="1:18" s="64" customFormat="1" ht="13">
      <c r="A610" s="426">
        <v>40337</v>
      </c>
      <c r="B610" s="228">
        <v>3579</v>
      </c>
      <c r="C610" s="293">
        <v>4553</v>
      </c>
      <c r="D610" s="228">
        <v>3789</v>
      </c>
      <c r="E610" s="228">
        <v>2610</v>
      </c>
      <c r="F610" s="228">
        <v>1390</v>
      </c>
      <c r="H610" s="233">
        <f t="shared" si="70"/>
        <v>-6.0383302704121816E-2</v>
      </c>
      <c r="I610" s="233">
        <f t="shared" si="71"/>
        <v>-0.33162066940692897</v>
      </c>
      <c r="J610" s="233">
        <f t="shared" si="72"/>
        <v>0.16512915129151293</v>
      </c>
      <c r="K610" s="233">
        <f t="shared" si="73"/>
        <v>0.42467248908296945</v>
      </c>
      <c r="L610" s="233">
        <f t="shared" si="74"/>
        <v>0.57954545454545459</v>
      </c>
      <c r="M610" s="233"/>
      <c r="N610" s="233">
        <f t="shared" si="75"/>
        <v>-0.12150220913107511</v>
      </c>
      <c r="O610" s="233">
        <f t="shared" si="76"/>
        <v>-0.15716401332839688</v>
      </c>
      <c r="P610" s="233">
        <f t="shared" si="77"/>
        <v>-7.1551090419014945E-2</v>
      </c>
      <c r="Q610" s="233">
        <f t="shared" si="78"/>
        <v>-0.10921501706484642</v>
      </c>
      <c r="R610" s="233">
        <f t="shared" si="79"/>
        <v>-5.3133514986376022E-2</v>
      </c>
    </row>
    <row r="611" spans="1:18" s="64" customFormat="1" ht="13">
      <c r="A611" s="426">
        <v>40338</v>
      </c>
      <c r="B611" s="228">
        <v>3514</v>
      </c>
      <c r="C611" s="293">
        <v>4519</v>
      </c>
      <c r="D611" s="228">
        <v>3723</v>
      </c>
      <c r="E611" s="228">
        <v>2523</v>
      </c>
      <c r="F611" s="228">
        <v>1374</v>
      </c>
      <c r="H611" s="233">
        <f t="shared" si="70"/>
        <v>-3.6204059243006036E-2</v>
      </c>
      <c r="I611" s="233">
        <f t="shared" si="71"/>
        <v>-0.30722060401655682</v>
      </c>
      <c r="J611" s="233">
        <f t="shared" si="72"/>
        <v>0.22993062438057482</v>
      </c>
      <c r="K611" s="233">
        <f t="shared" si="73"/>
        <v>0.39855875831485588</v>
      </c>
      <c r="L611" s="233">
        <f t="shared" si="74"/>
        <v>0.57388316151202745</v>
      </c>
      <c r="M611" s="233"/>
      <c r="N611" s="233">
        <f t="shared" si="75"/>
        <v>-0.13041326404355358</v>
      </c>
      <c r="O611" s="233">
        <f t="shared" si="76"/>
        <v>-0.17158570119156738</v>
      </c>
      <c r="P611" s="233">
        <f t="shared" si="77"/>
        <v>-6.8085106382978725E-2</v>
      </c>
      <c r="Q611" s="233">
        <f t="shared" si="78"/>
        <v>-0.11937172774869111</v>
      </c>
      <c r="R611" s="233">
        <f t="shared" si="79"/>
        <v>-5.5670103092783509E-2</v>
      </c>
    </row>
    <row r="612" spans="1:18" s="64" customFormat="1" ht="13">
      <c r="A612" s="426">
        <v>40339</v>
      </c>
      <c r="B612" s="228">
        <v>3423</v>
      </c>
      <c r="C612" s="293">
        <v>4446</v>
      </c>
      <c r="D612" s="228">
        <v>3552</v>
      </c>
      <c r="E612" s="228">
        <v>2458</v>
      </c>
      <c r="F612" s="228">
        <v>1359</v>
      </c>
      <c r="H612" s="233">
        <f t="shared" si="70"/>
        <v>-2.7003979533826036E-2</v>
      </c>
      <c r="I612" s="233">
        <f t="shared" si="71"/>
        <v>-0.30335318082105922</v>
      </c>
      <c r="J612" s="233">
        <f t="shared" si="72"/>
        <v>0.2813852813852814</v>
      </c>
      <c r="K612" s="233">
        <f t="shared" si="73"/>
        <v>0.38012352610892758</v>
      </c>
      <c r="L612" s="233">
        <f t="shared" si="74"/>
        <v>0.57291666666666663</v>
      </c>
      <c r="M612" s="233"/>
      <c r="N612" s="233">
        <f t="shared" si="75"/>
        <v>-0.12967200610221205</v>
      </c>
      <c r="O612" s="233">
        <f t="shared" si="76"/>
        <v>-0.1571563981042654</v>
      </c>
      <c r="P612" s="233">
        <f t="shared" si="77"/>
        <v>-9.641312643093361E-2</v>
      </c>
      <c r="Q612" s="233">
        <f t="shared" si="78"/>
        <v>-0.12151536812008577</v>
      </c>
      <c r="R612" s="233">
        <f t="shared" si="79"/>
        <v>-5.7558945908460474E-2</v>
      </c>
    </row>
    <row r="613" spans="1:18" s="64" customFormat="1" ht="13">
      <c r="A613" s="426">
        <v>40340</v>
      </c>
      <c r="B613" s="228">
        <v>3288</v>
      </c>
      <c r="C613" s="293">
        <v>4276</v>
      </c>
      <c r="D613" s="228">
        <v>3361</v>
      </c>
      <c r="E613" s="228">
        <v>2410</v>
      </c>
      <c r="F613" s="228">
        <v>1333</v>
      </c>
      <c r="H613" s="233">
        <f t="shared" si="70"/>
        <v>-4.7508690614136734E-2</v>
      </c>
      <c r="I613" s="233">
        <f t="shared" si="71"/>
        <v>-0.32703808624488512</v>
      </c>
      <c r="J613" s="233">
        <f t="shared" si="72"/>
        <v>0.28527724665391968</v>
      </c>
      <c r="K613" s="233">
        <f t="shared" si="73"/>
        <v>0.37087599544937427</v>
      </c>
      <c r="L613" s="233">
        <f t="shared" si="74"/>
        <v>0.56823529411764706</v>
      </c>
      <c r="M613" s="233"/>
      <c r="N613" s="233">
        <f t="shared" si="75"/>
        <v>-0.14464099895941726</v>
      </c>
      <c r="O613" s="233">
        <f t="shared" si="76"/>
        <v>-0.16320939334637966</v>
      </c>
      <c r="P613" s="233">
        <f t="shared" si="77"/>
        <v>-0.13331614234141309</v>
      </c>
      <c r="Q613" s="233">
        <f t="shared" si="78"/>
        <v>-0.12075884713608172</v>
      </c>
      <c r="R613" s="233">
        <f t="shared" si="79"/>
        <v>-6.5217391304347824E-2</v>
      </c>
    </row>
    <row r="614" spans="1:18" s="64" customFormat="1" ht="13">
      <c r="A614" s="426">
        <v>40343</v>
      </c>
      <c r="B614" s="228">
        <v>3115</v>
      </c>
      <c r="C614" s="293">
        <v>3905</v>
      </c>
      <c r="D614" s="228">
        <v>3283</v>
      </c>
      <c r="E614" s="228">
        <v>2374</v>
      </c>
      <c r="F614" s="228">
        <v>1317</v>
      </c>
      <c r="H614" s="233">
        <f t="shared" si="70"/>
        <v>-0.10565604364053977</v>
      </c>
      <c r="I614" s="233">
        <f t="shared" si="71"/>
        <v>-0.39597834493426143</v>
      </c>
      <c r="J614" s="233">
        <f t="shared" si="72"/>
        <v>0.24214907302307984</v>
      </c>
      <c r="K614" s="233">
        <f t="shared" si="73"/>
        <v>0.3659378596087457</v>
      </c>
      <c r="L614" s="233">
        <f t="shared" si="74"/>
        <v>0.57535885167464118</v>
      </c>
      <c r="M614" s="233"/>
      <c r="N614" s="233">
        <f t="shared" si="75"/>
        <v>-0.16555049557996249</v>
      </c>
      <c r="O614" s="233">
        <f t="shared" si="76"/>
        <v>-0.20045045045045046</v>
      </c>
      <c r="P614" s="233">
        <f t="shared" si="77"/>
        <v>-0.14416058394160583</v>
      </c>
      <c r="Q614" s="233">
        <f t="shared" si="78"/>
        <v>-0.11318640268957789</v>
      </c>
      <c r="R614" s="233">
        <f t="shared" si="79"/>
        <v>-6.3965884861407252E-2</v>
      </c>
    </row>
    <row r="615" spans="1:18" s="64" customFormat="1" ht="13">
      <c r="A615" s="426">
        <v>40344</v>
      </c>
      <c r="B615" s="228">
        <v>3020</v>
      </c>
      <c r="C615" s="293">
        <v>3739</v>
      </c>
      <c r="D615" s="228">
        <v>3211</v>
      </c>
      <c r="E615" s="228">
        <v>2345</v>
      </c>
      <c r="F615" s="228">
        <v>1299</v>
      </c>
      <c r="H615" s="233">
        <f t="shared" si="70"/>
        <v>-0.15713089589729276</v>
      </c>
      <c r="I615" s="233">
        <f t="shared" si="71"/>
        <v>-0.44318689501116904</v>
      </c>
      <c r="J615" s="233">
        <f t="shared" si="72"/>
        <v>0.16594045025417575</v>
      </c>
      <c r="K615" s="233">
        <f t="shared" si="73"/>
        <v>0.36178861788617889</v>
      </c>
      <c r="L615" s="233">
        <f t="shared" si="74"/>
        <v>0.57073760580411126</v>
      </c>
      <c r="M615" s="233"/>
      <c r="N615" s="233">
        <f t="shared" si="75"/>
        <v>-0.15618887957530037</v>
      </c>
      <c r="O615" s="233">
        <f t="shared" si="76"/>
        <v>-0.17878321985504064</v>
      </c>
      <c r="P615" s="233">
        <f t="shared" si="77"/>
        <v>-0.15254684613354447</v>
      </c>
      <c r="Q615" s="233">
        <f t="shared" si="78"/>
        <v>-0.10153256704980843</v>
      </c>
      <c r="R615" s="233">
        <f t="shared" si="79"/>
        <v>-6.5467625899280582E-2</v>
      </c>
    </row>
    <row r="616" spans="1:18" s="64" customFormat="1" ht="13">
      <c r="A616" s="426">
        <v>40345</v>
      </c>
      <c r="B616" s="228">
        <v>2893</v>
      </c>
      <c r="C616" s="293">
        <v>3488</v>
      </c>
      <c r="D616" s="228">
        <v>3115</v>
      </c>
      <c r="E616" s="228">
        <v>2306</v>
      </c>
      <c r="F616" s="228">
        <v>1281</v>
      </c>
      <c r="H616" s="233">
        <f t="shared" si="70"/>
        <v>-0.231198511825671</v>
      </c>
      <c r="I616" s="233">
        <f t="shared" si="71"/>
        <v>-0.5173654351736543</v>
      </c>
      <c r="J616" s="233">
        <f t="shared" si="72"/>
        <v>8.1221797986810132E-2</v>
      </c>
      <c r="K616" s="233">
        <f t="shared" si="73"/>
        <v>0.35487661574618096</v>
      </c>
      <c r="L616" s="233">
        <f t="shared" si="74"/>
        <v>0.58148148148148149</v>
      </c>
      <c r="M616" s="233"/>
      <c r="N616" s="233">
        <f t="shared" si="75"/>
        <v>-0.17672168468981217</v>
      </c>
      <c r="O616" s="233">
        <f t="shared" si="76"/>
        <v>-0.22814782031422881</v>
      </c>
      <c r="P616" s="233">
        <f t="shared" si="77"/>
        <v>-0.16330915928015041</v>
      </c>
      <c r="Q616" s="233">
        <f t="shared" si="78"/>
        <v>-8.6008719778042017E-2</v>
      </c>
      <c r="R616" s="233">
        <f t="shared" si="79"/>
        <v>-6.768558951965066E-2</v>
      </c>
    </row>
    <row r="617" spans="1:18" s="64" customFormat="1" ht="13">
      <c r="A617" s="426">
        <v>40346</v>
      </c>
      <c r="B617" s="228">
        <v>2784</v>
      </c>
      <c r="C617" s="293">
        <v>3317</v>
      </c>
      <c r="D617" s="228">
        <v>3018</v>
      </c>
      <c r="E617" s="228">
        <v>2270</v>
      </c>
      <c r="F617" s="228">
        <v>1265</v>
      </c>
      <c r="H617" s="233">
        <f t="shared" si="70"/>
        <v>-0.29536826119969628</v>
      </c>
      <c r="I617" s="233">
        <f t="shared" si="71"/>
        <v>-0.56629184100418406</v>
      </c>
      <c r="J617" s="233">
        <f t="shared" si="72"/>
        <v>-2.8957528957528959E-2</v>
      </c>
      <c r="K617" s="233">
        <f t="shared" si="73"/>
        <v>0.33608004708652151</v>
      </c>
      <c r="L617" s="233">
        <f t="shared" si="74"/>
        <v>0.58919597989949746</v>
      </c>
      <c r="M617" s="233"/>
      <c r="N617" s="233">
        <f t="shared" si="75"/>
        <v>-0.18667835232252411</v>
      </c>
      <c r="O617" s="233">
        <f t="shared" si="76"/>
        <v>-0.253936122357175</v>
      </c>
      <c r="P617" s="233">
        <f t="shared" si="77"/>
        <v>-0.15033783783783783</v>
      </c>
      <c r="Q617" s="233">
        <f t="shared" si="78"/>
        <v>-7.6484947111472745E-2</v>
      </c>
      <c r="R617" s="233">
        <f t="shared" si="79"/>
        <v>-6.9168506254598972E-2</v>
      </c>
    </row>
    <row r="618" spans="1:18" s="64" customFormat="1" ht="13">
      <c r="A618" s="426">
        <v>40347</v>
      </c>
      <c r="B618" s="228">
        <v>2694</v>
      </c>
      <c r="C618" s="293">
        <v>3134</v>
      </c>
      <c r="D618" s="228">
        <v>2980</v>
      </c>
      <c r="E618" s="228">
        <v>2232</v>
      </c>
      <c r="F618" s="228">
        <v>1247</v>
      </c>
      <c r="H618" s="233">
        <f t="shared" si="70"/>
        <v>-0.33084947839046197</v>
      </c>
      <c r="I618" s="233">
        <f t="shared" si="71"/>
        <v>-0.59948881789137376</v>
      </c>
      <c r="J618" s="233">
        <f t="shared" si="72"/>
        <v>-6.1712846347607056E-2</v>
      </c>
      <c r="K618" s="233">
        <f t="shared" si="73"/>
        <v>0.30221703617269546</v>
      </c>
      <c r="L618" s="233">
        <f t="shared" si="74"/>
        <v>0.5804816223067174</v>
      </c>
      <c r="M618" s="233"/>
      <c r="N618" s="233">
        <f t="shared" si="75"/>
        <v>-0.18065693430656934</v>
      </c>
      <c r="O618" s="233">
        <f t="shared" si="76"/>
        <v>-0.26707202993451823</v>
      </c>
      <c r="P618" s="233">
        <f t="shared" si="77"/>
        <v>-0.11335911930972925</v>
      </c>
      <c r="Q618" s="233">
        <f t="shared" si="78"/>
        <v>-7.3858921161825727E-2</v>
      </c>
      <c r="R618" s="233">
        <f t="shared" si="79"/>
        <v>-6.4516129032258063E-2</v>
      </c>
    </row>
    <row r="619" spans="1:18" s="64" customFormat="1" ht="13">
      <c r="A619" s="426">
        <v>40350</v>
      </c>
      <c r="B619" s="228">
        <v>2601</v>
      </c>
      <c r="C619" s="293">
        <v>2920</v>
      </c>
      <c r="D619" s="228">
        <v>2968</v>
      </c>
      <c r="E619" s="228">
        <v>2194</v>
      </c>
      <c r="F619" s="228">
        <v>1229</v>
      </c>
      <c r="H619" s="233">
        <f t="shared" si="70"/>
        <v>-0.3614043702430641</v>
      </c>
      <c r="I619" s="233">
        <f t="shared" si="71"/>
        <v>-0.63408521303258147</v>
      </c>
      <c r="J619" s="233">
        <f t="shared" si="72"/>
        <v>-6.1353573687539534E-2</v>
      </c>
      <c r="K619" s="233">
        <f t="shared" si="73"/>
        <v>0.26455331412103744</v>
      </c>
      <c r="L619" s="233">
        <f t="shared" si="74"/>
        <v>0.56960408684546615</v>
      </c>
      <c r="M619" s="233"/>
      <c r="N619" s="233">
        <f t="shared" si="75"/>
        <v>-0.16500802568218298</v>
      </c>
      <c r="O619" s="233">
        <f t="shared" si="76"/>
        <v>-0.25224071702944945</v>
      </c>
      <c r="P619" s="233">
        <f t="shared" si="77"/>
        <v>-9.5948827292110878E-2</v>
      </c>
      <c r="Q619" s="233">
        <f t="shared" si="78"/>
        <v>-7.5821398483572028E-2</v>
      </c>
      <c r="R619" s="233">
        <f t="shared" si="79"/>
        <v>-6.6818526955201213E-2</v>
      </c>
    </row>
    <row r="620" spans="1:18" s="64" customFormat="1" ht="13">
      <c r="A620" s="426">
        <v>40351</v>
      </c>
      <c r="B620" s="228">
        <v>2547</v>
      </c>
      <c r="C620" s="293">
        <v>2770</v>
      </c>
      <c r="D620" s="228">
        <v>3017</v>
      </c>
      <c r="E620" s="228">
        <v>2163</v>
      </c>
      <c r="F620" s="228">
        <v>1219</v>
      </c>
      <c r="H620" s="233">
        <f t="shared" si="70"/>
        <v>-0.3742014742014742</v>
      </c>
      <c r="I620" s="233">
        <f t="shared" si="71"/>
        <v>-0.65357678839419708</v>
      </c>
      <c r="J620" s="233">
        <f t="shared" si="72"/>
        <v>-3.456E-2</v>
      </c>
      <c r="K620" s="233">
        <f t="shared" si="73"/>
        <v>0.23670668953687821</v>
      </c>
      <c r="L620" s="233">
        <f t="shared" si="74"/>
        <v>0.56282051282051282</v>
      </c>
      <c r="M620" s="233"/>
      <c r="N620" s="233">
        <f t="shared" si="75"/>
        <v>-0.15662251655629139</v>
      </c>
      <c r="O620" s="233">
        <f t="shared" si="76"/>
        <v>-0.25916020326290451</v>
      </c>
      <c r="P620" s="233">
        <f t="shared" si="77"/>
        <v>-6.0417315478044221E-2</v>
      </c>
      <c r="Q620" s="233">
        <f t="shared" si="78"/>
        <v>-7.7611940298507459E-2</v>
      </c>
      <c r="R620" s="233">
        <f t="shared" si="79"/>
        <v>-6.1585835257890686E-2</v>
      </c>
    </row>
    <row r="621" spans="1:18" s="64" customFormat="1" ht="13">
      <c r="A621" s="426">
        <v>40352</v>
      </c>
      <c r="B621" s="228">
        <v>2515</v>
      </c>
      <c r="C621" s="293">
        <v>2698</v>
      </c>
      <c r="D621" s="228">
        <v>3062</v>
      </c>
      <c r="E621" s="228">
        <v>2143</v>
      </c>
      <c r="F621" s="228">
        <v>1205</v>
      </c>
      <c r="H621" s="233">
        <f t="shared" si="70"/>
        <v>-0.37577562670637876</v>
      </c>
      <c r="I621" s="233">
        <f t="shared" si="71"/>
        <v>-0.65886964217979516</v>
      </c>
      <c r="J621" s="233">
        <f t="shared" si="72"/>
        <v>-1.9556714471968711E-3</v>
      </c>
      <c r="K621" s="233">
        <f t="shared" si="73"/>
        <v>0.21899886234357224</v>
      </c>
      <c r="L621" s="233">
        <f t="shared" si="74"/>
        <v>0.55083655083655081</v>
      </c>
      <c r="M621" s="233"/>
      <c r="N621" s="233">
        <f t="shared" si="75"/>
        <v>-0.13066021431040442</v>
      </c>
      <c r="O621" s="233">
        <f t="shared" si="76"/>
        <v>-0.22649082568807338</v>
      </c>
      <c r="P621" s="233">
        <f t="shared" si="77"/>
        <v>-1.7014446227929372E-2</v>
      </c>
      <c r="Q621" s="233">
        <f t="shared" si="78"/>
        <v>-7.0685169124024283E-2</v>
      </c>
      <c r="R621" s="233">
        <f t="shared" si="79"/>
        <v>-5.9328649492583922E-2</v>
      </c>
    </row>
    <row r="622" spans="1:18" s="64" customFormat="1" ht="13">
      <c r="A622" s="426">
        <v>40353</v>
      </c>
      <c r="B622" s="228">
        <v>2502</v>
      </c>
      <c r="C622" s="293">
        <v>2695</v>
      </c>
      <c r="D622" s="228">
        <v>3070</v>
      </c>
      <c r="E622" s="228">
        <v>2126</v>
      </c>
      <c r="F622" s="228">
        <v>1190</v>
      </c>
      <c r="H622" s="233">
        <f t="shared" si="70"/>
        <v>-0.35415591120289108</v>
      </c>
      <c r="I622" s="233">
        <f t="shared" si="71"/>
        <v>-0.63781749764816553</v>
      </c>
      <c r="J622" s="233">
        <f t="shared" si="72"/>
        <v>1.6219794769943726E-2</v>
      </c>
      <c r="K622" s="233">
        <f t="shared" si="73"/>
        <v>0.21001707455890722</v>
      </c>
      <c r="L622" s="233">
        <f t="shared" si="74"/>
        <v>0.53746770025839796</v>
      </c>
      <c r="M622" s="233"/>
      <c r="N622" s="233">
        <f t="shared" si="75"/>
        <v>-0.10129310344827586</v>
      </c>
      <c r="O622" s="233">
        <f t="shared" si="76"/>
        <v>-0.18751884232740429</v>
      </c>
      <c r="P622" s="233">
        <f t="shared" si="77"/>
        <v>1.7229953611663355E-2</v>
      </c>
      <c r="Q622" s="233">
        <f t="shared" si="78"/>
        <v>-6.3436123348017626E-2</v>
      </c>
      <c r="R622" s="233">
        <f t="shared" si="79"/>
        <v>-5.9288537549407112E-2</v>
      </c>
    </row>
    <row r="623" spans="1:18" s="64" customFormat="1" ht="13">
      <c r="A623" s="426">
        <v>40354</v>
      </c>
      <c r="B623" s="228">
        <v>2501</v>
      </c>
      <c r="C623" s="293">
        <v>2717</v>
      </c>
      <c r="D623" s="228">
        <v>3045</v>
      </c>
      <c r="E623" s="228">
        <v>2122</v>
      </c>
      <c r="F623" s="228">
        <v>1182</v>
      </c>
      <c r="H623" s="233">
        <f t="shared" si="70"/>
        <v>-0.33324446814182884</v>
      </c>
      <c r="I623" s="233">
        <f t="shared" si="71"/>
        <v>-0.61813070976809559</v>
      </c>
      <c r="J623" s="233">
        <f t="shared" si="72"/>
        <v>3.6066689350119085E-2</v>
      </c>
      <c r="K623" s="233">
        <f t="shared" si="73"/>
        <v>0.20980615735461802</v>
      </c>
      <c r="L623" s="233">
        <f t="shared" si="74"/>
        <v>0.5310880829015544</v>
      </c>
      <c r="M623" s="233"/>
      <c r="N623" s="233">
        <f t="shared" si="75"/>
        <v>-7.1640682999257604E-2</v>
      </c>
      <c r="O623" s="233">
        <f t="shared" si="76"/>
        <v>-0.13305679642629228</v>
      </c>
      <c r="P623" s="233">
        <f t="shared" si="77"/>
        <v>2.1812080536912751E-2</v>
      </c>
      <c r="Q623" s="233">
        <f t="shared" si="78"/>
        <v>-4.9283154121863799E-2</v>
      </c>
      <c r="R623" s="233">
        <f t="shared" si="79"/>
        <v>-5.2125100240577385E-2</v>
      </c>
    </row>
    <row r="624" spans="1:18" s="64" customFormat="1" ht="13">
      <c r="A624" s="426">
        <v>40357</v>
      </c>
      <c r="B624" s="228">
        <v>2482</v>
      </c>
      <c r="C624" s="293">
        <v>2716</v>
      </c>
      <c r="D624" s="228">
        <v>2977</v>
      </c>
      <c r="E624" s="228">
        <v>2118</v>
      </c>
      <c r="F624" s="228">
        <v>1172</v>
      </c>
      <c r="H624" s="233">
        <f t="shared" si="70"/>
        <v>-0.32973264920334866</v>
      </c>
      <c r="I624" s="233">
        <f t="shared" si="71"/>
        <v>-0.61387546204151267</v>
      </c>
      <c r="J624" s="233">
        <f t="shared" si="72"/>
        <v>3.8005578800557882E-2</v>
      </c>
      <c r="K624" s="233">
        <f t="shared" si="73"/>
        <v>0.2102857142857143</v>
      </c>
      <c r="L624" s="233">
        <f t="shared" si="74"/>
        <v>0.52604166666666663</v>
      </c>
      <c r="M624" s="233"/>
      <c r="N624" s="233">
        <f t="shared" si="75"/>
        <v>-4.5751633986928102E-2</v>
      </c>
      <c r="O624" s="233">
        <f t="shared" si="76"/>
        <v>-6.9863013698630141E-2</v>
      </c>
      <c r="P624" s="233">
        <f t="shared" si="77"/>
        <v>3.0323450134770889E-3</v>
      </c>
      <c r="Q624" s="233">
        <f t="shared" si="78"/>
        <v>-3.4639927073837742E-2</v>
      </c>
      <c r="R624" s="233">
        <f t="shared" si="79"/>
        <v>-4.6379170056956874E-2</v>
      </c>
    </row>
    <row r="625" spans="1:18" s="64" customFormat="1" ht="13">
      <c r="A625" s="426">
        <v>40358</v>
      </c>
      <c r="B625" s="228">
        <v>2447</v>
      </c>
      <c r="C625" s="293">
        <v>2713</v>
      </c>
      <c r="D625" s="228">
        <v>2875</v>
      </c>
      <c r="E625" s="228">
        <v>2096</v>
      </c>
      <c r="F625" s="228">
        <v>1165</v>
      </c>
      <c r="H625" s="233">
        <f t="shared" si="70"/>
        <v>-0.33918444504455847</v>
      </c>
      <c r="I625" s="233">
        <f t="shared" si="71"/>
        <v>-0.61820996341120182</v>
      </c>
      <c r="J625" s="233">
        <f t="shared" si="72"/>
        <v>2.0589279375221866E-2</v>
      </c>
      <c r="K625" s="233">
        <f t="shared" si="73"/>
        <v>0.20876585928489041</v>
      </c>
      <c r="L625" s="233">
        <f t="shared" si="74"/>
        <v>0.52486910994764402</v>
      </c>
      <c r="M625" s="233"/>
      <c r="N625" s="233">
        <f t="shared" si="75"/>
        <v>-3.9261876717707103E-2</v>
      </c>
      <c r="O625" s="233">
        <f t="shared" si="76"/>
        <v>-2.0577617328519857E-2</v>
      </c>
      <c r="P625" s="233">
        <f t="shared" si="77"/>
        <v>-4.7066622472654952E-2</v>
      </c>
      <c r="Q625" s="233">
        <f t="shared" si="78"/>
        <v>-3.0975496994914472E-2</v>
      </c>
      <c r="R625" s="233">
        <f t="shared" si="79"/>
        <v>-4.4298605414273995E-2</v>
      </c>
    </row>
    <row r="626" spans="1:18" s="64" customFormat="1" ht="13">
      <c r="A626" s="426">
        <v>40359</v>
      </c>
      <c r="B626" s="228">
        <v>2406</v>
      </c>
      <c r="C626" s="293">
        <v>2711</v>
      </c>
      <c r="D626" s="228">
        <v>2748</v>
      </c>
      <c r="E626" s="228">
        <v>2066</v>
      </c>
      <c r="F626" s="228">
        <v>1155</v>
      </c>
      <c r="H626" s="233">
        <f t="shared" si="70"/>
        <v>-0.35565077664702732</v>
      </c>
      <c r="I626" s="233">
        <f t="shared" si="71"/>
        <v>-0.62430709534368067</v>
      </c>
      <c r="J626" s="233">
        <f t="shared" si="72"/>
        <v>-3.1371166725414172E-2</v>
      </c>
      <c r="K626" s="233">
        <f t="shared" si="73"/>
        <v>0.20466472303206998</v>
      </c>
      <c r="L626" s="233">
        <f t="shared" si="74"/>
        <v>0.5237467018469657</v>
      </c>
      <c r="M626" s="233"/>
      <c r="N626" s="233">
        <f t="shared" si="75"/>
        <v>-4.3339960238568585E-2</v>
      </c>
      <c r="O626" s="233">
        <f t="shared" si="76"/>
        <v>4.8183839881393627E-3</v>
      </c>
      <c r="P626" s="233">
        <f t="shared" si="77"/>
        <v>-0.10254735467015023</v>
      </c>
      <c r="Q626" s="233">
        <f t="shared" si="78"/>
        <v>-3.5930937937470833E-2</v>
      </c>
      <c r="R626" s="233">
        <f t="shared" si="79"/>
        <v>-4.1493775933609957E-2</v>
      </c>
    </row>
    <row r="627" spans="1:18" s="64" customFormat="1" ht="13">
      <c r="A627" s="426">
        <v>40360</v>
      </c>
      <c r="B627" s="228">
        <v>2351</v>
      </c>
      <c r="C627" s="293">
        <v>2658</v>
      </c>
      <c r="D627" s="228">
        <v>2627</v>
      </c>
      <c r="E627" s="228">
        <v>2036</v>
      </c>
      <c r="F627" s="228">
        <v>1139</v>
      </c>
      <c r="H627" s="233">
        <f t="shared" si="70"/>
        <v>-0.37423476177801435</v>
      </c>
      <c r="I627" s="233">
        <f t="shared" si="71"/>
        <v>-0.63292362933296509</v>
      </c>
      <c r="J627" s="233">
        <f t="shared" si="72"/>
        <v>-9.5385674931129483E-2</v>
      </c>
      <c r="K627" s="233">
        <f t="shared" si="73"/>
        <v>0.19694297472075251</v>
      </c>
      <c r="L627" s="233">
        <f t="shared" si="74"/>
        <v>0.51061007957559679</v>
      </c>
      <c r="M627" s="233"/>
      <c r="N627" s="233">
        <f t="shared" si="75"/>
        <v>-6.0351718625099922E-2</v>
      </c>
      <c r="O627" s="233">
        <f t="shared" si="76"/>
        <v>-1.3729128014842301E-2</v>
      </c>
      <c r="P627" s="233">
        <f t="shared" si="77"/>
        <v>-0.14429967426710097</v>
      </c>
      <c r="Q627" s="233">
        <f t="shared" si="78"/>
        <v>-4.2333019755409221E-2</v>
      </c>
      <c r="R627" s="233">
        <f t="shared" si="79"/>
        <v>-4.2857142857142858E-2</v>
      </c>
    </row>
    <row r="628" spans="1:18" s="64" customFormat="1" ht="13">
      <c r="A628" s="426">
        <v>40361</v>
      </c>
      <c r="B628" s="228">
        <v>2280</v>
      </c>
      <c r="C628" s="293">
        <v>2627</v>
      </c>
      <c r="D628" s="228">
        <v>2447</v>
      </c>
      <c r="E628" s="228">
        <v>1995</v>
      </c>
      <c r="F628" s="228">
        <v>1118</v>
      </c>
      <c r="H628" s="233">
        <f t="shared" si="70"/>
        <v>-0.39070016034206306</v>
      </c>
      <c r="I628" s="233">
        <f t="shared" si="71"/>
        <v>-0.63114293737714122</v>
      </c>
      <c r="J628" s="233">
        <f t="shared" si="72"/>
        <v>-0.17995978552278821</v>
      </c>
      <c r="K628" s="233">
        <f t="shared" si="73"/>
        <v>0.17146212566059893</v>
      </c>
      <c r="L628" s="233">
        <f t="shared" si="74"/>
        <v>0.49265687583444595</v>
      </c>
      <c r="M628" s="233"/>
      <c r="N628" s="233">
        <f t="shared" si="75"/>
        <v>-8.8364654138344656E-2</v>
      </c>
      <c r="O628" s="233">
        <f t="shared" si="76"/>
        <v>-3.3124769966875231E-2</v>
      </c>
      <c r="P628" s="233">
        <f t="shared" si="77"/>
        <v>-0.19638752052545155</v>
      </c>
      <c r="Q628" s="233">
        <f t="shared" si="78"/>
        <v>-5.9849198868991517E-2</v>
      </c>
      <c r="R628" s="233">
        <f t="shared" si="79"/>
        <v>-5.4145516074450083E-2</v>
      </c>
    </row>
    <row r="629" spans="1:18" s="64" customFormat="1" ht="13">
      <c r="A629" s="426">
        <v>40364</v>
      </c>
      <c r="B629" s="228">
        <v>2216</v>
      </c>
      <c r="C629" s="293">
        <v>2578</v>
      </c>
      <c r="D629" s="228">
        <v>2350</v>
      </c>
      <c r="E629" s="228">
        <v>1957</v>
      </c>
      <c r="F629" s="228">
        <v>1069</v>
      </c>
      <c r="H629" s="233">
        <f t="shared" si="70"/>
        <v>-0.39651416122004357</v>
      </c>
      <c r="I629" s="233">
        <f t="shared" si="71"/>
        <v>-0.62353971962616828</v>
      </c>
      <c r="J629" s="233">
        <f t="shared" si="72"/>
        <v>-0.23177508989865969</v>
      </c>
      <c r="K629" s="233">
        <f t="shared" si="73"/>
        <v>0.14511410181392628</v>
      </c>
      <c r="L629" s="233">
        <f t="shared" si="74"/>
        <v>0.42533333333333334</v>
      </c>
      <c r="M629" s="233"/>
      <c r="N629" s="233">
        <f t="shared" si="75"/>
        <v>-0.10717163577759871</v>
      </c>
      <c r="O629" s="233">
        <f t="shared" si="76"/>
        <v>-5.0810014727540501E-2</v>
      </c>
      <c r="P629" s="233">
        <f t="shared" si="77"/>
        <v>-0.21061471279811891</v>
      </c>
      <c r="Q629" s="233">
        <f t="shared" si="78"/>
        <v>-7.6015108593012276E-2</v>
      </c>
      <c r="R629" s="233">
        <f t="shared" si="79"/>
        <v>-8.7883959044368604E-2</v>
      </c>
    </row>
    <row r="630" spans="1:18" s="64" customFormat="1" ht="13">
      <c r="A630" s="426">
        <v>40365</v>
      </c>
      <c r="B630" s="228">
        <v>2127</v>
      </c>
      <c r="C630" s="293">
        <v>2468</v>
      </c>
      <c r="D630" s="228">
        <v>2191</v>
      </c>
      <c r="E630" s="228">
        <v>1923</v>
      </c>
      <c r="F630" s="228">
        <v>1042</v>
      </c>
      <c r="H630" s="233">
        <f t="shared" si="70"/>
        <v>-0.39573863636363638</v>
      </c>
      <c r="I630" s="233">
        <f t="shared" si="71"/>
        <v>-0.61665113389251325</v>
      </c>
      <c r="J630" s="233">
        <f t="shared" si="72"/>
        <v>-0.27618103733069044</v>
      </c>
      <c r="K630" s="233">
        <f t="shared" si="73"/>
        <v>0.11932479627473806</v>
      </c>
      <c r="L630" s="233">
        <f t="shared" si="74"/>
        <v>0.39118825100133514</v>
      </c>
      <c r="M630" s="233"/>
      <c r="N630" s="233">
        <f t="shared" si="75"/>
        <v>-0.13077237433592154</v>
      </c>
      <c r="O630" s="233">
        <f t="shared" si="76"/>
        <v>-9.0305934389974196E-2</v>
      </c>
      <c r="P630" s="233">
        <f t="shared" si="77"/>
        <v>-0.23791304347826087</v>
      </c>
      <c r="Q630" s="233">
        <f t="shared" si="78"/>
        <v>-8.2538167938931303E-2</v>
      </c>
      <c r="R630" s="233">
        <f t="shared" si="79"/>
        <v>-0.10557939914163091</v>
      </c>
    </row>
    <row r="631" spans="1:18" s="64" customFormat="1" ht="13">
      <c r="A631" s="426">
        <v>40366</v>
      </c>
      <c r="B631" s="228">
        <v>2018</v>
      </c>
      <c r="C631" s="293">
        <v>2291</v>
      </c>
      <c r="D631" s="228">
        <v>2081</v>
      </c>
      <c r="E631" s="228">
        <v>1870</v>
      </c>
      <c r="F631" s="228">
        <v>1029</v>
      </c>
      <c r="H631" s="233">
        <f t="shared" si="70"/>
        <v>-0.40207407407407408</v>
      </c>
      <c r="I631" s="233">
        <f t="shared" si="71"/>
        <v>-0.62467234600262123</v>
      </c>
      <c r="J631" s="233">
        <f t="shared" si="72"/>
        <v>-0.29909060289659817</v>
      </c>
      <c r="K631" s="233">
        <f t="shared" si="73"/>
        <v>8.9743589743589744E-2</v>
      </c>
      <c r="L631" s="233">
        <f t="shared" si="74"/>
        <v>0.37017310252996005</v>
      </c>
      <c r="M631" s="233"/>
      <c r="N631" s="233">
        <f t="shared" si="75"/>
        <v>-0.16126350789692437</v>
      </c>
      <c r="O631" s="233">
        <f t="shared" si="76"/>
        <v>-0.15492438214680929</v>
      </c>
      <c r="P631" s="233">
        <f t="shared" si="77"/>
        <v>-0.24272197962154293</v>
      </c>
      <c r="Q631" s="233">
        <f t="shared" si="78"/>
        <v>-9.4869312681510165E-2</v>
      </c>
      <c r="R631" s="233">
        <f t="shared" si="79"/>
        <v>-0.10909090909090909</v>
      </c>
    </row>
    <row r="632" spans="1:18" s="64" customFormat="1" ht="13">
      <c r="A632" s="426">
        <v>40367</v>
      </c>
      <c r="B632" s="228">
        <v>1940</v>
      </c>
      <c r="C632" s="293">
        <v>2159</v>
      </c>
      <c r="D632" s="228">
        <v>1985</v>
      </c>
      <c r="E632" s="228">
        <v>1843</v>
      </c>
      <c r="F632" s="228">
        <v>1016</v>
      </c>
      <c r="H632" s="233">
        <f t="shared" si="70"/>
        <v>-0.39676616915422885</v>
      </c>
      <c r="I632" s="233">
        <f t="shared" si="71"/>
        <v>-0.61902241044644435</v>
      </c>
      <c r="J632" s="233">
        <f t="shared" si="72"/>
        <v>-0.31950634213232776</v>
      </c>
      <c r="K632" s="233">
        <f t="shared" si="73"/>
        <v>6.9025522041763335E-2</v>
      </c>
      <c r="L632" s="233">
        <f t="shared" si="74"/>
        <v>0.33860342555994732</v>
      </c>
      <c r="M632" s="233"/>
      <c r="N632" s="233">
        <f t="shared" si="75"/>
        <v>-0.17481922586133561</v>
      </c>
      <c r="O632" s="233">
        <f t="shared" si="76"/>
        <v>-0.18773513920240784</v>
      </c>
      <c r="P632" s="233">
        <f t="shared" si="77"/>
        <v>-0.24438523030072326</v>
      </c>
      <c r="Q632" s="233">
        <f t="shared" si="78"/>
        <v>-9.4793713163064827E-2</v>
      </c>
      <c r="R632" s="233">
        <f t="shared" si="79"/>
        <v>-0.10798946444249341</v>
      </c>
    </row>
    <row r="633" spans="1:18" s="64" customFormat="1" ht="13">
      <c r="A633" s="426">
        <v>40368</v>
      </c>
      <c r="B633" s="228">
        <v>1902</v>
      </c>
      <c r="C633" s="293">
        <v>2102</v>
      </c>
      <c r="D633" s="228">
        <v>1944</v>
      </c>
      <c r="E633" s="228">
        <v>1817</v>
      </c>
      <c r="F633" s="228">
        <v>1003</v>
      </c>
      <c r="H633" s="233">
        <f t="shared" si="70"/>
        <v>-0.38783392339877698</v>
      </c>
      <c r="I633" s="233">
        <f t="shared" si="71"/>
        <v>-0.60607196401799102</v>
      </c>
      <c r="J633" s="233">
        <f t="shared" si="72"/>
        <v>-0.32896099413186053</v>
      </c>
      <c r="K633" s="233">
        <f t="shared" si="73"/>
        <v>3.8879359634076613E-2</v>
      </c>
      <c r="L633" s="233">
        <f t="shared" si="74"/>
        <v>0.3093994778067885</v>
      </c>
      <c r="M633" s="233"/>
      <c r="N633" s="233">
        <f t="shared" si="75"/>
        <v>-0.16578947368421051</v>
      </c>
      <c r="O633" s="233">
        <f t="shared" si="76"/>
        <v>-0.19984773505900266</v>
      </c>
      <c r="P633" s="233">
        <f t="shared" si="77"/>
        <v>-0.20555782590927665</v>
      </c>
      <c r="Q633" s="233">
        <f t="shared" si="78"/>
        <v>-8.9223057644110274E-2</v>
      </c>
      <c r="R633" s="233">
        <f t="shared" si="79"/>
        <v>-0.10286225402504472</v>
      </c>
    </row>
    <row r="634" spans="1:18" s="64" customFormat="1" ht="13">
      <c r="A634" s="426">
        <v>40371</v>
      </c>
      <c r="B634" s="228">
        <v>1840</v>
      </c>
      <c r="C634" s="293">
        <v>1949</v>
      </c>
      <c r="D634" s="228">
        <v>1941</v>
      </c>
      <c r="E634" s="228">
        <v>1789</v>
      </c>
      <c r="F634" s="228">
        <v>988</v>
      </c>
      <c r="H634" s="233">
        <f t="shared" si="70"/>
        <v>-0.39032471835652749</v>
      </c>
      <c r="I634" s="233">
        <f t="shared" si="71"/>
        <v>-0.6130633313480246</v>
      </c>
      <c r="J634" s="233">
        <f t="shared" si="72"/>
        <v>-0.33390528483184628</v>
      </c>
      <c r="K634" s="233">
        <f t="shared" si="73"/>
        <v>3.9281705948372618E-3</v>
      </c>
      <c r="L634" s="233">
        <f t="shared" si="74"/>
        <v>0.26829268292682928</v>
      </c>
      <c r="M634" s="233"/>
      <c r="N634" s="233">
        <f t="shared" si="75"/>
        <v>-0.16967509025270758</v>
      </c>
      <c r="O634" s="233">
        <f t="shared" si="76"/>
        <v>-0.24398758727695888</v>
      </c>
      <c r="P634" s="233">
        <f t="shared" si="77"/>
        <v>-0.17404255319148937</v>
      </c>
      <c r="Q634" s="233">
        <f t="shared" si="78"/>
        <v>-8.5845682166581505E-2</v>
      </c>
      <c r="R634" s="233">
        <f t="shared" si="79"/>
        <v>-7.5771749298409727E-2</v>
      </c>
    </row>
    <row r="635" spans="1:18" s="64" customFormat="1" ht="13">
      <c r="A635" s="426">
        <v>40372</v>
      </c>
      <c r="B635" s="228">
        <v>1790</v>
      </c>
      <c r="C635" s="293">
        <v>1839</v>
      </c>
      <c r="D635" s="228">
        <v>1946</v>
      </c>
      <c r="E635" s="228">
        <v>1760</v>
      </c>
      <c r="F635" s="228">
        <v>973</v>
      </c>
      <c r="H635" s="233">
        <f t="shared" si="70"/>
        <v>-0.40033500837520936</v>
      </c>
      <c r="I635" s="233">
        <f t="shared" si="71"/>
        <v>-0.62035507844756399</v>
      </c>
      <c r="J635" s="233">
        <f t="shared" si="72"/>
        <v>-0.34078590785907859</v>
      </c>
      <c r="K635" s="233">
        <f t="shared" si="73"/>
        <v>-3.1370390753990091E-2</v>
      </c>
      <c r="L635" s="233">
        <f t="shared" si="74"/>
        <v>0.22544080604534006</v>
      </c>
      <c r="M635" s="233"/>
      <c r="N635" s="233">
        <f t="shared" si="75"/>
        <v>-0.15843911612599906</v>
      </c>
      <c r="O635" s="233">
        <f t="shared" si="76"/>
        <v>-0.25486223662884927</v>
      </c>
      <c r="P635" s="233">
        <f t="shared" si="77"/>
        <v>-0.11182108626198083</v>
      </c>
      <c r="Q635" s="233">
        <f t="shared" si="78"/>
        <v>-8.476339053562143E-2</v>
      </c>
      <c r="R635" s="233">
        <f t="shared" si="79"/>
        <v>-6.6218809980806148E-2</v>
      </c>
    </row>
    <row r="636" spans="1:18" s="64" customFormat="1" ht="13">
      <c r="A636" s="426">
        <v>40373</v>
      </c>
      <c r="B636" s="228">
        <v>1709</v>
      </c>
      <c r="C636" s="293">
        <v>1653</v>
      </c>
      <c r="D636" s="228">
        <v>1980</v>
      </c>
      <c r="E636" s="228">
        <v>1717</v>
      </c>
      <c r="F636" s="228">
        <v>958</v>
      </c>
      <c r="H636" s="233">
        <f t="shared" si="70"/>
        <v>-0.42554621848739493</v>
      </c>
      <c r="I636" s="233">
        <f t="shared" si="71"/>
        <v>-0.65476190476190477</v>
      </c>
      <c r="J636" s="233">
        <f t="shared" si="72"/>
        <v>-0.32994923857868019</v>
      </c>
      <c r="K636" s="233">
        <f t="shared" si="73"/>
        <v>-6.3794983642311884E-2</v>
      </c>
      <c r="L636" s="233">
        <f t="shared" si="74"/>
        <v>0.19750000000000001</v>
      </c>
      <c r="M636" s="233"/>
      <c r="N636" s="233">
        <f t="shared" si="75"/>
        <v>-0.1531219028741328</v>
      </c>
      <c r="O636" s="233">
        <f t="shared" si="76"/>
        <v>-0.27848101265822783</v>
      </c>
      <c r="P636" s="233">
        <f t="shared" si="77"/>
        <v>-4.8534358481499278E-2</v>
      </c>
      <c r="Q636" s="233">
        <f t="shared" si="78"/>
        <v>-8.1818181818181818E-2</v>
      </c>
      <c r="R636" s="233">
        <f t="shared" si="79"/>
        <v>-6.8999028182701649E-2</v>
      </c>
    </row>
    <row r="637" spans="1:18" s="64" customFormat="1" ht="13">
      <c r="A637" s="426">
        <v>40374</v>
      </c>
      <c r="B637" s="228">
        <v>1700</v>
      </c>
      <c r="C637" s="293">
        <v>1640</v>
      </c>
      <c r="D637" s="228">
        <v>2029</v>
      </c>
      <c r="E637" s="228">
        <v>1683</v>
      </c>
      <c r="F637" s="228">
        <v>948</v>
      </c>
      <c r="H637" s="233">
        <f t="shared" si="70"/>
        <v>-0.45108169195996123</v>
      </c>
      <c r="I637" s="233">
        <f t="shared" si="71"/>
        <v>-0.67421533571712355</v>
      </c>
      <c r="J637" s="233">
        <f t="shared" si="72"/>
        <v>-0.32814569536423843</v>
      </c>
      <c r="K637" s="233">
        <f t="shared" si="73"/>
        <v>-0.11046511627906977</v>
      </c>
      <c r="L637" s="233">
        <f t="shared" si="74"/>
        <v>0.17037037037037037</v>
      </c>
      <c r="M637" s="233"/>
      <c r="N637" s="233">
        <f t="shared" si="75"/>
        <v>-0.12371134020618557</v>
      </c>
      <c r="O637" s="233">
        <f t="shared" si="76"/>
        <v>-0.24038906901343216</v>
      </c>
      <c r="P637" s="233">
        <f t="shared" si="77"/>
        <v>2.216624685138539E-2</v>
      </c>
      <c r="Q637" s="233">
        <f t="shared" si="78"/>
        <v>-8.6814975583288115E-2</v>
      </c>
      <c r="R637" s="233">
        <f t="shared" si="79"/>
        <v>-6.6929133858267723E-2</v>
      </c>
    </row>
    <row r="638" spans="1:18" s="64" customFormat="1" ht="13">
      <c r="A638" s="426">
        <v>40375</v>
      </c>
      <c r="B638" s="228">
        <v>1720</v>
      </c>
      <c r="C638" s="293">
        <v>1676</v>
      </c>
      <c r="D638" s="228">
        <v>2092</v>
      </c>
      <c r="E638" s="228">
        <v>1669</v>
      </c>
      <c r="F638" s="228">
        <v>944</v>
      </c>
      <c r="H638" s="233">
        <f t="shared" ref="H638:H701" si="80">(B638-B387)/B387</f>
        <v>-0.48255114320096271</v>
      </c>
      <c r="I638" s="233">
        <f t="shared" ref="I638:I701" si="81">(C638-C387)/C387</f>
        <v>-0.6979635970445125</v>
      </c>
      <c r="J638" s="233">
        <f t="shared" ref="J638:J701" si="82">(D638-D387)/D387</f>
        <v>-0.33397007322508754</v>
      </c>
      <c r="K638" s="233">
        <f t="shared" ref="K638:K701" si="83">(E638-E387)/E387</f>
        <v>-0.14541730670762928</v>
      </c>
      <c r="L638" s="233">
        <f t="shared" ref="L638:L701" si="84">(F638-F387)/F387</f>
        <v>0.14841849148418493</v>
      </c>
      <c r="M638" s="233"/>
      <c r="N638" s="233">
        <f t="shared" si="75"/>
        <v>-9.5688748685594113E-2</v>
      </c>
      <c r="O638" s="233">
        <f t="shared" si="76"/>
        <v>-0.20266412940057088</v>
      </c>
      <c r="P638" s="233">
        <f t="shared" si="77"/>
        <v>7.6131687242798354E-2</v>
      </c>
      <c r="Q638" s="233">
        <f t="shared" si="78"/>
        <v>-8.1452944413869022E-2</v>
      </c>
      <c r="R638" s="233">
        <f t="shared" si="79"/>
        <v>-5.8823529411764705E-2</v>
      </c>
    </row>
    <row r="639" spans="1:18" s="64" customFormat="1" ht="13">
      <c r="A639" s="426">
        <v>40378</v>
      </c>
      <c r="B639" s="228">
        <v>1732</v>
      </c>
      <c r="C639" s="293">
        <v>1698</v>
      </c>
      <c r="D639" s="228">
        <v>2122</v>
      </c>
      <c r="E639" s="228">
        <v>1664</v>
      </c>
      <c r="F639" s="228">
        <v>940</v>
      </c>
      <c r="H639" s="233">
        <f t="shared" si="80"/>
        <v>-0.50528420451299627</v>
      </c>
      <c r="I639" s="233">
        <f t="shared" si="81"/>
        <v>-0.71298174442190665</v>
      </c>
      <c r="J639" s="233">
        <f t="shared" si="82"/>
        <v>-0.34807987711213517</v>
      </c>
      <c r="K639" s="233">
        <f t="shared" si="83"/>
        <v>-0.17460317460317459</v>
      </c>
      <c r="L639" s="233">
        <f t="shared" si="84"/>
        <v>0.12574850299401197</v>
      </c>
      <c r="M639" s="233"/>
      <c r="N639" s="233">
        <f t="shared" si="75"/>
        <v>-5.8695652173913045E-2</v>
      </c>
      <c r="O639" s="233">
        <f t="shared" si="76"/>
        <v>-0.12878399179066188</v>
      </c>
      <c r="P639" s="233">
        <f t="shared" si="77"/>
        <v>9.3250901597114882E-2</v>
      </c>
      <c r="Q639" s="233">
        <f t="shared" si="78"/>
        <v>-6.9871436556735611E-2</v>
      </c>
      <c r="R639" s="233">
        <f t="shared" si="79"/>
        <v>-4.8582995951417005E-2</v>
      </c>
    </row>
    <row r="640" spans="1:18" s="64" customFormat="1" ht="13">
      <c r="A640" s="426">
        <v>40379</v>
      </c>
      <c r="B640" s="228">
        <v>1761</v>
      </c>
      <c r="C640" s="293">
        <v>1757</v>
      </c>
      <c r="D640" s="228">
        <v>2158</v>
      </c>
      <c r="E640" s="228">
        <v>1671</v>
      </c>
      <c r="F640" s="228">
        <v>945</v>
      </c>
      <c r="H640" s="233">
        <f t="shared" si="80"/>
        <v>-0.50282326369282893</v>
      </c>
      <c r="I640" s="233">
        <f t="shared" si="81"/>
        <v>-0.70505287896592239</v>
      </c>
      <c r="J640" s="233">
        <f t="shared" si="82"/>
        <v>-0.35078219013237066</v>
      </c>
      <c r="K640" s="233">
        <f t="shared" si="83"/>
        <v>-0.18527547537786446</v>
      </c>
      <c r="L640" s="233">
        <f t="shared" si="84"/>
        <v>0.12099644128113879</v>
      </c>
      <c r="M640" s="233"/>
      <c r="N640" s="233">
        <f t="shared" si="75"/>
        <v>-1.6201117318435754E-2</v>
      </c>
      <c r="O640" s="233">
        <f t="shared" si="76"/>
        <v>-4.4589450788471999E-2</v>
      </c>
      <c r="P640" s="233">
        <f t="shared" si="77"/>
        <v>0.10894141829393628</v>
      </c>
      <c r="Q640" s="233">
        <f t="shared" si="78"/>
        <v>-5.0568181818181818E-2</v>
      </c>
      <c r="R640" s="233">
        <f t="shared" si="79"/>
        <v>-2.8776978417266189E-2</v>
      </c>
    </row>
    <row r="641" spans="1:18" s="64" customFormat="1" ht="13">
      <c r="A641" s="426">
        <v>40380</v>
      </c>
      <c r="B641" s="228">
        <v>1781</v>
      </c>
      <c r="C641" s="293">
        <v>1752</v>
      </c>
      <c r="D641" s="228">
        <v>2207</v>
      </c>
      <c r="E641" s="228">
        <v>1692</v>
      </c>
      <c r="F641" s="228">
        <v>957</v>
      </c>
      <c r="H641" s="233">
        <f t="shared" si="80"/>
        <v>-0.49273711193392195</v>
      </c>
      <c r="I641" s="233">
        <f t="shared" si="81"/>
        <v>-0.69917582417582413</v>
      </c>
      <c r="J641" s="233">
        <f t="shared" si="82"/>
        <v>-0.3443256090314914</v>
      </c>
      <c r="K641" s="233">
        <f t="shared" si="83"/>
        <v>-0.17943743937924345</v>
      </c>
      <c r="L641" s="233">
        <f t="shared" si="84"/>
        <v>0.12720848056537101</v>
      </c>
      <c r="M641" s="233"/>
      <c r="N641" s="233">
        <f t="shared" si="75"/>
        <v>4.2129900526623756E-2</v>
      </c>
      <c r="O641" s="233">
        <f t="shared" si="76"/>
        <v>5.9891107078039928E-2</v>
      </c>
      <c r="P641" s="233">
        <f t="shared" si="77"/>
        <v>0.11464646464646465</v>
      </c>
      <c r="Q641" s="233">
        <f t="shared" si="78"/>
        <v>-1.4560279557367502E-2</v>
      </c>
      <c r="R641" s="233">
        <f t="shared" si="79"/>
        <v>-1.0438413361169101E-3</v>
      </c>
    </row>
    <row r="642" spans="1:18" s="64" customFormat="1" ht="13">
      <c r="A642" s="426">
        <v>40381</v>
      </c>
      <c r="B642" s="228">
        <v>1801</v>
      </c>
      <c r="C642" s="293">
        <v>1718</v>
      </c>
      <c r="D642" s="228">
        <v>2287</v>
      </c>
      <c r="E642" s="228">
        <v>1723</v>
      </c>
      <c r="F642" s="228">
        <v>967</v>
      </c>
      <c r="H642" s="233">
        <f t="shared" si="80"/>
        <v>-0.47872648335745299</v>
      </c>
      <c r="I642" s="233">
        <f t="shared" si="81"/>
        <v>-0.69332381292395573</v>
      </c>
      <c r="J642" s="233">
        <f t="shared" si="82"/>
        <v>-0.32971864009378665</v>
      </c>
      <c r="K642" s="233">
        <f t="shared" si="83"/>
        <v>-0.17163461538461539</v>
      </c>
      <c r="L642" s="233">
        <f t="shared" si="84"/>
        <v>0.1323185011709602</v>
      </c>
      <c r="M642" s="233"/>
      <c r="N642" s="233">
        <f t="shared" si="75"/>
        <v>5.9411764705882351E-2</v>
      </c>
      <c r="O642" s="233">
        <f t="shared" si="76"/>
        <v>4.7560975609756098E-2</v>
      </c>
      <c r="P642" s="233">
        <f t="shared" si="77"/>
        <v>0.12715623459832429</v>
      </c>
      <c r="Q642" s="233">
        <f t="shared" si="78"/>
        <v>2.3767082590612002E-2</v>
      </c>
      <c r="R642" s="233">
        <f t="shared" si="79"/>
        <v>2.0042194092827006E-2</v>
      </c>
    </row>
    <row r="643" spans="1:18" s="64" customFormat="1" ht="13">
      <c r="A643" s="426">
        <v>40382</v>
      </c>
      <c r="B643" s="228">
        <v>1826</v>
      </c>
      <c r="C643" s="293">
        <v>1708</v>
      </c>
      <c r="D643" s="228">
        <v>2362</v>
      </c>
      <c r="E643" s="228">
        <v>1745</v>
      </c>
      <c r="F643" s="228">
        <v>978</v>
      </c>
      <c r="H643" s="233">
        <f t="shared" si="80"/>
        <v>-0.46404461402993835</v>
      </c>
      <c r="I643" s="233">
        <f t="shared" si="81"/>
        <v>-0.68481269606938544</v>
      </c>
      <c r="J643" s="233">
        <f t="shared" si="82"/>
        <v>-0.31714368314541774</v>
      </c>
      <c r="K643" s="233">
        <f t="shared" si="83"/>
        <v>-0.16347075743048897</v>
      </c>
      <c r="L643" s="233">
        <f t="shared" si="84"/>
        <v>0.12933025404157045</v>
      </c>
      <c r="M643" s="233"/>
      <c r="N643" s="233">
        <f t="shared" si="75"/>
        <v>6.1627906976744189E-2</v>
      </c>
      <c r="O643" s="233">
        <f t="shared" si="76"/>
        <v>1.9093078758949882E-2</v>
      </c>
      <c r="P643" s="233">
        <f t="shared" si="77"/>
        <v>0.12906309751434034</v>
      </c>
      <c r="Q643" s="233">
        <f t="shared" si="78"/>
        <v>4.553624925104853E-2</v>
      </c>
      <c r="R643" s="233">
        <f t="shared" si="79"/>
        <v>3.6016949152542374E-2</v>
      </c>
    </row>
    <row r="644" spans="1:18" s="64" customFormat="1" ht="13">
      <c r="A644" s="426">
        <v>40385</v>
      </c>
      <c r="B644" s="228">
        <v>1841</v>
      </c>
      <c r="C644" s="293">
        <v>1698</v>
      </c>
      <c r="D644" s="228">
        <v>2403</v>
      </c>
      <c r="E644" s="228">
        <v>1761</v>
      </c>
      <c r="F644" s="228">
        <v>989</v>
      </c>
      <c r="H644" s="233">
        <f t="shared" si="80"/>
        <v>-0.45126676602086441</v>
      </c>
      <c r="I644" s="233">
        <f t="shared" si="81"/>
        <v>-0.67458796473744731</v>
      </c>
      <c r="J644" s="233">
        <f t="shared" si="82"/>
        <v>-0.31244635193133047</v>
      </c>
      <c r="K644" s="233">
        <f t="shared" si="83"/>
        <v>-0.15942720763723151</v>
      </c>
      <c r="L644" s="233">
        <f t="shared" si="84"/>
        <v>0.13157894736842105</v>
      </c>
      <c r="M644" s="233"/>
      <c r="N644" s="233">
        <f t="shared" si="75"/>
        <v>6.2933025404157045E-2</v>
      </c>
      <c r="O644" s="233">
        <f t="shared" si="76"/>
        <v>0</v>
      </c>
      <c r="P644" s="233">
        <f t="shared" si="77"/>
        <v>0.13242224316682374</v>
      </c>
      <c r="Q644" s="233">
        <f t="shared" si="78"/>
        <v>5.8293269230769232E-2</v>
      </c>
      <c r="R644" s="233">
        <f t="shared" si="79"/>
        <v>5.2127659574468084E-2</v>
      </c>
    </row>
    <row r="645" spans="1:18" s="64" customFormat="1" ht="13">
      <c r="A645" s="426">
        <v>40386</v>
      </c>
      <c r="B645" s="228">
        <v>1869</v>
      </c>
      <c r="C645" s="293">
        <v>1747</v>
      </c>
      <c r="D645" s="228">
        <v>2447</v>
      </c>
      <c r="E645" s="228">
        <v>1774</v>
      </c>
      <c r="F645" s="228">
        <v>998</v>
      </c>
      <c r="H645" s="233">
        <f t="shared" si="80"/>
        <v>-0.44125560538116593</v>
      </c>
      <c r="I645" s="233">
        <f t="shared" si="81"/>
        <v>-0.66208897485493234</v>
      </c>
      <c r="J645" s="233">
        <f t="shared" si="82"/>
        <v>-0.30561861520998868</v>
      </c>
      <c r="K645" s="233">
        <f t="shared" si="83"/>
        <v>-0.15160210425633669</v>
      </c>
      <c r="L645" s="233">
        <f t="shared" si="84"/>
        <v>0.13538111490329921</v>
      </c>
      <c r="M645" s="233"/>
      <c r="N645" s="233">
        <f t="shared" si="75"/>
        <v>6.1328790459965928E-2</v>
      </c>
      <c r="O645" s="233">
        <f t="shared" si="76"/>
        <v>-5.6915196357427431E-3</v>
      </c>
      <c r="P645" s="233">
        <f t="shared" si="77"/>
        <v>0.13392029657089899</v>
      </c>
      <c r="Q645" s="233">
        <f t="shared" si="78"/>
        <v>6.1639736684619986E-2</v>
      </c>
      <c r="R645" s="233">
        <f t="shared" si="79"/>
        <v>5.6084656084656084E-2</v>
      </c>
    </row>
    <row r="646" spans="1:18" s="64" customFormat="1" ht="13">
      <c r="A646" s="426">
        <v>40387</v>
      </c>
      <c r="B646" s="228">
        <v>1901</v>
      </c>
      <c r="C646" s="293">
        <v>1801</v>
      </c>
      <c r="D646" s="228">
        <v>2506</v>
      </c>
      <c r="E646" s="228">
        <v>1772</v>
      </c>
      <c r="F646" s="228">
        <v>1007</v>
      </c>
      <c r="H646" s="233">
        <f t="shared" si="80"/>
        <v>-0.44203111241561494</v>
      </c>
      <c r="I646" s="233">
        <f t="shared" si="81"/>
        <v>-0.6626709121558344</v>
      </c>
      <c r="J646" s="233">
        <f t="shared" si="82"/>
        <v>-0.28583642063265885</v>
      </c>
      <c r="K646" s="233">
        <f t="shared" si="83"/>
        <v>-0.1521531100478469</v>
      </c>
      <c r="L646" s="233">
        <f t="shared" si="84"/>
        <v>0.14301929625425652</v>
      </c>
      <c r="M646" s="233"/>
      <c r="N646" s="233">
        <f t="shared" si="75"/>
        <v>6.7377877596855693E-2</v>
      </c>
      <c r="O646" s="233">
        <f t="shared" si="76"/>
        <v>2.7968036529680364E-2</v>
      </c>
      <c r="P646" s="233">
        <f t="shared" si="77"/>
        <v>0.13547802446760307</v>
      </c>
      <c r="Q646" s="233">
        <f t="shared" si="78"/>
        <v>4.7281323877068557E-2</v>
      </c>
      <c r="R646" s="233">
        <f t="shared" si="79"/>
        <v>5.2246603970741899E-2</v>
      </c>
    </row>
    <row r="647" spans="1:18" s="64" customFormat="1" ht="13">
      <c r="A647" s="426">
        <v>40388</v>
      </c>
      <c r="B647" s="228">
        <v>1942</v>
      </c>
      <c r="C647" s="293">
        <v>1886</v>
      </c>
      <c r="D647" s="228">
        <v>2582</v>
      </c>
      <c r="E647" s="228">
        <v>1764</v>
      </c>
      <c r="F647" s="228">
        <v>1009</v>
      </c>
      <c r="H647" s="233">
        <f t="shared" si="80"/>
        <v>-0.44115107913669066</v>
      </c>
      <c r="I647" s="233">
        <f t="shared" si="81"/>
        <v>-0.66103522645578716</v>
      </c>
      <c r="J647" s="233">
        <f t="shared" si="82"/>
        <v>-0.25094284885407603</v>
      </c>
      <c r="K647" s="233">
        <f t="shared" si="83"/>
        <v>-0.15678776290630975</v>
      </c>
      <c r="L647" s="233">
        <f t="shared" si="84"/>
        <v>0.14399092970521543</v>
      </c>
      <c r="M647" s="233"/>
      <c r="N647" s="233">
        <f t="shared" si="75"/>
        <v>7.8289838978345364E-2</v>
      </c>
      <c r="O647" s="233">
        <f t="shared" si="76"/>
        <v>9.7788125727590228E-2</v>
      </c>
      <c r="P647" s="233">
        <f t="shared" si="77"/>
        <v>0.12898994315697421</v>
      </c>
      <c r="Q647" s="233">
        <f t="shared" si="78"/>
        <v>2.3795705165409169E-2</v>
      </c>
      <c r="R647" s="233">
        <f t="shared" si="79"/>
        <v>4.3433298862461223E-2</v>
      </c>
    </row>
    <row r="648" spans="1:18" s="64" customFormat="1" ht="13">
      <c r="A648" s="426">
        <v>40389</v>
      </c>
      <c r="B648" s="228">
        <v>1967</v>
      </c>
      <c r="C648" s="293">
        <v>1922</v>
      </c>
      <c r="D648" s="228">
        <v>2632</v>
      </c>
      <c r="E648" s="228">
        <v>1760</v>
      </c>
      <c r="F648" s="228">
        <v>1010</v>
      </c>
      <c r="H648" s="233">
        <f t="shared" si="80"/>
        <v>-0.43783938268076594</v>
      </c>
      <c r="I648" s="233">
        <f t="shared" si="81"/>
        <v>-0.66304347826086951</v>
      </c>
      <c r="J648" s="233">
        <f t="shared" si="82"/>
        <v>-0.21713265913146937</v>
      </c>
      <c r="K648" s="233">
        <f t="shared" si="83"/>
        <v>-0.15829746532759445</v>
      </c>
      <c r="L648" s="233">
        <f t="shared" si="84"/>
        <v>0.1425339366515837</v>
      </c>
      <c r="M648" s="233"/>
      <c r="N648" s="233">
        <f t="shared" si="75"/>
        <v>7.7217962760131431E-2</v>
      </c>
      <c r="O648" s="233">
        <f t="shared" si="76"/>
        <v>0.12529274004683841</v>
      </c>
      <c r="P648" s="233">
        <f t="shared" si="77"/>
        <v>0.11430990685859441</v>
      </c>
      <c r="Q648" s="233">
        <f t="shared" si="78"/>
        <v>8.5959885386819486E-3</v>
      </c>
      <c r="R648" s="233">
        <f t="shared" si="79"/>
        <v>3.2719836400817999E-2</v>
      </c>
    </row>
    <row r="649" spans="1:18" s="64" customFormat="1" ht="13">
      <c r="A649" s="426">
        <v>40392</v>
      </c>
      <c r="B649" s="228">
        <v>1977</v>
      </c>
      <c r="C649" s="293">
        <v>1922</v>
      </c>
      <c r="D649" s="228">
        <v>2677</v>
      </c>
      <c r="E649" s="228">
        <v>1756</v>
      </c>
      <c r="F649" s="228">
        <v>1004</v>
      </c>
      <c r="H649" s="233">
        <f t="shared" si="80"/>
        <v>-0.42612481857764878</v>
      </c>
      <c r="I649" s="233">
        <f t="shared" si="81"/>
        <v>-0.655863921217547</v>
      </c>
      <c r="J649" s="233">
        <f t="shared" si="82"/>
        <v>-0.18433881779402803</v>
      </c>
      <c r="K649" s="233">
        <f t="shared" si="83"/>
        <v>-0.15940641455241741</v>
      </c>
      <c r="L649" s="233">
        <f t="shared" si="84"/>
        <v>0.13063063063063063</v>
      </c>
      <c r="M649" s="233"/>
      <c r="N649" s="233">
        <f t="shared" ref="N649:N712" si="85">((B649-(LOOKUP(A644,B644)))/(LOOKUP(A644,B644)))</f>
        <v>7.3872895165670832E-2</v>
      </c>
      <c r="O649" s="233">
        <f t="shared" ref="O649:O712" si="86">((C649-(LOOKUP(A644,C644)))/(LOOKUP(A644,C644)))</f>
        <v>0.13191990577149587</v>
      </c>
      <c r="P649" s="233">
        <f t="shared" ref="P649:P712" si="87">((D649-(LOOKUP(A644,D644)))/(LOOKUP(A644,D644)))</f>
        <v>0.1140241364960466</v>
      </c>
      <c r="Q649" s="233">
        <f t="shared" ref="Q649:Q712" si="88">((E649-(LOOKUP(A644,E644)))/(LOOKUP(A644,E644)))</f>
        <v>-2.8392958546280523E-3</v>
      </c>
      <c r="R649" s="233">
        <f t="shared" ref="R649:R712" si="89">((F649-(LOOKUP(A644,F644)))/(LOOKUP(A644,F644)))</f>
        <v>1.5166835187057633E-2</v>
      </c>
    </row>
    <row r="650" spans="1:18" s="64" customFormat="1" ht="13">
      <c r="A650" s="426">
        <v>40393</v>
      </c>
      <c r="B650" s="228">
        <v>1964</v>
      </c>
      <c r="C650" s="293">
        <v>1892</v>
      </c>
      <c r="D650" s="228">
        <v>2665</v>
      </c>
      <c r="E650" s="228">
        <v>1750</v>
      </c>
      <c r="F650" s="228">
        <v>996</v>
      </c>
      <c r="H650" s="233">
        <f t="shared" si="80"/>
        <v>-0.41373134328358208</v>
      </c>
      <c r="I650" s="233">
        <f t="shared" si="81"/>
        <v>-0.64865366759517173</v>
      </c>
      <c r="J650" s="233">
        <f t="shared" si="82"/>
        <v>-0.16273955387998743</v>
      </c>
      <c r="K650" s="233">
        <f t="shared" si="83"/>
        <v>-0.15905814512253724</v>
      </c>
      <c r="L650" s="233">
        <f t="shared" si="84"/>
        <v>0.12288613303269448</v>
      </c>
      <c r="M650" s="233"/>
      <c r="N650" s="233">
        <f t="shared" si="85"/>
        <v>5.0829320492241842E-2</v>
      </c>
      <c r="O650" s="233">
        <f t="shared" si="86"/>
        <v>8.2999427590154551E-2</v>
      </c>
      <c r="P650" s="233">
        <f t="shared" si="87"/>
        <v>8.9088680016346553E-2</v>
      </c>
      <c r="Q650" s="233">
        <f t="shared" si="88"/>
        <v>-1.3528748590755355E-2</v>
      </c>
      <c r="R650" s="233">
        <f t="shared" si="89"/>
        <v>-2.004008016032064E-3</v>
      </c>
    </row>
    <row r="651" spans="1:18" s="64" customFormat="1" ht="13">
      <c r="A651" s="426">
        <v>40394</v>
      </c>
      <c r="B651" s="228">
        <v>1957</v>
      </c>
      <c r="C651" s="293">
        <v>1939</v>
      </c>
      <c r="D651" s="228">
        <v>2607</v>
      </c>
      <c r="E651" s="228">
        <v>1738</v>
      </c>
      <c r="F651" s="228">
        <v>987</v>
      </c>
      <c r="H651" s="233">
        <f t="shared" si="80"/>
        <v>-0.39803137496155028</v>
      </c>
      <c r="I651" s="233">
        <f t="shared" si="81"/>
        <v>-0.62618083670715252</v>
      </c>
      <c r="J651" s="233">
        <f t="shared" si="82"/>
        <v>-0.16281310211946051</v>
      </c>
      <c r="K651" s="233">
        <f t="shared" si="83"/>
        <v>-0.15631067961165049</v>
      </c>
      <c r="L651" s="233">
        <f t="shared" si="84"/>
        <v>0.11778029445073612</v>
      </c>
      <c r="M651" s="233"/>
      <c r="N651" s="233">
        <f t="shared" si="85"/>
        <v>2.9458179905312992E-2</v>
      </c>
      <c r="O651" s="233">
        <f t="shared" si="86"/>
        <v>7.6624097723486953E-2</v>
      </c>
      <c r="P651" s="233">
        <f t="shared" si="87"/>
        <v>4.0303272146847563E-2</v>
      </c>
      <c r="Q651" s="233">
        <f t="shared" si="88"/>
        <v>-1.9187358916478554E-2</v>
      </c>
      <c r="R651" s="233">
        <f t="shared" si="89"/>
        <v>-1.9860973187686197E-2</v>
      </c>
    </row>
    <row r="652" spans="1:18" s="64" customFormat="1" ht="13">
      <c r="A652" s="426">
        <v>40395</v>
      </c>
      <c r="B652" s="228">
        <v>1978</v>
      </c>
      <c r="C652" s="293">
        <v>2029</v>
      </c>
      <c r="D652" s="228">
        <v>2567</v>
      </c>
      <c r="E652" s="228">
        <v>1734</v>
      </c>
      <c r="F652" s="228">
        <v>980</v>
      </c>
      <c r="H652" s="233">
        <f t="shared" si="80"/>
        <v>-0.37385248496359608</v>
      </c>
      <c r="I652" s="233">
        <f t="shared" si="81"/>
        <v>-0.59605813259008555</v>
      </c>
      <c r="J652" s="233">
        <f t="shared" si="82"/>
        <v>-0.15280528052805281</v>
      </c>
      <c r="K652" s="233">
        <f t="shared" si="83"/>
        <v>-0.14707329070339401</v>
      </c>
      <c r="L652" s="233">
        <f t="shared" si="84"/>
        <v>0.12385321100917432</v>
      </c>
      <c r="M652" s="233"/>
      <c r="N652" s="233">
        <f t="shared" si="85"/>
        <v>1.8537590113285273E-2</v>
      </c>
      <c r="O652" s="233">
        <f t="shared" si="86"/>
        <v>7.5821845174973493E-2</v>
      </c>
      <c r="P652" s="233">
        <f t="shared" si="87"/>
        <v>-5.8094500387296669E-3</v>
      </c>
      <c r="Q652" s="233">
        <f t="shared" si="88"/>
        <v>-1.7006802721088437E-2</v>
      </c>
      <c r="R652" s="233">
        <f t="shared" si="89"/>
        <v>-2.8741328047571853E-2</v>
      </c>
    </row>
    <row r="653" spans="1:18" s="64" customFormat="1" ht="13">
      <c r="A653" s="426">
        <v>40396</v>
      </c>
      <c r="B653" s="228">
        <v>2030</v>
      </c>
      <c r="C653" s="293">
        <v>2194</v>
      </c>
      <c r="D653" s="228">
        <v>2581</v>
      </c>
      <c r="E653" s="228">
        <v>1731</v>
      </c>
      <c r="F653" s="228">
        <v>974</v>
      </c>
      <c r="H653" s="233">
        <f t="shared" si="80"/>
        <v>-0.33464437889216653</v>
      </c>
      <c r="I653" s="233">
        <f t="shared" si="81"/>
        <v>-0.54744224422442245</v>
      </c>
      <c r="J653" s="233">
        <f t="shared" si="82"/>
        <v>-0.1157930798218568</v>
      </c>
      <c r="K653" s="233">
        <f t="shared" si="83"/>
        <v>-0.13276553106212424</v>
      </c>
      <c r="L653" s="233">
        <f t="shared" si="84"/>
        <v>0.12862108922363846</v>
      </c>
      <c r="M653" s="233"/>
      <c r="N653" s="233">
        <f t="shared" si="85"/>
        <v>3.2028469750889681E-2</v>
      </c>
      <c r="O653" s="233">
        <f t="shared" si="86"/>
        <v>0.14151925078043703</v>
      </c>
      <c r="P653" s="233">
        <f t="shared" si="87"/>
        <v>-1.9376899696048631E-2</v>
      </c>
      <c r="Q653" s="233">
        <f t="shared" si="88"/>
        <v>-1.6477272727272726E-2</v>
      </c>
      <c r="R653" s="233">
        <f t="shared" si="89"/>
        <v>-3.5643564356435641E-2</v>
      </c>
    </row>
    <row r="654" spans="1:18" s="64" customFormat="1" ht="13">
      <c r="A654" s="426">
        <v>40399</v>
      </c>
      <c r="B654" s="228">
        <v>2114</v>
      </c>
      <c r="C654" s="293">
        <v>2485</v>
      </c>
      <c r="D654" s="228">
        <v>2607</v>
      </c>
      <c r="E654" s="228">
        <v>1722</v>
      </c>
      <c r="F654" s="228">
        <v>973</v>
      </c>
      <c r="H654" s="233">
        <f t="shared" si="80"/>
        <v>-0.27278981768145855</v>
      </c>
      <c r="I654" s="233">
        <f t="shared" si="81"/>
        <v>-0.46339883394515224</v>
      </c>
      <c r="J654" s="233">
        <f t="shared" si="82"/>
        <v>-5.3376906318082791E-2</v>
      </c>
      <c r="K654" s="233">
        <f t="shared" si="83"/>
        <v>-0.10218978102189781</v>
      </c>
      <c r="L654" s="233">
        <f t="shared" si="84"/>
        <v>0.14470588235294118</v>
      </c>
      <c r="M654" s="233"/>
      <c r="N654" s="233">
        <f t="shared" si="85"/>
        <v>6.9296914516944863E-2</v>
      </c>
      <c r="O654" s="233">
        <f t="shared" si="86"/>
        <v>0.29292403746097817</v>
      </c>
      <c r="P654" s="233">
        <f t="shared" si="87"/>
        <v>-2.6148673888681358E-2</v>
      </c>
      <c r="Q654" s="233">
        <f t="shared" si="88"/>
        <v>-1.9362186788154899E-2</v>
      </c>
      <c r="R654" s="233">
        <f t="shared" si="89"/>
        <v>-3.0876494023904383E-2</v>
      </c>
    </row>
    <row r="655" spans="1:18" s="64" customFormat="1" ht="13">
      <c r="A655" s="426">
        <v>40400</v>
      </c>
      <c r="B655" s="228">
        <v>2212</v>
      </c>
      <c r="C655" s="293">
        <v>2724</v>
      </c>
      <c r="D655" s="228">
        <v>2666</v>
      </c>
      <c r="E655" s="228">
        <v>1729</v>
      </c>
      <c r="F655" s="228">
        <v>976</v>
      </c>
      <c r="H655" s="233">
        <f t="shared" si="80"/>
        <v>-0.20202020202020202</v>
      </c>
      <c r="I655" s="233">
        <f t="shared" si="81"/>
        <v>-0.38703870387038702</v>
      </c>
      <c r="J655" s="233">
        <f t="shared" si="82"/>
        <v>2.5779145825317429E-2</v>
      </c>
      <c r="K655" s="233">
        <f t="shared" si="83"/>
        <v>-6.0326086956521738E-2</v>
      </c>
      <c r="L655" s="233">
        <f t="shared" si="84"/>
        <v>0.17166866746698681</v>
      </c>
      <c r="M655" s="233"/>
      <c r="N655" s="233">
        <f t="shared" si="85"/>
        <v>0.12627291242362526</v>
      </c>
      <c r="O655" s="233">
        <f t="shared" si="86"/>
        <v>0.43974630021141647</v>
      </c>
      <c r="P655" s="233">
        <f t="shared" si="87"/>
        <v>3.7523452157598499E-4</v>
      </c>
      <c r="Q655" s="233">
        <f t="shared" si="88"/>
        <v>-1.2E-2</v>
      </c>
      <c r="R655" s="233">
        <f t="shared" si="89"/>
        <v>-2.0080321285140562E-2</v>
      </c>
    </row>
    <row r="656" spans="1:18" s="64" customFormat="1" ht="13">
      <c r="A656" s="426">
        <v>40401</v>
      </c>
      <c r="B656" s="228">
        <v>2378</v>
      </c>
      <c r="C656" s="293">
        <v>3152</v>
      </c>
      <c r="D656" s="228">
        <v>2749</v>
      </c>
      <c r="E656" s="228">
        <v>1750</v>
      </c>
      <c r="F656" s="228">
        <v>983</v>
      </c>
      <c r="H656" s="233">
        <f t="shared" si="80"/>
        <v>-0.11565637783562663</v>
      </c>
      <c r="I656" s="233">
        <f t="shared" si="81"/>
        <v>-0.27556883475063204</v>
      </c>
      <c r="J656" s="233">
        <f t="shared" si="82"/>
        <v>0.10445962233828847</v>
      </c>
      <c r="K656" s="233">
        <f t="shared" si="83"/>
        <v>-1.9607843137254902E-2</v>
      </c>
      <c r="L656" s="233">
        <f t="shared" si="84"/>
        <v>0.19296116504854369</v>
      </c>
      <c r="M656" s="233"/>
      <c r="N656" s="233">
        <f t="shared" si="85"/>
        <v>0.21512519161982627</v>
      </c>
      <c r="O656" s="233">
        <f t="shared" si="86"/>
        <v>0.62558019597730785</v>
      </c>
      <c r="P656" s="233">
        <f t="shared" si="87"/>
        <v>5.4468738013041813E-2</v>
      </c>
      <c r="Q656" s="233">
        <f t="shared" si="88"/>
        <v>6.9044879171461446E-3</v>
      </c>
      <c r="R656" s="233">
        <f t="shared" si="89"/>
        <v>-4.0526849037487338E-3</v>
      </c>
    </row>
    <row r="657" spans="1:18" s="64" customFormat="1" ht="13">
      <c r="A657" s="426">
        <v>40402</v>
      </c>
      <c r="B657" s="228">
        <v>2437</v>
      </c>
      <c r="C657" s="293">
        <v>3212</v>
      </c>
      <c r="D657" s="228">
        <v>2829</v>
      </c>
      <c r="E657" s="228">
        <v>1787</v>
      </c>
      <c r="F657" s="228">
        <v>995</v>
      </c>
      <c r="H657" s="233">
        <f t="shared" si="80"/>
        <v>-7.0911170415554711E-2</v>
      </c>
      <c r="I657" s="233">
        <f t="shared" si="81"/>
        <v>-0.25163094128611369</v>
      </c>
      <c r="J657" s="233">
        <f t="shared" si="82"/>
        <v>0.18965517241379309</v>
      </c>
      <c r="K657" s="233">
        <f t="shared" si="83"/>
        <v>2.9377880184331798E-2</v>
      </c>
      <c r="L657" s="233">
        <f t="shared" si="84"/>
        <v>0.21193666260657734</v>
      </c>
      <c r="M657" s="233"/>
      <c r="N657" s="233">
        <f t="shared" si="85"/>
        <v>0.23205257836198179</v>
      </c>
      <c r="O657" s="233">
        <f t="shared" si="86"/>
        <v>0.58304583538689014</v>
      </c>
      <c r="P657" s="233">
        <f t="shared" si="87"/>
        <v>0.1020646669263732</v>
      </c>
      <c r="Q657" s="233">
        <f t="shared" si="88"/>
        <v>3.0565167243367934E-2</v>
      </c>
      <c r="R657" s="233">
        <f t="shared" si="89"/>
        <v>1.5306122448979591E-2</v>
      </c>
    </row>
    <row r="658" spans="1:18" s="64" customFormat="1" ht="13">
      <c r="A658" s="426">
        <v>40403</v>
      </c>
      <c r="B658" s="228">
        <v>2468</v>
      </c>
      <c r="C658" s="293">
        <v>3210</v>
      </c>
      <c r="D658" s="228">
        <v>2864</v>
      </c>
      <c r="E658" s="228">
        <v>1831</v>
      </c>
      <c r="F658" s="228">
        <v>1014</v>
      </c>
      <c r="H658" s="233">
        <f t="shared" si="80"/>
        <v>-5.5130168453292494E-2</v>
      </c>
      <c r="I658" s="233">
        <f t="shared" si="81"/>
        <v>-0.25917378259866142</v>
      </c>
      <c r="J658" s="233">
        <f t="shared" si="82"/>
        <v>0.23182795698924732</v>
      </c>
      <c r="K658" s="233">
        <f t="shared" si="83"/>
        <v>7.7058823529411763E-2</v>
      </c>
      <c r="L658" s="233">
        <f t="shared" si="84"/>
        <v>0.23207776427703525</v>
      </c>
      <c r="M658" s="233"/>
      <c r="N658" s="233">
        <f t="shared" si="85"/>
        <v>0.21576354679802956</v>
      </c>
      <c r="O658" s="233">
        <f t="shared" si="86"/>
        <v>0.46308113035551501</v>
      </c>
      <c r="P658" s="233">
        <f t="shared" si="87"/>
        <v>0.1096474234792716</v>
      </c>
      <c r="Q658" s="233">
        <f t="shared" si="88"/>
        <v>5.7770075101097634E-2</v>
      </c>
      <c r="R658" s="233">
        <f t="shared" si="89"/>
        <v>4.1067761806981518E-2</v>
      </c>
    </row>
    <row r="659" spans="1:18" s="64" customFormat="1" ht="13">
      <c r="A659" s="426">
        <v>40406</v>
      </c>
      <c r="B659" s="228">
        <v>2488</v>
      </c>
      <c r="C659" s="293">
        <v>3194</v>
      </c>
      <c r="D659" s="228">
        <v>2883</v>
      </c>
      <c r="E659" s="228">
        <v>1874</v>
      </c>
      <c r="F659" s="228">
        <v>1022</v>
      </c>
      <c r="H659" s="233">
        <f t="shared" si="80"/>
        <v>-7.3370577281191812E-2</v>
      </c>
      <c r="I659" s="233">
        <f t="shared" si="81"/>
        <v>-0.29848451570393147</v>
      </c>
      <c r="J659" s="233">
        <f t="shared" si="82"/>
        <v>0.23205128205128206</v>
      </c>
      <c r="K659" s="233">
        <f t="shared" si="83"/>
        <v>0.10691080921441229</v>
      </c>
      <c r="L659" s="233">
        <f t="shared" si="84"/>
        <v>0.23429951690821257</v>
      </c>
      <c r="M659" s="233"/>
      <c r="N659" s="233">
        <f t="shared" si="85"/>
        <v>0.17691579943235572</v>
      </c>
      <c r="O659" s="233">
        <f t="shared" si="86"/>
        <v>0.28531187122736418</v>
      </c>
      <c r="P659" s="233">
        <f t="shared" si="87"/>
        <v>0.10586881472957423</v>
      </c>
      <c r="Q659" s="233">
        <f t="shared" si="88"/>
        <v>8.8269454123112656E-2</v>
      </c>
      <c r="R659" s="233">
        <f t="shared" si="89"/>
        <v>5.0359712230215826E-2</v>
      </c>
    </row>
    <row r="660" spans="1:18" s="64" customFormat="1" ht="13">
      <c r="A660" s="426">
        <v>40407</v>
      </c>
      <c r="B660" s="228">
        <v>2515</v>
      </c>
      <c r="C660" s="293">
        <v>3207</v>
      </c>
      <c r="D660" s="228">
        <v>2920</v>
      </c>
      <c r="E660" s="228">
        <v>1908</v>
      </c>
      <c r="F660" s="228">
        <v>1032</v>
      </c>
      <c r="H660" s="233">
        <f t="shared" si="80"/>
        <v>-8.6119186046511628E-2</v>
      </c>
      <c r="I660" s="233">
        <f t="shared" si="81"/>
        <v>-0.31881903143585388</v>
      </c>
      <c r="J660" s="233">
        <f t="shared" si="82"/>
        <v>0.22124634044332916</v>
      </c>
      <c r="K660" s="233">
        <f t="shared" si="83"/>
        <v>0.11644236395552955</v>
      </c>
      <c r="L660" s="233">
        <f t="shared" si="84"/>
        <v>0.24487334137515079</v>
      </c>
      <c r="M660" s="233"/>
      <c r="N660" s="233">
        <f t="shared" si="85"/>
        <v>0.13698010849909584</v>
      </c>
      <c r="O660" s="233">
        <f t="shared" si="86"/>
        <v>0.17731277533039647</v>
      </c>
      <c r="P660" s="233">
        <f t="shared" si="87"/>
        <v>9.5273818454613649E-2</v>
      </c>
      <c r="Q660" s="233">
        <f t="shared" si="88"/>
        <v>0.10352805089647195</v>
      </c>
      <c r="R660" s="233">
        <f t="shared" si="89"/>
        <v>5.737704918032787E-2</v>
      </c>
    </row>
    <row r="661" spans="1:18" s="64" customFormat="1" ht="13">
      <c r="A661" s="426">
        <v>40408</v>
      </c>
      <c r="B661" s="228">
        <v>2558</v>
      </c>
      <c r="C661" s="293">
        <v>3225</v>
      </c>
      <c r="D661" s="228">
        <v>2969</v>
      </c>
      <c r="E661" s="228">
        <v>1972</v>
      </c>
      <c r="F661" s="228">
        <v>1044</v>
      </c>
      <c r="H661" s="233">
        <f t="shared" si="80"/>
        <v>-7.7865897620764235E-2</v>
      </c>
      <c r="I661" s="233">
        <f t="shared" si="81"/>
        <v>-0.32062355171687379</v>
      </c>
      <c r="J661" s="233">
        <f t="shared" si="82"/>
        <v>0.22939958592132506</v>
      </c>
      <c r="K661" s="233">
        <f t="shared" si="83"/>
        <v>0.1445153801508996</v>
      </c>
      <c r="L661" s="233">
        <f t="shared" si="84"/>
        <v>0.2563176895306859</v>
      </c>
      <c r="M661" s="233"/>
      <c r="N661" s="233">
        <f t="shared" si="85"/>
        <v>7.5693860386879724E-2</v>
      </c>
      <c r="O661" s="233">
        <f t="shared" si="86"/>
        <v>2.315989847715736E-2</v>
      </c>
      <c r="P661" s="233">
        <f t="shared" si="87"/>
        <v>8.002910149145144E-2</v>
      </c>
      <c r="Q661" s="233">
        <f t="shared" si="88"/>
        <v>0.12685714285714286</v>
      </c>
      <c r="R661" s="233">
        <f t="shared" si="89"/>
        <v>6.2054933875890131E-2</v>
      </c>
    </row>
    <row r="662" spans="1:18" s="64" customFormat="1" ht="13">
      <c r="A662" s="426">
        <v>40409</v>
      </c>
      <c r="B662" s="228">
        <v>2644</v>
      </c>
      <c r="C662" s="293">
        <v>3363</v>
      </c>
      <c r="D662" s="228">
        <v>3031</v>
      </c>
      <c r="E662" s="228">
        <v>2034</v>
      </c>
      <c r="F662" s="228">
        <v>1056</v>
      </c>
      <c r="H662" s="233">
        <f t="shared" si="80"/>
        <v>-2.2189349112426034E-2</v>
      </c>
      <c r="I662" s="233">
        <f t="shared" si="81"/>
        <v>-0.2599031690140845</v>
      </c>
      <c r="J662" s="233">
        <f t="shared" si="82"/>
        <v>0.26029106029106031</v>
      </c>
      <c r="K662" s="233">
        <f t="shared" si="83"/>
        <v>0.17368724754760531</v>
      </c>
      <c r="L662" s="233">
        <f t="shared" si="84"/>
        <v>0.27075812274368233</v>
      </c>
      <c r="M662" s="233"/>
      <c r="N662" s="233">
        <f t="shared" si="85"/>
        <v>8.494050061551088E-2</v>
      </c>
      <c r="O662" s="233">
        <f t="shared" si="86"/>
        <v>4.701120797011208E-2</v>
      </c>
      <c r="P662" s="233">
        <f t="shared" si="87"/>
        <v>7.1403322728879462E-2</v>
      </c>
      <c r="Q662" s="233">
        <f t="shared" si="88"/>
        <v>0.13822048125349748</v>
      </c>
      <c r="R662" s="233">
        <f t="shared" si="89"/>
        <v>6.1306532663316586E-2</v>
      </c>
    </row>
    <row r="663" spans="1:18" s="64" customFormat="1" ht="13">
      <c r="A663" s="426">
        <v>40410</v>
      </c>
      <c r="B663" s="228">
        <v>2756</v>
      </c>
      <c r="C663" s="293">
        <v>3578</v>
      </c>
      <c r="D663" s="228">
        <v>3089</v>
      </c>
      <c r="E663" s="228">
        <v>2076</v>
      </c>
      <c r="F663" s="228">
        <v>1068</v>
      </c>
      <c r="H663" s="233">
        <f t="shared" si="80"/>
        <v>5.4322876817138488E-2</v>
      </c>
      <c r="I663" s="233">
        <f t="shared" si="81"/>
        <v>-0.17595578074619991</v>
      </c>
      <c r="J663" s="233">
        <f t="shared" si="82"/>
        <v>0.31502767134951043</v>
      </c>
      <c r="K663" s="233">
        <f t="shared" si="83"/>
        <v>0.19930675909878684</v>
      </c>
      <c r="L663" s="233">
        <f t="shared" si="84"/>
        <v>0.2851985559566787</v>
      </c>
      <c r="M663" s="233"/>
      <c r="N663" s="233">
        <f t="shared" si="85"/>
        <v>0.1166936790923825</v>
      </c>
      <c r="O663" s="233">
        <f t="shared" si="86"/>
        <v>0.1146417445482866</v>
      </c>
      <c r="P663" s="233">
        <f t="shared" si="87"/>
        <v>7.8561452513966484E-2</v>
      </c>
      <c r="Q663" s="233">
        <f t="shared" si="88"/>
        <v>0.13380666302566904</v>
      </c>
      <c r="R663" s="233">
        <f t="shared" si="89"/>
        <v>5.3254437869822487E-2</v>
      </c>
    </row>
    <row r="664" spans="1:18" s="64" customFormat="1" ht="13">
      <c r="A664" s="426">
        <v>40413</v>
      </c>
      <c r="B664" s="228">
        <v>2841</v>
      </c>
      <c r="C664" s="293">
        <v>3777</v>
      </c>
      <c r="D664" s="228">
        <v>3122</v>
      </c>
      <c r="E664" s="228">
        <v>2102</v>
      </c>
      <c r="F664" s="228">
        <v>1073</v>
      </c>
      <c r="H664" s="233">
        <f t="shared" si="80"/>
        <v>0.12115232833464877</v>
      </c>
      <c r="I664" s="233">
        <f t="shared" si="81"/>
        <v>-9.2503604036520901E-2</v>
      </c>
      <c r="J664" s="233">
        <f t="shared" si="82"/>
        <v>0.36331877729257644</v>
      </c>
      <c r="K664" s="233">
        <f t="shared" si="83"/>
        <v>0.21432697862507222</v>
      </c>
      <c r="L664" s="233">
        <f t="shared" si="84"/>
        <v>0.2943305186972256</v>
      </c>
      <c r="M664" s="233"/>
      <c r="N664" s="233">
        <f t="shared" si="85"/>
        <v>0.14188102893890675</v>
      </c>
      <c r="O664" s="233">
        <f t="shared" si="86"/>
        <v>0.18252974326862867</v>
      </c>
      <c r="P664" s="233">
        <f t="shared" si="87"/>
        <v>8.2899757197363852E-2</v>
      </c>
      <c r="Q664" s="233">
        <f t="shared" si="88"/>
        <v>0.12166488794023479</v>
      </c>
      <c r="R664" s="233">
        <f t="shared" si="89"/>
        <v>4.9902152641878667E-2</v>
      </c>
    </row>
    <row r="665" spans="1:18" s="64" customFormat="1" ht="13">
      <c r="A665" s="426">
        <v>40414</v>
      </c>
      <c r="B665" s="228">
        <v>2861</v>
      </c>
      <c r="C665" s="293">
        <v>3795</v>
      </c>
      <c r="D665" s="228">
        <v>3128</v>
      </c>
      <c r="E665" s="228">
        <v>2127</v>
      </c>
      <c r="F665" s="228">
        <v>1080</v>
      </c>
      <c r="H665" s="233">
        <f t="shared" si="80"/>
        <v>0.15923824959481361</v>
      </c>
      <c r="I665" s="233">
        <f t="shared" si="81"/>
        <v>-5.8312655086848637E-2</v>
      </c>
      <c r="J665" s="233">
        <f t="shared" si="82"/>
        <v>0.39393939393939392</v>
      </c>
      <c r="K665" s="233">
        <f t="shared" si="83"/>
        <v>0.22735141373341028</v>
      </c>
      <c r="L665" s="233">
        <f t="shared" si="84"/>
        <v>0.31227217496962334</v>
      </c>
      <c r="M665" s="233"/>
      <c r="N665" s="233">
        <f t="shared" si="85"/>
        <v>0.13757455268389662</v>
      </c>
      <c r="O665" s="233">
        <f t="shared" si="86"/>
        <v>0.18334892422825069</v>
      </c>
      <c r="P665" s="233">
        <f t="shared" si="87"/>
        <v>7.1232876712328766E-2</v>
      </c>
      <c r="Q665" s="233">
        <f t="shared" si="88"/>
        <v>0.11477987421383648</v>
      </c>
      <c r="R665" s="233">
        <f t="shared" si="89"/>
        <v>4.6511627906976744E-2</v>
      </c>
    </row>
    <row r="666" spans="1:18" s="64" customFormat="1" ht="13">
      <c r="A666" s="426">
        <v>40415</v>
      </c>
      <c r="B666" s="228">
        <v>2773</v>
      </c>
      <c r="C666" s="293">
        <v>3503</v>
      </c>
      <c r="D666" s="228">
        <v>3087</v>
      </c>
      <c r="E666" s="228">
        <v>2142</v>
      </c>
      <c r="F666" s="228">
        <v>1084</v>
      </c>
      <c r="H666" s="233">
        <f t="shared" si="80"/>
        <v>0.13787443578169881</v>
      </c>
      <c r="I666" s="233">
        <f t="shared" si="81"/>
        <v>-0.11651954602774275</v>
      </c>
      <c r="J666" s="233">
        <f t="shared" si="82"/>
        <v>0.40637813211845103</v>
      </c>
      <c r="K666" s="233">
        <f t="shared" si="83"/>
        <v>0.22540045766590389</v>
      </c>
      <c r="L666" s="233">
        <f t="shared" si="84"/>
        <v>0.3155339805825243</v>
      </c>
      <c r="M666" s="233"/>
      <c r="N666" s="233">
        <f t="shared" si="85"/>
        <v>8.4050039093041443E-2</v>
      </c>
      <c r="O666" s="233">
        <f t="shared" si="86"/>
        <v>8.6201550387596901E-2</v>
      </c>
      <c r="P666" s="233">
        <f t="shared" si="87"/>
        <v>3.9744021556079485E-2</v>
      </c>
      <c r="Q666" s="233">
        <f t="shared" si="88"/>
        <v>8.6206896551724144E-2</v>
      </c>
      <c r="R666" s="233">
        <f t="shared" si="89"/>
        <v>3.8314176245210725E-2</v>
      </c>
    </row>
    <row r="667" spans="1:18" s="64" customFormat="1" ht="13">
      <c r="A667" s="426">
        <v>40416</v>
      </c>
      <c r="B667" s="228">
        <v>2703</v>
      </c>
      <c r="C667" s="293">
        <v>3362</v>
      </c>
      <c r="D667" s="228">
        <v>3025</v>
      </c>
      <c r="E667" s="228">
        <v>2118</v>
      </c>
      <c r="F667" s="228">
        <v>1081</v>
      </c>
      <c r="H667" s="233">
        <f t="shared" si="80"/>
        <v>0.13190954773869346</v>
      </c>
      <c r="I667" s="233">
        <f t="shared" si="81"/>
        <v>-0.13104161281985008</v>
      </c>
      <c r="J667" s="233">
        <f t="shared" si="82"/>
        <v>0.4221908791725435</v>
      </c>
      <c r="K667" s="233">
        <f t="shared" si="83"/>
        <v>0.20821448944666288</v>
      </c>
      <c r="L667" s="233">
        <f t="shared" si="84"/>
        <v>0.3134872417982989</v>
      </c>
      <c r="M667" s="233"/>
      <c r="N667" s="233">
        <f t="shared" si="85"/>
        <v>2.2314674735249621E-2</v>
      </c>
      <c r="O667" s="233">
        <f t="shared" si="86"/>
        <v>-2.9735355337496281E-4</v>
      </c>
      <c r="P667" s="233">
        <f t="shared" si="87"/>
        <v>-1.9795447047179148E-3</v>
      </c>
      <c r="Q667" s="233">
        <f t="shared" si="88"/>
        <v>4.1297935103244837E-2</v>
      </c>
      <c r="R667" s="233">
        <f t="shared" si="89"/>
        <v>2.3674242424242424E-2</v>
      </c>
    </row>
    <row r="668" spans="1:18" s="64" customFormat="1" ht="13">
      <c r="A668" s="426">
        <v>40417</v>
      </c>
      <c r="B668" s="228">
        <v>2712</v>
      </c>
      <c r="C668" s="293">
        <v>3449</v>
      </c>
      <c r="D668" s="228">
        <v>2978</v>
      </c>
      <c r="E668" s="228">
        <v>2109</v>
      </c>
      <c r="F668" s="228">
        <v>1079</v>
      </c>
      <c r="H668" s="233">
        <f t="shared" si="80"/>
        <v>0.11742892459826947</v>
      </c>
      <c r="I668" s="233">
        <f t="shared" si="81"/>
        <v>-0.1433184302036761</v>
      </c>
      <c r="J668" s="233">
        <f t="shared" si="82"/>
        <v>0.42829736211031177</v>
      </c>
      <c r="K668" s="233">
        <f t="shared" si="83"/>
        <v>0.2058319039451115</v>
      </c>
      <c r="L668" s="233">
        <f t="shared" si="84"/>
        <v>0.30156815440289503</v>
      </c>
      <c r="M668" s="233"/>
      <c r="N668" s="233">
        <f t="shared" si="85"/>
        <v>-1.5965166908563134E-2</v>
      </c>
      <c r="O668" s="233">
        <f t="shared" si="86"/>
        <v>-3.6053661263275576E-2</v>
      </c>
      <c r="P668" s="233">
        <f t="shared" si="87"/>
        <v>-3.5933959210100355E-2</v>
      </c>
      <c r="Q668" s="233">
        <f t="shared" si="88"/>
        <v>1.5895953757225433E-2</v>
      </c>
      <c r="R668" s="233">
        <f t="shared" si="89"/>
        <v>1.0299625468164793E-2</v>
      </c>
    </row>
    <row r="669" spans="1:18" s="64" customFormat="1" ht="13">
      <c r="A669" s="426">
        <v>40421</v>
      </c>
      <c r="B669" s="228">
        <v>2713</v>
      </c>
      <c r="C669" s="293">
        <v>3516</v>
      </c>
      <c r="D669" s="228">
        <v>2950</v>
      </c>
      <c r="E669" s="228">
        <v>2066</v>
      </c>
      <c r="F669" s="228">
        <v>1077</v>
      </c>
      <c r="H669" s="233">
        <f t="shared" si="80"/>
        <v>0.11876288659793814</v>
      </c>
      <c r="I669" s="233">
        <f t="shared" si="81"/>
        <v>-0.12143928035982009</v>
      </c>
      <c r="J669" s="233">
        <f t="shared" si="82"/>
        <v>0.40946010511227904</v>
      </c>
      <c r="K669" s="233">
        <f t="shared" si="83"/>
        <v>0.17922374429223745</v>
      </c>
      <c r="L669" s="233">
        <f t="shared" si="84"/>
        <v>0.29447115384615385</v>
      </c>
      <c r="M669" s="233"/>
      <c r="N669" s="233">
        <f t="shared" si="85"/>
        <v>-4.5054558254135867E-2</v>
      </c>
      <c r="O669" s="233">
        <f t="shared" si="86"/>
        <v>-6.9102462271644169E-2</v>
      </c>
      <c r="P669" s="233">
        <f t="shared" si="87"/>
        <v>-5.5092889173606663E-2</v>
      </c>
      <c r="Q669" s="233">
        <f t="shared" si="88"/>
        <v>-1.7126546146527116E-2</v>
      </c>
      <c r="R669" s="233">
        <f t="shared" si="89"/>
        <v>3.727865796831314E-3</v>
      </c>
    </row>
    <row r="670" spans="1:18" s="64" customFormat="1" ht="13">
      <c r="A670" s="426">
        <v>40422</v>
      </c>
      <c r="B670" s="228">
        <v>2741</v>
      </c>
      <c r="C670" s="293">
        <v>3643</v>
      </c>
      <c r="D670" s="228">
        <v>2955</v>
      </c>
      <c r="E670" s="228">
        <v>2029</v>
      </c>
      <c r="F670" s="228">
        <v>1070</v>
      </c>
      <c r="H670" s="233">
        <f t="shared" si="80"/>
        <v>0.13217678645187939</v>
      </c>
      <c r="I670" s="233">
        <f t="shared" si="81"/>
        <v>-7.6786619361378608E-2</v>
      </c>
      <c r="J670" s="233">
        <f t="shared" si="82"/>
        <v>0.36995827538247567</v>
      </c>
      <c r="K670" s="233">
        <f t="shared" si="83"/>
        <v>0.16609195402298851</v>
      </c>
      <c r="L670" s="233">
        <f t="shared" si="84"/>
        <v>0.2845138055222089</v>
      </c>
      <c r="M670" s="233"/>
      <c r="N670" s="233">
        <f t="shared" si="85"/>
        <v>-4.1943376441803563E-2</v>
      </c>
      <c r="O670" s="233">
        <f t="shared" si="86"/>
        <v>-4.0052700922266142E-2</v>
      </c>
      <c r="P670" s="233">
        <f t="shared" si="87"/>
        <v>-5.5306905370843991E-2</v>
      </c>
      <c r="Q670" s="233">
        <f t="shared" si="88"/>
        <v>-4.6074283027738597E-2</v>
      </c>
      <c r="R670" s="233">
        <f t="shared" si="89"/>
        <v>-9.2592592592592587E-3</v>
      </c>
    </row>
    <row r="671" spans="1:18" s="64" customFormat="1" ht="13">
      <c r="A671" s="426">
        <v>40423</v>
      </c>
      <c r="B671" s="228">
        <v>2835</v>
      </c>
      <c r="C671" s="293">
        <v>3900</v>
      </c>
      <c r="D671" s="228">
        <v>3032</v>
      </c>
      <c r="E671" s="228">
        <v>1998</v>
      </c>
      <c r="F671" s="228">
        <v>1067</v>
      </c>
      <c r="H671" s="233">
        <f t="shared" si="80"/>
        <v>0.17003714403631862</v>
      </c>
      <c r="I671" s="233">
        <f t="shared" si="81"/>
        <v>1.5408320493066256E-3</v>
      </c>
      <c r="J671" s="233">
        <f t="shared" si="82"/>
        <v>0.35964125560538118</v>
      </c>
      <c r="K671" s="233">
        <f t="shared" si="83"/>
        <v>0.1535796766743649</v>
      </c>
      <c r="L671" s="233">
        <f t="shared" si="84"/>
        <v>0.26571767497034399</v>
      </c>
      <c r="M671" s="233"/>
      <c r="N671" s="233">
        <f t="shared" si="85"/>
        <v>2.2358456545257845E-2</v>
      </c>
      <c r="O671" s="233">
        <f t="shared" si="86"/>
        <v>0.11333143020268341</v>
      </c>
      <c r="P671" s="233">
        <f t="shared" si="87"/>
        <v>-1.7816650469711693E-2</v>
      </c>
      <c r="Q671" s="233">
        <f t="shared" si="88"/>
        <v>-6.7226890756302518E-2</v>
      </c>
      <c r="R671" s="233">
        <f t="shared" si="89"/>
        <v>-1.5682656826568265E-2</v>
      </c>
    </row>
    <row r="672" spans="1:18" s="64" customFormat="1" ht="13">
      <c r="A672" s="426">
        <v>40424</v>
      </c>
      <c r="B672" s="228">
        <v>2876</v>
      </c>
      <c r="C672" s="293">
        <v>3937</v>
      </c>
      <c r="D672" s="228">
        <v>3121</v>
      </c>
      <c r="E672" s="228">
        <v>1992</v>
      </c>
      <c r="F672" s="228">
        <v>1066</v>
      </c>
      <c r="H672" s="233">
        <f t="shared" si="80"/>
        <v>0.19187733112308331</v>
      </c>
      <c r="I672" s="233">
        <f t="shared" si="81"/>
        <v>3.0628272251308899E-2</v>
      </c>
      <c r="J672" s="233">
        <f t="shared" si="82"/>
        <v>0.35577758470894871</v>
      </c>
      <c r="K672" s="233">
        <f t="shared" si="83"/>
        <v>0.15612304120719675</v>
      </c>
      <c r="L672" s="233">
        <f t="shared" si="84"/>
        <v>0.25707547169811323</v>
      </c>
      <c r="M672" s="233"/>
      <c r="N672" s="233">
        <f t="shared" si="85"/>
        <v>6.4002959674435811E-2</v>
      </c>
      <c r="O672" s="233">
        <f t="shared" si="86"/>
        <v>0.17102914931588339</v>
      </c>
      <c r="P672" s="233">
        <f t="shared" si="87"/>
        <v>3.1735537190082645E-2</v>
      </c>
      <c r="Q672" s="233">
        <f t="shared" si="88"/>
        <v>-5.9490084985835696E-2</v>
      </c>
      <c r="R672" s="233">
        <f t="shared" si="89"/>
        <v>-1.3876040703052728E-2</v>
      </c>
    </row>
    <row r="673" spans="1:18" s="64" customFormat="1" ht="13">
      <c r="A673" s="426">
        <v>40427</v>
      </c>
      <c r="B673" s="228">
        <v>2881</v>
      </c>
      <c r="C673" s="293">
        <v>3857</v>
      </c>
      <c r="D673" s="228">
        <v>3222</v>
      </c>
      <c r="E673" s="228">
        <v>1999</v>
      </c>
      <c r="F673" s="228">
        <v>1066</v>
      </c>
      <c r="H673" s="233">
        <f t="shared" si="80"/>
        <v>0.19345484672742336</v>
      </c>
      <c r="I673" s="233">
        <f t="shared" si="81"/>
        <v>2.9356818788364023E-2</v>
      </c>
      <c r="J673" s="233">
        <f t="shared" si="82"/>
        <v>0.35094339622641507</v>
      </c>
      <c r="K673" s="233">
        <f t="shared" si="83"/>
        <v>0.16018572257690075</v>
      </c>
      <c r="L673" s="233">
        <f t="shared" si="84"/>
        <v>0.24242424242424243</v>
      </c>
      <c r="M673" s="233"/>
      <c r="N673" s="233">
        <f t="shared" si="85"/>
        <v>6.2315634218289083E-2</v>
      </c>
      <c r="O673" s="233">
        <f t="shared" si="86"/>
        <v>0.11829515801681646</v>
      </c>
      <c r="P673" s="233">
        <f t="shared" si="87"/>
        <v>8.1934184016118197E-2</v>
      </c>
      <c r="Q673" s="233">
        <f t="shared" si="88"/>
        <v>-5.215742057847321E-2</v>
      </c>
      <c r="R673" s="233">
        <f t="shared" si="89"/>
        <v>-1.2048192771084338E-2</v>
      </c>
    </row>
    <row r="674" spans="1:18" s="64" customFormat="1" ht="13">
      <c r="A674" s="426">
        <v>40428</v>
      </c>
      <c r="B674" s="228">
        <v>2918</v>
      </c>
      <c r="C674" s="293">
        <v>3901</v>
      </c>
      <c r="D674" s="228">
        <v>3307</v>
      </c>
      <c r="E674" s="228">
        <v>2010</v>
      </c>
      <c r="F674" s="228">
        <v>1067</v>
      </c>
      <c r="H674" s="233">
        <f t="shared" si="80"/>
        <v>0.20828157349896481</v>
      </c>
      <c r="I674" s="233">
        <f t="shared" si="81"/>
        <v>6.8474390577923858E-2</v>
      </c>
      <c r="J674" s="233">
        <f t="shared" si="82"/>
        <v>0.33024939662107805</v>
      </c>
      <c r="K674" s="233">
        <f t="shared" si="83"/>
        <v>0.15384615384615385</v>
      </c>
      <c r="L674" s="233">
        <f t="shared" si="84"/>
        <v>0.23068050749711649</v>
      </c>
      <c r="M674" s="233"/>
      <c r="N674" s="233">
        <f t="shared" si="85"/>
        <v>7.5562108367121267E-2</v>
      </c>
      <c r="O674" s="233">
        <f t="shared" si="86"/>
        <v>0.10949943117178612</v>
      </c>
      <c r="P674" s="233">
        <f t="shared" si="87"/>
        <v>0.12101694915254237</v>
      </c>
      <c r="Q674" s="233">
        <f t="shared" si="88"/>
        <v>-2.7105517909002903E-2</v>
      </c>
      <c r="R674" s="233">
        <f t="shared" si="89"/>
        <v>-9.285051067780872E-3</v>
      </c>
    </row>
    <row r="675" spans="1:18" s="64" customFormat="1" ht="13">
      <c r="A675" s="426">
        <v>40429</v>
      </c>
      <c r="B675" s="228">
        <v>2975</v>
      </c>
      <c r="C675" s="293">
        <v>4024</v>
      </c>
      <c r="D675" s="228">
        <v>3359</v>
      </c>
      <c r="E675" s="228">
        <v>2023</v>
      </c>
      <c r="F675" s="228">
        <v>1071</v>
      </c>
      <c r="H675" s="233">
        <f t="shared" si="80"/>
        <v>0.22478386167146974</v>
      </c>
      <c r="I675" s="233">
        <f t="shared" si="81"/>
        <v>0.11933240611961057</v>
      </c>
      <c r="J675" s="233">
        <f t="shared" si="82"/>
        <v>0.31777167516673205</v>
      </c>
      <c r="K675" s="233">
        <f t="shared" si="83"/>
        <v>0.12827663134411602</v>
      </c>
      <c r="L675" s="233">
        <f t="shared" si="84"/>
        <v>0.21704545454545454</v>
      </c>
      <c r="M675" s="233"/>
      <c r="N675" s="233">
        <f t="shared" si="85"/>
        <v>8.5370302809193721E-2</v>
      </c>
      <c r="O675" s="233">
        <f t="shared" si="86"/>
        <v>0.10458413395553115</v>
      </c>
      <c r="P675" s="233">
        <f t="shared" si="87"/>
        <v>0.13671742808798645</v>
      </c>
      <c r="Q675" s="233">
        <f t="shared" si="88"/>
        <v>-2.9571217348447511E-3</v>
      </c>
      <c r="R675" s="233">
        <f t="shared" si="89"/>
        <v>9.3457943925233649E-4</v>
      </c>
    </row>
    <row r="676" spans="1:18" s="64" customFormat="1" ht="13">
      <c r="A676" s="426">
        <v>40430</v>
      </c>
      <c r="B676" s="228">
        <v>2988</v>
      </c>
      <c r="C676" s="293">
        <v>4017</v>
      </c>
      <c r="D676" s="228">
        <v>3396</v>
      </c>
      <c r="E676" s="228">
        <v>2036</v>
      </c>
      <c r="F676" s="228">
        <v>1075</v>
      </c>
      <c r="H676" s="233">
        <f t="shared" si="80"/>
        <v>0.21364744110479286</v>
      </c>
      <c r="I676" s="233">
        <f t="shared" si="81"/>
        <v>0.11645358532518066</v>
      </c>
      <c r="J676" s="233">
        <f t="shared" si="82"/>
        <v>0.30065109153581004</v>
      </c>
      <c r="K676" s="233">
        <f t="shared" si="83"/>
        <v>0.1119606772255598</v>
      </c>
      <c r="L676" s="233">
        <f t="shared" si="84"/>
        <v>0.20650953984287318</v>
      </c>
      <c r="M676" s="233"/>
      <c r="N676" s="233">
        <f t="shared" si="85"/>
        <v>5.3968253968253971E-2</v>
      </c>
      <c r="O676" s="233">
        <f t="shared" si="86"/>
        <v>0.03</v>
      </c>
      <c r="P676" s="233">
        <f t="shared" si="87"/>
        <v>0.12005277044854881</v>
      </c>
      <c r="Q676" s="233">
        <f t="shared" si="88"/>
        <v>1.9019019019019021E-2</v>
      </c>
      <c r="R676" s="233">
        <f t="shared" si="89"/>
        <v>7.4976569821930648E-3</v>
      </c>
    </row>
    <row r="677" spans="1:18" s="64" customFormat="1" ht="13">
      <c r="A677" s="426">
        <v>40431</v>
      </c>
      <c r="B677" s="228">
        <v>2995</v>
      </c>
      <c r="C677" s="293">
        <v>4019</v>
      </c>
      <c r="D677" s="228">
        <v>3394</v>
      </c>
      <c r="E677" s="228">
        <v>2046</v>
      </c>
      <c r="F677" s="228">
        <v>1078</v>
      </c>
      <c r="H677" s="233">
        <f t="shared" si="80"/>
        <v>0.20232838217583299</v>
      </c>
      <c r="I677" s="233">
        <f t="shared" si="81"/>
        <v>0.11422234543942335</v>
      </c>
      <c r="J677" s="233">
        <f t="shared" si="82"/>
        <v>0.28123820309550773</v>
      </c>
      <c r="K677" s="233">
        <f t="shared" si="83"/>
        <v>9.7050938337801609E-2</v>
      </c>
      <c r="L677" s="233">
        <f t="shared" si="84"/>
        <v>0.19777777777777777</v>
      </c>
      <c r="M677" s="233"/>
      <c r="N677" s="233">
        <f t="shared" si="85"/>
        <v>4.1376912378303196E-2</v>
      </c>
      <c r="O677" s="233">
        <f t="shared" si="86"/>
        <v>2.0828041656083311E-2</v>
      </c>
      <c r="P677" s="233">
        <f t="shared" si="87"/>
        <v>8.7471964114066006E-2</v>
      </c>
      <c r="Q677" s="233">
        <f t="shared" si="88"/>
        <v>2.710843373493976E-2</v>
      </c>
      <c r="R677" s="233">
        <f t="shared" si="89"/>
        <v>1.125703564727955E-2</v>
      </c>
    </row>
    <row r="678" spans="1:18" s="64" customFormat="1" ht="13">
      <c r="A678" s="426">
        <v>40435</v>
      </c>
      <c r="B678" s="228">
        <v>2940</v>
      </c>
      <c r="C678" s="293">
        <v>3933</v>
      </c>
      <c r="D678" s="228">
        <v>3293</v>
      </c>
      <c r="E678" s="228">
        <v>2042</v>
      </c>
      <c r="F678" s="228">
        <v>1083</v>
      </c>
      <c r="H678" s="233">
        <f t="shared" si="80"/>
        <v>0.1797752808988764</v>
      </c>
      <c r="I678" s="233">
        <f t="shared" si="81"/>
        <v>9.493318485523386E-2</v>
      </c>
      <c r="J678" s="233">
        <f t="shared" si="82"/>
        <v>0.262169413568417</v>
      </c>
      <c r="K678" s="233">
        <f t="shared" si="83"/>
        <v>7.8141499472016901E-2</v>
      </c>
      <c r="L678" s="233">
        <f t="shared" si="84"/>
        <v>0.1875</v>
      </c>
      <c r="M678" s="233"/>
      <c r="N678" s="233">
        <f t="shared" si="85"/>
        <v>2.0479000347101702E-2</v>
      </c>
      <c r="O678" s="233">
        <f t="shared" si="86"/>
        <v>1.9704433497536946E-2</v>
      </c>
      <c r="P678" s="233">
        <f t="shared" si="87"/>
        <v>2.2036002482929858E-2</v>
      </c>
      <c r="Q678" s="233">
        <f t="shared" si="88"/>
        <v>2.1510755377688845E-2</v>
      </c>
      <c r="R678" s="233">
        <f t="shared" si="89"/>
        <v>1.5947467166979361E-2</v>
      </c>
    </row>
    <row r="679" spans="1:18" s="64" customFormat="1" ht="13">
      <c r="A679" s="426">
        <v>40436</v>
      </c>
      <c r="B679" s="228">
        <v>2840</v>
      </c>
      <c r="C679" s="293">
        <v>3748</v>
      </c>
      <c r="D679" s="228">
        <v>3151</v>
      </c>
      <c r="E679" s="228">
        <v>2040</v>
      </c>
      <c r="F679" s="228">
        <v>1084</v>
      </c>
      <c r="H679" s="233">
        <f t="shared" si="80"/>
        <v>0.1507293354943274</v>
      </c>
      <c r="I679" s="233">
        <f t="shared" si="81"/>
        <v>5.9056230573608363E-2</v>
      </c>
      <c r="J679" s="233">
        <f t="shared" si="82"/>
        <v>0.23568627450980392</v>
      </c>
      <c r="K679" s="233">
        <f t="shared" si="83"/>
        <v>6.416275430359937E-2</v>
      </c>
      <c r="L679" s="233">
        <f t="shared" si="84"/>
        <v>0.18340611353711792</v>
      </c>
      <c r="M679" s="233"/>
      <c r="N679" s="233">
        <f t="shared" si="85"/>
        <v>-2.6730637422892393E-2</v>
      </c>
      <c r="O679" s="233">
        <f t="shared" si="86"/>
        <v>-3.9220712637785184E-2</v>
      </c>
      <c r="P679" s="233">
        <f t="shared" si="87"/>
        <v>-4.7172664045963111E-2</v>
      </c>
      <c r="Q679" s="233">
        <f t="shared" si="88"/>
        <v>1.4925373134328358E-2</v>
      </c>
      <c r="R679" s="233">
        <f t="shared" si="89"/>
        <v>1.5932521087160263E-2</v>
      </c>
    </row>
    <row r="680" spans="1:18" s="64" customFormat="1" ht="13">
      <c r="A680" s="426">
        <v>40437</v>
      </c>
      <c r="B680" s="228">
        <v>2737</v>
      </c>
      <c r="C680" s="293">
        <v>3594</v>
      </c>
      <c r="D680" s="228">
        <v>2985</v>
      </c>
      <c r="E680" s="228">
        <v>2029</v>
      </c>
      <c r="F680" s="228">
        <v>1084</v>
      </c>
      <c r="H680" s="233">
        <f t="shared" si="80"/>
        <v>0.11714285714285715</v>
      </c>
      <c r="I680" s="233">
        <f t="shared" si="81"/>
        <v>2.8620492272467088E-2</v>
      </c>
      <c r="J680" s="233">
        <f t="shared" si="82"/>
        <v>0.18452380952380953</v>
      </c>
      <c r="K680" s="233">
        <f t="shared" si="83"/>
        <v>4.9663735126745989E-2</v>
      </c>
      <c r="L680" s="233">
        <f t="shared" si="84"/>
        <v>0.17826086956521739</v>
      </c>
      <c r="M680" s="233"/>
      <c r="N680" s="233">
        <f t="shared" si="85"/>
        <v>-0.08</v>
      </c>
      <c r="O680" s="233">
        <f t="shared" si="86"/>
        <v>-0.10685884691848907</v>
      </c>
      <c r="P680" s="233">
        <f t="shared" si="87"/>
        <v>-0.11134266150640071</v>
      </c>
      <c r="Q680" s="233">
        <f t="shared" si="88"/>
        <v>2.9658922392486408E-3</v>
      </c>
      <c r="R680" s="233">
        <f t="shared" si="89"/>
        <v>1.2138188608776844E-2</v>
      </c>
    </row>
    <row r="681" spans="1:18" s="64" customFormat="1" ht="13">
      <c r="A681" s="426">
        <v>40438</v>
      </c>
      <c r="B681" s="228">
        <v>2676</v>
      </c>
      <c r="C681" s="293">
        <v>3481</v>
      </c>
      <c r="D681" s="228">
        <v>2928</v>
      </c>
      <c r="E681" s="228">
        <v>2012</v>
      </c>
      <c r="F681" s="228">
        <v>1085</v>
      </c>
      <c r="H681" s="233">
        <f t="shared" si="80"/>
        <v>0.10078157136980666</v>
      </c>
      <c r="I681" s="233">
        <f t="shared" si="81"/>
        <v>1.9326500732064423E-2</v>
      </c>
      <c r="J681" s="233">
        <f t="shared" si="82"/>
        <v>0.17495987158908508</v>
      </c>
      <c r="K681" s="233">
        <f t="shared" si="83"/>
        <v>1.9250253292806486E-2</v>
      </c>
      <c r="L681" s="233">
        <f t="shared" si="84"/>
        <v>0.17806731813246471</v>
      </c>
      <c r="M681" s="233"/>
      <c r="N681" s="233">
        <f t="shared" si="85"/>
        <v>-0.10441767068273092</v>
      </c>
      <c r="O681" s="233">
        <f t="shared" si="86"/>
        <v>-0.13343291013193925</v>
      </c>
      <c r="P681" s="233">
        <f t="shared" si="87"/>
        <v>-0.13780918727915195</v>
      </c>
      <c r="Q681" s="233">
        <f t="shared" si="88"/>
        <v>-1.1787819253438114E-2</v>
      </c>
      <c r="R681" s="233">
        <f t="shared" si="89"/>
        <v>9.3023255813953487E-3</v>
      </c>
    </row>
    <row r="682" spans="1:18" s="64" customFormat="1" ht="13">
      <c r="A682" s="426">
        <v>40441</v>
      </c>
      <c r="B682" s="228">
        <v>2628</v>
      </c>
      <c r="C682" s="293">
        <v>3389</v>
      </c>
      <c r="D682" s="228">
        <v>2902</v>
      </c>
      <c r="E682" s="228">
        <v>1987</v>
      </c>
      <c r="F682" s="228">
        <v>1082</v>
      </c>
      <c r="H682" s="233">
        <f t="shared" si="80"/>
        <v>8.819875776397515E-2</v>
      </c>
      <c r="I682" s="233">
        <f t="shared" si="81"/>
        <v>2.821601941747573E-2</v>
      </c>
      <c r="J682" s="233">
        <f t="shared" si="82"/>
        <v>0.15113050376834589</v>
      </c>
      <c r="K682" s="233">
        <f t="shared" si="83"/>
        <v>-1.3895781637717122E-2</v>
      </c>
      <c r="L682" s="233">
        <f t="shared" si="84"/>
        <v>0.16720604099244876</v>
      </c>
      <c r="M682" s="233"/>
      <c r="N682" s="233">
        <f t="shared" si="85"/>
        <v>-0.12253756260434057</v>
      </c>
      <c r="O682" s="233">
        <f t="shared" si="86"/>
        <v>-0.15675541179397859</v>
      </c>
      <c r="P682" s="233">
        <f t="shared" si="87"/>
        <v>-0.14496169711255155</v>
      </c>
      <c r="Q682" s="233">
        <f t="shared" si="88"/>
        <v>-2.8836754643206255E-2</v>
      </c>
      <c r="R682" s="233">
        <f t="shared" si="89"/>
        <v>3.7105751391465678E-3</v>
      </c>
    </row>
    <row r="683" spans="1:18" s="64" customFormat="1" ht="13">
      <c r="A683" s="426">
        <v>40442</v>
      </c>
      <c r="B683" s="228">
        <v>2562</v>
      </c>
      <c r="C683" s="293">
        <v>3248</v>
      </c>
      <c r="D683" s="228">
        <v>2881</v>
      </c>
      <c r="E683" s="228">
        <v>1964</v>
      </c>
      <c r="F683" s="228">
        <v>1074</v>
      </c>
      <c r="H683" s="233">
        <f t="shared" si="80"/>
        <v>7.1966527196652724E-2</v>
      </c>
      <c r="I683" s="233">
        <f t="shared" si="81"/>
        <v>2.6224328593996839E-2</v>
      </c>
      <c r="J683" s="233">
        <f t="shared" si="82"/>
        <v>0.12759295499021525</v>
      </c>
      <c r="K683" s="233">
        <f t="shared" si="83"/>
        <v>-4.1015625E-2</v>
      </c>
      <c r="L683" s="233">
        <f t="shared" si="84"/>
        <v>0.14621131270010673</v>
      </c>
      <c r="M683" s="233"/>
      <c r="N683" s="233">
        <f t="shared" si="85"/>
        <v>-0.12857142857142856</v>
      </c>
      <c r="O683" s="233">
        <f t="shared" si="86"/>
        <v>-0.17416730231375541</v>
      </c>
      <c r="P683" s="233">
        <f t="shared" si="87"/>
        <v>-0.12511387792286668</v>
      </c>
      <c r="Q683" s="233">
        <f t="shared" si="88"/>
        <v>-3.8197845249755141E-2</v>
      </c>
      <c r="R683" s="233">
        <f t="shared" si="89"/>
        <v>-8.3102493074792248E-3</v>
      </c>
    </row>
    <row r="684" spans="1:18" s="64" customFormat="1" ht="13">
      <c r="A684" s="426">
        <v>40443</v>
      </c>
      <c r="B684" s="228">
        <v>2486</v>
      </c>
      <c r="C684" s="293">
        <v>3108</v>
      </c>
      <c r="D684" s="228">
        <v>2825</v>
      </c>
      <c r="E684" s="228">
        <v>1941</v>
      </c>
      <c r="F684" s="228">
        <v>1078</v>
      </c>
      <c r="H684" s="233">
        <f t="shared" si="80"/>
        <v>5.5178268251273345E-2</v>
      </c>
      <c r="I684" s="233">
        <f t="shared" si="81"/>
        <v>3.3244680851063829E-2</v>
      </c>
      <c r="J684" s="233">
        <f t="shared" si="82"/>
        <v>9.8367029548989113E-2</v>
      </c>
      <c r="K684" s="233">
        <f t="shared" si="83"/>
        <v>-5.9137178865729521E-2</v>
      </c>
      <c r="L684" s="233">
        <f t="shared" si="84"/>
        <v>0.1371308016877637</v>
      </c>
      <c r="M684" s="233"/>
      <c r="N684" s="233">
        <f t="shared" si="85"/>
        <v>-0.12464788732394366</v>
      </c>
      <c r="O684" s="233">
        <f t="shared" si="86"/>
        <v>-0.17075773745997866</v>
      </c>
      <c r="P684" s="233">
        <f t="shared" si="87"/>
        <v>-0.10345921929546176</v>
      </c>
      <c r="Q684" s="233">
        <f t="shared" si="88"/>
        <v>-4.8529411764705883E-2</v>
      </c>
      <c r="R684" s="233">
        <f t="shared" si="89"/>
        <v>-5.5350553505535052E-3</v>
      </c>
    </row>
    <row r="685" spans="1:18" s="64" customFormat="1" ht="13">
      <c r="A685" s="426">
        <v>40444</v>
      </c>
      <c r="B685" s="228">
        <v>2461</v>
      </c>
      <c r="C685" s="293">
        <v>3104</v>
      </c>
      <c r="D685" s="228">
        <v>2763</v>
      </c>
      <c r="E685" s="228">
        <v>1909</v>
      </c>
      <c r="F685" s="228">
        <v>1074</v>
      </c>
      <c r="H685" s="233">
        <f t="shared" si="80"/>
        <v>6.169111302847282E-2</v>
      </c>
      <c r="I685" s="233">
        <f t="shared" si="81"/>
        <v>7.3305670816044263E-2</v>
      </c>
      <c r="J685" s="233">
        <f t="shared" si="82"/>
        <v>7.5934579439252331E-2</v>
      </c>
      <c r="K685" s="233">
        <f t="shared" si="83"/>
        <v>-7.7332044465925565E-2</v>
      </c>
      <c r="L685" s="233">
        <f t="shared" si="84"/>
        <v>0.12696747114375656</v>
      </c>
      <c r="M685" s="233"/>
      <c r="N685" s="233">
        <f t="shared" si="85"/>
        <v>-0.10084033613445378</v>
      </c>
      <c r="O685" s="233">
        <f t="shared" si="86"/>
        <v>-0.13633834168057873</v>
      </c>
      <c r="P685" s="233">
        <f t="shared" si="87"/>
        <v>-7.4371859296482407E-2</v>
      </c>
      <c r="Q685" s="233">
        <f t="shared" si="88"/>
        <v>-5.9142434696895022E-2</v>
      </c>
      <c r="R685" s="233">
        <f t="shared" si="89"/>
        <v>-9.2250922509225092E-3</v>
      </c>
    </row>
    <row r="686" spans="1:18" s="64" customFormat="1" ht="13">
      <c r="A686" s="426">
        <v>40445</v>
      </c>
      <c r="B686" s="228">
        <v>2444</v>
      </c>
      <c r="C686" s="293">
        <v>3121</v>
      </c>
      <c r="D686" s="228">
        <v>2719</v>
      </c>
      <c r="E686" s="228">
        <v>1879</v>
      </c>
      <c r="F686" s="228">
        <v>1069</v>
      </c>
      <c r="H686" s="233">
        <f t="shared" si="80"/>
        <v>8.8156723063223502E-2</v>
      </c>
      <c r="I686" s="233">
        <f t="shared" si="81"/>
        <v>0.1628166915052161</v>
      </c>
      <c r="J686" s="233">
        <f t="shared" si="82"/>
        <v>7.3007103393843725E-2</v>
      </c>
      <c r="K686" s="233">
        <f t="shared" si="83"/>
        <v>-9.2708836310960885E-2</v>
      </c>
      <c r="L686" s="233">
        <f t="shared" si="84"/>
        <v>0.12172088142707241</v>
      </c>
      <c r="M686" s="233"/>
      <c r="N686" s="233">
        <f t="shared" si="85"/>
        <v>-8.6696562032884908E-2</v>
      </c>
      <c r="O686" s="233">
        <f t="shared" si="86"/>
        <v>-0.10341855788566504</v>
      </c>
      <c r="P686" s="233">
        <f t="shared" si="87"/>
        <v>-7.1379781420765023E-2</v>
      </c>
      <c r="Q686" s="233">
        <f t="shared" si="88"/>
        <v>-6.6103379721669978E-2</v>
      </c>
      <c r="R686" s="233">
        <f t="shared" si="89"/>
        <v>-1.4746543778801843E-2</v>
      </c>
    </row>
    <row r="687" spans="1:18" s="64" customFormat="1" ht="13">
      <c r="A687" s="426">
        <v>40448</v>
      </c>
      <c r="B687" s="228">
        <v>2451</v>
      </c>
      <c r="C687" s="293">
        <v>3197</v>
      </c>
      <c r="D687" s="228">
        <v>2673</v>
      </c>
      <c r="E687" s="228">
        <v>1861</v>
      </c>
      <c r="F687" s="228">
        <v>1065</v>
      </c>
      <c r="H687" s="233">
        <f t="shared" si="80"/>
        <v>0.12689655172413794</v>
      </c>
      <c r="I687" s="233">
        <f t="shared" si="81"/>
        <v>0.25618860510805502</v>
      </c>
      <c r="J687" s="233">
        <f t="shared" si="82"/>
        <v>9.7290640394088676E-2</v>
      </c>
      <c r="K687" s="233">
        <f t="shared" si="83"/>
        <v>-0.10140028971511347</v>
      </c>
      <c r="L687" s="233">
        <f t="shared" si="84"/>
        <v>0.12105263157894737</v>
      </c>
      <c r="M687" s="233"/>
      <c r="N687" s="233">
        <f t="shared" si="85"/>
        <v>-6.7351598173515978E-2</v>
      </c>
      <c r="O687" s="233">
        <f t="shared" si="86"/>
        <v>-5.6653880200649161E-2</v>
      </c>
      <c r="P687" s="233">
        <f t="shared" si="87"/>
        <v>-7.891109579600275E-2</v>
      </c>
      <c r="Q687" s="233">
        <f t="shared" si="88"/>
        <v>-6.3412179164569704E-2</v>
      </c>
      <c r="R687" s="233">
        <f t="shared" si="89"/>
        <v>-1.5711645101663587E-2</v>
      </c>
    </row>
    <row r="688" spans="1:18" s="64" customFormat="1" ht="13">
      <c r="A688" s="426">
        <v>40449</v>
      </c>
      <c r="B688" s="228">
        <v>2504</v>
      </c>
      <c r="C688" s="293">
        <v>3431</v>
      </c>
      <c r="D688" s="228">
        <v>2607</v>
      </c>
      <c r="E688" s="228">
        <v>1852</v>
      </c>
      <c r="F688" s="228">
        <v>1057</v>
      </c>
      <c r="H688" s="233">
        <f t="shared" si="80"/>
        <v>0.15765141007859454</v>
      </c>
      <c r="I688" s="233">
        <f t="shared" si="81"/>
        <v>0.33710054559625879</v>
      </c>
      <c r="J688" s="233">
        <f t="shared" si="82"/>
        <v>0.10606703436571914</v>
      </c>
      <c r="K688" s="233">
        <f t="shared" si="83"/>
        <v>-0.10444874274661509</v>
      </c>
      <c r="L688" s="233">
        <f t="shared" si="84"/>
        <v>0.10680628272251309</v>
      </c>
      <c r="M688" s="233"/>
      <c r="N688" s="233">
        <f t="shared" si="85"/>
        <v>-2.263856362217018E-2</v>
      </c>
      <c r="O688" s="233">
        <f t="shared" si="86"/>
        <v>5.6342364532019705E-2</v>
      </c>
      <c r="P688" s="233">
        <f t="shared" si="87"/>
        <v>-9.510586601874349E-2</v>
      </c>
      <c r="Q688" s="233">
        <f t="shared" si="88"/>
        <v>-5.7026476578411409E-2</v>
      </c>
      <c r="R688" s="233">
        <f t="shared" si="89"/>
        <v>-1.5828677839851025E-2</v>
      </c>
    </row>
    <row r="689" spans="1:18" s="64" customFormat="1" ht="13">
      <c r="A689" s="426">
        <v>40450</v>
      </c>
      <c r="B689" s="228">
        <v>2468</v>
      </c>
      <c r="C689" s="293">
        <v>3393</v>
      </c>
      <c r="D689" s="228">
        <v>2524</v>
      </c>
      <c r="E689" s="228">
        <v>1846</v>
      </c>
      <c r="F689" s="228">
        <v>1049</v>
      </c>
      <c r="H689" s="233">
        <f t="shared" si="80"/>
        <v>0.13055428309665598</v>
      </c>
      <c r="I689" s="233">
        <f t="shared" si="81"/>
        <v>0.2674635786327979</v>
      </c>
      <c r="J689" s="233">
        <f t="shared" si="82"/>
        <v>8.9339663357790242E-2</v>
      </c>
      <c r="K689" s="233">
        <f t="shared" si="83"/>
        <v>-0.10301263362487852</v>
      </c>
      <c r="L689" s="233">
        <f t="shared" si="84"/>
        <v>9.2708333333333337E-2</v>
      </c>
      <c r="M689" s="233"/>
      <c r="N689" s="233">
        <f t="shared" si="85"/>
        <v>-7.2405470635559131E-3</v>
      </c>
      <c r="O689" s="233">
        <f t="shared" si="86"/>
        <v>9.1698841698841696E-2</v>
      </c>
      <c r="P689" s="233">
        <f t="shared" si="87"/>
        <v>-0.10654867256637168</v>
      </c>
      <c r="Q689" s="233">
        <f t="shared" si="88"/>
        <v>-4.8943843379701188E-2</v>
      </c>
      <c r="R689" s="233">
        <f t="shared" si="89"/>
        <v>-2.6901669758812616E-2</v>
      </c>
    </row>
    <row r="690" spans="1:18" s="64" customFormat="1" ht="13">
      <c r="A690" s="426">
        <v>40451</v>
      </c>
      <c r="B690" s="228">
        <v>2446</v>
      </c>
      <c r="C690" s="293">
        <v>3370</v>
      </c>
      <c r="D690" s="228">
        <v>2462</v>
      </c>
      <c r="E690" s="228">
        <v>1847</v>
      </c>
      <c r="F690" s="228">
        <v>1039</v>
      </c>
      <c r="H690" s="233">
        <f t="shared" si="80"/>
        <v>0.11587591240875912</v>
      </c>
      <c r="I690" s="233">
        <f t="shared" si="81"/>
        <v>0.23488457310370098</v>
      </c>
      <c r="J690" s="233">
        <f t="shared" si="82"/>
        <v>6.9040382110290927E-2</v>
      </c>
      <c r="K690" s="233">
        <f t="shared" si="83"/>
        <v>-9.0595765632693254E-2</v>
      </c>
      <c r="L690" s="233">
        <f t="shared" si="84"/>
        <v>7.8920041536863966E-2</v>
      </c>
      <c r="M690" s="233"/>
      <c r="N690" s="233">
        <f t="shared" si="85"/>
        <v>-6.0950832994717593E-3</v>
      </c>
      <c r="O690" s="233">
        <f t="shared" si="86"/>
        <v>8.5695876288659795E-2</v>
      </c>
      <c r="P690" s="233">
        <f t="shared" si="87"/>
        <v>-0.10893955845095911</v>
      </c>
      <c r="Q690" s="233">
        <f t="shared" si="88"/>
        <v>-3.2477737035096911E-2</v>
      </c>
      <c r="R690" s="233">
        <f t="shared" si="89"/>
        <v>-3.2588454376163874E-2</v>
      </c>
    </row>
    <row r="691" spans="1:18" s="64" customFormat="1" ht="13">
      <c r="A691" s="426">
        <v>40452</v>
      </c>
      <c r="B691" s="228">
        <v>2452</v>
      </c>
      <c r="C691" s="293">
        <v>3419</v>
      </c>
      <c r="D691" s="228">
        <v>2412</v>
      </c>
      <c r="E691" s="228">
        <v>1843</v>
      </c>
      <c r="F691" s="228">
        <v>1038</v>
      </c>
      <c r="H691" s="233">
        <f t="shared" si="80"/>
        <v>0.12219679633867277</v>
      </c>
      <c r="I691" s="233">
        <f t="shared" si="81"/>
        <v>0.24417758369723436</v>
      </c>
      <c r="J691" s="233">
        <f t="shared" si="82"/>
        <v>6.0219780219780222E-2</v>
      </c>
      <c r="K691" s="233">
        <f t="shared" si="83"/>
        <v>-7.85E-2</v>
      </c>
      <c r="L691" s="233">
        <f t="shared" si="84"/>
        <v>7.2314049586776855E-2</v>
      </c>
      <c r="M691" s="233"/>
      <c r="N691" s="233">
        <f t="shared" si="85"/>
        <v>3.2733224222585926E-3</v>
      </c>
      <c r="O691" s="233">
        <f t="shared" si="86"/>
        <v>9.5482217238064729E-2</v>
      </c>
      <c r="P691" s="233">
        <f t="shared" si="87"/>
        <v>-0.11290915777859507</v>
      </c>
      <c r="Q691" s="233">
        <f t="shared" si="88"/>
        <v>-1.9159127195316657E-2</v>
      </c>
      <c r="R691" s="233">
        <f t="shared" si="89"/>
        <v>-2.8999064546304958E-2</v>
      </c>
    </row>
    <row r="692" spans="1:18" s="64" customFormat="1" ht="13">
      <c r="A692" s="426">
        <v>40455</v>
      </c>
      <c r="B692" s="228">
        <v>2478</v>
      </c>
      <c r="C692" s="293">
        <v>3509</v>
      </c>
      <c r="D692" s="228">
        <v>2376</v>
      </c>
      <c r="E692" s="228">
        <v>1853</v>
      </c>
      <c r="F692" s="228">
        <v>1036</v>
      </c>
      <c r="H692" s="233">
        <f t="shared" si="80"/>
        <v>0.11621621621621622</v>
      </c>
      <c r="I692" s="233">
        <f t="shared" si="81"/>
        <v>0.23295853829936752</v>
      </c>
      <c r="J692" s="233">
        <f t="shared" si="82"/>
        <v>4.3936731107205626E-2</v>
      </c>
      <c r="K692" s="233">
        <f t="shared" si="83"/>
        <v>-5.7477110885045778E-2</v>
      </c>
      <c r="L692" s="233">
        <f t="shared" si="84"/>
        <v>6.3655030800821355E-2</v>
      </c>
      <c r="M692" s="233"/>
      <c r="N692" s="233">
        <f t="shared" si="85"/>
        <v>1.1015911872705019E-2</v>
      </c>
      <c r="O692" s="233">
        <f t="shared" si="86"/>
        <v>9.7591492023772292E-2</v>
      </c>
      <c r="P692" s="233">
        <f t="shared" si="87"/>
        <v>-0.1111111111111111</v>
      </c>
      <c r="Q692" s="233">
        <f t="shared" si="88"/>
        <v>-4.2987641053197209E-3</v>
      </c>
      <c r="R692" s="233">
        <f t="shared" si="89"/>
        <v>-2.7230046948356807E-2</v>
      </c>
    </row>
    <row r="693" spans="1:18" s="64" customFormat="1" ht="13">
      <c r="A693" s="426">
        <v>40456</v>
      </c>
      <c r="B693" s="228">
        <v>2569</v>
      </c>
      <c r="C693" s="293">
        <v>3786</v>
      </c>
      <c r="D693" s="228">
        <v>2362</v>
      </c>
      <c r="E693" s="228">
        <v>1860</v>
      </c>
      <c r="F693" s="228">
        <v>1039</v>
      </c>
      <c r="H693" s="233">
        <f t="shared" si="80"/>
        <v>0.12478108581436077</v>
      </c>
      <c r="I693" s="233">
        <f t="shared" si="81"/>
        <v>0.2372549019607843</v>
      </c>
      <c r="J693" s="233">
        <f t="shared" si="82"/>
        <v>2.0743301642178046E-2</v>
      </c>
      <c r="K693" s="233">
        <f t="shared" si="83"/>
        <v>-2.6687598116169546E-2</v>
      </c>
      <c r="L693" s="233">
        <f t="shared" si="84"/>
        <v>6.5641025641025641E-2</v>
      </c>
      <c r="M693" s="233"/>
      <c r="N693" s="233">
        <f t="shared" si="85"/>
        <v>2.5958466453674122E-2</v>
      </c>
      <c r="O693" s="233">
        <f t="shared" si="86"/>
        <v>0.10346837656659866</v>
      </c>
      <c r="P693" s="233">
        <f t="shared" si="87"/>
        <v>-9.3977752205600312E-2</v>
      </c>
      <c r="Q693" s="233">
        <f t="shared" si="88"/>
        <v>4.3196544276457886E-3</v>
      </c>
      <c r="R693" s="233">
        <f t="shared" si="89"/>
        <v>-1.7029328287606435E-2</v>
      </c>
    </row>
    <row r="694" spans="1:18" s="64" customFormat="1" ht="13">
      <c r="A694" s="426">
        <v>40457</v>
      </c>
      <c r="B694" s="228">
        <v>2639</v>
      </c>
      <c r="C694" s="293">
        <v>3976</v>
      </c>
      <c r="D694" s="228">
        <v>2359</v>
      </c>
      <c r="E694" s="228">
        <v>1873</v>
      </c>
      <c r="F694" s="228">
        <v>1041</v>
      </c>
      <c r="H694" s="233">
        <f t="shared" si="80"/>
        <v>0.11964361476453118</v>
      </c>
      <c r="I694" s="233">
        <f t="shared" si="81"/>
        <v>0.21145642900670322</v>
      </c>
      <c r="J694" s="233">
        <f t="shared" si="82"/>
        <v>-8.4709868699703512E-4</v>
      </c>
      <c r="K694" s="233">
        <f t="shared" si="83"/>
        <v>2.6766595289079227E-3</v>
      </c>
      <c r="L694" s="233">
        <f t="shared" si="84"/>
        <v>6.5506653019447289E-2</v>
      </c>
      <c r="M694" s="233"/>
      <c r="N694" s="233">
        <f t="shared" si="85"/>
        <v>6.9286871961102101E-2</v>
      </c>
      <c r="O694" s="233">
        <f t="shared" si="86"/>
        <v>0.17182434423813733</v>
      </c>
      <c r="P694" s="233">
        <f t="shared" si="87"/>
        <v>-6.5372424722662442E-2</v>
      </c>
      <c r="Q694" s="233">
        <f t="shared" si="88"/>
        <v>1.4626218851570965E-2</v>
      </c>
      <c r="R694" s="233">
        <f t="shared" si="89"/>
        <v>-7.6263107721639654E-3</v>
      </c>
    </row>
    <row r="695" spans="1:18" s="64" customFormat="1" ht="13">
      <c r="A695" s="426">
        <v>40458</v>
      </c>
      <c r="B695" s="228">
        <v>2662</v>
      </c>
      <c r="C695" s="293">
        <v>4019</v>
      </c>
      <c r="D695" s="228">
        <v>2372</v>
      </c>
      <c r="E695" s="228">
        <v>1885</v>
      </c>
      <c r="F695" s="228">
        <v>1037</v>
      </c>
      <c r="H695" s="233">
        <f t="shared" si="80"/>
        <v>0.12701100762066045</v>
      </c>
      <c r="I695" s="233">
        <f t="shared" si="81"/>
        <v>0.21787878787878787</v>
      </c>
      <c r="J695" s="233">
        <f t="shared" si="82"/>
        <v>-4.1981528127623844E-3</v>
      </c>
      <c r="K695" s="233">
        <f t="shared" si="83"/>
        <v>2.6129559063690799E-2</v>
      </c>
      <c r="L695" s="233">
        <f t="shared" si="84"/>
        <v>6.1412487205731829E-2</v>
      </c>
      <c r="M695" s="233"/>
      <c r="N695" s="233">
        <f t="shared" si="85"/>
        <v>8.8307440719542107E-2</v>
      </c>
      <c r="O695" s="233">
        <f t="shared" si="86"/>
        <v>0.19258160237388725</v>
      </c>
      <c r="P695" s="233">
        <f t="shared" si="87"/>
        <v>-3.6555645816409424E-2</v>
      </c>
      <c r="Q695" s="233">
        <f t="shared" si="88"/>
        <v>2.057390362750406E-2</v>
      </c>
      <c r="R695" s="233">
        <f t="shared" si="89"/>
        <v>-1.9249278152069298E-3</v>
      </c>
    </row>
    <row r="696" spans="1:18" s="64" customFormat="1" ht="13">
      <c r="A696" s="426">
        <v>40459</v>
      </c>
      <c r="B696" s="228">
        <v>2696</v>
      </c>
      <c r="C696" s="293">
        <v>4076</v>
      </c>
      <c r="D696" s="228">
        <v>2403</v>
      </c>
      <c r="E696" s="228">
        <v>1894</v>
      </c>
      <c r="F696" s="228">
        <v>1033</v>
      </c>
      <c r="H696" s="233">
        <f t="shared" si="80"/>
        <v>0.10446538303973782</v>
      </c>
      <c r="I696" s="233">
        <f t="shared" si="81"/>
        <v>0.15532879818594103</v>
      </c>
      <c r="J696" s="233">
        <f t="shared" si="82"/>
        <v>-3.3181252592285357E-3</v>
      </c>
      <c r="K696" s="233">
        <f t="shared" si="83"/>
        <v>4.0659340659340661E-2</v>
      </c>
      <c r="L696" s="233">
        <f t="shared" si="84"/>
        <v>5.4081632653061228E-2</v>
      </c>
      <c r="M696" s="233"/>
      <c r="N696" s="233">
        <f t="shared" si="85"/>
        <v>9.951060358890701E-2</v>
      </c>
      <c r="O696" s="233">
        <f t="shared" si="86"/>
        <v>0.1921614507165838</v>
      </c>
      <c r="P696" s="233">
        <f t="shared" si="87"/>
        <v>-3.7313432835820895E-3</v>
      </c>
      <c r="Q696" s="233">
        <f t="shared" si="88"/>
        <v>2.7672273467173086E-2</v>
      </c>
      <c r="R696" s="233">
        <f t="shared" si="89"/>
        <v>-4.8169556840077067E-3</v>
      </c>
    </row>
    <row r="697" spans="1:18" s="64" customFormat="1" ht="13">
      <c r="A697" s="426">
        <v>40462</v>
      </c>
      <c r="B697" s="228">
        <v>2695</v>
      </c>
      <c r="C697" s="293">
        <v>4055</v>
      </c>
      <c r="D697" s="228">
        <v>2413</v>
      </c>
      <c r="E697" s="228">
        <v>1898</v>
      </c>
      <c r="F697" s="228">
        <v>1029</v>
      </c>
      <c r="H697" s="233">
        <f t="shared" si="80"/>
        <v>5.8523173605655933E-2</v>
      </c>
      <c r="I697" s="233">
        <f t="shared" si="81"/>
        <v>7.4741584945666573E-2</v>
      </c>
      <c r="J697" s="233">
        <f t="shared" si="82"/>
        <v>-3.6726546906187624E-2</v>
      </c>
      <c r="K697" s="233">
        <f t="shared" si="83"/>
        <v>5.3858967240421989E-2</v>
      </c>
      <c r="L697" s="233">
        <f t="shared" si="84"/>
        <v>5.5384615384615386E-2</v>
      </c>
      <c r="M697" s="233"/>
      <c r="N697" s="233">
        <f t="shared" si="85"/>
        <v>8.7570621468926552E-2</v>
      </c>
      <c r="O697" s="233">
        <f t="shared" si="86"/>
        <v>0.15559988600740951</v>
      </c>
      <c r="P697" s="233">
        <f t="shared" si="87"/>
        <v>1.5572390572390573E-2</v>
      </c>
      <c r="Q697" s="233">
        <f t="shared" si="88"/>
        <v>2.4284943335132217E-2</v>
      </c>
      <c r="R697" s="233">
        <f t="shared" si="89"/>
        <v>-6.7567567567567571E-3</v>
      </c>
    </row>
    <row r="698" spans="1:18" s="64" customFormat="1" ht="13">
      <c r="A698" s="426">
        <v>40463</v>
      </c>
      <c r="B698" s="228">
        <v>2719</v>
      </c>
      <c r="C698" s="293">
        <v>4098</v>
      </c>
      <c r="D698" s="228">
        <v>2397</v>
      </c>
      <c r="E698" s="228">
        <v>1905</v>
      </c>
      <c r="F698" s="228">
        <v>1026</v>
      </c>
      <c r="H698" s="233">
        <f t="shared" si="80"/>
        <v>2.720060445787684E-2</v>
      </c>
      <c r="I698" s="233">
        <f t="shared" si="81"/>
        <v>2.7067669172932331E-2</v>
      </c>
      <c r="J698" s="233">
        <f t="shared" si="82"/>
        <v>-8.9631598936574255E-2</v>
      </c>
      <c r="K698" s="233">
        <f t="shared" si="83"/>
        <v>5.8921623123957753E-2</v>
      </c>
      <c r="L698" s="233">
        <f t="shared" si="84"/>
        <v>5.3388090349075976E-2</v>
      </c>
      <c r="M698" s="233"/>
      <c r="N698" s="233">
        <f t="shared" si="85"/>
        <v>5.8388478007006618E-2</v>
      </c>
      <c r="O698" s="233">
        <f t="shared" si="86"/>
        <v>8.2408874801901746E-2</v>
      </c>
      <c r="P698" s="233">
        <f t="shared" si="87"/>
        <v>1.4817950889077053E-2</v>
      </c>
      <c r="Q698" s="233">
        <f t="shared" si="88"/>
        <v>2.4193548387096774E-2</v>
      </c>
      <c r="R698" s="233">
        <f t="shared" si="89"/>
        <v>-1.2512030798845043E-2</v>
      </c>
    </row>
    <row r="699" spans="1:18" s="64" customFormat="1" ht="13">
      <c r="A699" s="426">
        <v>40464</v>
      </c>
      <c r="B699" s="228">
        <v>2748</v>
      </c>
      <c r="C699" s="293">
        <v>4173</v>
      </c>
      <c r="D699" s="228">
        <v>2359</v>
      </c>
      <c r="E699" s="228">
        <v>1899</v>
      </c>
      <c r="F699" s="228">
        <v>1019</v>
      </c>
      <c r="H699" s="233">
        <f t="shared" si="80"/>
        <v>1.9666048237476808E-2</v>
      </c>
      <c r="I699" s="233">
        <f t="shared" si="81"/>
        <v>1.6070124178232285E-2</v>
      </c>
      <c r="J699" s="233">
        <f t="shared" si="82"/>
        <v>-0.12791127541589647</v>
      </c>
      <c r="K699" s="233">
        <f t="shared" si="83"/>
        <v>5.5E-2</v>
      </c>
      <c r="L699" s="233">
        <f t="shared" si="84"/>
        <v>4.8353909465020578E-2</v>
      </c>
      <c r="M699" s="233"/>
      <c r="N699" s="233">
        <f t="shared" si="85"/>
        <v>4.1303524062144749E-2</v>
      </c>
      <c r="O699" s="233">
        <f t="shared" si="86"/>
        <v>4.9547283702213278E-2</v>
      </c>
      <c r="P699" s="233">
        <f t="shared" si="87"/>
        <v>0</v>
      </c>
      <c r="Q699" s="233">
        <f t="shared" si="88"/>
        <v>1.3881473571809931E-2</v>
      </c>
      <c r="R699" s="233">
        <f t="shared" si="89"/>
        <v>-2.1133525456292025E-2</v>
      </c>
    </row>
    <row r="700" spans="1:18" s="64" customFormat="1" ht="13">
      <c r="A700" s="426">
        <v>40465</v>
      </c>
      <c r="B700" s="228">
        <v>2769</v>
      </c>
      <c r="C700" s="293">
        <v>4301</v>
      </c>
      <c r="D700" s="228">
        <v>2302</v>
      </c>
      <c r="E700" s="228">
        <v>1881</v>
      </c>
      <c r="F700" s="228">
        <v>1006</v>
      </c>
      <c r="H700" s="233">
        <f t="shared" si="80"/>
        <v>2.7077151335311574E-2</v>
      </c>
      <c r="I700" s="233">
        <f t="shared" si="81"/>
        <v>5.5460122699386501E-2</v>
      </c>
      <c r="J700" s="233">
        <f t="shared" si="82"/>
        <v>-0.16138433515482695</v>
      </c>
      <c r="K700" s="233">
        <f t="shared" si="83"/>
        <v>4.2682926829268296E-2</v>
      </c>
      <c r="L700" s="233">
        <f t="shared" si="84"/>
        <v>3.2854209445585217E-2</v>
      </c>
      <c r="M700" s="233"/>
      <c r="N700" s="233">
        <f t="shared" si="85"/>
        <v>4.0195341848234409E-2</v>
      </c>
      <c r="O700" s="233">
        <f t="shared" si="86"/>
        <v>7.0166708136352327E-2</v>
      </c>
      <c r="P700" s="233">
        <f t="shared" si="87"/>
        <v>-2.9510961214165261E-2</v>
      </c>
      <c r="Q700" s="233">
        <f t="shared" si="88"/>
        <v>-2.1220159151193632E-3</v>
      </c>
      <c r="R700" s="233">
        <f t="shared" si="89"/>
        <v>-2.9893924783027964E-2</v>
      </c>
    </row>
    <row r="701" spans="1:18" s="64" customFormat="1" ht="13">
      <c r="A701" s="426">
        <v>40466</v>
      </c>
      <c r="B701" s="228">
        <v>2762</v>
      </c>
      <c r="C701" s="293">
        <v>4345</v>
      </c>
      <c r="D701" s="228">
        <v>2254</v>
      </c>
      <c r="E701" s="228">
        <v>1858</v>
      </c>
      <c r="F701" s="228">
        <v>994</v>
      </c>
      <c r="H701" s="233">
        <f t="shared" si="80"/>
        <v>4.383975812547241E-2</v>
      </c>
      <c r="I701" s="233">
        <f t="shared" si="81"/>
        <v>0.11153747761575851</v>
      </c>
      <c r="J701" s="233">
        <f t="shared" si="82"/>
        <v>-0.18244468625317373</v>
      </c>
      <c r="K701" s="233">
        <f t="shared" si="83"/>
        <v>2.0879120879120878E-2</v>
      </c>
      <c r="L701" s="233">
        <f t="shared" si="84"/>
        <v>2.2633744855967079E-2</v>
      </c>
      <c r="M701" s="233"/>
      <c r="N701" s="233">
        <f t="shared" si="85"/>
        <v>2.4480712166172106E-2</v>
      </c>
      <c r="O701" s="233">
        <f t="shared" si="86"/>
        <v>6.5996074582924433E-2</v>
      </c>
      <c r="P701" s="233">
        <f t="shared" si="87"/>
        <v>-6.2005826050769874E-2</v>
      </c>
      <c r="Q701" s="233">
        <f t="shared" si="88"/>
        <v>-1.9007391763463569E-2</v>
      </c>
      <c r="R701" s="233">
        <f t="shared" si="89"/>
        <v>-3.7754114230396901E-2</v>
      </c>
    </row>
    <row r="702" spans="1:18" s="64" customFormat="1" ht="13">
      <c r="A702" s="426">
        <v>40469</v>
      </c>
      <c r="B702" s="228">
        <v>2756</v>
      </c>
      <c r="C702" s="293">
        <v>4363</v>
      </c>
      <c r="D702" s="228">
        <v>2216</v>
      </c>
      <c r="E702" s="228">
        <v>1846</v>
      </c>
      <c r="F702" s="228">
        <v>988</v>
      </c>
      <c r="H702" s="233">
        <f t="shared" ref="H702:H765" si="90">(B702-B451)/B451</f>
        <v>6.1224489795918366E-2</v>
      </c>
      <c r="I702" s="233">
        <f t="shared" ref="I702:I765" si="91">(C702-C451)/C451</f>
        <v>0.15975544922913343</v>
      </c>
      <c r="J702" s="233">
        <f t="shared" ref="J702:J765" si="92">(D702-D451)/D451</f>
        <v>-0.18916941090376876</v>
      </c>
      <c r="K702" s="233">
        <f t="shared" ref="K702:K765" si="93">(E702-E451)/E451</f>
        <v>-1.2306046013911182E-2</v>
      </c>
      <c r="L702" s="233">
        <f t="shared" ref="L702:L765" si="94">(F702-F451)/F451</f>
        <v>2.0661157024793389E-2</v>
      </c>
      <c r="M702" s="233"/>
      <c r="N702" s="233">
        <f t="shared" si="85"/>
        <v>2.2634508348794064E-2</v>
      </c>
      <c r="O702" s="233">
        <f t="shared" si="86"/>
        <v>7.5955610357583234E-2</v>
      </c>
      <c r="P702" s="233">
        <f t="shared" si="87"/>
        <v>-8.1641110650642348E-2</v>
      </c>
      <c r="Q702" s="233">
        <f t="shared" si="88"/>
        <v>-2.7397260273972601E-2</v>
      </c>
      <c r="R702" s="233">
        <f t="shared" si="89"/>
        <v>-3.9844509232264333E-2</v>
      </c>
    </row>
    <row r="703" spans="1:18" s="64" customFormat="1" ht="13">
      <c r="A703" s="426">
        <v>40470</v>
      </c>
      <c r="B703" s="228">
        <v>2744</v>
      </c>
      <c r="C703" s="293">
        <v>4366</v>
      </c>
      <c r="D703" s="228">
        <v>2186</v>
      </c>
      <c r="E703" s="228">
        <v>1832</v>
      </c>
      <c r="F703" s="228">
        <v>978</v>
      </c>
      <c r="H703" s="233">
        <f t="shared" si="90"/>
        <v>2.0833333333333332E-2</v>
      </c>
      <c r="I703" s="233">
        <f t="shared" si="91"/>
        <v>9.7260618245790395E-2</v>
      </c>
      <c r="J703" s="233">
        <f t="shared" si="92"/>
        <v>-0.19809244314013205</v>
      </c>
      <c r="K703" s="233">
        <f t="shared" si="93"/>
        <v>-3.0687830687830688E-2</v>
      </c>
      <c r="L703" s="233">
        <f t="shared" si="94"/>
        <v>1.4522821576763486E-2</v>
      </c>
      <c r="M703" s="233"/>
      <c r="N703" s="233">
        <f t="shared" si="85"/>
        <v>9.1945568223611614E-3</v>
      </c>
      <c r="O703" s="233">
        <f t="shared" si="86"/>
        <v>6.5397755002440217E-2</v>
      </c>
      <c r="P703" s="233">
        <f t="shared" si="87"/>
        <v>-8.8026700041718808E-2</v>
      </c>
      <c r="Q703" s="233">
        <f t="shared" si="88"/>
        <v>-3.832020997375328E-2</v>
      </c>
      <c r="R703" s="233">
        <f t="shared" si="89"/>
        <v>-4.6783625730994149E-2</v>
      </c>
    </row>
    <row r="704" spans="1:18" s="64" customFormat="1" ht="13">
      <c r="A704" s="426">
        <v>40471</v>
      </c>
      <c r="B704" s="228">
        <v>2729</v>
      </c>
      <c r="C704" s="293">
        <v>4363</v>
      </c>
      <c r="D704" s="228">
        <v>2172</v>
      </c>
      <c r="E704" s="228">
        <v>1816</v>
      </c>
      <c r="F704" s="228">
        <v>966</v>
      </c>
      <c r="H704" s="233">
        <f t="shared" si="90"/>
        <v>3.6656891495601173E-4</v>
      </c>
      <c r="I704" s="233">
        <f t="shared" si="91"/>
        <v>7.4365919724205864E-2</v>
      </c>
      <c r="J704" s="233">
        <f t="shared" si="92"/>
        <v>-0.2055596196049744</v>
      </c>
      <c r="K704" s="233">
        <f t="shared" si="93"/>
        <v>-4.5717288491854968E-2</v>
      </c>
      <c r="L704" s="233">
        <f t="shared" si="94"/>
        <v>5.2029136316337149E-3</v>
      </c>
      <c r="M704" s="233"/>
      <c r="N704" s="233">
        <f t="shared" si="85"/>
        <v>-6.9141193595342069E-3</v>
      </c>
      <c r="O704" s="233">
        <f t="shared" si="86"/>
        <v>4.5530793194344596E-2</v>
      </c>
      <c r="P704" s="233">
        <f t="shared" si="87"/>
        <v>-7.9270877490462063E-2</v>
      </c>
      <c r="Q704" s="233">
        <f t="shared" si="88"/>
        <v>-4.3707214323328067E-2</v>
      </c>
      <c r="R704" s="233">
        <f t="shared" si="89"/>
        <v>-5.2011776251226695E-2</v>
      </c>
    </row>
    <row r="705" spans="1:18" s="64" customFormat="1" ht="13">
      <c r="A705" s="426">
        <v>40472</v>
      </c>
      <c r="B705" s="228">
        <v>2720</v>
      </c>
      <c r="C705" s="293">
        <v>4356</v>
      </c>
      <c r="D705" s="228">
        <v>2179</v>
      </c>
      <c r="E705" s="228">
        <v>1805</v>
      </c>
      <c r="F705" s="228">
        <v>956</v>
      </c>
      <c r="H705" s="233">
        <f t="shared" si="90"/>
        <v>-1.6630513376717282E-2</v>
      </c>
      <c r="I705" s="233">
        <f t="shared" si="91"/>
        <v>4.6360797501801589E-2</v>
      </c>
      <c r="J705" s="233">
        <f t="shared" si="92"/>
        <v>-0.20590379008746357</v>
      </c>
      <c r="K705" s="233">
        <f t="shared" si="93"/>
        <v>-0.05</v>
      </c>
      <c r="L705" s="233">
        <f t="shared" si="94"/>
        <v>2.0964360587002098E-3</v>
      </c>
      <c r="M705" s="233"/>
      <c r="N705" s="233">
        <f t="shared" si="85"/>
        <v>-1.7695919104369809E-2</v>
      </c>
      <c r="O705" s="233">
        <f t="shared" si="86"/>
        <v>1.278772378516624E-2</v>
      </c>
      <c r="P705" s="233">
        <f t="shared" si="87"/>
        <v>-5.3431798436142486E-2</v>
      </c>
      <c r="Q705" s="233">
        <f t="shared" si="88"/>
        <v>-4.0404040404040407E-2</v>
      </c>
      <c r="R705" s="233">
        <f t="shared" si="89"/>
        <v>-4.9701789264413522E-2</v>
      </c>
    </row>
    <row r="706" spans="1:18" s="64" customFormat="1" ht="13">
      <c r="A706" s="426">
        <v>40473</v>
      </c>
      <c r="B706" s="228">
        <v>2727</v>
      </c>
      <c r="C706" s="293">
        <v>4373</v>
      </c>
      <c r="D706" s="228">
        <v>2219</v>
      </c>
      <c r="E706" s="228">
        <v>1791</v>
      </c>
      <c r="F706" s="228">
        <v>950</v>
      </c>
      <c r="H706" s="233">
        <f t="shared" si="90"/>
        <v>-3.7076271186440676E-2</v>
      </c>
      <c r="I706" s="233">
        <f t="shared" si="91"/>
        <v>6.2126092959042794E-3</v>
      </c>
      <c r="J706" s="233">
        <f t="shared" si="92"/>
        <v>-0.20437432771602726</v>
      </c>
      <c r="K706" s="233">
        <f t="shared" si="93"/>
        <v>-5.2380952380952382E-2</v>
      </c>
      <c r="L706" s="233">
        <f t="shared" si="94"/>
        <v>8.4925690021231421E-3</v>
      </c>
      <c r="M706" s="233"/>
      <c r="N706" s="233">
        <f t="shared" si="85"/>
        <v>-1.2671976828385228E-2</v>
      </c>
      <c r="O706" s="233">
        <f t="shared" si="86"/>
        <v>6.4441887226697357E-3</v>
      </c>
      <c r="P706" s="233">
        <f t="shared" si="87"/>
        <v>-1.5527950310559006E-2</v>
      </c>
      <c r="Q706" s="233">
        <f t="shared" si="88"/>
        <v>-3.6060279870828847E-2</v>
      </c>
      <c r="R706" s="233">
        <f t="shared" si="89"/>
        <v>-4.4265593561368208E-2</v>
      </c>
    </row>
    <row r="707" spans="1:18" s="64" customFormat="1" ht="13">
      <c r="A707" s="426">
        <v>40476</v>
      </c>
      <c r="B707" s="228">
        <v>2748</v>
      </c>
      <c r="C707" s="293">
        <v>4407</v>
      </c>
      <c r="D707" s="228">
        <v>2293</v>
      </c>
      <c r="E707" s="228">
        <v>1784</v>
      </c>
      <c r="F707" s="228">
        <v>940</v>
      </c>
      <c r="H707" s="233">
        <f t="shared" si="90"/>
        <v>-5.7936235858758997E-2</v>
      </c>
      <c r="I707" s="233">
        <f t="shared" si="91"/>
        <v>-3.7142232903648681E-2</v>
      </c>
      <c r="J707" s="233">
        <f t="shared" si="92"/>
        <v>-0.19345761519521631</v>
      </c>
      <c r="K707" s="233">
        <f t="shared" si="93"/>
        <v>-4.8533333333333331E-2</v>
      </c>
      <c r="L707" s="233">
        <f t="shared" si="94"/>
        <v>1.511879049676026E-2</v>
      </c>
      <c r="M707" s="233"/>
      <c r="N707" s="233">
        <f t="shared" si="85"/>
        <v>-2.9027576197387518E-3</v>
      </c>
      <c r="O707" s="233">
        <f t="shared" si="86"/>
        <v>1.0084804033921613E-2</v>
      </c>
      <c r="P707" s="233">
        <f t="shared" si="87"/>
        <v>3.4747292418772564E-2</v>
      </c>
      <c r="Q707" s="233">
        <f t="shared" si="88"/>
        <v>-3.3586132177681471E-2</v>
      </c>
      <c r="R707" s="233">
        <f t="shared" si="89"/>
        <v>-4.8582995951417005E-2</v>
      </c>
    </row>
    <row r="708" spans="1:18" s="64" customFormat="1" ht="13">
      <c r="A708" s="426">
        <v>40477</v>
      </c>
      <c r="B708" s="228">
        <v>2778</v>
      </c>
      <c r="C708" s="293">
        <v>4448</v>
      </c>
      <c r="D708" s="228">
        <v>2393</v>
      </c>
      <c r="E708" s="228">
        <v>1780</v>
      </c>
      <c r="F708" s="228">
        <v>931</v>
      </c>
      <c r="H708" s="233">
        <f t="shared" si="90"/>
        <v>-7.4308563812062647E-2</v>
      </c>
      <c r="I708" s="233">
        <f t="shared" si="91"/>
        <v>-6.82865521575199E-2</v>
      </c>
      <c r="J708" s="233">
        <f t="shared" si="92"/>
        <v>-0.18881355932203389</v>
      </c>
      <c r="K708" s="233">
        <f t="shared" si="93"/>
        <v>-4.4038668098818477E-2</v>
      </c>
      <c r="L708" s="233">
        <f t="shared" si="94"/>
        <v>2.5330396475770924E-2</v>
      </c>
      <c r="M708" s="233"/>
      <c r="N708" s="233">
        <f t="shared" si="85"/>
        <v>1.239067055393586E-2</v>
      </c>
      <c r="O708" s="233">
        <f t="shared" si="86"/>
        <v>1.8781493357764543E-2</v>
      </c>
      <c r="P708" s="233">
        <f t="shared" si="87"/>
        <v>9.4693504117108876E-2</v>
      </c>
      <c r="Q708" s="233">
        <f t="shared" si="88"/>
        <v>-2.8384279475982533E-2</v>
      </c>
      <c r="R708" s="233">
        <f t="shared" si="89"/>
        <v>-4.8057259713701429E-2</v>
      </c>
    </row>
    <row r="709" spans="1:18" s="64" customFormat="1" ht="13">
      <c r="A709" s="426">
        <v>40478</v>
      </c>
      <c r="B709" s="228">
        <v>2784</v>
      </c>
      <c r="C709" s="293">
        <v>4461</v>
      </c>
      <c r="D709" s="228">
        <v>2461</v>
      </c>
      <c r="E709" s="228">
        <v>1774</v>
      </c>
      <c r="F709" s="228">
        <v>921</v>
      </c>
      <c r="H709" s="233">
        <f t="shared" si="90"/>
        <v>-8.5113374958922114E-2</v>
      </c>
      <c r="I709" s="233">
        <f t="shared" si="91"/>
        <v>-7.8686493184634443E-2</v>
      </c>
      <c r="J709" s="233">
        <f t="shared" si="92"/>
        <v>-0.19258530183727035</v>
      </c>
      <c r="K709" s="233">
        <f t="shared" si="93"/>
        <v>-4.2116630669546434E-2</v>
      </c>
      <c r="L709" s="233">
        <f t="shared" si="94"/>
        <v>2.9050279329608939E-2</v>
      </c>
      <c r="M709" s="233"/>
      <c r="N709" s="233">
        <f t="shared" si="85"/>
        <v>2.015390252839868E-2</v>
      </c>
      <c r="O709" s="233">
        <f t="shared" si="86"/>
        <v>2.2461608984643593E-2</v>
      </c>
      <c r="P709" s="233">
        <f t="shared" si="87"/>
        <v>0.13305709023941067</v>
      </c>
      <c r="Q709" s="233">
        <f t="shared" si="88"/>
        <v>-2.3127753303964757E-2</v>
      </c>
      <c r="R709" s="233">
        <f t="shared" si="89"/>
        <v>-4.6583850931677016E-2</v>
      </c>
    </row>
    <row r="710" spans="1:18" s="64" customFormat="1" ht="13">
      <c r="A710" s="426">
        <v>40479</v>
      </c>
      <c r="B710" s="228">
        <v>2707</v>
      </c>
      <c r="C710" s="293">
        <v>4272</v>
      </c>
      <c r="D710" s="228">
        <v>2465</v>
      </c>
      <c r="E710" s="228">
        <v>1768</v>
      </c>
      <c r="F710" s="228">
        <v>910</v>
      </c>
      <c r="H710" s="233">
        <f t="shared" si="90"/>
        <v>-0.1107095926412615</v>
      </c>
      <c r="I710" s="233">
        <f t="shared" si="91"/>
        <v>-0.11497824735860783</v>
      </c>
      <c r="J710" s="233">
        <f t="shared" si="92"/>
        <v>-0.20483870967741935</v>
      </c>
      <c r="K710" s="233">
        <f t="shared" si="93"/>
        <v>-4.4324324324324323E-2</v>
      </c>
      <c r="L710" s="233">
        <f t="shared" si="94"/>
        <v>2.7088036117381489E-2</v>
      </c>
      <c r="M710" s="233"/>
      <c r="N710" s="233">
        <f t="shared" si="85"/>
        <v>-4.7794117647058827E-3</v>
      </c>
      <c r="O710" s="233">
        <f t="shared" si="86"/>
        <v>-1.928374655647383E-2</v>
      </c>
      <c r="P710" s="233">
        <f t="shared" si="87"/>
        <v>0.13125286828820559</v>
      </c>
      <c r="Q710" s="233">
        <f t="shared" si="88"/>
        <v>-2.0498614958448753E-2</v>
      </c>
      <c r="R710" s="233">
        <f t="shared" si="89"/>
        <v>-4.8117154811715482E-2</v>
      </c>
    </row>
    <row r="711" spans="1:18" s="64" customFormat="1" ht="13">
      <c r="A711" s="426">
        <v>40480</v>
      </c>
      <c r="B711" s="228">
        <v>2678</v>
      </c>
      <c r="C711" s="293">
        <v>4262</v>
      </c>
      <c r="D711" s="228">
        <v>2410</v>
      </c>
      <c r="E711" s="228">
        <v>1750</v>
      </c>
      <c r="F711" s="228">
        <v>897</v>
      </c>
      <c r="H711" s="233">
        <f t="shared" si="90"/>
        <v>-0.11118486558247594</v>
      </c>
      <c r="I711" s="233">
        <f t="shared" si="91"/>
        <v>-9.9514050285231359E-2</v>
      </c>
      <c r="J711" s="233">
        <f t="shared" si="92"/>
        <v>-0.22483113541331617</v>
      </c>
      <c r="K711" s="233">
        <f t="shared" si="93"/>
        <v>-4.9945711183496201E-2</v>
      </c>
      <c r="L711" s="233">
        <f t="shared" si="94"/>
        <v>2.2805017103762829E-2</v>
      </c>
      <c r="M711" s="233"/>
      <c r="N711" s="233">
        <f t="shared" si="85"/>
        <v>-1.7968463513017969E-2</v>
      </c>
      <c r="O711" s="233">
        <f t="shared" si="86"/>
        <v>-2.5383032243311229E-2</v>
      </c>
      <c r="P711" s="233">
        <f t="shared" si="87"/>
        <v>8.6074808472284811E-2</v>
      </c>
      <c r="Q711" s="233">
        <f t="shared" si="88"/>
        <v>-2.2892238972640984E-2</v>
      </c>
      <c r="R711" s="233">
        <f t="shared" si="89"/>
        <v>-5.5789473684210528E-2</v>
      </c>
    </row>
    <row r="712" spans="1:18" s="64" customFormat="1" ht="13">
      <c r="A712" s="426">
        <v>40483</v>
      </c>
      <c r="B712" s="228">
        <v>2648</v>
      </c>
      <c r="C712" s="293">
        <v>4231</v>
      </c>
      <c r="D712" s="228">
        <v>2371</v>
      </c>
      <c r="E712" s="228">
        <v>1730</v>
      </c>
      <c r="F712" s="228">
        <v>887</v>
      </c>
      <c r="H712" s="233">
        <f t="shared" si="90"/>
        <v>-0.11319490957803081</v>
      </c>
      <c r="I712" s="233">
        <f t="shared" si="91"/>
        <v>-9.303322615219721E-2</v>
      </c>
      <c r="J712" s="233">
        <f t="shared" si="92"/>
        <v>-0.23688445445767622</v>
      </c>
      <c r="K712" s="233">
        <f t="shared" si="93"/>
        <v>-5.6192034915439171E-2</v>
      </c>
      <c r="L712" s="233">
        <f t="shared" si="94"/>
        <v>1.8369690011481057E-2</v>
      </c>
      <c r="M712" s="233"/>
      <c r="N712" s="233">
        <f t="shared" si="85"/>
        <v>-3.6390101892285295E-2</v>
      </c>
      <c r="O712" s="233">
        <f t="shared" si="86"/>
        <v>-3.9936464715225779E-2</v>
      </c>
      <c r="P712" s="233">
        <f t="shared" si="87"/>
        <v>3.4016572176188399E-2</v>
      </c>
      <c r="Q712" s="233">
        <f t="shared" si="88"/>
        <v>-3.0269058295964126E-2</v>
      </c>
      <c r="R712" s="233">
        <f t="shared" si="89"/>
        <v>-5.6382978723404253E-2</v>
      </c>
    </row>
    <row r="713" spans="1:18" s="64" customFormat="1" ht="13">
      <c r="A713" s="426">
        <v>40484</v>
      </c>
      <c r="B713" s="228">
        <v>2600</v>
      </c>
      <c r="C713" s="293">
        <v>4165</v>
      </c>
      <c r="D713" s="228">
        <v>2313</v>
      </c>
      <c r="E713" s="228">
        <v>1705</v>
      </c>
      <c r="F713" s="228">
        <v>879</v>
      </c>
      <c r="H713" s="233">
        <f t="shared" si="90"/>
        <v>-0.13707268503153003</v>
      </c>
      <c r="I713" s="233">
        <f t="shared" si="91"/>
        <v>-0.12793132328308207</v>
      </c>
      <c r="J713" s="233">
        <f t="shared" si="92"/>
        <v>-0.25411157691067399</v>
      </c>
      <c r="K713" s="233">
        <f t="shared" si="93"/>
        <v>-6.575342465753424E-2</v>
      </c>
      <c r="L713" s="233">
        <f t="shared" si="94"/>
        <v>1.2672811059907835E-2</v>
      </c>
      <c r="M713" s="233"/>
      <c r="N713" s="233">
        <f t="shared" ref="N713:N776" si="95">((B713-(LOOKUP(A708,B708)))/(LOOKUP(A708,B708)))</f>
        <v>-6.4074874010079191E-2</v>
      </c>
      <c r="O713" s="233">
        <f t="shared" ref="O713:O776" si="96">((C713-(LOOKUP(A708,C708)))/(LOOKUP(A708,C708)))</f>
        <v>-6.3624100719424467E-2</v>
      </c>
      <c r="P713" s="233">
        <f t="shared" ref="P713:P776" si="97">((D713-(LOOKUP(A708,D708)))/(LOOKUP(A708,D708)))</f>
        <v>-3.3430839949853741E-2</v>
      </c>
      <c r="Q713" s="233">
        <f t="shared" ref="Q713:Q776" si="98">((E713-(LOOKUP(A708,E708)))/(LOOKUP(A708,E708)))</f>
        <v>-4.2134831460674156E-2</v>
      </c>
      <c r="R713" s="233">
        <f t="shared" ref="R713:R776" si="99">((F713-(LOOKUP(A708,F708)))/(LOOKUP(A708,F708)))</f>
        <v>-5.5853920515574654E-2</v>
      </c>
    </row>
    <row r="714" spans="1:18" s="64" customFormat="1" ht="13">
      <c r="A714" s="426">
        <v>40485</v>
      </c>
      <c r="B714" s="228">
        <v>2542</v>
      </c>
      <c r="C714" s="293">
        <v>4060</v>
      </c>
      <c r="D714" s="228">
        <v>2288</v>
      </c>
      <c r="E714" s="228">
        <v>1680</v>
      </c>
      <c r="F714" s="228">
        <v>870</v>
      </c>
      <c r="H714" s="233">
        <f t="shared" si="90"/>
        <v>-0.1807927811795037</v>
      </c>
      <c r="I714" s="233">
        <f t="shared" si="91"/>
        <v>-0.19556171983356449</v>
      </c>
      <c r="J714" s="233">
        <f t="shared" si="92"/>
        <v>-0.27365079365079364</v>
      </c>
      <c r="K714" s="233">
        <f t="shared" si="93"/>
        <v>-7.6923076923076927E-2</v>
      </c>
      <c r="L714" s="233">
        <f t="shared" si="94"/>
        <v>3.4602076124567475E-3</v>
      </c>
      <c r="M714" s="233"/>
      <c r="N714" s="233">
        <f t="shared" si="95"/>
        <v>-8.6925287356321837E-2</v>
      </c>
      <c r="O714" s="233">
        <f t="shared" si="96"/>
        <v>-8.989015915713966E-2</v>
      </c>
      <c r="P714" s="233">
        <f t="shared" si="97"/>
        <v>-7.0296627387240962E-2</v>
      </c>
      <c r="Q714" s="233">
        <f t="shared" si="98"/>
        <v>-5.2987598647125142E-2</v>
      </c>
      <c r="R714" s="233">
        <f t="shared" si="99"/>
        <v>-5.5374592833876218E-2</v>
      </c>
    </row>
    <row r="715" spans="1:18" s="64" customFormat="1" ht="13">
      <c r="A715" s="426">
        <v>40486</v>
      </c>
      <c r="B715" s="228">
        <v>2510</v>
      </c>
      <c r="C715" s="293">
        <v>4011</v>
      </c>
      <c r="D715" s="228">
        <v>2287</v>
      </c>
      <c r="E715" s="228">
        <v>1655</v>
      </c>
      <c r="F715" s="228">
        <v>862</v>
      </c>
      <c r="H715" s="233">
        <f t="shared" si="90"/>
        <v>-0.2119309262166405</v>
      </c>
      <c r="I715" s="233">
        <f t="shared" si="91"/>
        <v>-0.23687214611872145</v>
      </c>
      <c r="J715" s="233">
        <f t="shared" si="92"/>
        <v>-0.28753894080996883</v>
      </c>
      <c r="K715" s="233">
        <f t="shared" si="93"/>
        <v>-8.7148372862658571E-2</v>
      </c>
      <c r="L715" s="233">
        <f t="shared" si="94"/>
        <v>-8.0552359033371698E-3</v>
      </c>
      <c r="M715" s="233"/>
      <c r="N715" s="233">
        <f t="shared" si="95"/>
        <v>-7.2774288880679716E-2</v>
      </c>
      <c r="O715" s="233">
        <f t="shared" si="96"/>
        <v>-6.1095505617977525E-2</v>
      </c>
      <c r="P715" s="233">
        <f t="shared" si="97"/>
        <v>-7.2210953346855983E-2</v>
      </c>
      <c r="Q715" s="233">
        <f t="shared" si="98"/>
        <v>-6.3914027149321262E-2</v>
      </c>
      <c r="R715" s="233">
        <f t="shared" si="99"/>
        <v>-5.2747252747252747E-2</v>
      </c>
    </row>
    <row r="716" spans="1:18" s="64" customFormat="1" ht="13">
      <c r="A716" s="426">
        <v>40487</v>
      </c>
      <c r="B716" s="228">
        <v>2495</v>
      </c>
      <c r="C716" s="293">
        <v>3994</v>
      </c>
      <c r="D716" s="228">
        <v>2304</v>
      </c>
      <c r="E716" s="228">
        <v>1628</v>
      </c>
      <c r="F716" s="228">
        <v>856</v>
      </c>
      <c r="H716" s="233">
        <f t="shared" si="90"/>
        <v>-0.23159839852171235</v>
      </c>
      <c r="I716" s="233">
        <f t="shared" si="91"/>
        <v>-0.25954764553207266</v>
      </c>
      <c r="J716" s="233">
        <f t="shared" si="92"/>
        <v>-0.29734675205855443</v>
      </c>
      <c r="K716" s="233">
        <f t="shared" si="93"/>
        <v>-0.10204081632653061</v>
      </c>
      <c r="L716" s="233">
        <f t="shared" si="94"/>
        <v>-1.9473081328751432E-2</v>
      </c>
      <c r="M716" s="233"/>
      <c r="N716" s="233">
        <f t="shared" si="95"/>
        <v>-6.8334578043315913E-2</v>
      </c>
      <c r="O716" s="233">
        <f t="shared" si="96"/>
        <v>-6.2881276396058186E-2</v>
      </c>
      <c r="P716" s="233">
        <f t="shared" si="97"/>
        <v>-4.3983402489626559E-2</v>
      </c>
      <c r="Q716" s="233">
        <f t="shared" si="98"/>
        <v>-6.9714285714285715E-2</v>
      </c>
      <c r="R716" s="233">
        <f t="shared" si="99"/>
        <v>-4.5707915273132664E-2</v>
      </c>
    </row>
    <row r="717" spans="1:18" s="64" customFormat="1" ht="13">
      <c r="A717" s="426">
        <v>40490</v>
      </c>
      <c r="B717" s="228">
        <v>2482</v>
      </c>
      <c r="C717" s="293">
        <v>3984</v>
      </c>
      <c r="D717" s="228">
        <v>2322</v>
      </c>
      <c r="E717" s="228">
        <v>1597</v>
      </c>
      <c r="F717" s="228">
        <v>851</v>
      </c>
      <c r="H717" s="233">
        <f t="shared" si="90"/>
        <v>-0.24673748103186646</v>
      </c>
      <c r="I717" s="233">
        <f t="shared" si="91"/>
        <v>-0.2676470588235294</v>
      </c>
      <c r="J717" s="233">
        <f t="shared" si="92"/>
        <v>-0.31665685697469098</v>
      </c>
      <c r="K717" s="233">
        <f t="shared" si="93"/>
        <v>-0.12875068194217129</v>
      </c>
      <c r="L717" s="233">
        <f t="shared" si="94"/>
        <v>-2.8538812785388126E-2</v>
      </c>
      <c r="M717" s="233"/>
      <c r="N717" s="233">
        <f t="shared" si="95"/>
        <v>-6.2688821752265866E-2</v>
      </c>
      <c r="O717" s="233">
        <f t="shared" si="96"/>
        <v>-5.8378633892696763E-2</v>
      </c>
      <c r="P717" s="233">
        <f t="shared" si="97"/>
        <v>-2.0666385491353859E-2</v>
      </c>
      <c r="Q717" s="233">
        <f t="shared" si="98"/>
        <v>-7.6878612716763009E-2</v>
      </c>
      <c r="R717" s="233">
        <f t="shared" si="99"/>
        <v>-4.0586245772266064E-2</v>
      </c>
    </row>
    <row r="718" spans="1:18" s="64" customFormat="1" ht="13">
      <c r="A718" s="426">
        <v>40491</v>
      </c>
      <c r="B718" s="228">
        <v>2467</v>
      </c>
      <c r="C718" s="293">
        <v>3938</v>
      </c>
      <c r="D718" s="228">
        <v>2361</v>
      </c>
      <c r="E718" s="228">
        <v>1580</v>
      </c>
      <c r="F718" s="228">
        <v>844</v>
      </c>
      <c r="H718" s="233">
        <f t="shared" si="90"/>
        <v>-0.26026986506746624</v>
      </c>
      <c r="I718" s="233">
        <f t="shared" si="91"/>
        <v>-0.28151797117314359</v>
      </c>
      <c r="J718" s="233">
        <f t="shared" si="92"/>
        <v>-0.32155172413793104</v>
      </c>
      <c r="K718" s="233">
        <f t="shared" si="93"/>
        <v>-0.14824797843665768</v>
      </c>
      <c r="L718" s="233">
        <f t="shared" si="94"/>
        <v>-4.0909090909090909E-2</v>
      </c>
      <c r="M718" s="233"/>
      <c r="N718" s="233">
        <f t="shared" si="95"/>
        <v>-5.1153846153846154E-2</v>
      </c>
      <c r="O718" s="233">
        <f t="shared" si="96"/>
        <v>-5.4501800720288117E-2</v>
      </c>
      <c r="P718" s="233">
        <f t="shared" si="97"/>
        <v>2.0752269779507133E-2</v>
      </c>
      <c r="Q718" s="233">
        <f t="shared" si="98"/>
        <v>-7.331378299120235E-2</v>
      </c>
      <c r="R718" s="233">
        <f t="shared" si="99"/>
        <v>-3.981797497155859E-2</v>
      </c>
    </row>
    <row r="719" spans="1:18" s="64" customFormat="1" ht="13">
      <c r="A719" s="426">
        <v>40492</v>
      </c>
      <c r="B719" s="228">
        <v>2454</v>
      </c>
      <c r="C719" s="293">
        <v>3882</v>
      </c>
      <c r="D719" s="228">
        <v>2437</v>
      </c>
      <c r="E719" s="228">
        <v>1552</v>
      </c>
      <c r="F719" s="228">
        <v>841</v>
      </c>
      <c r="H719" s="233">
        <f t="shared" si="90"/>
        <v>-0.27674624226348365</v>
      </c>
      <c r="I719" s="233">
        <f t="shared" si="91"/>
        <v>-0.30467490596453517</v>
      </c>
      <c r="J719" s="233">
        <f t="shared" si="92"/>
        <v>-0.31467941507311586</v>
      </c>
      <c r="K719" s="233">
        <f t="shared" si="93"/>
        <v>-0.17796610169491525</v>
      </c>
      <c r="L719" s="233">
        <f t="shared" si="94"/>
        <v>-4.9717514124293788E-2</v>
      </c>
      <c r="M719" s="233"/>
      <c r="N719" s="233">
        <f t="shared" si="95"/>
        <v>-3.4618410700236038E-2</v>
      </c>
      <c r="O719" s="233">
        <f t="shared" si="96"/>
        <v>-4.3842364532019708E-2</v>
      </c>
      <c r="P719" s="233">
        <f t="shared" si="97"/>
        <v>6.5122377622377617E-2</v>
      </c>
      <c r="Q719" s="233">
        <f t="shared" si="98"/>
        <v>-7.6190476190476197E-2</v>
      </c>
      <c r="R719" s="233">
        <f t="shared" si="99"/>
        <v>-3.3333333333333333E-2</v>
      </c>
    </row>
    <row r="720" spans="1:18" s="64" customFormat="1" ht="13">
      <c r="A720" s="426">
        <v>40493</v>
      </c>
      <c r="B720" s="228">
        <v>2366</v>
      </c>
      <c r="C720" s="293">
        <v>3695</v>
      </c>
      <c r="D720" s="228">
        <v>2432</v>
      </c>
      <c r="E720" s="228">
        <v>1532</v>
      </c>
      <c r="F720" s="228">
        <v>835</v>
      </c>
      <c r="H720" s="233">
        <f t="shared" si="90"/>
        <v>-0.32011494252873562</v>
      </c>
      <c r="I720" s="233">
        <f t="shared" si="91"/>
        <v>-0.35895211658570436</v>
      </c>
      <c r="J720" s="233">
        <f t="shared" si="92"/>
        <v>-0.32668881506090808</v>
      </c>
      <c r="K720" s="233">
        <f t="shared" si="93"/>
        <v>-0.20083463745435576</v>
      </c>
      <c r="L720" s="233">
        <f t="shared" si="94"/>
        <v>-6.2850729517396189E-2</v>
      </c>
      <c r="M720" s="233"/>
      <c r="N720" s="233">
        <f t="shared" si="95"/>
        <v>-5.7370517928286853E-2</v>
      </c>
      <c r="O720" s="233">
        <f t="shared" si="96"/>
        <v>-7.8783345799052606E-2</v>
      </c>
      <c r="P720" s="233">
        <f t="shared" si="97"/>
        <v>6.3401836466987313E-2</v>
      </c>
      <c r="Q720" s="233">
        <f t="shared" si="98"/>
        <v>-7.4320241691842898E-2</v>
      </c>
      <c r="R720" s="233">
        <f t="shared" si="99"/>
        <v>-3.1322505800464036E-2</v>
      </c>
    </row>
    <row r="721" spans="1:18" s="64" customFormat="1" ht="13">
      <c r="A721" s="426">
        <v>40494</v>
      </c>
      <c r="B721" s="228">
        <v>2313</v>
      </c>
      <c r="C721" s="293">
        <v>3612</v>
      </c>
      <c r="D721" s="228">
        <v>2365</v>
      </c>
      <c r="E721" s="228">
        <v>1516</v>
      </c>
      <c r="F721" s="228">
        <v>833</v>
      </c>
      <c r="H721" s="233">
        <f t="shared" si="90"/>
        <v>-0.36016597510373444</v>
      </c>
      <c r="I721" s="233">
        <f t="shared" si="91"/>
        <v>-0.40912808768198922</v>
      </c>
      <c r="J721" s="233">
        <f t="shared" si="92"/>
        <v>-0.35803474484256242</v>
      </c>
      <c r="K721" s="233">
        <f t="shared" si="93"/>
        <v>-0.22574055158324821</v>
      </c>
      <c r="L721" s="233">
        <f t="shared" si="94"/>
        <v>-7.7519379844961239E-2</v>
      </c>
      <c r="M721" s="233"/>
      <c r="N721" s="233">
        <f t="shared" si="95"/>
        <v>-7.2945891783567141E-2</v>
      </c>
      <c r="O721" s="233">
        <f t="shared" si="96"/>
        <v>-9.5643465197796693E-2</v>
      </c>
      <c r="P721" s="233">
        <f t="shared" si="97"/>
        <v>2.6475694444444444E-2</v>
      </c>
      <c r="Q721" s="233">
        <f t="shared" si="98"/>
        <v>-6.8796068796068796E-2</v>
      </c>
      <c r="R721" s="233">
        <f t="shared" si="99"/>
        <v>-2.6869158878504672E-2</v>
      </c>
    </row>
    <row r="722" spans="1:18" s="64" customFormat="1" ht="13">
      <c r="A722" s="426">
        <v>40497</v>
      </c>
      <c r="B722" s="228">
        <v>2261</v>
      </c>
      <c r="C722" s="293">
        <v>3530</v>
      </c>
      <c r="D722" s="228">
        <v>2294</v>
      </c>
      <c r="E722" s="228">
        <v>1495</v>
      </c>
      <c r="F722" s="228">
        <v>828</v>
      </c>
      <c r="H722" s="233">
        <f t="shared" si="90"/>
        <v>-0.39674493062966915</v>
      </c>
      <c r="I722" s="233">
        <f t="shared" si="91"/>
        <v>-0.44774718397997498</v>
      </c>
      <c r="J722" s="233">
        <f t="shared" si="92"/>
        <v>-0.39424346448376024</v>
      </c>
      <c r="K722" s="233">
        <f t="shared" si="93"/>
        <v>-0.26026719445818902</v>
      </c>
      <c r="L722" s="233">
        <f t="shared" si="94"/>
        <v>-9.8039215686274508E-2</v>
      </c>
      <c r="M722" s="233"/>
      <c r="N722" s="233">
        <f t="shared" si="95"/>
        <v>-8.9041095890410954E-2</v>
      </c>
      <c r="O722" s="233">
        <f t="shared" si="96"/>
        <v>-0.11395582329317269</v>
      </c>
      <c r="P722" s="233">
        <f t="shared" si="97"/>
        <v>-1.2058570198105082E-2</v>
      </c>
      <c r="Q722" s="233">
        <f t="shared" si="98"/>
        <v>-6.3869755792110211E-2</v>
      </c>
      <c r="R722" s="233">
        <f t="shared" si="99"/>
        <v>-2.7027027027027029E-2</v>
      </c>
    </row>
    <row r="723" spans="1:18" s="64" customFormat="1" ht="13">
      <c r="A723" s="426">
        <v>40498</v>
      </c>
      <c r="B723" s="228">
        <v>2219</v>
      </c>
      <c r="C723" s="293">
        <v>3490</v>
      </c>
      <c r="D723" s="228">
        <v>2216</v>
      </c>
      <c r="E723" s="228">
        <v>1474</v>
      </c>
      <c r="F723" s="228">
        <v>816</v>
      </c>
      <c r="H723" s="233">
        <f t="shared" si="90"/>
        <v>-0.43879615579160341</v>
      </c>
      <c r="I723" s="233">
        <f t="shared" si="91"/>
        <v>-0.49036214953271029</v>
      </c>
      <c r="J723" s="233">
        <f t="shared" si="92"/>
        <v>-0.42842403920557132</v>
      </c>
      <c r="K723" s="233">
        <f t="shared" si="93"/>
        <v>-0.29304556354916067</v>
      </c>
      <c r="L723" s="233">
        <f t="shared" si="94"/>
        <v>-0.13559322033898305</v>
      </c>
      <c r="M723" s="233"/>
      <c r="N723" s="233">
        <f t="shared" si="95"/>
        <v>-0.10052695581678152</v>
      </c>
      <c r="O723" s="233">
        <f t="shared" si="96"/>
        <v>-0.11376333164042661</v>
      </c>
      <c r="P723" s="233">
        <f t="shared" si="97"/>
        <v>-6.141465480728505E-2</v>
      </c>
      <c r="Q723" s="233">
        <f t="shared" si="98"/>
        <v>-6.7088607594936706E-2</v>
      </c>
      <c r="R723" s="233">
        <f t="shared" si="99"/>
        <v>-3.3175355450236969E-2</v>
      </c>
    </row>
    <row r="724" spans="1:18" s="64" customFormat="1" ht="13">
      <c r="A724" s="426">
        <v>40499</v>
      </c>
      <c r="B724" s="228">
        <v>2188</v>
      </c>
      <c r="C724" s="293">
        <v>3492</v>
      </c>
      <c r="D724" s="228">
        <v>2122</v>
      </c>
      <c r="E724" s="228">
        <v>1457</v>
      </c>
      <c r="F724" s="228">
        <v>804</v>
      </c>
      <c r="H724" s="233">
        <f t="shared" si="90"/>
        <v>-0.46776939917295063</v>
      </c>
      <c r="I724" s="233">
        <f t="shared" si="91"/>
        <v>-0.51385215091187531</v>
      </c>
      <c r="J724" s="233">
        <f t="shared" si="92"/>
        <v>-0.46656611362493716</v>
      </c>
      <c r="K724" s="233">
        <f t="shared" si="93"/>
        <v>-0.32137866790870984</v>
      </c>
      <c r="L724" s="233">
        <f t="shared" si="94"/>
        <v>-0.1711340206185567</v>
      </c>
      <c r="M724" s="233"/>
      <c r="N724" s="233">
        <f t="shared" si="95"/>
        <v>-0.10839445802770986</v>
      </c>
      <c r="O724" s="233">
        <f t="shared" si="96"/>
        <v>-0.10046367851622875</v>
      </c>
      <c r="P724" s="233">
        <f t="shared" si="97"/>
        <v>-0.12925728354534263</v>
      </c>
      <c r="Q724" s="233">
        <f t="shared" si="98"/>
        <v>-6.1211340206185565E-2</v>
      </c>
      <c r="R724" s="233">
        <f t="shared" si="99"/>
        <v>-4.3995243757431628E-2</v>
      </c>
    </row>
    <row r="725" spans="1:18" s="64" customFormat="1" ht="13">
      <c r="A725" s="426">
        <v>40500</v>
      </c>
      <c r="B725" s="228">
        <v>2164</v>
      </c>
      <c r="C725" s="293">
        <v>3496</v>
      </c>
      <c r="D725" s="228">
        <v>2063</v>
      </c>
      <c r="E725" s="228">
        <v>1431</v>
      </c>
      <c r="F725" s="228">
        <v>795</v>
      </c>
      <c r="H725" s="233">
        <f t="shared" si="90"/>
        <v>-0.48720379146919429</v>
      </c>
      <c r="I725" s="233">
        <f t="shared" si="91"/>
        <v>-0.52279552279552277</v>
      </c>
      <c r="J725" s="233">
        <f t="shared" si="92"/>
        <v>-0.49572231728183819</v>
      </c>
      <c r="K725" s="233">
        <f t="shared" si="93"/>
        <v>-0.36597252990695611</v>
      </c>
      <c r="L725" s="233">
        <f t="shared" si="94"/>
        <v>-0.19289340101522842</v>
      </c>
      <c r="M725" s="233"/>
      <c r="N725" s="233">
        <f t="shared" si="95"/>
        <v>-8.5376162299239222E-2</v>
      </c>
      <c r="O725" s="233">
        <f t="shared" si="96"/>
        <v>-5.3856562922868743E-2</v>
      </c>
      <c r="P725" s="233">
        <f t="shared" si="97"/>
        <v>-0.15172697368421054</v>
      </c>
      <c r="Q725" s="233">
        <f t="shared" si="98"/>
        <v>-6.5926892950391641E-2</v>
      </c>
      <c r="R725" s="233">
        <f t="shared" si="99"/>
        <v>-4.790419161676647E-2</v>
      </c>
    </row>
    <row r="726" spans="1:18" s="64" customFormat="1" ht="13">
      <c r="A726" s="426">
        <v>40501</v>
      </c>
      <c r="B726" s="228">
        <v>2155</v>
      </c>
      <c r="C726" s="293">
        <v>3526</v>
      </c>
      <c r="D726" s="228">
        <v>2038</v>
      </c>
      <c r="E726" s="228">
        <v>1389</v>
      </c>
      <c r="F726" s="228">
        <v>788</v>
      </c>
      <c r="H726" s="233">
        <f t="shared" si="90"/>
        <v>-0.50810317279160011</v>
      </c>
      <c r="I726" s="233">
        <f t="shared" si="91"/>
        <v>-0.54106468827281007</v>
      </c>
      <c r="J726" s="233">
        <f t="shared" si="92"/>
        <v>-0.51267336202773794</v>
      </c>
      <c r="K726" s="233">
        <f t="shared" si="93"/>
        <v>-0.40893617021276596</v>
      </c>
      <c r="L726" s="233">
        <f t="shared" si="94"/>
        <v>-0.2151394422310757</v>
      </c>
      <c r="M726" s="233"/>
      <c r="N726" s="233">
        <f t="shared" si="95"/>
        <v>-6.8309554690877641E-2</v>
      </c>
      <c r="O726" s="233">
        <f t="shared" si="96"/>
        <v>-2.3809523809523808E-2</v>
      </c>
      <c r="P726" s="233">
        <f t="shared" si="97"/>
        <v>-0.13826638477801267</v>
      </c>
      <c r="Q726" s="233">
        <f t="shared" si="98"/>
        <v>-8.3773087071240107E-2</v>
      </c>
      <c r="R726" s="233">
        <f t="shared" si="99"/>
        <v>-5.4021608643457383E-2</v>
      </c>
    </row>
    <row r="727" spans="1:18" s="64" customFormat="1" ht="13">
      <c r="A727" s="426">
        <v>40504</v>
      </c>
      <c r="B727" s="228">
        <v>2179</v>
      </c>
      <c r="C727" s="293">
        <v>3585</v>
      </c>
      <c r="D727" s="228">
        <v>2061</v>
      </c>
      <c r="E727" s="228">
        <v>1369</v>
      </c>
      <c r="F727" s="228">
        <v>780</v>
      </c>
      <c r="H727" s="233">
        <f t="shared" si="90"/>
        <v>-0.53069136334266642</v>
      </c>
      <c r="I727" s="233">
        <f t="shared" si="91"/>
        <v>-0.5650855271139148</v>
      </c>
      <c r="J727" s="233">
        <f t="shared" si="92"/>
        <v>-0.52500576169624336</v>
      </c>
      <c r="K727" s="233">
        <f t="shared" si="93"/>
        <v>-0.43499793644242674</v>
      </c>
      <c r="L727" s="233">
        <f t="shared" si="94"/>
        <v>-0.24564796905222436</v>
      </c>
      <c r="M727" s="233"/>
      <c r="N727" s="233">
        <f t="shared" si="95"/>
        <v>-3.6267138434321097E-2</v>
      </c>
      <c r="O727" s="233">
        <f t="shared" si="96"/>
        <v>1.5580736543909348E-2</v>
      </c>
      <c r="P727" s="233">
        <f t="shared" si="97"/>
        <v>-0.1015693112467306</v>
      </c>
      <c r="Q727" s="233">
        <f t="shared" si="98"/>
        <v>-8.4280936454849492E-2</v>
      </c>
      <c r="R727" s="233">
        <f t="shared" si="99"/>
        <v>-5.7971014492753624E-2</v>
      </c>
    </row>
    <row r="728" spans="1:18" s="64" customFormat="1" ht="13">
      <c r="A728" s="426">
        <v>40505</v>
      </c>
      <c r="B728" s="228">
        <v>2199</v>
      </c>
      <c r="C728" s="293">
        <v>3593</v>
      </c>
      <c r="D728" s="228">
        <v>2112</v>
      </c>
      <c r="E728" s="228">
        <v>1370</v>
      </c>
      <c r="F728" s="228">
        <v>779</v>
      </c>
      <c r="H728" s="233">
        <f t="shared" si="90"/>
        <v>-0.52821282986483586</v>
      </c>
      <c r="I728" s="233">
        <f t="shared" si="91"/>
        <v>-0.5539970208540218</v>
      </c>
      <c r="J728" s="233">
        <f t="shared" si="92"/>
        <v>-0.52571300247024477</v>
      </c>
      <c r="K728" s="233">
        <f t="shared" si="93"/>
        <v>-0.44579288025889968</v>
      </c>
      <c r="L728" s="233">
        <f t="shared" si="94"/>
        <v>-0.27534883720930231</v>
      </c>
      <c r="M728" s="233"/>
      <c r="N728" s="233">
        <f t="shared" si="95"/>
        <v>-9.0130689499774673E-3</v>
      </c>
      <c r="O728" s="233">
        <f t="shared" si="96"/>
        <v>2.9512893982808024E-2</v>
      </c>
      <c r="P728" s="233">
        <f t="shared" si="97"/>
        <v>-4.6931407942238268E-2</v>
      </c>
      <c r="Q728" s="233">
        <f t="shared" si="98"/>
        <v>-7.055630936227951E-2</v>
      </c>
      <c r="R728" s="233">
        <f t="shared" si="99"/>
        <v>-4.5343137254901959E-2</v>
      </c>
    </row>
    <row r="729" spans="1:18" s="64" customFormat="1" ht="13">
      <c r="A729" s="426">
        <v>40506</v>
      </c>
      <c r="B729" s="228">
        <v>2213</v>
      </c>
      <c r="C729" s="293">
        <v>3539</v>
      </c>
      <c r="D729" s="228">
        <v>2194</v>
      </c>
      <c r="E729" s="228">
        <v>1392</v>
      </c>
      <c r="F729" s="228">
        <v>781</v>
      </c>
      <c r="H729" s="233">
        <f t="shared" si="90"/>
        <v>-0.5089860217439538</v>
      </c>
      <c r="I729" s="233">
        <f t="shared" si="91"/>
        <v>-0.53076107133386374</v>
      </c>
      <c r="J729" s="233">
        <f t="shared" si="92"/>
        <v>-0.50406871609403259</v>
      </c>
      <c r="K729" s="233">
        <f t="shared" si="93"/>
        <v>-0.44028950542822676</v>
      </c>
      <c r="L729" s="233">
        <f t="shared" si="94"/>
        <v>-0.28216911764705882</v>
      </c>
      <c r="M729" s="233"/>
      <c r="N729" s="233">
        <f t="shared" si="95"/>
        <v>1.1425959780621572E-2</v>
      </c>
      <c r="O729" s="233">
        <f t="shared" si="96"/>
        <v>1.3459335624284079E-2</v>
      </c>
      <c r="P729" s="233">
        <f t="shared" si="97"/>
        <v>3.3930254476908575E-2</v>
      </c>
      <c r="Q729" s="233">
        <f t="shared" si="98"/>
        <v>-4.4612216884008238E-2</v>
      </c>
      <c r="R729" s="233">
        <f t="shared" si="99"/>
        <v>-2.8606965174129355E-2</v>
      </c>
    </row>
    <row r="730" spans="1:18" s="64" customFormat="1" ht="13">
      <c r="A730" s="426">
        <v>40507</v>
      </c>
      <c r="B730" s="228">
        <v>2200</v>
      </c>
      <c r="C730" s="293">
        <v>3381</v>
      </c>
      <c r="D730" s="228">
        <v>2290</v>
      </c>
      <c r="E730" s="228">
        <v>1443</v>
      </c>
      <c r="F730" s="228">
        <v>785</v>
      </c>
      <c r="H730" s="233">
        <f t="shared" si="90"/>
        <v>-0.50260004521817769</v>
      </c>
      <c r="I730" s="233">
        <f t="shared" si="91"/>
        <v>-0.53956148713060059</v>
      </c>
      <c r="J730" s="233">
        <f t="shared" si="92"/>
        <v>-0.47669104204753199</v>
      </c>
      <c r="K730" s="233">
        <f t="shared" si="93"/>
        <v>-0.4186140209508461</v>
      </c>
      <c r="L730" s="233">
        <f t="shared" si="94"/>
        <v>-0.28441203281677302</v>
      </c>
      <c r="M730" s="233"/>
      <c r="N730" s="233">
        <f t="shared" si="95"/>
        <v>1.6635859519408502E-2</v>
      </c>
      <c r="O730" s="233">
        <f t="shared" si="96"/>
        <v>-3.2894736842105261E-2</v>
      </c>
      <c r="P730" s="233">
        <f t="shared" si="97"/>
        <v>0.11003393116820165</v>
      </c>
      <c r="Q730" s="233">
        <f t="shared" si="98"/>
        <v>8.385744234800839E-3</v>
      </c>
      <c r="R730" s="233">
        <f t="shared" si="99"/>
        <v>-1.2578616352201259E-2</v>
      </c>
    </row>
    <row r="731" spans="1:18" s="64" customFormat="1" ht="13">
      <c r="A731" s="426">
        <v>40508</v>
      </c>
      <c r="B731" s="228">
        <v>2170</v>
      </c>
      <c r="C731" s="293">
        <v>3233</v>
      </c>
      <c r="D731" s="228">
        <v>2330</v>
      </c>
      <c r="E731" s="228">
        <v>1486</v>
      </c>
      <c r="F731" s="228">
        <v>788</v>
      </c>
      <c r="H731" s="233">
        <f t="shared" si="90"/>
        <v>-0.5</v>
      </c>
      <c r="I731" s="233">
        <f t="shared" si="91"/>
        <v>-0.54827441665502308</v>
      </c>
      <c r="J731" s="233">
        <f t="shared" si="92"/>
        <v>-0.45851731350220776</v>
      </c>
      <c r="K731" s="233">
        <f t="shared" si="93"/>
        <v>-0.40056474384832591</v>
      </c>
      <c r="L731" s="233">
        <f t="shared" si="94"/>
        <v>-0.28623188405797101</v>
      </c>
      <c r="M731" s="233"/>
      <c r="N731" s="233">
        <f t="shared" si="95"/>
        <v>6.9605568445475635E-3</v>
      </c>
      <c r="O731" s="233">
        <f t="shared" si="96"/>
        <v>-8.3096993760635285E-2</v>
      </c>
      <c r="P731" s="233">
        <f t="shared" si="97"/>
        <v>0.14327772325809618</v>
      </c>
      <c r="Q731" s="233">
        <f t="shared" si="98"/>
        <v>6.9834413246940244E-2</v>
      </c>
      <c r="R731" s="233">
        <f t="shared" si="99"/>
        <v>0</v>
      </c>
    </row>
    <row r="732" spans="1:18" s="64" customFormat="1" ht="13">
      <c r="A732" s="426">
        <v>40511</v>
      </c>
      <c r="B732" s="228">
        <v>2145</v>
      </c>
      <c r="C732" s="293">
        <v>3095</v>
      </c>
      <c r="D732" s="228">
        <v>2356</v>
      </c>
      <c r="E732" s="228">
        <v>1512</v>
      </c>
      <c r="F732" s="228">
        <v>792</v>
      </c>
      <c r="H732" s="233">
        <f t="shared" si="90"/>
        <v>-0.49338686820973077</v>
      </c>
      <c r="I732" s="233">
        <f t="shared" si="91"/>
        <v>-0.55326212471131642</v>
      </c>
      <c r="J732" s="233">
        <f t="shared" si="92"/>
        <v>-0.43649844534800286</v>
      </c>
      <c r="K732" s="233">
        <f t="shared" si="93"/>
        <v>-0.38834951456310679</v>
      </c>
      <c r="L732" s="233">
        <f t="shared" si="94"/>
        <v>-0.29599999999999999</v>
      </c>
      <c r="M732" s="233"/>
      <c r="N732" s="233">
        <f t="shared" si="95"/>
        <v>-1.5603487838458009E-2</v>
      </c>
      <c r="O732" s="233">
        <f t="shared" si="96"/>
        <v>-0.13668061366806136</v>
      </c>
      <c r="P732" s="233">
        <f t="shared" si="97"/>
        <v>0.14313440077632217</v>
      </c>
      <c r="Q732" s="233">
        <f t="shared" si="98"/>
        <v>0.10445580715850986</v>
      </c>
      <c r="R732" s="233">
        <f t="shared" si="99"/>
        <v>1.5384615384615385E-2</v>
      </c>
    </row>
    <row r="733" spans="1:18" s="64" customFormat="1" ht="13">
      <c r="A733" s="426">
        <v>40512</v>
      </c>
      <c r="B733" s="228">
        <v>2099</v>
      </c>
      <c r="C733" s="293">
        <v>2910</v>
      </c>
      <c r="D733" s="228">
        <v>2377</v>
      </c>
      <c r="E733" s="228">
        <v>1526</v>
      </c>
      <c r="F733" s="228">
        <v>796</v>
      </c>
      <c r="H733" s="233">
        <f t="shared" si="90"/>
        <v>-0.49041029376062151</v>
      </c>
      <c r="I733" s="233">
        <f t="shared" si="91"/>
        <v>-0.56560680698611732</v>
      </c>
      <c r="J733" s="233">
        <f t="shared" si="92"/>
        <v>-0.41105054509415262</v>
      </c>
      <c r="K733" s="233">
        <f t="shared" si="93"/>
        <v>-0.37992685900040635</v>
      </c>
      <c r="L733" s="233">
        <f t="shared" si="94"/>
        <v>-0.29681978798586572</v>
      </c>
      <c r="M733" s="233"/>
      <c r="N733" s="233">
        <f t="shared" si="95"/>
        <v>-4.5475216007276033E-2</v>
      </c>
      <c r="O733" s="233">
        <f t="shared" si="96"/>
        <v>-0.19009184525466183</v>
      </c>
      <c r="P733" s="233">
        <f t="shared" si="97"/>
        <v>0.12547348484848486</v>
      </c>
      <c r="Q733" s="233">
        <f t="shared" si="98"/>
        <v>0.11386861313868613</v>
      </c>
      <c r="R733" s="233">
        <f t="shared" si="99"/>
        <v>2.1822849807445442E-2</v>
      </c>
    </row>
    <row r="734" spans="1:18" s="64" customFormat="1" ht="13">
      <c r="A734" s="426">
        <v>40513</v>
      </c>
      <c r="B734" s="228">
        <v>2096</v>
      </c>
      <c r="C734" s="293">
        <v>2869</v>
      </c>
      <c r="D734" s="228">
        <v>2380</v>
      </c>
      <c r="E734" s="228">
        <v>1550</v>
      </c>
      <c r="F734" s="228">
        <v>802</v>
      </c>
      <c r="H734" s="233">
        <f t="shared" si="90"/>
        <v>-0.47257171615500754</v>
      </c>
      <c r="I734" s="233">
        <f t="shared" si="91"/>
        <v>-0.54840232960805924</v>
      </c>
      <c r="J734" s="233">
        <f t="shared" si="92"/>
        <v>-0.38469493278179939</v>
      </c>
      <c r="K734" s="233">
        <f t="shared" si="93"/>
        <v>-0.36631234668847096</v>
      </c>
      <c r="L734" s="233">
        <f t="shared" si="94"/>
        <v>-0.29463500439753737</v>
      </c>
      <c r="M734" s="233"/>
      <c r="N734" s="233">
        <f t="shared" si="95"/>
        <v>-5.2869408043380028E-2</v>
      </c>
      <c r="O734" s="233">
        <f t="shared" si="96"/>
        <v>-0.1893190166713761</v>
      </c>
      <c r="P734" s="233">
        <f t="shared" si="97"/>
        <v>8.4776663628076579E-2</v>
      </c>
      <c r="Q734" s="233">
        <f t="shared" si="98"/>
        <v>0.11350574712643678</v>
      </c>
      <c r="R734" s="233">
        <f t="shared" si="99"/>
        <v>2.6888604353393086E-2</v>
      </c>
    </row>
    <row r="735" spans="1:18" s="64" customFormat="1" ht="13">
      <c r="A735" s="426">
        <v>40514</v>
      </c>
      <c r="B735" s="228">
        <v>2133</v>
      </c>
      <c r="C735" s="293">
        <v>2919</v>
      </c>
      <c r="D735" s="228">
        <v>2385</v>
      </c>
      <c r="E735" s="228">
        <v>1569</v>
      </c>
      <c r="F735" s="228">
        <v>809</v>
      </c>
      <c r="H735" s="233">
        <f t="shared" si="90"/>
        <v>-0.45124774890661179</v>
      </c>
      <c r="I735" s="233">
        <f t="shared" si="91"/>
        <v>-0.52835676199709158</v>
      </c>
      <c r="J735" s="233">
        <f t="shared" si="92"/>
        <v>-0.36518498802235827</v>
      </c>
      <c r="K735" s="233">
        <f t="shared" si="93"/>
        <v>-0.35057947019867547</v>
      </c>
      <c r="L735" s="233">
        <f t="shared" si="94"/>
        <v>-0.28910369068541303</v>
      </c>
      <c r="M735" s="233"/>
      <c r="N735" s="233">
        <f t="shared" si="95"/>
        <v>-3.0454545454545453E-2</v>
      </c>
      <c r="O735" s="233">
        <f t="shared" si="96"/>
        <v>-0.13664596273291926</v>
      </c>
      <c r="P735" s="233">
        <f t="shared" si="97"/>
        <v>4.148471615720524E-2</v>
      </c>
      <c r="Q735" s="233">
        <f t="shared" si="98"/>
        <v>8.7318087318087323E-2</v>
      </c>
      <c r="R735" s="233">
        <f t="shared" si="99"/>
        <v>3.0573248407643312E-2</v>
      </c>
    </row>
    <row r="736" spans="1:18" s="64" customFormat="1" ht="13">
      <c r="A736" s="426">
        <v>40515</v>
      </c>
      <c r="B736" s="228">
        <v>2168</v>
      </c>
      <c r="C736" s="293">
        <v>2983</v>
      </c>
      <c r="D736" s="228">
        <v>2382</v>
      </c>
      <c r="E736" s="228">
        <v>1593</v>
      </c>
      <c r="F736" s="228">
        <v>816</v>
      </c>
      <c r="H736" s="233">
        <f t="shared" si="90"/>
        <v>-0.43482794577685091</v>
      </c>
      <c r="I736" s="233">
        <f t="shared" si="91"/>
        <v>-0.51313856699853111</v>
      </c>
      <c r="J736" s="233">
        <f t="shared" si="92"/>
        <v>-0.34470426409903715</v>
      </c>
      <c r="K736" s="233">
        <f t="shared" si="93"/>
        <v>-0.32954545454545453</v>
      </c>
      <c r="L736" s="233">
        <f t="shared" si="94"/>
        <v>-0.28608923884514437</v>
      </c>
      <c r="M736" s="233"/>
      <c r="N736" s="233">
        <f t="shared" si="95"/>
        <v>-9.2165898617511521E-4</v>
      </c>
      <c r="O736" s="233">
        <f t="shared" si="96"/>
        <v>-7.7327559542220842E-2</v>
      </c>
      <c r="P736" s="233">
        <f t="shared" si="97"/>
        <v>2.2317596566523604E-2</v>
      </c>
      <c r="Q736" s="233">
        <f t="shared" si="98"/>
        <v>7.2005383580080753E-2</v>
      </c>
      <c r="R736" s="233">
        <f t="shared" si="99"/>
        <v>3.553299492385787E-2</v>
      </c>
    </row>
    <row r="737" spans="1:18" s="64" customFormat="1" ht="13">
      <c r="A737" s="426">
        <v>40518</v>
      </c>
      <c r="B737" s="228">
        <v>2179</v>
      </c>
      <c r="C737" s="293">
        <v>2987</v>
      </c>
      <c r="D737" s="228">
        <v>2384</v>
      </c>
      <c r="E737" s="228">
        <v>1610</v>
      </c>
      <c r="F737" s="228">
        <v>819</v>
      </c>
      <c r="H737" s="233">
        <f t="shared" si="90"/>
        <v>-0.44384890250127618</v>
      </c>
      <c r="I737" s="233">
        <f t="shared" si="91"/>
        <v>-0.52975440806045337</v>
      </c>
      <c r="J737" s="233">
        <f t="shared" si="92"/>
        <v>-0.35164536306771826</v>
      </c>
      <c r="K737" s="233">
        <f t="shared" si="93"/>
        <v>-0.31895093062605751</v>
      </c>
      <c r="L737" s="233">
        <f t="shared" si="94"/>
        <v>-0.29152249134948099</v>
      </c>
      <c r="M737" s="233"/>
      <c r="N737" s="233">
        <f t="shared" si="95"/>
        <v>1.5850815850815853E-2</v>
      </c>
      <c r="O737" s="233">
        <f t="shared" si="96"/>
        <v>-3.489499192245557E-2</v>
      </c>
      <c r="P737" s="233">
        <f t="shared" si="97"/>
        <v>1.1884550084889643E-2</v>
      </c>
      <c r="Q737" s="233">
        <f t="shared" si="98"/>
        <v>6.4814814814814811E-2</v>
      </c>
      <c r="R737" s="233">
        <f t="shared" si="99"/>
        <v>3.4090909090909088E-2</v>
      </c>
    </row>
    <row r="738" spans="1:18" s="64" customFormat="1" ht="13">
      <c r="A738" s="426">
        <v>40519</v>
      </c>
      <c r="B738" s="228">
        <v>2173</v>
      </c>
      <c r="C738" s="293">
        <v>2929</v>
      </c>
      <c r="D738" s="228">
        <v>2384</v>
      </c>
      <c r="E738" s="228">
        <v>1624</v>
      </c>
      <c r="F738" s="228">
        <v>821</v>
      </c>
      <c r="H738" s="233">
        <f t="shared" si="90"/>
        <v>-0.46504185130477599</v>
      </c>
      <c r="I738" s="233">
        <f t="shared" si="91"/>
        <v>-0.5588855421686747</v>
      </c>
      <c r="J738" s="233">
        <f t="shared" si="92"/>
        <v>-0.37754569190600523</v>
      </c>
      <c r="K738" s="233">
        <f t="shared" si="93"/>
        <v>-0.3141891891891892</v>
      </c>
      <c r="L738" s="233">
        <f t="shared" si="94"/>
        <v>-0.29829059829059829</v>
      </c>
      <c r="M738" s="233"/>
      <c r="N738" s="233">
        <f t="shared" si="95"/>
        <v>3.5254883277751309E-2</v>
      </c>
      <c r="O738" s="233">
        <f t="shared" si="96"/>
        <v>6.5292096219931274E-3</v>
      </c>
      <c r="P738" s="233">
        <f t="shared" si="97"/>
        <v>2.944888514934792E-3</v>
      </c>
      <c r="Q738" s="233">
        <f t="shared" si="98"/>
        <v>6.4220183486238536E-2</v>
      </c>
      <c r="R738" s="233">
        <f t="shared" si="99"/>
        <v>3.1407035175879394E-2</v>
      </c>
    </row>
    <row r="739" spans="1:18" s="64" customFormat="1" ht="13">
      <c r="A739" s="426">
        <v>40520</v>
      </c>
      <c r="B739" s="228">
        <v>2144</v>
      </c>
      <c r="C739" s="293">
        <v>2832</v>
      </c>
      <c r="D739" s="228">
        <v>2386</v>
      </c>
      <c r="E739" s="228">
        <v>1636</v>
      </c>
      <c r="F739" s="228">
        <v>822</v>
      </c>
      <c r="H739" s="233">
        <f t="shared" si="90"/>
        <v>-0.4779644509374239</v>
      </c>
      <c r="I739" s="233">
        <f t="shared" si="91"/>
        <v>-0.57445529676934637</v>
      </c>
      <c r="J739" s="233">
        <f t="shared" si="92"/>
        <v>-0.3925661914460285</v>
      </c>
      <c r="K739" s="233">
        <f t="shared" si="93"/>
        <v>-0.3131821998320739</v>
      </c>
      <c r="L739" s="233">
        <f t="shared" si="94"/>
        <v>-0.30456852791878175</v>
      </c>
      <c r="M739" s="233"/>
      <c r="N739" s="233">
        <f t="shared" si="95"/>
        <v>2.2900763358778626E-2</v>
      </c>
      <c r="O739" s="233">
        <f t="shared" si="96"/>
        <v>-1.2896479609620077E-2</v>
      </c>
      <c r="P739" s="233">
        <f t="shared" si="97"/>
        <v>2.5210084033613447E-3</v>
      </c>
      <c r="Q739" s="233">
        <f t="shared" si="98"/>
        <v>5.5483870967741933E-2</v>
      </c>
      <c r="R739" s="233">
        <f t="shared" si="99"/>
        <v>2.4937655860349128E-2</v>
      </c>
    </row>
    <row r="740" spans="1:18" s="64" customFormat="1" ht="13">
      <c r="A740" s="426">
        <v>40521</v>
      </c>
      <c r="B740" s="228">
        <v>2111</v>
      </c>
      <c r="C740" s="293">
        <v>2731</v>
      </c>
      <c r="D740" s="228">
        <v>2376</v>
      </c>
      <c r="E740" s="228">
        <v>1654</v>
      </c>
      <c r="F740" s="228">
        <v>825</v>
      </c>
      <c r="H740" s="233">
        <f t="shared" si="90"/>
        <v>-0.47695738354806738</v>
      </c>
      <c r="I740" s="233">
        <f t="shared" si="91"/>
        <v>-0.57127158555729984</v>
      </c>
      <c r="J740" s="233">
        <f t="shared" si="92"/>
        <v>-0.40316503391107761</v>
      </c>
      <c r="K740" s="233">
        <f t="shared" si="93"/>
        <v>-0.30939457202505222</v>
      </c>
      <c r="L740" s="233">
        <f t="shared" si="94"/>
        <v>-0.31077694235588971</v>
      </c>
      <c r="M740" s="233"/>
      <c r="N740" s="233">
        <f t="shared" si="95"/>
        <v>-1.0314111579934365E-2</v>
      </c>
      <c r="O740" s="233">
        <f t="shared" si="96"/>
        <v>-6.4405618362452899E-2</v>
      </c>
      <c r="P740" s="233">
        <f t="shared" si="97"/>
        <v>-3.7735849056603774E-3</v>
      </c>
      <c r="Q740" s="233">
        <f t="shared" si="98"/>
        <v>5.417463352453792E-2</v>
      </c>
      <c r="R740" s="233">
        <f t="shared" si="99"/>
        <v>1.9777503090234856E-2</v>
      </c>
    </row>
    <row r="741" spans="1:18" s="64" customFormat="1" ht="13">
      <c r="A741" s="426">
        <v>40522</v>
      </c>
      <c r="B741" s="228">
        <v>2095</v>
      </c>
      <c r="C741" s="293">
        <v>2694</v>
      </c>
      <c r="D741" s="228">
        <v>2357</v>
      </c>
      <c r="E741" s="228">
        <v>1670</v>
      </c>
      <c r="F741" s="228">
        <v>830</v>
      </c>
      <c r="H741" s="233">
        <f t="shared" si="90"/>
        <v>-0.46309584828293182</v>
      </c>
      <c r="I741" s="233">
        <f t="shared" si="91"/>
        <v>-0.54707464694014796</v>
      </c>
      <c r="J741" s="233">
        <f t="shared" si="92"/>
        <v>-0.40912509400852343</v>
      </c>
      <c r="K741" s="233">
        <f t="shared" si="93"/>
        <v>-0.30820215410107704</v>
      </c>
      <c r="L741" s="233">
        <f t="shared" si="94"/>
        <v>-0.31404958677685951</v>
      </c>
      <c r="M741" s="233"/>
      <c r="N741" s="233">
        <f t="shared" si="95"/>
        <v>-3.3671586715867161E-2</v>
      </c>
      <c r="O741" s="233">
        <f t="shared" si="96"/>
        <v>-9.6882333221588998E-2</v>
      </c>
      <c r="P741" s="233">
        <f t="shared" si="97"/>
        <v>-1.0495382031905962E-2</v>
      </c>
      <c r="Q741" s="233">
        <f t="shared" si="98"/>
        <v>4.8336472065285623E-2</v>
      </c>
      <c r="R741" s="233">
        <f t="shared" si="99"/>
        <v>1.7156862745098041E-2</v>
      </c>
    </row>
    <row r="742" spans="1:18" s="64" customFormat="1" ht="13">
      <c r="A742" s="426">
        <v>40525</v>
      </c>
      <c r="B742" s="228">
        <v>2076</v>
      </c>
      <c r="C742" s="293">
        <v>2663</v>
      </c>
      <c r="D742" s="228">
        <v>2323</v>
      </c>
      <c r="E742" s="228">
        <v>1677</v>
      </c>
      <c r="F742" s="228">
        <v>834</v>
      </c>
      <c r="H742" s="233">
        <f t="shared" si="90"/>
        <v>-0.45238723292007388</v>
      </c>
      <c r="I742" s="233">
        <f t="shared" si="91"/>
        <v>-0.53107941539003345</v>
      </c>
      <c r="J742" s="233">
        <f t="shared" si="92"/>
        <v>-0.40435897435897433</v>
      </c>
      <c r="K742" s="233">
        <f t="shared" si="93"/>
        <v>-0.30959242486620009</v>
      </c>
      <c r="L742" s="233">
        <f t="shared" si="94"/>
        <v>-0.31751227495908346</v>
      </c>
      <c r="M742" s="233"/>
      <c r="N742" s="233">
        <f t="shared" si="95"/>
        <v>-4.7269389628269848E-2</v>
      </c>
      <c r="O742" s="233">
        <f t="shared" si="96"/>
        <v>-0.10847003682624708</v>
      </c>
      <c r="P742" s="233">
        <f t="shared" si="97"/>
        <v>-2.5587248322147652E-2</v>
      </c>
      <c r="Q742" s="233">
        <f t="shared" si="98"/>
        <v>4.1614906832298133E-2</v>
      </c>
      <c r="R742" s="233">
        <f t="shared" si="99"/>
        <v>1.8315018315018316E-2</v>
      </c>
    </row>
    <row r="743" spans="1:18" s="64" customFormat="1" ht="13">
      <c r="A743" s="426">
        <v>40526</v>
      </c>
      <c r="B743" s="228">
        <v>2069</v>
      </c>
      <c r="C743" s="293">
        <v>2676</v>
      </c>
      <c r="D743" s="228">
        <v>2289</v>
      </c>
      <c r="E743" s="228">
        <v>1678</v>
      </c>
      <c r="F743" s="228">
        <v>836</v>
      </c>
      <c r="H743" s="233">
        <f t="shared" si="90"/>
        <v>-0.4363933533097249</v>
      </c>
      <c r="I743" s="233">
        <f t="shared" si="91"/>
        <v>-0.5032485613514015</v>
      </c>
      <c r="J743" s="233">
        <f t="shared" si="92"/>
        <v>-0.39683794466403161</v>
      </c>
      <c r="K743" s="233">
        <f t="shared" si="93"/>
        <v>-0.31003289473684209</v>
      </c>
      <c r="L743" s="233">
        <f t="shared" si="94"/>
        <v>-0.32252836304700161</v>
      </c>
      <c r="M743" s="233"/>
      <c r="N743" s="233">
        <f t="shared" si="95"/>
        <v>-4.7860101242521859E-2</v>
      </c>
      <c r="O743" s="233">
        <f t="shared" si="96"/>
        <v>-8.6377603277569132E-2</v>
      </c>
      <c r="P743" s="233">
        <f t="shared" si="97"/>
        <v>-3.9848993288590602E-2</v>
      </c>
      <c r="Q743" s="233">
        <f t="shared" si="98"/>
        <v>3.3251231527093597E-2</v>
      </c>
      <c r="R743" s="233">
        <f t="shared" si="99"/>
        <v>1.8270401948842874E-2</v>
      </c>
    </row>
    <row r="744" spans="1:18" s="64" customFormat="1" ht="13">
      <c r="A744" s="426">
        <v>40527</v>
      </c>
      <c r="B744" s="228">
        <v>2047</v>
      </c>
      <c r="C744" s="293">
        <v>2687</v>
      </c>
      <c r="D744" s="228">
        <v>2234</v>
      </c>
      <c r="E744" s="228">
        <v>1659</v>
      </c>
      <c r="F744" s="228">
        <v>835</v>
      </c>
      <c r="H744" s="233">
        <f t="shared" si="90"/>
        <v>-0.42805252863928472</v>
      </c>
      <c r="I744" s="233">
        <f t="shared" si="91"/>
        <v>-0.48257269401116887</v>
      </c>
      <c r="J744" s="233">
        <f t="shared" si="92"/>
        <v>-0.39177783827933571</v>
      </c>
      <c r="K744" s="233">
        <f t="shared" si="93"/>
        <v>-0.31700288184438041</v>
      </c>
      <c r="L744" s="233">
        <f t="shared" si="94"/>
        <v>-0.32661290322580644</v>
      </c>
      <c r="M744" s="233"/>
      <c r="N744" s="233">
        <f t="shared" si="95"/>
        <v>-4.5242537313432835E-2</v>
      </c>
      <c r="O744" s="233">
        <f t="shared" si="96"/>
        <v>-5.1200564971751412E-2</v>
      </c>
      <c r="P744" s="233">
        <f t="shared" si="97"/>
        <v>-6.3704945515507122E-2</v>
      </c>
      <c r="Q744" s="233">
        <f t="shared" si="98"/>
        <v>1.4058679706601468E-2</v>
      </c>
      <c r="R744" s="233">
        <f t="shared" si="99"/>
        <v>1.5815085158150853E-2</v>
      </c>
    </row>
    <row r="745" spans="1:18" s="64" customFormat="1" ht="13">
      <c r="A745" s="426">
        <v>40528</v>
      </c>
      <c r="B745" s="228">
        <v>2028</v>
      </c>
      <c r="C745" s="293">
        <v>2709</v>
      </c>
      <c r="D745" s="228">
        <v>2147</v>
      </c>
      <c r="E745" s="228">
        <v>1642</v>
      </c>
      <c r="F745" s="228">
        <v>837</v>
      </c>
      <c r="H745" s="233">
        <f t="shared" si="90"/>
        <v>-0.42549575070821527</v>
      </c>
      <c r="I745" s="233">
        <f t="shared" si="91"/>
        <v>-0.47213561964146533</v>
      </c>
      <c r="J745" s="233">
        <f t="shared" si="92"/>
        <v>-0.39927252378287631</v>
      </c>
      <c r="K745" s="233">
        <f t="shared" si="93"/>
        <v>-0.32148760330578513</v>
      </c>
      <c r="L745" s="233">
        <f t="shared" si="94"/>
        <v>-0.32445520581113801</v>
      </c>
      <c r="M745" s="233"/>
      <c r="N745" s="233">
        <f t="shared" si="95"/>
        <v>-3.9317858834675506E-2</v>
      </c>
      <c r="O745" s="233">
        <f t="shared" si="96"/>
        <v>-8.0556572683998535E-3</v>
      </c>
      <c r="P745" s="233">
        <f t="shared" si="97"/>
        <v>-9.6380471380471386E-2</v>
      </c>
      <c r="Q745" s="233">
        <f t="shared" si="98"/>
        <v>-7.2551390568319227E-3</v>
      </c>
      <c r="R745" s="233">
        <f t="shared" si="99"/>
        <v>1.4545454545454545E-2</v>
      </c>
    </row>
    <row r="746" spans="1:18" s="64" customFormat="1" ht="13">
      <c r="A746" s="426">
        <v>40529</v>
      </c>
      <c r="B746" s="228">
        <v>1999</v>
      </c>
      <c r="C746" s="293">
        <v>2723</v>
      </c>
      <c r="D746" s="228">
        <v>2037</v>
      </c>
      <c r="E746" s="228">
        <v>1613</v>
      </c>
      <c r="F746" s="228">
        <v>839</v>
      </c>
      <c r="H746" s="233">
        <f t="shared" si="90"/>
        <v>-0.43177942012507109</v>
      </c>
      <c r="I746" s="233">
        <f t="shared" si="91"/>
        <v>-0.47167248738843615</v>
      </c>
      <c r="J746" s="233">
        <f t="shared" si="92"/>
        <v>-0.418830242510699</v>
      </c>
      <c r="K746" s="233">
        <f t="shared" si="93"/>
        <v>-0.33153750518027353</v>
      </c>
      <c r="L746" s="233">
        <f t="shared" si="94"/>
        <v>-0.31954582319545821</v>
      </c>
      <c r="M746" s="233"/>
      <c r="N746" s="233">
        <f t="shared" si="95"/>
        <v>-4.5823389021479713E-2</v>
      </c>
      <c r="O746" s="233">
        <f t="shared" si="96"/>
        <v>1.0764662212323682E-2</v>
      </c>
      <c r="P746" s="233">
        <f t="shared" si="97"/>
        <v>-0.13576580398812049</v>
      </c>
      <c r="Q746" s="233">
        <f t="shared" si="98"/>
        <v>-3.4131736526946108E-2</v>
      </c>
      <c r="R746" s="233">
        <f t="shared" si="99"/>
        <v>1.0843373493975903E-2</v>
      </c>
    </row>
    <row r="747" spans="1:18" s="64" customFormat="1" ht="13">
      <c r="A747" s="426">
        <v>40532</v>
      </c>
      <c r="B747" s="228">
        <v>1955</v>
      </c>
      <c r="C747" s="293">
        <v>2671</v>
      </c>
      <c r="D747" s="228">
        <v>1956</v>
      </c>
      <c r="E747" s="228">
        <v>1582</v>
      </c>
      <c r="F747" s="228">
        <v>838</v>
      </c>
      <c r="H747" s="233">
        <f t="shared" si="90"/>
        <v>-0.43724812895797349</v>
      </c>
      <c r="I747" s="233">
        <f t="shared" si="91"/>
        <v>-0.47862580519227016</v>
      </c>
      <c r="J747" s="233">
        <f t="shared" si="92"/>
        <v>-0.43205574912891986</v>
      </c>
      <c r="K747" s="233">
        <f t="shared" si="93"/>
        <v>-0.33136094674556216</v>
      </c>
      <c r="L747" s="233">
        <f t="shared" si="94"/>
        <v>-0.31703341483292585</v>
      </c>
      <c r="M747" s="233"/>
      <c r="N747" s="233">
        <f t="shared" si="95"/>
        <v>-5.828516377649326E-2</v>
      </c>
      <c r="O747" s="233">
        <f t="shared" si="96"/>
        <v>3.0041306796845663E-3</v>
      </c>
      <c r="P747" s="233">
        <f t="shared" si="97"/>
        <v>-0.15798536375376668</v>
      </c>
      <c r="Q747" s="233">
        <f t="shared" si="98"/>
        <v>-5.6648777579010136E-2</v>
      </c>
      <c r="R747" s="233">
        <f t="shared" si="99"/>
        <v>4.7961630695443642E-3</v>
      </c>
    </row>
    <row r="748" spans="1:18" s="64" customFormat="1" ht="13">
      <c r="A748" s="426">
        <v>40533</v>
      </c>
      <c r="B748" s="228">
        <v>1886</v>
      </c>
      <c r="C748" s="293">
        <v>2557</v>
      </c>
      <c r="D748" s="228">
        <v>1892</v>
      </c>
      <c r="E748" s="228">
        <v>1555</v>
      </c>
      <c r="F748" s="228">
        <v>836</v>
      </c>
      <c r="H748" s="233">
        <f t="shared" si="90"/>
        <v>-0.44135071090047395</v>
      </c>
      <c r="I748" s="233">
        <f t="shared" si="91"/>
        <v>-0.4754871794871795</v>
      </c>
      <c r="J748" s="233">
        <f t="shared" si="92"/>
        <v>-0.44935972060535506</v>
      </c>
      <c r="K748" s="233">
        <f t="shared" si="93"/>
        <v>-0.33547008547008544</v>
      </c>
      <c r="L748" s="233">
        <f t="shared" si="94"/>
        <v>-0.31079967023907668</v>
      </c>
      <c r="M748" s="233"/>
      <c r="N748" s="233">
        <f t="shared" si="95"/>
        <v>-8.8448525857902374E-2</v>
      </c>
      <c r="O748" s="233">
        <f t="shared" si="96"/>
        <v>-4.4469357249626307E-2</v>
      </c>
      <c r="P748" s="233">
        <f t="shared" si="97"/>
        <v>-0.17343818261249455</v>
      </c>
      <c r="Q748" s="233">
        <f t="shared" si="98"/>
        <v>-7.3301549463647198E-2</v>
      </c>
      <c r="R748" s="233">
        <f t="shared" si="99"/>
        <v>0</v>
      </c>
    </row>
    <row r="749" spans="1:18" s="64" customFormat="1" ht="13">
      <c r="A749" s="426">
        <v>40534</v>
      </c>
      <c r="B749" s="228">
        <v>1830</v>
      </c>
      <c r="C749" s="293">
        <v>2440</v>
      </c>
      <c r="D749" s="228">
        <v>1873</v>
      </c>
      <c r="E749" s="228">
        <v>1539</v>
      </c>
      <c r="F749" s="228">
        <v>835</v>
      </c>
      <c r="H749" s="233">
        <f t="shared" si="90"/>
        <v>-0.43830570902394106</v>
      </c>
      <c r="I749" s="233">
        <f t="shared" si="91"/>
        <v>-0.46561541830924225</v>
      </c>
      <c r="J749" s="233">
        <f t="shared" si="92"/>
        <v>-0.45678654292343385</v>
      </c>
      <c r="K749" s="233">
        <f t="shared" si="93"/>
        <v>-0.33720930232558138</v>
      </c>
      <c r="L749" s="233">
        <f t="shared" si="94"/>
        <v>-0.30358632193494578</v>
      </c>
      <c r="M749" s="233"/>
      <c r="N749" s="233">
        <f t="shared" si="95"/>
        <v>-0.10600879335613092</v>
      </c>
      <c r="O749" s="233">
        <f t="shared" si="96"/>
        <v>-9.1924078898399708E-2</v>
      </c>
      <c r="P749" s="233">
        <f t="shared" si="97"/>
        <v>-0.16159355416293644</v>
      </c>
      <c r="Q749" s="233">
        <f t="shared" si="98"/>
        <v>-7.2332730560578665E-2</v>
      </c>
      <c r="R749" s="233">
        <f t="shared" si="99"/>
        <v>0</v>
      </c>
    </row>
    <row r="750" spans="1:18" s="64" customFormat="1" ht="13">
      <c r="A750" s="426">
        <v>40535</v>
      </c>
      <c r="B750" s="228">
        <v>1795</v>
      </c>
      <c r="C750" s="293">
        <v>2379</v>
      </c>
      <c r="D750" s="228">
        <v>1857</v>
      </c>
      <c r="E750" s="228">
        <v>1517</v>
      </c>
      <c r="F750" s="228">
        <v>834</v>
      </c>
      <c r="H750" s="233">
        <f t="shared" si="90"/>
        <v>-0.43088142041851618</v>
      </c>
      <c r="I750" s="233">
        <f t="shared" si="91"/>
        <v>-0.44467787114845936</v>
      </c>
      <c r="J750" s="233">
        <f t="shared" si="92"/>
        <v>-0.46329479768786125</v>
      </c>
      <c r="K750" s="233">
        <f t="shared" si="93"/>
        <v>-0.33957335655202436</v>
      </c>
      <c r="L750" s="233">
        <f t="shared" si="94"/>
        <v>-0.30092204526404026</v>
      </c>
      <c r="M750" s="233"/>
      <c r="N750" s="233">
        <f t="shared" si="95"/>
        <v>-0.11489151873767259</v>
      </c>
      <c r="O750" s="233">
        <f t="shared" si="96"/>
        <v>-0.12181616832779624</v>
      </c>
      <c r="P750" s="233">
        <f t="shared" si="97"/>
        <v>-0.13507219375873311</v>
      </c>
      <c r="Q750" s="233">
        <f t="shared" si="98"/>
        <v>-7.6126674786845316E-2</v>
      </c>
      <c r="R750" s="233">
        <f t="shared" si="99"/>
        <v>-3.5842293906810036E-3</v>
      </c>
    </row>
    <row r="751" spans="1:18" s="64" customFormat="1" ht="13">
      <c r="A751" s="426">
        <v>40536</v>
      </c>
      <c r="B751" s="228">
        <v>1773</v>
      </c>
      <c r="C751" s="293">
        <v>2346</v>
      </c>
      <c r="D751" s="228">
        <v>1845</v>
      </c>
      <c r="E751" s="228">
        <v>1493</v>
      </c>
      <c r="F751" s="228">
        <v>829</v>
      </c>
      <c r="H751" s="233">
        <f t="shared" si="90"/>
        <v>-0.42115572967678744</v>
      </c>
      <c r="I751" s="233">
        <f t="shared" si="91"/>
        <v>-0.41945063103192282</v>
      </c>
      <c r="J751" s="233">
        <f t="shared" si="92"/>
        <v>-0.47255574614065182</v>
      </c>
      <c r="K751" s="233">
        <f t="shared" si="93"/>
        <v>-0.34054770318021199</v>
      </c>
      <c r="L751" s="233">
        <f t="shared" si="94"/>
        <v>-0.30101180438448566</v>
      </c>
      <c r="M751" s="233"/>
      <c r="N751" s="233">
        <f t="shared" si="95"/>
        <v>-0.11305652826413207</v>
      </c>
      <c r="O751" s="233">
        <f t="shared" si="96"/>
        <v>-0.1384502387073081</v>
      </c>
      <c r="P751" s="233">
        <f t="shared" si="97"/>
        <v>-9.4256259204712811E-2</v>
      </c>
      <c r="Q751" s="233">
        <f t="shared" si="98"/>
        <v>-7.4395536267823928E-2</v>
      </c>
      <c r="R751" s="233">
        <f t="shared" si="99"/>
        <v>-1.1918951132300357E-2</v>
      </c>
    </row>
    <row r="752" spans="1:18" s="64" customFormat="1" ht="13">
      <c r="A752" s="426">
        <v>40547</v>
      </c>
      <c r="B752" s="228">
        <v>1693</v>
      </c>
      <c r="C752" s="293">
        <v>2285</v>
      </c>
      <c r="D752" s="228">
        <v>1798</v>
      </c>
      <c r="E752" s="228">
        <v>1421</v>
      </c>
      <c r="F752" s="228">
        <v>807</v>
      </c>
      <c r="H752" s="233">
        <f t="shared" si="90"/>
        <v>-0.43996030433344357</v>
      </c>
      <c r="I752" s="233">
        <f t="shared" si="91"/>
        <v>-0.41664539188154198</v>
      </c>
      <c r="J752" s="233">
        <f t="shared" si="92"/>
        <v>-0.49266365688487584</v>
      </c>
      <c r="K752" s="233">
        <f t="shared" si="93"/>
        <v>-0.36731967943009797</v>
      </c>
      <c r="L752" s="233">
        <f t="shared" si="94"/>
        <v>-0.31202046035805625</v>
      </c>
      <c r="M752" s="233"/>
      <c r="N752" s="233">
        <f t="shared" si="95"/>
        <v>-0.1340153452685422</v>
      </c>
      <c r="O752" s="233">
        <f t="shared" si="96"/>
        <v>-0.14451516286035193</v>
      </c>
      <c r="P752" s="233">
        <f t="shared" si="97"/>
        <v>-8.0777096114519428E-2</v>
      </c>
      <c r="Q752" s="233">
        <f t="shared" si="98"/>
        <v>-0.10176991150442478</v>
      </c>
      <c r="R752" s="233">
        <f t="shared" si="99"/>
        <v>-3.6992840095465392E-2</v>
      </c>
    </row>
    <row r="753" spans="1:18" s="64" customFormat="1" ht="13">
      <c r="A753" s="426">
        <v>40548</v>
      </c>
      <c r="B753" s="228">
        <v>1621</v>
      </c>
      <c r="C753" s="293">
        <v>2137</v>
      </c>
      <c r="D753" s="228">
        <v>1824</v>
      </c>
      <c r="E753" s="228">
        <v>1386</v>
      </c>
      <c r="F753" s="228">
        <v>787</v>
      </c>
      <c r="H753" s="233">
        <f t="shared" si="90"/>
        <v>-0.46056572379367722</v>
      </c>
      <c r="I753" s="233">
        <f t="shared" si="91"/>
        <v>-0.45021867764342682</v>
      </c>
      <c r="J753" s="233">
        <f t="shared" si="92"/>
        <v>-0.48864592094196801</v>
      </c>
      <c r="K753" s="233">
        <f t="shared" si="93"/>
        <v>-0.37679856115107913</v>
      </c>
      <c r="L753" s="233">
        <f t="shared" si="94"/>
        <v>-0.32096635030198445</v>
      </c>
      <c r="M753" s="233"/>
      <c r="N753" s="233">
        <f t="shared" si="95"/>
        <v>-0.14050901378579003</v>
      </c>
      <c r="O753" s="233">
        <f t="shared" si="96"/>
        <v>-0.16425498631208446</v>
      </c>
      <c r="P753" s="233">
        <f t="shared" si="97"/>
        <v>-3.5940803382663845E-2</v>
      </c>
      <c r="Q753" s="233">
        <f t="shared" si="98"/>
        <v>-0.10868167202572347</v>
      </c>
      <c r="R753" s="233">
        <f t="shared" si="99"/>
        <v>-5.861244019138756E-2</v>
      </c>
    </row>
    <row r="754" spans="1:18" s="64" customFormat="1" ht="13">
      <c r="A754" s="426">
        <v>40549</v>
      </c>
      <c r="B754" s="228">
        <v>1544</v>
      </c>
      <c r="C754" s="293">
        <v>1963</v>
      </c>
      <c r="D754" s="228">
        <v>1882</v>
      </c>
      <c r="E754" s="228">
        <v>1352</v>
      </c>
      <c r="F754" s="228">
        <v>774</v>
      </c>
      <c r="H754" s="233">
        <f t="shared" si="90"/>
        <v>-0.50828025477707006</v>
      </c>
      <c r="I754" s="233">
        <f t="shared" si="91"/>
        <v>-0.53228496545151294</v>
      </c>
      <c r="J754" s="233">
        <f t="shared" si="92"/>
        <v>-0.50771645304734503</v>
      </c>
      <c r="K754" s="233">
        <f t="shared" si="93"/>
        <v>-0.3920863309352518</v>
      </c>
      <c r="L754" s="233">
        <f t="shared" si="94"/>
        <v>-0.32754126846220677</v>
      </c>
      <c r="M754" s="233"/>
      <c r="N754" s="233">
        <f t="shared" si="95"/>
        <v>-0.15628415300546447</v>
      </c>
      <c r="O754" s="233">
        <f t="shared" si="96"/>
        <v>-0.19549180327868854</v>
      </c>
      <c r="P754" s="233">
        <f t="shared" si="97"/>
        <v>4.8051254671649763E-3</v>
      </c>
      <c r="Q754" s="233">
        <f t="shared" si="98"/>
        <v>-0.12150747238466536</v>
      </c>
      <c r="R754" s="233">
        <f t="shared" si="99"/>
        <v>-7.3053892215568864E-2</v>
      </c>
    </row>
    <row r="755" spans="1:18" s="64" customFormat="1" ht="13">
      <c r="A755" s="426">
        <v>40550</v>
      </c>
      <c r="B755" s="228">
        <v>1519</v>
      </c>
      <c r="C755" s="293">
        <v>1865</v>
      </c>
      <c r="D755" s="228">
        <v>1936</v>
      </c>
      <c r="E755" s="228">
        <v>1341</v>
      </c>
      <c r="F755" s="228">
        <v>770</v>
      </c>
      <c r="H755" s="233">
        <f t="shared" si="90"/>
        <v>-0.53547400611620799</v>
      </c>
      <c r="I755" s="233">
        <f t="shared" si="91"/>
        <v>-0.57910178289325209</v>
      </c>
      <c r="J755" s="233">
        <f t="shared" si="92"/>
        <v>-0.51636272795403448</v>
      </c>
      <c r="K755" s="233">
        <f t="shared" si="93"/>
        <v>-0.40558510638297873</v>
      </c>
      <c r="L755" s="233">
        <f t="shared" si="94"/>
        <v>-0.33333333333333331</v>
      </c>
      <c r="M755" s="233"/>
      <c r="N755" s="233">
        <f t="shared" si="95"/>
        <v>-0.15376044568245126</v>
      </c>
      <c r="O755" s="233">
        <f t="shared" si="96"/>
        <v>-0.21605716687683901</v>
      </c>
      <c r="P755" s="233">
        <f t="shared" si="97"/>
        <v>4.2541733979536887E-2</v>
      </c>
      <c r="Q755" s="233">
        <f t="shared" si="98"/>
        <v>-0.11601845748187212</v>
      </c>
      <c r="R755" s="233">
        <f t="shared" si="99"/>
        <v>-7.6738609112709827E-2</v>
      </c>
    </row>
    <row r="756" spans="1:18" s="64" customFormat="1" ht="13">
      <c r="A756" s="426">
        <v>40553</v>
      </c>
      <c r="B756" s="228">
        <v>1495</v>
      </c>
      <c r="C756" s="293">
        <v>1788</v>
      </c>
      <c r="D756" s="228">
        <v>1964</v>
      </c>
      <c r="E756" s="228">
        <v>1345</v>
      </c>
      <c r="F756" s="228">
        <v>765</v>
      </c>
      <c r="H756" s="233">
        <f t="shared" si="90"/>
        <v>-0.54127032832157107</v>
      </c>
      <c r="I756" s="233">
        <f t="shared" si="91"/>
        <v>-0.57959087702798029</v>
      </c>
      <c r="J756" s="233">
        <f t="shared" si="92"/>
        <v>-0.52353226589034452</v>
      </c>
      <c r="K756" s="233">
        <f t="shared" si="93"/>
        <v>-0.42000862440707204</v>
      </c>
      <c r="L756" s="233">
        <f t="shared" si="94"/>
        <v>-0.34108527131782945</v>
      </c>
      <c r="M756" s="233"/>
      <c r="N756" s="233">
        <f t="shared" si="95"/>
        <v>-0.15679639029892836</v>
      </c>
      <c r="O756" s="233">
        <f t="shared" si="96"/>
        <v>-0.23785166240409208</v>
      </c>
      <c r="P756" s="233">
        <f t="shared" si="97"/>
        <v>6.449864498644986E-2</v>
      </c>
      <c r="Q756" s="233">
        <f t="shared" si="98"/>
        <v>-9.9129269926322844E-2</v>
      </c>
      <c r="R756" s="233">
        <f t="shared" si="99"/>
        <v>-7.7201447527141129E-2</v>
      </c>
    </row>
    <row r="757" spans="1:18" s="64" customFormat="1" ht="13">
      <c r="A757" s="426">
        <v>40554</v>
      </c>
      <c r="B757" s="228">
        <v>1480</v>
      </c>
      <c r="C757" s="293">
        <v>1719</v>
      </c>
      <c r="D757" s="228">
        <v>1975</v>
      </c>
      <c r="E757" s="228">
        <v>1350</v>
      </c>
      <c r="F757" s="228">
        <v>760</v>
      </c>
      <c r="H757" s="233">
        <f t="shared" si="90"/>
        <v>-0.53000952683391556</v>
      </c>
      <c r="I757" s="233">
        <f t="shared" si="91"/>
        <v>-0.55047071129707115</v>
      </c>
      <c r="J757" s="233">
        <f t="shared" si="92"/>
        <v>-0.52841451766953196</v>
      </c>
      <c r="K757" s="233">
        <f t="shared" si="93"/>
        <v>-0.43157894736842106</v>
      </c>
      <c r="L757" s="233">
        <f t="shared" si="94"/>
        <v>-0.34987168520102652</v>
      </c>
      <c r="M757" s="233"/>
      <c r="N757" s="233">
        <f t="shared" si="95"/>
        <v>-0.125812167749557</v>
      </c>
      <c r="O757" s="233">
        <f t="shared" si="96"/>
        <v>-0.24770240700218818</v>
      </c>
      <c r="P757" s="233">
        <f t="shared" si="97"/>
        <v>9.8442714126807565E-2</v>
      </c>
      <c r="Q757" s="233">
        <f t="shared" si="98"/>
        <v>-4.9964813511611542E-2</v>
      </c>
      <c r="R757" s="233">
        <f t="shared" si="99"/>
        <v>-5.8240396530359353E-2</v>
      </c>
    </row>
    <row r="758" spans="1:18" s="64" customFormat="1" ht="13">
      <c r="A758" s="426">
        <v>40555</v>
      </c>
      <c r="B758" s="228">
        <v>1453</v>
      </c>
      <c r="C758" s="293">
        <v>1637</v>
      </c>
      <c r="D758" s="228">
        <v>1970</v>
      </c>
      <c r="E758" s="228">
        <v>1360</v>
      </c>
      <c r="F758" s="228">
        <v>758</v>
      </c>
      <c r="H758" s="233">
        <f t="shared" si="90"/>
        <v>-0.53726114649681533</v>
      </c>
      <c r="I758" s="233">
        <f t="shared" si="91"/>
        <v>-0.56147870345566564</v>
      </c>
      <c r="J758" s="233">
        <f t="shared" si="92"/>
        <v>-0.53295400663821713</v>
      </c>
      <c r="K758" s="233">
        <f t="shared" si="93"/>
        <v>-0.43755169561621177</v>
      </c>
      <c r="L758" s="233">
        <f t="shared" si="94"/>
        <v>-0.35598980458793544</v>
      </c>
      <c r="M758" s="233"/>
      <c r="N758" s="233">
        <f t="shared" si="95"/>
        <v>-0.10363972856261566</v>
      </c>
      <c r="O758" s="233">
        <f t="shared" si="96"/>
        <v>-0.23397285914833879</v>
      </c>
      <c r="P758" s="233">
        <f t="shared" si="97"/>
        <v>8.0043859649122806E-2</v>
      </c>
      <c r="Q758" s="233">
        <f t="shared" si="98"/>
        <v>-1.875901875901876E-2</v>
      </c>
      <c r="R758" s="233">
        <f t="shared" si="99"/>
        <v>-3.6848792884371026E-2</v>
      </c>
    </row>
    <row r="759" spans="1:18" s="64" customFormat="1" ht="13">
      <c r="A759" s="426">
        <v>40556</v>
      </c>
      <c r="B759" s="228">
        <v>1438</v>
      </c>
      <c r="C759" s="293">
        <v>1607</v>
      </c>
      <c r="D759" s="228">
        <v>1949</v>
      </c>
      <c r="E759" s="228">
        <v>1362</v>
      </c>
      <c r="F759" s="228">
        <v>760</v>
      </c>
      <c r="H759" s="233">
        <f t="shared" si="90"/>
        <v>-0.54320203303684877</v>
      </c>
      <c r="I759" s="233">
        <f t="shared" si="91"/>
        <v>-0.56777837547068322</v>
      </c>
      <c r="J759" s="233">
        <f t="shared" si="92"/>
        <v>-0.53858901515151514</v>
      </c>
      <c r="K759" s="233">
        <f t="shared" si="93"/>
        <v>-0.44453507340946169</v>
      </c>
      <c r="L759" s="233">
        <f t="shared" si="94"/>
        <v>-0.35702199661590522</v>
      </c>
      <c r="M759" s="233"/>
      <c r="N759" s="233">
        <f t="shared" si="95"/>
        <v>-6.8652849740932637E-2</v>
      </c>
      <c r="O759" s="233">
        <f t="shared" si="96"/>
        <v>-0.18135506877228733</v>
      </c>
      <c r="P759" s="233">
        <f t="shared" si="97"/>
        <v>3.5600425079702444E-2</v>
      </c>
      <c r="Q759" s="233">
        <f t="shared" si="98"/>
        <v>7.3964497041420114E-3</v>
      </c>
      <c r="R759" s="233">
        <f t="shared" si="99"/>
        <v>-1.8087855297157621E-2</v>
      </c>
    </row>
    <row r="760" spans="1:18" s="64" customFormat="1" ht="13">
      <c r="A760" s="426">
        <v>40557</v>
      </c>
      <c r="B760" s="228">
        <v>1439</v>
      </c>
      <c r="C760" s="293">
        <v>1594</v>
      </c>
      <c r="D760" s="228">
        <v>1923</v>
      </c>
      <c r="E760" s="228">
        <v>1393</v>
      </c>
      <c r="F760" s="228">
        <v>765</v>
      </c>
      <c r="H760" s="233">
        <f t="shared" si="90"/>
        <v>-0.54462025316455698</v>
      </c>
      <c r="I760" s="233">
        <f t="shared" si="91"/>
        <v>-0.57595105081138598</v>
      </c>
      <c r="J760" s="233">
        <f t="shared" si="92"/>
        <v>-0.53729547641963427</v>
      </c>
      <c r="K760" s="233">
        <f t="shared" si="93"/>
        <v>-0.4443558037495014</v>
      </c>
      <c r="L760" s="233">
        <f t="shared" si="94"/>
        <v>-0.35443037974683544</v>
      </c>
      <c r="M760" s="233"/>
      <c r="N760" s="233">
        <f t="shared" si="95"/>
        <v>-5.2666227781435156E-2</v>
      </c>
      <c r="O760" s="233">
        <f t="shared" si="96"/>
        <v>-0.1453083109919571</v>
      </c>
      <c r="P760" s="233">
        <f t="shared" si="97"/>
        <v>-6.7148760330578514E-3</v>
      </c>
      <c r="Q760" s="233">
        <f t="shared" si="98"/>
        <v>3.877703206562267E-2</v>
      </c>
      <c r="R760" s="233">
        <f t="shared" si="99"/>
        <v>-6.4935064935064939E-3</v>
      </c>
    </row>
    <row r="761" spans="1:18" s="64" customFormat="1" ht="13">
      <c r="A761" s="426">
        <v>40560</v>
      </c>
      <c r="B761" s="228">
        <v>1439</v>
      </c>
      <c r="C761" s="293">
        <v>1590</v>
      </c>
      <c r="D761" s="228">
        <v>1887</v>
      </c>
      <c r="E761" s="228">
        <v>1413</v>
      </c>
      <c r="F761" s="228">
        <v>773</v>
      </c>
      <c r="H761" s="233">
        <f t="shared" si="90"/>
        <v>-0.54677165354330703</v>
      </c>
      <c r="I761" s="233">
        <f t="shared" si="91"/>
        <v>-0.58861578266494174</v>
      </c>
      <c r="J761" s="233">
        <f t="shared" si="92"/>
        <v>-0.52836790802299427</v>
      </c>
      <c r="K761" s="233">
        <f t="shared" si="93"/>
        <v>-0.44413847364280096</v>
      </c>
      <c r="L761" s="233">
        <f t="shared" si="94"/>
        <v>-0.34932659932659932</v>
      </c>
      <c r="M761" s="233"/>
      <c r="N761" s="233">
        <f t="shared" si="95"/>
        <v>-3.7458193979933108E-2</v>
      </c>
      <c r="O761" s="233">
        <f t="shared" si="96"/>
        <v>-0.11073825503355705</v>
      </c>
      <c r="P761" s="233">
        <f t="shared" si="97"/>
        <v>-3.9205702647657839E-2</v>
      </c>
      <c r="Q761" s="233">
        <f t="shared" si="98"/>
        <v>5.0557620817843867E-2</v>
      </c>
      <c r="R761" s="233">
        <f t="shared" si="99"/>
        <v>1.045751633986928E-2</v>
      </c>
    </row>
    <row r="762" spans="1:18" s="64" customFormat="1" ht="13">
      <c r="A762" s="426">
        <v>40561</v>
      </c>
      <c r="B762" s="228">
        <v>1432</v>
      </c>
      <c r="C762" s="293">
        <v>1586</v>
      </c>
      <c r="D762" s="228">
        <v>1840</v>
      </c>
      <c r="E762" s="228">
        <v>1429</v>
      </c>
      <c r="F762" s="228">
        <v>777</v>
      </c>
      <c r="H762" s="233">
        <f t="shared" si="90"/>
        <v>-0.55734157650695515</v>
      </c>
      <c r="I762" s="233">
        <f t="shared" si="91"/>
        <v>-0.61709319169483345</v>
      </c>
      <c r="J762" s="233">
        <f t="shared" si="92"/>
        <v>-0.52170522485053283</v>
      </c>
      <c r="K762" s="233">
        <f t="shared" si="93"/>
        <v>-0.43850687622789786</v>
      </c>
      <c r="L762" s="233">
        <f t="shared" si="94"/>
        <v>-0.34705882352941175</v>
      </c>
      <c r="M762" s="233"/>
      <c r="N762" s="233">
        <f t="shared" si="95"/>
        <v>-3.2432432432432434E-2</v>
      </c>
      <c r="O762" s="233">
        <f t="shared" si="96"/>
        <v>-7.7370564281559043E-2</v>
      </c>
      <c r="P762" s="233">
        <f t="shared" si="97"/>
        <v>-6.8354430379746839E-2</v>
      </c>
      <c r="Q762" s="233">
        <f t="shared" si="98"/>
        <v>5.8518518518518518E-2</v>
      </c>
      <c r="R762" s="233">
        <f t="shared" si="99"/>
        <v>2.2368421052631579E-2</v>
      </c>
    </row>
    <row r="763" spans="1:18" s="64" customFormat="1" ht="13">
      <c r="A763" s="426">
        <v>40562</v>
      </c>
      <c r="B763" s="228">
        <v>1411</v>
      </c>
      <c r="C763" s="293">
        <v>1572</v>
      </c>
      <c r="D763" s="228">
        <v>1776</v>
      </c>
      <c r="E763" s="228">
        <v>1437</v>
      </c>
      <c r="F763" s="228">
        <v>782</v>
      </c>
      <c r="H763" s="233">
        <f t="shared" si="90"/>
        <v>-0.57229463473779929</v>
      </c>
      <c r="I763" s="233">
        <f t="shared" si="91"/>
        <v>-0.6406857142857143</v>
      </c>
      <c r="J763" s="233">
        <f t="shared" si="92"/>
        <v>-0.52576769025367154</v>
      </c>
      <c r="K763" s="233">
        <f t="shared" si="93"/>
        <v>-0.43313609467455622</v>
      </c>
      <c r="L763" s="233">
        <f t="shared" si="94"/>
        <v>-0.34833333333333333</v>
      </c>
      <c r="M763" s="233"/>
      <c r="N763" s="233">
        <f t="shared" si="95"/>
        <v>-2.8905712319339298E-2</v>
      </c>
      <c r="O763" s="233">
        <f t="shared" si="96"/>
        <v>-3.9706780696395848E-2</v>
      </c>
      <c r="P763" s="233">
        <f t="shared" si="97"/>
        <v>-9.847715736040609E-2</v>
      </c>
      <c r="Q763" s="233">
        <f t="shared" si="98"/>
        <v>5.6617647058823529E-2</v>
      </c>
      <c r="R763" s="233">
        <f t="shared" si="99"/>
        <v>3.1662269129287601E-2</v>
      </c>
    </row>
    <row r="764" spans="1:18" s="64" customFormat="1" ht="13">
      <c r="A764" s="426">
        <v>40563</v>
      </c>
      <c r="B764" s="228">
        <v>1393</v>
      </c>
      <c r="C764" s="293">
        <v>1566</v>
      </c>
      <c r="D764" s="228">
        <v>1710</v>
      </c>
      <c r="E764" s="228">
        <v>1438</v>
      </c>
      <c r="F764" s="228">
        <v>783</v>
      </c>
      <c r="H764" s="233">
        <f t="shared" si="90"/>
        <v>-0.57723823975720789</v>
      </c>
      <c r="I764" s="233">
        <f t="shared" si="91"/>
        <v>-0.64497846293357519</v>
      </c>
      <c r="J764" s="233">
        <f t="shared" si="92"/>
        <v>-0.53507340946166393</v>
      </c>
      <c r="K764" s="233">
        <f t="shared" si="93"/>
        <v>-0.43094578551642265</v>
      </c>
      <c r="L764" s="233">
        <f t="shared" si="94"/>
        <v>-0.35020746887966803</v>
      </c>
      <c r="M764" s="233"/>
      <c r="N764" s="233">
        <f t="shared" si="95"/>
        <v>-3.129346314325452E-2</v>
      </c>
      <c r="O764" s="233">
        <f t="shared" si="96"/>
        <v>-2.5513378967019291E-2</v>
      </c>
      <c r="P764" s="233">
        <f t="shared" si="97"/>
        <v>-0.12262698819907646</v>
      </c>
      <c r="Q764" s="233">
        <f t="shared" si="98"/>
        <v>5.5800293685756244E-2</v>
      </c>
      <c r="R764" s="233">
        <f t="shared" si="99"/>
        <v>3.0263157894736843E-2</v>
      </c>
    </row>
    <row r="765" spans="1:18" s="64" customFormat="1" ht="13">
      <c r="A765" s="426">
        <v>40564</v>
      </c>
      <c r="B765" s="228">
        <v>1370</v>
      </c>
      <c r="C765" s="293">
        <v>1556</v>
      </c>
      <c r="D765" s="228">
        <v>1650</v>
      </c>
      <c r="E765" s="228">
        <v>1427</v>
      </c>
      <c r="F765" s="228">
        <v>777</v>
      </c>
      <c r="H765" s="233">
        <f t="shared" si="90"/>
        <v>-0.57294264339152123</v>
      </c>
      <c r="I765" s="233">
        <f t="shared" si="91"/>
        <v>-0.62721609966459035</v>
      </c>
      <c r="J765" s="233">
        <f t="shared" si="92"/>
        <v>-0.5444505797901712</v>
      </c>
      <c r="K765" s="233">
        <f t="shared" si="93"/>
        <v>-0.43147410358565735</v>
      </c>
      <c r="L765" s="233">
        <f t="shared" si="94"/>
        <v>-0.35785123966942151</v>
      </c>
      <c r="M765" s="233"/>
      <c r="N765" s="233">
        <f t="shared" si="95"/>
        <v>-4.794996525364837E-2</v>
      </c>
      <c r="O765" s="233">
        <f t="shared" si="96"/>
        <v>-2.3839397741530741E-2</v>
      </c>
      <c r="P765" s="233">
        <f t="shared" si="97"/>
        <v>-0.1419656786271451</v>
      </c>
      <c r="Q765" s="233">
        <f t="shared" si="98"/>
        <v>2.4407753050969132E-2</v>
      </c>
      <c r="R765" s="233">
        <f t="shared" si="99"/>
        <v>1.5686274509803921E-2</v>
      </c>
    </row>
    <row r="766" spans="1:18" s="64" customFormat="1" ht="13">
      <c r="A766" s="426">
        <v>40567</v>
      </c>
      <c r="B766" s="228">
        <v>1345</v>
      </c>
      <c r="C766" s="293">
        <v>1541</v>
      </c>
      <c r="D766" s="228">
        <v>1593</v>
      </c>
      <c r="E766" s="228">
        <v>1414</v>
      </c>
      <c r="F766" s="228">
        <v>770</v>
      </c>
      <c r="H766" s="233">
        <f t="shared" ref="H766:H829" si="100">(B766-B515)/B515</f>
        <v>-0.57409753008233055</v>
      </c>
      <c r="I766" s="233">
        <f t="shared" ref="I766:I829" si="101">(C766-C515)/C515</f>
        <v>-0.62034983986203496</v>
      </c>
      <c r="J766" s="233">
        <f t="shared" ref="J766:J829" si="102">(D766-D515)/D515</f>
        <v>-0.55614377263861803</v>
      </c>
      <c r="K766" s="233">
        <f t="shared" ref="K766:K829" si="103">(E766-E515)/E515</f>
        <v>-0.43167202572347269</v>
      </c>
      <c r="L766" s="233">
        <f t="shared" ref="L766:L829" si="104">(F766-F515)/F515</f>
        <v>-0.36625514403292181</v>
      </c>
      <c r="M766" s="233"/>
      <c r="N766" s="233">
        <f t="shared" si="95"/>
        <v>-6.5323141070187635E-2</v>
      </c>
      <c r="O766" s="233">
        <f t="shared" si="96"/>
        <v>-3.0817610062893082E-2</v>
      </c>
      <c r="P766" s="233">
        <f t="shared" si="97"/>
        <v>-0.15580286168521462</v>
      </c>
      <c r="Q766" s="233">
        <f t="shared" si="98"/>
        <v>7.0771408351026188E-4</v>
      </c>
      <c r="R766" s="233">
        <f t="shared" si="99"/>
        <v>-3.8809831824062097E-3</v>
      </c>
    </row>
    <row r="767" spans="1:18" s="64" customFormat="1" ht="13">
      <c r="A767" s="426">
        <v>40568</v>
      </c>
      <c r="B767" s="228">
        <v>1292</v>
      </c>
      <c r="C767" s="293">
        <v>1494</v>
      </c>
      <c r="D767" s="228">
        <v>1512</v>
      </c>
      <c r="E767" s="228">
        <v>1371</v>
      </c>
      <c r="F767" s="228">
        <v>762</v>
      </c>
      <c r="H767" s="233">
        <f t="shared" si="100"/>
        <v>-0.59242902208201897</v>
      </c>
      <c r="I767" s="233">
        <f t="shared" si="101"/>
        <v>-0.63516483516483513</v>
      </c>
      <c r="J767" s="233">
        <f t="shared" si="102"/>
        <v>-0.5808150817854173</v>
      </c>
      <c r="K767" s="233">
        <f t="shared" si="103"/>
        <v>-0.44313566206336313</v>
      </c>
      <c r="L767" s="233">
        <f t="shared" si="104"/>
        <v>-0.37128712871287128</v>
      </c>
      <c r="M767" s="233"/>
      <c r="N767" s="233">
        <f t="shared" si="95"/>
        <v>-9.7765363128491614E-2</v>
      </c>
      <c r="O767" s="233">
        <f t="shared" si="96"/>
        <v>-5.8007566204287514E-2</v>
      </c>
      <c r="P767" s="233">
        <f t="shared" si="97"/>
        <v>-0.17826086956521739</v>
      </c>
      <c r="Q767" s="233">
        <f t="shared" si="98"/>
        <v>-4.0587823652904129E-2</v>
      </c>
      <c r="R767" s="233">
        <f t="shared" si="99"/>
        <v>-1.9305019305019305E-2</v>
      </c>
    </row>
    <row r="768" spans="1:18" s="64" customFormat="1" ht="13">
      <c r="A768" s="426">
        <v>40569</v>
      </c>
      <c r="B768" s="228">
        <v>1234</v>
      </c>
      <c r="C768" s="293">
        <v>1447</v>
      </c>
      <c r="D768" s="228">
        <v>1427</v>
      </c>
      <c r="E768" s="228">
        <v>1318</v>
      </c>
      <c r="F768" s="228">
        <v>749</v>
      </c>
      <c r="H768" s="233">
        <f t="shared" si="100"/>
        <v>-0.61485642946317098</v>
      </c>
      <c r="I768" s="233">
        <f t="shared" si="101"/>
        <v>-0.65224705599615473</v>
      </c>
      <c r="J768" s="233">
        <f t="shared" si="102"/>
        <v>-0.6102157880360557</v>
      </c>
      <c r="K768" s="233">
        <f t="shared" si="103"/>
        <v>-0.46182115149040426</v>
      </c>
      <c r="L768" s="233">
        <f t="shared" si="104"/>
        <v>-0.38099173553719007</v>
      </c>
      <c r="M768" s="233"/>
      <c r="N768" s="233">
        <f t="shared" si="95"/>
        <v>-0.1254429482636428</v>
      </c>
      <c r="O768" s="233">
        <f t="shared" si="96"/>
        <v>-7.9516539440203565E-2</v>
      </c>
      <c r="P768" s="233">
        <f t="shared" si="97"/>
        <v>-0.196509009009009</v>
      </c>
      <c r="Q768" s="233">
        <f t="shared" si="98"/>
        <v>-8.2811412665274878E-2</v>
      </c>
      <c r="R768" s="233">
        <f t="shared" si="99"/>
        <v>-4.2199488491048591E-2</v>
      </c>
    </row>
    <row r="769" spans="1:18" s="64" customFormat="1" ht="13">
      <c r="A769" s="426">
        <v>40570</v>
      </c>
      <c r="B769" s="228">
        <v>1186</v>
      </c>
      <c r="C769" s="293">
        <v>1403</v>
      </c>
      <c r="D769" s="228">
        <v>1381</v>
      </c>
      <c r="E769" s="228">
        <v>1273</v>
      </c>
      <c r="F769" s="228">
        <v>737</v>
      </c>
      <c r="H769" s="233">
        <f t="shared" si="100"/>
        <v>-0.63201985727582999</v>
      </c>
      <c r="I769" s="233">
        <f t="shared" si="101"/>
        <v>-0.66627021883920079</v>
      </c>
      <c r="J769" s="233">
        <f t="shared" si="102"/>
        <v>-0.62756202804746497</v>
      </c>
      <c r="K769" s="233">
        <f t="shared" si="103"/>
        <v>-0.47591601482091395</v>
      </c>
      <c r="L769" s="233">
        <f t="shared" si="104"/>
        <v>-0.38990066225165565</v>
      </c>
      <c r="M769" s="233"/>
      <c r="N769" s="233">
        <f t="shared" si="95"/>
        <v>-0.14860014357501794</v>
      </c>
      <c r="O769" s="233">
        <f t="shared" si="96"/>
        <v>-0.10408684546615581</v>
      </c>
      <c r="P769" s="233">
        <f t="shared" si="97"/>
        <v>-0.19239766081871346</v>
      </c>
      <c r="Q769" s="233">
        <f t="shared" si="98"/>
        <v>-0.11474269819193324</v>
      </c>
      <c r="R769" s="233">
        <f t="shared" si="99"/>
        <v>-5.8748403575989781E-2</v>
      </c>
    </row>
    <row r="770" spans="1:18" s="64" customFormat="1" ht="13">
      <c r="A770" s="426">
        <v>40571</v>
      </c>
      <c r="B770" s="228">
        <v>1137</v>
      </c>
      <c r="C770" s="293">
        <v>1368</v>
      </c>
      <c r="D770" s="228">
        <v>1337</v>
      </c>
      <c r="E770" s="228">
        <v>1209</v>
      </c>
      <c r="F770" s="228">
        <v>722</v>
      </c>
      <c r="H770" s="233">
        <f t="shared" si="100"/>
        <v>-0.64524180967238687</v>
      </c>
      <c r="I770" s="233">
        <f t="shared" si="101"/>
        <v>-0.67374195087049848</v>
      </c>
      <c r="J770" s="233">
        <f t="shared" si="102"/>
        <v>-0.6381596752368065</v>
      </c>
      <c r="K770" s="233">
        <f t="shared" si="103"/>
        <v>-0.4951983298538622</v>
      </c>
      <c r="L770" s="233">
        <f t="shared" si="104"/>
        <v>-0.39983374896093099</v>
      </c>
      <c r="M770" s="233"/>
      <c r="N770" s="233">
        <f t="shared" si="95"/>
        <v>-0.17007299270072992</v>
      </c>
      <c r="O770" s="233">
        <f t="shared" si="96"/>
        <v>-0.12082262210796915</v>
      </c>
      <c r="P770" s="233">
        <f t="shared" si="97"/>
        <v>-0.1896969696969697</v>
      </c>
      <c r="Q770" s="233">
        <f t="shared" si="98"/>
        <v>-0.15276804484933426</v>
      </c>
      <c r="R770" s="233">
        <f t="shared" si="99"/>
        <v>-7.0785070785070792E-2</v>
      </c>
    </row>
    <row r="771" spans="1:18" s="64" customFormat="1" ht="13">
      <c r="A771" s="426">
        <v>40574</v>
      </c>
      <c r="B771" s="228">
        <v>1107</v>
      </c>
      <c r="C771" s="293">
        <v>1351</v>
      </c>
      <c r="D771" s="228">
        <v>1310</v>
      </c>
      <c r="E771" s="228">
        <v>1177</v>
      </c>
      <c r="F771" s="228">
        <v>707</v>
      </c>
      <c r="H771" s="233">
        <f t="shared" si="100"/>
        <v>-0.64496472097498392</v>
      </c>
      <c r="I771" s="233">
        <f t="shared" si="101"/>
        <v>-0.66384672804180145</v>
      </c>
      <c r="J771" s="233">
        <f t="shared" si="102"/>
        <v>-0.6391184573002755</v>
      </c>
      <c r="K771" s="233">
        <f t="shared" si="103"/>
        <v>-0.50042444821731746</v>
      </c>
      <c r="L771" s="233">
        <f t="shared" si="104"/>
        <v>-0.40687919463087246</v>
      </c>
      <c r="M771" s="233"/>
      <c r="N771" s="233">
        <f t="shared" si="95"/>
        <v>-0.17695167286245353</v>
      </c>
      <c r="O771" s="233">
        <f t="shared" si="96"/>
        <v>-0.12329656067488644</v>
      </c>
      <c r="P771" s="233">
        <f t="shared" si="97"/>
        <v>-0.17765222849968612</v>
      </c>
      <c r="Q771" s="233">
        <f t="shared" si="98"/>
        <v>-0.1676096181046676</v>
      </c>
      <c r="R771" s="233">
        <f t="shared" si="99"/>
        <v>-8.1818181818181818E-2</v>
      </c>
    </row>
    <row r="772" spans="1:18" s="64" customFormat="1" ht="13">
      <c r="A772" s="426">
        <v>40575</v>
      </c>
      <c r="B772" s="228">
        <v>1084</v>
      </c>
      <c r="C772" s="293">
        <v>1337</v>
      </c>
      <c r="D772" s="228">
        <v>1299</v>
      </c>
      <c r="E772" s="228">
        <v>1148</v>
      </c>
      <c r="F772" s="228">
        <v>690</v>
      </c>
      <c r="H772" s="233">
        <f t="shared" si="100"/>
        <v>-0.63415457306783662</v>
      </c>
      <c r="I772" s="233">
        <f t="shared" si="101"/>
        <v>-0.6392336751214247</v>
      </c>
      <c r="J772" s="233">
        <f t="shared" si="102"/>
        <v>-0.63128015895543566</v>
      </c>
      <c r="K772" s="233">
        <f t="shared" si="103"/>
        <v>-0.50367488110678771</v>
      </c>
      <c r="L772" s="233">
        <f t="shared" si="104"/>
        <v>-0.4137638062871708</v>
      </c>
      <c r="M772" s="233"/>
      <c r="N772" s="233">
        <f t="shared" si="95"/>
        <v>-0.1609907120743034</v>
      </c>
      <c r="O772" s="233">
        <f t="shared" si="96"/>
        <v>-0.10508701472556894</v>
      </c>
      <c r="P772" s="233">
        <f t="shared" si="97"/>
        <v>-0.14087301587301587</v>
      </c>
      <c r="Q772" s="233">
        <f t="shared" si="98"/>
        <v>-0.16265499635302699</v>
      </c>
      <c r="R772" s="233">
        <f t="shared" si="99"/>
        <v>-9.4488188976377951E-2</v>
      </c>
    </row>
    <row r="773" spans="1:18" s="64" customFormat="1" ht="13">
      <c r="A773" s="426">
        <v>40576</v>
      </c>
      <c r="B773" s="228">
        <v>1064</v>
      </c>
      <c r="C773" s="293">
        <v>1321</v>
      </c>
      <c r="D773" s="228">
        <v>1296</v>
      </c>
      <c r="E773" s="228">
        <v>1121</v>
      </c>
      <c r="F773" s="228">
        <v>676</v>
      </c>
      <c r="H773" s="233">
        <f t="shared" si="100"/>
        <v>-0.6264044943820225</v>
      </c>
      <c r="I773" s="233">
        <f t="shared" si="101"/>
        <v>-0.62192329708070981</v>
      </c>
      <c r="J773" s="233">
        <f t="shared" si="102"/>
        <v>-0.62105263157894741</v>
      </c>
      <c r="K773" s="233">
        <f t="shared" si="103"/>
        <v>-0.50638485248789078</v>
      </c>
      <c r="L773" s="233">
        <f t="shared" si="104"/>
        <v>-0.41874462596732587</v>
      </c>
      <c r="M773" s="233"/>
      <c r="N773" s="233">
        <f t="shared" si="95"/>
        <v>-0.13776337115072934</v>
      </c>
      <c r="O773" s="233">
        <f t="shared" si="96"/>
        <v>-8.707671043538355E-2</v>
      </c>
      <c r="P773" s="233">
        <f t="shared" si="97"/>
        <v>-9.1800981079187105E-2</v>
      </c>
      <c r="Q773" s="233">
        <f t="shared" si="98"/>
        <v>-0.14946889226100152</v>
      </c>
      <c r="R773" s="233">
        <f t="shared" si="99"/>
        <v>-9.7463284379172233E-2</v>
      </c>
    </row>
    <row r="774" spans="1:18" s="64" customFormat="1" ht="13">
      <c r="A774" s="426">
        <v>40577</v>
      </c>
      <c r="B774" s="228">
        <v>1045</v>
      </c>
      <c r="C774" s="293">
        <v>1298</v>
      </c>
      <c r="D774" s="228">
        <v>1311</v>
      </c>
      <c r="E774" s="228">
        <v>1101</v>
      </c>
      <c r="F774" s="228">
        <v>658</v>
      </c>
      <c r="H774" s="233">
        <f t="shared" si="100"/>
        <v>-0.61930783242258647</v>
      </c>
      <c r="I774" s="233">
        <f t="shared" si="101"/>
        <v>-0.60868254446789272</v>
      </c>
      <c r="J774" s="233">
        <f t="shared" si="102"/>
        <v>-0.60248635536688899</v>
      </c>
      <c r="K774" s="233">
        <f t="shared" si="103"/>
        <v>-0.50694133452754142</v>
      </c>
      <c r="L774" s="233">
        <f t="shared" si="104"/>
        <v>-0.42782608695652175</v>
      </c>
      <c r="M774" s="233"/>
      <c r="N774" s="233">
        <f t="shared" si="95"/>
        <v>-0.11888701517706576</v>
      </c>
      <c r="O774" s="233">
        <f t="shared" si="96"/>
        <v>-7.4839629365645047E-2</v>
      </c>
      <c r="P774" s="233">
        <f t="shared" si="97"/>
        <v>-5.0687907313540913E-2</v>
      </c>
      <c r="Q774" s="233">
        <f t="shared" si="98"/>
        <v>-0.13511390416339356</v>
      </c>
      <c r="R774" s="233">
        <f t="shared" si="99"/>
        <v>-0.10719131614654002</v>
      </c>
    </row>
    <row r="775" spans="1:18" s="64" customFormat="1" ht="13">
      <c r="A775" s="426">
        <v>40578</v>
      </c>
      <c r="B775" s="228">
        <v>1043</v>
      </c>
      <c r="C775" s="293">
        <v>1299</v>
      </c>
      <c r="D775" s="228">
        <v>1348</v>
      </c>
      <c r="E775" s="228">
        <v>1090</v>
      </c>
      <c r="F775" s="228">
        <v>643</v>
      </c>
      <c r="H775" s="233">
        <f t="shared" si="100"/>
        <v>-0.61241174284652544</v>
      </c>
      <c r="I775" s="233">
        <f t="shared" si="101"/>
        <v>-0.60660205935796485</v>
      </c>
      <c r="J775" s="233">
        <f t="shared" si="102"/>
        <v>-0.57124681933842236</v>
      </c>
      <c r="K775" s="233">
        <f t="shared" si="103"/>
        <v>-0.50656405613399724</v>
      </c>
      <c r="L775" s="233">
        <f t="shared" si="104"/>
        <v>-0.4349736379613357</v>
      </c>
      <c r="M775" s="233"/>
      <c r="N775" s="233">
        <f t="shared" si="95"/>
        <v>-8.2673702726473175E-2</v>
      </c>
      <c r="O775" s="233">
        <f t="shared" si="96"/>
        <v>-5.0438596491228067E-2</v>
      </c>
      <c r="P775" s="233">
        <f t="shared" si="97"/>
        <v>8.2273747195213166E-3</v>
      </c>
      <c r="Q775" s="233">
        <f t="shared" si="98"/>
        <v>-9.8428453267162944E-2</v>
      </c>
      <c r="R775" s="233">
        <f t="shared" si="99"/>
        <v>-0.10941828254847645</v>
      </c>
    </row>
    <row r="776" spans="1:18" s="64" customFormat="1" ht="13">
      <c r="A776" s="426">
        <v>40581</v>
      </c>
      <c r="B776" s="228">
        <v>1045</v>
      </c>
      <c r="C776" s="293">
        <v>1281</v>
      </c>
      <c r="D776" s="228">
        <v>1395</v>
      </c>
      <c r="E776" s="228">
        <v>1086</v>
      </c>
      <c r="F776" s="228">
        <v>637</v>
      </c>
      <c r="H776" s="233">
        <f t="shared" si="100"/>
        <v>-0.60905349794238683</v>
      </c>
      <c r="I776" s="233">
        <f t="shared" si="101"/>
        <v>-0.61287398005439708</v>
      </c>
      <c r="J776" s="233">
        <f t="shared" si="102"/>
        <v>-0.55000000000000004</v>
      </c>
      <c r="K776" s="233">
        <f t="shared" si="103"/>
        <v>-0.5032021957913998</v>
      </c>
      <c r="L776" s="233">
        <f t="shared" si="104"/>
        <v>-0.43428063943161632</v>
      </c>
      <c r="M776" s="233"/>
      <c r="N776" s="233">
        <f t="shared" si="95"/>
        <v>-5.6007226738934053E-2</v>
      </c>
      <c r="O776" s="233">
        <f t="shared" si="96"/>
        <v>-5.181347150259067E-2</v>
      </c>
      <c r="P776" s="233">
        <f t="shared" si="97"/>
        <v>6.4885496183206104E-2</v>
      </c>
      <c r="Q776" s="233">
        <f t="shared" si="98"/>
        <v>-7.7315208156329654E-2</v>
      </c>
      <c r="R776" s="233">
        <f t="shared" si="99"/>
        <v>-9.9009900990099015E-2</v>
      </c>
    </row>
    <row r="777" spans="1:18" s="64" customFormat="1" ht="13">
      <c r="A777" s="426">
        <v>40582</v>
      </c>
      <c r="B777" s="228">
        <v>1064</v>
      </c>
      <c r="C777" s="293">
        <v>1289</v>
      </c>
      <c r="D777" s="228">
        <v>1464</v>
      </c>
      <c r="E777" s="228">
        <v>1091</v>
      </c>
      <c r="F777" s="228">
        <v>634</v>
      </c>
      <c r="H777" s="233">
        <f t="shared" si="100"/>
        <v>-0.60372439478584727</v>
      </c>
      <c r="I777" s="233">
        <f t="shared" si="101"/>
        <v>-0.61762088401067927</v>
      </c>
      <c r="J777" s="233">
        <f t="shared" si="102"/>
        <v>-0.529109038275973</v>
      </c>
      <c r="K777" s="233">
        <f t="shared" si="103"/>
        <v>-0.49653899400092294</v>
      </c>
      <c r="L777" s="233">
        <f t="shared" si="104"/>
        <v>-0.43139013452914798</v>
      </c>
      <c r="M777" s="233"/>
      <c r="N777" s="233">
        <f t="shared" ref="N777:N840" si="105">((B777-(LOOKUP(A772,B772)))/(LOOKUP(A772,B772)))</f>
        <v>-1.8450184501845018E-2</v>
      </c>
      <c r="O777" s="233">
        <f t="shared" ref="O777:O840" si="106">((C777-(LOOKUP(A772,C772)))/(LOOKUP(A772,C772)))</f>
        <v>-3.5901271503365743E-2</v>
      </c>
      <c r="P777" s="233">
        <f t="shared" ref="P777:P840" si="107">((D777-(LOOKUP(A772,D772)))/(LOOKUP(A772,D772)))</f>
        <v>0.12702078521939955</v>
      </c>
      <c r="Q777" s="233">
        <f t="shared" ref="Q777:Q840" si="108">((E777-(LOOKUP(A772,E772)))/(LOOKUP(A772,E772)))</f>
        <v>-4.9651567944250873E-2</v>
      </c>
      <c r="R777" s="233">
        <f t="shared" ref="R777:R840" si="109">((F777-(LOOKUP(A772,F772)))/(LOOKUP(A772,F772)))</f>
        <v>-8.1159420289855067E-2</v>
      </c>
    </row>
    <row r="778" spans="1:18" s="64" customFormat="1" ht="13">
      <c r="A778" s="426">
        <v>40583</v>
      </c>
      <c r="B778" s="228">
        <v>1092</v>
      </c>
      <c r="C778" s="293">
        <v>1334</v>
      </c>
      <c r="D778" s="228">
        <v>1519</v>
      </c>
      <c r="E778" s="228">
        <v>1099</v>
      </c>
      <c r="F778" s="228">
        <v>635</v>
      </c>
      <c r="H778" s="233">
        <f t="shared" si="100"/>
        <v>-0.59779005524861883</v>
      </c>
      <c r="I778" s="233">
        <f t="shared" si="101"/>
        <v>-0.6160046056419114</v>
      </c>
      <c r="J778" s="233">
        <f t="shared" si="102"/>
        <v>-0.51639605221267115</v>
      </c>
      <c r="K778" s="233">
        <f t="shared" si="103"/>
        <v>-0.49025974025974028</v>
      </c>
      <c r="L778" s="233">
        <f t="shared" si="104"/>
        <v>-0.42009132420091322</v>
      </c>
      <c r="M778" s="233"/>
      <c r="N778" s="233">
        <f t="shared" si="105"/>
        <v>2.6315789473684209E-2</v>
      </c>
      <c r="O778" s="233">
        <f t="shared" si="106"/>
        <v>9.8410295230885701E-3</v>
      </c>
      <c r="P778" s="233">
        <f t="shared" si="107"/>
        <v>0.17206790123456789</v>
      </c>
      <c r="Q778" s="233">
        <f t="shared" si="108"/>
        <v>-1.9625334522747548E-2</v>
      </c>
      <c r="R778" s="233">
        <f t="shared" si="109"/>
        <v>-6.0650887573964495E-2</v>
      </c>
    </row>
    <row r="779" spans="1:18" s="64" customFormat="1" ht="13">
      <c r="A779" s="426">
        <v>40584</v>
      </c>
      <c r="B779" s="228">
        <v>1136</v>
      </c>
      <c r="C779" s="293">
        <v>1411</v>
      </c>
      <c r="D779" s="228">
        <v>1567</v>
      </c>
      <c r="E779" s="228">
        <v>1120</v>
      </c>
      <c r="F779" s="228">
        <v>640</v>
      </c>
      <c r="H779" s="233">
        <f t="shared" si="100"/>
        <v>-0.58265980896399705</v>
      </c>
      <c r="I779" s="233">
        <f t="shared" si="101"/>
        <v>-0.59857752489331439</v>
      </c>
      <c r="J779" s="233">
        <f t="shared" si="102"/>
        <v>-0.50127307447485681</v>
      </c>
      <c r="K779" s="233">
        <f t="shared" si="103"/>
        <v>-0.47687996263428306</v>
      </c>
      <c r="L779" s="233">
        <f t="shared" si="104"/>
        <v>-0.40520446096654272</v>
      </c>
      <c r="M779" s="233"/>
      <c r="N779" s="233">
        <f t="shared" si="105"/>
        <v>8.7081339712918662E-2</v>
      </c>
      <c r="O779" s="233">
        <f t="shared" si="106"/>
        <v>8.705701078582434E-2</v>
      </c>
      <c r="P779" s="233">
        <f t="shared" si="107"/>
        <v>0.19527078565980169</v>
      </c>
      <c r="Q779" s="233">
        <f t="shared" si="108"/>
        <v>1.725703905540418E-2</v>
      </c>
      <c r="R779" s="233">
        <f t="shared" si="109"/>
        <v>-2.7355623100303952E-2</v>
      </c>
    </row>
    <row r="780" spans="1:18" s="64" customFormat="1" ht="13">
      <c r="A780" s="426">
        <v>40585</v>
      </c>
      <c r="B780" s="228">
        <v>1178</v>
      </c>
      <c r="C780" s="293">
        <v>1475</v>
      </c>
      <c r="D780" s="228">
        <v>1620</v>
      </c>
      <c r="E780" s="228">
        <v>1132</v>
      </c>
      <c r="F780" s="228">
        <v>649</v>
      </c>
      <c r="H780" s="233">
        <f t="shared" si="100"/>
        <v>-0.56467110125646713</v>
      </c>
      <c r="I780" s="233">
        <f t="shared" si="101"/>
        <v>-0.57687894434882392</v>
      </c>
      <c r="J780" s="233">
        <f t="shared" si="102"/>
        <v>-0.48209718670076729</v>
      </c>
      <c r="K780" s="233">
        <f t="shared" si="103"/>
        <v>-0.46804511278195488</v>
      </c>
      <c r="L780" s="233">
        <f t="shared" si="104"/>
        <v>-0.39289055191768008</v>
      </c>
      <c r="M780" s="233"/>
      <c r="N780" s="233">
        <f t="shared" si="105"/>
        <v>0.12943432406519656</v>
      </c>
      <c r="O780" s="233">
        <f t="shared" si="106"/>
        <v>0.13548883756735949</v>
      </c>
      <c r="P780" s="233">
        <f t="shared" si="107"/>
        <v>0.20178041543026706</v>
      </c>
      <c r="Q780" s="233">
        <f t="shared" si="108"/>
        <v>3.8532110091743121E-2</v>
      </c>
      <c r="R780" s="233">
        <f t="shared" si="109"/>
        <v>9.3312597200622092E-3</v>
      </c>
    </row>
    <row r="781" spans="1:18" s="64" customFormat="1" ht="13">
      <c r="A781" s="426">
        <v>40588</v>
      </c>
      <c r="B781" s="228">
        <v>1206</v>
      </c>
      <c r="C781" s="293">
        <v>1494</v>
      </c>
      <c r="D781" s="228">
        <v>1688</v>
      </c>
      <c r="E781" s="228">
        <v>1154</v>
      </c>
      <c r="F781" s="228">
        <v>651</v>
      </c>
      <c r="H781" s="233">
        <f t="shared" si="100"/>
        <v>-0.54144486692015215</v>
      </c>
      <c r="I781" s="233">
        <f t="shared" si="101"/>
        <v>-0.54864048338368576</v>
      </c>
      <c r="J781" s="233">
        <f t="shared" si="102"/>
        <v>-0.45319080012957563</v>
      </c>
      <c r="K781" s="233">
        <f t="shared" si="103"/>
        <v>-0.45333964945523447</v>
      </c>
      <c r="L781" s="233">
        <f t="shared" si="104"/>
        <v>-0.38410596026490068</v>
      </c>
      <c r="M781" s="233"/>
      <c r="N781" s="233">
        <f t="shared" si="105"/>
        <v>0.15406698564593302</v>
      </c>
      <c r="O781" s="233">
        <f t="shared" si="106"/>
        <v>0.16627634660421545</v>
      </c>
      <c r="P781" s="233">
        <f t="shared" si="107"/>
        <v>0.21003584229390682</v>
      </c>
      <c r="Q781" s="233">
        <f t="shared" si="108"/>
        <v>6.2615101289134445E-2</v>
      </c>
      <c r="R781" s="233">
        <f t="shared" si="109"/>
        <v>2.197802197802198E-2</v>
      </c>
    </row>
    <row r="782" spans="1:18" s="64" customFormat="1" ht="13">
      <c r="A782" s="426">
        <v>40589</v>
      </c>
      <c r="B782" s="228">
        <v>1236</v>
      </c>
      <c r="C782" s="293">
        <v>1488</v>
      </c>
      <c r="D782" s="228">
        <v>1803</v>
      </c>
      <c r="E782" s="228">
        <v>1172</v>
      </c>
      <c r="F782" s="228">
        <v>655</v>
      </c>
      <c r="H782" s="233">
        <f t="shared" si="100"/>
        <v>-0.52</v>
      </c>
      <c r="I782" s="233">
        <f t="shared" si="101"/>
        <v>-0.53846153846153844</v>
      </c>
      <c r="J782" s="233">
        <f t="shared" si="102"/>
        <v>-0.40788177339901477</v>
      </c>
      <c r="K782" s="233">
        <f t="shared" si="103"/>
        <v>-0.43545279383429675</v>
      </c>
      <c r="L782" s="233">
        <f t="shared" si="104"/>
        <v>-0.37320574162679426</v>
      </c>
      <c r="M782" s="233"/>
      <c r="N782" s="233">
        <f t="shared" si="105"/>
        <v>0.16165413533834586</v>
      </c>
      <c r="O782" s="233">
        <f t="shared" si="106"/>
        <v>0.15438324282389448</v>
      </c>
      <c r="P782" s="233">
        <f t="shared" si="107"/>
        <v>0.23155737704918034</v>
      </c>
      <c r="Q782" s="233">
        <f t="shared" si="108"/>
        <v>7.4243813015582041E-2</v>
      </c>
      <c r="R782" s="233">
        <f t="shared" si="109"/>
        <v>3.3123028391167195E-2</v>
      </c>
    </row>
    <row r="783" spans="1:18" s="64" customFormat="1" ht="13">
      <c r="A783" s="426">
        <v>40590</v>
      </c>
      <c r="B783" s="228">
        <v>1271</v>
      </c>
      <c r="C783" s="293">
        <v>1477</v>
      </c>
      <c r="D783" s="228">
        <v>1930</v>
      </c>
      <c r="E783" s="228">
        <v>1199</v>
      </c>
      <c r="F783" s="228">
        <v>658</v>
      </c>
      <c r="H783" s="233">
        <f t="shared" si="100"/>
        <v>-0.50563982886036563</v>
      </c>
      <c r="I783" s="233">
        <f t="shared" si="101"/>
        <v>-0.54679349493709728</v>
      </c>
      <c r="J783" s="233">
        <f t="shared" si="102"/>
        <v>-0.36261558784676357</v>
      </c>
      <c r="K783" s="233">
        <f t="shared" si="103"/>
        <v>-0.41455078125</v>
      </c>
      <c r="L783" s="233">
        <f t="shared" si="104"/>
        <v>-0.36608863198458574</v>
      </c>
      <c r="M783" s="233"/>
      <c r="N783" s="233">
        <f t="shared" si="105"/>
        <v>0.16391941391941392</v>
      </c>
      <c r="O783" s="233">
        <f t="shared" si="106"/>
        <v>0.10719640179910045</v>
      </c>
      <c r="P783" s="233">
        <f t="shared" si="107"/>
        <v>0.2705727452271231</v>
      </c>
      <c r="Q783" s="233">
        <f t="shared" si="108"/>
        <v>9.0991810737033663E-2</v>
      </c>
      <c r="R783" s="233">
        <f t="shared" si="109"/>
        <v>3.6220472440944881E-2</v>
      </c>
    </row>
    <row r="784" spans="1:18" s="64" customFormat="1" ht="13">
      <c r="A784" s="426">
        <v>40591</v>
      </c>
      <c r="B784" s="228">
        <v>1292</v>
      </c>
      <c r="C784" s="293">
        <v>1455</v>
      </c>
      <c r="D784" s="228">
        <v>1997</v>
      </c>
      <c r="E784" s="228">
        <v>1233</v>
      </c>
      <c r="F784" s="228">
        <v>664</v>
      </c>
      <c r="H784" s="233">
        <f t="shared" si="100"/>
        <v>-0.49649259547934527</v>
      </c>
      <c r="I784" s="233">
        <f t="shared" si="101"/>
        <v>-0.55504587155963303</v>
      </c>
      <c r="J784" s="233">
        <f t="shared" si="102"/>
        <v>-0.33676519428761209</v>
      </c>
      <c r="K784" s="233">
        <f t="shared" si="103"/>
        <v>-0.39410319410319411</v>
      </c>
      <c r="L784" s="233">
        <f t="shared" si="104"/>
        <v>-0.35845410628019325</v>
      </c>
      <c r="M784" s="233"/>
      <c r="N784" s="233">
        <f t="shared" si="105"/>
        <v>0.13732394366197184</v>
      </c>
      <c r="O784" s="233">
        <f t="shared" si="106"/>
        <v>3.1183557760453579E-2</v>
      </c>
      <c r="P784" s="233">
        <f t="shared" si="107"/>
        <v>0.27440970006381621</v>
      </c>
      <c r="Q784" s="233">
        <f t="shared" si="108"/>
        <v>0.10089285714285715</v>
      </c>
      <c r="R784" s="233">
        <f t="shared" si="109"/>
        <v>3.7499999999999999E-2</v>
      </c>
    </row>
    <row r="785" spans="1:18" s="64" customFormat="1" ht="13">
      <c r="A785" s="426">
        <v>40592</v>
      </c>
      <c r="B785" s="228">
        <v>1301</v>
      </c>
      <c r="C785" s="293">
        <v>1442</v>
      </c>
      <c r="D785" s="228">
        <v>2004</v>
      </c>
      <c r="E785" s="228">
        <v>1267</v>
      </c>
      <c r="F785" s="228">
        <v>670</v>
      </c>
      <c r="H785" s="233">
        <f t="shared" si="100"/>
        <v>-0.49923017705927636</v>
      </c>
      <c r="I785" s="233">
        <f t="shared" si="101"/>
        <v>-0.57337278106508871</v>
      </c>
      <c r="J785" s="233">
        <f t="shared" si="102"/>
        <v>-0.33664349553128103</v>
      </c>
      <c r="K785" s="233">
        <f t="shared" si="103"/>
        <v>-0.37524654832347137</v>
      </c>
      <c r="L785" s="233">
        <f t="shared" si="104"/>
        <v>-0.35014548981571292</v>
      </c>
      <c r="M785" s="233"/>
      <c r="N785" s="233">
        <f t="shared" si="105"/>
        <v>0.10441426146010187</v>
      </c>
      <c r="O785" s="233">
        <f t="shared" si="106"/>
        <v>-2.2372881355932205E-2</v>
      </c>
      <c r="P785" s="233">
        <f t="shared" si="107"/>
        <v>0.23703703703703705</v>
      </c>
      <c r="Q785" s="233">
        <f t="shared" si="108"/>
        <v>0.11925795053003534</v>
      </c>
      <c r="R785" s="233">
        <f t="shared" si="109"/>
        <v>3.2357473035439135E-2</v>
      </c>
    </row>
    <row r="786" spans="1:18" s="64" customFormat="1" ht="13">
      <c r="A786" s="426">
        <v>40595</v>
      </c>
      <c r="B786" s="228">
        <v>1295</v>
      </c>
      <c r="C786" s="293">
        <v>1424</v>
      </c>
      <c r="D786" s="228">
        <v>1980</v>
      </c>
      <c r="E786" s="228">
        <v>1283</v>
      </c>
      <c r="F786" s="228">
        <v>673</v>
      </c>
      <c r="H786" s="233">
        <f t="shared" si="100"/>
        <v>-0.51334084930477264</v>
      </c>
      <c r="I786" s="233">
        <f t="shared" si="101"/>
        <v>-0.59579903491342601</v>
      </c>
      <c r="J786" s="233">
        <f t="shared" si="102"/>
        <v>-0.35714285714285715</v>
      </c>
      <c r="K786" s="233">
        <f t="shared" si="103"/>
        <v>-0.36766880236569738</v>
      </c>
      <c r="L786" s="233">
        <f t="shared" si="104"/>
        <v>-0.34660194174757281</v>
      </c>
      <c r="M786" s="233"/>
      <c r="N786" s="233">
        <f t="shared" si="105"/>
        <v>7.3797678275290213E-2</v>
      </c>
      <c r="O786" s="233">
        <f t="shared" si="106"/>
        <v>-4.6854082998661312E-2</v>
      </c>
      <c r="P786" s="233">
        <f t="shared" si="107"/>
        <v>0.17298578199052134</v>
      </c>
      <c r="Q786" s="233">
        <f t="shared" si="108"/>
        <v>0.11178509532062392</v>
      </c>
      <c r="R786" s="233">
        <f t="shared" si="109"/>
        <v>3.3794162826420893E-2</v>
      </c>
    </row>
    <row r="787" spans="1:18" s="64" customFormat="1" ht="13">
      <c r="A787" s="426">
        <v>40596</v>
      </c>
      <c r="B787" s="228">
        <v>1279</v>
      </c>
      <c r="C787" s="293">
        <v>1390</v>
      </c>
      <c r="D787" s="228">
        <v>1919</v>
      </c>
      <c r="E787" s="228">
        <v>1309</v>
      </c>
      <c r="F787" s="228">
        <v>678</v>
      </c>
      <c r="H787" s="233">
        <f t="shared" si="100"/>
        <v>-0.52699704142011838</v>
      </c>
      <c r="I787" s="233">
        <f t="shared" si="101"/>
        <v>-0.61064425770308128</v>
      </c>
      <c r="J787" s="233">
        <f t="shared" si="102"/>
        <v>-0.38846398980242192</v>
      </c>
      <c r="K787" s="233">
        <f t="shared" si="103"/>
        <v>-0.36239649293716514</v>
      </c>
      <c r="L787" s="233">
        <f t="shared" si="104"/>
        <v>-0.34995206136145734</v>
      </c>
      <c r="M787" s="233"/>
      <c r="N787" s="233">
        <f t="shared" si="105"/>
        <v>3.4789644012944987E-2</v>
      </c>
      <c r="O787" s="233">
        <f t="shared" si="106"/>
        <v>-6.5860215053763438E-2</v>
      </c>
      <c r="P787" s="233">
        <f t="shared" si="107"/>
        <v>6.4337215751525234E-2</v>
      </c>
      <c r="Q787" s="233">
        <f t="shared" si="108"/>
        <v>0.11689419795221843</v>
      </c>
      <c r="R787" s="233">
        <f t="shared" si="109"/>
        <v>3.5114503816793895E-2</v>
      </c>
    </row>
    <row r="788" spans="1:18" s="64" customFormat="1" ht="13">
      <c r="A788" s="426">
        <v>40597</v>
      </c>
      <c r="B788" s="228">
        <v>1253</v>
      </c>
      <c r="C788" s="293">
        <v>1345</v>
      </c>
      <c r="D788" s="228">
        <v>1845</v>
      </c>
      <c r="E788" s="228">
        <v>1334</v>
      </c>
      <c r="F788" s="228">
        <v>681</v>
      </c>
      <c r="H788" s="233">
        <f t="shared" si="100"/>
        <v>-0.53831982313927784</v>
      </c>
      <c r="I788" s="233">
        <f t="shared" si="101"/>
        <v>-0.61757179414273533</v>
      </c>
      <c r="J788" s="233">
        <f t="shared" si="102"/>
        <v>-0.41962881409248193</v>
      </c>
      <c r="K788" s="233">
        <f t="shared" si="103"/>
        <v>-0.35772749157438616</v>
      </c>
      <c r="L788" s="233">
        <f t="shared" si="104"/>
        <v>-0.35450236966824644</v>
      </c>
      <c r="M788" s="233"/>
      <c r="N788" s="233">
        <f t="shared" si="105"/>
        <v>-1.4162077104642014E-2</v>
      </c>
      <c r="O788" s="233">
        <f t="shared" si="106"/>
        <v>-8.9370345294515915E-2</v>
      </c>
      <c r="P788" s="233">
        <f t="shared" si="107"/>
        <v>-4.4041450777202069E-2</v>
      </c>
      <c r="Q788" s="233">
        <f t="shared" si="108"/>
        <v>0.11259382819015847</v>
      </c>
      <c r="R788" s="233">
        <f t="shared" si="109"/>
        <v>3.4954407294832825E-2</v>
      </c>
    </row>
    <row r="789" spans="1:18" s="64" customFormat="1" ht="13">
      <c r="A789" s="426">
        <v>40598</v>
      </c>
      <c r="B789" s="228">
        <v>1242</v>
      </c>
      <c r="C789" s="293">
        <v>1319</v>
      </c>
      <c r="D789" s="228">
        <v>1813</v>
      </c>
      <c r="E789" s="228">
        <v>1362</v>
      </c>
      <c r="F789" s="228">
        <v>686</v>
      </c>
      <c r="H789" s="233">
        <f t="shared" si="100"/>
        <v>-0.54355016538037482</v>
      </c>
      <c r="I789" s="233">
        <f t="shared" si="101"/>
        <v>-0.6205408515535098</v>
      </c>
      <c r="J789" s="233">
        <f t="shared" si="102"/>
        <v>-0.43660658794282164</v>
      </c>
      <c r="K789" s="233">
        <f t="shared" si="103"/>
        <v>-0.35235378031383735</v>
      </c>
      <c r="L789" s="233">
        <f t="shared" si="104"/>
        <v>-0.3570759137769447</v>
      </c>
      <c r="M789" s="233"/>
      <c r="N789" s="233">
        <f t="shared" si="105"/>
        <v>-3.8699690402476783E-2</v>
      </c>
      <c r="O789" s="233">
        <f t="shared" si="106"/>
        <v>-9.3470790378006874E-2</v>
      </c>
      <c r="P789" s="233">
        <f t="shared" si="107"/>
        <v>-9.2138207310966447E-2</v>
      </c>
      <c r="Q789" s="233">
        <f t="shared" si="108"/>
        <v>0.10462287104622871</v>
      </c>
      <c r="R789" s="233">
        <f t="shared" si="109"/>
        <v>3.313253012048193E-2</v>
      </c>
    </row>
    <row r="790" spans="1:18" s="64" customFormat="1" ht="13">
      <c r="A790" s="426">
        <v>40599</v>
      </c>
      <c r="B790" s="228">
        <v>1245</v>
      </c>
      <c r="C790" s="293">
        <v>1315</v>
      </c>
      <c r="D790" s="228">
        <v>1812</v>
      </c>
      <c r="E790" s="228">
        <v>1385</v>
      </c>
      <c r="F790" s="228">
        <v>688</v>
      </c>
      <c r="H790" s="233">
        <f t="shared" si="100"/>
        <v>-0.54295154185022021</v>
      </c>
      <c r="I790" s="233">
        <f t="shared" si="101"/>
        <v>-0.61232311320754718</v>
      </c>
      <c r="J790" s="233">
        <f t="shared" si="102"/>
        <v>-0.44108574953732266</v>
      </c>
      <c r="K790" s="233">
        <f t="shared" si="103"/>
        <v>-0.35820203892493047</v>
      </c>
      <c r="L790" s="233">
        <f t="shared" si="104"/>
        <v>-0.36822773186409552</v>
      </c>
      <c r="M790" s="233"/>
      <c r="N790" s="233">
        <f t="shared" si="105"/>
        <v>-4.3043812451960033E-2</v>
      </c>
      <c r="O790" s="233">
        <f t="shared" si="106"/>
        <v>-8.8072122052704579E-2</v>
      </c>
      <c r="P790" s="233">
        <f t="shared" si="107"/>
        <v>-9.580838323353294E-2</v>
      </c>
      <c r="Q790" s="233">
        <f t="shared" si="108"/>
        <v>9.3133385951065503E-2</v>
      </c>
      <c r="R790" s="233">
        <f t="shared" si="109"/>
        <v>2.6865671641791045E-2</v>
      </c>
    </row>
    <row r="791" spans="1:18" s="64" customFormat="1" ht="13">
      <c r="A791" s="426">
        <v>40602</v>
      </c>
      <c r="B791" s="228">
        <v>1251</v>
      </c>
      <c r="C791" s="293">
        <v>1310</v>
      </c>
      <c r="D791" s="228">
        <v>1820</v>
      </c>
      <c r="E791" s="228">
        <v>1398</v>
      </c>
      <c r="F791" s="228">
        <v>696</v>
      </c>
      <c r="H791" s="233">
        <f t="shared" si="100"/>
        <v>-0.53786479497598816</v>
      </c>
      <c r="I791" s="233">
        <f t="shared" si="101"/>
        <v>-0.60036607687614396</v>
      </c>
      <c r="J791" s="233">
        <f t="shared" si="102"/>
        <v>-0.44376528117359415</v>
      </c>
      <c r="K791" s="233">
        <f t="shared" si="103"/>
        <v>-0.36569872958257715</v>
      </c>
      <c r="L791" s="233">
        <f t="shared" si="104"/>
        <v>-0.37184115523465705</v>
      </c>
      <c r="M791" s="233"/>
      <c r="N791" s="233">
        <f t="shared" si="105"/>
        <v>-3.397683397683398E-2</v>
      </c>
      <c r="O791" s="233">
        <f t="shared" si="106"/>
        <v>-8.00561797752809E-2</v>
      </c>
      <c r="P791" s="233">
        <f t="shared" si="107"/>
        <v>-8.0808080808080815E-2</v>
      </c>
      <c r="Q791" s="233">
        <f t="shared" si="108"/>
        <v>8.9633671083398286E-2</v>
      </c>
      <c r="R791" s="233">
        <f t="shared" si="109"/>
        <v>3.4175334323922731E-2</v>
      </c>
    </row>
    <row r="792" spans="1:18" s="64" customFormat="1" ht="13">
      <c r="A792" s="426">
        <v>40603</v>
      </c>
      <c r="B792" s="228">
        <v>1262</v>
      </c>
      <c r="C792" s="293">
        <v>1314</v>
      </c>
      <c r="D792" s="228">
        <v>1829</v>
      </c>
      <c r="E792" s="228">
        <v>1418</v>
      </c>
      <c r="F792" s="228">
        <v>700</v>
      </c>
      <c r="H792" s="233">
        <f t="shared" si="100"/>
        <v>-0.53448911840649205</v>
      </c>
      <c r="I792" s="233">
        <f t="shared" si="101"/>
        <v>-0.58886107634543183</v>
      </c>
      <c r="J792" s="233">
        <f t="shared" si="102"/>
        <v>-0.44992481203007517</v>
      </c>
      <c r="K792" s="233">
        <f t="shared" si="103"/>
        <v>-0.36949755446865273</v>
      </c>
      <c r="L792" s="233">
        <f t="shared" si="104"/>
        <v>-0.38217122683142102</v>
      </c>
      <c r="M792" s="233"/>
      <c r="N792" s="233">
        <f t="shared" si="105"/>
        <v>-1.3291634089132134E-2</v>
      </c>
      <c r="O792" s="233">
        <f t="shared" si="106"/>
        <v>-5.4676258992805753E-2</v>
      </c>
      <c r="P792" s="233">
        <f t="shared" si="107"/>
        <v>-4.6899426784783739E-2</v>
      </c>
      <c r="Q792" s="233">
        <f t="shared" si="108"/>
        <v>8.3269671504965628E-2</v>
      </c>
      <c r="R792" s="233">
        <f t="shared" si="109"/>
        <v>3.2448377581120944E-2</v>
      </c>
    </row>
    <row r="793" spans="1:18" s="64" customFormat="1" ht="13">
      <c r="A793" s="426">
        <v>40604</v>
      </c>
      <c r="B793" s="228">
        <v>1281</v>
      </c>
      <c r="C793" s="293">
        <v>1337</v>
      </c>
      <c r="D793" s="228">
        <v>1858</v>
      </c>
      <c r="E793" s="228">
        <v>1435</v>
      </c>
      <c r="F793" s="228">
        <v>703</v>
      </c>
      <c r="H793" s="233">
        <f t="shared" si="100"/>
        <v>-0.53214024835646456</v>
      </c>
      <c r="I793" s="233">
        <f t="shared" si="101"/>
        <v>-0.57876496534341526</v>
      </c>
      <c r="J793" s="233">
        <f t="shared" si="102"/>
        <v>-0.45336863783465725</v>
      </c>
      <c r="K793" s="233">
        <f t="shared" si="103"/>
        <v>-0.37281468531468531</v>
      </c>
      <c r="L793" s="233">
        <f t="shared" si="104"/>
        <v>-0.39028620988725066</v>
      </c>
      <c r="M793" s="233"/>
      <c r="N793" s="233">
        <f t="shared" si="105"/>
        <v>2.23463687150838E-2</v>
      </c>
      <c r="O793" s="233">
        <f t="shared" si="106"/>
        <v>-5.9479553903345724E-3</v>
      </c>
      <c r="P793" s="233">
        <f t="shared" si="107"/>
        <v>7.046070460704607E-3</v>
      </c>
      <c r="Q793" s="233">
        <f t="shared" si="108"/>
        <v>7.5712143928035977E-2</v>
      </c>
      <c r="R793" s="233">
        <f t="shared" si="109"/>
        <v>3.2305433186490456E-2</v>
      </c>
    </row>
    <row r="794" spans="1:18" s="64" customFormat="1" ht="13">
      <c r="A794" s="426">
        <v>40605</v>
      </c>
      <c r="B794" s="228">
        <v>1317</v>
      </c>
      <c r="C794" s="293">
        <v>1390</v>
      </c>
      <c r="D794" s="228">
        <v>1929</v>
      </c>
      <c r="E794" s="228">
        <v>1454</v>
      </c>
      <c r="F794" s="228">
        <v>703</v>
      </c>
      <c r="H794" s="233">
        <f t="shared" si="100"/>
        <v>-0.52282608695652177</v>
      </c>
      <c r="I794" s="233">
        <f t="shared" si="101"/>
        <v>-0.56054378754347134</v>
      </c>
      <c r="J794" s="233">
        <f t="shared" si="102"/>
        <v>-0.44054524361948955</v>
      </c>
      <c r="K794" s="233">
        <f t="shared" si="103"/>
        <v>-0.37219343696027635</v>
      </c>
      <c r="L794" s="233">
        <f t="shared" si="104"/>
        <v>-0.39708404802744424</v>
      </c>
      <c r="M794" s="233"/>
      <c r="N794" s="233">
        <f t="shared" si="105"/>
        <v>6.0386473429951688E-2</v>
      </c>
      <c r="O794" s="233">
        <f t="shared" si="106"/>
        <v>5.3828658074298714E-2</v>
      </c>
      <c r="P794" s="233">
        <f t="shared" si="107"/>
        <v>6.398234969663541E-2</v>
      </c>
      <c r="Q794" s="233">
        <f t="shared" si="108"/>
        <v>6.7547723935389131E-2</v>
      </c>
      <c r="R794" s="233">
        <f t="shared" si="109"/>
        <v>2.478134110787172E-2</v>
      </c>
    </row>
    <row r="795" spans="1:18" s="64" customFormat="1" ht="13">
      <c r="A795" s="426">
        <v>40606</v>
      </c>
      <c r="B795" s="228">
        <v>1346</v>
      </c>
      <c r="C795" s="293">
        <v>1427</v>
      </c>
      <c r="D795" s="228">
        <v>1983</v>
      </c>
      <c r="E795" s="228">
        <v>1467</v>
      </c>
      <c r="F795" s="228">
        <v>704</v>
      </c>
      <c r="H795" s="233">
        <f t="shared" si="100"/>
        <v>-0.51790830945558741</v>
      </c>
      <c r="I795" s="233">
        <f t="shared" si="101"/>
        <v>-0.55012610340479196</v>
      </c>
      <c r="J795" s="233">
        <f t="shared" si="102"/>
        <v>-0.43504273504273505</v>
      </c>
      <c r="K795" s="233">
        <f t="shared" si="103"/>
        <v>-0.37441364605543709</v>
      </c>
      <c r="L795" s="233">
        <f t="shared" si="104"/>
        <v>-0.40237691001697795</v>
      </c>
      <c r="M795" s="233"/>
      <c r="N795" s="233">
        <f t="shared" si="105"/>
        <v>8.1124497991967873E-2</v>
      </c>
      <c r="O795" s="233">
        <f t="shared" si="106"/>
        <v>8.5171102661596956E-2</v>
      </c>
      <c r="P795" s="233">
        <f t="shared" si="107"/>
        <v>9.4370860927152314E-2</v>
      </c>
      <c r="Q795" s="233">
        <f t="shared" si="108"/>
        <v>5.92057761732852E-2</v>
      </c>
      <c r="R795" s="233">
        <f t="shared" si="109"/>
        <v>2.3255813953488372E-2</v>
      </c>
    </row>
    <row r="796" spans="1:18" s="64" customFormat="1" ht="13">
      <c r="A796" s="426">
        <v>40609</v>
      </c>
      <c r="B796" s="228">
        <v>1382</v>
      </c>
      <c r="C796" s="293">
        <v>1507</v>
      </c>
      <c r="D796" s="228">
        <v>2015</v>
      </c>
      <c r="E796" s="228">
        <v>1481</v>
      </c>
      <c r="F796" s="228">
        <v>705</v>
      </c>
      <c r="H796" s="233">
        <f t="shared" si="100"/>
        <v>-0.52524905530745447</v>
      </c>
      <c r="I796" s="233">
        <f t="shared" si="101"/>
        <v>-0.54934210526315785</v>
      </c>
      <c r="J796" s="233">
        <f t="shared" si="102"/>
        <v>-0.45080403379667483</v>
      </c>
      <c r="K796" s="233">
        <f t="shared" si="103"/>
        <v>-0.3787751677852349</v>
      </c>
      <c r="L796" s="233">
        <f t="shared" si="104"/>
        <v>-0.4090528080469405</v>
      </c>
      <c r="M796" s="233"/>
      <c r="N796" s="233">
        <f t="shared" si="105"/>
        <v>0.10471622701838529</v>
      </c>
      <c r="O796" s="233">
        <f t="shared" si="106"/>
        <v>0.15038167938931299</v>
      </c>
      <c r="P796" s="233">
        <f t="shared" si="107"/>
        <v>0.10714285714285714</v>
      </c>
      <c r="Q796" s="233">
        <f t="shared" si="108"/>
        <v>5.9370529327610874E-2</v>
      </c>
      <c r="R796" s="233">
        <f t="shared" si="109"/>
        <v>1.2931034482758621E-2</v>
      </c>
    </row>
    <row r="797" spans="1:18" s="64" customFormat="1" ht="13">
      <c r="A797" s="426">
        <v>40610</v>
      </c>
      <c r="B797" s="228">
        <v>1424</v>
      </c>
      <c r="C797" s="293">
        <v>1595</v>
      </c>
      <c r="D797" s="228">
        <v>2048</v>
      </c>
      <c r="E797" s="228">
        <v>1496</v>
      </c>
      <c r="F797" s="228">
        <v>709</v>
      </c>
      <c r="H797" s="233">
        <f t="shared" si="100"/>
        <v>-0.543735982057033</v>
      </c>
      <c r="I797" s="233">
        <f t="shared" si="101"/>
        <v>-0.57135178715399082</v>
      </c>
      <c r="J797" s="233">
        <f t="shared" si="102"/>
        <v>-0.47311551324929252</v>
      </c>
      <c r="K797" s="233">
        <f t="shared" si="103"/>
        <v>-0.38410868670234666</v>
      </c>
      <c r="L797" s="233">
        <f t="shared" si="104"/>
        <v>-0.42027800490596895</v>
      </c>
      <c r="M797" s="233"/>
      <c r="N797" s="233">
        <f t="shared" si="105"/>
        <v>0.12836767036450078</v>
      </c>
      <c r="O797" s="233">
        <f t="shared" si="106"/>
        <v>0.21385083713850836</v>
      </c>
      <c r="P797" s="233">
        <f t="shared" si="107"/>
        <v>0.11973756150902132</v>
      </c>
      <c r="Q797" s="233">
        <f t="shared" si="108"/>
        <v>5.5007052186177713E-2</v>
      </c>
      <c r="R797" s="233">
        <f t="shared" si="109"/>
        <v>1.2857142857142857E-2</v>
      </c>
    </row>
    <row r="798" spans="1:18" s="64" customFormat="1" ht="13">
      <c r="A798" s="426">
        <v>40611</v>
      </c>
      <c r="B798" s="228">
        <v>1472</v>
      </c>
      <c r="C798" s="293">
        <v>1699</v>
      </c>
      <c r="D798" s="228">
        <v>2095</v>
      </c>
      <c r="E798" s="228">
        <v>1512</v>
      </c>
      <c r="F798" s="228">
        <v>715</v>
      </c>
      <c r="H798" s="233">
        <f t="shared" si="100"/>
        <v>-0.54595928439235042</v>
      </c>
      <c r="I798" s="233">
        <f t="shared" si="101"/>
        <v>-0.56691307672699465</v>
      </c>
      <c r="J798" s="233">
        <f t="shared" si="102"/>
        <v>-0.47664251811141645</v>
      </c>
      <c r="K798" s="233">
        <f t="shared" si="103"/>
        <v>-0.38834951456310679</v>
      </c>
      <c r="L798" s="233">
        <f t="shared" si="104"/>
        <v>-0.43163751987281401</v>
      </c>
      <c r="M798" s="233"/>
      <c r="N798" s="233">
        <f t="shared" si="105"/>
        <v>0.14910226385636222</v>
      </c>
      <c r="O798" s="233">
        <f t="shared" si="106"/>
        <v>0.27075542258788332</v>
      </c>
      <c r="P798" s="233">
        <f t="shared" si="107"/>
        <v>0.12755651237890203</v>
      </c>
      <c r="Q798" s="233">
        <f t="shared" si="108"/>
        <v>5.3658536585365853E-2</v>
      </c>
      <c r="R798" s="233">
        <f t="shared" si="109"/>
        <v>1.7069701280227598E-2</v>
      </c>
    </row>
    <row r="799" spans="1:18" s="64" customFormat="1" ht="13">
      <c r="A799" s="426">
        <v>40612</v>
      </c>
      <c r="B799" s="228">
        <v>1538</v>
      </c>
      <c r="C799" s="293">
        <v>1856</v>
      </c>
      <c r="D799" s="228">
        <v>2120</v>
      </c>
      <c r="E799" s="228">
        <v>1522</v>
      </c>
      <c r="F799" s="228">
        <v>722</v>
      </c>
      <c r="H799" s="233">
        <f t="shared" si="100"/>
        <v>-0.52807609696225832</v>
      </c>
      <c r="I799" s="233">
        <f t="shared" si="101"/>
        <v>-0.521279339695641</v>
      </c>
      <c r="J799" s="233">
        <f t="shared" si="102"/>
        <v>-0.47563690328963643</v>
      </c>
      <c r="K799" s="233">
        <f t="shared" si="103"/>
        <v>-0.39314194577352474</v>
      </c>
      <c r="L799" s="233">
        <f t="shared" si="104"/>
        <v>-0.43461237274862963</v>
      </c>
      <c r="M799" s="233"/>
      <c r="N799" s="233">
        <f t="shared" si="105"/>
        <v>0.16780561883067577</v>
      </c>
      <c r="O799" s="233">
        <f t="shared" si="106"/>
        <v>0.33525179856115106</v>
      </c>
      <c r="P799" s="233">
        <f t="shared" si="107"/>
        <v>9.9015033696215657E-2</v>
      </c>
      <c r="Q799" s="233">
        <f t="shared" si="108"/>
        <v>4.676753782668501E-2</v>
      </c>
      <c r="R799" s="233">
        <f t="shared" si="109"/>
        <v>2.7027027027027029E-2</v>
      </c>
    </row>
    <row r="800" spans="1:18" s="64" customFormat="1" ht="13">
      <c r="A800" s="426">
        <v>40613</v>
      </c>
      <c r="B800" s="228">
        <v>1562</v>
      </c>
      <c r="C800" s="293">
        <v>1891</v>
      </c>
      <c r="D800" s="228">
        <v>2132</v>
      </c>
      <c r="E800" s="228">
        <v>1529</v>
      </c>
      <c r="F800" s="228">
        <v>730</v>
      </c>
      <c r="H800" s="233">
        <f t="shared" si="100"/>
        <v>-0.5133956386292835</v>
      </c>
      <c r="I800" s="233">
        <f t="shared" si="101"/>
        <v>-0.48600163087795595</v>
      </c>
      <c r="J800" s="233">
        <f t="shared" si="102"/>
        <v>-0.47279920870425324</v>
      </c>
      <c r="K800" s="233">
        <f t="shared" si="103"/>
        <v>-0.40086206896551724</v>
      </c>
      <c r="L800" s="233">
        <f t="shared" si="104"/>
        <v>-0.43498452012383904</v>
      </c>
      <c r="M800" s="233"/>
      <c r="N800" s="233">
        <f t="shared" si="105"/>
        <v>0.16047548291233285</v>
      </c>
      <c r="O800" s="233">
        <f t="shared" si="106"/>
        <v>0.32515767344078489</v>
      </c>
      <c r="P800" s="233">
        <f t="shared" si="107"/>
        <v>7.5138678769541098E-2</v>
      </c>
      <c r="Q800" s="233">
        <f t="shared" si="108"/>
        <v>4.2263122017723247E-2</v>
      </c>
      <c r="R800" s="233">
        <f t="shared" si="109"/>
        <v>3.6931818181818184E-2</v>
      </c>
    </row>
    <row r="801" spans="1:18" s="64" customFormat="1" ht="13">
      <c r="A801" s="426">
        <v>40616</v>
      </c>
      <c r="B801" s="228">
        <v>1559</v>
      </c>
      <c r="C801" s="293">
        <v>1865</v>
      </c>
      <c r="D801" s="228">
        <v>2126</v>
      </c>
      <c r="E801" s="228">
        <v>1533</v>
      </c>
      <c r="F801" s="228">
        <v>736</v>
      </c>
      <c r="H801" s="233">
        <f t="shared" si="100"/>
        <v>-0.51733746130030955</v>
      </c>
      <c r="I801" s="233">
        <f t="shared" si="101"/>
        <v>-0.49905989793177546</v>
      </c>
      <c r="J801" s="233">
        <f t="shared" si="102"/>
        <v>-0.47022177921754299</v>
      </c>
      <c r="K801" s="233">
        <f t="shared" si="103"/>
        <v>-0.40742172400463855</v>
      </c>
      <c r="L801" s="233">
        <f t="shared" si="104"/>
        <v>-0.43514965464313121</v>
      </c>
      <c r="M801" s="233"/>
      <c r="N801" s="233">
        <f t="shared" si="105"/>
        <v>0.12807525325615052</v>
      </c>
      <c r="O801" s="233">
        <f t="shared" si="106"/>
        <v>0.23755806237558064</v>
      </c>
      <c r="P801" s="233">
        <f t="shared" si="107"/>
        <v>5.5086848635235733E-2</v>
      </c>
      <c r="Q801" s="233">
        <f t="shared" si="108"/>
        <v>3.5111411208642807E-2</v>
      </c>
      <c r="R801" s="233">
        <f t="shared" si="109"/>
        <v>4.397163120567376E-2</v>
      </c>
    </row>
    <row r="802" spans="1:18" s="64" customFormat="1" ht="13">
      <c r="A802" s="426">
        <v>40617</v>
      </c>
      <c r="B802" s="228">
        <v>1548</v>
      </c>
      <c r="C802" s="293">
        <v>1811</v>
      </c>
      <c r="D802" s="228">
        <v>2116</v>
      </c>
      <c r="E802" s="228">
        <v>1539</v>
      </c>
      <c r="F802" s="228">
        <v>742</v>
      </c>
      <c r="H802" s="233">
        <f t="shared" si="100"/>
        <v>-0.53317249698431846</v>
      </c>
      <c r="I802" s="233">
        <f t="shared" si="101"/>
        <v>-0.53492552645095015</v>
      </c>
      <c r="J802" s="233">
        <f t="shared" si="102"/>
        <v>-0.48264058679706601</v>
      </c>
      <c r="K802" s="233">
        <f t="shared" si="103"/>
        <v>-0.41438356164383561</v>
      </c>
      <c r="L802" s="233">
        <f t="shared" si="104"/>
        <v>-0.43531202435312022</v>
      </c>
      <c r="M802" s="233"/>
      <c r="N802" s="233">
        <f t="shared" si="105"/>
        <v>8.7078651685393263E-2</v>
      </c>
      <c r="O802" s="233">
        <f t="shared" si="106"/>
        <v>0.135423197492163</v>
      </c>
      <c r="P802" s="233">
        <f t="shared" si="107"/>
        <v>3.3203125E-2</v>
      </c>
      <c r="Q802" s="233">
        <f t="shared" si="108"/>
        <v>2.8743315508021391E-2</v>
      </c>
      <c r="R802" s="233">
        <f t="shared" si="109"/>
        <v>4.6544428772919602E-2</v>
      </c>
    </row>
    <row r="803" spans="1:18" s="64" customFormat="1" ht="13">
      <c r="A803" s="426">
        <v>40618</v>
      </c>
      <c r="B803" s="228">
        <v>1538</v>
      </c>
      <c r="C803" s="293">
        <v>1744</v>
      </c>
      <c r="D803" s="228">
        <v>2114</v>
      </c>
      <c r="E803" s="228">
        <v>1551</v>
      </c>
      <c r="F803" s="228">
        <v>748</v>
      </c>
      <c r="H803" s="233">
        <f t="shared" si="100"/>
        <v>-0.56132344552196234</v>
      </c>
      <c r="I803" s="233">
        <f t="shared" si="101"/>
        <v>-0.59704251386321627</v>
      </c>
      <c r="J803" s="233">
        <f t="shared" si="102"/>
        <v>-0.49389514005266938</v>
      </c>
      <c r="K803" s="233">
        <f t="shared" si="103"/>
        <v>-0.43207616257781034</v>
      </c>
      <c r="L803" s="233">
        <f t="shared" si="104"/>
        <v>-0.44095665171898357</v>
      </c>
      <c r="M803" s="233"/>
      <c r="N803" s="233">
        <f t="shared" si="105"/>
        <v>4.4836956521739128E-2</v>
      </c>
      <c r="O803" s="233">
        <f t="shared" si="106"/>
        <v>2.6486168334314303E-2</v>
      </c>
      <c r="P803" s="233">
        <f t="shared" si="107"/>
        <v>9.0692124105011939E-3</v>
      </c>
      <c r="Q803" s="233">
        <f t="shared" si="108"/>
        <v>2.5793650793650792E-2</v>
      </c>
      <c r="R803" s="233">
        <f t="shared" si="109"/>
        <v>4.6153846153846156E-2</v>
      </c>
    </row>
    <row r="804" spans="1:18" s="64" customFormat="1" ht="13">
      <c r="A804" s="426">
        <v>40619</v>
      </c>
      <c r="B804" s="228">
        <v>1533</v>
      </c>
      <c r="C804" s="293">
        <v>1702</v>
      </c>
      <c r="D804" s="228">
        <v>2110</v>
      </c>
      <c r="E804" s="228">
        <v>1567</v>
      </c>
      <c r="F804" s="228">
        <v>752</v>
      </c>
      <c r="H804" s="233">
        <f t="shared" si="100"/>
        <v>-0.57106883044208168</v>
      </c>
      <c r="I804" s="233">
        <f t="shared" si="101"/>
        <v>-0.61414645205168894</v>
      </c>
      <c r="J804" s="233">
        <f t="shared" si="102"/>
        <v>-0.50035519772673454</v>
      </c>
      <c r="K804" s="233">
        <f t="shared" si="103"/>
        <v>-0.44432624113475178</v>
      </c>
      <c r="L804" s="233">
        <f t="shared" si="104"/>
        <v>-0.44296296296296295</v>
      </c>
      <c r="M804" s="233"/>
      <c r="N804" s="233">
        <f t="shared" si="105"/>
        <v>-3.2509752925877762E-3</v>
      </c>
      <c r="O804" s="233">
        <f t="shared" si="106"/>
        <v>-8.2974137931034489E-2</v>
      </c>
      <c r="P804" s="233">
        <f t="shared" si="107"/>
        <v>-4.7169811320754715E-3</v>
      </c>
      <c r="Q804" s="233">
        <f t="shared" si="108"/>
        <v>2.956636005256242E-2</v>
      </c>
      <c r="R804" s="233">
        <f t="shared" si="109"/>
        <v>4.1551246537396121E-2</v>
      </c>
    </row>
    <row r="805" spans="1:18" s="64" customFormat="1" ht="13">
      <c r="A805" s="426">
        <v>40620</v>
      </c>
      <c r="B805" s="228">
        <v>1531</v>
      </c>
      <c r="C805" s="293">
        <v>1687</v>
      </c>
      <c r="D805" s="228">
        <v>2094</v>
      </c>
      <c r="E805" s="228">
        <v>1574</v>
      </c>
      <c r="F805" s="228">
        <v>755</v>
      </c>
      <c r="H805" s="233">
        <f t="shared" si="100"/>
        <v>-0.64027255639097747</v>
      </c>
      <c r="I805" s="233">
        <f t="shared" si="101"/>
        <v>-0.58407297830374749</v>
      </c>
      <c r="J805" s="233">
        <f t="shared" si="102"/>
        <v>-0.40137221269296741</v>
      </c>
      <c r="K805" s="233">
        <f t="shared" si="103"/>
        <v>-0.45214061956143403</v>
      </c>
      <c r="L805" s="233">
        <f t="shared" si="104"/>
        <v>-0.45170660856935368</v>
      </c>
      <c r="M805" s="233"/>
      <c r="N805" s="233">
        <f t="shared" si="105"/>
        <v>-1.9846350832266324E-2</v>
      </c>
      <c r="O805" s="233">
        <f t="shared" si="106"/>
        <v>-0.10787942887361185</v>
      </c>
      <c r="P805" s="233">
        <f t="shared" si="107"/>
        <v>-1.7823639774859287E-2</v>
      </c>
      <c r="Q805" s="233">
        <f t="shared" si="108"/>
        <v>2.9431000654022238E-2</v>
      </c>
      <c r="R805" s="233">
        <f t="shared" si="109"/>
        <v>3.4246575342465752E-2</v>
      </c>
    </row>
    <row r="806" spans="1:18" s="64" customFormat="1" ht="13">
      <c r="A806" s="426">
        <v>40623</v>
      </c>
      <c r="B806" s="228">
        <v>1531</v>
      </c>
      <c r="C806" s="293">
        <v>1679</v>
      </c>
      <c r="D806" s="228">
        <v>2085</v>
      </c>
      <c r="E806" s="228">
        <v>1580</v>
      </c>
      <c r="F806" s="228">
        <v>759</v>
      </c>
      <c r="H806" s="233">
        <f t="shared" si="100"/>
        <v>-0.64378780828292226</v>
      </c>
      <c r="I806" s="233">
        <f t="shared" si="101"/>
        <v>-0.55582010582010577</v>
      </c>
      <c r="J806" s="233">
        <f t="shared" si="102"/>
        <v>-0.39159614823460753</v>
      </c>
      <c r="K806" s="233">
        <f t="shared" si="103"/>
        <v>-0.45479641131815046</v>
      </c>
      <c r="L806" s="233">
        <f t="shared" si="104"/>
        <v>-0.45591397849462367</v>
      </c>
      <c r="M806" s="233"/>
      <c r="N806" s="233">
        <f t="shared" si="105"/>
        <v>-1.7960230917254651E-2</v>
      </c>
      <c r="O806" s="233">
        <f t="shared" si="106"/>
        <v>-9.9731903485254694E-2</v>
      </c>
      <c r="P806" s="233">
        <f t="shared" si="107"/>
        <v>-1.9285042333019756E-2</v>
      </c>
      <c r="Q806" s="233">
        <f t="shared" si="108"/>
        <v>3.0658838878016959E-2</v>
      </c>
      <c r="R806" s="233">
        <f t="shared" si="109"/>
        <v>3.125E-2</v>
      </c>
    </row>
    <row r="807" spans="1:18" s="64" customFormat="1" ht="13">
      <c r="A807" s="426">
        <v>40624</v>
      </c>
      <c r="B807" s="228">
        <v>1543</v>
      </c>
      <c r="C807" s="293">
        <v>1701</v>
      </c>
      <c r="D807" s="228">
        <v>2079</v>
      </c>
      <c r="E807" s="228">
        <v>1598</v>
      </c>
      <c r="F807" s="228">
        <v>765</v>
      </c>
      <c r="H807" s="233">
        <f t="shared" si="100"/>
        <v>-0.5456419316843345</v>
      </c>
      <c r="I807" s="233">
        <f t="shared" si="101"/>
        <v>-0.52920011071132023</v>
      </c>
      <c r="J807" s="233">
        <f t="shared" si="102"/>
        <v>-0.52063638459764816</v>
      </c>
      <c r="K807" s="233">
        <f t="shared" si="103"/>
        <v>-0.45273972602739726</v>
      </c>
      <c r="L807" s="233">
        <f t="shared" si="104"/>
        <v>-0.46652719665271969</v>
      </c>
      <c r="M807" s="233"/>
      <c r="N807" s="233">
        <f t="shared" si="105"/>
        <v>-3.2299741602067182E-3</v>
      </c>
      <c r="O807" s="233">
        <f t="shared" si="106"/>
        <v>-6.0739922694643844E-2</v>
      </c>
      <c r="P807" s="233">
        <f t="shared" si="107"/>
        <v>-1.7485822306238186E-2</v>
      </c>
      <c r="Q807" s="233">
        <f t="shared" si="108"/>
        <v>3.8336582196231317E-2</v>
      </c>
      <c r="R807" s="233">
        <f t="shared" si="109"/>
        <v>3.0997304582210242E-2</v>
      </c>
    </row>
    <row r="808" spans="1:18" s="64" customFormat="1" ht="13">
      <c r="A808" s="426">
        <v>40625</v>
      </c>
      <c r="B808" s="228">
        <v>1565</v>
      </c>
      <c r="C808" s="293">
        <v>1754</v>
      </c>
      <c r="D808" s="228">
        <v>2080</v>
      </c>
      <c r="E808" s="228">
        <v>1608</v>
      </c>
      <c r="F808" s="228">
        <v>770</v>
      </c>
      <c r="H808" s="233">
        <f t="shared" si="100"/>
        <v>-0.53684522047943184</v>
      </c>
      <c r="I808" s="233">
        <f t="shared" si="101"/>
        <v>-0.50198750709823958</v>
      </c>
      <c r="J808" s="233">
        <f t="shared" si="102"/>
        <v>-0.52117863720073665</v>
      </c>
      <c r="K808" s="233">
        <f t="shared" si="103"/>
        <v>-0.4510071696824855</v>
      </c>
      <c r="L808" s="233">
        <f t="shared" si="104"/>
        <v>-0.47547683923705725</v>
      </c>
      <c r="M808" s="233"/>
      <c r="N808" s="233">
        <f t="shared" si="105"/>
        <v>1.7555266579973992E-2</v>
      </c>
      <c r="O808" s="233">
        <f t="shared" si="106"/>
        <v>5.7339449541284407E-3</v>
      </c>
      <c r="P808" s="233">
        <f t="shared" si="107"/>
        <v>-1.6083254493850521E-2</v>
      </c>
      <c r="Q808" s="233">
        <f t="shared" si="108"/>
        <v>3.6750483558994199E-2</v>
      </c>
      <c r="R808" s="233">
        <f t="shared" si="109"/>
        <v>2.9411764705882353E-2</v>
      </c>
    </row>
    <row r="809" spans="1:18" s="64" customFormat="1" ht="13">
      <c r="A809" s="426">
        <v>40626</v>
      </c>
      <c r="B809" s="228">
        <v>1583</v>
      </c>
      <c r="C809" s="293">
        <v>1798</v>
      </c>
      <c r="D809" s="228">
        <v>2077</v>
      </c>
      <c r="E809" s="228">
        <v>1612</v>
      </c>
      <c r="F809" s="228">
        <v>775</v>
      </c>
      <c r="H809" s="233">
        <f t="shared" si="100"/>
        <v>-0.52562181600239732</v>
      </c>
      <c r="I809" s="233">
        <f t="shared" si="101"/>
        <v>-0.46961651917404129</v>
      </c>
      <c r="J809" s="233">
        <f t="shared" si="102"/>
        <v>-0.52318640955004592</v>
      </c>
      <c r="K809" s="233">
        <f t="shared" si="103"/>
        <v>-0.44756682659355723</v>
      </c>
      <c r="L809" s="233">
        <f t="shared" si="104"/>
        <v>-0.47986577181208051</v>
      </c>
      <c r="M809" s="233"/>
      <c r="N809" s="233">
        <f t="shared" si="105"/>
        <v>3.2615786040443573E-2</v>
      </c>
      <c r="O809" s="233">
        <f t="shared" si="106"/>
        <v>5.6404230317273797E-2</v>
      </c>
      <c r="P809" s="233">
        <f t="shared" si="107"/>
        <v>-1.5639810426540283E-2</v>
      </c>
      <c r="Q809" s="233">
        <f t="shared" si="108"/>
        <v>2.8717294192724951E-2</v>
      </c>
      <c r="R809" s="233">
        <f t="shared" si="109"/>
        <v>3.0585106382978722E-2</v>
      </c>
    </row>
    <row r="810" spans="1:18" s="64" customFormat="1" ht="13">
      <c r="A810" s="426">
        <v>40627</v>
      </c>
      <c r="B810" s="228">
        <v>1585</v>
      </c>
      <c r="C810" s="293">
        <v>1805</v>
      </c>
      <c r="D810" s="228">
        <v>2078</v>
      </c>
      <c r="E810" s="228">
        <v>1603</v>
      </c>
      <c r="F810" s="228">
        <v>780</v>
      </c>
      <c r="H810" s="233">
        <f t="shared" si="100"/>
        <v>-0.51676829268292679</v>
      </c>
      <c r="I810" s="233">
        <f t="shared" si="101"/>
        <v>-0.45003046922608164</v>
      </c>
      <c r="J810" s="233">
        <f t="shared" si="102"/>
        <v>-0.51987060998151569</v>
      </c>
      <c r="K810" s="233">
        <f t="shared" si="103"/>
        <v>-0.44282238442822386</v>
      </c>
      <c r="L810" s="233">
        <f t="shared" si="104"/>
        <v>-0.47651006711409394</v>
      </c>
      <c r="M810" s="233"/>
      <c r="N810" s="233">
        <f t="shared" si="105"/>
        <v>3.5271064663618547E-2</v>
      </c>
      <c r="O810" s="233">
        <f t="shared" si="106"/>
        <v>6.9946650859513931E-2</v>
      </c>
      <c r="P810" s="233">
        <f t="shared" si="107"/>
        <v>-7.6408787010506206E-3</v>
      </c>
      <c r="Q810" s="233">
        <f t="shared" si="108"/>
        <v>1.8424396442185513E-2</v>
      </c>
      <c r="R810" s="233">
        <f t="shared" si="109"/>
        <v>3.3112582781456956E-2</v>
      </c>
    </row>
    <row r="811" spans="1:18" s="64" customFormat="1" ht="13">
      <c r="A811" s="426">
        <v>40630</v>
      </c>
      <c r="B811" s="228">
        <v>1585</v>
      </c>
      <c r="C811" s="293">
        <v>1807</v>
      </c>
      <c r="D811" s="228">
        <v>2082</v>
      </c>
      <c r="E811" s="228">
        <v>1585</v>
      </c>
      <c r="F811" s="228">
        <v>785</v>
      </c>
      <c r="H811" s="233">
        <f t="shared" si="100"/>
        <v>-0.51125501079247615</v>
      </c>
      <c r="I811" s="233">
        <f t="shared" si="101"/>
        <v>-0.44553544031911629</v>
      </c>
      <c r="J811" s="233">
        <f t="shared" si="102"/>
        <v>-0.51206936958050153</v>
      </c>
      <c r="K811" s="233">
        <f t="shared" si="103"/>
        <v>-0.44209785286870817</v>
      </c>
      <c r="L811" s="233">
        <f t="shared" si="104"/>
        <v>-0.47031039136302294</v>
      </c>
      <c r="M811" s="233"/>
      <c r="N811" s="233">
        <f t="shared" si="105"/>
        <v>3.5271064663618547E-2</v>
      </c>
      <c r="O811" s="233">
        <f t="shared" si="106"/>
        <v>7.6235854675402032E-2</v>
      </c>
      <c r="P811" s="233">
        <f t="shared" si="107"/>
        <v>-1.4388489208633094E-3</v>
      </c>
      <c r="Q811" s="233">
        <f t="shared" si="108"/>
        <v>3.1645569620253164E-3</v>
      </c>
      <c r="R811" s="233">
        <f t="shared" si="109"/>
        <v>3.4255599472990776E-2</v>
      </c>
    </row>
    <row r="812" spans="1:18" s="64" customFormat="1" ht="13">
      <c r="A812" s="426">
        <v>40631</v>
      </c>
      <c r="B812" s="228">
        <v>1572</v>
      </c>
      <c r="C812" s="293">
        <v>1785</v>
      </c>
      <c r="D812" s="228">
        <v>2063</v>
      </c>
      <c r="E812" s="228">
        <v>1565</v>
      </c>
      <c r="F812" s="228">
        <v>789</v>
      </c>
      <c r="H812" s="233">
        <f t="shared" si="100"/>
        <v>-0.50519357884796978</v>
      </c>
      <c r="I812" s="233">
        <f t="shared" si="101"/>
        <v>-0.45043103448275862</v>
      </c>
      <c r="J812" s="233">
        <f t="shared" si="102"/>
        <v>-0.4996361872422993</v>
      </c>
      <c r="K812" s="233">
        <f t="shared" si="103"/>
        <v>-0.43235400797968809</v>
      </c>
      <c r="L812" s="233">
        <f t="shared" si="104"/>
        <v>-0.46326530612244898</v>
      </c>
      <c r="M812" s="233"/>
      <c r="N812" s="233">
        <f t="shared" si="105"/>
        <v>1.8794556059624108E-2</v>
      </c>
      <c r="O812" s="233">
        <f t="shared" si="106"/>
        <v>4.9382716049382713E-2</v>
      </c>
      <c r="P812" s="233">
        <f t="shared" si="107"/>
        <v>-7.6960076960076963E-3</v>
      </c>
      <c r="Q812" s="233">
        <f t="shared" si="108"/>
        <v>-2.065081351689612E-2</v>
      </c>
      <c r="R812" s="233">
        <f t="shared" si="109"/>
        <v>3.1372549019607843E-2</v>
      </c>
    </row>
    <row r="813" spans="1:18" s="64" customFormat="1" ht="13">
      <c r="A813" s="426">
        <v>40632</v>
      </c>
      <c r="B813" s="228">
        <v>1545</v>
      </c>
      <c r="C813" s="293">
        <v>1756</v>
      </c>
      <c r="D813" s="228">
        <v>2014</v>
      </c>
      <c r="E813" s="228">
        <v>1545</v>
      </c>
      <c r="F813" s="228">
        <v>791</v>
      </c>
      <c r="H813" s="233">
        <f t="shared" si="100"/>
        <v>-0.50129115558424786</v>
      </c>
      <c r="I813" s="233">
        <f t="shared" si="101"/>
        <v>-0.45869297163995065</v>
      </c>
      <c r="J813" s="233">
        <f t="shared" si="102"/>
        <v>-0.49205548549810846</v>
      </c>
      <c r="K813" s="233">
        <f t="shared" si="103"/>
        <v>-0.41632036267472611</v>
      </c>
      <c r="L813" s="233">
        <f t="shared" si="104"/>
        <v>-0.45410628019323673</v>
      </c>
      <c r="M813" s="233"/>
      <c r="N813" s="233">
        <f t="shared" si="105"/>
        <v>-1.2779552715654952E-2</v>
      </c>
      <c r="O813" s="233">
        <f t="shared" si="106"/>
        <v>1.1402508551881414E-3</v>
      </c>
      <c r="P813" s="233">
        <f t="shared" si="107"/>
        <v>-3.1730769230769229E-2</v>
      </c>
      <c r="Q813" s="233">
        <f t="shared" si="108"/>
        <v>-3.9179104477611942E-2</v>
      </c>
      <c r="R813" s="233">
        <f t="shared" si="109"/>
        <v>2.7272727272727271E-2</v>
      </c>
    </row>
    <row r="814" spans="1:18" s="64" customFormat="1" ht="13">
      <c r="A814" s="426">
        <v>40633</v>
      </c>
      <c r="B814" s="228">
        <v>1530</v>
      </c>
      <c r="C814" s="293">
        <v>1768</v>
      </c>
      <c r="D814" s="228">
        <v>1968</v>
      </c>
      <c r="E814" s="228">
        <v>1523</v>
      </c>
      <c r="F814" s="228">
        <v>790</v>
      </c>
      <c r="H814" s="233">
        <f t="shared" si="100"/>
        <v>-0.49354518371400197</v>
      </c>
      <c r="I814" s="233">
        <f t="shared" si="101"/>
        <v>-0.45516178736517721</v>
      </c>
      <c r="J814" s="233">
        <f t="shared" si="102"/>
        <v>-0.48292170257488176</v>
      </c>
      <c r="K814" s="233">
        <f t="shared" si="103"/>
        <v>-0.40086546026750591</v>
      </c>
      <c r="L814" s="233">
        <f t="shared" si="104"/>
        <v>-0.4452247191011236</v>
      </c>
      <c r="M814" s="233"/>
      <c r="N814" s="233">
        <f t="shared" si="105"/>
        <v>-3.3480732785849655E-2</v>
      </c>
      <c r="O814" s="233">
        <f t="shared" si="106"/>
        <v>-1.6685205784204672E-2</v>
      </c>
      <c r="P814" s="233">
        <f t="shared" si="107"/>
        <v>-5.2479537794896489E-2</v>
      </c>
      <c r="Q814" s="233">
        <f t="shared" si="108"/>
        <v>-5.5210918114143921E-2</v>
      </c>
      <c r="R814" s="233">
        <f t="shared" si="109"/>
        <v>1.935483870967742E-2</v>
      </c>
    </row>
    <row r="815" spans="1:18" s="64" customFormat="1" ht="13">
      <c r="A815" s="426">
        <v>40634</v>
      </c>
      <c r="B815" s="228">
        <v>1520</v>
      </c>
      <c r="C815" s="293">
        <v>1792</v>
      </c>
      <c r="D815" s="228">
        <v>1925</v>
      </c>
      <c r="E815" s="228">
        <v>1511</v>
      </c>
      <c r="F815" s="228">
        <v>786</v>
      </c>
      <c r="H815" s="233">
        <f t="shared" si="100"/>
        <v>-0.49027498323272972</v>
      </c>
      <c r="I815" s="233">
        <f t="shared" si="101"/>
        <v>-0.45713420175704333</v>
      </c>
      <c r="J815" s="233">
        <f t="shared" si="102"/>
        <v>-0.47803687635574837</v>
      </c>
      <c r="K815" s="233">
        <f t="shared" si="103"/>
        <v>-0.38900121310149616</v>
      </c>
      <c r="L815" s="233">
        <f t="shared" si="104"/>
        <v>-0.43817012151536811</v>
      </c>
      <c r="M815" s="233"/>
      <c r="N815" s="233">
        <f t="shared" si="105"/>
        <v>-4.1009463722397478E-2</v>
      </c>
      <c r="O815" s="233">
        <f t="shared" si="106"/>
        <v>-7.2022160664819944E-3</v>
      </c>
      <c r="P815" s="233">
        <f t="shared" si="107"/>
        <v>-7.3628488931665056E-2</v>
      </c>
      <c r="Q815" s="233">
        <f t="shared" si="108"/>
        <v>-5.7392389270118527E-2</v>
      </c>
      <c r="R815" s="233">
        <f t="shared" si="109"/>
        <v>7.6923076923076927E-3</v>
      </c>
    </row>
    <row r="816" spans="1:18" s="64" customFormat="1" ht="13">
      <c r="A816" s="426">
        <v>40637</v>
      </c>
      <c r="B816" s="228">
        <v>1498</v>
      </c>
      <c r="C816" s="293">
        <v>1779</v>
      </c>
      <c r="D816" s="228">
        <v>1889</v>
      </c>
      <c r="E816" s="228">
        <v>1496</v>
      </c>
      <c r="F816" s="228">
        <v>780</v>
      </c>
      <c r="H816" s="233">
        <f t="shared" si="100"/>
        <v>-0.50033355570380256</v>
      </c>
      <c r="I816" s="233">
        <f t="shared" si="101"/>
        <v>-0.48058394160583939</v>
      </c>
      <c r="J816" s="233">
        <f t="shared" si="102"/>
        <v>-0.4858464888405008</v>
      </c>
      <c r="K816" s="233">
        <f t="shared" si="103"/>
        <v>-0.38461538461538464</v>
      </c>
      <c r="L816" s="233">
        <f t="shared" si="104"/>
        <v>-0.43272727272727274</v>
      </c>
      <c r="M816" s="233"/>
      <c r="N816" s="233">
        <f t="shared" si="105"/>
        <v>-5.4889589905362773E-2</v>
      </c>
      <c r="O816" s="233">
        <f t="shared" si="106"/>
        <v>-1.549529607083564E-2</v>
      </c>
      <c r="P816" s="233">
        <f t="shared" si="107"/>
        <v>-9.2699327569644566E-2</v>
      </c>
      <c r="Q816" s="233">
        <f t="shared" si="108"/>
        <v>-5.6151419558359623E-2</v>
      </c>
      <c r="R816" s="233">
        <f t="shared" si="109"/>
        <v>-6.369426751592357E-3</v>
      </c>
    </row>
    <row r="817" spans="1:18" s="64" customFormat="1" ht="13">
      <c r="A817" s="426">
        <v>40638</v>
      </c>
      <c r="B817" s="228">
        <v>1462</v>
      </c>
      <c r="C817" s="293">
        <v>1728</v>
      </c>
      <c r="D817" s="228">
        <v>1839</v>
      </c>
      <c r="E817" s="228">
        <v>1485</v>
      </c>
      <c r="F817" s="228">
        <v>779</v>
      </c>
      <c r="H817" s="233">
        <f t="shared" si="100"/>
        <v>-0.51120026746907388</v>
      </c>
      <c r="I817" s="233">
        <f t="shared" si="101"/>
        <v>-0.49606299212598426</v>
      </c>
      <c r="J817" s="233">
        <f t="shared" si="102"/>
        <v>-0.50404530744336573</v>
      </c>
      <c r="K817" s="233">
        <f t="shared" si="103"/>
        <v>-0.38356164383561642</v>
      </c>
      <c r="L817" s="233">
        <f t="shared" si="104"/>
        <v>-0.42720588235294116</v>
      </c>
      <c r="M817" s="233"/>
      <c r="N817" s="233">
        <f t="shared" si="105"/>
        <v>-6.9974554707379136E-2</v>
      </c>
      <c r="O817" s="233">
        <f t="shared" si="106"/>
        <v>-3.1932773109243695E-2</v>
      </c>
      <c r="P817" s="233">
        <f t="shared" si="107"/>
        <v>-0.10857973824527388</v>
      </c>
      <c r="Q817" s="233">
        <f t="shared" si="108"/>
        <v>-5.1118210862619806E-2</v>
      </c>
      <c r="R817" s="233">
        <f t="shared" si="109"/>
        <v>-1.2674271229404309E-2</v>
      </c>
    </row>
    <row r="818" spans="1:18" s="64" customFormat="1" ht="13">
      <c r="A818" s="426">
        <v>40639</v>
      </c>
      <c r="B818" s="228">
        <v>1430</v>
      </c>
      <c r="C818" s="293">
        <v>1674</v>
      </c>
      <c r="D818" s="228">
        <v>1788</v>
      </c>
      <c r="E818" s="228">
        <v>1478</v>
      </c>
      <c r="F818" s="228">
        <v>780</v>
      </c>
      <c r="H818" s="233">
        <f t="shared" si="100"/>
        <v>-0.52029520295202947</v>
      </c>
      <c r="I818" s="233">
        <f t="shared" si="101"/>
        <v>-0.50429375185075509</v>
      </c>
      <c r="J818" s="233">
        <f t="shared" si="102"/>
        <v>-0.52141327623126343</v>
      </c>
      <c r="K818" s="233">
        <f t="shared" si="103"/>
        <v>-0.39301848049281313</v>
      </c>
      <c r="L818" s="233">
        <f t="shared" si="104"/>
        <v>-0.42179392142327649</v>
      </c>
      <c r="M818" s="233"/>
      <c r="N818" s="233">
        <f t="shared" si="105"/>
        <v>-7.4433656957928807E-2</v>
      </c>
      <c r="O818" s="233">
        <f t="shared" si="106"/>
        <v>-4.6697038724373578E-2</v>
      </c>
      <c r="P818" s="233">
        <f t="shared" si="107"/>
        <v>-0.11221449851042702</v>
      </c>
      <c r="Q818" s="233">
        <f t="shared" si="108"/>
        <v>-4.3365695792880257E-2</v>
      </c>
      <c r="R818" s="233">
        <f t="shared" si="109"/>
        <v>-1.3906447534766119E-2</v>
      </c>
    </row>
    <row r="819" spans="1:18" s="64" customFormat="1" ht="13">
      <c r="A819" s="426">
        <v>40640</v>
      </c>
      <c r="B819" s="228">
        <v>1401</v>
      </c>
      <c r="C819" s="293">
        <v>1638</v>
      </c>
      <c r="D819" s="228">
        <v>1737</v>
      </c>
      <c r="E819" s="228">
        <v>1468</v>
      </c>
      <c r="F819" s="228">
        <v>783</v>
      </c>
      <c r="H819" s="233">
        <f t="shared" si="100"/>
        <v>-0.5246012894468951</v>
      </c>
      <c r="I819" s="233">
        <f t="shared" si="101"/>
        <v>-0.49334982987936898</v>
      </c>
      <c r="J819" s="233">
        <f t="shared" si="102"/>
        <v>-0.54433368310598107</v>
      </c>
      <c r="K819" s="233">
        <f t="shared" si="103"/>
        <v>-0.40325203252032521</v>
      </c>
      <c r="L819" s="233">
        <f t="shared" si="104"/>
        <v>-0.41784386617100372</v>
      </c>
      <c r="M819" s="233"/>
      <c r="N819" s="233">
        <f t="shared" si="105"/>
        <v>-8.4313725490196084E-2</v>
      </c>
      <c r="O819" s="233">
        <f t="shared" si="106"/>
        <v>-7.3529411764705885E-2</v>
      </c>
      <c r="P819" s="233">
        <f t="shared" si="107"/>
        <v>-0.1173780487804878</v>
      </c>
      <c r="Q819" s="233">
        <f t="shared" si="108"/>
        <v>-3.6112934996717007E-2</v>
      </c>
      <c r="R819" s="233">
        <f t="shared" si="109"/>
        <v>-8.8607594936708865E-3</v>
      </c>
    </row>
    <row r="820" spans="1:18" s="64" customFormat="1" ht="13">
      <c r="A820" s="426">
        <v>40641</v>
      </c>
      <c r="B820" s="228">
        <v>1376</v>
      </c>
      <c r="C820" s="293">
        <v>1612</v>
      </c>
      <c r="D820" s="228">
        <v>1696</v>
      </c>
      <c r="E820" s="228">
        <v>1457</v>
      </c>
      <c r="F820" s="228">
        <v>786</v>
      </c>
      <c r="H820" s="233">
        <f t="shared" si="100"/>
        <v>-0.52908966461327855</v>
      </c>
      <c r="I820" s="233">
        <f t="shared" si="101"/>
        <v>-0.47543117474780344</v>
      </c>
      <c r="J820" s="233">
        <f t="shared" si="102"/>
        <v>-0.56523968213278641</v>
      </c>
      <c r="K820" s="233">
        <f t="shared" si="103"/>
        <v>-0.41036017806556052</v>
      </c>
      <c r="L820" s="233">
        <f t="shared" si="104"/>
        <v>-0.4177777777777778</v>
      </c>
      <c r="M820" s="233"/>
      <c r="N820" s="233">
        <f t="shared" si="105"/>
        <v>-9.4736842105263161E-2</v>
      </c>
      <c r="O820" s="233">
        <f t="shared" si="106"/>
        <v>-0.10044642857142858</v>
      </c>
      <c r="P820" s="233">
        <f t="shared" si="107"/>
        <v>-0.11896103896103896</v>
      </c>
      <c r="Q820" s="233">
        <f t="shared" si="108"/>
        <v>-3.5737921906022499E-2</v>
      </c>
      <c r="R820" s="233">
        <f t="shared" si="109"/>
        <v>0</v>
      </c>
    </row>
    <row r="821" spans="1:18" s="64" customFormat="1" ht="13">
      <c r="A821" s="426">
        <v>40644</v>
      </c>
      <c r="B821" s="228">
        <v>1359</v>
      </c>
      <c r="C821" s="293">
        <v>1590</v>
      </c>
      <c r="D821" s="228">
        <v>1664</v>
      </c>
      <c r="E821" s="228">
        <v>1450</v>
      </c>
      <c r="F821" s="228">
        <v>788</v>
      </c>
      <c r="H821" s="233">
        <f t="shared" si="100"/>
        <v>-0.53347064881565398</v>
      </c>
      <c r="I821" s="233">
        <f t="shared" si="101"/>
        <v>-0.46715817694369971</v>
      </c>
      <c r="J821" s="233">
        <f t="shared" si="102"/>
        <v>-0.57894736842105265</v>
      </c>
      <c r="K821" s="233">
        <f t="shared" si="103"/>
        <v>-0.41767068273092367</v>
      </c>
      <c r="L821" s="233">
        <f t="shared" si="104"/>
        <v>-0.41845018450184501</v>
      </c>
      <c r="M821" s="233"/>
      <c r="N821" s="233">
        <f t="shared" si="105"/>
        <v>-9.279038718291055E-2</v>
      </c>
      <c r="O821" s="233">
        <f t="shared" si="106"/>
        <v>-0.10623946037099494</v>
      </c>
      <c r="P821" s="233">
        <f t="shared" si="107"/>
        <v>-0.11911064055055585</v>
      </c>
      <c r="Q821" s="233">
        <f t="shared" si="108"/>
        <v>-3.074866310160428E-2</v>
      </c>
      <c r="R821" s="233">
        <f t="shared" si="109"/>
        <v>1.0256410256410256E-2</v>
      </c>
    </row>
    <row r="822" spans="1:18" s="64" customFormat="1" ht="13">
      <c r="A822" s="426">
        <v>40645</v>
      </c>
      <c r="B822" s="228">
        <v>1342</v>
      </c>
      <c r="C822" s="293">
        <v>1576</v>
      </c>
      <c r="D822" s="228">
        <v>1629</v>
      </c>
      <c r="E822" s="228">
        <v>1441</v>
      </c>
      <c r="F822" s="228">
        <v>787</v>
      </c>
      <c r="H822" s="233">
        <f t="shared" si="100"/>
        <v>-0.53899003778770183</v>
      </c>
      <c r="I822" s="233">
        <f t="shared" si="101"/>
        <v>-0.46412784767086024</v>
      </c>
      <c r="J822" s="233">
        <f t="shared" si="102"/>
        <v>-0.59039476992708073</v>
      </c>
      <c r="K822" s="233">
        <f t="shared" si="103"/>
        <v>-0.42543859649122806</v>
      </c>
      <c r="L822" s="233">
        <f t="shared" si="104"/>
        <v>-0.42047128129602357</v>
      </c>
      <c r="M822" s="233"/>
      <c r="N822" s="233">
        <f t="shared" si="105"/>
        <v>-8.2079343365253077E-2</v>
      </c>
      <c r="O822" s="233">
        <f t="shared" si="106"/>
        <v>-8.7962962962962965E-2</v>
      </c>
      <c r="P822" s="233">
        <f t="shared" si="107"/>
        <v>-0.11419249592169657</v>
      </c>
      <c r="Q822" s="233">
        <f t="shared" si="108"/>
        <v>-2.9629629629629631E-2</v>
      </c>
      <c r="R822" s="233">
        <f t="shared" si="109"/>
        <v>1.0269576379974325E-2</v>
      </c>
    </row>
    <row r="823" spans="1:18" s="64" customFormat="1" ht="13">
      <c r="A823" s="426">
        <v>40646</v>
      </c>
      <c r="B823" s="228">
        <v>1324</v>
      </c>
      <c r="C823" s="293">
        <v>1570</v>
      </c>
      <c r="D823" s="228">
        <v>1586</v>
      </c>
      <c r="E823" s="228">
        <v>1433</v>
      </c>
      <c r="F823" s="228">
        <v>788</v>
      </c>
      <c r="H823" s="233">
        <f t="shared" si="100"/>
        <v>-0.54781420765027322</v>
      </c>
      <c r="I823" s="233">
        <f t="shared" si="101"/>
        <v>-0.46689303904923601</v>
      </c>
      <c r="J823" s="233">
        <f t="shared" si="102"/>
        <v>-0.60320240180135098</v>
      </c>
      <c r="K823" s="233">
        <f t="shared" si="103"/>
        <v>-0.43582677165354333</v>
      </c>
      <c r="L823" s="233">
        <f t="shared" si="104"/>
        <v>-0.42058823529411765</v>
      </c>
      <c r="M823" s="233"/>
      <c r="N823" s="233">
        <f t="shared" si="105"/>
        <v>-7.4125874125874125E-2</v>
      </c>
      <c r="O823" s="233">
        <f t="shared" si="106"/>
        <v>-6.2126642771804061E-2</v>
      </c>
      <c r="P823" s="233">
        <f t="shared" si="107"/>
        <v>-0.11297539149888143</v>
      </c>
      <c r="Q823" s="233">
        <f t="shared" si="108"/>
        <v>-3.0446549391069014E-2</v>
      </c>
      <c r="R823" s="233">
        <f t="shared" si="109"/>
        <v>1.0256410256410256E-2</v>
      </c>
    </row>
    <row r="824" spans="1:18" s="64" customFormat="1" ht="13">
      <c r="A824" s="426">
        <v>40647</v>
      </c>
      <c r="B824" s="228">
        <v>1309</v>
      </c>
      <c r="C824" s="293">
        <v>1573</v>
      </c>
      <c r="D824" s="228">
        <v>1548</v>
      </c>
      <c r="E824" s="228">
        <v>1422</v>
      </c>
      <c r="F824" s="228">
        <v>791</v>
      </c>
      <c r="H824" s="233">
        <f t="shared" si="100"/>
        <v>-0.55866486850977748</v>
      </c>
      <c r="I824" s="233">
        <f t="shared" si="101"/>
        <v>-0.47584138620459848</v>
      </c>
      <c r="J824" s="233">
        <f t="shared" si="102"/>
        <v>-0.61502113902014421</v>
      </c>
      <c r="K824" s="233">
        <f t="shared" si="103"/>
        <v>-0.44604596805609659</v>
      </c>
      <c r="L824" s="233">
        <f t="shared" si="104"/>
        <v>-0.41880969875091845</v>
      </c>
      <c r="M824" s="233"/>
      <c r="N824" s="233">
        <f t="shared" si="105"/>
        <v>-6.5667380442541043E-2</v>
      </c>
      <c r="O824" s="233">
        <f t="shared" si="106"/>
        <v>-3.968253968253968E-2</v>
      </c>
      <c r="P824" s="233">
        <f t="shared" si="107"/>
        <v>-0.10880829015544041</v>
      </c>
      <c r="Q824" s="233">
        <f t="shared" si="108"/>
        <v>-3.1335149863760216E-2</v>
      </c>
      <c r="R824" s="233">
        <f t="shared" si="109"/>
        <v>1.0217113665389528E-2</v>
      </c>
    </row>
    <row r="825" spans="1:18" s="64" customFormat="1" ht="13">
      <c r="A825" s="426">
        <v>40648</v>
      </c>
      <c r="B825" s="228">
        <v>1296</v>
      </c>
      <c r="C825" s="293">
        <v>1564</v>
      </c>
      <c r="D825" s="228">
        <v>1514</v>
      </c>
      <c r="E825" s="228">
        <v>1414</v>
      </c>
      <c r="F825" s="228">
        <v>796</v>
      </c>
      <c r="H825" s="233">
        <f t="shared" si="100"/>
        <v>-0.56814395201599466</v>
      </c>
      <c r="I825" s="233">
        <f t="shared" si="101"/>
        <v>-0.48687664041994749</v>
      </c>
      <c r="J825" s="233">
        <f t="shared" si="102"/>
        <v>-0.62487611496531215</v>
      </c>
      <c r="K825" s="233">
        <f t="shared" si="103"/>
        <v>-0.45531587057010786</v>
      </c>
      <c r="L825" s="233">
        <f t="shared" si="104"/>
        <v>-0.41812865497076024</v>
      </c>
      <c r="M825" s="233"/>
      <c r="N825" s="233">
        <f t="shared" si="105"/>
        <v>-5.8139534883720929E-2</v>
      </c>
      <c r="O825" s="233">
        <f t="shared" si="106"/>
        <v>-2.9776674937965261E-2</v>
      </c>
      <c r="P825" s="233">
        <f t="shared" si="107"/>
        <v>-0.10731132075471699</v>
      </c>
      <c r="Q825" s="233">
        <f t="shared" si="108"/>
        <v>-2.9512697323266987E-2</v>
      </c>
      <c r="R825" s="233">
        <f t="shared" si="109"/>
        <v>1.2722646310432569E-2</v>
      </c>
    </row>
    <row r="826" spans="1:18" s="64" customFormat="1" ht="13">
      <c r="A826" s="426">
        <v>40651</v>
      </c>
      <c r="B826" s="228">
        <v>1284</v>
      </c>
      <c r="C826" s="293">
        <v>1552</v>
      </c>
      <c r="D826" s="228">
        <v>1490</v>
      </c>
      <c r="E826" s="228">
        <v>1409</v>
      </c>
      <c r="F826" s="228">
        <v>798</v>
      </c>
      <c r="H826" s="233">
        <f t="shared" si="100"/>
        <v>-0.57328015952143574</v>
      </c>
      <c r="I826" s="233">
        <f t="shared" si="101"/>
        <v>-0.49462715727775969</v>
      </c>
      <c r="J826" s="233">
        <f t="shared" si="102"/>
        <v>-0.63063956370847796</v>
      </c>
      <c r="K826" s="233">
        <f t="shared" si="103"/>
        <v>-0.45682343870470316</v>
      </c>
      <c r="L826" s="233">
        <f t="shared" si="104"/>
        <v>-0.41879096868171889</v>
      </c>
      <c r="M826" s="233"/>
      <c r="N826" s="233">
        <f t="shared" si="105"/>
        <v>-5.518763796909492E-2</v>
      </c>
      <c r="O826" s="233">
        <f t="shared" si="106"/>
        <v>-2.3899371069182392E-2</v>
      </c>
      <c r="P826" s="233">
        <f t="shared" si="107"/>
        <v>-0.1045673076923077</v>
      </c>
      <c r="Q826" s="233">
        <f t="shared" si="108"/>
        <v>-2.8275862068965516E-2</v>
      </c>
      <c r="R826" s="233">
        <f t="shared" si="109"/>
        <v>1.2690355329949238E-2</v>
      </c>
    </row>
    <row r="827" spans="1:18" s="64" customFormat="1" ht="13">
      <c r="A827" s="426">
        <v>40652</v>
      </c>
      <c r="B827" s="228">
        <v>1271</v>
      </c>
      <c r="C827" s="293">
        <v>1538</v>
      </c>
      <c r="D827" s="228">
        <v>1456</v>
      </c>
      <c r="E827" s="228">
        <v>1405</v>
      </c>
      <c r="F827" s="228">
        <v>798</v>
      </c>
      <c r="H827" s="233">
        <f t="shared" si="100"/>
        <v>-0.57661558960692871</v>
      </c>
      <c r="I827" s="233">
        <f t="shared" si="101"/>
        <v>-0.49722131415495258</v>
      </c>
      <c r="J827" s="233">
        <f t="shared" si="102"/>
        <v>-0.63772082607613834</v>
      </c>
      <c r="K827" s="233">
        <f t="shared" si="103"/>
        <v>-0.4575289575289575</v>
      </c>
      <c r="L827" s="233">
        <f t="shared" si="104"/>
        <v>-0.41963636363636364</v>
      </c>
      <c r="M827" s="233"/>
      <c r="N827" s="233">
        <f t="shared" si="105"/>
        <v>-5.290611028315946E-2</v>
      </c>
      <c r="O827" s="233">
        <f t="shared" si="106"/>
        <v>-2.4111675126903553E-2</v>
      </c>
      <c r="P827" s="233">
        <f t="shared" si="107"/>
        <v>-0.10620012277470842</v>
      </c>
      <c r="Q827" s="233">
        <f t="shared" si="108"/>
        <v>-2.4982650936849409E-2</v>
      </c>
      <c r="R827" s="233">
        <f t="shared" si="109"/>
        <v>1.397712833545108E-2</v>
      </c>
    </row>
    <row r="828" spans="1:18" s="64" customFormat="1" ht="13">
      <c r="A828" s="426">
        <v>40653</v>
      </c>
      <c r="B828" s="228">
        <v>1262</v>
      </c>
      <c r="C828" s="293">
        <v>1540</v>
      </c>
      <c r="D828" s="228">
        <v>1415</v>
      </c>
      <c r="E828" s="228">
        <v>1404</v>
      </c>
      <c r="F828" s="228">
        <v>799</v>
      </c>
      <c r="H828" s="233">
        <f t="shared" si="100"/>
        <v>-0.57905270180120083</v>
      </c>
      <c r="I828" s="233">
        <f t="shared" si="101"/>
        <v>-0.50048653908530649</v>
      </c>
      <c r="J828" s="233">
        <f t="shared" si="102"/>
        <v>-0.64231547017189083</v>
      </c>
      <c r="K828" s="233">
        <f t="shared" si="103"/>
        <v>-0.46165644171779141</v>
      </c>
      <c r="L828" s="233">
        <f t="shared" si="104"/>
        <v>-0.41721371261852663</v>
      </c>
      <c r="M828" s="233"/>
      <c r="N828" s="233">
        <f t="shared" si="105"/>
        <v>-4.6827794561933533E-2</v>
      </c>
      <c r="O828" s="233">
        <f t="shared" si="106"/>
        <v>-1.9108280254777069E-2</v>
      </c>
      <c r="P828" s="233">
        <f t="shared" si="107"/>
        <v>-0.10781841109709962</v>
      </c>
      <c r="Q828" s="233">
        <f t="shared" si="108"/>
        <v>-2.0237264480111653E-2</v>
      </c>
      <c r="R828" s="233">
        <f t="shared" si="109"/>
        <v>1.3959390862944163E-2</v>
      </c>
    </row>
    <row r="829" spans="1:18" s="64" customFormat="1" ht="13">
      <c r="A829" s="426">
        <v>40654</v>
      </c>
      <c r="B829" s="228">
        <v>1254</v>
      </c>
      <c r="C829" s="293">
        <v>1540</v>
      </c>
      <c r="D829" s="228">
        <v>1377</v>
      </c>
      <c r="E829" s="228">
        <v>1401</v>
      </c>
      <c r="F829" s="228">
        <v>802</v>
      </c>
      <c r="H829" s="233">
        <f t="shared" si="100"/>
        <v>-0.58325024925224322</v>
      </c>
      <c r="I829" s="233">
        <f t="shared" si="101"/>
        <v>-0.51511335012594461</v>
      </c>
      <c r="J829" s="233">
        <f t="shared" si="102"/>
        <v>-0.6453772856039145</v>
      </c>
      <c r="K829" s="233">
        <f t="shared" si="103"/>
        <v>-0.46526717557251906</v>
      </c>
      <c r="L829" s="233">
        <f t="shared" si="104"/>
        <v>-0.41245421245421243</v>
      </c>
      <c r="M829" s="233"/>
      <c r="N829" s="233">
        <f t="shared" si="105"/>
        <v>-4.2016806722689079E-2</v>
      </c>
      <c r="O829" s="233">
        <f t="shared" si="106"/>
        <v>-2.097902097902098E-2</v>
      </c>
      <c r="P829" s="233">
        <f t="shared" si="107"/>
        <v>-0.11046511627906977</v>
      </c>
      <c r="Q829" s="233">
        <f t="shared" si="108"/>
        <v>-1.4767932489451477E-2</v>
      </c>
      <c r="R829" s="233">
        <f t="shared" si="109"/>
        <v>1.3906447534766119E-2</v>
      </c>
    </row>
    <row r="830" spans="1:18" s="64" customFormat="1" ht="13">
      <c r="A830" s="426">
        <v>40659</v>
      </c>
      <c r="B830" s="228">
        <v>1250</v>
      </c>
      <c r="C830" s="293">
        <v>1546</v>
      </c>
      <c r="D830" s="228">
        <v>1364</v>
      </c>
      <c r="E830" s="228">
        <v>1392</v>
      </c>
      <c r="F830" s="228">
        <v>803</v>
      </c>
      <c r="H830" s="233">
        <f t="shared" ref="H830:H893" si="110">(B830-B579)/B579</f>
        <v>-0.58416500332667998</v>
      </c>
      <c r="I830" s="233">
        <f t="shared" ref="I830:I893" si="111">(C830-C579)/C579</f>
        <v>-0.51687499999999997</v>
      </c>
      <c r="J830" s="233">
        <f t="shared" ref="J830:J893" si="112">(D830-D579)/D579</f>
        <v>-0.64199475065616796</v>
      </c>
      <c r="K830" s="233">
        <f t="shared" ref="K830:K893" si="113">(E830-E579)/E579</f>
        <v>-0.47312641937925815</v>
      </c>
      <c r="L830" s="233">
        <f t="shared" ref="L830:L893" si="114">(F830-F579)/F579</f>
        <v>-0.40825350036845987</v>
      </c>
      <c r="M830" s="233"/>
      <c r="N830" s="233">
        <f t="shared" si="105"/>
        <v>-3.5493827160493825E-2</v>
      </c>
      <c r="O830" s="233">
        <f t="shared" si="106"/>
        <v>-1.1508951406649617E-2</v>
      </c>
      <c r="P830" s="233">
        <f t="shared" si="107"/>
        <v>-9.9075297225891673E-2</v>
      </c>
      <c r="Q830" s="233">
        <f t="shared" si="108"/>
        <v>-1.5558698727015558E-2</v>
      </c>
      <c r="R830" s="233">
        <f t="shared" si="109"/>
        <v>8.7939698492462311E-3</v>
      </c>
    </row>
    <row r="831" spans="1:18" s="64" customFormat="1" ht="13">
      <c r="A831" s="426">
        <v>40660</v>
      </c>
      <c r="B831" s="228">
        <v>1259</v>
      </c>
      <c r="C831" s="293">
        <v>1566</v>
      </c>
      <c r="D831" s="228">
        <v>1392</v>
      </c>
      <c r="E831" s="228">
        <v>1388</v>
      </c>
      <c r="F831" s="228">
        <v>801</v>
      </c>
      <c r="H831" s="233">
        <f t="shared" si="110"/>
        <v>-0.58214404248257545</v>
      </c>
      <c r="I831" s="233">
        <f t="shared" si="111"/>
        <v>-0.51636812847436686</v>
      </c>
      <c r="J831" s="233">
        <f t="shared" si="112"/>
        <v>-0.62949161565078515</v>
      </c>
      <c r="K831" s="233">
        <f t="shared" si="113"/>
        <v>-0.47740963855421686</v>
      </c>
      <c r="L831" s="233">
        <f t="shared" si="114"/>
        <v>-0.40710584752035528</v>
      </c>
      <c r="M831" s="233"/>
      <c r="N831" s="233">
        <f t="shared" si="105"/>
        <v>-1.9470404984423675E-2</v>
      </c>
      <c r="O831" s="233">
        <f t="shared" si="106"/>
        <v>9.0206185567010301E-3</v>
      </c>
      <c r="P831" s="233">
        <f t="shared" si="107"/>
        <v>-6.5771812080536909E-2</v>
      </c>
      <c r="Q831" s="233">
        <f t="shared" si="108"/>
        <v>-1.4904187366926898E-2</v>
      </c>
      <c r="R831" s="233">
        <f t="shared" si="109"/>
        <v>3.7593984962406013E-3</v>
      </c>
    </row>
    <row r="832" spans="1:18" s="64" customFormat="1" ht="13">
      <c r="A832" s="426">
        <v>40661</v>
      </c>
      <c r="B832" s="228">
        <v>1269</v>
      </c>
      <c r="C832" s="293">
        <v>1564</v>
      </c>
      <c r="D832" s="228">
        <v>1450</v>
      </c>
      <c r="E832" s="228">
        <v>1390</v>
      </c>
      <c r="F832" s="228">
        <v>797</v>
      </c>
      <c r="H832" s="233">
        <f t="shared" si="110"/>
        <v>-0.57980132450331123</v>
      </c>
      <c r="I832" s="233">
        <f t="shared" si="111"/>
        <v>-0.5227342081171803</v>
      </c>
      <c r="J832" s="233">
        <f t="shared" si="112"/>
        <v>-0.609375</v>
      </c>
      <c r="K832" s="233">
        <f t="shared" si="113"/>
        <v>-0.47724708537044003</v>
      </c>
      <c r="L832" s="233">
        <f t="shared" si="114"/>
        <v>-0.40875370919881304</v>
      </c>
      <c r="M832" s="233"/>
      <c r="N832" s="233">
        <f t="shared" si="105"/>
        <v>-1.5735641227380016E-3</v>
      </c>
      <c r="O832" s="233">
        <f t="shared" si="106"/>
        <v>1.6905071521456438E-2</v>
      </c>
      <c r="P832" s="233">
        <f t="shared" si="107"/>
        <v>-4.120879120879121E-3</v>
      </c>
      <c r="Q832" s="233">
        <f t="shared" si="108"/>
        <v>-1.0676156583629894E-2</v>
      </c>
      <c r="R832" s="233">
        <f t="shared" si="109"/>
        <v>-1.2531328320802004E-3</v>
      </c>
    </row>
    <row r="833" spans="1:18" s="64" customFormat="1" ht="13">
      <c r="A833" s="426">
        <v>40666</v>
      </c>
      <c r="B833" s="228">
        <v>1292</v>
      </c>
      <c r="C833" s="293">
        <v>1572</v>
      </c>
      <c r="D833" s="228">
        <v>1558</v>
      </c>
      <c r="E833" s="228">
        <v>1375</v>
      </c>
      <c r="F833" s="228">
        <v>795</v>
      </c>
      <c r="H833" s="233">
        <f t="shared" si="110"/>
        <v>-0.59662816109896977</v>
      </c>
      <c r="I833" s="233">
        <f t="shared" si="111"/>
        <v>-0.57490535424553812</v>
      </c>
      <c r="J833" s="233">
        <f t="shared" si="112"/>
        <v>-0.58431163287086441</v>
      </c>
      <c r="K833" s="233">
        <f t="shared" si="113"/>
        <v>-0.48424606151537886</v>
      </c>
      <c r="L833" s="233">
        <f t="shared" si="114"/>
        <v>-0.41111111111111109</v>
      </c>
      <c r="M833" s="233"/>
      <c r="N833" s="233">
        <f t="shared" si="105"/>
        <v>2.3771790808240888E-2</v>
      </c>
      <c r="O833" s="233">
        <f t="shared" si="106"/>
        <v>2.0779220779220779E-2</v>
      </c>
      <c r="P833" s="233">
        <f t="shared" si="107"/>
        <v>0.10106007067137809</v>
      </c>
      <c r="Q833" s="233">
        <f t="shared" si="108"/>
        <v>-2.0655270655270654E-2</v>
      </c>
      <c r="R833" s="233">
        <f t="shared" si="109"/>
        <v>-5.0062578222778474E-3</v>
      </c>
    </row>
    <row r="834" spans="1:18" s="64" customFormat="1" ht="13">
      <c r="A834" s="426">
        <v>40667</v>
      </c>
      <c r="B834" s="228">
        <v>1302</v>
      </c>
      <c r="C834" s="293">
        <v>1560</v>
      </c>
      <c r="D834" s="228">
        <v>1644</v>
      </c>
      <c r="E834" s="228">
        <v>1368</v>
      </c>
      <c r="F834" s="228">
        <v>795</v>
      </c>
      <c r="H834" s="233">
        <f t="shared" si="110"/>
        <v>-0.60889155902673475</v>
      </c>
      <c r="I834" s="233">
        <f t="shared" si="111"/>
        <v>-0.60476311122371418</v>
      </c>
      <c r="J834" s="233">
        <f t="shared" si="112"/>
        <v>-0.57331949130547621</v>
      </c>
      <c r="K834" s="233">
        <f t="shared" si="113"/>
        <v>-0.49069247952345496</v>
      </c>
      <c r="L834" s="233">
        <f t="shared" si="114"/>
        <v>-0.41285081240768096</v>
      </c>
      <c r="M834" s="233"/>
      <c r="N834" s="233">
        <f t="shared" si="105"/>
        <v>3.8277511961722487E-2</v>
      </c>
      <c r="O834" s="233">
        <f t="shared" si="106"/>
        <v>1.2987012987012988E-2</v>
      </c>
      <c r="P834" s="233">
        <f t="shared" si="107"/>
        <v>0.19389978213507625</v>
      </c>
      <c r="Q834" s="233">
        <f t="shared" si="108"/>
        <v>-2.3554603854389723E-2</v>
      </c>
      <c r="R834" s="233">
        <f t="shared" si="109"/>
        <v>-8.7281795511221939E-3</v>
      </c>
    </row>
    <row r="835" spans="1:18" s="64" customFormat="1" ht="13">
      <c r="A835" s="426">
        <v>40668</v>
      </c>
      <c r="B835" s="228">
        <v>1314</v>
      </c>
      <c r="C835" s="293">
        <v>1542</v>
      </c>
      <c r="D835" s="228">
        <v>1723</v>
      </c>
      <c r="E835" s="228">
        <v>1371</v>
      </c>
      <c r="F835" s="228">
        <v>794</v>
      </c>
      <c r="H835" s="233">
        <f t="shared" si="110"/>
        <v>-0.60881214647216431</v>
      </c>
      <c r="I835" s="233">
        <f t="shared" si="111"/>
        <v>-0.61430715357678845</v>
      </c>
      <c r="J835" s="233">
        <f t="shared" si="112"/>
        <v>-0.55718324338216396</v>
      </c>
      <c r="K835" s="233">
        <f t="shared" si="113"/>
        <v>-0.49033457249070633</v>
      </c>
      <c r="L835" s="233">
        <f t="shared" si="114"/>
        <v>-0.41358936484490399</v>
      </c>
      <c r="M835" s="233"/>
      <c r="N835" s="233">
        <f t="shared" si="105"/>
        <v>5.1200000000000002E-2</v>
      </c>
      <c r="O835" s="233">
        <f t="shared" si="106"/>
        <v>-2.5873221216041399E-3</v>
      </c>
      <c r="P835" s="233">
        <f t="shared" si="107"/>
        <v>0.26319648093841641</v>
      </c>
      <c r="Q835" s="233">
        <f t="shared" si="108"/>
        <v>-1.5086206896551725E-2</v>
      </c>
      <c r="R835" s="233">
        <f t="shared" si="109"/>
        <v>-1.1207970112079701E-2</v>
      </c>
    </row>
    <row r="836" spans="1:18" s="64" customFormat="1" ht="13">
      <c r="A836" s="426">
        <v>40669</v>
      </c>
      <c r="B836" s="228">
        <v>1340</v>
      </c>
      <c r="C836" s="293">
        <v>1566</v>
      </c>
      <c r="D836" s="228">
        <v>1769</v>
      </c>
      <c r="E836" s="228">
        <v>1386</v>
      </c>
      <c r="F836" s="228">
        <v>792</v>
      </c>
      <c r="H836" s="233">
        <f t="shared" si="110"/>
        <v>-0.60047704233750743</v>
      </c>
      <c r="I836" s="233">
        <f t="shared" si="111"/>
        <v>-0.60213414634146345</v>
      </c>
      <c r="J836" s="233">
        <f t="shared" si="112"/>
        <v>-0.54641025641025642</v>
      </c>
      <c r="K836" s="233">
        <f t="shared" si="113"/>
        <v>-0.48950276243093921</v>
      </c>
      <c r="L836" s="233">
        <f t="shared" si="114"/>
        <v>-0.41592920353982299</v>
      </c>
      <c r="M836" s="233"/>
      <c r="N836" s="233">
        <f t="shared" si="105"/>
        <v>6.4336775218427317E-2</v>
      </c>
      <c r="O836" s="233">
        <f t="shared" si="106"/>
        <v>0</v>
      </c>
      <c r="P836" s="233">
        <f t="shared" si="107"/>
        <v>0.27083333333333331</v>
      </c>
      <c r="Q836" s="233">
        <f t="shared" si="108"/>
        <v>-1.440922190201729E-3</v>
      </c>
      <c r="R836" s="233">
        <f t="shared" si="109"/>
        <v>-1.1235955056179775E-2</v>
      </c>
    </row>
    <row r="837" spans="1:18" s="64" customFormat="1" ht="13">
      <c r="A837" s="426">
        <v>40672</v>
      </c>
      <c r="B837" s="228">
        <v>1348</v>
      </c>
      <c r="C837" s="293">
        <v>1557</v>
      </c>
      <c r="D837" s="228">
        <v>1801</v>
      </c>
      <c r="E837" s="228">
        <v>1397</v>
      </c>
      <c r="F837" s="228">
        <v>789</v>
      </c>
      <c r="H837" s="233">
        <f t="shared" si="110"/>
        <v>-0.59785202863961817</v>
      </c>
      <c r="I837" s="233">
        <f t="shared" si="111"/>
        <v>-0.59994861253854059</v>
      </c>
      <c r="J837" s="233">
        <f t="shared" si="112"/>
        <v>-0.53938618925831205</v>
      </c>
      <c r="K837" s="233">
        <f t="shared" si="113"/>
        <v>-0.48865300146412882</v>
      </c>
      <c r="L837" s="233">
        <f t="shared" si="114"/>
        <v>-0.42534595775673706</v>
      </c>
      <c r="M837" s="233"/>
      <c r="N837" s="233">
        <f t="shared" si="105"/>
        <v>6.2253743104806934E-2</v>
      </c>
      <c r="O837" s="233">
        <f t="shared" si="106"/>
        <v>-4.475703324808184E-3</v>
      </c>
      <c r="P837" s="233">
        <f t="shared" si="107"/>
        <v>0.24206896551724139</v>
      </c>
      <c r="Q837" s="233">
        <f t="shared" si="108"/>
        <v>5.0359712230215823E-3</v>
      </c>
      <c r="R837" s="233">
        <f t="shared" si="109"/>
        <v>-1.0037641154328732E-2</v>
      </c>
    </row>
    <row r="838" spans="1:18" s="64" customFormat="1" ht="13">
      <c r="A838" s="426">
        <v>40673</v>
      </c>
      <c r="B838" s="228">
        <v>1344</v>
      </c>
      <c r="C838" s="293">
        <v>1529</v>
      </c>
      <c r="D838" s="228">
        <v>1824</v>
      </c>
      <c r="E838" s="228">
        <v>1403</v>
      </c>
      <c r="F838" s="228">
        <v>789</v>
      </c>
      <c r="H838" s="233">
        <f t="shared" si="110"/>
        <v>-0.60224918614974843</v>
      </c>
      <c r="I838" s="233">
        <f t="shared" si="111"/>
        <v>-0.6096502425325504</v>
      </c>
      <c r="J838" s="233">
        <f t="shared" si="112"/>
        <v>-0.53834472285497348</v>
      </c>
      <c r="K838" s="233">
        <f t="shared" si="113"/>
        <v>-0.49074410163339383</v>
      </c>
      <c r="L838" s="233">
        <f t="shared" si="114"/>
        <v>-0.43073593073593075</v>
      </c>
      <c r="M838" s="233"/>
      <c r="N838" s="233">
        <f t="shared" si="105"/>
        <v>4.0247678018575851E-2</v>
      </c>
      <c r="O838" s="233">
        <f t="shared" si="106"/>
        <v>-2.7353689567430027E-2</v>
      </c>
      <c r="P838" s="233">
        <f t="shared" si="107"/>
        <v>0.17073170731707318</v>
      </c>
      <c r="Q838" s="233">
        <f t="shared" si="108"/>
        <v>2.0363636363636365E-2</v>
      </c>
      <c r="R838" s="233">
        <f t="shared" si="109"/>
        <v>-7.5471698113207548E-3</v>
      </c>
    </row>
    <row r="839" spans="1:18" s="64" customFormat="1" ht="13">
      <c r="A839" s="426">
        <v>40674</v>
      </c>
      <c r="B839" s="228">
        <v>1334</v>
      </c>
      <c r="C839" s="293">
        <v>1509</v>
      </c>
      <c r="D839" s="228">
        <v>1814</v>
      </c>
      <c r="E839" s="228">
        <v>1399</v>
      </c>
      <c r="F839" s="228">
        <v>789</v>
      </c>
      <c r="H839" s="233">
        <f t="shared" si="110"/>
        <v>-0.61534025374855827</v>
      </c>
      <c r="I839" s="233">
        <f t="shared" si="111"/>
        <v>-0.62657757980697848</v>
      </c>
      <c r="J839" s="233">
        <f t="shared" si="112"/>
        <v>-0.54853160776505727</v>
      </c>
      <c r="K839" s="233">
        <f t="shared" si="113"/>
        <v>-0.50337238196663114</v>
      </c>
      <c r="L839" s="233">
        <f t="shared" si="114"/>
        <v>-0.4356223175965665</v>
      </c>
      <c r="M839" s="233"/>
      <c r="N839" s="233">
        <f t="shared" si="105"/>
        <v>2.4577572964669739E-2</v>
      </c>
      <c r="O839" s="233">
        <f t="shared" si="106"/>
        <v>-3.2692307692307694E-2</v>
      </c>
      <c r="P839" s="233">
        <f t="shared" si="107"/>
        <v>0.10340632603406326</v>
      </c>
      <c r="Q839" s="233">
        <f t="shared" si="108"/>
        <v>2.2660818713450291E-2</v>
      </c>
      <c r="R839" s="233">
        <f t="shared" si="109"/>
        <v>-7.5471698113207548E-3</v>
      </c>
    </row>
    <row r="840" spans="1:18" s="64" customFormat="1" ht="13">
      <c r="A840" s="426">
        <v>40675</v>
      </c>
      <c r="B840" s="228">
        <v>1320</v>
      </c>
      <c r="C840" s="293">
        <v>1498</v>
      </c>
      <c r="D840" s="228">
        <v>1770</v>
      </c>
      <c r="E840" s="228">
        <v>1395</v>
      </c>
      <c r="F840" s="228">
        <v>789</v>
      </c>
      <c r="H840" s="233">
        <f t="shared" si="110"/>
        <v>-0.63414634146341464</v>
      </c>
      <c r="I840" s="233">
        <f t="shared" si="111"/>
        <v>-0.65547378104875809</v>
      </c>
      <c r="J840" s="233">
        <f t="shared" si="112"/>
        <v>-0.56425406203840478</v>
      </c>
      <c r="K840" s="233">
        <f t="shared" si="113"/>
        <v>-0.51696675900277012</v>
      </c>
      <c r="L840" s="233">
        <f t="shared" si="114"/>
        <v>-0.44121813031161472</v>
      </c>
      <c r="M840" s="233"/>
      <c r="N840" s="233">
        <f t="shared" si="105"/>
        <v>4.5662100456621002E-3</v>
      </c>
      <c r="O840" s="233">
        <f t="shared" si="106"/>
        <v>-2.8534370946822308E-2</v>
      </c>
      <c r="P840" s="233">
        <f t="shared" si="107"/>
        <v>2.7278003482298318E-2</v>
      </c>
      <c r="Q840" s="233">
        <f t="shared" si="108"/>
        <v>1.7505470459518599E-2</v>
      </c>
      <c r="R840" s="233">
        <f t="shared" si="109"/>
        <v>-6.2972292191435771E-3</v>
      </c>
    </row>
    <row r="841" spans="1:18" s="64" customFormat="1" ht="13">
      <c r="A841" s="426">
        <v>40676</v>
      </c>
      <c r="B841" s="228">
        <v>1306</v>
      </c>
      <c r="C841" s="293">
        <v>1494</v>
      </c>
      <c r="D841" s="228">
        <v>1720</v>
      </c>
      <c r="E841" s="228">
        <v>1392</v>
      </c>
      <c r="F841" s="228">
        <v>788</v>
      </c>
      <c r="H841" s="233">
        <f t="shared" si="110"/>
        <v>-0.64769355273806317</v>
      </c>
      <c r="I841" s="233">
        <f t="shared" si="111"/>
        <v>-0.67172050098879366</v>
      </c>
      <c r="J841" s="233">
        <f t="shared" si="112"/>
        <v>-0.580078125</v>
      </c>
      <c r="K841" s="233">
        <f t="shared" si="113"/>
        <v>-0.52765524261961316</v>
      </c>
      <c r="L841" s="233">
        <f t="shared" si="114"/>
        <v>-0.44507042253521129</v>
      </c>
      <c r="M841" s="233"/>
      <c r="N841" s="233">
        <f t="shared" ref="N841:N904" si="115">((B841-(LOOKUP(A836,B836)))/(LOOKUP(A836,B836)))</f>
        <v>-2.5373134328358207E-2</v>
      </c>
      <c r="O841" s="233">
        <f t="shared" ref="O841:O904" si="116">((C841-(LOOKUP(A836,C836)))/(LOOKUP(A836,C836)))</f>
        <v>-4.5977011494252873E-2</v>
      </c>
      <c r="P841" s="233">
        <f t="shared" ref="P841:P904" si="117">((D841-(LOOKUP(A836,D836)))/(LOOKUP(A836,D836)))</f>
        <v>-2.7699265121537593E-2</v>
      </c>
      <c r="Q841" s="233">
        <f t="shared" ref="Q841:Q904" si="118">((E841-(LOOKUP(A836,E836)))/(LOOKUP(A836,E836)))</f>
        <v>4.329004329004329E-3</v>
      </c>
      <c r="R841" s="233">
        <f t="shared" ref="R841:R904" si="119">((F841-(LOOKUP(A836,F836)))/(LOOKUP(A836,F836)))</f>
        <v>-5.0505050505050509E-3</v>
      </c>
    </row>
    <row r="842" spans="1:18" s="64" customFormat="1" ht="13">
      <c r="A842" s="426">
        <v>40679</v>
      </c>
      <c r="B842" s="228">
        <v>1291</v>
      </c>
      <c r="C842" s="293">
        <v>1475</v>
      </c>
      <c r="D842" s="228">
        <v>1675</v>
      </c>
      <c r="E842" s="228">
        <v>1393</v>
      </c>
      <c r="F842" s="228">
        <v>788</v>
      </c>
      <c r="H842" s="233">
        <f t="shared" si="110"/>
        <v>-0.6622187336473051</v>
      </c>
      <c r="I842" s="233">
        <f t="shared" si="111"/>
        <v>-0.69296419650291419</v>
      </c>
      <c r="J842" s="233">
        <f t="shared" si="112"/>
        <v>-0.59599614085865893</v>
      </c>
      <c r="K842" s="233">
        <f t="shared" si="113"/>
        <v>-0.53426947509194245</v>
      </c>
      <c r="L842" s="233">
        <f t="shared" si="114"/>
        <v>-0.45163535142658318</v>
      </c>
      <c r="M842" s="233"/>
      <c r="N842" s="233">
        <f t="shared" si="115"/>
        <v>-4.2284866468842733E-2</v>
      </c>
      <c r="O842" s="233">
        <f t="shared" si="116"/>
        <v>-5.266538214515093E-2</v>
      </c>
      <c r="P842" s="233">
        <f t="shared" si="117"/>
        <v>-6.9961132704053297E-2</v>
      </c>
      <c r="Q842" s="233">
        <f t="shared" si="118"/>
        <v>-2.8632784538296348E-3</v>
      </c>
      <c r="R842" s="233">
        <f t="shared" si="119"/>
        <v>-1.2674271229404308E-3</v>
      </c>
    </row>
    <row r="843" spans="1:18" s="64" customFormat="1" ht="13">
      <c r="A843" s="426">
        <v>40680</v>
      </c>
      <c r="B843" s="228">
        <v>1274</v>
      </c>
      <c r="C843" s="293">
        <v>1457</v>
      </c>
      <c r="D843" s="228">
        <v>1622</v>
      </c>
      <c r="E843" s="228">
        <v>1393</v>
      </c>
      <c r="F843" s="228">
        <v>786</v>
      </c>
      <c r="H843" s="233">
        <f t="shared" si="110"/>
        <v>-0.67232510288065839</v>
      </c>
      <c r="I843" s="233">
        <f t="shared" si="111"/>
        <v>-0.70131201312013125</v>
      </c>
      <c r="J843" s="233">
        <f t="shared" si="112"/>
        <v>-0.61344137273593902</v>
      </c>
      <c r="K843" s="233">
        <f t="shared" si="113"/>
        <v>-0.53950413223140492</v>
      </c>
      <c r="L843" s="233">
        <f t="shared" si="114"/>
        <v>-0.46016483516483514</v>
      </c>
      <c r="M843" s="233"/>
      <c r="N843" s="233">
        <f t="shared" si="115"/>
        <v>-5.2083333333333336E-2</v>
      </c>
      <c r="O843" s="233">
        <f t="shared" si="116"/>
        <v>-4.7089601046435579E-2</v>
      </c>
      <c r="P843" s="233">
        <f t="shared" si="117"/>
        <v>-0.11074561403508772</v>
      </c>
      <c r="Q843" s="233">
        <f t="shared" si="118"/>
        <v>-7.1275837491090524E-3</v>
      </c>
      <c r="R843" s="233">
        <f t="shared" si="119"/>
        <v>-3.8022813688212928E-3</v>
      </c>
    </row>
    <row r="844" spans="1:18" s="64" customFormat="1" ht="13">
      <c r="A844" s="426">
        <v>40681</v>
      </c>
      <c r="B844" s="228">
        <v>1271</v>
      </c>
      <c r="C844" s="293">
        <v>1459</v>
      </c>
      <c r="D844" s="228">
        <v>1597</v>
      </c>
      <c r="E844" s="228">
        <v>1399</v>
      </c>
      <c r="F844" s="228">
        <v>786</v>
      </c>
      <c r="H844" s="233">
        <f t="shared" si="110"/>
        <v>-0.67526826775677051</v>
      </c>
      <c r="I844" s="233">
        <f t="shared" si="111"/>
        <v>-0.69985599670849619</v>
      </c>
      <c r="J844" s="233">
        <f t="shared" si="112"/>
        <v>-0.62625789843201496</v>
      </c>
      <c r="K844" s="233">
        <f t="shared" si="113"/>
        <v>-0.54176220111365869</v>
      </c>
      <c r="L844" s="233">
        <f t="shared" si="114"/>
        <v>-0.4645776566757493</v>
      </c>
      <c r="M844" s="233"/>
      <c r="N844" s="233">
        <f t="shared" si="115"/>
        <v>-4.7226386806596701E-2</v>
      </c>
      <c r="O844" s="233">
        <f t="shared" si="116"/>
        <v>-3.3134526176275679E-2</v>
      </c>
      <c r="P844" s="233">
        <f t="shared" si="117"/>
        <v>-0.11962513781697905</v>
      </c>
      <c r="Q844" s="233">
        <f t="shared" si="118"/>
        <v>0</v>
      </c>
      <c r="R844" s="233">
        <f t="shared" si="119"/>
        <v>-3.8022813688212928E-3</v>
      </c>
    </row>
    <row r="845" spans="1:18" s="64" customFormat="1" ht="13">
      <c r="A845" s="426">
        <v>40682</v>
      </c>
      <c r="B845" s="228">
        <v>1329</v>
      </c>
      <c r="C845" s="293">
        <v>1604</v>
      </c>
      <c r="D845" s="228">
        <v>1615</v>
      </c>
      <c r="E845" s="228">
        <v>1408</v>
      </c>
      <c r="F845" s="228">
        <v>787</v>
      </c>
      <c r="H845" s="233">
        <f t="shared" si="110"/>
        <v>-0.66174599134639855</v>
      </c>
      <c r="I845" s="233">
        <f t="shared" si="111"/>
        <v>-0.66611157368859286</v>
      </c>
      <c r="J845" s="233">
        <f t="shared" si="112"/>
        <v>-0.62788018433179726</v>
      </c>
      <c r="K845" s="233">
        <f t="shared" si="113"/>
        <v>-0.5422626788036411</v>
      </c>
      <c r="L845" s="233">
        <f t="shared" si="114"/>
        <v>-0.4686022957461175</v>
      </c>
      <c r="M845" s="233"/>
      <c r="N845" s="233">
        <f t="shared" si="115"/>
        <v>6.8181818181818179E-3</v>
      </c>
      <c r="O845" s="233">
        <f t="shared" si="116"/>
        <v>7.0761014686248333E-2</v>
      </c>
      <c r="P845" s="233">
        <f t="shared" si="117"/>
        <v>-8.7570621468926552E-2</v>
      </c>
      <c r="Q845" s="233">
        <f t="shared" si="118"/>
        <v>9.3189964157706102E-3</v>
      </c>
      <c r="R845" s="233">
        <f t="shared" si="119"/>
        <v>-2.5348542458808617E-3</v>
      </c>
    </row>
    <row r="846" spans="1:18" s="64" customFormat="1" ht="13">
      <c r="A846" s="426">
        <v>40683</v>
      </c>
      <c r="B846" s="228">
        <v>1349</v>
      </c>
      <c r="C846" s="293">
        <v>1633</v>
      </c>
      <c r="D846" s="228">
        <v>1666</v>
      </c>
      <c r="E846" s="228">
        <v>1413</v>
      </c>
      <c r="F846" s="228">
        <v>786</v>
      </c>
      <c r="H846" s="233">
        <f t="shared" si="110"/>
        <v>-0.65604283528811835</v>
      </c>
      <c r="I846" s="233">
        <f t="shared" si="111"/>
        <v>-0.65336446614306942</v>
      </c>
      <c r="J846" s="233">
        <f t="shared" si="112"/>
        <v>-0.6228209191759112</v>
      </c>
      <c r="K846" s="233">
        <f t="shared" si="113"/>
        <v>-0.5427184466019418</v>
      </c>
      <c r="L846" s="233">
        <f t="shared" si="114"/>
        <v>-0.47283702213279677</v>
      </c>
      <c r="M846" s="233"/>
      <c r="N846" s="233">
        <f t="shared" si="115"/>
        <v>3.2924961715160794E-2</v>
      </c>
      <c r="O846" s="233">
        <f t="shared" si="116"/>
        <v>9.303882195448461E-2</v>
      </c>
      <c r="P846" s="233">
        <f t="shared" si="117"/>
        <v>-3.1395348837209305E-2</v>
      </c>
      <c r="Q846" s="233">
        <f t="shared" si="118"/>
        <v>1.5086206896551725E-2</v>
      </c>
      <c r="R846" s="233">
        <f t="shared" si="119"/>
        <v>-2.5380710659898475E-3</v>
      </c>
    </row>
    <row r="847" spans="1:18" s="64" customFormat="1" ht="13">
      <c r="A847" s="426">
        <v>40686</v>
      </c>
      <c r="B847" s="228">
        <v>1369</v>
      </c>
      <c r="C847" s="293">
        <v>1651</v>
      </c>
      <c r="D847" s="228">
        <v>1711</v>
      </c>
      <c r="E847" s="228">
        <v>1416</v>
      </c>
      <c r="F847" s="228">
        <v>785</v>
      </c>
      <c r="H847" s="233">
        <f t="shared" si="110"/>
        <v>-0.64734672849046881</v>
      </c>
      <c r="I847" s="233">
        <f t="shared" si="111"/>
        <v>-0.63416795922889435</v>
      </c>
      <c r="J847" s="233">
        <f t="shared" si="112"/>
        <v>-0.62011545293072823</v>
      </c>
      <c r="K847" s="233">
        <f t="shared" si="113"/>
        <v>-0.54366741862713508</v>
      </c>
      <c r="L847" s="233">
        <f t="shared" si="114"/>
        <v>-0.4773635153129161</v>
      </c>
      <c r="M847" s="233"/>
      <c r="N847" s="233">
        <f t="shared" si="115"/>
        <v>6.0418280402788536E-2</v>
      </c>
      <c r="O847" s="233">
        <f t="shared" si="116"/>
        <v>0.11932203389830509</v>
      </c>
      <c r="P847" s="233">
        <f t="shared" si="117"/>
        <v>2.1492537313432834E-2</v>
      </c>
      <c r="Q847" s="233">
        <f t="shared" si="118"/>
        <v>1.6511127063890883E-2</v>
      </c>
      <c r="R847" s="233">
        <f t="shared" si="119"/>
        <v>-3.8071065989847717E-3</v>
      </c>
    </row>
    <row r="848" spans="1:18" s="64" customFormat="1" ht="13">
      <c r="A848" s="426">
        <v>40687</v>
      </c>
      <c r="B848" s="228">
        <v>1398</v>
      </c>
      <c r="C848" s="293">
        <v>1690</v>
      </c>
      <c r="D848" s="228">
        <v>1755</v>
      </c>
      <c r="E848" s="228">
        <v>1429</v>
      </c>
      <c r="F848" s="228">
        <v>784</v>
      </c>
      <c r="H848" s="233">
        <f t="shared" si="110"/>
        <v>-0.6351774530271399</v>
      </c>
      <c r="I848" s="233">
        <f t="shared" si="111"/>
        <v>-0.60697674418604652</v>
      </c>
      <c r="J848" s="233">
        <f t="shared" si="112"/>
        <v>-0.61814621409921666</v>
      </c>
      <c r="K848" s="233">
        <f t="shared" si="113"/>
        <v>-0.54066216650594667</v>
      </c>
      <c r="L848" s="233">
        <f t="shared" si="114"/>
        <v>-0.48113831899404369</v>
      </c>
      <c r="M848" s="233"/>
      <c r="N848" s="233">
        <f t="shared" si="115"/>
        <v>9.7331240188383045E-2</v>
      </c>
      <c r="O848" s="233">
        <f t="shared" si="116"/>
        <v>0.15991763898421413</v>
      </c>
      <c r="P848" s="233">
        <f t="shared" si="117"/>
        <v>8.1997533908754625E-2</v>
      </c>
      <c r="Q848" s="233">
        <f t="shared" si="118"/>
        <v>2.5843503230437905E-2</v>
      </c>
      <c r="R848" s="233">
        <f t="shared" si="119"/>
        <v>-2.5445292620865142E-3</v>
      </c>
    </row>
    <row r="849" spans="1:18" s="64" customFormat="1" ht="13">
      <c r="A849" s="426">
        <v>40688</v>
      </c>
      <c r="B849" s="228">
        <v>1446</v>
      </c>
      <c r="C849" s="293">
        <v>1759</v>
      </c>
      <c r="D849" s="228">
        <v>1832</v>
      </c>
      <c r="E849" s="228">
        <v>1440</v>
      </c>
      <c r="F849" s="228">
        <v>782</v>
      </c>
      <c r="H849" s="233">
        <f t="shared" si="110"/>
        <v>-0.61977386273994217</v>
      </c>
      <c r="I849" s="233">
        <f t="shared" si="111"/>
        <v>-0.58039122137404575</v>
      </c>
      <c r="J849" s="233">
        <f t="shared" si="112"/>
        <v>-0.60363479013414112</v>
      </c>
      <c r="K849" s="233">
        <f t="shared" si="113"/>
        <v>-0.53638119768190595</v>
      </c>
      <c r="L849" s="233">
        <f t="shared" si="114"/>
        <v>-0.48348745046235136</v>
      </c>
      <c r="M849" s="233"/>
      <c r="N849" s="233">
        <f t="shared" si="115"/>
        <v>0.13768686073957515</v>
      </c>
      <c r="O849" s="233">
        <f t="shared" si="116"/>
        <v>0.20562028786840303</v>
      </c>
      <c r="P849" s="233">
        <f t="shared" si="117"/>
        <v>0.14715090795241076</v>
      </c>
      <c r="Q849" s="233">
        <f t="shared" si="118"/>
        <v>2.9306647605432452E-2</v>
      </c>
      <c r="R849" s="233">
        <f t="shared" si="119"/>
        <v>-5.0890585241730284E-3</v>
      </c>
    </row>
    <row r="850" spans="1:18" s="64" customFormat="1" ht="13">
      <c r="A850" s="426">
        <v>40689</v>
      </c>
      <c r="B850" s="228">
        <v>1467</v>
      </c>
      <c r="C850" s="293">
        <v>1794</v>
      </c>
      <c r="D850" s="228">
        <v>1868</v>
      </c>
      <c r="E850" s="228">
        <v>1449</v>
      </c>
      <c r="F850" s="228">
        <v>780</v>
      </c>
      <c r="H850" s="233">
        <f t="shared" si="110"/>
        <v>-0.61836628511966696</v>
      </c>
      <c r="I850" s="233">
        <f t="shared" si="111"/>
        <v>-0.58443363446838081</v>
      </c>
      <c r="J850" s="233">
        <f t="shared" si="112"/>
        <v>-0.59178321678321677</v>
      </c>
      <c r="K850" s="233">
        <f t="shared" si="113"/>
        <v>-0.53182552504038771</v>
      </c>
      <c r="L850" s="233">
        <f t="shared" si="114"/>
        <v>-0.48548812664907653</v>
      </c>
      <c r="M850" s="233"/>
      <c r="N850" s="233">
        <f t="shared" si="115"/>
        <v>0.10383747178329571</v>
      </c>
      <c r="O850" s="233">
        <f t="shared" si="116"/>
        <v>0.11845386533665836</v>
      </c>
      <c r="P850" s="233">
        <f t="shared" si="117"/>
        <v>0.15665634674922602</v>
      </c>
      <c r="Q850" s="233">
        <f t="shared" si="118"/>
        <v>2.911931818181818E-2</v>
      </c>
      <c r="R850" s="233">
        <f t="shared" si="119"/>
        <v>-8.8945362134688691E-3</v>
      </c>
    </row>
    <row r="851" spans="1:18" s="64" customFormat="1" ht="13">
      <c r="A851" s="426">
        <v>40690</v>
      </c>
      <c r="B851" s="228">
        <v>1474</v>
      </c>
      <c r="C851" s="293">
        <v>1821</v>
      </c>
      <c r="D851" s="228">
        <v>1865</v>
      </c>
      <c r="E851" s="228">
        <v>1451</v>
      </c>
      <c r="F851" s="228">
        <v>778</v>
      </c>
      <c r="H851" s="233">
        <f t="shared" si="110"/>
        <v>-0.62617296474765405</v>
      </c>
      <c r="I851" s="233">
        <f t="shared" si="111"/>
        <v>-0.60627027027027025</v>
      </c>
      <c r="J851" s="233">
        <f t="shared" si="112"/>
        <v>-0.58893541988097864</v>
      </c>
      <c r="K851" s="233">
        <f t="shared" si="113"/>
        <v>-0.53042071197411</v>
      </c>
      <c r="L851" s="233">
        <f t="shared" si="114"/>
        <v>-0.48815789473684212</v>
      </c>
      <c r="M851" s="233"/>
      <c r="N851" s="233">
        <f t="shared" si="115"/>
        <v>9.2661230541141587E-2</v>
      </c>
      <c r="O851" s="233">
        <f t="shared" si="116"/>
        <v>0.11512553582363748</v>
      </c>
      <c r="P851" s="233">
        <f t="shared" si="117"/>
        <v>0.11944777911164466</v>
      </c>
      <c r="Q851" s="233">
        <f t="shared" si="118"/>
        <v>2.689313517338995E-2</v>
      </c>
      <c r="R851" s="233">
        <f t="shared" si="119"/>
        <v>-1.0178117048346057E-2</v>
      </c>
    </row>
    <row r="852" spans="1:18" s="64" customFormat="1" ht="13">
      <c r="A852" s="426">
        <v>40694</v>
      </c>
      <c r="B852" s="228">
        <v>1480</v>
      </c>
      <c r="C852" s="293">
        <v>1874</v>
      </c>
      <c r="D852" s="228">
        <v>1830</v>
      </c>
      <c r="E852" s="228">
        <v>1450</v>
      </c>
      <c r="F852" s="228">
        <v>776</v>
      </c>
      <c r="H852" s="233">
        <f t="shared" si="110"/>
        <v>-0.64652495820396461</v>
      </c>
      <c r="I852" s="233">
        <f t="shared" si="111"/>
        <v>-0.64386164956290382</v>
      </c>
      <c r="J852" s="233">
        <f t="shared" si="112"/>
        <v>-0.59260908281389135</v>
      </c>
      <c r="K852" s="233">
        <f t="shared" si="113"/>
        <v>-0.52860858257477239</v>
      </c>
      <c r="L852" s="233">
        <f t="shared" si="114"/>
        <v>-0.48846407382992751</v>
      </c>
      <c r="M852" s="233"/>
      <c r="N852" s="233">
        <f t="shared" si="115"/>
        <v>8.1081081081081086E-2</v>
      </c>
      <c r="O852" s="233">
        <f t="shared" si="116"/>
        <v>0.13506965475469412</v>
      </c>
      <c r="P852" s="233">
        <f t="shared" si="117"/>
        <v>6.9549970777323208E-2</v>
      </c>
      <c r="Q852" s="233">
        <f t="shared" si="118"/>
        <v>2.4011299435028249E-2</v>
      </c>
      <c r="R852" s="233">
        <f t="shared" si="119"/>
        <v>-1.1464968152866241E-2</v>
      </c>
    </row>
    <row r="853" spans="1:18" s="64" customFormat="1" ht="13">
      <c r="A853" s="426">
        <v>40695</v>
      </c>
      <c r="B853" s="228">
        <v>1485</v>
      </c>
      <c r="C853" s="293">
        <v>1912</v>
      </c>
      <c r="D853" s="228">
        <v>1809</v>
      </c>
      <c r="E853" s="228">
        <v>1449</v>
      </c>
      <c r="F853" s="228">
        <v>773</v>
      </c>
      <c r="H853" s="233">
        <f t="shared" si="110"/>
        <v>-0.64718460441910197</v>
      </c>
      <c r="I853" s="233">
        <f t="shared" si="111"/>
        <v>-0.64308381556841521</v>
      </c>
      <c r="J853" s="233">
        <f t="shared" si="112"/>
        <v>-0.5934831460674157</v>
      </c>
      <c r="K853" s="233">
        <f t="shared" si="113"/>
        <v>-0.52538486734359646</v>
      </c>
      <c r="L853" s="233">
        <f t="shared" si="114"/>
        <v>-0.48671978751660028</v>
      </c>
      <c r="M853" s="233"/>
      <c r="N853" s="233">
        <f t="shared" si="115"/>
        <v>6.2231759656652362E-2</v>
      </c>
      <c r="O853" s="233">
        <f t="shared" si="116"/>
        <v>0.13136094674556212</v>
      </c>
      <c r="P853" s="233">
        <f t="shared" si="117"/>
        <v>3.0769230769230771E-2</v>
      </c>
      <c r="Q853" s="233">
        <f t="shared" si="118"/>
        <v>1.3995801259622114E-2</v>
      </c>
      <c r="R853" s="233">
        <f t="shared" si="119"/>
        <v>-1.4030612244897959E-2</v>
      </c>
    </row>
    <row r="854" spans="1:18" s="64" customFormat="1" ht="13">
      <c r="A854" s="426">
        <v>40696</v>
      </c>
      <c r="B854" s="228">
        <v>1489</v>
      </c>
      <c r="C854" s="293">
        <v>1934</v>
      </c>
      <c r="D854" s="228">
        <v>1795</v>
      </c>
      <c r="E854" s="228">
        <v>1445</v>
      </c>
      <c r="F854" s="228">
        <v>770</v>
      </c>
      <c r="H854" s="233">
        <f t="shared" si="110"/>
        <v>-0.64172281039461021</v>
      </c>
      <c r="I854" s="233">
        <f t="shared" si="111"/>
        <v>-0.63536953242835592</v>
      </c>
      <c r="J854" s="233">
        <f t="shared" si="112"/>
        <v>-0.58830275229357798</v>
      </c>
      <c r="K854" s="233">
        <f t="shared" si="113"/>
        <v>-0.52072968490878935</v>
      </c>
      <c r="L854" s="233">
        <f t="shared" si="114"/>
        <v>-0.48391420911528149</v>
      </c>
      <c r="M854" s="233"/>
      <c r="N854" s="233">
        <f t="shared" si="115"/>
        <v>2.9737206085753802E-2</v>
      </c>
      <c r="O854" s="233">
        <f t="shared" si="116"/>
        <v>9.9488345650938032E-2</v>
      </c>
      <c r="P854" s="233">
        <f t="shared" si="117"/>
        <v>-2.0196506550218339E-2</v>
      </c>
      <c r="Q854" s="233">
        <f t="shared" si="118"/>
        <v>3.472222222222222E-3</v>
      </c>
      <c r="R854" s="233">
        <f t="shared" si="119"/>
        <v>-1.5345268542199489E-2</v>
      </c>
    </row>
    <row r="855" spans="1:18" s="64" customFormat="1" ht="13">
      <c r="A855" s="426">
        <v>40697</v>
      </c>
      <c r="B855" s="228">
        <v>1489</v>
      </c>
      <c r="C855" s="293">
        <v>1939</v>
      </c>
      <c r="D855" s="228">
        <v>1791</v>
      </c>
      <c r="E855" s="228">
        <v>1435</v>
      </c>
      <c r="F855" s="228">
        <v>765</v>
      </c>
      <c r="H855" s="233">
        <f t="shared" si="110"/>
        <v>-0.63487003433055422</v>
      </c>
      <c r="I855" s="233">
        <f t="shared" si="111"/>
        <v>-0.62833045811769217</v>
      </c>
      <c r="J855" s="233">
        <f t="shared" si="112"/>
        <v>-0.57829055804097007</v>
      </c>
      <c r="K855" s="233">
        <f t="shared" si="113"/>
        <v>-0.51877934272300474</v>
      </c>
      <c r="L855" s="233">
        <f t="shared" si="114"/>
        <v>-0.48205822613405552</v>
      </c>
      <c r="M855" s="233"/>
      <c r="N855" s="233">
        <f t="shared" si="115"/>
        <v>1.4996591683708248E-2</v>
      </c>
      <c r="O855" s="233">
        <f t="shared" si="116"/>
        <v>8.0824972129319952E-2</v>
      </c>
      <c r="P855" s="233">
        <f t="shared" si="117"/>
        <v>-4.1220556745182012E-2</v>
      </c>
      <c r="Q855" s="233">
        <f t="shared" si="118"/>
        <v>-9.6618357487922701E-3</v>
      </c>
      <c r="R855" s="233">
        <f t="shared" si="119"/>
        <v>-1.9230769230769232E-2</v>
      </c>
    </row>
    <row r="856" spans="1:18" s="64" customFormat="1" ht="13">
      <c r="A856" s="426">
        <v>40700</v>
      </c>
      <c r="B856" s="228">
        <v>1484</v>
      </c>
      <c r="C856" s="293">
        <v>1933</v>
      </c>
      <c r="D856" s="228">
        <v>1792</v>
      </c>
      <c r="E856" s="228">
        <v>1424</v>
      </c>
      <c r="F856" s="228">
        <v>761</v>
      </c>
      <c r="H856" s="233">
        <f t="shared" si="110"/>
        <v>-0.63573883161512024</v>
      </c>
      <c r="I856" s="233">
        <f t="shared" si="111"/>
        <v>-0.64216956682710102</v>
      </c>
      <c r="J856" s="233">
        <f t="shared" si="112"/>
        <v>-0.56089193825042882</v>
      </c>
      <c r="K856" s="233">
        <f t="shared" si="113"/>
        <v>-0.51399317406143341</v>
      </c>
      <c r="L856" s="233">
        <f t="shared" si="114"/>
        <v>-0.48160762942779289</v>
      </c>
      <c r="M856" s="233"/>
      <c r="N856" s="233">
        <f t="shared" si="115"/>
        <v>6.7842605156037995E-3</v>
      </c>
      <c r="O856" s="233">
        <f t="shared" si="116"/>
        <v>6.1504667764964306E-2</v>
      </c>
      <c r="P856" s="233">
        <f t="shared" si="117"/>
        <v>-3.9142091152815014E-2</v>
      </c>
      <c r="Q856" s="233">
        <f t="shared" si="118"/>
        <v>-1.8607856650585803E-2</v>
      </c>
      <c r="R856" s="233">
        <f t="shared" si="119"/>
        <v>-2.1850899742930592E-2</v>
      </c>
    </row>
    <row r="857" spans="1:18" s="64" customFormat="1" ht="13">
      <c r="A857" s="426">
        <v>40701</v>
      </c>
      <c r="B857" s="228">
        <v>1456</v>
      </c>
      <c r="C857" s="293">
        <v>1860</v>
      </c>
      <c r="D857" s="228">
        <v>1812</v>
      </c>
      <c r="E857" s="228">
        <v>1397</v>
      </c>
      <c r="F857" s="228">
        <v>757</v>
      </c>
      <c r="H857" s="233">
        <f t="shared" si="110"/>
        <v>-0.63969314526107401</v>
      </c>
      <c r="I857" s="233">
        <f t="shared" si="111"/>
        <v>-0.65902841429880843</v>
      </c>
      <c r="J857" s="233">
        <f t="shared" si="112"/>
        <v>-0.54643304130162706</v>
      </c>
      <c r="K857" s="233">
        <f t="shared" si="113"/>
        <v>-0.51239092495636995</v>
      </c>
      <c r="L857" s="233">
        <f t="shared" si="114"/>
        <v>-0.47972508591065294</v>
      </c>
      <c r="M857" s="233"/>
      <c r="N857" s="233">
        <f t="shared" si="115"/>
        <v>-1.6216216216216217E-2</v>
      </c>
      <c r="O857" s="233">
        <f t="shared" si="116"/>
        <v>-7.470651013874066E-3</v>
      </c>
      <c r="P857" s="233">
        <f t="shared" si="117"/>
        <v>-9.8360655737704927E-3</v>
      </c>
      <c r="Q857" s="233">
        <f t="shared" si="118"/>
        <v>-3.6551724137931035E-2</v>
      </c>
      <c r="R857" s="233">
        <f t="shared" si="119"/>
        <v>-2.4484536082474227E-2</v>
      </c>
    </row>
    <row r="858" spans="1:18" s="64" customFormat="1" ht="13">
      <c r="A858" s="426">
        <v>40702</v>
      </c>
      <c r="B858" s="228">
        <v>1434</v>
      </c>
      <c r="C858" s="293">
        <v>1801</v>
      </c>
      <c r="D858" s="228">
        <v>1858</v>
      </c>
      <c r="E858" s="228">
        <v>1369</v>
      </c>
      <c r="F858" s="228">
        <v>753</v>
      </c>
      <c r="H858" s="233">
        <f t="shared" si="110"/>
        <v>-0.63539282990083901</v>
      </c>
      <c r="I858" s="233">
        <f t="shared" si="111"/>
        <v>-0.65857819905213266</v>
      </c>
      <c r="J858" s="233">
        <f t="shared" si="112"/>
        <v>-0.5273467311116764</v>
      </c>
      <c r="K858" s="233">
        <f t="shared" si="113"/>
        <v>-0.5107219442458899</v>
      </c>
      <c r="L858" s="233">
        <f t="shared" si="114"/>
        <v>-0.47780859916782248</v>
      </c>
      <c r="M858" s="233"/>
      <c r="N858" s="233">
        <f t="shared" si="115"/>
        <v>-3.4343434343434343E-2</v>
      </c>
      <c r="O858" s="233">
        <f t="shared" si="116"/>
        <v>-5.8054393305439329E-2</v>
      </c>
      <c r="P858" s="233">
        <f t="shared" si="117"/>
        <v>2.7086788280818133E-2</v>
      </c>
      <c r="Q858" s="233">
        <f t="shared" si="118"/>
        <v>-5.5210489993098688E-2</v>
      </c>
      <c r="R858" s="233">
        <f t="shared" si="119"/>
        <v>-2.5873221216041398E-2</v>
      </c>
    </row>
    <row r="859" spans="1:18" s="64" customFormat="1" ht="13">
      <c r="A859" s="426">
        <v>40703</v>
      </c>
      <c r="B859" s="228">
        <v>1428</v>
      </c>
      <c r="C859" s="293">
        <v>1767</v>
      </c>
      <c r="D859" s="228">
        <v>1903</v>
      </c>
      <c r="E859" s="228">
        <v>1355</v>
      </c>
      <c r="F859" s="228">
        <v>751</v>
      </c>
      <c r="H859" s="233">
        <f t="shared" si="110"/>
        <v>-0.62851196670135279</v>
      </c>
      <c r="I859" s="233">
        <f t="shared" si="111"/>
        <v>-0.65420743639921719</v>
      </c>
      <c r="J859" s="233">
        <f t="shared" si="112"/>
        <v>-0.50928313563692629</v>
      </c>
      <c r="K859" s="233">
        <f t="shared" si="113"/>
        <v>-0.50565487048522439</v>
      </c>
      <c r="L859" s="233">
        <f t="shared" si="114"/>
        <v>-0.47335203366058903</v>
      </c>
      <c r="M859" s="233"/>
      <c r="N859" s="233">
        <f t="shared" si="115"/>
        <v>-4.0967092008059099E-2</v>
      </c>
      <c r="O859" s="233">
        <f t="shared" si="116"/>
        <v>-8.6349534643226478E-2</v>
      </c>
      <c r="P859" s="233">
        <f t="shared" si="117"/>
        <v>6.0167130919220053E-2</v>
      </c>
      <c r="Q859" s="233">
        <f t="shared" si="118"/>
        <v>-6.228373702422145E-2</v>
      </c>
      <c r="R859" s="233">
        <f t="shared" si="119"/>
        <v>-2.4675324675324677E-2</v>
      </c>
    </row>
    <row r="860" spans="1:18" s="64" customFormat="1" ht="13">
      <c r="A860" s="426">
        <v>40704</v>
      </c>
      <c r="B860" s="228">
        <v>1418</v>
      </c>
      <c r="C860" s="293">
        <v>1735</v>
      </c>
      <c r="D860" s="228">
        <v>1927</v>
      </c>
      <c r="E860" s="228">
        <v>1348</v>
      </c>
      <c r="F860" s="228">
        <v>749</v>
      </c>
      <c r="H860" s="233">
        <f t="shared" si="110"/>
        <v>-0.62014465577283684</v>
      </c>
      <c r="I860" s="233">
        <f t="shared" si="111"/>
        <v>-0.6447583947583948</v>
      </c>
      <c r="J860" s="233">
        <f t="shared" si="112"/>
        <v>-0.49765380604796661</v>
      </c>
      <c r="K860" s="233">
        <f t="shared" si="113"/>
        <v>-0.4964512514008218</v>
      </c>
      <c r="L860" s="233">
        <f t="shared" si="114"/>
        <v>-0.46766169154228854</v>
      </c>
      <c r="M860" s="233"/>
      <c r="N860" s="233">
        <f t="shared" si="115"/>
        <v>-4.7683008730691742E-2</v>
      </c>
      <c r="O860" s="233">
        <f t="shared" si="116"/>
        <v>-0.10520887055183084</v>
      </c>
      <c r="P860" s="233">
        <f t="shared" si="117"/>
        <v>7.5935231714126181E-2</v>
      </c>
      <c r="Q860" s="233">
        <f t="shared" si="118"/>
        <v>-6.0627177700348429E-2</v>
      </c>
      <c r="R860" s="233">
        <f t="shared" si="119"/>
        <v>-2.0915032679738561E-2</v>
      </c>
    </row>
    <row r="861" spans="1:18" s="64" customFormat="1" ht="13">
      <c r="A861" s="426">
        <v>40707</v>
      </c>
      <c r="B861" s="228">
        <v>1412</v>
      </c>
      <c r="C861" s="293">
        <v>1732</v>
      </c>
      <c r="D861" s="228">
        <v>1950</v>
      </c>
      <c r="E861" s="228">
        <v>1339</v>
      </c>
      <c r="F861" s="228">
        <v>747</v>
      </c>
      <c r="H861" s="233">
        <f t="shared" si="110"/>
        <v>-0.60547639005308751</v>
      </c>
      <c r="I861" s="233">
        <f t="shared" si="111"/>
        <v>-0.61959147814627713</v>
      </c>
      <c r="J861" s="233">
        <f t="shared" si="112"/>
        <v>-0.48535233570863023</v>
      </c>
      <c r="K861" s="233">
        <f t="shared" si="113"/>
        <v>-0.48697318007662838</v>
      </c>
      <c r="L861" s="233">
        <f t="shared" si="114"/>
        <v>-0.46258992805755395</v>
      </c>
      <c r="M861" s="233"/>
      <c r="N861" s="233">
        <f t="shared" si="115"/>
        <v>-4.8517520215633422E-2</v>
      </c>
      <c r="O861" s="233">
        <f t="shared" si="116"/>
        <v>-0.10398344542162442</v>
      </c>
      <c r="P861" s="233">
        <f t="shared" si="117"/>
        <v>8.8169642857142863E-2</v>
      </c>
      <c r="Q861" s="233">
        <f t="shared" si="118"/>
        <v>-5.9691011235955056E-2</v>
      </c>
      <c r="R861" s="233">
        <f t="shared" si="119"/>
        <v>-1.8396846254927726E-2</v>
      </c>
    </row>
    <row r="862" spans="1:18" s="64" customFormat="1" ht="13">
      <c r="A862" s="426">
        <v>40708</v>
      </c>
      <c r="B862" s="228">
        <v>1400</v>
      </c>
      <c r="C862" s="293">
        <v>1694</v>
      </c>
      <c r="D862" s="228">
        <v>1975</v>
      </c>
      <c r="E862" s="228">
        <v>1331</v>
      </c>
      <c r="F862" s="228">
        <v>743</v>
      </c>
      <c r="H862" s="233">
        <f t="shared" si="110"/>
        <v>-0.60159362549800799</v>
      </c>
      <c r="I862" s="233">
        <f t="shared" si="111"/>
        <v>-0.62513830493472011</v>
      </c>
      <c r="J862" s="233">
        <f t="shared" si="112"/>
        <v>-0.46951383293043247</v>
      </c>
      <c r="K862" s="233">
        <f t="shared" si="113"/>
        <v>-0.47245342845818472</v>
      </c>
      <c r="L862" s="233">
        <f t="shared" si="114"/>
        <v>-0.45924308588064044</v>
      </c>
      <c r="M862" s="233"/>
      <c r="N862" s="233">
        <f t="shared" si="115"/>
        <v>-3.8461538461538464E-2</v>
      </c>
      <c r="O862" s="233">
        <f t="shared" si="116"/>
        <v>-8.924731182795699E-2</v>
      </c>
      <c r="P862" s="233">
        <f t="shared" si="117"/>
        <v>8.9955849889624726E-2</v>
      </c>
      <c r="Q862" s="233">
        <f t="shared" si="118"/>
        <v>-4.7244094488188976E-2</v>
      </c>
      <c r="R862" s="233">
        <f t="shared" si="119"/>
        <v>-1.8494055482166448E-2</v>
      </c>
    </row>
    <row r="863" spans="1:18" s="64" customFormat="1" ht="13">
      <c r="A863" s="426">
        <v>40709</v>
      </c>
      <c r="B863" s="228">
        <v>1405</v>
      </c>
      <c r="C863" s="293">
        <v>1716</v>
      </c>
      <c r="D863" s="228">
        <v>1978</v>
      </c>
      <c r="E863" s="228">
        <v>1324</v>
      </c>
      <c r="F863" s="228">
        <v>738</v>
      </c>
      <c r="H863" s="233">
        <f t="shared" si="110"/>
        <v>-0.58954133800759567</v>
      </c>
      <c r="I863" s="233">
        <f t="shared" si="111"/>
        <v>-0.61403508771929827</v>
      </c>
      <c r="J863" s="233">
        <f t="shared" si="112"/>
        <v>-0.44313063063063063</v>
      </c>
      <c r="K863" s="233">
        <f t="shared" si="113"/>
        <v>-0.46135069161920261</v>
      </c>
      <c r="L863" s="233">
        <f t="shared" si="114"/>
        <v>-0.45695364238410596</v>
      </c>
      <c r="M863" s="233"/>
      <c r="N863" s="233">
        <f t="shared" si="115"/>
        <v>-2.0223152022315203E-2</v>
      </c>
      <c r="O863" s="233">
        <f t="shared" si="116"/>
        <v>-4.719600222098834E-2</v>
      </c>
      <c r="P863" s="233">
        <f t="shared" si="117"/>
        <v>6.4585575888051666E-2</v>
      </c>
      <c r="Q863" s="233">
        <f t="shared" si="118"/>
        <v>-3.2870708546384221E-2</v>
      </c>
      <c r="R863" s="233">
        <f t="shared" si="119"/>
        <v>-1.9920318725099601E-2</v>
      </c>
    </row>
    <row r="864" spans="1:18" s="64" customFormat="1" ht="13">
      <c r="A864" s="426">
        <v>40710</v>
      </c>
      <c r="B864" s="228">
        <v>1424</v>
      </c>
      <c r="C864" s="293">
        <v>1796</v>
      </c>
      <c r="D864" s="228">
        <v>1952</v>
      </c>
      <c r="E864" s="228">
        <v>1321</v>
      </c>
      <c r="F864" s="228">
        <v>736</v>
      </c>
      <c r="H864" s="233">
        <f t="shared" si="110"/>
        <v>-0.56690997566909973</v>
      </c>
      <c r="I864" s="233">
        <f t="shared" si="111"/>
        <v>-0.57998129092609918</v>
      </c>
      <c r="J864" s="233">
        <f t="shared" si="112"/>
        <v>-0.41922047009818508</v>
      </c>
      <c r="K864" s="233">
        <f t="shared" si="113"/>
        <v>-0.45186721991701245</v>
      </c>
      <c r="L864" s="233">
        <f t="shared" si="114"/>
        <v>-0.44786196549137286</v>
      </c>
      <c r="M864" s="233"/>
      <c r="N864" s="233">
        <f t="shared" si="115"/>
        <v>-2.8011204481792717E-3</v>
      </c>
      <c r="O864" s="233">
        <f t="shared" si="116"/>
        <v>1.6411997736276173E-2</v>
      </c>
      <c r="P864" s="233">
        <f t="shared" si="117"/>
        <v>2.5748817656332107E-2</v>
      </c>
      <c r="Q864" s="233">
        <f t="shared" si="118"/>
        <v>-2.5092250922509225E-2</v>
      </c>
      <c r="R864" s="233">
        <f t="shared" si="119"/>
        <v>-1.9973368841544607E-2</v>
      </c>
    </row>
    <row r="865" spans="1:18" s="64" customFormat="1" ht="13">
      <c r="A865" s="426">
        <v>40711</v>
      </c>
      <c r="B865" s="228">
        <v>1423</v>
      </c>
      <c r="C865" s="293">
        <v>1824</v>
      </c>
      <c r="D865" s="228">
        <v>1914</v>
      </c>
      <c r="E865" s="228">
        <v>1319</v>
      </c>
      <c r="F865" s="228">
        <v>734</v>
      </c>
      <c r="H865" s="233">
        <f t="shared" si="110"/>
        <v>-0.54317817014446224</v>
      </c>
      <c r="I865" s="233">
        <f t="shared" si="111"/>
        <v>-0.53290653008962863</v>
      </c>
      <c r="J865" s="233">
        <f t="shared" si="112"/>
        <v>-0.41699664940603109</v>
      </c>
      <c r="K865" s="233">
        <f t="shared" si="113"/>
        <v>-0.44439764111204716</v>
      </c>
      <c r="L865" s="233">
        <f t="shared" si="114"/>
        <v>-0.44267274107820803</v>
      </c>
      <c r="M865" s="233"/>
      <c r="N865" s="233">
        <f t="shared" si="115"/>
        <v>3.526093088857546E-3</v>
      </c>
      <c r="O865" s="233">
        <f t="shared" si="116"/>
        <v>5.1296829971181554E-2</v>
      </c>
      <c r="P865" s="233">
        <f t="shared" si="117"/>
        <v>-6.7462376751427086E-3</v>
      </c>
      <c r="Q865" s="233">
        <f t="shared" si="118"/>
        <v>-2.1513353115727003E-2</v>
      </c>
      <c r="R865" s="233">
        <f t="shared" si="119"/>
        <v>-2.0026702269692925E-2</v>
      </c>
    </row>
    <row r="866" spans="1:18" s="64" customFormat="1" ht="13">
      <c r="A866" s="426">
        <v>40714</v>
      </c>
      <c r="B866" s="228">
        <v>1418</v>
      </c>
      <c r="C866" s="293">
        <v>1836</v>
      </c>
      <c r="D866" s="228">
        <v>1883</v>
      </c>
      <c r="E866" s="228">
        <v>1318</v>
      </c>
      <c r="F866" s="228">
        <v>730</v>
      </c>
      <c r="H866" s="233">
        <f t="shared" si="110"/>
        <v>-0.53046357615894035</v>
      </c>
      <c r="I866" s="233">
        <f t="shared" si="111"/>
        <v>-0.50895961487028618</v>
      </c>
      <c r="J866" s="233">
        <f t="shared" si="112"/>
        <v>-0.41357832450949861</v>
      </c>
      <c r="K866" s="233">
        <f t="shared" si="113"/>
        <v>-0.43795309168443497</v>
      </c>
      <c r="L866" s="233">
        <f t="shared" si="114"/>
        <v>-0.43802925327174752</v>
      </c>
      <c r="M866" s="233"/>
      <c r="N866" s="233">
        <f t="shared" si="115"/>
        <v>4.24929178470255E-3</v>
      </c>
      <c r="O866" s="233">
        <f t="shared" si="116"/>
        <v>6.0046189376443418E-2</v>
      </c>
      <c r="P866" s="233">
        <f t="shared" si="117"/>
        <v>-3.4358974358974358E-2</v>
      </c>
      <c r="Q866" s="233">
        <f t="shared" si="118"/>
        <v>-1.568334578043316E-2</v>
      </c>
      <c r="R866" s="233">
        <f t="shared" si="119"/>
        <v>-2.2757697456492636E-2</v>
      </c>
    </row>
    <row r="867" spans="1:18" s="64" customFormat="1" ht="13">
      <c r="A867" s="426">
        <v>40715</v>
      </c>
      <c r="B867" s="228">
        <v>1409</v>
      </c>
      <c r="C867" s="293">
        <v>1835</v>
      </c>
      <c r="D867" s="228">
        <v>1850</v>
      </c>
      <c r="E867" s="228">
        <v>1318</v>
      </c>
      <c r="F867" s="228">
        <v>727</v>
      </c>
      <c r="H867" s="233">
        <f t="shared" si="110"/>
        <v>-0.51296232284825438</v>
      </c>
      <c r="I867" s="233">
        <f t="shared" si="111"/>
        <v>-0.47391055045871561</v>
      </c>
      <c r="J867" s="233">
        <f t="shared" si="112"/>
        <v>-0.406099518459069</v>
      </c>
      <c r="K867" s="233">
        <f t="shared" si="113"/>
        <v>-0.42844752818733739</v>
      </c>
      <c r="L867" s="233">
        <f t="shared" si="114"/>
        <v>-0.43247462919594065</v>
      </c>
      <c r="M867" s="233"/>
      <c r="N867" s="233">
        <f t="shared" si="115"/>
        <v>6.4285714285714285E-3</v>
      </c>
      <c r="O867" s="233">
        <f t="shared" si="116"/>
        <v>8.3234946871310514E-2</v>
      </c>
      <c r="P867" s="233">
        <f t="shared" si="117"/>
        <v>-6.3291139240506333E-2</v>
      </c>
      <c r="Q867" s="233">
        <f t="shared" si="118"/>
        <v>-9.7670924117205116E-3</v>
      </c>
      <c r="R867" s="233">
        <f t="shared" si="119"/>
        <v>-2.1534320323014805E-2</v>
      </c>
    </row>
    <row r="868" spans="1:18" s="64" customFormat="1" ht="13">
      <c r="A868" s="426">
        <v>40716</v>
      </c>
      <c r="B868" s="228">
        <v>1406</v>
      </c>
      <c r="C868" s="293">
        <v>1859</v>
      </c>
      <c r="D868" s="228">
        <v>1820</v>
      </c>
      <c r="E868" s="228">
        <v>1319</v>
      </c>
      <c r="F868" s="228">
        <v>723</v>
      </c>
      <c r="H868" s="233">
        <f t="shared" si="110"/>
        <v>-0.49497126436781608</v>
      </c>
      <c r="I868" s="233">
        <f t="shared" si="111"/>
        <v>-0.43955381368706664</v>
      </c>
      <c r="J868" s="233">
        <f t="shared" si="112"/>
        <v>-0.39695162359178265</v>
      </c>
      <c r="K868" s="233">
        <f t="shared" si="113"/>
        <v>-0.41894273127753306</v>
      </c>
      <c r="L868" s="233">
        <f t="shared" si="114"/>
        <v>-0.42845849802371544</v>
      </c>
      <c r="M868" s="233"/>
      <c r="N868" s="233">
        <f t="shared" si="115"/>
        <v>7.1174377224199293E-4</v>
      </c>
      <c r="O868" s="233">
        <f t="shared" si="116"/>
        <v>8.3333333333333329E-2</v>
      </c>
      <c r="P868" s="233">
        <f t="shared" si="117"/>
        <v>-7.9878665318503544E-2</v>
      </c>
      <c r="Q868" s="233">
        <f t="shared" si="118"/>
        <v>-3.7764350453172208E-3</v>
      </c>
      <c r="R868" s="233">
        <f t="shared" si="119"/>
        <v>-2.032520325203252E-2</v>
      </c>
    </row>
    <row r="869" spans="1:18" s="64" customFormat="1" ht="13">
      <c r="A869" s="426">
        <v>40717</v>
      </c>
      <c r="B869" s="228">
        <v>1414</v>
      </c>
      <c r="C869" s="293">
        <v>1905</v>
      </c>
      <c r="D869" s="228">
        <v>1796</v>
      </c>
      <c r="E869" s="228">
        <v>1323</v>
      </c>
      <c r="F869" s="228">
        <v>721</v>
      </c>
      <c r="H869" s="233">
        <f t="shared" si="110"/>
        <v>-0.47512991833704527</v>
      </c>
      <c r="I869" s="233">
        <f t="shared" si="111"/>
        <v>-0.39215060625398851</v>
      </c>
      <c r="J869" s="233">
        <f t="shared" si="112"/>
        <v>-0.39731543624161075</v>
      </c>
      <c r="K869" s="233">
        <f t="shared" si="113"/>
        <v>-0.40725806451612906</v>
      </c>
      <c r="L869" s="233">
        <f t="shared" si="114"/>
        <v>-0.42181234963913394</v>
      </c>
      <c r="M869" s="233"/>
      <c r="N869" s="233">
        <f t="shared" si="115"/>
        <v>-7.0224719101123594E-3</v>
      </c>
      <c r="O869" s="233">
        <f t="shared" si="116"/>
        <v>6.0690423162583516E-2</v>
      </c>
      <c r="P869" s="233">
        <f t="shared" si="117"/>
        <v>-7.9918032786885251E-2</v>
      </c>
      <c r="Q869" s="233">
        <f t="shared" si="118"/>
        <v>1.514004542013626E-3</v>
      </c>
      <c r="R869" s="233">
        <f t="shared" si="119"/>
        <v>-2.0380434782608696E-2</v>
      </c>
    </row>
    <row r="870" spans="1:18" s="64" customFormat="1" ht="13">
      <c r="A870" s="426">
        <v>40718</v>
      </c>
      <c r="B870" s="228">
        <v>1424</v>
      </c>
      <c r="C870" s="293">
        <v>1974</v>
      </c>
      <c r="D870" s="228">
        <v>1764</v>
      </c>
      <c r="E870" s="228">
        <v>1322</v>
      </c>
      <c r="F870" s="228">
        <v>721</v>
      </c>
      <c r="H870" s="233">
        <f t="shared" si="110"/>
        <v>-0.45251826220684355</v>
      </c>
      <c r="I870" s="233">
        <f t="shared" si="111"/>
        <v>-0.323972602739726</v>
      </c>
      <c r="J870" s="233">
        <f t="shared" si="112"/>
        <v>-0.40566037735849059</v>
      </c>
      <c r="K870" s="233">
        <f t="shared" si="113"/>
        <v>-0.39744758432087512</v>
      </c>
      <c r="L870" s="233">
        <f t="shared" si="114"/>
        <v>-0.41334418226200165</v>
      </c>
      <c r="M870" s="233"/>
      <c r="N870" s="233">
        <f t="shared" si="115"/>
        <v>7.0274068868587491E-4</v>
      </c>
      <c r="O870" s="233">
        <f t="shared" si="116"/>
        <v>8.2236842105263164E-2</v>
      </c>
      <c r="P870" s="233">
        <f t="shared" si="117"/>
        <v>-7.8369905956112859E-2</v>
      </c>
      <c r="Q870" s="233">
        <f t="shared" si="118"/>
        <v>2.2744503411675512E-3</v>
      </c>
      <c r="R870" s="233">
        <f t="shared" si="119"/>
        <v>-1.7711171662125342E-2</v>
      </c>
    </row>
    <row r="871" spans="1:18" s="64" customFormat="1" ht="13">
      <c r="A871" s="426">
        <v>40721</v>
      </c>
      <c r="B871" s="228">
        <v>1442</v>
      </c>
      <c r="C871" s="293">
        <v>2053</v>
      </c>
      <c r="D871" s="228">
        <v>1727</v>
      </c>
      <c r="E871" s="228">
        <v>1320</v>
      </c>
      <c r="F871" s="228">
        <v>719</v>
      </c>
      <c r="H871" s="233">
        <f t="shared" si="110"/>
        <v>-0.43384373773066354</v>
      </c>
      <c r="I871" s="233">
        <f t="shared" si="111"/>
        <v>-0.2588447653429603</v>
      </c>
      <c r="J871" s="233">
        <f t="shared" si="112"/>
        <v>-0.42757706330792178</v>
      </c>
      <c r="K871" s="233">
        <f t="shared" si="113"/>
        <v>-0.38973647711511789</v>
      </c>
      <c r="L871" s="233">
        <f t="shared" si="114"/>
        <v>-0.41017227235438886</v>
      </c>
      <c r="M871" s="233"/>
      <c r="N871" s="233">
        <f t="shared" si="115"/>
        <v>1.6925246826516221E-2</v>
      </c>
      <c r="O871" s="233">
        <f t="shared" si="116"/>
        <v>0.11819172113289761</v>
      </c>
      <c r="P871" s="233">
        <f t="shared" si="117"/>
        <v>-8.2846521508231546E-2</v>
      </c>
      <c r="Q871" s="233">
        <f t="shared" si="118"/>
        <v>1.5174506828528073E-3</v>
      </c>
      <c r="R871" s="233">
        <f t="shared" si="119"/>
        <v>-1.5068493150684932E-2</v>
      </c>
    </row>
    <row r="872" spans="1:18" s="64" customFormat="1" ht="13">
      <c r="A872" s="426">
        <v>40722</v>
      </c>
      <c r="B872" s="228">
        <v>1438</v>
      </c>
      <c r="C872" s="293">
        <v>2082</v>
      </c>
      <c r="D872" s="228">
        <v>1672</v>
      </c>
      <c r="E872" s="228">
        <v>1318</v>
      </c>
      <c r="F872" s="228">
        <v>716</v>
      </c>
      <c r="H872" s="233">
        <f t="shared" si="110"/>
        <v>-0.42823061630218689</v>
      </c>
      <c r="I872" s="233">
        <f t="shared" si="111"/>
        <v>-0.22831727205337288</v>
      </c>
      <c r="J872" s="233">
        <f t="shared" si="112"/>
        <v>-0.45395166557805355</v>
      </c>
      <c r="K872" s="233">
        <f t="shared" si="113"/>
        <v>-0.38497433504433037</v>
      </c>
      <c r="L872" s="233">
        <f t="shared" si="114"/>
        <v>-0.4058091286307054</v>
      </c>
      <c r="M872" s="233"/>
      <c r="N872" s="233">
        <f t="shared" si="115"/>
        <v>2.0581973030518098E-2</v>
      </c>
      <c r="O872" s="233">
        <f t="shared" si="116"/>
        <v>0.13460490463215258</v>
      </c>
      <c r="P872" s="233">
        <f t="shared" si="117"/>
        <v>-9.6216216216216219E-2</v>
      </c>
      <c r="Q872" s="233">
        <f t="shared" si="118"/>
        <v>0</v>
      </c>
      <c r="R872" s="233">
        <f t="shared" si="119"/>
        <v>-1.5130674002751032E-2</v>
      </c>
    </row>
    <row r="873" spans="1:18" s="64" customFormat="1" ht="13">
      <c r="A873" s="426">
        <v>40723</v>
      </c>
      <c r="B873" s="228">
        <v>1420</v>
      </c>
      <c r="C873" s="293">
        <v>2048</v>
      </c>
      <c r="D873" s="228">
        <v>1633</v>
      </c>
      <c r="E873" s="228">
        <v>1313</v>
      </c>
      <c r="F873" s="228">
        <v>713</v>
      </c>
      <c r="H873" s="233">
        <f t="shared" si="110"/>
        <v>-0.43245403677058353</v>
      </c>
      <c r="I873" s="233">
        <f t="shared" si="111"/>
        <v>-0.24007421150278294</v>
      </c>
      <c r="J873" s="233">
        <f t="shared" si="112"/>
        <v>-0.46807817589576545</v>
      </c>
      <c r="K873" s="233">
        <f t="shared" si="113"/>
        <v>-0.3824082784571966</v>
      </c>
      <c r="L873" s="233">
        <f t="shared" si="114"/>
        <v>-0.4008403361344538</v>
      </c>
      <c r="M873" s="233"/>
      <c r="N873" s="233">
        <f t="shared" si="115"/>
        <v>9.9573257467994308E-3</v>
      </c>
      <c r="O873" s="233">
        <f t="shared" si="116"/>
        <v>0.10166756320602474</v>
      </c>
      <c r="P873" s="233">
        <f t="shared" si="117"/>
        <v>-0.10274725274725274</v>
      </c>
      <c r="Q873" s="233">
        <f t="shared" si="118"/>
        <v>-4.5489006823351023E-3</v>
      </c>
      <c r="R873" s="233">
        <f t="shared" si="119"/>
        <v>-1.3831258644536652E-2</v>
      </c>
    </row>
    <row r="874" spans="1:18" s="64" customFormat="1" ht="13">
      <c r="A874" s="426">
        <v>40724</v>
      </c>
      <c r="B874" s="228">
        <v>1413</v>
      </c>
      <c r="C874" s="293">
        <v>2036</v>
      </c>
      <c r="D874" s="228">
        <v>1604</v>
      </c>
      <c r="E874" s="228">
        <v>1308</v>
      </c>
      <c r="F874" s="228">
        <v>712</v>
      </c>
      <c r="H874" s="233">
        <f t="shared" si="110"/>
        <v>-0.43502598960415834</v>
      </c>
      <c r="I874" s="233">
        <f t="shared" si="111"/>
        <v>-0.2506440927493559</v>
      </c>
      <c r="J874" s="233">
        <f t="shared" si="112"/>
        <v>-0.47323481116584565</v>
      </c>
      <c r="K874" s="233">
        <f t="shared" si="113"/>
        <v>-0.38360037700282751</v>
      </c>
      <c r="L874" s="233">
        <f t="shared" si="114"/>
        <v>-0.3976311336717428</v>
      </c>
      <c r="M874" s="233"/>
      <c r="N874" s="233">
        <f t="shared" si="115"/>
        <v>-7.0721357850070724E-4</v>
      </c>
      <c r="O874" s="233">
        <f t="shared" si="116"/>
        <v>6.8766404199475065E-2</v>
      </c>
      <c r="P874" s="233">
        <f t="shared" si="117"/>
        <v>-0.10690423162583519</v>
      </c>
      <c r="Q874" s="233">
        <f t="shared" si="118"/>
        <v>-1.1337868480725623E-2</v>
      </c>
      <c r="R874" s="233">
        <f t="shared" si="119"/>
        <v>-1.2482662968099861E-2</v>
      </c>
    </row>
    <row r="875" spans="1:18" s="64" customFormat="1" ht="13">
      <c r="A875" s="426">
        <v>40725</v>
      </c>
      <c r="B875" s="228">
        <v>1422</v>
      </c>
      <c r="C875" s="293">
        <v>2045</v>
      </c>
      <c r="D875" s="228">
        <v>1590</v>
      </c>
      <c r="E875" s="228">
        <v>1306</v>
      </c>
      <c r="F875" s="228">
        <v>712</v>
      </c>
      <c r="H875" s="233">
        <f t="shared" si="110"/>
        <v>-0.42707493956486703</v>
      </c>
      <c r="I875" s="233">
        <f t="shared" si="111"/>
        <v>-0.24705449189985274</v>
      </c>
      <c r="J875" s="233">
        <f t="shared" si="112"/>
        <v>-0.46590527376553575</v>
      </c>
      <c r="K875" s="233">
        <f t="shared" si="113"/>
        <v>-0.38338054768649671</v>
      </c>
      <c r="L875" s="233">
        <f t="shared" si="114"/>
        <v>-0.39249146757679182</v>
      </c>
      <c r="M875" s="233"/>
      <c r="N875" s="233">
        <f t="shared" si="115"/>
        <v>-1.4044943820224719E-3</v>
      </c>
      <c r="O875" s="233">
        <f t="shared" si="116"/>
        <v>3.596757852077001E-2</v>
      </c>
      <c r="P875" s="233">
        <f t="shared" si="117"/>
        <v>-9.8639455782312924E-2</v>
      </c>
      <c r="Q875" s="233">
        <f t="shared" si="118"/>
        <v>-1.2102874432677761E-2</v>
      </c>
      <c r="R875" s="233">
        <f t="shared" si="119"/>
        <v>-1.2482662968099861E-2</v>
      </c>
    </row>
    <row r="876" spans="1:18" s="64" customFormat="1" ht="13">
      <c r="A876" s="426">
        <v>40728</v>
      </c>
      <c r="B876" s="228">
        <v>1419</v>
      </c>
      <c r="C876" s="293">
        <v>2052</v>
      </c>
      <c r="D876" s="228">
        <v>1582</v>
      </c>
      <c r="E876" s="228">
        <v>1300</v>
      </c>
      <c r="F876" s="228">
        <v>711</v>
      </c>
      <c r="H876" s="233">
        <f t="shared" si="110"/>
        <v>-0.42010625255414796</v>
      </c>
      <c r="I876" s="233">
        <f t="shared" si="111"/>
        <v>-0.24364172502764467</v>
      </c>
      <c r="J876" s="233">
        <f t="shared" si="112"/>
        <v>-0.44973913043478259</v>
      </c>
      <c r="K876" s="233">
        <f t="shared" si="113"/>
        <v>-0.37977099236641221</v>
      </c>
      <c r="L876" s="233">
        <f t="shared" si="114"/>
        <v>-0.38969957081545065</v>
      </c>
      <c r="M876" s="233"/>
      <c r="N876" s="233">
        <f t="shared" si="115"/>
        <v>-1.59500693481276E-2</v>
      </c>
      <c r="O876" s="233">
        <f t="shared" si="116"/>
        <v>-4.8709206039941551E-4</v>
      </c>
      <c r="P876" s="233">
        <f t="shared" si="117"/>
        <v>-8.3960625361899244E-2</v>
      </c>
      <c r="Q876" s="233">
        <f t="shared" si="118"/>
        <v>-1.5151515151515152E-2</v>
      </c>
      <c r="R876" s="233">
        <f t="shared" si="119"/>
        <v>-1.1126564673157162E-2</v>
      </c>
    </row>
    <row r="877" spans="1:18" s="64" customFormat="1" ht="13">
      <c r="A877" s="426">
        <v>40729</v>
      </c>
      <c r="B877" s="228">
        <v>1428</v>
      </c>
      <c r="C877" s="293">
        <v>2082</v>
      </c>
      <c r="D877" s="228">
        <v>1594</v>
      </c>
      <c r="E877" s="228">
        <v>1292</v>
      </c>
      <c r="F877" s="228">
        <v>708</v>
      </c>
      <c r="H877" s="233">
        <f t="shared" si="110"/>
        <v>-0.40648379052369077</v>
      </c>
      <c r="I877" s="233">
        <f t="shared" si="111"/>
        <v>-0.23201770564367391</v>
      </c>
      <c r="J877" s="233">
        <f t="shared" si="112"/>
        <v>-0.41994177583697234</v>
      </c>
      <c r="K877" s="233">
        <f t="shared" si="113"/>
        <v>-0.37463697967086157</v>
      </c>
      <c r="L877" s="233">
        <f t="shared" si="114"/>
        <v>-0.38701298701298703</v>
      </c>
      <c r="M877" s="233"/>
      <c r="N877" s="233">
        <f t="shared" si="115"/>
        <v>-6.954102920723227E-3</v>
      </c>
      <c r="O877" s="233">
        <f t="shared" si="116"/>
        <v>0</v>
      </c>
      <c r="P877" s="233">
        <f t="shared" si="117"/>
        <v>-4.6650717703349283E-2</v>
      </c>
      <c r="Q877" s="233">
        <f t="shared" si="118"/>
        <v>-1.9726858877086494E-2</v>
      </c>
      <c r="R877" s="233">
        <f t="shared" si="119"/>
        <v>-1.11731843575419E-2</v>
      </c>
    </row>
    <row r="878" spans="1:18" s="64" customFormat="1" ht="13">
      <c r="A878" s="426">
        <v>40730</v>
      </c>
      <c r="B878" s="228">
        <v>1443</v>
      </c>
      <c r="C878" s="293">
        <v>2116</v>
      </c>
      <c r="D878" s="228">
        <v>1626</v>
      </c>
      <c r="E878" s="228">
        <v>1286</v>
      </c>
      <c r="F878" s="228">
        <v>704</v>
      </c>
      <c r="H878" s="233">
        <f t="shared" si="110"/>
        <v>-0.38621863037005527</v>
      </c>
      <c r="I878" s="233">
        <f t="shared" si="111"/>
        <v>-0.20391271632806621</v>
      </c>
      <c r="J878" s="233">
        <f t="shared" si="112"/>
        <v>-0.38104301484583175</v>
      </c>
      <c r="K878" s="233">
        <f t="shared" si="113"/>
        <v>-0.36836935166994106</v>
      </c>
      <c r="L878" s="233">
        <f t="shared" si="114"/>
        <v>-0.38191395961369623</v>
      </c>
      <c r="M878" s="233"/>
      <c r="N878" s="233">
        <f t="shared" si="115"/>
        <v>1.6197183098591549E-2</v>
      </c>
      <c r="O878" s="233">
        <f t="shared" si="116"/>
        <v>3.3203125E-2</v>
      </c>
      <c r="P878" s="233">
        <f t="shared" si="117"/>
        <v>-4.2865890998162893E-3</v>
      </c>
      <c r="Q878" s="233">
        <f t="shared" si="118"/>
        <v>-2.0563594821020565E-2</v>
      </c>
      <c r="R878" s="233">
        <f t="shared" si="119"/>
        <v>-1.2622720897615708E-2</v>
      </c>
    </row>
    <row r="879" spans="1:18" s="64" customFormat="1" ht="13">
      <c r="A879" s="426">
        <v>40731</v>
      </c>
      <c r="B879" s="228">
        <v>1453</v>
      </c>
      <c r="C879" s="293">
        <v>2126</v>
      </c>
      <c r="D879" s="228">
        <v>1663</v>
      </c>
      <c r="E879" s="228">
        <v>1282</v>
      </c>
      <c r="F879" s="228">
        <v>703</v>
      </c>
      <c r="H879" s="233">
        <f t="shared" si="110"/>
        <v>-0.36271929824561405</v>
      </c>
      <c r="I879" s="233">
        <f t="shared" si="111"/>
        <v>-0.19071183859916255</v>
      </c>
      <c r="J879" s="233">
        <f t="shared" si="112"/>
        <v>-0.32039231712300775</v>
      </c>
      <c r="K879" s="233">
        <f t="shared" si="113"/>
        <v>-0.35739348370927321</v>
      </c>
      <c r="L879" s="233">
        <f t="shared" si="114"/>
        <v>-0.37119856887298747</v>
      </c>
      <c r="M879" s="233"/>
      <c r="N879" s="233">
        <f t="shared" si="115"/>
        <v>2.8308563340410473E-2</v>
      </c>
      <c r="O879" s="233">
        <f t="shared" si="116"/>
        <v>4.4204322200392929E-2</v>
      </c>
      <c r="P879" s="233">
        <f t="shared" si="117"/>
        <v>3.6783042394014961E-2</v>
      </c>
      <c r="Q879" s="233">
        <f t="shared" si="118"/>
        <v>-1.9877675840978593E-2</v>
      </c>
      <c r="R879" s="233">
        <f t="shared" si="119"/>
        <v>-1.2640449438202247E-2</v>
      </c>
    </row>
    <row r="880" spans="1:18" s="64" customFormat="1" ht="13">
      <c r="A880" s="426">
        <v>40732</v>
      </c>
      <c r="B880" s="228">
        <v>1449</v>
      </c>
      <c r="C880" s="293">
        <v>2115</v>
      </c>
      <c r="D880" s="228">
        <v>1684</v>
      </c>
      <c r="E880" s="228">
        <v>1277</v>
      </c>
      <c r="F880" s="228">
        <v>699</v>
      </c>
      <c r="H880" s="233">
        <f t="shared" si="110"/>
        <v>-0.3461191335740072</v>
      </c>
      <c r="I880" s="233">
        <f t="shared" si="111"/>
        <v>-0.1795965865011637</v>
      </c>
      <c r="J880" s="233">
        <f t="shared" si="112"/>
        <v>-0.28340425531914892</v>
      </c>
      <c r="K880" s="233">
        <f t="shared" si="113"/>
        <v>-0.34747061829330605</v>
      </c>
      <c r="L880" s="233">
        <f t="shared" si="114"/>
        <v>-0.3461178671655753</v>
      </c>
      <c r="M880" s="233"/>
      <c r="N880" s="233">
        <f t="shared" si="115"/>
        <v>1.8987341772151899E-2</v>
      </c>
      <c r="O880" s="233">
        <f t="shared" si="116"/>
        <v>3.4229828850855744E-2</v>
      </c>
      <c r="P880" s="233">
        <f t="shared" si="117"/>
        <v>5.9119496855345913E-2</v>
      </c>
      <c r="Q880" s="233">
        <f t="shared" si="118"/>
        <v>-2.22052067381317E-2</v>
      </c>
      <c r="R880" s="233">
        <f t="shared" si="119"/>
        <v>-1.8258426966292134E-2</v>
      </c>
    </row>
    <row r="881" spans="1:18" s="64" customFormat="1" ht="13">
      <c r="A881" s="426">
        <v>40735</v>
      </c>
      <c r="B881" s="228">
        <v>1437</v>
      </c>
      <c r="C881" s="293">
        <v>2084</v>
      </c>
      <c r="D881" s="228">
        <v>1692</v>
      </c>
      <c r="E881" s="228">
        <v>1273</v>
      </c>
      <c r="F881" s="228">
        <v>698</v>
      </c>
      <c r="H881" s="233">
        <f t="shared" si="110"/>
        <v>-0.32440056417489421</v>
      </c>
      <c r="I881" s="233">
        <f t="shared" si="111"/>
        <v>-0.15559157212317667</v>
      </c>
      <c r="J881" s="233">
        <f t="shared" si="112"/>
        <v>-0.22774988589685075</v>
      </c>
      <c r="K881" s="233">
        <f t="shared" si="113"/>
        <v>-0.33801352054082162</v>
      </c>
      <c r="L881" s="233">
        <f t="shared" si="114"/>
        <v>-0.33013435700575816</v>
      </c>
      <c r="M881" s="233"/>
      <c r="N881" s="233">
        <f t="shared" si="115"/>
        <v>1.2684989429175475E-2</v>
      </c>
      <c r="O881" s="233">
        <f t="shared" si="116"/>
        <v>1.5594541910331383E-2</v>
      </c>
      <c r="P881" s="233">
        <f t="shared" si="117"/>
        <v>6.9532237673830599E-2</v>
      </c>
      <c r="Q881" s="233">
        <f t="shared" si="118"/>
        <v>-2.0769230769230769E-2</v>
      </c>
      <c r="R881" s="233">
        <f t="shared" si="119"/>
        <v>-1.8284106891701828E-2</v>
      </c>
    </row>
    <row r="882" spans="1:18" s="64" customFormat="1" ht="13">
      <c r="A882" s="426">
        <v>40736</v>
      </c>
      <c r="B882" s="228">
        <v>1411</v>
      </c>
      <c r="C882" s="293">
        <v>2022</v>
      </c>
      <c r="D882" s="228">
        <v>1677</v>
      </c>
      <c r="E882" s="228">
        <v>1270</v>
      </c>
      <c r="F882" s="228">
        <v>698</v>
      </c>
      <c r="H882" s="233">
        <f t="shared" si="110"/>
        <v>-0.30079286422200197</v>
      </c>
      <c r="I882" s="233">
        <f t="shared" si="111"/>
        <v>-0.11741597555652554</v>
      </c>
      <c r="J882" s="233">
        <f t="shared" si="112"/>
        <v>-0.19413743392599711</v>
      </c>
      <c r="K882" s="233">
        <f t="shared" si="113"/>
        <v>-0.32085561497326204</v>
      </c>
      <c r="L882" s="233">
        <f t="shared" si="114"/>
        <v>-0.32167152575315838</v>
      </c>
      <c r="M882" s="233"/>
      <c r="N882" s="233">
        <f t="shared" si="115"/>
        <v>-1.1904761904761904E-2</v>
      </c>
      <c r="O882" s="233">
        <f t="shared" si="116"/>
        <v>-2.8818443804034581E-2</v>
      </c>
      <c r="P882" s="233">
        <f t="shared" si="117"/>
        <v>5.2070263488080304E-2</v>
      </c>
      <c r="Q882" s="233">
        <f t="shared" si="118"/>
        <v>-1.7027863777089782E-2</v>
      </c>
      <c r="R882" s="233">
        <f t="shared" si="119"/>
        <v>-1.4124293785310734E-2</v>
      </c>
    </row>
    <row r="883" spans="1:18" s="64" customFormat="1" ht="13">
      <c r="A883" s="426">
        <v>40737</v>
      </c>
      <c r="B883" s="228">
        <v>1383</v>
      </c>
      <c r="C883" s="293">
        <v>1965</v>
      </c>
      <c r="D883" s="228">
        <v>1641</v>
      </c>
      <c r="E883" s="228">
        <v>1270</v>
      </c>
      <c r="F883" s="228">
        <v>698</v>
      </c>
      <c r="H883" s="233">
        <f t="shared" si="110"/>
        <v>-0.28711340206185565</v>
      </c>
      <c r="I883" s="233">
        <f t="shared" si="111"/>
        <v>-8.985641500694766E-2</v>
      </c>
      <c r="J883" s="233">
        <f t="shared" si="112"/>
        <v>-0.17329974811083124</v>
      </c>
      <c r="K883" s="233">
        <f t="shared" si="113"/>
        <v>-0.31090613130765055</v>
      </c>
      <c r="L883" s="233">
        <f t="shared" si="114"/>
        <v>-0.31299212598425197</v>
      </c>
      <c r="M883" s="233"/>
      <c r="N883" s="233">
        <f t="shared" si="115"/>
        <v>-4.1580041580041582E-2</v>
      </c>
      <c r="O883" s="233">
        <f t="shared" si="116"/>
        <v>-7.1361058601134217E-2</v>
      </c>
      <c r="P883" s="233">
        <f t="shared" si="117"/>
        <v>9.2250922509225092E-3</v>
      </c>
      <c r="Q883" s="233">
        <f t="shared" si="118"/>
        <v>-1.2441679626749611E-2</v>
      </c>
      <c r="R883" s="233">
        <f t="shared" si="119"/>
        <v>-8.5227272727272721E-3</v>
      </c>
    </row>
    <row r="884" spans="1:18" s="64" customFormat="1" ht="13">
      <c r="A884" s="426">
        <v>40738</v>
      </c>
      <c r="B884" s="228">
        <v>1367</v>
      </c>
      <c r="C884" s="293">
        <v>1943</v>
      </c>
      <c r="D884" s="228">
        <v>1606</v>
      </c>
      <c r="E884" s="228">
        <v>1270</v>
      </c>
      <c r="F884" s="228">
        <v>698</v>
      </c>
      <c r="H884" s="233">
        <f t="shared" si="110"/>
        <v>-0.28128286014721349</v>
      </c>
      <c r="I884" s="233">
        <f t="shared" si="111"/>
        <v>-7.5642245480494766E-2</v>
      </c>
      <c r="J884" s="233">
        <f t="shared" si="112"/>
        <v>-0.17386831275720166</v>
      </c>
      <c r="K884" s="233">
        <f t="shared" si="113"/>
        <v>-0.30104567969179968</v>
      </c>
      <c r="L884" s="233">
        <f t="shared" si="114"/>
        <v>-0.30408773678963108</v>
      </c>
      <c r="M884" s="233"/>
      <c r="N884" s="233">
        <f t="shared" si="115"/>
        <v>-5.9187887130075709E-2</v>
      </c>
      <c r="O884" s="233">
        <f t="shared" si="116"/>
        <v>-8.6077140169332073E-2</v>
      </c>
      <c r="P884" s="233">
        <f t="shared" si="117"/>
        <v>-3.4275405892964524E-2</v>
      </c>
      <c r="Q884" s="233">
        <f t="shared" si="118"/>
        <v>-9.3603744149765994E-3</v>
      </c>
      <c r="R884" s="233">
        <f t="shared" si="119"/>
        <v>-7.1123755334281651E-3</v>
      </c>
    </row>
    <row r="885" spans="1:18" s="64" customFormat="1" ht="13">
      <c r="A885" s="426">
        <v>40739</v>
      </c>
      <c r="B885" s="228">
        <v>1353</v>
      </c>
      <c r="C885" s="293">
        <v>1918</v>
      </c>
      <c r="D885" s="228">
        <v>1578</v>
      </c>
      <c r="E885" s="228">
        <v>1271</v>
      </c>
      <c r="F885" s="228">
        <v>696</v>
      </c>
      <c r="H885" s="233">
        <f t="shared" si="110"/>
        <v>-0.26467391304347826</v>
      </c>
      <c r="I885" s="233">
        <f t="shared" si="111"/>
        <v>-1.590559261159569E-2</v>
      </c>
      <c r="J885" s="233">
        <f t="shared" si="112"/>
        <v>-0.18701700154559506</v>
      </c>
      <c r="K885" s="233">
        <f t="shared" si="113"/>
        <v>-0.28954723309111235</v>
      </c>
      <c r="L885" s="233">
        <f t="shared" si="114"/>
        <v>-0.29554655870445345</v>
      </c>
      <c r="M885" s="233"/>
      <c r="N885" s="233">
        <f t="shared" si="115"/>
        <v>-6.6252587991718431E-2</v>
      </c>
      <c r="O885" s="233">
        <f t="shared" si="116"/>
        <v>-9.3144208037825055E-2</v>
      </c>
      <c r="P885" s="233">
        <f t="shared" si="117"/>
        <v>-6.2945368171021379E-2</v>
      </c>
      <c r="Q885" s="233">
        <f t="shared" si="118"/>
        <v>-4.6985121378230231E-3</v>
      </c>
      <c r="R885" s="233">
        <f t="shared" si="119"/>
        <v>-4.2918454935622317E-3</v>
      </c>
    </row>
    <row r="886" spans="1:18" s="64" customFormat="1" ht="13">
      <c r="A886" s="426">
        <v>40742</v>
      </c>
      <c r="B886" s="228">
        <v>1340</v>
      </c>
      <c r="C886" s="293">
        <v>1900</v>
      </c>
      <c r="D886" s="228">
        <v>1555</v>
      </c>
      <c r="E886" s="228">
        <v>1270</v>
      </c>
      <c r="F886" s="228">
        <v>693</v>
      </c>
      <c r="H886" s="233">
        <f t="shared" si="110"/>
        <v>-0.25139664804469275</v>
      </c>
      <c r="I886" s="233">
        <f t="shared" si="111"/>
        <v>3.3170201196302339E-2</v>
      </c>
      <c r="J886" s="233">
        <f t="shared" si="112"/>
        <v>-0.20092497430626927</v>
      </c>
      <c r="K886" s="233">
        <f t="shared" si="113"/>
        <v>-0.27840909090909088</v>
      </c>
      <c r="L886" s="233">
        <f t="shared" si="114"/>
        <v>-0.28776978417266186</v>
      </c>
      <c r="M886" s="233"/>
      <c r="N886" s="233">
        <f t="shared" si="115"/>
        <v>-6.7501739735560201E-2</v>
      </c>
      <c r="O886" s="233">
        <f t="shared" si="116"/>
        <v>-8.829174664107485E-2</v>
      </c>
      <c r="P886" s="233">
        <f t="shared" si="117"/>
        <v>-8.0969267139479911E-2</v>
      </c>
      <c r="Q886" s="233">
        <f t="shared" si="118"/>
        <v>-2.3566378633150041E-3</v>
      </c>
      <c r="R886" s="233">
        <f t="shared" si="119"/>
        <v>-7.1633237822349575E-3</v>
      </c>
    </row>
    <row r="887" spans="1:18" s="64" customFormat="1" ht="13">
      <c r="A887" s="426">
        <v>40743</v>
      </c>
      <c r="B887" s="228">
        <v>1330</v>
      </c>
      <c r="C887" s="293">
        <v>1884</v>
      </c>
      <c r="D887" s="228">
        <v>1541</v>
      </c>
      <c r="E887" s="228">
        <v>1268</v>
      </c>
      <c r="F887" s="228">
        <v>692</v>
      </c>
      <c r="H887" s="233">
        <f t="shared" si="110"/>
        <v>-0.22176711527208895</v>
      </c>
      <c r="I887" s="233">
        <f t="shared" si="111"/>
        <v>0.1397459165154265</v>
      </c>
      <c r="J887" s="233">
        <f t="shared" si="112"/>
        <v>-0.22171717171717173</v>
      </c>
      <c r="K887" s="233">
        <f t="shared" si="113"/>
        <v>-0.26150262085032033</v>
      </c>
      <c r="L887" s="233">
        <f t="shared" si="114"/>
        <v>-0.27766179540709812</v>
      </c>
      <c r="M887" s="233"/>
      <c r="N887" s="233">
        <f t="shared" si="115"/>
        <v>-5.7406094968107724E-2</v>
      </c>
      <c r="O887" s="233">
        <f t="shared" si="116"/>
        <v>-6.8249258160237386E-2</v>
      </c>
      <c r="P887" s="233">
        <f t="shared" si="117"/>
        <v>-8.1097197376267138E-2</v>
      </c>
      <c r="Q887" s="233">
        <f t="shared" si="118"/>
        <v>-1.5748031496062992E-3</v>
      </c>
      <c r="R887" s="233">
        <f t="shared" si="119"/>
        <v>-8.5959885386819486E-3</v>
      </c>
    </row>
    <row r="888" spans="1:18" s="64" customFormat="1" ht="13">
      <c r="A888" s="426">
        <v>40744</v>
      </c>
      <c r="B888" s="228">
        <v>1328</v>
      </c>
      <c r="C888" s="293">
        <v>1866</v>
      </c>
      <c r="D888" s="228">
        <v>1536</v>
      </c>
      <c r="E888" s="228">
        <v>1268</v>
      </c>
      <c r="F888" s="228">
        <v>695</v>
      </c>
      <c r="H888" s="233">
        <f t="shared" si="110"/>
        <v>-0.21882352941176469</v>
      </c>
      <c r="I888" s="233">
        <f t="shared" si="111"/>
        <v>0.1378048780487805</v>
      </c>
      <c r="J888" s="233">
        <f t="shared" si="112"/>
        <v>-0.24297683587974372</v>
      </c>
      <c r="K888" s="233">
        <f t="shared" si="113"/>
        <v>-0.24658348187759951</v>
      </c>
      <c r="L888" s="233">
        <f t="shared" si="114"/>
        <v>-0.2668776371308017</v>
      </c>
      <c r="M888" s="233"/>
      <c r="N888" s="233">
        <f t="shared" si="115"/>
        <v>-3.976861894432393E-2</v>
      </c>
      <c r="O888" s="233">
        <f t="shared" si="116"/>
        <v>-5.0381679389312976E-2</v>
      </c>
      <c r="P888" s="233">
        <f t="shared" si="117"/>
        <v>-6.3985374771480807E-2</v>
      </c>
      <c r="Q888" s="233">
        <f t="shared" si="118"/>
        <v>-1.5748031496062992E-3</v>
      </c>
      <c r="R888" s="233">
        <f t="shared" si="119"/>
        <v>-4.2979942693409743E-3</v>
      </c>
    </row>
    <row r="889" spans="1:18" s="64" customFormat="1" ht="13">
      <c r="A889" s="426">
        <v>40745</v>
      </c>
      <c r="B889" s="228">
        <v>1325</v>
      </c>
      <c r="C889" s="293">
        <v>1851</v>
      </c>
      <c r="D889" s="228">
        <v>1534</v>
      </c>
      <c r="E889" s="228">
        <v>1270</v>
      </c>
      <c r="F889" s="228">
        <v>697</v>
      </c>
      <c r="H889" s="233">
        <f t="shared" si="110"/>
        <v>-0.22965116279069767</v>
      </c>
      <c r="I889" s="233">
        <f t="shared" si="111"/>
        <v>0.10441527446300716</v>
      </c>
      <c r="J889" s="233">
        <f t="shared" si="112"/>
        <v>-0.26673040152963673</v>
      </c>
      <c r="K889" s="233">
        <f t="shared" si="113"/>
        <v>-0.23906530856800479</v>
      </c>
      <c r="L889" s="233">
        <f t="shared" si="114"/>
        <v>-0.26165254237288138</v>
      </c>
      <c r="M889" s="233"/>
      <c r="N889" s="233">
        <f t="shared" si="115"/>
        <v>-3.0724213606437453E-2</v>
      </c>
      <c r="O889" s="233">
        <f t="shared" si="116"/>
        <v>-4.7349459598558928E-2</v>
      </c>
      <c r="P889" s="233">
        <f t="shared" si="117"/>
        <v>-4.4831880448318803E-2</v>
      </c>
      <c r="Q889" s="233">
        <f t="shared" si="118"/>
        <v>0</v>
      </c>
      <c r="R889" s="233">
        <f t="shared" si="119"/>
        <v>-1.4326647564469914E-3</v>
      </c>
    </row>
    <row r="890" spans="1:18" s="64" customFormat="1" ht="13">
      <c r="A890" s="426">
        <v>40746</v>
      </c>
      <c r="B890" s="228">
        <v>1323</v>
      </c>
      <c r="C890" s="293">
        <v>1841</v>
      </c>
      <c r="D890" s="228">
        <v>1535</v>
      </c>
      <c r="E890" s="228">
        <v>1271</v>
      </c>
      <c r="F890" s="228">
        <v>697</v>
      </c>
      <c r="H890" s="233">
        <f t="shared" si="110"/>
        <v>-0.2361431870669746</v>
      </c>
      <c r="I890" s="233">
        <f t="shared" si="111"/>
        <v>8.4216725559481745E-2</v>
      </c>
      <c r="J890" s="233">
        <f t="shared" si="112"/>
        <v>-0.27662582469368519</v>
      </c>
      <c r="K890" s="233">
        <f t="shared" si="113"/>
        <v>-0.23617788461538461</v>
      </c>
      <c r="L890" s="233">
        <f t="shared" si="114"/>
        <v>-0.25851063829787235</v>
      </c>
      <c r="M890" s="233"/>
      <c r="N890" s="233">
        <f t="shared" si="115"/>
        <v>-2.2172949002217297E-2</v>
      </c>
      <c r="O890" s="233">
        <f t="shared" si="116"/>
        <v>-4.0145985401459854E-2</v>
      </c>
      <c r="P890" s="233">
        <f t="shared" si="117"/>
        <v>-2.7249683143219267E-2</v>
      </c>
      <c r="Q890" s="233">
        <f t="shared" si="118"/>
        <v>0</v>
      </c>
      <c r="R890" s="233">
        <f t="shared" si="119"/>
        <v>1.4367816091954023E-3</v>
      </c>
    </row>
    <row r="891" spans="1:18" s="64" customFormat="1" ht="13">
      <c r="A891" s="426">
        <v>40749</v>
      </c>
      <c r="B891" s="228">
        <v>1317</v>
      </c>
      <c r="C891" s="293">
        <v>1827</v>
      </c>
      <c r="D891" s="228">
        <v>1540</v>
      </c>
      <c r="E891" s="228">
        <v>1270</v>
      </c>
      <c r="F891" s="228">
        <v>695</v>
      </c>
      <c r="H891" s="233">
        <f t="shared" si="110"/>
        <v>-0.25212947189097101</v>
      </c>
      <c r="I891" s="233">
        <f t="shared" si="111"/>
        <v>3.9840637450199202E-2</v>
      </c>
      <c r="J891" s="233">
        <f t="shared" si="112"/>
        <v>-0.28637627432808155</v>
      </c>
      <c r="K891" s="233">
        <f t="shared" si="113"/>
        <v>-0.23997606223818074</v>
      </c>
      <c r="L891" s="233">
        <f t="shared" si="114"/>
        <v>-0.26455026455026454</v>
      </c>
      <c r="M891" s="233"/>
      <c r="N891" s="233">
        <f t="shared" si="115"/>
        <v>-1.7164179104477612E-2</v>
      </c>
      <c r="O891" s="233">
        <f t="shared" si="116"/>
        <v>-3.8421052631578946E-2</v>
      </c>
      <c r="P891" s="233">
        <f t="shared" si="117"/>
        <v>-9.6463022508038593E-3</v>
      </c>
      <c r="Q891" s="233">
        <f t="shared" si="118"/>
        <v>0</v>
      </c>
      <c r="R891" s="233">
        <f t="shared" si="119"/>
        <v>2.886002886002886E-3</v>
      </c>
    </row>
    <row r="892" spans="1:18" s="64" customFormat="1" ht="13">
      <c r="A892" s="426">
        <v>40750</v>
      </c>
      <c r="B892" s="228">
        <v>1310</v>
      </c>
      <c r="C892" s="293">
        <v>1816</v>
      </c>
      <c r="D892" s="228">
        <v>1538</v>
      </c>
      <c r="E892" s="228">
        <v>1266</v>
      </c>
      <c r="F892" s="228">
        <v>692</v>
      </c>
      <c r="H892" s="233">
        <f t="shared" si="110"/>
        <v>-0.26445816956765861</v>
      </c>
      <c r="I892" s="233">
        <f t="shared" si="111"/>
        <v>3.6529680365296802E-2</v>
      </c>
      <c r="J892" s="233">
        <f t="shared" si="112"/>
        <v>-0.30312641594925238</v>
      </c>
      <c r="K892" s="233">
        <f t="shared" si="113"/>
        <v>-0.25177304964539005</v>
      </c>
      <c r="L892" s="233">
        <f t="shared" si="114"/>
        <v>-0.2769070010449321</v>
      </c>
      <c r="M892" s="233"/>
      <c r="N892" s="233">
        <f t="shared" si="115"/>
        <v>-1.5037593984962405E-2</v>
      </c>
      <c r="O892" s="233">
        <f t="shared" si="116"/>
        <v>-3.6093418259023353E-2</v>
      </c>
      <c r="P892" s="233">
        <f t="shared" si="117"/>
        <v>-1.9467878001297859E-3</v>
      </c>
      <c r="Q892" s="233">
        <f t="shared" si="118"/>
        <v>-1.5772870662460567E-3</v>
      </c>
      <c r="R892" s="233">
        <f t="shared" si="119"/>
        <v>0</v>
      </c>
    </row>
    <row r="893" spans="1:18" s="64" customFormat="1" ht="13">
      <c r="A893" s="426">
        <v>40751</v>
      </c>
      <c r="B893" s="228">
        <v>1296</v>
      </c>
      <c r="C893" s="293">
        <v>1800</v>
      </c>
      <c r="D893" s="228">
        <v>1532</v>
      </c>
      <c r="E893" s="228">
        <v>1265</v>
      </c>
      <c r="F893" s="228">
        <v>687</v>
      </c>
      <c r="H893" s="233">
        <f t="shared" si="110"/>
        <v>-0.28039977790116599</v>
      </c>
      <c r="I893" s="233">
        <f t="shared" si="111"/>
        <v>4.7729918509895226E-2</v>
      </c>
      <c r="J893" s="233">
        <f t="shared" si="112"/>
        <v>-0.33012680367293396</v>
      </c>
      <c r="K893" s="233">
        <f t="shared" si="113"/>
        <v>-0.26581543818920489</v>
      </c>
      <c r="L893" s="233">
        <f t="shared" si="114"/>
        <v>-0.28955532574974147</v>
      </c>
      <c r="M893" s="233"/>
      <c r="N893" s="233">
        <f t="shared" si="115"/>
        <v>-2.4096385542168676E-2</v>
      </c>
      <c r="O893" s="233">
        <f t="shared" si="116"/>
        <v>-3.5369774919614148E-2</v>
      </c>
      <c r="P893" s="233">
        <f t="shared" si="117"/>
        <v>-2.6041666666666665E-3</v>
      </c>
      <c r="Q893" s="233">
        <f t="shared" si="118"/>
        <v>-2.3659305993690852E-3</v>
      </c>
      <c r="R893" s="233">
        <f t="shared" si="119"/>
        <v>-1.1510791366906475E-2</v>
      </c>
    </row>
    <row r="894" spans="1:18" s="64" customFormat="1" ht="13">
      <c r="A894" s="426">
        <v>40752</v>
      </c>
      <c r="B894" s="228">
        <v>1278</v>
      </c>
      <c r="C894" s="293">
        <v>1767</v>
      </c>
      <c r="D894" s="228">
        <v>1524</v>
      </c>
      <c r="E894" s="228">
        <v>1262</v>
      </c>
      <c r="F894" s="228">
        <v>682</v>
      </c>
      <c r="H894" s="233">
        <f t="shared" ref="H894:H957" si="120">(B894-B643)/B643</f>
        <v>-0.30010952902519167</v>
      </c>
      <c r="I894" s="233">
        <f t="shared" ref="I894:I957" si="121">(C894-C643)/C643</f>
        <v>3.4543325526932081E-2</v>
      </c>
      <c r="J894" s="233">
        <f t="shared" ref="J894:J957" si="122">(D894-D643)/D643</f>
        <v>-0.35478408128704486</v>
      </c>
      <c r="K894" s="233">
        <f t="shared" ref="K894:K957" si="123">(E894-E643)/E643</f>
        <v>-0.27679083094555873</v>
      </c>
      <c r="L894" s="233">
        <f t="shared" ref="L894:L957" si="124">(F894-F643)/F643</f>
        <v>-0.30265848670756645</v>
      </c>
      <c r="M894" s="233"/>
      <c r="N894" s="233">
        <f t="shared" si="115"/>
        <v>-3.547169811320755E-2</v>
      </c>
      <c r="O894" s="233">
        <f t="shared" si="116"/>
        <v>-4.5380875202593193E-2</v>
      </c>
      <c r="P894" s="233">
        <f t="shared" si="117"/>
        <v>-6.51890482398957E-3</v>
      </c>
      <c r="Q894" s="233">
        <f t="shared" si="118"/>
        <v>-6.2992125984251968E-3</v>
      </c>
      <c r="R894" s="233">
        <f t="shared" si="119"/>
        <v>-2.1520803443328552E-2</v>
      </c>
    </row>
    <row r="895" spans="1:18" s="64" customFormat="1" ht="13">
      <c r="A895" s="426">
        <v>40753</v>
      </c>
      <c r="B895" s="228">
        <v>1264</v>
      </c>
      <c r="C895" s="293">
        <v>1749</v>
      </c>
      <c r="D895" s="228">
        <v>1511</v>
      </c>
      <c r="E895" s="228">
        <v>1259</v>
      </c>
      <c r="F895" s="228">
        <v>676</v>
      </c>
      <c r="H895" s="233">
        <f t="shared" si="120"/>
        <v>-0.3134166214014123</v>
      </c>
      <c r="I895" s="233">
        <f t="shared" si="121"/>
        <v>3.0035335689045935E-2</v>
      </c>
      <c r="J895" s="233">
        <f t="shared" si="122"/>
        <v>-0.3712026633374948</v>
      </c>
      <c r="K895" s="233">
        <f t="shared" si="123"/>
        <v>-0.28506530380465644</v>
      </c>
      <c r="L895" s="233">
        <f t="shared" si="124"/>
        <v>-0.31648129423660265</v>
      </c>
      <c r="M895" s="233"/>
      <c r="N895" s="233">
        <f t="shared" si="115"/>
        <v>-4.4595616024187455E-2</v>
      </c>
      <c r="O895" s="233">
        <f t="shared" si="116"/>
        <v>-4.9972840847365564E-2</v>
      </c>
      <c r="P895" s="233">
        <f t="shared" si="117"/>
        <v>-1.5635179153094463E-2</v>
      </c>
      <c r="Q895" s="233">
        <f t="shared" si="118"/>
        <v>-9.4413847364280094E-3</v>
      </c>
      <c r="R895" s="233">
        <f t="shared" si="119"/>
        <v>-3.0129124820659971E-2</v>
      </c>
    </row>
    <row r="896" spans="1:18" s="64" customFormat="1" ht="13">
      <c r="A896" s="426">
        <v>40756</v>
      </c>
      <c r="B896" s="228">
        <v>1256</v>
      </c>
      <c r="C896" s="293">
        <v>1738</v>
      </c>
      <c r="D896" s="228">
        <v>1502</v>
      </c>
      <c r="E896" s="228">
        <v>1254</v>
      </c>
      <c r="F896" s="228">
        <v>670</v>
      </c>
      <c r="H896" s="233">
        <f t="shared" si="120"/>
        <v>-0.32798287854467628</v>
      </c>
      <c r="I896" s="233">
        <f t="shared" si="121"/>
        <v>-5.1516886090440753E-3</v>
      </c>
      <c r="J896" s="233">
        <f t="shared" si="122"/>
        <v>-0.3861871679607683</v>
      </c>
      <c r="K896" s="233">
        <f t="shared" si="123"/>
        <v>-0.29312288613303267</v>
      </c>
      <c r="L896" s="233">
        <f t="shared" si="124"/>
        <v>-0.32865731462925851</v>
      </c>
      <c r="M896" s="233"/>
      <c r="N896" s="233">
        <f t="shared" si="115"/>
        <v>-4.6317388003037203E-2</v>
      </c>
      <c r="O896" s="233">
        <f t="shared" si="116"/>
        <v>-4.8713738368910783E-2</v>
      </c>
      <c r="P896" s="233">
        <f t="shared" si="117"/>
        <v>-2.4675324675324677E-2</v>
      </c>
      <c r="Q896" s="233">
        <f t="shared" si="118"/>
        <v>-1.2598425196850394E-2</v>
      </c>
      <c r="R896" s="233">
        <f t="shared" si="119"/>
        <v>-3.5971223021582732E-2</v>
      </c>
    </row>
    <row r="897" spans="1:18" s="64" customFormat="1" ht="13">
      <c r="A897" s="426">
        <v>40757</v>
      </c>
      <c r="B897" s="228">
        <v>1253</v>
      </c>
      <c r="C897" s="293">
        <v>1749</v>
      </c>
      <c r="D897" s="228">
        <v>1490</v>
      </c>
      <c r="E897" s="228">
        <v>1252</v>
      </c>
      <c r="F897" s="228">
        <v>667</v>
      </c>
      <c r="H897" s="233">
        <f t="shared" si="120"/>
        <v>-0.3408732246186218</v>
      </c>
      <c r="I897" s="233">
        <f t="shared" si="121"/>
        <v>-2.8872848417545807E-2</v>
      </c>
      <c r="J897" s="233">
        <f t="shared" si="122"/>
        <v>-0.40542697525937749</v>
      </c>
      <c r="K897" s="233">
        <f t="shared" si="123"/>
        <v>-0.29345372460496616</v>
      </c>
      <c r="L897" s="233">
        <f t="shared" si="124"/>
        <v>-0.33763654419066536</v>
      </c>
      <c r="M897" s="233"/>
      <c r="N897" s="233">
        <f t="shared" si="115"/>
        <v>-4.351145038167939E-2</v>
      </c>
      <c r="O897" s="233">
        <f t="shared" si="116"/>
        <v>-3.6894273127753306E-2</v>
      </c>
      <c r="P897" s="233">
        <f t="shared" si="117"/>
        <v>-3.1209362808842653E-2</v>
      </c>
      <c r="Q897" s="233">
        <f t="shared" si="118"/>
        <v>-1.1058451816745656E-2</v>
      </c>
      <c r="R897" s="233">
        <f t="shared" si="119"/>
        <v>-3.6127167630057806E-2</v>
      </c>
    </row>
    <row r="898" spans="1:18" s="64" customFormat="1" ht="13">
      <c r="A898" s="426">
        <v>40758</v>
      </c>
      <c r="B898" s="228">
        <v>1260</v>
      </c>
      <c r="C898" s="293">
        <v>1775</v>
      </c>
      <c r="D898" s="228">
        <v>1481</v>
      </c>
      <c r="E898" s="228">
        <v>1252</v>
      </c>
      <c r="F898" s="228">
        <v>664</v>
      </c>
      <c r="H898" s="233">
        <f t="shared" si="120"/>
        <v>-0.35118434603501547</v>
      </c>
      <c r="I898" s="233">
        <f t="shared" si="121"/>
        <v>-5.8854718981972427E-2</v>
      </c>
      <c r="J898" s="233">
        <f t="shared" si="122"/>
        <v>-0.42641363284275757</v>
      </c>
      <c r="K898" s="233">
        <f t="shared" si="123"/>
        <v>-0.29024943310657597</v>
      </c>
      <c r="L898" s="233">
        <f t="shared" si="124"/>
        <v>-0.34192269573835482</v>
      </c>
      <c r="M898" s="233"/>
      <c r="N898" s="233">
        <f t="shared" si="115"/>
        <v>-2.7777777777777776E-2</v>
      </c>
      <c r="O898" s="233">
        <f t="shared" si="116"/>
        <v>-1.3888888888888888E-2</v>
      </c>
      <c r="P898" s="233">
        <f t="shared" si="117"/>
        <v>-3.3289817232375979E-2</v>
      </c>
      <c r="Q898" s="233">
        <f t="shared" si="118"/>
        <v>-1.0276679841897233E-2</v>
      </c>
      <c r="R898" s="233">
        <f t="shared" si="119"/>
        <v>-3.3478893740902474E-2</v>
      </c>
    </row>
    <row r="899" spans="1:18" s="64" customFormat="1" ht="13">
      <c r="A899" s="426">
        <v>40759</v>
      </c>
      <c r="B899" s="228">
        <v>1268</v>
      </c>
      <c r="C899" s="293">
        <v>1807</v>
      </c>
      <c r="D899" s="228">
        <v>1475</v>
      </c>
      <c r="E899" s="228">
        <v>1253</v>
      </c>
      <c r="F899" s="228">
        <v>662</v>
      </c>
      <c r="H899" s="233">
        <f t="shared" si="120"/>
        <v>-0.35536349771225217</v>
      </c>
      <c r="I899" s="233">
        <f t="shared" si="121"/>
        <v>-5.9833506763787722E-2</v>
      </c>
      <c r="J899" s="233">
        <f t="shared" si="122"/>
        <v>-0.43958966565349544</v>
      </c>
      <c r="K899" s="233">
        <f t="shared" si="123"/>
        <v>-0.28806818181818183</v>
      </c>
      <c r="L899" s="233">
        <f t="shared" si="124"/>
        <v>-0.34455445544554453</v>
      </c>
      <c r="M899" s="233"/>
      <c r="N899" s="233">
        <f t="shared" si="115"/>
        <v>-7.8247261345852897E-3</v>
      </c>
      <c r="O899" s="233">
        <f t="shared" si="116"/>
        <v>2.2637238256932653E-2</v>
      </c>
      <c r="P899" s="233">
        <f t="shared" si="117"/>
        <v>-3.2152230971128612E-2</v>
      </c>
      <c r="Q899" s="233">
        <f t="shared" si="118"/>
        <v>-7.1315372424722665E-3</v>
      </c>
      <c r="R899" s="233">
        <f t="shared" si="119"/>
        <v>-2.932551319648094E-2</v>
      </c>
    </row>
    <row r="900" spans="1:18" s="64" customFormat="1" ht="13">
      <c r="A900" s="426">
        <v>40760</v>
      </c>
      <c r="B900" s="228">
        <v>1268</v>
      </c>
      <c r="C900" s="293">
        <v>1804</v>
      </c>
      <c r="D900" s="228">
        <v>1478</v>
      </c>
      <c r="E900" s="228">
        <v>1250</v>
      </c>
      <c r="F900" s="228">
        <v>660</v>
      </c>
      <c r="H900" s="233">
        <f t="shared" si="120"/>
        <v>-0.35862417804754682</v>
      </c>
      <c r="I900" s="233">
        <f t="shared" si="121"/>
        <v>-6.1394380853277836E-2</v>
      </c>
      <c r="J900" s="233">
        <f t="shared" si="122"/>
        <v>-0.44788942846469931</v>
      </c>
      <c r="K900" s="233">
        <f t="shared" si="123"/>
        <v>-0.28815489749430523</v>
      </c>
      <c r="L900" s="233">
        <f t="shared" si="124"/>
        <v>-0.34262948207171312</v>
      </c>
      <c r="M900" s="233"/>
      <c r="N900" s="233">
        <f t="shared" si="115"/>
        <v>3.1645569620253164E-3</v>
      </c>
      <c r="O900" s="233">
        <f t="shared" si="116"/>
        <v>3.1446540880503145E-2</v>
      </c>
      <c r="P900" s="233">
        <f t="shared" si="117"/>
        <v>-2.183984116479153E-2</v>
      </c>
      <c r="Q900" s="233">
        <f t="shared" si="118"/>
        <v>-7.1485305798252583E-3</v>
      </c>
      <c r="R900" s="233">
        <f t="shared" si="119"/>
        <v>-2.3668639053254437E-2</v>
      </c>
    </row>
    <row r="901" spans="1:18" s="64" customFormat="1" ht="13">
      <c r="A901" s="426">
        <v>40763</v>
      </c>
      <c r="B901" s="228">
        <v>1264</v>
      </c>
      <c r="C901" s="293">
        <v>1793</v>
      </c>
      <c r="D901" s="228">
        <v>1476</v>
      </c>
      <c r="E901" s="228">
        <v>1250</v>
      </c>
      <c r="F901" s="228">
        <v>657</v>
      </c>
      <c r="H901" s="233">
        <f t="shared" si="120"/>
        <v>-0.35641547861507128</v>
      </c>
      <c r="I901" s="233">
        <f t="shared" si="121"/>
        <v>-5.232558139534884E-2</v>
      </c>
      <c r="J901" s="233">
        <f t="shared" si="122"/>
        <v>-0.44615384615384618</v>
      </c>
      <c r="K901" s="233">
        <f t="shared" si="123"/>
        <v>-0.2857142857142857</v>
      </c>
      <c r="L901" s="233">
        <f t="shared" si="124"/>
        <v>-0.34036144578313254</v>
      </c>
      <c r="M901" s="233"/>
      <c r="N901" s="233">
        <f t="shared" si="115"/>
        <v>6.369426751592357E-3</v>
      </c>
      <c r="O901" s="233">
        <f t="shared" si="116"/>
        <v>3.1645569620253167E-2</v>
      </c>
      <c r="P901" s="233">
        <f t="shared" si="117"/>
        <v>-1.7310252996005325E-2</v>
      </c>
      <c r="Q901" s="233">
        <f t="shared" si="118"/>
        <v>-3.189792663476874E-3</v>
      </c>
      <c r="R901" s="233">
        <f t="shared" si="119"/>
        <v>-1.9402985074626865E-2</v>
      </c>
    </row>
    <row r="902" spans="1:18" s="64" customFormat="1" ht="13">
      <c r="A902" s="426">
        <v>40764</v>
      </c>
      <c r="B902" s="228">
        <v>1257</v>
      </c>
      <c r="C902" s="293">
        <v>1783</v>
      </c>
      <c r="D902" s="228">
        <v>1474</v>
      </c>
      <c r="E902" s="228">
        <v>1244</v>
      </c>
      <c r="F902" s="228">
        <v>653</v>
      </c>
      <c r="H902" s="233">
        <f t="shared" si="120"/>
        <v>-0.35769034236075625</v>
      </c>
      <c r="I902" s="233">
        <f t="shared" si="121"/>
        <v>-8.0453842186694172E-2</v>
      </c>
      <c r="J902" s="233">
        <f t="shared" si="122"/>
        <v>-0.43459915611814348</v>
      </c>
      <c r="K902" s="233">
        <f t="shared" si="123"/>
        <v>-0.28423475258918296</v>
      </c>
      <c r="L902" s="233">
        <f t="shared" si="124"/>
        <v>-0.33839918946301922</v>
      </c>
      <c r="M902" s="233"/>
      <c r="N902" s="233">
        <f t="shared" si="115"/>
        <v>3.1923383878691143E-3</v>
      </c>
      <c r="O902" s="233">
        <f t="shared" si="116"/>
        <v>1.9439679817038306E-2</v>
      </c>
      <c r="P902" s="233">
        <f t="shared" si="117"/>
        <v>-1.0738255033557046E-2</v>
      </c>
      <c r="Q902" s="233">
        <f t="shared" si="118"/>
        <v>-6.3897763578274758E-3</v>
      </c>
      <c r="R902" s="233">
        <f t="shared" si="119"/>
        <v>-2.0989505247376312E-2</v>
      </c>
    </row>
    <row r="903" spans="1:18" s="64" customFormat="1" ht="13">
      <c r="A903" s="426">
        <v>40765</v>
      </c>
      <c r="B903" s="228">
        <v>1265</v>
      </c>
      <c r="C903" s="293">
        <v>1810</v>
      </c>
      <c r="D903" s="228">
        <v>1481</v>
      </c>
      <c r="E903" s="228">
        <v>1244</v>
      </c>
      <c r="F903" s="228">
        <v>649</v>
      </c>
      <c r="H903" s="233">
        <f t="shared" si="120"/>
        <v>-0.36046511627906974</v>
      </c>
      <c r="I903" s="233">
        <f t="shared" si="121"/>
        <v>-0.10793494332183341</v>
      </c>
      <c r="J903" s="233">
        <f t="shared" si="122"/>
        <v>-0.42306194000779118</v>
      </c>
      <c r="K903" s="233">
        <f t="shared" si="123"/>
        <v>-0.28258362168396772</v>
      </c>
      <c r="L903" s="233">
        <f t="shared" si="124"/>
        <v>-0.33775510204081632</v>
      </c>
      <c r="M903" s="233"/>
      <c r="N903" s="233">
        <f t="shared" si="115"/>
        <v>3.968253968253968E-3</v>
      </c>
      <c r="O903" s="233">
        <f t="shared" si="116"/>
        <v>1.9718309859154931E-2</v>
      </c>
      <c r="P903" s="233">
        <f t="shared" si="117"/>
        <v>0</v>
      </c>
      <c r="Q903" s="233">
        <f t="shared" si="118"/>
        <v>-6.3897763578274758E-3</v>
      </c>
      <c r="R903" s="233">
        <f t="shared" si="119"/>
        <v>-2.2590361445783132E-2</v>
      </c>
    </row>
    <row r="904" spans="1:18" s="64" customFormat="1" ht="13">
      <c r="A904" s="426">
        <v>40766</v>
      </c>
      <c r="B904" s="228">
        <v>1277</v>
      </c>
      <c r="C904" s="293">
        <v>1836</v>
      </c>
      <c r="D904" s="228">
        <v>1501</v>
      </c>
      <c r="E904" s="228">
        <v>1246</v>
      </c>
      <c r="F904" s="228">
        <v>645</v>
      </c>
      <c r="H904" s="233">
        <f t="shared" si="120"/>
        <v>-0.37093596059113298</v>
      </c>
      <c r="I904" s="233">
        <f t="shared" si="121"/>
        <v>-0.16317228805834094</v>
      </c>
      <c r="J904" s="233">
        <f t="shared" si="122"/>
        <v>-0.41844246416117786</v>
      </c>
      <c r="K904" s="233">
        <f t="shared" si="123"/>
        <v>-0.28018486424032352</v>
      </c>
      <c r="L904" s="233">
        <f t="shared" si="124"/>
        <v>-0.33778234086242298</v>
      </c>
      <c r="M904" s="233"/>
      <c r="N904" s="233">
        <f t="shared" si="115"/>
        <v>7.0977917981072556E-3</v>
      </c>
      <c r="O904" s="233">
        <f t="shared" si="116"/>
        <v>1.6048699501936912E-2</v>
      </c>
      <c r="P904" s="233">
        <f t="shared" si="117"/>
        <v>1.7627118644067796E-2</v>
      </c>
      <c r="Q904" s="233">
        <f t="shared" si="118"/>
        <v>-5.5865921787709499E-3</v>
      </c>
      <c r="R904" s="233">
        <f t="shared" si="119"/>
        <v>-2.5679758308157101E-2</v>
      </c>
    </row>
    <row r="905" spans="1:18" s="64" customFormat="1" ht="13">
      <c r="A905" s="426">
        <v>40767</v>
      </c>
      <c r="B905" s="228">
        <v>1287</v>
      </c>
      <c r="C905" s="293">
        <v>1851</v>
      </c>
      <c r="D905" s="228">
        <v>1520</v>
      </c>
      <c r="E905" s="228">
        <v>1255</v>
      </c>
      <c r="F905" s="228">
        <v>642</v>
      </c>
      <c r="H905" s="233">
        <f t="shared" si="120"/>
        <v>-0.39120151371806999</v>
      </c>
      <c r="I905" s="233">
        <f t="shared" si="121"/>
        <v>-0.25513078470824951</v>
      </c>
      <c r="J905" s="233">
        <f t="shared" si="122"/>
        <v>-0.41695435366321443</v>
      </c>
      <c r="K905" s="233">
        <f t="shared" si="123"/>
        <v>-0.27119628339140534</v>
      </c>
      <c r="L905" s="233">
        <f t="shared" si="124"/>
        <v>-0.34018499486125386</v>
      </c>
      <c r="M905" s="233"/>
      <c r="N905" s="233">
        <f t="shared" ref="N905:N968" si="125">((B905-(LOOKUP(A900,B900)))/(LOOKUP(A900,B900)))</f>
        <v>1.498422712933754E-2</v>
      </c>
      <c r="O905" s="233">
        <f t="shared" ref="O905:O968" si="126">((C905-(LOOKUP(A900,C900)))/(LOOKUP(A900,C900)))</f>
        <v>2.6053215077605323E-2</v>
      </c>
      <c r="P905" s="233">
        <f t="shared" ref="P905:P968" si="127">((D905-(LOOKUP(A900,D900)))/(LOOKUP(A900,D900)))</f>
        <v>2.8416779431664412E-2</v>
      </c>
      <c r="Q905" s="233">
        <f t="shared" ref="Q905:Q968" si="128">((E905-(LOOKUP(A900,E900)))/(LOOKUP(A900,E900)))</f>
        <v>4.0000000000000001E-3</v>
      </c>
      <c r="R905" s="233">
        <f t="shared" ref="R905:R968" si="129">((F905-(LOOKUP(A900,F900)))/(LOOKUP(A900,F900)))</f>
        <v>-2.7272727272727271E-2</v>
      </c>
    </row>
    <row r="906" spans="1:18" s="64" customFormat="1" ht="13">
      <c r="A906" s="426">
        <v>40770</v>
      </c>
      <c r="B906" s="228">
        <v>1306</v>
      </c>
      <c r="C906" s="293">
        <v>1870</v>
      </c>
      <c r="D906" s="228">
        <v>1541</v>
      </c>
      <c r="E906" s="228">
        <v>1267</v>
      </c>
      <c r="F906" s="228">
        <v>641</v>
      </c>
      <c r="H906" s="233">
        <f t="shared" si="120"/>
        <v>-0.40958408679927666</v>
      </c>
      <c r="I906" s="233">
        <f t="shared" si="121"/>
        <v>-0.31350954478707782</v>
      </c>
      <c r="J906" s="233">
        <f t="shared" si="122"/>
        <v>-0.42198049512378094</v>
      </c>
      <c r="K906" s="233">
        <f t="shared" si="123"/>
        <v>-0.26720647773279355</v>
      </c>
      <c r="L906" s="233">
        <f t="shared" si="124"/>
        <v>-0.34323770491803279</v>
      </c>
      <c r="M906" s="233"/>
      <c r="N906" s="233">
        <f t="shared" si="125"/>
        <v>3.3227848101265819E-2</v>
      </c>
      <c r="O906" s="233">
        <f t="shared" si="126"/>
        <v>4.2944785276073622E-2</v>
      </c>
      <c r="P906" s="233">
        <f t="shared" si="127"/>
        <v>4.4037940379403791E-2</v>
      </c>
      <c r="Q906" s="233">
        <f t="shared" si="128"/>
        <v>1.3599999999999999E-2</v>
      </c>
      <c r="R906" s="233">
        <f t="shared" si="129"/>
        <v>-2.4353120243531201E-2</v>
      </c>
    </row>
    <row r="907" spans="1:18" s="64" customFormat="1" ht="13">
      <c r="A907" s="426">
        <v>40771</v>
      </c>
      <c r="B907" s="228">
        <v>1344</v>
      </c>
      <c r="C907" s="293">
        <v>1951</v>
      </c>
      <c r="D907" s="228">
        <v>1568</v>
      </c>
      <c r="E907" s="228">
        <v>1282</v>
      </c>
      <c r="F907" s="228">
        <v>643</v>
      </c>
      <c r="H907" s="233">
        <f t="shared" si="120"/>
        <v>-0.43481917577796469</v>
      </c>
      <c r="I907" s="233">
        <f t="shared" si="121"/>
        <v>-0.38102791878172587</v>
      </c>
      <c r="J907" s="233">
        <f t="shared" si="122"/>
        <v>-0.42961076755183703</v>
      </c>
      <c r="K907" s="233">
        <f t="shared" si="123"/>
        <v>-0.2674285714285714</v>
      </c>
      <c r="L907" s="233">
        <f t="shared" si="124"/>
        <v>-0.34587995930824006</v>
      </c>
      <c r="M907" s="233"/>
      <c r="N907" s="233">
        <f t="shared" si="125"/>
        <v>6.9212410501193311E-2</v>
      </c>
      <c r="O907" s="233">
        <f t="shared" si="126"/>
        <v>9.4223219293325861E-2</v>
      </c>
      <c r="P907" s="233">
        <f t="shared" si="127"/>
        <v>6.3772048846675713E-2</v>
      </c>
      <c r="Q907" s="233">
        <f t="shared" si="128"/>
        <v>3.0546623794212219E-2</v>
      </c>
      <c r="R907" s="233">
        <f t="shared" si="129"/>
        <v>-1.5313935681470138E-2</v>
      </c>
    </row>
    <row r="908" spans="1:18" s="64" customFormat="1" ht="13">
      <c r="A908" s="426">
        <v>40772</v>
      </c>
      <c r="B908" s="228">
        <v>1371</v>
      </c>
      <c r="C908" s="293">
        <v>2015</v>
      </c>
      <c r="D908" s="228">
        <v>1585</v>
      </c>
      <c r="E908" s="228">
        <v>1296</v>
      </c>
      <c r="F908" s="228">
        <v>644</v>
      </c>
      <c r="H908" s="233">
        <f t="shared" si="120"/>
        <v>-0.43742306114074681</v>
      </c>
      <c r="I908" s="233">
        <f t="shared" si="121"/>
        <v>-0.37266500622665005</v>
      </c>
      <c r="J908" s="233">
        <f t="shared" si="122"/>
        <v>-0.43973135383527751</v>
      </c>
      <c r="K908" s="233">
        <f t="shared" si="123"/>
        <v>-0.2747621712367096</v>
      </c>
      <c r="L908" s="233">
        <f t="shared" si="124"/>
        <v>-0.35276381909547738</v>
      </c>
      <c r="M908" s="233"/>
      <c r="N908" s="233">
        <f t="shared" si="125"/>
        <v>8.3794466403162057E-2</v>
      </c>
      <c r="O908" s="233">
        <f t="shared" si="126"/>
        <v>0.1132596685082873</v>
      </c>
      <c r="P908" s="233">
        <f t="shared" si="127"/>
        <v>7.0222822417285613E-2</v>
      </c>
      <c r="Q908" s="233">
        <f t="shared" si="128"/>
        <v>4.1800643086816719E-2</v>
      </c>
      <c r="R908" s="233">
        <f t="shared" si="129"/>
        <v>-7.7041602465331279E-3</v>
      </c>
    </row>
    <row r="909" spans="1:18" s="64" customFormat="1" ht="13">
      <c r="A909" s="426">
        <v>40773</v>
      </c>
      <c r="B909" s="228">
        <v>1414</v>
      </c>
      <c r="C909" s="293">
        <v>2124</v>
      </c>
      <c r="D909" s="228">
        <v>1597</v>
      </c>
      <c r="E909" s="228">
        <v>1318</v>
      </c>
      <c r="F909" s="228">
        <v>646</v>
      </c>
      <c r="H909" s="233">
        <f t="shared" si="120"/>
        <v>-0.42706645056726095</v>
      </c>
      <c r="I909" s="233">
        <f t="shared" si="121"/>
        <v>-0.3383177570093458</v>
      </c>
      <c r="J909" s="233">
        <f t="shared" si="122"/>
        <v>-0.44238826815642457</v>
      </c>
      <c r="K909" s="233">
        <f t="shared" si="123"/>
        <v>-0.28017476788640089</v>
      </c>
      <c r="L909" s="233">
        <f t="shared" si="124"/>
        <v>-0.3629191321499014</v>
      </c>
      <c r="M909" s="233"/>
      <c r="N909" s="233">
        <f t="shared" si="125"/>
        <v>0.10728269381362568</v>
      </c>
      <c r="O909" s="233">
        <f t="shared" si="126"/>
        <v>0.15686274509803921</v>
      </c>
      <c r="P909" s="233">
        <f t="shared" si="127"/>
        <v>6.395736175882745E-2</v>
      </c>
      <c r="Q909" s="233">
        <f t="shared" si="128"/>
        <v>5.7784911717495988E-2</v>
      </c>
      <c r="R909" s="233">
        <f t="shared" si="129"/>
        <v>1.5503875968992248E-3</v>
      </c>
    </row>
    <row r="910" spans="1:18" s="64" customFormat="1" ht="13">
      <c r="A910" s="426">
        <v>40774</v>
      </c>
      <c r="B910" s="228">
        <v>1462</v>
      </c>
      <c r="C910" s="293">
        <v>2220</v>
      </c>
      <c r="D910" s="228">
        <v>1609</v>
      </c>
      <c r="E910" s="228">
        <v>1338</v>
      </c>
      <c r="F910" s="228">
        <v>648</v>
      </c>
      <c r="H910" s="233">
        <f t="shared" si="120"/>
        <v>-0.41237942122186494</v>
      </c>
      <c r="I910" s="233">
        <f t="shared" si="121"/>
        <v>-0.30494677520350655</v>
      </c>
      <c r="J910" s="233">
        <f t="shared" si="122"/>
        <v>-0.44190079778009017</v>
      </c>
      <c r="K910" s="233">
        <f t="shared" si="123"/>
        <v>-0.28601921024546423</v>
      </c>
      <c r="L910" s="233">
        <f t="shared" si="124"/>
        <v>-0.36594911937377689</v>
      </c>
      <c r="M910" s="233"/>
      <c r="N910" s="233">
        <f t="shared" si="125"/>
        <v>0.13597513597513597</v>
      </c>
      <c r="O910" s="233">
        <f t="shared" si="126"/>
        <v>0.19935170178282011</v>
      </c>
      <c r="P910" s="233">
        <f t="shared" si="127"/>
        <v>5.855263157894737E-2</v>
      </c>
      <c r="Q910" s="233">
        <f t="shared" si="128"/>
        <v>6.6135458167330671E-2</v>
      </c>
      <c r="R910" s="233">
        <f t="shared" si="129"/>
        <v>9.3457943925233638E-3</v>
      </c>
    </row>
    <row r="911" spans="1:18" s="64" customFormat="1" ht="13">
      <c r="A911" s="426">
        <v>40777</v>
      </c>
      <c r="B911" s="228">
        <v>1515</v>
      </c>
      <c r="C911" s="293">
        <v>2324</v>
      </c>
      <c r="D911" s="228">
        <v>1627</v>
      </c>
      <c r="E911" s="228">
        <v>1353</v>
      </c>
      <c r="F911" s="228">
        <v>650</v>
      </c>
      <c r="H911" s="233">
        <f t="shared" si="120"/>
        <v>-0.39761431411530818</v>
      </c>
      <c r="I911" s="233">
        <f t="shared" si="121"/>
        <v>-0.27533520424072344</v>
      </c>
      <c r="J911" s="233">
        <f t="shared" si="122"/>
        <v>-0.44280821917808222</v>
      </c>
      <c r="K911" s="233">
        <f t="shared" si="123"/>
        <v>-0.29088050314465408</v>
      </c>
      <c r="L911" s="233">
        <f t="shared" si="124"/>
        <v>-0.37015503875968991</v>
      </c>
      <c r="M911" s="233"/>
      <c r="N911" s="233">
        <f t="shared" si="125"/>
        <v>0.16003062787136293</v>
      </c>
      <c r="O911" s="233">
        <f t="shared" si="126"/>
        <v>0.24278074866310159</v>
      </c>
      <c r="P911" s="233">
        <f t="shared" si="127"/>
        <v>5.5807916937053864E-2</v>
      </c>
      <c r="Q911" s="233">
        <f t="shared" si="128"/>
        <v>6.7876874506708762E-2</v>
      </c>
      <c r="R911" s="233">
        <f t="shared" si="129"/>
        <v>1.4040561622464899E-2</v>
      </c>
    </row>
    <row r="912" spans="1:18" s="64" customFormat="1" ht="13">
      <c r="A912" s="426">
        <v>40778</v>
      </c>
      <c r="B912" s="228">
        <v>1565</v>
      </c>
      <c r="C912" s="293">
        <v>2446</v>
      </c>
      <c r="D912" s="228">
        <v>1644</v>
      </c>
      <c r="E912" s="228">
        <v>1369</v>
      </c>
      <c r="F912" s="228">
        <v>657</v>
      </c>
      <c r="H912" s="233">
        <f t="shared" si="120"/>
        <v>-0.38819390148553556</v>
      </c>
      <c r="I912" s="233">
        <f t="shared" si="121"/>
        <v>-0.24155038759689923</v>
      </c>
      <c r="J912" s="233">
        <f t="shared" si="122"/>
        <v>-0.44627820815089253</v>
      </c>
      <c r="K912" s="233">
        <f t="shared" si="123"/>
        <v>-0.30578093306288034</v>
      </c>
      <c r="L912" s="233">
        <f t="shared" si="124"/>
        <v>-0.37068965517241381</v>
      </c>
      <c r="M912" s="233"/>
      <c r="N912" s="233">
        <f t="shared" si="125"/>
        <v>0.16443452380952381</v>
      </c>
      <c r="O912" s="233">
        <f t="shared" si="126"/>
        <v>0.25371604305484369</v>
      </c>
      <c r="P912" s="233">
        <f t="shared" si="127"/>
        <v>4.8469387755102039E-2</v>
      </c>
      <c r="Q912" s="233">
        <f t="shared" si="128"/>
        <v>6.7862714508580349E-2</v>
      </c>
      <c r="R912" s="233">
        <f t="shared" si="129"/>
        <v>2.177293934681182E-2</v>
      </c>
    </row>
    <row r="913" spans="1:18" s="64" customFormat="1" ht="13">
      <c r="A913" s="426">
        <v>40779</v>
      </c>
      <c r="B913" s="228">
        <v>1602</v>
      </c>
      <c r="C913" s="293">
        <v>2556</v>
      </c>
      <c r="D913" s="228">
        <v>1659</v>
      </c>
      <c r="E913" s="228">
        <v>1378</v>
      </c>
      <c r="F913" s="228">
        <v>661</v>
      </c>
      <c r="H913" s="233">
        <f t="shared" si="120"/>
        <v>-0.39409984871406961</v>
      </c>
      <c r="I913" s="233">
        <f t="shared" si="121"/>
        <v>-0.23996431757359502</v>
      </c>
      <c r="J913" s="233">
        <f t="shared" si="122"/>
        <v>-0.45265588914549654</v>
      </c>
      <c r="K913" s="233">
        <f t="shared" si="123"/>
        <v>-0.3225172074729597</v>
      </c>
      <c r="L913" s="233">
        <f t="shared" si="124"/>
        <v>-0.37405303030303028</v>
      </c>
      <c r="M913" s="233"/>
      <c r="N913" s="233">
        <f t="shared" si="125"/>
        <v>0.16849015317286653</v>
      </c>
      <c r="O913" s="233">
        <f t="shared" si="126"/>
        <v>0.2684863523573201</v>
      </c>
      <c r="P913" s="233">
        <f t="shared" si="127"/>
        <v>4.6687697160883279E-2</v>
      </c>
      <c r="Q913" s="233">
        <f t="shared" si="128"/>
        <v>6.3271604938271608E-2</v>
      </c>
      <c r="R913" s="233">
        <f t="shared" si="129"/>
        <v>2.6397515527950312E-2</v>
      </c>
    </row>
    <row r="914" spans="1:18" s="64" customFormat="1" ht="13">
      <c r="A914" s="426">
        <v>40780</v>
      </c>
      <c r="B914" s="228">
        <v>1582</v>
      </c>
      <c r="C914" s="293">
        <v>2466</v>
      </c>
      <c r="D914" s="228">
        <v>1662</v>
      </c>
      <c r="E914" s="228">
        <v>1385</v>
      </c>
      <c r="F914" s="228">
        <v>664</v>
      </c>
      <c r="H914" s="233">
        <f t="shared" si="120"/>
        <v>-0.42597968069666181</v>
      </c>
      <c r="I914" s="233">
        <f t="shared" si="121"/>
        <v>-0.31078814980435998</v>
      </c>
      <c r="J914" s="233">
        <f t="shared" si="122"/>
        <v>-0.4619617999352541</v>
      </c>
      <c r="K914" s="233">
        <f t="shared" si="123"/>
        <v>-0.33285163776493254</v>
      </c>
      <c r="L914" s="233">
        <f t="shared" si="124"/>
        <v>-0.37827715355805241</v>
      </c>
      <c r="M914" s="233"/>
      <c r="N914" s="233">
        <f t="shared" si="125"/>
        <v>0.11881188118811881</v>
      </c>
      <c r="O914" s="233">
        <f t="shared" si="126"/>
        <v>0.16101694915254236</v>
      </c>
      <c r="P914" s="233">
        <f t="shared" si="127"/>
        <v>4.0701314965560426E-2</v>
      </c>
      <c r="Q914" s="233">
        <f t="shared" si="128"/>
        <v>5.0834597875569043E-2</v>
      </c>
      <c r="R914" s="233">
        <f t="shared" si="129"/>
        <v>2.7863777089783281E-2</v>
      </c>
    </row>
    <row r="915" spans="1:18" s="64" customFormat="1" ht="13">
      <c r="A915" s="426">
        <v>40781</v>
      </c>
      <c r="B915" s="228">
        <v>1541</v>
      </c>
      <c r="C915" s="293">
        <v>2346</v>
      </c>
      <c r="D915" s="228">
        <v>1651</v>
      </c>
      <c r="E915" s="228">
        <v>1387</v>
      </c>
      <c r="F915" s="228">
        <v>667</v>
      </c>
      <c r="H915" s="233">
        <f t="shared" si="120"/>
        <v>-0.45758535726856742</v>
      </c>
      <c r="I915" s="233">
        <f t="shared" si="121"/>
        <v>-0.37887212073073867</v>
      </c>
      <c r="J915" s="233">
        <f t="shared" si="122"/>
        <v>-0.47117232543241511</v>
      </c>
      <c r="K915" s="233">
        <f t="shared" si="123"/>
        <v>-0.3401522359657469</v>
      </c>
      <c r="L915" s="233">
        <f t="shared" si="124"/>
        <v>-0.3783783783783784</v>
      </c>
      <c r="M915" s="233"/>
      <c r="N915" s="233">
        <f t="shared" si="125"/>
        <v>5.4035567715458276E-2</v>
      </c>
      <c r="O915" s="233">
        <f t="shared" si="126"/>
        <v>5.675675675675676E-2</v>
      </c>
      <c r="P915" s="233">
        <f t="shared" si="127"/>
        <v>2.610316967060286E-2</v>
      </c>
      <c r="Q915" s="233">
        <f t="shared" si="128"/>
        <v>3.6621823617339309E-2</v>
      </c>
      <c r="R915" s="233">
        <f t="shared" si="129"/>
        <v>2.9320987654320986E-2</v>
      </c>
    </row>
    <row r="916" spans="1:18" s="64" customFormat="1" ht="13">
      <c r="A916" s="426">
        <v>40785</v>
      </c>
      <c r="B916" s="228">
        <v>1537</v>
      </c>
      <c r="C916" s="293">
        <v>2333</v>
      </c>
      <c r="D916" s="228">
        <v>1636</v>
      </c>
      <c r="E916" s="228">
        <v>1386</v>
      </c>
      <c r="F916" s="228">
        <v>671</v>
      </c>
      <c r="H916" s="233">
        <f t="shared" si="120"/>
        <v>-0.46277525340789932</v>
      </c>
      <c r="I916" s="233">
        <f t="shared" si="121"/>
        <v>-0.38524374176548087</v>
      </c>
      <c r="J916" s="233">
        <f t="shared" si="122"/>
        <v>-0.47698209718670076</v>
      </c>
      <c r="K916" s="233">
        <f t="shared" si="123"/>
        <v>-0.34837799717912554</v>
      </c>
      <c r="L916" s="233">
        <f t="shared" si="124"/>
        <v>-0.37870370370370371</v>
      </c>
      <c r="M916" s="233"/>
      <c r="N916" s="233">
        <f t="shared" si="125"/>
        <v>1.4521452145214522E-2</v>
      </c>
      <c r="O916" s="233">
        <f t="shared" si="126"/>
        <v>3.8726333907056799E-3</v>
      </c>
      <c r="P916" s="233">
        <f t="shared" si="127"/>
        <v>5.531653349723417E-3</v>
      </c>
      <c r="Q916" s="233">
        <f t="shared" si="128"/>
        <v>2.4390243902439025E-2</v>
      </c>
      <c r="R916" s="233">
        <f t="shared" si="129"/>
        <v>3.2307692307692308E-2</v>
      </c>
    </row>
    <row r="917" spans="1:18" s="64" customFormat="1" ht="13">
      <c r="A917" s="426">
        <v>40786</v>
      </c>
      <c r="B917" s="228">
        <v>1619</v>
      </c>
      <c r="C917" s="293">
        <v>2598</v>
      </c>
      <c r="D917" s="228">
        <v>1628</v>
      </c>
      <c r="E917" s="228">
        <v>1382</v>
      </c>
      <c r="F917" s="228">
        <v>672</v>
      </c>
      <c r="H917" s="233">
        <f t="shared" si="120"/>
        <v>-0.41615578795528307</v>
      </c>
      <c r="I917" s="233">
        <f t="shared" si="121"/>
        <v>-0.25834998572652013</v>
      </c>
      <c r="J917" s="233">
        <f t="shared" si="122"/>
        <v>-0.47262714609653383</v>
      </c>
      <c r="K917" s="233">
        <f t="shared" si="123"/>
        <v>-0.35480859010270777</v>
      </c>
      <c r="L917" s="233">
        <f t="shared" si="124"/>
        <v>-0.38007380073800739</v>
      </c>
      <c r="M917" s="233"/>
      <c r="N917" s="233">
        <f t="shared" si="125"/>
        <v>3.4504792332268372E-2</v>
      </c>
      <c r="O917" s="233">
        <f t="shared" si="126"/>
        <v>6.2142273098937037E-2</v>
      </c>
      <c r="P917" s="233">
        <f t="shared" si="127"/>
        <v>-9.7323600973236012E-3</v>
      </c>
      <c r="Q917" s="233">
        <f t="shared" si="128"/>
        <v>9.4959824689554422E-3</v>
      </c>
      <c r="R917" s="233">
        <f t="shared" si="129"/>
        <v>2.2831050228310501E-2</v>
      </c>
    </row>
    <row r="918" spans="1:18" s="64" customFormat="1" ht="13">
      <c r="A918" s="426">
        <v>40787</v>
      </c>
      <c r="B918" s="228">
        <v>1682</v>
      </c>
      <c r="C918" s="293">
        <v>2807</v>
      </c>
      <c r="D918" s="228">
        <v>1624</v>
      </c>
      <c r="E918" s="228">
        <v>1380</v>
      </c>
      <c r="F918" s="228">
        <v>671</v>
      </c>
      <c r="H918" s="233">
        <f t="shared" si="120"/>
        <v>-0.37772844987051424</v>
      </c>
      <c r="I918" s="233">
        <f t="shared" si="121"/>
        <v>-0.16508030933967877</v>
      </c>
      <c r="J918" s="233">
        <f t="shared" si="122"/>
        <v>-0.46314049586776862</v>
      </c>
      <c r="K918" s="233">
        <f t="shared" si="123"/>
        <v>-0.34844192634560905</v>
      </c>
      <c r="L918" s="233">
        <f t="shared" si="124"/>
        <v>-0.37927844588344128</v>
      </c>
      <c r="M918" s="233"/>
      <c r="N918" s="233">
        <f t="shared" si="125"/>
        <v>4.9937578027465665E-2</v>
      </c>
      <c r="O918" s="233">
        <f t="shared" si="126"/>
        <v>9.8200312989045385E-2</v>
      </c>
      <c r="P918" s="233">
        <f t="shared" si="127"/>
        <v>-2.1097046413502109E-2</v>
      </c>
      <c r="Q918" s="233">
        <f t="shared" si="128"/>
        <v>1.4513788098693759E-3</v>
      </c>
      <c r="R918" s="233">
        <f t="shared" si="129"/>
        <v>1.5128593040847202E-2</v>
      </c>
    </row>
    <row r="919" spans="1:18" s="64" customFormat="1" ht="13">
      <c r="A919" s="426">
        <v>40788</v>
      </c>
      <c r="B919" s="228">
        <v>1740</v>
      </c>
      <c r="C919" s="293">
        <v>2975</v>
      </c>
      <c r="D919" s="228">
        <v>1630</v>
      </c>
      <c r="E919" s="228">
        <v>1379</v>
      </c>
      <c r="F919" s="228">
        <v>670</v>
      </c>
      <c r="H919" s="233">
        <f t="shared" si="120"/>
        <v>-0.3584070796460177</v>
      </c>
      <c r="I919" s="233">
        <f t="shared" si="121"/>
        <v>-0.13743113946071325</v>
      </c>
      <c r="J919" s="233">
        <f t="shared" si="122"/>
        <v>-0.45265278710543988</v>
      </c>
      <c r="K919" s="233">
        <f t="shared" si="123"/>
        <v>-0.34613560929350401</v>
      </c>
      <c r="L919" s="233">
        <f t="shared" si="124"/>
        <v>-0.37905468025949951</v>
      </c>
      <c r="M919" s="233"/>
      <c r="N919" s="233">
        <f t="shared" si="125"/>
        <v>9.9873577749683945E-2</v>
      </c>
      <c r="O919" s="233">
        <f t="shared" si="126"/>
        <v>0.20640713706407138</v>
      </c>
      <c r="P919" s="233">
        <f t="shared" si="127"/>
        <v>-1.9253910950661854E-2</v>
      </c>
      <c r="Q919" s="233">
        <f t="shared" si="128"/>
        <v>-4.3321299638989169E-3</v>
      </c>
      <c r="R919" s="233">
        <f t="shared" si="129"/>
        <v>9.0361445783132526E-3</v>
      </c>
    </row>
    <row r="920" spans="1:18" s="64" customFormat="1" ht="13">
      <c r="A920" s="426">
        <v>40791</v>
      </c>
      <c r="B920" s="228">
        <v>1750</v>
      </c>
      <c r="C920" s="293">
        <v>2995</v>
      </c>
      <c r="D920" s="228">
        <v>1634</v>
      </c>
      <c r="E920" s="228">
        <v>1378</v>
      </c>
      <c r="F920" s="228">
        <v>673</v>
      </c>
      <c r="H920" s="233">
        <f t="shared" si="120"/>
        <v>-0.35495761150018429</v>
      </c>
      <c r="I920" s="233">
        <f t="shared" si="121"/>
        <v>-0.1481797497155859</v>
      </c>
      <c r="J920" s="233">
        <f t="shared" si="122"/>
        <v>-0.44610169491525425</v>
      </c>
      <c r="K920" s="233">
        <f t="shared" si="123"/>
        <v>-0.3330106485963214</v>
      </c>
      <c r="L920" s="233">
        <f t="shared" si="124"/>
        <v>-0.37511606313834728</v>
      </c>
      <c r="M920" s="233"/>
      <c r="N920" s="233">
        <f t="shared" si="125"/>
        <v>0.13562621674237507</v>
      </c>
      <c r="O920" s="233">
        <f t="shared" si="126"/>
        <v>0.27664109121909636</v>
      </c>
      <c r="P920" s="233">
        <f t="shared" si="127"/>
        <v>-1.029678982434888E-2</v>
      </c>
      <c r="Q920" s="233">
        <f t="shared" si="128"/>
        <v>-6.4888248017303529E-3</v>
      </c>
      <c r="R920" s="233">
        <f t="shared" si="129"/>
        <v>8.9955022488755615E-3</v>
      </c>
    </row>
    <row r="921" spans="1:18" s="64" customFormat="1" ht="13">
      <c r="A921" s="426">
        <v>40792</v>
      </c>
      <c r="B921" s="228">
        <v>1767</v>
      </c>
      <c r="C921" s="293">
        <v>3010</v>
      </c>
      <c r="D921" s="228">
        <v>1645</v>
      </c>
      <c r="E921" s="228">
        <v>1381</v>
      </c>
      <c r="F921" s="228">
        <v>678</v>
      </c>
      <c r="H921" s="233">
        <f t="shared" si="120"/>
        <v>-0.35534476468442172</v>
      </c>
      <c r="I921" s="233">
        <f t="shared" si="121"/>
        <v>-0.17375789184737853</v>
      </c>
      <c r="J921" s="233">
        <f t="shared" si="122"/>
        <v>-0.44331641285956008</v>
      </c>
      <c r="K921" s="233">
        <f t="shared" si="123"/>
        <v>-0.31936914736323313</v>
      </c>
      <c r="L921" s="233">
        <f t="shared" si="124"/>
        <v>-0.3663551401869159</v>
      </c>
      <c r="M921" s="233"/>
      <c r="N921" s="233">
        <f t="shared" si="125"/>
        <v>0.14964216005204944</v>
      </c>
      <c r="O921" s="233">
        <f t="shared" si="126"/>
        <v>0.29018431204457779</v>
      </c>
      <c r="P921" s="233">
        <f t="shared" si="127"/>
        <v>5.5012224938875308E-3</v>
      </c>
      <c r="Q921" s="233">
        <f t="shared" si="128"/>
        <v>-3.6075036075036075E-3</v>
      </c>
      <c r="R921" s="233">
        <f t="shared" si="129"/>
        <v>1.0432190760059613E-2</v>
      </c>
    </row>
    <row r="922" spans="1:18" s="64" customFormat="1" ht="13">
      <c r="A922" s="426">
        <v>40793</v>
      </c>
      <c r="B922" s="228">
        <v>1744</v>
      </c>
      <c r="C922" s="293">
        <v>2938</v>
      </c>
      <c r="D922" s="228">
        <v>1657</v>
      </c>
      <c r="E922" s="228">
        <v>1382</v>
      </c>
      <c r="F922" s="228">
        <v>680</v>
      </c>
      <c r="H922" s="233">
        <f t="shared" si="120"/>
        <v>-0.38483245149911816</v>
      </c>
      <c r="I922" s="233">
        <f t="shared" si="121"/>
        <v>-0.24666666666666667</v>
      </c>
      <c r="J922" s="233">
        <f t="shared" si="122"/>
        <v>-0.45349604221635886</v>
      </c>
      <c r="K922" s="233">
        <f t="shared" si="123"/>
        <v>-0.3083083083083083</v>
      </c>
      <c r="L922" s="233">
        <f t="shared" si="124"/>
        <v>-0.36269915651358953</v>
      </c>
      <c r="M922" s="233"/>
      <c r="N922" s="233">
        <f t="shared" si="125"/>
        <v>7.7208153180975916E-2</v>
      </c>
      <c r="O922" s="233">
        <f t="shared" si="126"/>
        <v>0.1308698999230177</v>
      </c>
      <c r="P922" s="233">
        <f t="shared" si="127"/>
        <v>1.7813267813267815E-2</v>
      </c>
      <c r="Q922" s="233">
        <f t="shared" si="128"/>
        <v>0</v>
      </c>
      <c r="R922" s="233">
        <f t="shared" si="129"/>
        <v>1.1904761904761904E-2</v>
      </c>
    </row>
    <row r="923" spans="1:18" s="64" customFormat="1" ht="13">
      <c r="A923" s="426">
        <v>40794</v>
      </c>
      <c r="B923" s="228">
        <v>1782</v>
      </c>
      <c r="C923" s="293">
        <v>3048</v>
      </c>
      <c r="D923" s="228">
        <v>1670</v>
      </c>
      <c r="E923" s="228">
        <v>1390</v>
      </c>
      <c r="F923" s="228">
        <v>680</v>
      </c>
      <c r="H923" s="233">
        <f t="shared" si="120"/>
        <v>-0.38038942976356049</v>
      </c>
      <c r="I923" s="233">
        <f t="shared" si="121"/>
        <v>-0.22580645161290322</v>
      </c>
      <c r="J923" s="233">
        <f t="shared" si="122"/>
        <v>-0.46491509131688563</v>
      </c>
      <c r="K923" s="233">
        <f t="shared" si="123"/>
        <v>-0.30220883534136544</v>
      </c>
      <c r="L923" s="233">
        <f t="shared" si="124"/>
        <v>-0.36210131332082551</v>
      </c>
      <c r="M923" s="233"/>
      <c r="N923" s="233">
        <f t="shared" si="125"/>
        <v>5.9453032104637336E-2</v>
      </c>
      <c r="O923" s="233">
        <f t="shared" si="126"/>
        <v>8.5856786604916274E-2</v>
      </c>
      <c r="P923" s="233">
        <f t="shared" si="127"/>
        <v>2.832512315270936E-2</v>
      </c>
      <c r="Q923" s="233">
        <f t="shared" si="128"/>
        <v>7.246376811594203E-3</v>
      </c>
      <c r="R923" s="233">
        <f t="shared" si="129"/>
        <v>1.3412816691505217E-2</v>
      </c>
    </row>
    <row r="924" spans="1:18" s="64" customFormat="1" ht="13">
      <c r="A924" s="426">
        <v>40795</v>
      </c>
      <c r="B924" s="228">
        <v>1838</v>
      </c>
      <c r="C924" s="293">
        <v>3185</v>
      </c>
      <c r="D924" s="228">
        <v>1685</v>
      </c>
      <c r="E924" s="228">
        <v>1401</v>
      </c>
      <c r="F924" s="228">
        <v>683</v>
      </c>
      <c r="H924" s="233">
        <f t="shared" si="120"/>
        <v>-0.36202707393266226</v>
      </c>
      <c r="I924" s="233">
        <f t="shared" si="121"/>
        <v>-0.17422867513611615</v>
      </c>
      <c r="J924" s="233">
        <f t="shared" si="122"/>
        <v>-0.47703289882060834</v>
      </c>
      <c r="K924" s="233">
        <f t="shared" si="123"/>
        <v>-0.29914957478739368</v>
      </c>
      <c r="L924" s="233">
        <f t="shared" si="124"/>
        <v>-0.3592870544090056</v>
      </c>
      <c r="M924" s="233"/>
      <c r="N924" s="233">
        <f t="shared" si="125"/>
        <v>5.6321839080459769E-2</v>
      </c>
      <c r="O924" s="233">
        <f t="shared" si="126"/>
        <v>7.0588235294117646E-2</v>
      </c>
      <c r="P924" s="233">
        <f t="shared" si="127"/>
        <v>3.3742331288343558E-2</v>
      </c>
      <c r="Q924" s="233">
        <f t="shared" si="128"/>
        <v>1.5953589557650472E-2</v>
      </c>
      <c r="R924" s="233">
        <f t="shared" si="129"/>
        <v>1.9402985074626865E-2</v>
      </c>
    </row>
    <row r="925" spans="1:18" s="64" customFormat="1" ht="13">
      <c r="A925" s="426">
        <v>40798</v>
      </c>
      <c r="B925" s="228">
        <v>1876</v>
      </c>
      <c r="C925" s="293">
        <v>3270</v>
      </c>
      <c r="D925" s="228">
        <v>1695</v>
      </c>
      <c r="E925" s="228">
        <v>1408</v>
      </c>
      <c r="F925" s="228">
        <v>685</v>
      </c>
      <c r="H925" s="233">
        <f t="shared" si="120"/>
        <v>-0.3570938999314599</v>
      </c>
      <c r="I925" s="233">
        <f t="shared" si="121"/>
        <v>-0.16175339656498333</v>
      </c>
      <c r="J925" s="233">
        <f t="shared" si="122"/>
        <v>-0.48745086180828545</v>
      </c>
      <c r="K925" s="233">
        <f t="shared" si="123"/>
        <v>-0.29950248756218906</v>
      </c>
      <c r="L925" s="233">
        <f t="shared" si="124"/>
        <v>-0.35801312089971882</v>
      </c>
      <c r="M925" s="233"/>
      <c r="N925" s="233">
        <f t="shared" si="125"/>
        <v>7.1999999999999995E-2</v>
      </c>
      <c r="O925" s="233">
        <f t="shared" si="126"/>
        <v>9.1819699499165269E-2</v>
      </c>
      <c r="P925" s="233">
        <f t="shared" si="127"/>
        <v>3.7331701346389232E-2</v>
      </c>
      <c r="Q925" s="233">
        <f t="shared" si="128"/>
        <v>2.1770682148040638E-2</v>
      </c>
      <c r="R925" s="233">
        <f t="shared" si="129"/>
        <v>1.7830609212481426E-2</v>
      </c>
    </row>
    <row r="926" spans="1:18" s="64" customFormat="1" ht="13">
      <c r="A926" s="426">
        <v>40799</v>
      </c>
      <c r="B926" s="228">
        <v>1901</v>
      </c>
      <c r="C926" s="293">
        <v>3309</v>
      </c>
      <c r="D926" s="228">
        <v>1711</v>
      </c>
      <c r="E926" s="228">
        <v>1417</v>
      </c>
      <c r="F926" s="228">
        <v>686</v>
      </c>
      <c r="H926" s="233">
        <f t="shared" si="120"/>
        <v>-0.36100840336134454</v>
      </c>
      <c r="I926" s="233">
        <f t="shared" si="121"/>
        <v>-0.17768389662027834</v>
      </c>
      <c r="J926" s="233">
        <f t="shared" si="122"/>
        <v>-0.49062220899077108</v>
      </c>
      <c r="K926" s="233">
        <f t="shared" si="123"/>
        <v>-0.29955511616411268</v>
      </c>
      <c r="L926" s="233">
        <f t="shared" si="124"/>
        <v>-0.35947712418300654</v>
      </c>
      <c r="M926" s="233"/>
      <c r="N926" s="233">
        <f t="shared" si="125"/>
        <v>7.5834748160724386E-2</v>
      </c>
      <c r="O926" s="233">
        <f t="shared" si="126"/>
        <v>9.9335548172757471E-2</v>
      </c>
      <c r="P926" s="233">
        <f t="shared" si="127"/>
        <v>4.0121580547112463E-2</v>
      </c>
      <c r="Q926" s="233">
        <f t="shared" si="128"/>
        <v>2.606806661839247E-2</v>
      </c>
      <c r="R926" s="233">
        <f t="shared" si="129"/>
        <v>1.1799410029498525E-2</v>
      </c>
    </row>
    <row r="927" spans="1:18" s="64" customFormat="1" ht="13">
      <c r="A927" s="426">
        <v>40800</v>
      </c>
      <c r="B927" s="228">
        <v>1927</v>
      </c>
      <c r="C927" s="293">
        <v>3342</v>
      </c>
      <c r="D927" s="228">
        <v>1735</v>
      </c>
      <c r="E927" s="228">
        <v>1426</v>
      </c>
      <c r="F927" s="228">
        <v>690</v>
      </c>
      <c r="H927" s="233">
        <f t="shared" si="120"/>
        <v>-0.35508701472556892</v>
      </c>
      <c r="I927" s="233">
        <f t="shared" si="121"/>
        <v>-0.16803584764749813</v>
      </c>
      <c r="J927" s="233">
        <f t="shared" si="122"/>
        <v>-0.48910482921083626</v>
      </c>
      <c r="K927" s="233">
        <f t="shared" si="123"/>
        <v>-0.29960707269155207</v>
      </c>
      <c r="L927" s="233">
        <f t="shared" si="124"/>
        <v>-0.35813953488372091</v>
      </c>
      <c r="M927" s="233"/>
      <c r="N927" s="233">
        <f t="shared" si="125"/>
        <v>0.10493119266055045</v>
      </c>
      <c r="O927" s="233">
        <f t="shared" si="126"/>
        <v>0.13750850918992513</v>
      </c>
      <c r="P927" s="233">
        <f t="shared" si="127"/>
        <v>4.7073023536511771E-2</v>
      </c>
      <c r="Q927" s="233">
        <f t="shared" si="128"/>
        <v>3.1837916063675829E-2</v>
      </c>
      <c r="R927" s="233">
        <f t="shared" si="129"/>
        <v>1.4705882352941176E-2</v>
      </c>
    </row>
    <row r="928" spans="1:18" s="64" customFormat="1" ht="13">
      <c r="A928" s="426">
        <v>40801</v>
      </c>
      <c r="B928" s="228">
        <v>1907</v>
      </c>
      <c r="C928" s="293">
        <v>3267</v>
      </c>
      <c r="D928" s="228">
        <v>1748</v>
      </c>
      <c r="E928" s="228">
        <v>1438</v>
      </c>
      <c r="F928" s="228">
        <v>680</v>
      </c>
      <c r="H928" s="233">
        <f t="shared" si="120"/>
        <v>-0.36327212020033389</v>
      </c>
      <c r="I928" s="233">
        <f t="shared" si="121"/>
        <v>-0.18711122169693953</v>
      </c>
      <c r="J928" s="233">
        <f t="shared" si="122"/>
        <v>-0.48497348261638185</v>
      </c>
      <c r="K928" s="233">
        <f t="shared" si="123"/>
        <v>-0.29716520039100686</v>
      </c>
      <c r="L928" s="233">
        <f t="shared" si="124"/>
        <v>-0.36920222634508348</v>
      </c>
      <c r="M928" s="233"/>
      <c r="N928" s="233">
        <f t="shared" si="125"/>
        <v>7.0145903479236812E-2</v>
      </c>
      <c r="O928" s="233">
        <f t="shared" si="126"/>
        <v>7.1850393700787399E-2</v>
      </c>
      <c r="P928" s="233">
        <f t="shared" si="127"/>
        <v>4.6706586826347304E-2</v>
      </c>
      <c r="Q928" s="233">
        <f t="shared" si="128"/>
        <v>3.4532374100719423E-2</v>
      </c>
      <c r="R928" s="233">
        <f t="shared" si="129"/>
        <v>0</v>
      </c>
    </row>
    <row r="929" spans="1:18" s="64" customFormat="1" ht="13">
      <c r="A929" s="426">
        <v>40802</v>
      </c>
      <c r="B929" s="228">
        <v>1814</v>
      </c>
      <c r="C929" s="293">
        <v>3008</v>
      </c>
      <c r="D929" s="228">
        <v>1746</v>
      </c>
      <c r="E929" s="228">
        <v>1446</v>
      </c>
      <c r="F929" s="228">
        <v>677</v>
      </c>
      <c r="H929" s="233">
        <f t="shared" si="120"/>
        <v>-0.38299319727891157</v>
      </c>
      <c r="I929" s="233">
        <f t="shared" si="121"/>
        <v>-0.23518942283244343</v>
      </c>
      <c r="J929" s="233">
        <f t="shared" si="122"/>
        <v>-0.46978439113270576</v>
      </c>
      <c r="K929" s="233">
        <f t="shared" si="123"/>
        <v>-0.29187071498530853</v>
      </c>
      <c r="L929" s="233">
        <f t="shared" si="124"/>
        <v>-0.37488457987072943</v>
      </c>
      <c r="M929" s="233"/>
      <c r="N929" s="233">
        <f t="shared" si="125"/>
        <v>-1.3057671381936888E-2</v>
      </c>
      <c r="O929" s="233">
        <f t="shared" si="126"/>
        <v>-5.5572998430141289E-2</v>
      </c>
      <c r="P929" s="233">
        <f t="shared" si="127"/>
        <v>3.6201780415430269E-2</v>
      </c>
      <c r="Q929" s="233">
        <f t="shared" si="128"/>
        <v>3.2119914346895075E-2</v>
      </c>
      <c r="R929" s="233">
        <f t="shared" si="129"/>
        <v>-8.7847730600292828E-3</v>
      </c>
    </row>
    <row r="930" spans="1:18" s="64" customFormat="1" ht="13">
      <c r="A930" s="426">
        <v>40805</v>
      </c>
      <c r="B930" s="228">
        <v>1764</v>
      </c>
      <c r="C930" s="293">
        <v>2847</v>
      </c>
      <c r="D930" s="228">
        <v>1734</v>
      </c>
      <c r="E930" s="228">
        <v>1450</v>
      </c>
      <c r="F930" s="228">
        <v>678</v>
      </c>
      <c r="H930" s="233">
        <f t="shared" si="120"/>
        <v>-0.37887323943661971</v>
      </c>
      <c r="I930" s="233">
        <f t="shared" si="121"/>
        <v>-0.2403948772678762</v>
      </c>
      <c r="J930" s="233">
        <f t="shared" si="122"/>
        <v>-0.44969850841002856</v>
      </c>
      <c r="K930" s="233">
        <f t="shared" si="123"/>
        <v>-0.28921568627450983</v>
      </c>
      <c r="L930" s="233">
        <f t="shared" si="124"/>
        <v>-0.37453874538745385</v>
      </c>
      <c r="M930" s="233"/>
      <c r="N930" s="233">
        <f t="shared" si="125"/>
        <v>-5.9701492537313432E-2</v>
      </c>
      <c r="O930" s="233">
        <f t="shared" si="126"/>
        <v>-0.12935779816513762</v>
      </c>
      <c r="P930" s="233">
        <f t="shared" si="127"/>
        <v>2.3008849557522124E-2</v>
      </c>
      <c r="Q930" s="233">
        <f t="shared" si="128"/>
        <v>2.9829545454545456E-2</v>
      </c>
      <c r="R930" s="233">
        <f t="shared" si="129"/>
        <v>-1.0218978102189781E-2</v>
      </c>
    </row>
    <row r="931" spans="1:18" s="64" customFormat="1" ht="13">
      <c r="A931" s="426">
        <v>40806</v>
      </c>
      <c r="B931" s="228">
        <v>1795</v>
      </c>
      <c r="C931" s="293">
        <v>2942</v>
      </c>
      <c r="D931" s="228">
        <v>1705</v>
      </c>
      <c r="E931" s="228">
        <v>1457</v>
      </c>
      <c r="F931" s="228">
        <v>679</v>
      </c>
      <c r="H931" s="233">
        <f t="shared" si="120"/>
        <v>-0.34417245158933141</v>
      </c>
      <c r="I931" s="233">
        <f t="shared" si="121"/>
        <v>-0.18141346688925988</v>
      </c>
      <c r="J931" s="233">
        <f t="shared" si="122"/>
        <v>-0.42881072026800671</v>
      </c>
      <c r="K931" s="233">
        <f t="shared" si="123"/>
        <v>-0.28191227205519959</v>
      </c>
      <c r="L931" s="233">
        <f t="shared" si="124"/>
        <v>-0.37361623616236161</v>
      </c>
      <c r="M931" s="233"/>
      <c r="N931" s="233">
        <f t="shared" si="125"/>
        <v>-5.576012624934245E-2</v>
      </c>
      <c r="O931" s="233">
        <f t="shared" si="126"/>
        <v>-0.11090964037473557</v>
      </c>
      <c r="P931" s="233">
        <f t="shared" si="127"/>
        <v>-3.5067212156633548E-3</v>
      </c>
      <c r="Q931" s="233">
        <f t="shared" si="128"/>
        <v>2.8228652081863093E-2</v>
      </c>
      <c r="R931" s="233">
        <f t="shared" si="129"/>
        <v>-1.020408163265306E-2</v>
      </c>
    </row>
    <row r="932" spans="1:18" s="64" customFormat="1" ht="13">
      <c r="A932" s="426">
        <v>40807</v>
      </c>
      <c r="B932" s="228">
        <v>1811</v>
      </c>
      <c r="C932" s="293">
        <v>3012</v>
      </c>
      <c r="D932" s="228">
        <v>1665</v>
      </c>
      <c r="E932" s="228">
        <v>1463</v>
      </c>
      <c r="F932" s="228">
        <v>681</v>
      </c>
      <c r="H932" s="233">
        <f t="shared" si="120"/>
        <v>-0.32324364723467863</v>
      </c>
      <c r="I932" s="233">
        <f t="shared" si="121"/>
        <v>-0.13473139902326917</v>
      </c>
      <c r="J932" s="233">
        <f t="shared" si="122"/>
        <v>-0.43135245901639346</v>
      </c>
      <c r="K932" s="233">
        <f t="shared" si="123"/>
        <v>-0.27286282306163023</v>
      </c>
      <c r="L932" s="233">
        <f t="shared" si="124"/>
        <v>-0.37235023041474652</v>
      </c>
      <c r="M932" s="233"/>
      <c r="N932" s="233">
        <f t="shared" si="125"/>
        <v>-6.0197197716658019E-2</v>
      </c>
      <c r="O932" s="233">
        <f t="shared" si="126"/>
        <v>-9.8743267504488336E-2</v>
      </c>
      <c r="P932" s="233">
        <f t="shared" si="127"/>
        <v>-4.0345821325648415E-2</v>
      </c>
      <c r="Q932" s="233">
        <f t="shared" si="128"/>
        <v>2.5946704067321177E-2</v>
      </c>
      <c r="R932" s="233">
        <f t="shared" si="129"/>
        <v>-1.3043478260869565E-2</v>
      </c>
    </row>
    <row r="933" spans="1:18" s="64" customFormat="1" ht="13">
      <c r="A933" s="426">
        <v>40808</v>
      </c>
      <c r="B933" s="228">
        <v>1884</v>
      </c>
      <c r="C933" s="293">
        <v>3244</v>
      </c>
      <c r="D933" s="228">
        <v>1642</v>
      </c>
      <c r="E933" s="228">
        <v>1471</v>
      </c>
      <c r="F933" s="228">
        <v>683</v>
      </c>
      <c r="H933" s="233">
        <f t="shared" si="120"/>
        <v>-0.28310502283105021</v>
      </c>
      <c r="I933" s="233">
        <f t="shared" si="121"/>
        <v>-4.2785482443198582E-2</v>
      </c>
      <c r="J933" s="233">
        <f t="shared" si="122"/>
        <v>-0.43418332184700209</v>
      </c>
      <c r="K933" s="233">
        <f t="shared" si="123"/>
        <v>-0.25968797181680925</v>
      </c>
      <c r="L933" s="233">
        <f t="shared" si="124"/>
        <v>-0.36876155268022182</v>
      </c>
      <c r="M933" s="233"/>
      <c r="N933" s="233">
        <f t="shared" si="125"/>
        <v>-1.2060828526481384E-2</v>
      </c>
      <c r="O933" s="233">
        <f t="shared" si="126"/>
        <v>-7.0400979491888581E-3</v>
      </c>
      <c r="P933" s="233">
        <f t="shared" si="127"/>
        <v>-6.0640732265446223E-2</v>
      </c>
      <c r="Q933" s="233">
        <f t="shared" si="128"/>
        <v>2.294853963838665E-2</v>
      </c>
      <c r="R933" s="233">
        <f t="shared" si="129"/>
        <v>4.4117647058823529E-3</v>
      </c>
    </row>
    <row r="934" spans="1:18" s="64" customFormat="1" ht="13">
      <c r="A934" s="426">
        <v>40809</v>
      </c>
      <c r="B934" s="228">
        <v>1920</v>
      </c>
      <c r="C934" s="293">
        <v>3335</v>
      </c>
      <c r="D934" s="228">
        <v>1641</v>
      </c>
      <c r="E934" s="228">
        <v>1479</v>
      </c>
      <c r="F934" s="228">
        <v>687</v>
      </c>
      <c r="H934" s="233">
        <f t="shared" si="120"/>
        <v>-0.25058548009367682</v>
      </c>
      <c r="I934" s="233">
        <f t="shared" si="121"/>
        <v>2.6785714285714284E-2</v>
      </c>
      <c r="J934" s="233">
        <f t="shared" si="122"/>
        <v>-0.43040610898993403</v>
      </c>
      <c r="K934" s="233">
        <f t="shared" si="123"/>
        <v>-0.2469450101832994</v>
      </c>
      <c r="L934" s="233">
        <f t="shared" si="124"/>
        <v>-0.36033519553072624</v>
      </c>
      <c r="M934" s="233"/>
      <c r="N934" s="233">
        <f t="shared" si="125"/>
        <v>5.8434399117971332E-2</v>
      </c>
      <c r="O934" s="233">
        <f t="shared" si="126"/>
        <v>0.10871010638297872</v>
      </c>
      <c r="P934" s="233">
        <f t="shared" si="127"/>
        <v>-6.0137457044673541E-2</v>
      </c>
      <c r="Q934" s="233">
        <f t="shared" si="128"/>
        <v>2.2821576763485476E-2</v>
      </c>
      <c r="R934" s="233">
        <f t="shared" si="129"/>
        <v>1.4771048744460856E-2</v>
      </c>
    </row>
    <row r="935" spans="1:18" s="64" customFormat="1" ht="13">
      <c r="A935" s="426">
        <v>40812</v>
      </c>
      <c r="B935" s="228">
        <v>1928</v>
      </c>
      <c r="C935" s="293">
        <v>3344</v>
      </c>
      <c r="D935" s="228">
        <v>1652</v>
      </c>
      <c r="E935" s="228">
        <v>1485</v>
      </c>
      <c r="F935" s="228">
        <v>694</v>
      </c>
      <c r="H935" s="233">
        <f t="shared" si="120"/>
        <v>-0.22445695897023329</v>
      </c>
      <c r="I935" s="233">
        <f t="shared" si="121"/>
        <v>7.5933075933075939E-2</v>
      </c>
      <c r="J935" s="233">
        <f t="shared" si="122"/>
        <v>-0.41522123893805307</v>
      </c>
      <c r="K935" s="233">
        <f t="shared" si="123"/>
        <v>-0.23493044822256567</v>
      </c>
      <c r="L935" s="233">
        <f t="shared" si="124"/>
        <v>-0.35621521335807049</v>
      </c>
      <c r="M935" s="233"/>
      <c r="N935" s="233">
        <f t="shared" si="125"/>
        <v>9.297052154195011E-2</v>
      </c>
      <c r="O935" s="233">
        <f t="shared" si="126"/>
        <v>0.174569722514928</v>
      </c>
      <c r="P935" s="233">
        <f t="shared" si="127"/>
        <v>-4.7289504036908882E-2</v>
      </c>
      <c r="Q935" s="233">
        <f t="shared" si="128"/>
        <v>2.4137931034482758E-2</v>
      </c>
      <c r="R935" s="233">
        <f t="shared" si="129"/>
        <v>2.359882005899705E-2</v>
      </c>
    </row>
    <row r="936" spans="1:18" s="64" customFormat="1" ht="13">
      <c r="A936" s="426">
        <v>40813</v>
      </c>
      <c r="B936" s="228">
        <v>1927</v>
      </c>
      <c r="C936" s="293">
        <v>3318</v>
      </c>
      <c r="D936" s="228">
        <v>1664</v>
      </c>
      <c r="E936" s="228">
        <v>1487</v>
      </c>
      <c r="F936" s="228">
        <v>703</v>
      </c>
      <c r="H936" s="233">
        <f t="shared" si="120"/>
        <v>-0.21698496546119464</v>
      </c>
      <c r="I936" s="233">
        <f t="shared" si="121"/>
        <v>6.894329896907217E-2</v>
      </c>
      <c r="J936" s="233">
        <f t="shared" si="122"/>
        <v>-0.39775606225117627</v>
      </c>
      <c r="K936" s="233">
        <f t="shared" si="123"/>
        <v>-0.22105814562598219</v>
      </c>
      <c r="L936" s="233">
        <f t="shared" si="124"/>
        <v>-0.34543761638733705</v>
      </c>
      <c r="M936" s="233"/>
      <c r="N936" s="233">
        <f t="shared" si="125"/>
        <v>7.3537604456824515E-2</v>
      </c>
      <c r="O936" s="233">
        <f t="shared" si="126"/>
        <v>0.12780421481985044</v>
      </c>
      <c r="P936" s="233">
        <f t="shared" si="127"/>
        <v>-2.404692082111437E-2</v>
      </c>
      <c r="Q936" s="233">
        <f t="shared" si="128"/>
        <v>2.0590253946465339E-2</v>
      </c>
      <c r="R936" s="233">
        <f t="shared" si="129"/>
        <v>3.5346097201767304E-2</v>
      </c>
    </row>
    <row r="937" spans="1:18" s="64" customFormat="1" ht="13">
      <c r="A937" s="426">
        <v>40814</v>
      </c>
      <c r="B937" s="228">
        <v>1920</v>
      </c>
      <c r="C937" s="293">
        <v>3268</v>
      </c>
      <c r="D937" s="228">
        <v>1681</v>
      </c>
      <c r="E937" s="228">
        <v>1492</v>
      </c>
      <c r="F937" s="228">
        <v>711</v>
      </c>
      <c r="H937" s="233">
        <f t="shared" si="120"/>
        <v>-0.2144026186579378</v>
      </c>
      <c r="I937" s="233">
        <f t="shared" si="121"/>
        <v>4.7100288369112467E-2</v>
      </c>
      <c r="J937" s="233">
        <f t="shared" si="122"/>
        <v>-0.38175799926443543</v>
      </c>
      <c r="K937" s="233">
        <f t="shared" si="123"/>
        <v>-0.20596061734965407</v>
      </c>
      <c r="L937" s="233">
        <f t="shared" si="124"/>
        <v>-0.33489242282507015</v>
      </c>
      <c r="M937" s="233"/>
      <c r="N937" s="233">
        <f t="shared" si="125"/>
        <v>6.0187741579237987E-2</v>
      </c>
      <c r="O937" s="233">
        <f t="shared" si="126"/>
        <v>8.4993359893758294E-2</v>
      </c>
      <c r="P937" s="233">
        <f t="shared" si="127"/>
        <v>9.6096096096096092E-3</v>
      </c>
      <c r="Q937" s="233">
        <f t="shared" si="128"/>
        <v>1.9822282980177717E-2</v>
      </c>
      <c r="R937" s="233">
        <f t="shared" si="129"/>
        <v>4.405286343612335E-2</v>
      </c>
    </row>
    <row r="938" spans="1:18" s="64" customFormat="1" ht="13">
      <c r="A938" s="426">
        <v>40815</v>
      </c>
      <c r="B938" s="228">
        <v>1913</v>
      </c>
      <c r="C938" s="293">
        <v>3207</v>
      </c>
      <c r="D938" s="228">
        <v>1705</v>
      </c>
      <c r="E938" s="228">
        <v>1497</v>
      </c>
      <c r="F938" s="228">
        <v>727</v>
      </c>
      <c r="H938" s="233">
        <f t="shared" si="120"/>
        <v>-0.21950224398204815</v>
      </c>
      <c r="I938" s="233">
        <f t="shared" si="121"/>
        <v>3.1279324366593683E-3</v>
      </c>
      <c r="J938" s="233">
        <f t="shared" si="122"/>
        <v>-0.36213991769547327</v>
      </c>
      <c r="K938" s="233">
        <f t="shared" si="123"/>
        <v>-0.19559376679204729</v>
      </c>
      <c r="L938" s="233">
        <f t="shared" si="124"/>
        <v>-0.31737089201877933</v>
      </c>
      <c r="M938" s="233"/>
      <c r="N938" s="233">
        <f t="shared" si="125"/>
        <v>1.5392781316348195E-2</v>
      </c>
      <c r="O938" s="233">
        <f t="shared" si="126"/>
        <v>-1.1405672009864365E-2</v>
      </c>
      <c r="P938" s="233">
        <f t="shared" si="127"/>
        <v>3.8367844092570033E-2</v>
      </c>
      <c r="Q938" s="233">
        <f t="shared" si="128"/>
        <v>1.7675050985723997E-2</v>
      </c>
      <c r="R938" s="233">
        <f t="shared" si="129"/>
        <v>6.4421669106881407E-2</v>
      </c>
    </row>
    <row r="939" spans="1:18" s="64" customFormat="1" ht="13">
      <c r="A939" s="426">
        <v>40816</v>
      </c>
      <c r="B939" s="228">
        <v>1899</v>
      </c>
      <c r="C939" s="293">
        <v>3136</v>
      </c>
      <c r="D939" s="228">
        <v>1726</v>
      </c>
      <c r="E939" s="228">
        <v>1499</v>
      </c>
      <c r="F939" s="228">
        <v>740</v>
      </c>
      <c r="H939" s="233">
        <f t="shared" si="120"/>
        <v>-0.24161341853035143</v>
      </c>
      <c r="I939" s="233">
        <f t="shared" si="121"/>
        <v>-8.598076362576508E-2</v>
      </c>
      <c r="J939" s="233">
        <f t="shared" si="122"/>
        <v>-0.33793632527809742</v>
      </c>
      <c r="K939" s="233">
        <f t="shared" si="123"/>
        <v>-0.19060475161987042</v>
      </c>
      <c r="L939" s="233">
        <f t="shared" si="124"/>
        <v>-0.29990539262062443</v>
      </c>
      <c r="M939" s="233"/>
      <c r="N939" s="233">
        <f t="shared" si="125"/>
        <v>-1.0937499999999999E-2</v>
      </c>
      <c r="O939" s="233">
        <f t="shared" si="126"/>
        <v>-5.9670164917541228E-2</v>
      </c>
      <c r="P939" s="233">
        <f t="shared" si="127"/>
        <v>5.1797684338817797E-2</v>
      </c>
      <c r="Q939" s="233">
        <f t="shared" si="128"/>
        <v>1.3522650439486139E-2</v>
      </c>
      <c r="R939" s="233">
        <f t="shared" si="129"/>
        <v>7.7147016011644837E-2</v>
      </c>
    </row>
    <row r="940" spans="1:18" s="64" customFormat="1" ht="13">
      <c r="A940" s="426">
        <v>40819</v>
      </c>
      <c r="B940" s="228">
        <v>1886</v>
      </c>
      <c r="C940" s="293">
        <v>3063</v>
      </c>
      <c r="D940" s="228">
        <v>1742</v>
      </c>
      <c r="E940" s="228">
        <v>1501</v>
      </c>
      <c r="F940" s="228">
        <v>751</v>
      </c>
      <c r="H940" s="233">
        <f t="shared" si="120"/>
        <v>-0.23581847649918963</v>
      </c>
      <c r="I940" s="233">
        <f t="shared" si="121"/>
        <v>-9.7259062776304153E-2</v>
      </c>
      <c r="J940" s="233">
        <f t="shared" si="122"/>
        <v>-0.30982567353407292</v>
      </c>
      <c r="K940" s="233">
        <f t="shared" si="123"/>
        <v>-0.18689057421451788</v>
      </c>
      <c r="L940" s="233">
        <f t="shared" si="124"/>
        <v>-0.28408007626310772</v>
      </c>
      <c r="M940" s="233"/>
      <c r="N940" s="233">
        <f t="shared" si="125"/>
        <v>-2.1784232365145227E-2</v>
      </c>
      <c r="O940" s="233">
        <f t="shared" si="126"/>
        <v>-8.4031100478468901E-2</v>
      </c>
      <c r="P940" s="233">
        <f t="shared" si="127"/>
        <v>5.4479418886198547E-2</v>
      </c>
      <c r="Q940" s="233">
        <f t="shared" si="128"/>
        <v>1.0774410774410775E-2</v>
      </c>
      <c r="R940" s="233">
        <f t="shared" si="129"/>
        <v>8.2132564841498557E-2</v>
      </c>
    </row>
    <row r="941" spans="1:18" s="64" customFormat="1" ht="13">
      <c r="A941" s="426">
        <v>40820</v>
      </c>
      <c r="B941" s="228">
        <v>1885</v>
      </c>
      <c r="C941" s="293">
        <v>3021</v>
      </c>
      <c r="D941" s="228">
        <v>1771</v>
      </c>
      <c r="E941" s="228">
        <v>1503</v>
      </c>
      <c r="F941" s="228">
        <v>759</v>
      </c>
      <c r="H941" s="233">
        <f t="shared" si="120"/>
        <v>-0.22935404742436633</v>
      </c>
      <c r="I941" s="233">
        <f t="shared" si="121"/>
        <v>-0.10356083086053412</v>
      </c>
      <c r="J941" s="233">
        <f t="shared" si="122"/>
        <v>-0.28066612510154348</v>
      </c>
      <c r="K941" s="233">
        <f t="shared" si="123"/>
        <v>-0.18624796968056306</v>
      </c>
      <c r="L941" s="233">
        <f t="shared" si="124"/>
        <v>-0.26948989412897018</v>
      </c>
      <c r="M941" s="233"/>
      <c r="N941" s="233">
        <f t="shared" si="125"/>
        <v>-2.1795537104307212E-2</v>
      </c>
      <c r="O941" s="233">
        <f t="shared" si="126"/>
        <v>-8.9511754068716087E-2</v>
      </c>
      <c r="P941" s="233">
        <f t="shared" si="127"/>
        <v>6.4302884615384609E-2</v>
      </c>
      <c r="Q941" s="233">
        <f t="shared" si="128"/>
        <v>1.0759919300605245E-2</v>
      </c>
      <c r="R941" s="233">
        <f t="shared" si="129"/>
        <v>7.9658605974395447E-2</v>
      </c>
    </row>
    <row r="942" spans="1:18" s="64" customFormat="1" ht="13">
      <c r="A942" s="426">
        <v>40821</v>
      </c>
      <c r="B942" s="228">
        <v>1908</v>
      </c>
      <c r="C942" s="293">
        <v>3043</v>
      </c>
      <c r="D942" s="228">
        <v>1819</v>
      </c>
      <c r="E942" s="228">
        <v>1511</v>
      </c>
      <c r="F942" s="228">
        <v>764</v>
      </c>
      <c r="H942" s="233">
        <f t="shared" si="120"/>
        <v>-0.22185970636215335</v>
      </c>
      <c r="I942" s="233">
        <f t="shared" si="121"/>
        <v>-0.10997367651360047</v>
      </c>
      <c r="J942" s="233">
        <f t="shared" si="122"/>
        <v>-0.24585406301824211</v>
      </c>
      <c r="K942" s="233">
        <f t="shared" si="123"/>
        <v>-0.18014107433532284</v>
      </c>
      <c r="L942" s="233">
        <f t="shared" si="124"/>
        <v>-0.26396917148362237</v>
      </c>
      <c r="M942" s="233"/>
      <c r="N942" s="233">
        <f t="shared" si="125"/>
        <v>-6.2500000000000003E-3</v>
      </c>
      <c r="O942" s="233">
        <f t="shared" si="126"/>
        <v>-6.884944920440636E-2</v>
      </c>
      <c r="P942" s="233">
        <f t="shared" si="127"/>
        <v>8.2093991671624039E-2</v>
      </c>
      <c r="Q942" s="233">
        <f t="shared" si="128"/>
        <v>1.2734584450402145E-2</v>
      </c>
      <c r="R942" s="233">
        <f t="shared" si="129"/>
        <v>7.4542897327707455E-2</v>
      </c>
    </row>
    <row r="943" spans="1:18" s="64" customFormat="1" ht="13">
      <c r="A943" s="426">
        <v>40822</v>
      </c>
      <c r="B943" s="228">
        <v>1967</v>
      </c>
      <c r="C943" s="293">
        <v>3162</v>
      </c>
      <c r="D943" s="228">
        <v>1869</v>
      </c>
      <c r="E943" s="228">
        <v>1519</v>
      </c>
      <c r="F943" s="228">
        <v>770</v>
      </c>
      <c r="H943" s="233">
        <f t="shared" si="120"/>
        <v>-0.20621468926553671</v>
      </c>
      <c r="I943" s="233">
        <f t="shared" si="121"/>
        <v>-9.8888572242804215E-2</v>
      </c>
      <c r="J943" s="233">
        <f t="shared" si="122"/>
        <v>-0.21338383838383837</v>
      </c>
      <c r="K943" s="233">
        <f t="shared" si="123"/>
        <v>-0.18024824608742579</v>
      </c>
      <c r="L943" s="233">
        <f t="shared" si="124"/>
        <v>-0.25675675675675674</v>
      </c>
      <c r="M943" s="233"/>
      <c r="N943" s="233">
        <f t="shared" si="125"/>
        <v>2.8227914270778882E-2</v>
      </c>
      <c r="O943" s="233">
        <f t="shared" si="126"/>
        <v>-1.4031805425631431E-2</v>
      </c>
      <c r="P943" s="233">
        <f t="shared" si="127"/>
        <v>9.6187683284457481E-2</v>
      </c>
      <c r="Q943" s="233">
        <f t="shared" si="128"/>
        <v>1.4696058784235137E-2</v>
      </c>
      <c r="R943" s="233">
        <f t="shared" si="129"/>
        <v>5.9147180192572216E-2</v>
      </c>
    </row>
    <row r="944" spans="1:18" s="64" customFormat="1" ht="13">
      <c r="A944" s="426">
        <v>40823</v>
      </c>
      <c r="B944" s="228">
        <v>2000</v>
      </c>
      <c r="C944" s="293">
        <v>3218</v>
      </c>
      <c r="D944" s="228">
        <v>1913</v>
      </c>
      <c r="E944" s="228">
        <v>1533</v>
      </c>
      <c r="F944" s="228">
        <v>774</v>
      </c>
      <c r="H944" s="233">
        <f t="shared" si="120"/>
        <v>-0.22148695990657843</v>
      </c>
      <c r="I944" s="233">
        <f t="shared" si="121"/>
        <v>-0.15002641310089804</v>
      </c>
      <c r="J944" s="233">
        <f t="shared" si="122"/>
        <v>-0.19009314140558847</v>
      </c>
      <c r="K944" s="233">
        <f t="shared" si="123"/>
        <v>-0.17580645161290323</v>
      </c>
      <c r="L944" s="233">
        <f t="shared" si="124"/>
        <v>-0.2550529355149182</v>
      </c>
      <c r="M944" s="233"/>
      <c r="N944" s="233">
        <f t="shared" si="125"/>
        <v>5.3185887309110058E-2</v>
      </c>
      <c r="O944" s="233">
        <f t="shared" si="126"/>
        <v>2.6147959183673471E-2</v>
      </c>
      <c r="P944" s="233">
        <f t="shared" si="127"/>
        <v>0.10834298957126304</v>
      </c>
      <c r="Q944" s="233">
        <f t="shared" si="128"/>
        <v>2.2681787858572382E-2</v>
      </c>
      <c r="R944" s="233">
        <f t="shared" si="129"/>
        <v>4.5945945945945948E-2</v>
      </c>
    </row>
    <row r="945" spans="1:18" s="64" customFormat="1" ht="13">
      <c r="A945" s="426">
        <v>40826</v>
      </c>
      <c r="B945" s="228">
        <v>2032</v>
      </c>
      <c r="C945" s="293">
        <v>3275</v>
      </c>
      <c r="D945" s="228">
        <v>1942</v>
      </c>
      <c r="E945" s="228">
        <v>1545</v>
      </c>
      <c r="F945" s="228">
        <v>786</v>
      </c>
      <c r="H945" s="233">
        <f t="shared" si="120"/>
        <v>-0.23001136794240243</v>
      </c>
      <c r="I945" s="233">
        <f t="shared" si="121"/>
        <v>-0.17630784708249497</v>
      </c>
      <c r="J945" s="233">
        <f t="shared" si="122"/>
        <v>-0.17676981771937261</v>
      </c>
      <c r="K945" s="233">
        <f t="shared" si="123"/>
        <v>-0.17512012813667913</v>
      </c>
      <c r="L945" s="233">
        <f t="shared" si="124"/>
        <v>-0.24495677233429394</v>
      </c>
      <c r="M945" s="233"/>
      <c r="N945" s="233">
        <f t="shared" si="125"/>
        <v>7.7412513255567333E-2</v>
      </c>
      <c r="O945" s="233">
        <f t="shared" si="126"/>
        <v>6.9213189683317008E-2</v>
      </c>
      <c r="P945" s="233">
        <f t="shared" si="127"/>
        <v>0.11481056257175661</v>
      </c>
      <c r="Q945" s="233">
        <f t="shared" si="128"/>
        <v>2.9313790806129246E-2</v>
      </c>
      <c r="R945" s="233">
        <f t="shared" si="129"/>
        <v>4.6604527296937419E-2</v>
      </c>
    </row>
    <row r="946" spans="1:18" s="64" customFormat="1" ht="13">
      <c r="A946" s="426">
        <v>40827</v>
      </c>
      <c r="B946" s="228">
        <v>2106</v>
      </c>
      <c r="C946" s="293">
        <v>3474</v>
      </c>
      <c r="D946" s="228">
        <v>1982</v>
      </c>
      <c r="E946" s="228">
        <v>1554</v>
      </c>
      <c r="F946" s="228">
        <v>794</v>
      </c>
      <c r="H946" s="233">
        <f t="shared" si="120"/>
        <v>-0.20886551465063863</v>
      </c>
      <c r="I946" s="233">
        <f t="shared" si="121"/>
        <v>-0.13560587210748942</v>
      </c>
      <c r="J946" s="233">
        <f t="shared" si="122"/>
        <v>-0.16441821247892074</v>
      </c>
      <c r="K946" s="233">
        <f t="shared" si="123"/>
        <v>-0.17559681697612733</v>
      </c>
      <c r="L946" s="233">
        <f t="shared" si="124"/>
        <v>-0.23432979749276761</v>
      </c>
      <c r="M946" s="233"/>
      <c r="N946" s="233">
        <f t="shared" si="125"/>
        <v>0.11724137931034483</v>
      </c>
      <c r="O946" s="233">
        <f t="shared" si="126"/>
        <v>0.1499503475670308</v>
      </c>
      <c r="P946" s="233">
        <f t="shared" si="127"/>
        <v>0.11914172783738002</v>
      </c>
      <c r="Q946" s="233">
        <f t="shared" si="128"/>
        <v>3.3932135728542916E-2</v>
      </c>
      <c r="R946" s="233">
        <f t="shared" si="129"/>
        <v>4.61133069828722E-2</v>
      </c>
    </row>
    <row r="947" spans="1:18" s="64" customFormat="1" ht="13">
      <c r="A947" s="426">
        <v>40828</v>
      </c>
      <c r="B947" s="228">
        <v>2127</v>
      </c>
      <c r="C947" s="293">
        <v>3486</v>
      </c>
      <c r="D947" s="228">
        <v>2026</v>
      </c>
      <c r="E947" s="228">
        <v>1568</v>
      </c>
      <c r="F947" s="228">
        <v>810</v>
      </c>
      <c r="H947" s="233">
        <f t="shared" si="120"/>
        <v>-0.21105341246290801</v>
      </c>
      <c r="I947" s="233">
        <f t="shared" si="121"/>
        <v>-0.14474975466143278</v>
      </c>
      <c r="J947" s="233">
        <f t="shared" si="122"/>
        <v>-0.15688722430295465</v>
      </c>
      <c r="K947" s="233">
        <f t="shared" si="123"/>
        <v>-0.17212249208025343</v>
      </c>
      <c r="L947" s="233">
        <f t="shared" si="124"/>
        <v>-0.2158760890609874</v>
      </c>
      <c r="M947" s="233"/>
      <c r="N947" s="233">
        <f t="shared" si="125"/>
        <v>0.11477987421383648</v>
      </c>
      <c r="O947" s="233">
        <f t="shared" si="126"/>
        <v>0.14558001971738416</v>
      </c>
      <c r="P947" s="233">
        <f t="shared" si="127"/>
        <v>0.11379879054425508</v>
      </c>
      <c r="Q947" s="233">
        <f t="shared" si="128"/>
        <v>3.7723362011912641E-2</v>
      </c>
      <c r="R947" s="233">
        <f t="shared" si="129"/>
        <v>6.0209424083769635E-2</v>
      </c>
    </row>
    <row r="948" spans="1:18" s="64" customFormat="1" ht="13">
      <c r="A948" s="426">
        <v>40829</v>
      </c>
      <c r="B948" s="228">
        <v>2155</v>
      </c>
      <c r="C948" s="293">
        <v>3546</v>
      </c>
      <c r="D948" s="228">
        <v>2062</v>
      </c>
      <c r="E948" s="228">
        <v>1583</v>
      </c>
      <c r="F948" s="228">
        <v>818</v>
      </c>
      <c r="H948" s="233">
        <f t="shared" si="120"/>
        <v>-0.20037105751391465</v>
      </c>
      <c r="I948" s="233">
        <f t="shared" si="121"/>
        <v>-0.1255240443896424</v>
      </c>
      <c r="J948" s="233">
        <f t="shared" si="122"/>
        <v>-0.145462080397845</v>
      </c>
      <c r="K948" s="233">
        <f t="shared" si="123"/>
        <v>-0.16596417281348788</v>
      </c>
      <c r="L948" s="233">
        <f t="shared" si="124"/>
        <v>-0.20505344995140914</v>
      </c>
      <c r="M948" s="233"/>
      <c r="N948" s="233">
        <f t="shared" si="125"/>
        <v>9.5577020843924762E-2</v>
      </c>
      <c r="O948" s="233">
        <f t="shared" si="126"/>
        <v>0.12144212523719165</v>
      </c>
      <c r="P948" s="233">
        <f t="shared" si="127"/>
        <v>0.1032637774210808</v>
      </c>
      <c r="Q948" s="233">
        <f t="shared" si="128"/>
        <v>4.2132982225148122E-2</v>
      </c>
      <c r="R948" s="233">
        <f t="shared" si="129"/>
        <v>6.2337662337662338E-2</v>
      </c>
    </row>
    <row r="949" spans="1:18" s="64" customFormat="1" ht="13">
      <c r="A949" s="426">
        <v>40830</v>
      </c>
      <c r="B949" s="228">
        <v>2173</v>
      </c>
      <c r="C949" s="293">
        <v>3587</v>
      </c>
      <c r="D949" s="228">
        <v>2084</v>
      </c>
      <c r="E949" s="228">
        <v>1594</v>
      </c>
      <c r="F949" s="228">
        <v>822</v>
      </c>
      <c r="H949" s="233">
        <f t="shared" si="120"/>
        <v>-0.20080912100036777</v>
      </c>
      <c r="I949" s="233">
        <f t="shared" si="121"/>
        <v>-0.12469497315763788</v>
      </c>
      <c r="J949" s="233">
        <f t="shared" si="122"/>
        <v>-0.13057989153108052</v>
      </c>
      <c r="K949" s="233">
        <f t="shared" si="123"/>
        <v>-0.16325459317585303</v>
      </c>
      <c r="L949" s="233">
        <f t="shared" si="124"/>
        <v>-0.19883040935672514</v>
      </c>
      <c r="M949" s="233"/>
      <c r="N949" s="233">
        <f t="shared" si="125"/>
        <v>8.6499999999999994E-2</v>
      </c>
      <c r="O949" s="233">
        <f t="shared" si="126"/>
        <v>0.1146674953387197</v>
      </c>
      <c r="P949" s="233">
        <f t="shared" si="127"/>
        <v>8.9388395190799788E-2</v>
      </c>
      <c r="Q949" s="233">
        <f t="shared" si="128"/>
        <v>3.9791258969341159E-2</v>
      </c>
      <c r="R949" s="233">
        <f t="shared" si="129"/>
        <v>6.2015503875968991E-2</v>
      </c>
    </row>
    <row r="950" spans="1:18" s="64" customFormat="1" ht="13">
      <c r="A950" s="426">
        <v>40833</v>
      </c>
      <c r="B950" s="228">
        <v>2160</v>
      </c>
      <c r="C950" s="293">
        <v>3539</v>
      </c>
      <c r="D950" s="228">
        <v>2095</v>
      </c>
      <c r="E950" s="228">
        <v>1606</v>
      </c>
      <c r="F950" s="228">
        <v>826</v>
      </c>
      <c r="H950" s="233">
        <f t="shared" si="120"/>
        <v>-0.21397379912663755</v>
      </c>
      <c r="I950" s="233">
        <f t="shared" si="121"/>
        <v>-0.15192906781691828</v>
      </c>
      <c r="J950" s="233">
        <f t="shared" si="122"/>
        <v>-0.11191182704535821</v>
      </c>
      <c r="K950" s="233">
        <f t="shared" si="123"/>
        <v>-0.15429173249078462</v>
      </c>
      <c r="L950" s="233">
        <f t="shared" si="124"/>
        <v>-0.18940137389597644</v>
      </c>
      <c r="M950" s="233"/>
      <c r="N950" s="233">
        <f t="shared" si="125"/>
        <v>6.2992125984251968E-2</v>
      </c>
      <c r="O950" s="233">
        <f t="shared" si="126"/>
        <v>8.0610687022900765E-2</v>
      </c>
      <c r="P950" s="233">
        <f t="shared" si="127"/>
        <v>7.8784757981462408E-2</v>
      </c>
      <c r="Q950" s="233">
        <f t="shared" si="128"/>
        <v>3.9482200647249194E-2</v>
      </c>
      <c r="R950" s="233">
        <f t="shared" si="129"/>
        <v>5.0890585241730277E-2</v>
      </c>
    </row>
    <row r="951" spans="1:18" s="64" customFormat="1" ht="13">
      <c r="A951" s="426">
        <v>40834</v>
      </c>
      <c r="B951" s="228">
        <v>2136</v>
      </c>
      <c r="C951" s="293">
        <v>3451</v>
      </c>
      <c r="D951" s="228">
        <v>2099</v>
      </c>
      <c r="E951" s="228">
        <v>1607</v>
      </c>
      <c r="F951" s="228">
        <v>829</v>
      </c>
      <c r="H951" s="233">
        <f t="shared" si="120"/>
        <v>-0.228602383531961</v>
      </c>
      <c r="I951" s="233">
        <f t="shared" si="121"/>
        <v>-0.19762845849802371</v>
      </c>
      <c r="J951" s="233">
        <f t="shared" si="122"/>
        <v>-8.8184187662901828E-2</v>
      </c>
      <c r="K951" s="233">
        <f t="shared" si="123"/>
        <v>-0.14566719829877725</v>
      </c>
      <c r="L951" s="233">
        <f t="shared" si="124"/>
        <v>-0.17594433399602386</v>
      </c>
      <c r="M951" s="233"/>
      <c r="N951" s="233">
        <f t="shared" si="125"/>
        <v>1.4245014245014245E-2</v>
      </c>
      <c r="O951" s="233">
        <f t="shared" si="126"/>
        <v>-6.6206102475532529E-3</v>
      </c>
      <c r="P951" s="233">
        <f t="shared" si="127"/>
        <v>5.9031281533804235E-2</v>
      </c>
      <c r="Q951" s="233">
        <f t="shared" si="128"/>
        <v>3.4105534105534102E-2</v>
      </c>
      <c r="R951" s="233">
        <f t="shared" si="129"/>
        <v>4.4080604534005037E-2</v>
      </c>
    </row>
    <row r="952" spans="1:18" s="64" customFormat="1" ht="13">
      <c r="A952" s="426">
        <v>40835</v>
      </c>
      <c r="B952" s="228">
        <v>2140</v>
      </c>
      <c r="C952" s="293">
        <v>3473</v>
      </c>
      <c r="D952" s="228">
        <v>2086</v>
      </c>
      <c r="E952" s="228">
        <v>1612</v>
      </c>
      <c r="F952" s="228">
        <v>829</v>
      </c>
      <c r="H952" s="233">
        <f t="shared" si="120"/>
        <v>-0.22519913106444606</v>
      </c>
      <c r="I952" s="233">
        <f t="shared" si="121"/>
        <v>-0.2006904487917146</v>
      </c>
      <c r="J952" s="233">
        <f t="shared" si="122"/>
        <v>-7.4534161490683232E-2</v>
      </c>
      <c r="K952" s="233">
        <f t="shared" si="123"/>
        <v>-0.13240043057050593</v>
      </c>
      <c r="L952" s="233">
        <f t="shared" si="124"/>
        <v>-0.16599597585513079</v>
      </c>
      <c r="M952" s="233"/>
      <c r="N952" s="233">
        <f t="shared" si="125"/>
        <v>6.1118946873530795E-3</v>
      </c>
      <c r="O952" s="233">
        <f t="shared" si="126"/>
        <v>-3.7292025243832474E-3</v>
      </c>
      <c r="P952" s="233">
        <f t="shared" si="127"/>
        <v>2.9615004935834157E-2</v>
      </c>
      <c r="Q952" s="233">
        <f t="shared" si="128"/>
        <v>2.8061224489795918E-2</v>
      </c>
      <c r="R952" s="233">
        <f t="shared" si="129"/>
        <v>2.3456790123456792E-2</v>
      </c>
    </row>
    <row r="953" spans="1:18" s="64" customFormat="1" ht="13">
      <c r="A953" s="426">
        <v>40836</v>
      </c>
      <c r="B953" s="228">
        <v>2161</v>
      </c>
      <c r="C953" s="293">
        <v>3565</v>
      </c>
      <c r="D953" s="228">
        <v>2058</v>
      </c>
      <c r="E953" s="228">
        <v>1612</v>
      </c>
      <c r="F953" s="228">
        <v>827</v>
      </c>
      <c r="H953" s="233">
        <f t="shared" si="120"/>
        <v>-0.21589259796806967</v>
      </c>
      <c r="I953" s="233">
        <f t="shared" si="121"/>
        <v>-0.18290167316066927</v>
      </c>
      <c r="J953" s="233">
        <f t="shared" si="122"/>
        <v>-7.1299638989169675E-2</v>
      </c>
      <c r="K953" s="233">
        <f t="shared" si="123"/>
        <v>-0.12676056338028169</v>
      </c>
      <c r="L953" s="233">
        <f t="shared" si="124"/>
        <v>-0.16295546558704455</v>
      </c>
      <c r="M953" s="233"/>
      <c r="N953" s="233">
        <f t="shared" si="125"/>
        <v>2.7842227378190253E-3</v>
      </c>
      <c r="O953" s="233">
        <f t="shared" si="126"/>
        <v>5.3581500282007897E-3</v>
      </c>
      <c r="P953" s="233">
        <f t="shared" si="127"/>
        <v>-1.9398642095053346E-3</v>
      </c>
      <c r="Q953" s="233">
        <f t="shared" si="128"/>
        <v>1.831964624131396E-2</v>
      </c>
      <c r="R953" s="233">
        <f t="shared" si="129"/>
        <v>1.1002444987775062E-2</v>
      </c>
    </row>
    <row r="954" spans="1:18" s="64" customFormat="1" ht="13">
      <c r="A954" s="426">
        <v>40837</v>
      </c>
      <c r="B954" s="228">
        <v>2153</v>
      </c>
      <c r="C954" s="293">
        <v>3566</v>
      </c>
      <c r="D954" s="228">
        <v>2026</v>
      </c>
      <c r="E954" s="228">
        <v>1607</v>
      </c>
      <c r="F954" s="228">
        <v>826</v>
      </c>
      <c r="H954" s="233">
        <f t="shared" si="120"/>
        <v>-0.21537900874635568</v>
      </c>
      <c r="I954" s="233">
        <f t="shared" si="121"/>
        <v>-0.18323408153916629</v>
      </c>
      <c r="J954" s="233">
        <f t="shared" si="122"/>
        <v>-7.3193046660567251E-2</v>
      </c>
      <c r="K954" s="233">
        <f t="shared" si="123"/>
        <v>-0.12281659388646288</v>
      </c>
      <c r="L954" s="233">
        <f t="shared" si="124"/>
        <v>-0.15541922290388549</v>
      </c>
      <c r="M954" s="233"/>
      <c r="N954" s="233">
        <f t="shared" si="125"/>
        <v>-9.2038656235618951E-3</v>
      </c>
      <c r="O954" s="233">
        <f t="shared" si="126"/>
        <v>-5.8544744912182884E-3</v>
      </c>
      <c r="P954" s="233">
        <f t="shared" si="127"/>
        <v>-2.7831094049904029E-2</v>
      </c>
      <c r="Q954" s="233">
        <f t="shared" si="128"/>
        <v>8.1555834378920951E-3</v>
      </c>
      <c r="R954" s="233">
        <f t="shared" si="129"/>
        <v>4.8661800486618006E-3</v>
      </c>
    </row>
    <row r="955" spans="1:18" s="64" customFormat="1" ht="13">
      <c r="A955" s="426">
        <v>40840</v>
      </c>
      <c r="B955" s="228">
        <v>2153</v>
      </c>
      <c r="C955" s="293">
        <v>3597</v>
      </c>
      <c r="D955" s="228">
        <v>1999</v>
      </c>
      <c r="E955" s="228">
        <v>1595</v>
      </c>
      <c r="F955" s="228">
        <v>821</v>
      </c>
      <c r="H955" s="233">
        <f t="shared" si="120"/>
        <v>-0.21106632466104799</v>
      </c>
      <c r="I955" s="233">
        <f t="shared" si="121"/>
        <v>-0.1755672702269081</v>
      </c>
      <c r="J955" s="233">
        <f t="shared" si="122"/>
        <v>-7.9650092081031312E-2</v>
      </c>
      <c r="K955" s="233">
        <f t="shared" si="123"/>
        <v>-0.12169603524229075</v>
      </c>
      <c r="L955" s="233">
        <f t="shared" si="124"/>
        <v>-0.15010351966873706</v>
      </c>
      <c r="M955" s="233"/>
      <c r="N955" s="233">
        <f t="shared" si="125"/>
        <v>-3.2407407407407406E-3</v>
      </c>
      <c r="O955" s="233">
        <f t="shared" si="126"/>
        <v>1.6388810398417632E-2</v>
      </c>
      <c r="P955" s="233">
        <f t="shared" si="127"/>
        <v>-4.5823389021479713E-2</v>
      </c>
      <c r="Q955" s="233">
        <f t="shared" si="128"/>
        <v>-6.8493150684931503E-3</v>
      </c>
      <c r="R955" s="233">
        <f t="shared" si="129"/>
        <v>-6.0532687651331718E-3</v>
      </c>
    </row>
    <row r="956" spans="1:18" s="64" customFormat="1" ht="13">
      <c r="A956" s="426">
        <v>40841</v>
      </c>
      <c r="B956" s="228">
        <v>2161</v>
      </c>
      <c r="C956" s="293">
        <v>3638</v>
      </c>
      <c r="D956" s="228">
        <v>1976</v>
      </c>
      <c r="E956" s="228">
        <v>1584</v>
      </c>
      <c r="F956" s="228">
        <v>821</v>
      </c>
      <c r="H956" s="233">
        <f t="shared" si="120"/>
        <v>-0.20551470588235293</v>
      </c>
      <c r="I956" s="233">
        <f t="shared" si="121"/>
        <v>-0.16483011937557393</v>
      </c>
      <c r="J956" s="233">
        <f t="shared" si="122"/>
        <v>-9.316200091785222E-2</v>
      </c>
      <c r="K956" s="233">
        <f t="shared" si="123"/>
        <v>-0.12243767313019391</v>
      </c>
      <c r="L956" s="233">
        <f t="shared" si="124"/>
        <v>-0.14121338912133891</v>
      </c>
      <c r="M956" s="233"/>
      <c r="N956" s="233">
        <f t="shared" si="125"/>
        <v>1.1704119850187267E-2</v>
      </c>
      <c r="O956" s="233">
        <f t="shared" si="126"/>
        <v>5.4187192118226604E-2</v>
      </c>
      <c r="P956" s="233">
        <f t="shared" si="127"/>
        <v>-5.8599333015721775E-2</v>
      </c>
      <c r="Q956" s="233">
        <f t="shared" si="128"/>
        <v>-1.431238332296204E-2</v>
      </c>
      <c r="R956" s="233">
        <f t="shared" si="129"/>
        <v>-9.6501809408926411E-3</v>
      </c>
    </row>
    <row r="957" spans="1:18" s="64" customFormat="1" ht="13">
      <c r="A957" s="426">
        <v>40842</v>
      </c>
      <c r="B957" s="228">
        <v>2145</v>
      </c>
      <c r="C957" s="293">
        <v>3612</v>
      </c>
      <c r="D957" s="228">
        <v>1961</v>
      </c>
      <c r="E957" s="228">
        <v>1571</v>
      </c>
      <c r="F957" s="228">
        <v>815</v>
      </c>
      <c r="H957" s="233">
        <f t="shared" si="120"/>
        <v>-0.21342134213421343</v>
      </c>
      <c r="I957" s="233">
        <f t="shared" si="121"/>
        <v>-0.17402241024468329</v>
      </c>
      <c r="J957" s="233">
        <f t="shared" si="122"/>
        <v>-0.11626858945470933</v>
      </c>
      <c r="K957" s="233">
        <f t="shared" si="123"/>
        <v>-0.12283640424343942</v>
      </c>
      <c r="L957" s="233">
        <f t="shared" si="124"/>
        <v>-0.14210526315789473</v>
      </c>
      <c r="M957" s="233"/>
      <c r="N957" s="233">
        <f t="shared" si="125"/>
        <v>2.3364485981308409E-3</v>
      </c>
      <c r="O957" s="233">
        <f t="shared" si="126"/>
        <v>4.0023034840195794E-2</v>
      </c>
      <c r="P957" s="233">
        <f t="shared" si="127"/>
        <v>-5.9923298178331738E-2</v>
      </c>
      <c r="Q957" s="233">
        <f t="shared" si="128"/>
        <v>-2.5434243176178661E-2</v>
      </c>
      <c r="R957" s="233">
        <f t="shared" si="129"/>
        <v>-1.6887816646562123E-2</v>
      </c>
    </row>
    <row r="958" spans="1:18" s="64" customFormat="1" ht="13">
      <c r="A958" s="426">
        <v>40843</v>
      </c>
      <c r="B958" s="228">
        <v>2091</v>
      </c>
      <c r="C958" s="293">
        <v>3481</v>
      </c>
      <c r="D958" s="228">
        <v>1945</v>
      </c>
      <c r="E958" s="228">
        <v>1559</v>
      </c>
      <c r="F958" s="228">
        <v>798</v>
      </c>
      <c r="H958" s="233">
        <f t="shared" ref="H958:L961" si="130">(B958-B707)/B707</f>
        <v>-0.23908296943231441</v>
      </c>
      <c r="I958" s="233">
        <f t="shared" si="130"/>
        <v>-0.21012026321760835</v>
      </c>
      <c r="J958" s="233">
        <f t="shared" si="130"/>
        <v>-0.15176624509376363</v>
      </c>
      <c r="K958" s="233">
        <f t="shared" si="130"/>
        <v>-0.12612107623318386</v>
      </c>
      <c r="L958" s="233">
        <f t="shared" si="130"/>
        <v>-0.15106382978723404</v>
      </c>
      <c r="M958" s="233"/>
      <c r="N958" s="233">
        <f t="shared" si="125"/>
        <v>-3.2392410920869967E-2</v>
      </c>
      <c r="O958" s="233">
        <f t="shared" si="126"/>
        <v>-2.356241234221599E-2</v>
      </c>
      <c r="P958" s="233">
        <f t="shared" si="127"/>
        <v>-5.4907677356656949E-2</v>
      </c>
      <c r="Q958" s="233">
        <f t="shared" si="128"/>
        <v>-3.2878411910669973E-2</v>
      </c>
      <c r="R958" s="233">
        <f t="shared" si="129"/>
        <v>-3.5066505441354291E-2</v>
      </c>
    </row>
    <row r="959" spans="1:18" s="64" customFormat="1" ht="13">
      <c r="A959" s="426">
        <v>40844</v>
      </c>
      <c r="B959" s="228">
        <v>2018</v>
      </c>
      <c r="C959" s="293">
        <v>3274</v>
      </c>
      <c r="D959" s="228">
        <v>1939</v>
      </c>
      <c r="E959" s="228">
        <v>1545</v>
      </c>
      <c r="F959" s="228">
        <v>786</v>
      </c>
      <c r="H959" s="233">
        <f t="shared" si="130"/>
        <v>-0.27357811375089991</v>
      </c>
      <c r="I959" s="233">
        <f t="shared" si="130"/>
        <v>-0.26393884892086333</v>
      </c>
      <c r="J959" s="233">
        <f t="shared" si="130"/>
        <v>-0.18972001671541996</v>
      </c>
      <c r="K959" s="233">
        <f t="shared" si="130"/>
        <v>-0.13202247191011235</v>
      </c>
      <c r="L959" s="233">
        <f t="shared" si="130"/>
        <v>-0.15574650912996776</v>
      </c>
      <c r="M959" s="233"/>
      <c r="N959" s="233">
        <f t="shared" si="125"/>
        <v>-6.2703204830469109E-2</v>
      </c>
      <c r="O959" s="233">
        <f t="shared" si="126"/>
        <v>-8.1884464385866523E-2</v>
      </c>
      <c r="P959" s="233">
        <f t="shared" si="127"/>
        <v>-4.2941757156959526E-2</v>
      </c>
      <c r="Q959" s="233">
        <f t="shared" si="128"/>
        <v>-3.8581207218419414E-2</v>
      </c>
      <c r="R959" s="233">
        <f t="shared" si="129"/>
        <v>-4.8426150121065374E-2</v>
      </c>
    </row>
    <row r="960" spans="1:18" s="64" customFormat="1" ht="13">
      <c r="A960" s="426">
        <v>40847</v>
      </c>
      <c r="B960" s="228">
        <v>1965</v>
      </c>
      <c r="C960" s="293">
        <v>3132</v>
      </c>
      <c r="D960" s="228">
        <v>1931</v>
      </c>
      <c r="E960" s="228">
        <v>1531</v>
      </c>
      <c r="F960" s="228">
        <v>779</v>
      </c>
      <c r="H960" s="233">
        <f t="shared" si="130"/>
        <v>-0.29418103448275862</v>
      </c>
      <c r="I960" s="233">
        <f t="shared" si="130"/>
        <v>-0.29791526563550774</v>
      </c>
      <c r="J960" s="233">
        <f t="shared" si="130"/>
        <v>-0.21535960991466882</v>
      </c>
      <c r="K960" s="233">
        <f t="shared" si="130"/>
        <v>-0.13697857948139797</v>
      </c>
      <c r="L960" s="233">
        <f t="shared" si="130"/>
        <v>-0.15418023887079263</v>
      </c>
      <c r="M960" s="233"/>
      <c r="N960" s="233">
        <f t="shared" si="125"/>
        <v>-8.7320018578727357E-2</v>
      </c>
      <c r="O960" s="233">
        <f t="shared" si="126"/>
        <v>-0.12927439532944121</v>
      </c>
      <c r="P960" s="233">
        <f t="shared" si="127"/>
        <v>-3.4017008504252128E-2</v>
      </c>
      <c r="Q960" s="233">
        <f t="shared" si="128"/>
        <v>-4.0125391849529783E-2</v>
      </c>
      <c r="R960" s="233">
        <f t="shared" si="129"/>
        <v>-5.1157125456760051E-2</v>
      </c>
    </row>
    <row r="961" spans="1:20" s="64" customFormat="1" ht="13">
      <c r="A961" s="426">
        <v>40848</v>
      </c>
      <c r="B961" s="228">
        <v>1912</v>
      </c>
      <c r="C961" s="293">
        <v>3003</v>
      </c>
      <c r="D961" s="228">
        <v>1912</v>
      </c>
      <c r="E961" s="228">
        <v>1512</v>
      </c>
      <c r="F961" s="228">
        <v>770</v>
      </c>
      <c r="H961" s="233">
        <f t="shared" si="130"/>
        <v>-0.29368304396010342</v>
      </c>
      <c r="I961" s="233">
        <f t="shared" si="130"/>
        <v>-0.2970505617977528</v>
      </c>
      <c r="J961" s="233">
        <f t="shared" si="130"/>
        <v>-0.22434077079107506</v>
      </c>
      <c r="K961" s="233">
        <f t="shared" si="130"/>
        <v>-0.14479638009049775</v>
      </c>
      <c r="L961" s="233">
        <f t="shared" si="130"/>
        <v>-0.15384615384615385</v>
      </c>
      <c r="M961" s="233"/>
      <c r="N961" s="233">
        <f t="shared" si="125"/>
        <v>-0.11522443313280889</v>
      </c>
      <c r="O961" s="233">
        <f t="shared" si="126"/>
        <v>-0.17454645409565694</v>
      </c>
      <c r="P961" s="233">
        <f t="shared" si="127"/>
        <v>-3.2388663967611336E-2</v>
      </c>
      <c r="Q961" s="233">
        <f t="shared" si="128"/>
        <v>-4.5454545454545456E-2</v>
      </c>
      <c r="R961" s="233">
        <f t="shared" si="129"/>
        <v>-6.2119366626065771E-2</v>
      </c>
    </row>
    <row r="962" spans="1:20" s="64" customFormat="1" ht="13">
      <c r="A962" s="426">
        <v>40849</v>
      </c>
      <c r="B962" s="228">
        <v>1859</v>
      </c>
      <c r="C962" s="293">
        <v>2906</v>
      </c>
      <c r="D962" s="228">
        <v>1889</v>
      </c>
      <c r="E962" s="228">
        <v>1486</v>
      </c>
      <c r="F962" s="228">
        <v>754</v>
      </c>
      <c r="H962" s="233">
        <f t="shared" ref="H962:L964" si="131">(B962-B711)/B711</f>
        <v>-0.30582524271844658</v>
      </c>
      <c r="I962" s="233">
        <f t="shared" si="131"/>
        <v>-0.31816048803378694</v>
      </c>
      <c r="J962" s="233">
        <f t="shared" si="131"/>
        <v>-0.21618257261410789</v>
      </c>
      <c r="K962" s="233">
        <f t="shared" si="131"/>
        <v>-0.15085714285714286</v>
      </c>
      <c r="L962" s="233">
        <f t="shared" si="131"/>
        <v>-0.15942028985507245</v>
      </c>
      <c r="N962" s="233">
        <f t="shared" si="125"/>
        <v>-0.13333333333333333</v>
      </c>
      <c r="O962" s="233">
        <f t="shared" si="126"/>
        <v>-0.19545957918050941</v>
      </c>
      <c r="P962" s="233">
        <f t="shared" si="127"/>
        <v>-3.6715961244263129E-2</v>
      </c>
      <c r="Q962" s="233">
        <f t="shared" si="128"/>
        <v>-5.4105665181413111E-2</v>
      </c>
      <c r="R962" s="233">
        <f t="shared" si="129"/>
        <v>-7.4846625766871164E-2</v>
      </c>
    </row>
    <row r="963" spans="1:20" s="64" customFormat="1" ht="13">
      <c r="A963" s="426">
        <v>40850</v>
      </c>
      <c r="B963" s="228">
        <v>1817</v>
      </c>
      <c r="C963" s="293">
        <v>2829</v>
      </c>
      <c r="D963" s="228">
        <v>1866</v>
      </c>
      <c r="E963" s="228">
        <v>1452</v>
      </c>
      <c r="F963" s="228">
        <v>742</v>
      </c>
      <c r="H963" s="233">
        <f t="shared" si="131"/>
        <v>-0.31382175226586101</v>
      </c>
      <c r="I963" s="233">
        <f t="shared" si="131"/>
        <v>-0.33136374379579298</v>
      </c>
      <c r="J963" s="233">
        <f t="shared" si="131"/>
        <v>-0.21299029945170814</v>
      </c>
      <c r="K963" s="233">
        <f t="shared" si="131"/>
        <v>-0.16069364161849711</v>
      </c>
      <c r="L963" s="233">
        <f t="shared" si="131"/>
        <v>-0.16347237880496054</v>
      </c>
      <c r="N963" s="233">
        <f t="shared" si="125"/>
        <v>-0.13103778096604496</v>
      </c>
      <c r="O963" s="233">
        <f t="shared" si="126"/>
        <v>-0.18730249928181558</v>
      </c>
      <c r="P963" s="233">
        <f t="shared" si="127"/>
        <v>-4.0616966580976861E-2</v>
      </c>
      <c r="Q963" s="233">
        <f t="shared" si="128"/>
        <v>-6.8633739576651698E-2</v>
      </c>
      <c r="R963" s="233">
        <f t="shared" si="129"/>
        <v>-7.0175438596491224E-2</v>
      </c>
    </row>
    <row r="964" spans="1:20" s="64" customFormat="1" ht="13">
      <c r="A964" s="426">
        <v>40851</v>
      </c>
      <c r="B964" s="228">
        <v>1784</v>
      </c>
      <c r="C964" s="293">
        <v>2788</v>
      </c>
      <c r="D964" s="228">
        <v>1836</v>
      </c>
      <c r="E964" s="228">
        <v>1425</v>
      </c>
      <c r="F964" s="228">
        <v>728</v>
      </c>
      <c r="H964" s="233">
        <f t="shared" si="131"/>
        <v>-0.31384615384615383</v>
      </c>
      <c r="I964" s="233">
        <f t="shared" si="131"/>
        <v>-0.33061224489795921</v>
      </c>
      <c r="J964" s="233">
        <f t="shared" si="131"/>
        <v>-0.20622568093385213</v>
      </c>
      <c r="K964" s="233">
        <f t="shared" si="131"/>
        <v>-0.16422287390029325</v>
      </c>
      <c r="L964" s="233">
        <f t="shared" si="131"/>
        <v>-0.17178612059158135</v>
      </c>
      <c r="N964" s="233">
        <f t="shared" si="125"/>
        <v>-0.1159563924677899</v>
      </c>
      <c r="O964" s="233">
        <f t="shared" si="126"/>
        <v>-0.14844227244960292</v>
      </c>
      <c r="P964" s="233">
        <f t="shared" si="127"/>
        <v>-5.3120165033522432E-2</v>
      </c>
      <c r="Q964" s="233">
        <f t="shared" si="128"/>
        <v>-7.7669902912621352E-2</v>
      </c>
      <c r="R964" s="233">
        <f t="shared" si="129"/>
        <v>-7.3791348600508899E-2</v>
      </c>
    </row>
    <row r="965" spans="1:20" s="64" customFormat="1" ht="13">
      <c r="A965" s="426">
        <v>40854</v>
      </c>
      <c r="B965" s="228">
        <v>1766</v>
      </c>
      <c r="C965" s="293">
        <v>2779</v>
      </c>
      <c r="D965" s="228">
        <v>1811</v>
      </c>
      <c r="E965" s="228">
        <v>1404</v>
      </c>
      <c r="F965" s="228">
        <v>717</v>
      </c>
      <c r="H965" s="233">
        <f t="shared" ref="H965:L968" si="132">(B965-B714)/B714</f>
        <v>-0.30527143981117233</v>
      </c>
      <c r="I965" s="233">
        <f t="shared" si="132"/>
        <v>-0.31551724137931036</v>
      </c>
      <c r="J965" s="233">
        <f t="shared" si="132"/>
        <v>-0.20847902097902099</v>
      </c>
      <c r="K965" s="233">
        <f t="shared" si="132"/>
        <v>-0.16428571428571428</v>
      </c>
      <c r="L965" s="233">
        <f t="shared" si="132"/>
        <v>-0.17586206896551723</v>
      </c>
      <c r="N965" s="233">
        <f t="shared" si="125"/>
        <v>-0.10127226463104326</v>
      </c>
      <c r="O965" s="233">
        <f t="shared" si="126"/>
        <v>-0.11270753512132822</v>
      </c>
      <c r="P965" s="233">
        <f t="shared" si="127"/>
        <v>-6.2143966856551013E-2</v>
      </c>
      <c r="Q965" s="233">
        <f t="shared" si="128"/>
        <v>-8.29523187459177E-2</v>
      </c>
      <c r="R965" s="233">
        <f t="shared" si="129"/>
        <v>-7.9589216944801033E-2</v>
      </c>
    </row>
    <row r="966" spans="1:20" s="64" customFormat="1" ht="13">
      <c r="A966" s="426">
        <v>40855</v>
      </c>
      <c r="B966" s="228">
        <v>1759</v>
      </c>
      <c r="C966" s="293">
        <v>2823</v>
      </c>
      <c r="D966" s="228">
        <v>1787</v>
      </c>
      <c r="E966" s="228">
        <v>1361</v>
      </c>
      <c r="F966" s="228">
        <v>705</v>
      </c>
      <c r="H966" s="233">
        <f t="shared" si="132"/>
        <v>-0.29920318725099604</v>
      </c>
      <c r="I966" s="233">
        <f t="shared" si="132"/>
        <v>-0.29618548990276738</v>
      </c>
      <c r="J966" s="233">
        <f t="shared" si="132"/>
        <v>-0.21862702229995629</v>
      </c>
      <c r="K966" s="233">
        <f t="shared" si="132"/>
        <v>-0.17764350453172206</v>
      </c>
      <c r="L966" s="233">
        <f t="shared" si="132"/>
        <v>-0.18213457076566125</v>
      </c>
      <c r="N966" s="233">
        <f t="shared" si="125"/>
        <v>-8.0020920502092044E-2</v>
      </c>
      <c r="O966" s="233">
        <f t="shared" si="126"/>
        <v>-5.9940059940059943E-2</v>
      </c>
      <c r="P966" s="233">
        <f t="shared" si="127"/>
        <v>-6.5376569037656901E-2</v>
      </c>
      <c r="Q966" s="233">
        <f t="shared" si="128"/>
        <v>-9.9867724867724869E-2</v>
      </c>
      <c r="R966" s="233">
        <f t="shared" si="129"/>
        <v>-8.4415584415584416E-2</v>
      </c>
    </row>
    <row r="967" spans="1:20" s="64" customFormat="1" ht="13">
      <c r="A967" s="426">
        <v>40856</v>
      </c>
      <c r="B967" s="228">
        <v>1802</v>
      </c>
      <c r="C967" s="293">
        <v>2993</v>
      </c>
      <c r="D967" s="228">
        <v>1770</v>
      </c>
      <c r="E967" s="228">
        <v>1336</v>
      </c>
      <c r="F967" s="228">
        <v>694</v>
      </c>
      <c r="H967" s="233">
        <f t="shared" si="132"/>
        <v>-0.2777555110220441</v>
      </c>
      <c r="I967" s="233">
        <f t="shared" si="132"/>
        <v>-0.25062593890836254</v>
      </c>
      <c r="J967" s="233">
        <f t="shared" si="132"/>
        <v>-0.23177083333333334</v>
      </c>
      <c r="K967" s="233">
        <f t="shared" si="132"/>
        <v>-0.17936117936117937</v>
      </c>
      <c r="L967" s="233">
        <f t="shared" si="132"/>
        <v>-0.18925233644859812</v>
      </c>
      <c r="N967" s="233">
        <f t="shared" si="125"/>
        <v>-3.0661646046261429E-2</v>
      </c>
      <c r="O967" s="233">
        <f t="shared" si="126"/>
        <v>2.9938059187887129E-2</v>
      </c>
      <c r="P967" s="233">
        <f t="shared" si="127"/>
        <v>-6.2996294335627312E-2</v>
      </c>
      <c r="Q967" s="233">
        <f t="shared" si="128"/>
        <v>-0.1009421265141319</v>
      </c>
      <c r="R967" s="233">
        <f t="shared" si="129"/>
        <v>-7.9575596816976124E-2</v>
      </c>
    </row>
    <row r="968" spans="1:20" s="64" customFormat="1" ht="13">
      <c r="A968" s="426">
        <v>40857</v>
      </c>
      <c r="B968" s="228">
        <v>1840</v>
      </c>
      <c r="C968" s="293">
        <v>3162</v>
      </c>
      <c r="D968" s="228">
        <v>1761</v>
      </c>
      <c r="E968" s="228">
        <v>1329</v>
      </c>
      <c r="F968" s="228">
        <v>683</v>
      </c>
      <c r="H968" s="233">
        <f t="shared" si="132"/>
        <v>-0.2586623690572119</v>
      </c>
      <c r="I968" s="233">
        <f t="shared" si="132"/>
        <v>-0.20632530120481929</v>
      </c>
      <c r="J968" s="233">
        <f t="shared" si="132"/>
        <v>-0.24160206718346253</v>
      </c>
      <c r="K968" s="233">
        <f t="shared" si="132"/>
        <v>-0.16781465247338762</v>
      </c>
      <c r="L968" s="233">
        <f t="shared" si="132"/>
        <v>-0.19741480611045828</v>
      </c>
      <c r="N968" s="233">
        <f t="shared" si="125"/>
        <v>1.2658227848101266E-2</v>
      </c>
      <c r="O968" s="233">
        <f t="shared" si="126"/>
        <v>0.11770943796394485</v>
      </c>
      <c r="P968" s="233">
        <f t="shared" si="127"/>
        <v>-5.6270096463022508E-2</v>
      </c>
      <c r="Q968" s="233">
        <f t="shared" si="128"/>
        <v>-8.4710743801652888E-2</v>
      </c>
      <c r="R968" s="233">
        <f t="shared" si="129"/>
        <v>-7.9514824797843664E-2</v>
      </c>
    </row>
    <row r="969" spans="1:20" s="64" customFormat="1" ht="13">
      <c r="A969" s="426">
        <v>40858</v>
      </c>
      <c r="B969" s="228">
        <v>1835</v>
      </c>
      <c r="C969" s="293">
        <v>3150</v>
      </c>
      <c r="D969" s="228">
        <v>1761</v>
      </c>
      <c r="E969" s="228">
        <v>1324</v>
      </c>
      <c r="F969" s="228">
        <v>675</v>
      </c>
      <c r="H969" s="233">
        <f t="shared" ref="H969:L970" si="133">(B969-B718)/B718</f>
        <v>-0.25618159708147548</v>
      </c>
      <c r="I969" s="233">
        <f t="shared" si="133"/>
        <v>-0.20010157440325038</v>
      </c>
      <c r="J969" s="233">
        <f t="shared" si="133"/>
        <v>-0.25412960609911056</v>
      </c>
      <c r="K969" s="233">
        <f t="shared" si="133"/>
        <v>-0.16202531645569621</v>
      </c>
      <c r="L969" s="233">
        <f t="shared" si="133"/>
        <v>-0.20023696682464456</v>
      </c>
      <c r="N969" s="233">
        <f t="shared" ref="N969:N988" si="134">((B969-(LOOKUP(A964,B964)))/(LOOKUP(A964,B964)))</f>
        <v>2.858744394618834E-2</v>
      </c>
      <c r="O969" s="233">
        <f t="shared" ref="O969:O988" si="135">((C969-(LOOKUP(A964,C964)))/(LOOKUP(A964,C964)))</f>
        <v>0.12984218077474893</v>
      </c>
      <c r="P969" s="233">
        <f t="shared" ref="P969:P988" si="136">((D969-(LOOKUP(A964,D964)))/(LOOKUP(A964,D964)))</f>
        <v>-4.084967320261438E-2</v>
      </c>
      <c r="Q969" s="233">
        <f t="shared" ref="Q969:Q988" si="137">((E969-(LOOKUP(A964,E964)))/(LOOKUP(A964,E964)))</f>
        <v>-7.0877192982456136E-2</v>
      </c>
      <c r="R969" s="233">
        <f t="shared" ref="R969:R988" si="138">((F969-(LOOKUP(A964,F964)))/(LOOKUP(A964,F964)))</f>
        <v>-7.2802197802197807E-2</v>
      </c>
    </row>
    <row r="970" spans="1:20" s="64" customFormat="1" ht="13">
      <c r="A970" s="426">
        <v>40861</v>
      </c>
      <c r="B970" s="228">
        <v>1818</v>
      </c>
      <c r="C970" s="293">
        <v>3081</v>
      </c>
      <c r="D970" s="228">
        <v>1763</v>
      </c>
      <c r="E970" s="228">
        <v>1326</v>
      </c>
      <c r="F970" s="228">
        <v>668</v>
      </c>
      <c r="H970" s="233">
        <f t="shared" si="133"/>
        <v>-0.25916870415647919</v>
      </c>
      <c r="I970" s="233">
        <f t="shared" si="133"/>
        <v>-0.2063369397217929</v>
      </c>
      <c r="J970" s="233">
        <f t="shared" si="133"/>
        <v>-0.27656955272876488</v>
      </c>
      <c r="K970" s="233">
        <f t="shared" si="133"/>
        <v>-0.14561855670103094</v>
      </c>
      <c r="L970" s="233">
        <f t="shared" si="133"/>
        <v>-0.2057074910820452</v>
      </c>
      <c r="N970" s="233">
        <f t="shared" si="134"/>
        <v>2.9445073612684031E-2</v>
      </c>
      <c r="O970" s="233">
        <f t="shared" si="135"/>
        <v>0.10867218423893486</v>
      </c>
      <c r="P970" s="233">
        <f t="shared" si="136"/>
        <v>-2.6504693539480949E-2</v>
      </c>
      <c r="Q970" s="233">
        <f t="shared" si="137"/>
        <v>-5.5555555555555552E-2</v>
      </c>
      <c r="R970" s="233">
        <f t="shared" si="138"/>
        <v>-6.8340306834030681E-2</v>
      </c>
    </row>
    <row r="971" spans="1:20" s="64" customFormat="1" ht="13">
      <c r="A971" s="426">
        <v>40862</v>
      </c>
      <c r="B971" s="228">
        <v>1846</v>
      </c>
      <c r="C971" s="293">
        <v>3108</v>
      </c>
      <c r="D971" s="228">
        <v>1769</v>
      </c>
      <c r="E971" s="228">
        <v>1344</v>
      </c>
      <c r="F971" s="228">
        <v>664</v>
      </c>
      <c r="H971" s="233">
        <f t="shared" ref="H971:H1002" si="139">(B971-B720)/B720</f>
        <v>-0.21978021978021978</v>
      </c>
      <c r="I971" s="233">
        <f t="shared" ref="I971:I1002" si="140">(C971-C720)/C720</f>
        <v>-0.15886332882273344</v>
      </c>
      <c r="J971" s="233">
        <f t="shared" ref="J971:J1002" si="141">(D971-D720)/D720</f>
        <v>-0.27261513157894735</v>
      </c>
      <c r="K971" s="233">
        <f t="shared" ref="K971:K1002" si="142">(E971-E720)/E720</f>
        <v>-0.12271540469973891</v>
      </c>
      <c r="L971" s="233">
        <f t="shared" ref="L971:L1002" si="143">(F971-F720)/F720</f>
        <v>-0.20479041916167665</v>
      </c>
      <c r="N971" s="233">
        <f t="shared" si="134"/>
        <v>4.9459920409323482E-2</v>
      </c>
      <c r="O971" s="233">
        <f t="shared" si="135"/>
        <v>0.10095642933049948</v>
      </c>
      <c r="P971" s="233">
        <f t="shared" si="136"/>
        <v>-1.0072747621712367E-2</v>
      </c>
      <c r="Q971" s="233">
        <f t="shared" si="137"/>
        <v>-1.2490815576781777E-2</v>
      </c>
      <c r="R971" s="233">
        <f t="shared" si="138"/>
        <v>-5.8156028368794327E-2</v>
      </c>
    </row>
    <row r="972" spans="1:20" s="64" customFormat="1" ht="13">
      <c r="A972" s="426">
        <v>40863</v>
      </c>
      <c r="B972" s="228">
        <v>1884</v>
      </c>
      <c r="C972" s="293">
        <v>3223</v>
      </c>
      <c r="D972" s="228">
        <v>1784</v>
      </c>
      <c r="E972" s="228">
        <v>1356</v>
      </c>
      <c r="F972" s="228">
        <v>661</v>
      </c>
      <c r="H972" s="233">
        <f t="shared" si="139"/>
        <v>-0.18547341115434501</v>
      </c>
      <c r="I972" s="233">
        <f t="shared" si="140"/>
        <v>-0.10769656699889259</v>
      </c>
      <c r="J972" s="233">
        <f t="shared" si="141"/>
        <v>-0.24566596194503171</v>
      </c>
      <c r="K972" s="233">
        <f t="shared" si="142"/>
        <v>-0.10554089709762533</v>
      </c>
      <c r="L972" s="233">
        <f t="shared" si="143"/>
        <v>-0.20648259303721489</v>
      </c>
      <c r="N972" s="233">
        <f t="shared" si="134"/>
        <v>4.5504994450610431E-2</v>
      </c>
      <c r="O972" s="233">
        <f t="shared" si="135"/>
        <v>7.6845973939191445E-2</v>
      </c>
      <c r="P972" s="233">
        <f t="shared" si="136"/>
        <v>7.9096045197740109E-3</v>
      </c>
      <c r="Q972" s="233">
        <f t="shared" si="137"/>
        <v>1.4970059880239521E-2</v>
      </c>
      <c r="R972" s="233">
        <f t="shared" si="138"/>
        <v>-4.7550432276657062E-2</v>
      </c>
    </row>
    <row r="973" spans="1:20" s="64" customFormat="1" ht="13">
      <c r="A973" s="426">
        <v>40864</v>
      </c>
      <c r="B973" s="228">
        <v>1898</v>
      </c>
      <c r="C973" s="293">
        <v>3258</v>
      </c>
      <c r="D973" s="228">
        <v>1806</v>
      </c>
      <c r="E973" s="228">
        <v>1368</v>
      </c>
      <c r="F973" s="228">
        <v>660</v>
      </c>
      <c r="G973" s="266"/>
      <c r="H973" s="233">
        <f t="shared" si="139"/>
        <v>-0.16054842989827509</v>
      </c>
      <c r="I973" s="233">
        <f t="shared" si="140"/>
        <v>-7.705382436260623E-2</v>
      </c>
      <c r="J973" s="233">
        <f t="shared" si="141"/>
        <v>-0.21272885789014823</v>
      </c>
      <c r="K973" s="233">
        <f t="shared" si="142"/>
        <v>-8.4949832775919734E-2</v>
      </c>
      <c r="L973" s="233">
        <f t="shared" si="143"/>
        <v>-0.20289855072463769</v>
      </c>
      <c r="N973" s="233">
        <f t="shared" si="134"/>
        <v>3.1521739130434781E-2</v>
      </c>
      <c r="O973" s="233">
        <f t="shared" si="135"/>
        <v>3.0360531309297913E-2</v>
      </c>
      <c r="P973" s="233">
        <f t="shared" si="136"/>
        <v>2.5553662691652469E-2</v>
      </c>
      <c r="Q973" s="233">
        <f t="shared" si="137"/>
        <v>2.9345372460496615E-2</v>
      </c>
      <c r="R973" s="233">
        <f t="shared" si="138"/>
        <v>-3.3674963396778917E-2</v>
      </c>
    </row>
    <row r="974" spans="1:20" s="64" customFormat="1" ht="13">
      <c r="A974" s="426">
        <v>40865</v>
      </c>
      <c r="B974" s="228">
        <v>1895</v>
      </c>
      <c r="C974" s="293">
        <v>3235</v>
      </c>
      <c r="D974" s="228">
        <v>1831</v>
      </c>
      <c r="E974" s="228">
        <v>1381</v>
      </c>
      <c r="F974" s="228">
        <v>661</v>
      </c>
      <c r="G974" s="266"/>
      <c r="H974" s="233">
        <f t="shared" si="139"/>
        <v>-0.14601171698963497</v>
      </c>
      <c r="I974" s="233">
        <f t="shared" si="140"/>
        <v>-7.3065902578796568E-2</v>
      </c>
      <c r="J974" s="233">
        <f t="shared" si="141"/>
        <v>-0.17373646209386281</v>
      </c>
      <c r="K974" s="233">
        <f t="shared" si="142"/>
        <v>-6.3093622795115337E-2</v>
      </c>
      <c r="L974" s="233">
        <f t="shared" si="143"/>
        <v>-0.18995098039215685</v>
      </c>
      <c r="N974" s="233">
        <f t="shared" si="134"/>
        <v>3.2697547683923703E-2</v>
      </c>
      <c r="O974" s="233">
        <f t="shared" si="135"/>
        <v>2.6984126984126985E-2</v>
      </c>
      <c r="P974" s="233">
        <f t="shared" si="136"/>
        <v>3.9750141964792735E-2</v>
      </c>
      <c r="Q974" s="233">
        <f t="shared" si="137"/>
        <v>4.3051359516616317E-2</v>
      </c>
      <c r="R974" s="233">
        <f t="shared" si="138"/>
        <v>-2.074074074074074E-2</v>
      </c>
      <c r="T974" s="64">
        <f t="shared" ref="T974:T1018" si="144">B974/B973-1</f>
        <v>-1.5806111696522462E-3</v>
      </c>
    </row>
    <row r="975" spans="1:20" s="64" customFormat="1" ht="13">
      <c r="A975" s="426">
        <v>40868</v>
      </c>
      <c r="B975" s="228">
        <v>1874</v>
      </c>
      <c r="C975" s="293">
        <v>3188</v>
      </c>
      <c r="D975" s="228">
        <v>1840</v>
      </c>
      <c r="E975" s="228">
        <v>1383</v>
      </c>
      <c r="F975" s="228">
        <v>659</v>
      </c>
      <c r="G975" s="266"/>
      <c r="H975" s="233">
        <f t="shared" si="139"/>
        <v>-0.14351005484460694</v>
      </c>
      <c r="I975" s="233">
        <f t="shared" si="140"/>
        <v>-8.7056128293241691E-2</v>
      </c>
      <c r="J975" s="233">
        <f t="shared" si="141"/>
        <v>-0.13289349670122527</v>
      </c>
      <c r="K975" s="233">
        <f t="shared" si="142"/>
        <v>-5.0789293067947841E-2</v>
      </c>
      <c r="L975" s="233">
        <f t="shared" si="143"/>
        <v>-0.18034825870646767</v>
      </c>
      <c r="N975" s="233">
        <f t="shared" si="134"/>
        <v>3.0803080308030802E-2</v>
      </c>
      <c r="O975" s="233">
        <f t="shared" si="135"/>
        <v>3.4728984096072703E-2</v>
      </c>
      <c r="P975" s="233">
        <f t="shared" si="136"/>
        <v>4.3675553034600113E-2</v>
      </c>
      <c r="Q975" s="233">
        <f t="shared" si="137"/>
        <v>4.2986425339366516E-2</v>
      </c>
      <c r="R975" s="233">
        <f t="shared" si="138"/>
        <v>-1.3473053892215569E-2</v>
      </c>
      <c r="T975" s="64">
        <f t="shared" si="144"/>
        <v>-1.1081794195250683E-2</v>
      </c>
    </row>
    <row r="976" spans="1:20" s="64" customFormat="1" ht="13">
      <c r="A976" s="426">
        <v>40869</v>
      </c>
      <c r="B976" s="228">
        <v>1854</v>
      </c>
      <c r="C976" s="293">
        <v>3146</v>
      </c>
      <c r="D976" s="228">
        <v>1848</v>
      </c>
      <c r="E976" s="228">
        <v>1386</v>
      </c>
      <c r="F976" s="228">
        <v>655</v>
      </c>
      <c r="G976" s="266"/>
      <c r="H976" s="233">
        <f t="shared" si="139"/>
        <v>-0.14325323475046212</v>
      </c>
      <c r="I976" s="233">
        <f t="shared" si="140"/>
        <v>-0.10011441647597254</v>
      </c>
      <c r="J976" s="233">
        <f t="shared" si="141"/>
        <v>-0.10421715947649055</v>
      </c>
      <c r="K976" s="233">
        <f t="shared" si="142"/>
        <v>-3.1446540880503145E-2</v>
      </c>
      <c r="L976" s="233">
        <f t="shared" si="143"/>
        <v>-0.1761006289308176</v>
      </c>
      <c r="N976" s="233">
        <f t="shared" si="134"/>
        <v>4.3336944745395447E-3</v>
      </c>
      <c r="O976" s="233">
        <f t="shared" si="135"/>
        <v>1.2226512226512226E-2</v>
      </c>
      <c r="P976" s="233">
        <f t="shared" si="136"/>
        <v>4.465799886941775E-2</v>
      </c>
      <c r="Q976" s="233">
        <f t="shared" si="137"/>
        <v>3.125E-2</v>
      </c>
      <c r="R976" s="233">
        <f t="shared" si="138"/>
        <v>-1.355421686746988E-2</v>
      </c>
      <c r="T976" s="64">
        <f t="shared" si="144"/>
        <v>-1.067235859124871E-2</v>
      </c>
    </row>
    <row r="977" spans="1:20" s="64" customFormat="1" ht="13">
      <c r="A977" s="426">
        <v>40870</v>
      </c>
      <c r="B977" s="228">
        <v>1830</v>
      </c>
      <c r="C977" s="293">
        <v>3083</v>
      </c>
      <c r="D977" s="228">
        <v>1841</v>
      </c>
      <c r="E977" s="228">
        <v>1384</v>
      </c>
      <c r="F977" s="228">
        <v>649</v>
      </c>
      <c r="G977" s="266"/>
      <c r="H977" s="233">
        <f t="shared" si="139"/>
        <v>-0.15081206496519722</v>
      </c>
      <c r="I977" s="233">
        <f t="shared" si="140"/>
        <v>-0.12563811684628473</v>
      </c>
      <c r="J977" s="233">
        <f t="shared" si="141"/>
        <v>-9.6663395485770368E-2</v>
      </c>
      <c r="K977" s="233">
        <f t="shared" si="142"/>
        <v>-3.599712023038157E-3</v>
      </c>
      <c r="L977" s="233">
        <f t="shared" si="143"/>
        <v>-0.17639593908629442</v>
      </c>
      <c r="N977" s="233">
        <f t="shared" si="134"/>
        <v>-2.8662420382165606E-2</v>
      </c>
      <c r="O977" s="233">
        <f t="shared" si="135"/>
        <v>-4.3437790878063917E-2</v>
      </c>
      <c r="P977" s="233">
        <f t="shared" si="136"/>
        <v>3.1950672645739912E-2</v>
      </c>
      <c r="Q977" s="233">
        <f t="shared" si="137"/>
        <v>2.0648967551622419E-2</v>
      </c>
      <c r="R977" s="233">
        <f t="shared" si="138"/>
        <v>-1.8154311649016642E-2</v>
      </c>
      <c r="T977" s="64">
        <f t="shared" si="144"/>
        <v>-1.2944983818770184E-2</v>
      </c>
    </row>
    <row r="978" spans="1:20" s="64" customFormat="1" ht="13">
      <c r="A978" s="426">
        <v>40871</v>
      </c>
      <c r="B978" s="270">
        <v>1814</v>
      </c>
      <c r="C978" s="294">
        <v>3042</v>
      </c>
      <c r="D978" s="270">
        <v>1822</v>
      </c>
      <c r="E978" s="228">
        <v>1382</v>
      </c>
      <c r="F978" s="270">
        <v>643</v>
      </c>
      <c r="G978" s="266"/>
      <c r="H978" s="233">
        <f t="shared" si="139"/>
        <v>-0.16750803120697569</v>
      </c>
      <c r="I978" s="233">
        <f t="shared" si="140"/>
        <v>-0.1514644351464435</v>
      </c>
      <c r="J978" s="233">
        <f t="shared" si="141"/>
        <v>-0.11596312469674915</v>
      </c>
      <c r="K978" s="233">
        <f t="shared" si="142"/>
        <v>9.4959824689554422E-3</v>
      </c>
      <c r="L978" s="233">
        <f t="shared" si="143"/>
        <v>-0.17564102564102563</v>
      </c>
      <c r="N978" s="233">
        <f t="shared" si="134"/>
        <v>-4.4257112750263436E-2</v>
      </c>
      <c r="O978" s="233">
        <f t="shared" si="135"/>
        <v>-6.6298342541436461E-2</v>
      </c>
      <c r="P978" s="233">
        <f t="shared" si="136"/>
        <v>8.8593576965669985E-3</v>
      </c>
      <c r="Q978" s="233">
        <f t="shared" si="137"/>
        <v>1.023391812865497E-2</v>
      </c>
      <c r="R978" s="233">
        <f t="shared" si="138"/>
        <v>-2.5757575757575757E-2</v>
      </c>
      <c r="T978" s="64">
        <f t="shared" si="144"/>
        <v>-8.7431693989070691E-3</v>
      </c>
    </row>
    <row r="979" spans="1:20" s="64" customFormat="1" ht="13">
      <c r="A979" s="426">
        <v>40872</v>
      </c>
      <c r="B979" s="228">
        <v>1807</v>
      </c>
      <c r="C979" s="293">
        <v>3049</v>
      </c>
      <c r="D979" s="228">
        <v>1794</v>
      </c>
      <c r="E979" s="228">
        <v>1380</v>
      </c>
      <c r="F979" s="228">
        <v>639</v>
      </c>
      <c r="G979" s="266"/>
      <c r="H979" s="233">
        <f t="shared" si="139"/>
        <v>-0.17826284674852205</v>
      </c>
      <c r="I979" s="233">
        <f t="shared" si="140"/>
        <v>-0.15140551071527972</v>
      </c>
      <c r="J979" s="233">
        <f t="shared" si="141"/>
        <v>-0.15056818181818182</v>
      </c>
      <c r="K979" s="233">
        <f t="shared" si="142"/>
        <v>7.2992700729927005E-3</v>
      </c>
      <c r="L979" s="233">
        <f t="shared" si="143"/>
        <v>-0.1797175866495507</v>
      </c>
      <c r="N979" s="233">
        <f t="shared" si="134"/>
        <v>-4.6437994722955143E-2</v>
      </c>
      <c r="O979" s="233">
        <f t="shared" si="135"/>
        <v>-5.7496136012364758E-2</v>
      </c>
      <c r="P979" s="233">
        <f t="shared" si="136"/>
        <v>-2.0207536865101038E-2</v>
      </c>
      <c r="Q979" s="233">
        <f t="shared" si="137"/>
        <v>-7.2411296162201298E-4</v>
      </c>
      <c r="R979" s="233">
        <f t="shared" si="138"/>
        <v>-3.3282904689863842E-2</v>
      </c>
      <c r="T979" s="64">
        <f t="shared" si="144"/>
        <v>-3.8588754134509795E-3</v>
      </c>
    </row>
    <row r="980" spans="1:20" s="64" customFormat="1" ht="13">
      <c r="A980" s="426">
        <v>40875</v>
      </c>
      <c r="B980" s="228">
        <v>1809</v>
      </c>
      <c r="C980" s="293">
        <v>3083</v>
      </c>
      <c r="D980" s="228">
        <v>1770</v>
      </c>
      <c r="E980" s="228">
        <v>1378</v>
      </c>
      <c r="F980" s="228">
        <v>635</v>
      </c>
      <c r="G980" s="266"/>
      <c r="H980" s="233">
        <f t="shared" si="139"/>
        <v>-0.18255761409850882</v>
      </c>
      <c r="I980" s="233">
        <f t="shared" si="140"/>
        <v>-0.12884995761514553</v>
      </c>
      <c r="J980" s="233">
        <f t="shared" si="141"/>
        <v>-0.19325432999088424</v>
      </c>
      <c r="K980" s="233">
        <f t="shared" si="142"/>
        <v>-1.0057471264367816E-2</v>
      </c>
      <c r="L980" s="233">
        <f t="shared" si="143"/>
        <v>-0.18693982074263765</v>
      </c>
      <c r="N980" s="233">
        <f t="shared" si="134"/>
        <v>-3.4685165421558167E-2</v>
      </c>
      <c r="O980" s="233">
        <f t="shared" si="135"/>
        <v>-3.2936010037641156E-2</v>
      </c>
      <c r="P980" s="233">
        <f t="shared" si="136"/>
        <v>-3.8043478260869568E-2</v>
      </c>
      <c r="Q980" s="233">
        <f t="shared" si="137"/>
        <v>-3.6153289949385392E-3</v>
      </c>
      <c r="R980" s="233">
        <f t="shared" si="138"/>
        <v>-3.6418816388467376E-2</v>
      </c>
      <c r="T980" s="64">
        <f t="shared" si="144"/>
        <v>1.1068068622024363E-3</v>
      </c>
    </row>
    <row r="981" spans="1:20" s="64" customFormat="1" ht="13">
      <c r="A981" s="426">
        <v>40876</v>
      </c>
      <c r="B981" s="228">
        <v>1828</v>
      </c>
      <c r="C981" s="293">
        <v>3198</v>
      </c>
      <c r="D981" s="228">
        <v>1750</v>
      </c>
      <c r="E981" s="228">
        <v>1366</v>
      </c>
      <c r="F981" s="228">
        <v>631</v>
      </c>
      <c r="G981" s="266"/>
      <c r="H981" s="233">
        <f t="shared" si="139"/>
        <v>-0.1690909090909091</v>
      </c>
      <c r="I981" s="233">
        <f t="shared" si="140"/>
        <v>-5.4125998225377107E-2</v>
      </c>
      <c r="J981" s="233">
        <f t="shared" si="141"/>
        <v>-0.23580786026200873</v>
      </c>
      <c r="K981" s="233">
        <f t="shared" si="142"/>
        <v>-5.3361053361053359E-2</v>
      </c>
      <c r="L981" s="233">
        <f t="shared" si="143"/>
        <v>-0.1961783439490446</v>
      </c>
      <c r="N981" s="233">
        <f t="shared" si="134"/>
        <v>-1.4023732470334413E-2</v>
      </c>
      <c r="O981" s="233">
        <f t="shared" si="135"/>
        <v>1.6528925619834711E-2</v>
      </c>
      <c r="P981" s="233">
        <f t="shared" si="136"/>
        <v>-5.3030303030303032E-2</v>
      </c>
      <c r="Q981" s="233">
        <f t="shared" si="137"/>
        <v>-1.443001443001443E-2</v>
      </c>
      <c r="R981" s="233">
        <f t="shared" si="138"/>
        <v>-3.6641221374045803E-2</v>
      </c>
      <c r="T981" s="64">
        <f t="shared" si="144"/>
        <v>1.0503040353786686E-2</v>
      </c>
    </row>
    <row r="982" spans="1:20" s="64" customFormat="1" ht="13">
      <c r="A982" s="426">
        <v>40877</v>
      </c>
      <c r="B982" s="228">
        <v>1846</v>
      </c>
      <c r="C982" s="293">
        <v>3298</v>
      </c>
      <c r="D982" s="228">
        <v>1727</v>
      </c>
      <c r="E982" s="228">
        <v>1359</v>
      </c>
      <c r="F982" s="228">
        <v>625</v>
      </c>
      <c r="G982" s="266"/>
      <c r="H982" s="233">
        <f t="shared" si="139"/>
        <v>-0.14930875576036867</v>
      </c>
      <c r="I982" s="233">
        <f t="shared" si="140"/>
        <v>2.0105165480977419E-2</v>
      </c>
      <c r="J982" s="233">
        <f t="shared" si="141"/>
        <v>-0.2587982832618026</v>
      </c>
      <c r="K982" s="233">
        <f t="shared" si="142"/>
        <v>-8.546433378196501E-2</v>
      </c>
      <c r="L982" s="233">
        <f t="shared" si="143"/>
        <v>-0.2068527918781726</v>
      </c>
      <c r="N982" s="233">
        <f t="shared" si="134"/>
        <v>8.7431693989071038E-3</v>
      </c>
      <c r="O982" s="233">
        <f t="shared" si="135"/>
        <v>6.9737268893934473E-2</v>
      </c>
      <c r="P982" s="233">
        <f t="shared" si="136"/>
        <v>-6.1922868006518195E-2</v>
      </c>
      <c r="Q982" s="233">
        <f t="shared" si="137"/>
        <v>-1.8063583815028903E-2</v>
      </c>
      <c r="R982" s="233">
        <f t="shared" si="138"/>
        <v>-3.6979969183359017E-2</v>
      </c>
      <c r="T982" s="64">
        <f t="shared" si="144"/>
        <v>9.8468271334792856E-3</v>
      </c>
    </row>
    <row r="983" spans="1:20" s="64" customFormat="1" ht="13">
      <c r="A983" s="426">
        <v>40878</v>
      </c>
      <c r="B983" s="228">
        <v>1862</v>
      </c>
      <c r="C983" s="293">
        <v>3386</v>
      </c>
      <c r="D983" s="228">
        <v>1710</v>
      </c>
      <c r="E983" s="228">
        <v>1347</v>
      </c>
      <c r="F983" s="228">
        <v>624</v>
      </c>
      <c r="G983" s="266"/>
      <c r="H983" s="233">
        <f t="shared" si="139"/>
        <v>-0.13193473193473193</v>
      </c>
      <c r="I983" s="233">
        <f t="shared" si="140"/>
        <v>9.4022617124394178E-2</v>
      </c>
      <c r="J983" s="233">
        <f t="shared" si="141"/>
        <v>-0.27419354838709675</v>
      </c>
      <c r="K983" s="233">
        <f t="shared" si="142"/>
        <v>-0.10912698412698413</v>
      </c>
      <c r="L983" s="233">
        <f t="shared" si="143"/>
        <v>-0.21212121212121213</v>
      </c>
      <c r="N983" s="233">
        <f t="shared" si="134"/>
        <v>2.6460859977949284E-2</v>
      </c>
      <c r="O983" s="233">
        <f t="shared" si="135"/>
        <v>0.11308349769888232</v>
      </c>
      <c r="P983" s="233">
        <f t="shared" si="136"/>
        <v>-6.1470911086717893E-2</v>
      </c>
      <c r="Q983" s="233">
        <f t="shared" si="137"/>
        <v>-2.5325615050651229E-2</v>
      </c>
      <c r="R983" s="233">
        <f t="shared" si="138"/>
        <v>-2.9548989113530325E-2</v>
      </c>
      <c r="T983" s="64">
        <f t="shared" si="144"/>
        <v>8.6673889490791467E-3</v>
      </c>
    </row>
    <row r="984" spans="1:20" s="64" customFormat="1" ht="13">
      <c r="A984" s="426">
        <v>40879</v>
      </c>
      <c r="B984" s="228">
        <v>1866</v>
      </c>
      <c r="C984" s="293">
        <v>3409</v>
      </c>
      <c r="D984" s="228">
        <v>1701</v>
      </c>
      <c r="E984" s="228">
        <v>1335</v>
      </c>
      <c r="F984" s="228">
        <v>623</v>
      </c>
      <c r="G984" s="266"/>
      <c r="H984" s="233">
        <f t="shared" si="139"/>
        <v>-0.1110052405907575</v>
      </c>
      <c r="I984" s="233">
        <f t="shared" si="140"/>
        <v>0.17147766323024055</v>
      </c>
      <c r="J984" s="233">
        <f t="shared" si="141"/>
        <v>-0.2843920908708456</v>
      </c>
      <c r="K984" s="233">
        <f t="shared" si="142"/>
        <v>-0.12516382699868939</v>
      </c>
      <c r="L984" s="233">
        <f t="shared" si="143"/>
        <v>-0.21733668341708542</v>
      </c>
      <c r="N984" s="233">
        <f t="shared" si="134"/>
        <v>3.2650802434975097E-2</v>
      </c>
      <c r="O984" s="233">
        <f t="shared" si="135"/>
        <v>0.11807149885208265</v>
      </c>
      <c r="P984" s="233">
        <f t="shared" si="136"/>
        <v>-5.1839464882943144E-2</v>
      </c>
      <c r="Q984" s="233">
        <f t="shared" si="137"/>
        <v>-3.2608695652173912E-2</v>
      </c>
      <c r="R984" s="233">
        <f t="shared" si="138"/>
        <v>-2.5039123630672927E-2</v>
      </c>
      <c r="T984" s="64">
        <f t="shared" si="144"/>
        <v>2.1482277121374072E-3</v>
      </c>
    </row>
    <row r="985" spans="1:20" s="64" customFormat="1" ht="13">
      <c r="A985" s="426">
        <v>40882</v>
      </c>
      <c r="B985" s="228">
        <v>1856</v>
      </c>
      <c r="C985" s="293">
        <v>3390</v>
      </c>
      <c r="D985" s="228">
        <v>1693</v>
      </c>
      <c r="E985" s="228">
        <v>1322</v>
      </c>
      <c r="F985" s="228">
        <v>620</v>
      </c>
      <c r="G985" s="266"/>
      <c r="H985" s="233">
        <f t="shared" si="139"/>
        <v>-0.11450381679389313</v>
      </c>
      <c r="I985" s="233">
        <f t="shared" si="140"/>
        <v>0.18159637504356918</v>
      </c>
      <c r="J985" s="233">
        <f t="shared" si="141"/>
        <v>-0.28865546218487392</v>
      </c>
      <c r="K985" s="233">
        <f t="shared" si="142"/>
        <v>-0.14709677419354839</v>
      </c>
      <c r="L985" s="233">
        <f t="shared" si="143"/>
        <v>-0.22693266832917705</v>
      </c>
      <c r="N985" s="233">
        <f t="shared" si="134"/>
        <v>2.5981205085682697E-2</v>
      </c>
      <c r="O985" s="233">
        <f t="shared" si="135"/>
        <v>9.9578332792734356E-2</v>
      </c>
      <c r="P985" s="233">
        <f t="shared" si="136"/>
        <v>-4.3502824858757061E-2</v>
      </c>
      <c r="Q985" s="233">
        <f t="shared" si="137"/>
        <v>-4.0638606676342524E-2</v>
      </c>
      <c r="R985" s="233">
        <f t="shared" si="138"/>
        <v>-2.3622047244094488E-2</v>
      </c>
      <c r="T985" s="64">
        <f t="shared" si="144"/>
        <v>-5.3590568060021271E-3</v>
      </c>
    </row>
    <row r="986" spans="1:20" s="64" customFormat="1" ht="13">
      <c r="A986" s="426">
        <v>40883</v>
      </c>
      <c r="B986" s="228">
        <v>1848</v>
      </c>
      <c r="C986" s="293">
        <v>3387</v>
      </c>
      <c r="D986" s="228">
        <v>1690</v>
      </c>
      <c r="E986" s="228">
        <v>1300</v>
      </c>
      <c r="F986" s="228">
        <v>617</v>
      </c>
      <c r="G986" s="266"/>
      <c r="H986" s="233">
        <f t="shared" si="139"/>
        <v>-0.13361462728551335</v>
      </c>
      <c r="I986" s="233">
        <f t="shared" si="140"/>
        <v>0.16032887975334018</v>
      </c>
      <c r="J986" s="233">
        <f t="shared" si="141"/>
        <v>-0.29140461215932911</v>
      </c>
      <c r="K986" s="233">
        <f t="shared" si="142"/>
        <v>-0.17144678138942002</v>
      </c>
      <c r="L986" s="233">
        <f t="shared" si="143"/>
        <v>-0.2373300370828183</v>
      </c>
      <c r="N986" s="233">
        <f t="shared" si="134"/>
        <v>1.0940919037199124E-2</v>
      </c>
      <c r="O986" s="233">
        <f t="shared" si="135"/>
        <v>5.9099437148217637E-2</v>
      </c>
      <c r="P986" s="233">
        <f t="shared" si="136"/>
        <v>-3.4285714285714287E-2</v>
      </c>
      <c r="Q986" s="233">
        <f t="shared" si="137"/>
        <v>-4.8316251830161056E-2</v>
      </c>
      <c r="R986" s="233">
        <f t="shared" si="138"/>
        <v>-2.2187004754358162E-2</v>
      </c>
      <c r="T986" s="64">
        <f t="shared" si="144"/>
        <v>-4.3103448275861878E-3</v>
      </c>
    </row>
    <row r="987" spans="1:20" s="64" customFormat="1" ht="13">
      <c r="A987" s="426">
        <v>40884</v>
      </c>
      <c r="B987" s="228">
        <v>1849</v>
      </c>
      <c r="C987" s="293">
        <v>3405</v>
      </c>
      <c r="D987" s="228">
        <v>1687</v>
      </c>
      <c r="E987" s="228">
        <v>1278</v>
      </c>
      <c r="F987" s="228">
        <v>612</v>
      </c>
      <c r="G987" s="266"/>
      <c r="H987" s="233">
        <f t="shared" si="139"/>
        <v>-0.14714022140221403</v>
      </c>
      <c r="I987" s="233">
        <f t="shared" si="140"/>
        <v>0.1414683204827355</v>
      </c>
      <c r="J987" s="233">
        <f t="shared" si="141"/>
        <v>-0.29177162048698574</v>
      </c>
      <c r="K987" s="233">
        <f t="shared" si="142"/>
        <v>-0.19774011299435029</v>
      </c>
      <c r="L987" s="233">
        <f t="shared" si="143"/>
        <v>-0.25</v>
      </c>
      <c r="N987" s="233">
        <f t="shared" si="134"/>
        <v>1.6251354279523294E-3</v>
      </c>
      <c r="O987" s="233">
        <f t="shared" si="135"/>
        <v>3.2443905397210433E-2</v>
      </c>
      <c r="P987" s="233">
        <f t="shared" si="136"/>
        <v>-2.3161551823972205E-2</v>
      </c>
      <c r="Q987" s="233">
        <f t="shared" si="137"/>
        <v>-5.9602649006622516E-2</v>
      </c>
      <c r="R987" s="233">
        <f t="shared" si="138"/>
        <v>-2.0799999999999999E-2</v>
      </c>
      <c r="T987" s="64">
        <f t="shared" si="144"/>
        <v>5.4112554112561995E-4</v>
      </c>
    </row>
    <row r="988" spans="1:20" s="64" customFormat="1" ht="13">
      <c r="A988" s="426">
        <v>40885</v>
      </c>
      <c r="B988" s="228">
        <v>1882</v>
      </c>
      <c r="C988" s="293">
        <v>3529</v>
      </c>
      <c r="D988" s="228">
        <v>1693</v>
      </c>
      <c r="E988" s="228">
        <v>1248</v>
      </c>
      <c r="F988" s="228">
        <v>606</v>
      </c>
      <c r="G988" s="266"/>
      <c r="H988" s="233">
        <f t="shared" si="139"/>
        <v>-0.13630105553005967</v>
      </c>
      <c r="I988" s="233">
        <f t="shared" si="140"/>
        <v>0.18145296283896886</v>
      </c>
      <c r="J988" s="233">
        <f t="shared" si="141"/>
        <v>-0.2898489932885906</v>
      </c>
      <c r="K988" s="233">
        <f t="shared" si="142"/>
        <v>-0.22484472049689441</v>
      </c>
      <c r="L988" s="233">
        <f t="shared" si="143"/>
        <v>-0.26007326007326009</v>
      </c>
      <c r="N988" s="233">
        <f t="shared" si="134"/>
        <v>1.0741138560687433E-2</v>
      </c>
      <c r="O988" s="233">
        <f t="shared" si="135"/>
        <v>4.2232722976963968E-2</v>
      </c>
      <c r="P988" s="233">
        <f t="shared" si="136"/>
        <v>-9.9415204678362581E-3</v>
      </c>
      <c r="Q988" s="233">
        <f t="shared" si="137"/>
        <v>-7.3496659242761692E-2</v>
      </c>
      <c r="R988" s="233">
        <f t="shared" si="138"/>
        <v>-2.8846153846153848E-2</v>
      </c>
      <c r="T988" s="64">
        <f t="shared" si="144"/>
        <v>1.7847485127095775E-2</v>
      </c>
    </row>
    <row r="989" spans="1:20" s="64" customFormat="1" ht="13">
      <c r="A989" s="426">
        <v>40886</v>
      </c>
      <c r="B989" s="228">
        <v>1922</v>
      </c>
      <c r="C989" s="293">
        <v>3697</v>
      </c>
      <c r="D989" s="228">
        <v>1713</v>
      </c>
      <c r="E989" s="228">
        <v>1230</v>
      </c>
      <c r="F989" s="228">
        <v>602</v>
      </c>
      <c r="G989" s="266"/>
      <c r="H989" s="233">
        <f t="shared" si="139"/>
        <v>-0.1155085135757018</v>
      </c>
      <c r="I989" s="233">
        <f t="shared" si="140"/>
        <v>0.26220553089791737</v>
      </c>
      <c r="J989" s="233">
        <f t="shared" si="141"/>
        <v>-0.28145973154362414</v>
      </c>
      <c r="K989" s="233">
        <f t="shared" si="142"/>
        <v>-0.24261083743842365</v>
      </c>
      <c r="L989" s="233">
        <f t="shared" si="143"/>
        <v>-0.26674786845310594</v>
      </c>
      <c r="N989" s="233">
        <f t="shared" ref="N989:N1020" si="145">((B989-(LOOKUP(A984,B984)))/(LOOKUP(A984,B984)))</f>
        <v>3.0010718113612004E-2</v>
      </c>
      <c r="O989" s="233">
        <f t="shared" ref="O989:O1020" si="146">((C989-(LOOKUP(A984,C984)))/(LOOKUP(A984,C984)))</f>
        <v>8.4482252860076268E-2</v>
      </c>
      <c r="P989" s="233">
        <f t="shared" ref="P989:P1020" si="147">((D989-(LOOKUP(A984,D984)))/(LOOKUP(A984,D984)))</f>
        <v>7.0546737213403876E-3</v>
      </c>
      <c r="Q989" s="233">
        <f t="shared" ref="Q989:Q1020" si="148">((E989-(LOOKUP(A984,E984)))/(LOOKUP(A984,E984)))</f>
        <v>-7.8651685393258425E-2</v>
      </c>
      <c r="R989" s="233">
        <f t="shared" ref="R989:R1020" si="149">((F989-(LOOKUP(A984,F984)))/(LOOKUP(A984,F984)))</f>
        <v>-3.3707865168539325E-2</v>
      </c>
      <c r="T989" s="64">
        <f t="shared" si="144"/>
        <v>2.1253985122210439E-2</v>
      </c>
    </row>
    <row r="990" spans="1:20" s="64" customFormat="1" ht="13">
      <c r="A990" s="426">
        <v>40889</v>
      </c>
      <c r="B990" s="228">
        <v>1930</v>
      </c>
      <c r="C990" s="293">
        <v>3725</v>
      </c>
      <c r="D990" s="228">
        <v>1733</v>
      </c>
      <c r="E990" s="228">
        <v>1218</v>
      </c>
      <c r="F990" s="228">
        <v>599</v>
      </c>
      <c r="G990" s="266"/>
      <c r="H990" s="233">
        <f t="shared" si="139"/>
        <v>-9.9813432835820892E-2</v>
      </c>
      <c r="I990" s="233">
        <f t="shared" si="140"/>
        <v>0.31532485875706212</v>
      </c>
      <c r="J990" s="233">
        <f t="shared" si="141"/>
        <v>-0.27367979882648785</v>
      </c>
      <c r="K990" s="233">
        <f t="shared" si="142"/>
        <v>-0.25550122249388751</v>
      </c>
      <c r="L990" s="233">
        <f t="shared" si="143"/>
        <v>-0.27128953771289538</v>
      </c>
      <c r="N990" s="233">
        <f t="shared" si="145"/>
        <v>3.9870689655172417E-2</v>
      </c>
      <c r="O990" s="233">
        <f t="shared" si="146"/>
        <v>9.8820058997050153E-2</v>
      </c>
      <c r="P990" s="233">
        <f t="shared" si="147"/>
        <v>2.3626698168930892E-2</v>
      </c>
      <c r="Q990" s="233">
        <f t="shared" si="148"/>
        <v>-7.8668683812405452E-2</v>
      </c>
      <c r="R990" s="233">
        <f t="shared" si="149"/>
        <v>-3.3870967741935487E-2</v>
      </c>
      <c r="T990" s="64">
        <f t="shared" si="144"/>
        <v>4.1623309053069324E-3</v>
      </c>
    </row>
    <row r="991" spans="1:20" s="64" customFormat="1" ht="13">
      <c r="A991" s="426">
        <v>40890</v>
      </c>
      <c r="B991" s="228">
        <v>1922</v>
      </c>
      <c r="C991" s="293">
        <v>3695</v>
      </c>
      <c r="D991" s="228">
        <v>1751</v>
      </c>
      <c r="E991" s="228">
        <v>1206</v>
      </c>
      <c r="F991" s="228">
        <v>597</v>
      </c>
      <c r="G991" s="266"/>
      <c r="H991" s="233">
        <f t="shared" si="139"/>
        <v>-8.9531027948839409E-2</v>
      </c>
      <c r="I991" s="233">
        <f t="shared" si="140"/>
        <v>0.35298425485170265</v>
      </c>
      <c r="J991" s="233">
        <f t="shared" si="141"/>
        <v>-0.26304713804713803</v>
      </c>
      <c r="K991" s="233">
        <f t="shared" si="142"/>
        <v>-0.27085852478839179</v>
      </c>
      <c r="L991" s="233">
        <f t="shared" si="143"/>
        <v>-0.27636363636363637</v>
      </c>
      <c r="N991" s="233">
        <f t="shared" si="145"/>
        <v>4.004329004329004E-2</v>
      </c>
      <c r="O991" s="233">
        <f t="shared" si="146"/>
        <v>9.0935931502804837E-2</v>
      </c>
      <c r="P991" s="233">
        <f t="shared" si="147"/>
        <v>3.609467455621302E-2</v>
      </c>
      <c r="Q991" s="233">
        <f t="shared" si="148"/>
        <v>-7.2307692307692309E-2</v>
      </c>
      <c r="R991" s="233">
        <f t="shared" si="149"/>
        <v>-3.2414910858995137E-2</v>
      </c>
      <c r="T991" s="64">
        <f t="shared" si="144"/>
        <v>-4.1450777202072242E-3</v>
      </c>
    </row>
    <row r="992" spans="1:20" s="64" customFormat="1" ht="13">
      <c r="A992" s="426">
        <v>40891</v>
      </c>
      <c r="B992" s="228">
        <v>1912</v>
      </c>
      <c r="C992" s="293">
        <v>3652</v>
      </c>
      <c r="D992" s="228">
        <v>1765</v>
      </c>
      <c r="E992" s="228">
        <v>1202</v>
      </c>
      <c r="F992" s="228">
        <v>594</v>
      </c>
      <c r="G992" s="266"/>
      <c r="H992" s="233">
        <f t="shared" si="139"/>
        <v>-8.7350835322195702E-2</v>
      </c>
      <c r="I992" s="233">
        <f t="shared" si="140"/>
        <v>0.35560504825538231</v>
      </c>
      <c r="J992" s="233">
        <f t="shared" si="141"/>
        <v>-0.25116673737802292</v>
      </c>
      <c r="K992" s="233">
        <f t="shared" si="142"/>
        <v>-0.28023952095808385</v>
      </c>
      <c r="L992" s="233">
        <f t="shared" si="143"/>
        <v>-0.28433734939759037</v>
      </c>
      <c r="N992" s="233">
        <f t="shared" si="145"/>
        <v>3.4072471606273663E-2</v>
      </c>
      <c r="O992" s="233">
        <f t="shared" si="146"/>
        <v>7.2540381791483116E-2</v>
      </c>
      <c r="P992" s="233">
        <f t="shared" si="147"/>
        <v>4.6235921754593956E-2</v>
      </c>
      <c r="Q992" s="233">
        <f t="shared" si="148"/>
        <v>-5.9467918622848198E-2</v>
      </c>
      <c r="R992" s="233">
        <f t="shared" si="149"/>
        <v>-2.9411764705882353E-2</v>
      </c>
      <c r="T992" s="64">
        <f t="shared" si="144"/>
        <v>-5.202913631633721E-3</v>
      </c>
    </row>
    <row r="993" spans="1:20" s="64" customFormat="1" ht="13">
      <c r="A993" s="426">
        <v>40892</v>
      </c>
      <c r="B993" s="228">
        <v>1889</v>
      </c>
      <c r="C993" s="293">
        <v>3571</v>
      </c>
      <c r="D993" s="228">
        <v>1772</v>
      </c>
      <c r="E993" s="228">
        <v>1196</v>
      </c>
      <c r="F993" s="228">
        <v>590</v>
      </c>
      <c r="G993" s="266"/>
      <c r="H993" s="233">
        <f t="shared" si="139"/>
        <v>-9.0077071290944125E-2</v>
      </c>
      <c r="I993" s="233">
        <f t="shared" si="140"/>
        <v>0.34096883214419826</v>
      </c>
      <c r="J993" s="233">
        <f t="shared" si="141"/>
        <v>-0.2371932845458459</v>
      </c>
      <c r="K993" s="233">
        <f t="shared" si="142"/>
        <v>-0.2868217054263566</v>
      </c>
      <c r="L993" s="233">
        <f t="shared" si="143"/>
        <v>-0.29256594724220625</v>
      </c>
      <c r="N993" s="233">
        <f t="shared" si="145"/>
        <v>3.7194473963868225E-3</v>
      </c>
      <c r="O993" s="233">
        <f t="shared" si="146"/>
        <v>1.1901388495324454E-2</v>
      </c>
      <c r="P993" s="233">
        <f t="shared" si="147"/>
        <v>4.666272888363851E-2</v>
      </c>
      <c r="Q993" s="233">
        <f t="shared" si="148"/>
        <v>-4.1666666666666664E-2</v>
      </c>
      <c r="R993" s="233">
        <f t="shared" si="149"/>
        <v>-2.6402640264026403E-2</v>
      </c>
      <c r="T993" s="64">
        <f t="shared" si="144"/>
        <v>-1.2029288702928853E-2</v>
      </c>
    </row>
    <row r="994" spans="1:20" s="64" customFormat="1" ht="13">
      <c r="A994" s="426">
        <v>40893</v>
      </c>
      <c r="B994" s="228">
        <v>1888</v>
      </c>
      <c r="C994" s="293">
        <v>3572</v>
      </c>
      <c r="D994" s="228">
        <v>1775</v>
      </c>
      <c r="E994" s="228">
        <v>1193</v>
      </c>
      <c r="F994" s="228">
        <v>588</v>
      </c>
      <c r="G994" s="266"/>
      <c r="H994" s="233">
        <f t="shared" si="139"/>
        <v>-8.7481875302078294E-2</v>
      </c>
      <c r="I994" s="233">
        <f t="shared" si="140"/>
        <v>0.33482810164424515</v>
      </c>
      <c r="J994" s="233">
        <f t="shared" si="141"/>
        <v>-0.22455220620358235</v>
      </c>
      <c r="K994" s="233">
        <f t="shared" si="142"/>
        <v>-0.28903456495828367</v>
      </c>
      <c r="L994" s="233">
        <f t="shared" si="143"/>
        <v>-0.29665071770334928</v>
      </c>
      <c r="N994" s="233">
        <f t="shared" si="145"/>
        <v>-1.7689906347554629E-2</v>
      </c>
      <c r="O994" s="233">
        <f t="shared" si="146"/>
        <v>-3.3811198268866652E-2</v>
      </c>
      <c r="P994" s="233">
        <f t="shared" si="147"/>
        <v>3.6193812025685931E-2</v>
      </c>
      <c r="Q994" s="233">
        <f t="shared" si="148"/>
        <v>-3.0081300813008131E-2</v>
      </c>
      <c r="R994" s="233">
        <f t="shared" si="149"/>
        <v>-2.3255813953488372E-2</v>
      </c>
      <c r="T994" s="64">
        <f t="shared" si="144"/>
        <v>-5.2938062466911795E-4</v>
      </c>
    </row>
    <row r="995" spans="1:20" s="64" customFormat="1" ht="13">
      <c r="A995" s="426">
        <v>40896</v>
      </c>
      <c r="B995" s="228">
        <v>1885</v>
      </c>
      <c r="C995" s="293">
        <v>3571</v>
      </c>
      <c r="D995" s="228">
        <v>1775</v>
      </c>
      <c r="E995" s="228">
        <v>1188</v>
      </c>
      <c r="F995" s="228">
        <v>585</v>
      </c>
      <c r="G995" s="266"/>
      <c r="H995" s="233">
        <f t="shared" si="139"/>
        <v>-7.9140205178309719E-2</v>
      </c>
      <c r="I995" s="233">
        <f t="shared" si="140"/>
        <v>0.32899144026795685</v>
      </c>
      <c r="J995" s="233">
        <f t="shared" si="141"/>
        <v>-0.20546105640107432</v>
      </c>
      <c r="K995" s="233">
        <f t="shared" si="142"/>
        <v>-0.28390596745027125</v>
      </c>
      <c r="L995" s="233">
        <f t="shared" si="143"/>
        <v>-0.29940119760479039</v>
      </c>
      <c r="N995" s="233">
        <f t="shared" si="145"/>
        <v>-2.3316062176165803E-2</v>
      </c>
      <c r="O995" s="233">
        <f t="shared" si="146"/>
        <v>-4.1342281879194628E-2</v>
      </c>
      <c r="P995" s="233">
        <f t="shared" si="147"/>
        <v>2.4235429890363532E-2</v>
      </c>
      <c r="Q995" s="233">
        <f t="shared" si="148"/>
        <v>-2.4630541871921183E-2</v>
      </c>
      <c r="R995" s="233">
        <f t="shared" si="149"/>
        <v>-2.337228714524207E-2</v>
      </c>
      <c r="T995" s="64">
        <f t="shared" si="144"/>
        <v>-1.5889830508474256E-3</v>
      </c>
    </row>
    <row r="996" spans="1:20" s="64" customFormat="1" ht="13">
      <c r="A996" s="426">
        <v>40897</v>
      </c>
      <c r="B996" s="228">
        <v>1878</v>
      </c>
      <c r="C996" s="293">
        <v>3565</v>
      </c>
      <c r="D996" s="228">
        <v>1758</v>
      </c>
      <c r="E996" s="228">
        <v>1187</v>
      </c>
      <c r="F996" s="228">
        <v>583</v>
      </c>
      <c r="G996" s="266"/>
      <c r="H996" s="233">
        <f t="shared" si="139"/>
        <v>-7.3964497041420121E-2</v>
      </c>
      <c r="I996" s="233">
        <f t="shared" si="140"/>
        <v>0.31598375784422295</v>
      </c>
      <c r="J996" s="233">
        <f t="shared" si="141"/>
        <v>-0.18118304611085234</v>
      </c>
      <c r="K996" s="233">
        <f t="shared" si="142"/>
        <v>-0.27710109622411694</v>
      </c>
      <c r="L996" s="233">
        <f t="shared" si="143"/>
        <v>-0.3034647550776583</v>
      </c>
      <c r="N996" s="233">
        <f t="shared" si="145"/>
        <v>-2.2892819979188347E-2</v>
      </c>
      <c r="O996" s="233">
        <f t="shared" si="146"/>
        <v>-3.5182679296346414E-2</v>
      </c>
      <c r="P996" s="233">
        <f t="shared" si="147"/>
        <v>3.9977155910908054E-3</v>
      </c>
      <c r="Q996" s="233">
        <f t="shared" si="148"/>
        <v>-1.5754560530679935E-2</v>
      </c>
      <c r="R996" s="233">
        <f t="shared" si="149"/>
        <v>-2.3450586264656615E-2</v>
      </c>
      <c r="T996" s="64">
        <f t="shared" si="144"/>
        <v>-3.7135278514588421E-3</v>
      </c>
    </row>
    <row r="997" spans="1:20" s="64" customFormat="1" ht="13">
      <c r="A997" s="426">
        <v>40898</v>
      </c>
      <c r="B997" s="228">
        <v>1856</v>
      </c>
      <c r="C997" s="293">
        <v>3526</v>
      </c>
      <c r="D997" s="228">
        <v>1720</v>
      </c>
      <c r="E997" s="228">
        <v>1187</v>
      </c>
      <c r="F997" s="228">
        <v>581</v>
      </c>
      <c r="G997" s="266"/>
      <c r="H997" s="233">
        <f t="shared" si="139"/>
        <v>-7.1535767883941975E-2</v>
      </c>
      <c r="I997" s="233">
        <f t="shared" si="140"/>
        <v>0.29489533602644141</v>
      </c>
      <c r="J997" s="233">
        <f t="shared" si="141"/>
        <v>-0.15562101129111439</v>
      </c>
      <c r="K997" s="233">
        <f t="shared" si="142"/>
        <v>-0.26410415375077495</v>
      </c>
      <c r="L997" s="233">
        <f t="shared" si="143"/>
        <v>-0.30750893921334921</v>
      </c>
      <c r="N997" s="233">
        <f t="shared" si="145"/>
        <v>-2.9288702928870293E-2</v>
      </c>
      <c r="O997" s="233">
        <f t="shared" si="146"/>
        <v>-3.4501642935377878E-2</v>
      </c>
      <c r="P997" s="233">
        <f t="shared" si="147"/>
        <v>-2.5495750708215296E-2</v>
      </c>
      <c r="Q997" s="233">
        <f t="shared" si="148"/>
        <v>-1.2479201331114808E-2</v>
      </c>
      <c r="R997" s="233">
        <f t="shared" si="149"/>
        <v>-2.1885521885521887E-2</v>
      </c>
      <c r="T997" s="64">
        <f t="shared" si="144"/>
        <v>-1.1714589989350377E-2</v>
      </c>
    </row>
    <row r="998" spans="1:20" s="64" customFormat="1" ht="13">
      <c r="A998" s="426">
        <v>40899</v>
      </c>
      <c r="B998" s="228">
        <v>1787</v>
      </c>
      <c r="C998" s="293">
        <v>3406</v>
      </c>
      <c r="D998" s="228">
        <v>1676</v>
      </c>
      <c r="E998" s="228">
        <v>1183</v>
      </c>
      <c r="F998" s="228">
        <v>578</v>
      </c>
      <c r="G998" s="266"/>
      <c r="H998" s="233">
        <f t="shared" si="139"/>
        <v>-8.5933503836317135E-2</v>
      </c>
      <c r="I998" s="233">
        <f t="shared" si="140"/>
        <v>0.27517783601647322</v>
      </c>
      <c r="J998" s="233">
        <f t="shared" si="141"/>
        <v>-0.14314928425357873</v>
      </c>
      <c r="K998" s="233">
        <f t="shared" si="142"/>
        <v>-0.25221238938053098</v>
      </c>
      <c r="L998" s="233">
        <f t="shared" si="143"/>
        <v>-0.31026252983293556</v>
      </c>
      <c r="N998" s="233">
        <f t="shared" si="145"/>
        <v>-5.3996823716251988E-2</v>
      </c>
      <c r="O998" s="233">
        <f t="shared" si="146"/>
        <v>-4.6205544665359845E-2</v>
      </c>
      <c r="P998" s="233">
        <f t="shared" si="147"/>
        <v>-5.4176072234762979E-2</v>
      </c>
      <c r="Q998" s="233">
        <f t="shared" si="148"/>
        <v>-1.0869565217391304E-2</v>
      </c>
      <c r="R998" s="233">
        <f t="shared" si="149"/>
        <v>-2.0338983050847456E-2</v>
      </c>
      <c r="T998" s="64">
        <f t="shared" si="144"/>
        <v>-3.717672413793105E-2</v>
      </c>
    </row>
    <row r="999" spans="1:20" s="64" customFormat="1" ht="13">
      <c r="A999" s="426">
        <v>40900</v>
      </c>
      <c r="B999" s="228">
        <v>1738</v>
      </c>
      <c r="C999" s="293">
        <v>3287</v>
      </c>
      <c r="D999" s="228">
        <v>1645</v>
      </c>
      <c r="E999" s="228">
        <v>1176</v>
      </c>
      <c r="F999" s="228">
        <v>577</v>
      </c>
      <c r="G999" s="266"/>
      <c r="H999" s="233">
        <f t="shared" si="139"/>
        <v>-7.8472958642629903E-2</v>
      </c>
      <c r="I999" s="233">
        <f t="shared" si="140"/>
        <v>0.28549080954243256</v>
      </c>
      <c r="J999" s="233">
        <f t="shared" si="141"/>
        <v>-0.13054968287526428</v>
      </c>
      <c r="K999" s="233">
        <f t="shared" si="142"/>
        <v>-0.24372990353697749</v>
      </c>
      <c r="L999" s="233">
        <f t="shared" si="143"/>
        <v>-0.30980861244019137</v>
      </c>
      <c r="N999" s="233">
        <f t="shared" si="145"/>
        <v>-7.9449152542372878E-2</v>
      </c>
      <c r="O999" s="233">
        <f t="shared" si="146"/>
        <v>-7.9787234042553196E-2</v>
      </c>
      <c r="P999" s="233">
        <f t="shared" si="147"/>
        <v>-7.3239436619718309E-2</v>
      </c>
      <c r="Q999" s="233">
        <f t="shared" si="148"/>
        <v>-1.4249790444258172E-2</v>
      </c>
      <c r="R999" s="233">
        <f t="shared" si="149"/>
        <v>-1.8707482993197279E-2</v>
      </c>
      <c r="T999" s="64">
        <f t="shared" si="144"/>
        <v>-2.7420257414661475E-2</v>
      </c>
    </row>
    <row r="1000" spans="1:20" s="64" customFormat="1" ht="13">
      <c r="A1000" s="426">
        <v>40911</v>
      </c>
      <c r="B1000" s="228">
        <v>1624</v>
      </c>
      <c r="C1000" s="293">
        <v>2955</v>
      </c>
      <c r="D1000" s="228">
        <v>1619</v>
      </c>
      <c r="E1000" s="228">
        <v>1158</v>
      </c>
      <c r="F1000" s="228">
        <v>570</v>
      </c>
      <c r="G1000" s="266"/>
      <c r="H1000" s="233">
        <f t="shared" si="139"/>
        <v>-0.11256830601092896</v>
      </c>
      <c r="I1000" s="233">
        <f t="shared" si="140"/>
        <v>0.21106557377049182</v>
      </c>
      <c r="J1000" s="233">
        <f t="shared" si="141"/>
        <v>-0.13561131873998933</v>
      </c>
      <c r="K1000" s="233">
        <f t="shared" si="142"/>
        <v>-0.24756335282651071</v>
      </c>
      <c r="L1000" s="233">
        <f t="shared" si="143"/>
        <v>-0.31736526946107785</v>
      </c>
      <c r="N1000" s="233">
        <f t="shared" si="145"/>
        <v>-0.13846153846153847</v>
      </c>
      <c r="O1000" s="233">
        <f t="shared" si="146"/>
        <v>-0.17250070008401008</v>
      </c>
      <c r="P1000" s="233">
        <f t="shared" si="147"/>
        <v>-8.7887323943661971E-2</v>
      </c>
      <c r="Q1000" s="233">
        <f t="shared" si="148"/>
        <v>-2.5252525252525252E-2</v>
      </c>
      <c r="R1000" s="233">
        <f t="shared" si="149"/>
        <v>-2.564102564102564E-2</v>
      </c>
      <c r="T1000" s="64">
        <f t="shared" si="144"/>
        <v>-6.5592635212888384E-2</v>
      </c>
    </row>
    <row r="1001" spans="1:20" s="64" customFormat="1" ht="13">
      <c r="A1001" s="426">
        <v>40912</v>
      </c>
      <c r="B1001" s="228">
        <v>1552</v>
      </c>
      <c r="C1001" s="293">
        <v>2768</v>
      </c>
      <c r="D1001" s="228">
        <v>1599</v>
      </c>
      <c r="E1001" s="228">
        <v>1140</v>
      </c>
      <c r="F1001" s="228">
        <v>566</v>
      </c>
      <c r="G1001" s="266"/>
      <c r="H1001" s="233">
        <f t="shared" si="139"/>
        <v>-0.13537604456824512</v>
      </c>
      <c r="I1001" s="233">
        <f t="shared" si="140"/>
        <v>0.16351408154686844</v>
      </c>
      <c r="J1001" s="233">
        <f t="shared" si="141"/>
        <v>-0.13893376413570274</v>
      </c>
      <c r="K1001" s="233">
        <f t="shared" si="142"/>
        <v>-0.24851680949241925</v>
      </c>
      <c r="L1001" s="233">
        <f t="shared" si="143"/>
        <v>-0.32134292565947242</v>
      </c>
      <c r="N1001" s="233">
        <f t="shared" si="145"/>
        <v>-0.17358892438764642</v>
      </c>
      <c r="O1001" s="233">
        <f t="shared" si="146"/>
        <v>-0.22356241234221599</v>
      </c>
      <c r="P1001" s="233">
        <f t="shared" si="147"/>
        <v>-9.0443686006825938E-2</v>
      </c>
      <c r="Q1001" s="233">
        <f t="shared" si="148"/>
        <v>-3.9595619208087615E-2</v>
      </c>
      <c r="R1001" s="233">
        <f t="shared" si="149"/>
        <v>-2.9159519725557463E-2</v>
      </c>
      <c r="T1001" s="64">
        <f t="shared" si="144"/>
        <v>-4.4334975369458074E-2</v>
      </c>
    </row>
    <row r="1002" spans="1:20" s="64" customFormat="1" ht="13">
      <c r="A1002" s="426">
        <v>40913</v>
      </c>
      <c r="B1002" s="228">
        <v>1426</v>
      </c>
      <c r="C1002" s="293">
        <v>2471</v>
      </c>
      <c r="D1002" s="228">
        <v>1571</v>
      </c>
      <c r="E1002" s="228">
        <v>1125</v>
      </c>
      <c r="F1002" s="228">
        <v>563</v>
      </c>
      <c r="G1002" s="266"/>
      <c r="H1002" s="233">
        <f t="shared" si="139"/>
        <v>-0.19571347997743938</v>
      </c>
      <c r="I1002" s="233">
        <f t="shared" si="140"/>
        <v>5.3282182438192667E-2</v>
      </c>
      <c r="J1002" s="233">
        <f t="shared" si="141"/>
        <v>-0.14850948509485096</v>
      </c>
      <c r="K1002" s="233">
        <f t="shared" si="142"/>
        <v>-0.24648359008707302</v>
      </c>
      <c r="L1002" s="233">
        <f t="shared" si="143"/>
        <v>-0.32086851628468033</v>
      </c>
      <c r="N1002" s="233">
        <f t="shared" si="145"/>
        <v>-0.23168103448275862</v>
      </c>
      <c r="O1002" s="233">
        <f t="shared" si="146"/>
        <v>-0.29920589903573452</v>
      </c>
      <c r="P1002" s="233">
        <f t="shared" si="147"/>
        <v>-8.662790697674419E-2</v>
      </c>
      <c r="Q1002" s="233">
        <f t="shared" si="148"/>
        <v>-5.2232518955349617E-2</v>
      </c>
      <c r="R1002" s="233">
        <f t="shared" si="149"/>
        <v>-3.098106712564544E-2</v>
      </c>
      <c r="T1002" s="64">
        <f t="shared" si="144"/>
        <v>-8.1185567010309323E-2</v>
      </c>
    </row>
    <row r="1003" spans="1:20" s="64" customFormat="1" ht="13">
      <c r="A1003" s="426">
        <v>40914</v>
      </c>
      <c r="B1003" s="228">
        <v>1347</v>
      </c>
      <c r="C1003" s="293">
        <v>2304</v>
      </c>
      <c r="D1003" s="228">
        <v>1537</v>
      </c>
      <c r="E1003" s="228">
        <v>1112</v>
      </c>
      <c r="F1003" s="228">
        <v>559</v>
      </c>
      <c r="G1003" s="266"/>
      <c r="H1003" s="233">
        <f t="shared" ref="H1003:H1034" si="150">(B1003-B752)/B752</f>
        <v>-0.20437093916125221</v>
      </c>
      <c r="I1003" s="233">
        <f t="shared" ref="I1003:I1034" si="151">(C1003-C752)/C752</f>
        <v>8.3150984682713348E-3</v>
      </c>
      <c r="J1003" s="233">
        <f t="shared" ref="J1003:J1034" si="152">(D1003-D752)/D752</f>
        <v>-0.14516129032258066</v>
      </c>
      <c r="K1003" s="233">
        <f t="shared" ref="K1003:K1034" si="153">(E1003-E752)/E752</f>
        <v>-0.21745249824067558</v>
      </c>
      <c r="L1003" s="233">
        <f t="shared" ref="L1003:L1034" si="154">(F1003-F752)/F752</f>
        <v>-0.30731102850061959</v>
      </c>
      <c r="N1003" s="233">
        <f t="shared" si="145"/>
        <v>-0.24622271964185785</v>
      </c>
      <c r="O1003" s="233">
        <f t="shared" si="146"/>
        <v>-0.32354668232530825</v>
      </c>
      <c r="P1003" s="233">
        <f t="shared" si="147"/>
        <v>-8.2935560859188545E-2</v>
      </c>
      <c r="Q1003" s="233">
        <f t="shared" si="148"/>
        <v>-6.0016906170752324E-2</v>
      </c>
      <c r="R1003" s="233">
        <f t="shared" si="149"/>
        <v>-3.2871972318339097E-2</v>
      </c>
      <c r="T1003" s="64">
        <f t="shared" si="144"/>
        <v>-5.5399719495091149E-2</v>
      </c>
    </row>
    <row r="1004" spans="1:20" s="64" customFormat="1" ht="13">
      <c r="A1004" s="426">
        <v>40917</v>
      </c>
      <c r="B1004" s="228">
        <v>1308</v>
      </c>
      <c r="C1004" s="293">
        <v>2229</v>
      </c>
      <c r="D1004" s="228">
        <v>1506</v>
      </c>
      <c r="E1004" s="228">
        <v>1099</v>
      </c>
      <c r="F1004" s="228">
        <v>554</v>
      </c>
      <c r="G1004" s="266"/>
      <c r="H1004" s="233">
        <f t="shared" si="150"/>
        <v>-0.19309068476249228</v>
      </c>
      <c r="I1004" s="233">
        <f t="shared" si="151"/>
        <v>4.3051006083294339E-2</v>
      </c>
      <c r="J1004" s="233">
        <f t="shared" si="152"/>
        <v>-0.17434210526315788</v>
      </c>
      <c r="K1004" s="233">
        <f t="shared" si="153"/>
        <v>-0.20707070707070707</v>
      </c>
      <c r="L1004" s="233">
        <f t="shared" si="154"/>
        <v>-0.2960609911054638</v>
      </c>
      <c r="N1004" s="233">
        <f t="shared" si="145"/>
        <v>-0.24741081703107021</v>
      </c>
      <c r="O1004" s="233">
        <f t="shared" si="146"/>
        <v>-0.32187404928506236</v>
      </c>
      <c r="P1004" s="233">
        <f t="shared" si="147"/>
        <v>-8.4498480243161089E-2</v>
      </c>
      <c r="Q1004" s="233">
        <f t="shared" si="148"/>
        <v>-6.5476190476190479E-2</v>
      </c>
      <c r="R1004" s="233">
        <f t="shared" si="149"/>
        <v>-3.9861351819757362E-2</v>
      </c>
      <c r="T1004" s="64">
        <f t="shared" si="144"/>
        <v>-2.8953229398663738E-2</v>
      </c>
    </row>
    <row r="1005" spans="1:20" s="64" customFormat="1" ht="13">
      <c r="A1005" s="426">
        <v>40918</v>
      </c>
      <c r="B1005" s="228">
        <v>1258</v>
      </c>
      <c r="C1005" s="293">
        <v>2115</v>
      </c>
      <c r="D1005" s="228">
        <v>1455</v>
      </c>
      <c r="E1005" s="228">
        <v>1082</v>
      </c>
      <c r="F1005" s="228">
        <v>552</v>
      </c>
      <c r="G1005" s="266"/>
      <c r="H1005" s="233">
        <f t="shared" si="150"/>
        <v>-0.18523316062176165</v>
      </c>
      <c r="I1005" s="233">
        <f t="shared" si="151"/>
        <v>7.7432501273560883E-2</v>
      </c>
      <c r="J1005" s="233">
        <f t="shared" si="152"/>
        <v>-0.22688629117959616</v>
      </c>
      <c r="K1005" s="233">
        <f t="shared" si="153"/>
        <v>-0.19970414201183431</v>
      </c>
      <c r="L1005" s="233">
        <f t="shared" si="154"/>
        <v>-0.2868217054263566</v>
      </c>
      <c r="N1005" s="233">
        <f t="shared" si="145"/>
        <v>-0.22536945812807882</v>
      </c>
      <c r="O1005" s="233">
        <f t="shared" si="146"/>
        <v>-0.28426395939086296</v>
      </c>
      <c r="P1005" s="233">
        <f t="shared" si="147"/>
        <v>-0.1012970969734404</v>
      </c>
      <c r="Q1005" s="233">
        <f t="shared" si="148"/>
        <v>-6.563039723661486E-2</v>
      </c>
      <c r="R1005" s="233">
        <f t="shared" si="149"/>
        <v>-3.1578947368421054E-2</v>
      </c>
      <c r="T1005" s="64">
        <f t="shared" si="144"/>
        <v>-3.8226299694189558E-2</v>
      </c>
    </row>
    <row r="1006" spans="1:20" s="64" customFormat="1" ht="13">
      <c r="A1006" s="426">
        <v>40919</v>
      </c>
      <c r="B1006" s="228">
        <v>1193</v>
      </c>
      <c r="C1006" s="293">
        <v>1992</v>
      </c>
      <c r="D1006" s="228">
        <v>1393</v>
      </c>
      <c r="E1006" s="228">
        <v>1035</v>
      </c>
      <c r="F1006" s="228">
        <v>548</v>
      </c>
      <c r="G1006" s="266"/>
      <c r="H1006" s="233">
        <f t="shared" si="150"/>
        <v>-0.21461487820934824</v>
      </c>
      <c r="I1006" s="233">
        <f t="shared" si="151"/>
        <v>6.8096514745308312E-2</v>
      </c>
      <c r="J1006" s="233">
        <f t="shared" si="152"/>
        <v>-0.28047520661157027</v>
      </c>
      <c r="K1006" s="233">
        <f t="shared" si="153"/>
        <v>-0.22818791946308725</v>
      </c>
      <c r="L1006" s="233">
        <f t="shared" si="154"/>
        <v>-0.2883116883116883</v>
      </c>
      <c r="N1006" s="233">
        <f t="shared" si="145"/>
        <v>-0.23131443298969073</v>
      </c>
      <c r="O1006" s="233">
        <f t="shared" si="146"/>
        <v>-0.28034682080924855</v>
      </c>
      <c r="P1006" s="233">
        <f t="shared" si="147"/>
        <v>-0.1288305190744215</v>
      </c>
      <c r="Q1006" s="233">
        <f t="shared" si="148"/>
        <v>-9.2105263157894732E-2</v>
      </c>
      <c r="R1006" s="233">
        <f t="shared" si="149"/>
        <v>-3.1802120141342753E-2</v>
      </c>
      <c r="T1006" s="64">
        <f t="shared" si="144"/>
        <v>-5.1669316375198782E-2</v>
      </c>
    </row>
    <row r="1007" spans="1:20" s="64" customFormat="1" ht="13">
      <c r="A1007" s="426">
        <v>40920</v>
      </c>
      <c r="B1007" s="228">
        <v>1105</v>
      </c>
      <c r="C1007" s="293">
        <v>1798</v>
      </c>
      <c r="D1007" s="228">
        <v>1338</v>
      </c>
      <c r="E1007" s="228">
        <v>999</v>
      </c>
      <c r="F1007" s="228">
        <v>541</v>
      </c>
      <c r="G1007" s="266"/>
      <c r="H1007" s="233">
        <f t="shared" si="150"/>
        <v>-0.2608695652173913</v>
      </c>
      <c r="I1007" s="233">
        <f t="shared" si="151"/>
        <v>5.5928411633109623E-3</v>
      </c>
      <c r="J1007" s="233">
        <f t="shared" si="152"/>
        <v>-0.31873727087576376</v>
      </c>
      <c r="K1007" s="233">
        <f t="shared" si="153"/>
        <v>-0.25724907063197028</v>
      </c>
      <c r="L1007" s="233">
        <f t="shared" si="154"/>
        <v>-0.29281045751633988</v>
      </c>
      <c r="N1007" s="233">
        <f t="shared" si="145"/>
        <v>-0.22510518934081347</v>
      </c>
      <c r="O1007" s="233">
        <f t="shared" si="146"/>
        <v>-0.27235936867664912</v>
      </c>
      <c r="P1007" s="233">
        <f t="shared" si="147"/>
        <v>-0.14831317632081475</v>
      </c>
      <c r="Q1007" s="233">
        <f t="shared" si="148"/>
        <v>-0.112</v>
      </c>
      <c r="R1007" s="233">
        <f t="shared" si="149"/>
        <v>-3.9076376554174071E-2</v>
      </c>
      <c r="T1007" s="64">
        <f t="shared" si="144"/>
        <v>-7.376362112321877E-2</v>
      </c>
    </row>
    <row r="1008" spans="1:20" s="64" customFormat="1" ht="13">
      <c r="A1008" s="426">
        <v>40921</v>
      </c>
      <c r="B1008" s="228">
        <v>1053</v>
      </c>
      <c r="C1008" s="293">
        <v>1723</v>
      </c>
      <c r="D1008" s="228">
        <v>1264</v>
      </c>
      <c r="E1008" s="228">
        <v>971</v>
      </c>
      <c r="F1008" s="228">
        <v>533</v>
      </c>
      <c r="G1008" s="266"/>
      <c r="H1008" s="233">
        <f t="shared" si="150"/>
        <v>-0.28851351351351351</v>
      </c>
      <c r="I1008" s="233">
        <f t="shared" si="151"/>
        <v>2.3269342641070389E-3</v>
      </c>
      <c r="J1008" s="233">
        <f t="shared" si="152"/>
        <v>-0.36</v>
      </c>
      <c r="K1008" s="233">
        <f t="shared" si="153"/>
        <v>-0.28074074074074074</v>
      </c>
      <c r="L1008" s="233">
        <f t="shared" si="154"/>
        <v>-0.29868421052631577</v>
      </c>
      <c r="N1008" s="233">
        <f t="shared" si="145"/>
        <v>-0.21826280623608019</v>
      </c>
      <c r="O1008" s="233">
        <f t="shared" si="146"/>
        <v>-0.2521701388888889</v>
      </c>
      <c r="P1008" s="233">
        <f t="shared" si="147"/>
        <v>-0.17761873780091086</v>
      </c>
      <c r="Q1008" s="233">
        <f t="shared" si="148"/>
        <v>-0.12679856115107913</v>
      </c>
      <c r="R1008" s="233">
        <f t="shared" si="149"/>
        <v>-4.6511627906976744E-2</v>
      </c>
      <c r="T1008" s="64">
        <f t="shared" si="144"/>
        <v>-4.705882352941182E-2</v>
      </c>
    </row>
    <row r="1009" spans="1:20" s="64" customFormat="1" ht="13">
      <c r="A1009" s="426">
        <v>40924</v>
      </c>
      <c r="B1009" s="228">
        <v>1013</v>
      </c>
      <c r="C1009" s="293">
        <v>1681</v>
      </c>
      <c r="D1009" s="228">
        <v>1206</v>
      </c>
      <c r="E1009" s="228">
        <v>949</v>
      </c>
      <c r="F1009" s="228">
        <v>526</v>
      </c>
      <c r="G1009" s="266"/>
      <c r="H1009" s="233">
        <f t="shared" si="150"/>
        <v>-0.30282174810736406</v>
      </c>
      <c r="I1009" s="233">
        <f t="shared" si="151"/>
        <v>2.687843616371411E-2</v>
      </c>
      <c r="J1009" s="233">
        <f t="shared" si="152"/>
        <v>-0.38781725888324875</v>
      </c>
      <c r="K1009" s="233">
        <f t="shared" si="153"/>
        <v>-0.30220588235294116</v>
      </c>
      <c r="L1009" s="233">
        <f t="shared" si="154"/>
        <v>-0.30606860158311344</v>
      </c>
      <c r="N1009" s="233">
        <f t="shared" si="145"/>
        <v>-0.22553516819571864</v>
      </c>
      <c r="O1009" s="233">
        <f t="shared" si="146"/>
        <v>-0.2458501570210857</v>
      </c>
      <c r="P1009" s="233">
        <f t="shared" si="147"/>
        <v>-0.19920318725099601</v>
      </c>
      <c r="Q1009" s="233">
        <f t="shared" si="148"/>
        <v>-0.13648771610555049</v>
      </c>
      <c r="R1009" s="233">
        <f t="shared" si="149"/>
        <v>-5.0541516245487361E-2</v>
      </c>
      <c r="T1009" s="64">
        <f t="shared" si="144"/>
        <v>-3.7986704653371284E-2</v>
      </c>
    </row>
    <row r="1010" spans="1:20" s="64" customFormat="1" ht="13">
      <c r="A1010" s="426">
        <v>40925</v>
      </c>
      <c r="B1010" s="228">
        <v>974</v>
      </c>
      <c r="C1010" s="293">
        <v>1631</v>
      </c>
      <c r="D1010" s="228">
        <v>1161</v>
      </c>
      <c r="E1010" s="228">
        <v>927</v>
      </c>
      <c r="F1010" s="228">
        <v>518</v>
      </c>
      <c r="G1010" s="266"/>
      <c r="H1010" s="233">
        <f t="shared" si="150"/>
        <v>-0.3226703755215577</v>
      </c>
      <c r="I1010" s="233">
        <f t="shared" si="151"/>
        <v>1.4934660858742999E-2</v>
      </c>
      <c r="J1010" s="233">
        <f t="shared" si="152"/>
        <v>-0.40430990251410981</v>
      </c>
      <c r="K1010" s="233">
        <f t="shared" si="153"/>
        <v>-0.31938325991189426</v>
      </c>
      <c r="L1010" s="233">
        <f t="shared" si="154"/>
        <v>-0.31842105263157894</v>
      </c>
      <c r="N1010" s="233">
        <f t="shared" si="145"/>
        <v>-0.22575516693163752</v>
      </c>
      <c r="O1010" s="233">
        <f t="shared" si="146"/>
        <v>-0.22884160756501182</v>
      </c>
      <c r="P1010" s="233">
        <f t="shared" si="147"/>
        <v>-0.2020618556701031</v>
      </c>
      <c r="Q1010" s="233">
        <f t="shared" si="148"/>
        <v>-0.14325323475046212</v>
      </c>
      <c r="R1010" s="233">
        <f t="shared" si="149"/>
        <v>-6.1594202898550728E-2</v>
      </c>
      <c r="T1010" s="64">
        <f t="shared" si="144"/>
        <v>-3.8499506416584395E-2</v>
      </c>
    </row>
    <row r="1011" spans="1:20" s="64" customFormat="1" ht="13">
      <c r="A1011" s="426">
        <v>40926</v>
      </c>
      <c r="B1011" s="228">
        <v>926</v>
      </c>
      <c r="C1011" s="293">
        <v>1583</v>
      </c>
      <c r="D1011" s="228">
        <v>1105</v>
      </c>
      <c r="E1011" s="228">
        <v>892</v>
      </c>
      <c r="F1011" s="228">
        <v>506</v>
      </c>
      <c r="G1011" s="266"/>
      <c r="H1011" s="233">
        <f t="shared" si="150"/>
        <v>-0.35649756775538566</v>
      </c>
      <c r="I1011" s="233">
        <f t="shared" si="151"/>
        <v>-6.9008782936010038E-3</v>
      </c>
      <c r="J1011" s="233">
        <f t="shared" si="152"/>
        <v>-0.42537701508060322</v>
      </c>
      <c r="K1011" s="233">
        <f t="shared" si="153"/>
        <v>-0.35965541995692751</v>
      </c>
      <c r="L1011" s="233">
        <f t="shared" si="154"/>
        <v>-0.33856209150326799</v>
      </c>
      <c r="N1011" s="233">
        <f t="shared" si="145"/>
        <v>-0.22380553227158423</v>
      </c>
      <c r="O1011" s="233">
        <f t="shared" si="146"/>
        <v>-0.20532128514056225</v>
      </c>
      <c r="P1011" s="233">
        <f t="shared" si="147"/>
        <v>-0.20674802584350324</v>
      </c>
      <c r="Q1011" s="233">
        <f t="shared" si="148"/>
        <v>-0.13816425120772946</v>
      </c>
      <c r="R1011" s="233">
        <f t="shared" si="149"/>
        <v>-7.6642335766423361E-2</v>
      </c>
      <c r="T1011" s="64">
        <f t="shared" si="144"/>
        <v>-4.9281314168377777E-2</v>
      </c>
    </row>
    <row r="1012" spans="1:20" s="64" customFormat="1" ht="13">
      <c r="A1012" s="426">
        <v>40927</v>
      </c>
      <c r="B1012" s="228">
        <v>893</v>
      </c>
      <c r="C1012" s="293">
        <v>1559</v>
      </c>
      <c r="D1012" s="228">
        <v>1058</v>
      </c>
      <c r="E1012" s="228">
        <v>858</v>
      </c>
      <c r="F1012" s="228">
        <v>496</v>
      </c>
      <c r="G1012" s="266"/>
      <c r="H1012" s="233">
        <f t="shared" si="150"/>
        <v>-0.37943015983321754</v>
      </c>
      <c r="I1012" s="233">
        <f t="shared" si="151"/>
        <v>-1.9496855345911949E-2</v>
      </c>
      <c r="J1012" s="233">
        <f t="shared" si="152"/>
        <v>-0.43932167461579225</v>
      </c>
      <c r="K1012" s="233">
        <f t="shared" si="153"/>
        <v>-0.39278131634819535</v>
      </c>
      <c r="L1012" s="233">
        <f t="shared" si="154"/>
        <v>-0.35834411384217335</v>
      </c>
      <c r="N1012" s="233">
        <f t="shared" si="145"/>
        <v>-0.19185520361990951</v>
      </c>
      <c r="O1012" s="233">
        <f t="shared" si="146"/>
        <v>-0.13292547274749722</v>
      </c>
      <c r="P1012" s="233">
        <f t="shared" si="147"/>
        <v>-0.20926756352765322</v>
      </c>
      <c r="Q1012" s="233">
        <f t="shared" si="148"/>
        <v>-0.14114114114114115</v>
      </c>
      <c r="R1012" s="233">
        <f t="shared" si="149"/>
        <v>-8.3179297597042512E-2</v>
      </c>
      <c r="T1012" s="64">
        <f t="shared" si="144"/>
        <v>-3.5637149028077797E-2</v>
      </c>
    </row>
    <row r="1013" spans="1:20" s="64" customFormat="1" ht="13">
      <c r="A1013" s="426">
        <v>40928</v>
      </c>
      <c r="B1013" s="228">
        <v>862</v>
      </c>
      <c r="C1013" s="293">
        <v>1554</v>
      </c>
      <c r="D1013" s="228">
        <v>1020</v>
      </c>
      <c r="E1013" s="228">
        <v>807</v>
      </c>
      <c r="F1013" s="228">
        <v>485</v>
      </c>
      <c r="G1013" s="266"/>
      <c r="H1013" s="233">
        <f t="shared" si="150"/>
        <v>-0.39804469273743015</v>
      </c>
      <c r="I1013" s="233">
        <f t="shared" si="151"/>
        <v>-2.0176544766708701E-2</v>
      </c>
      <c r="J1013" s="233">
        <f t="shared" si="152"/>
        <v>-0.44565217391304346</v>
      </c>
      <c r="K1013" s="233">
        <f t="shared" si="153"/>
        <v>-0.43526941917424772</v>
      </c>
      <c r="L1013" s="233">
        <f t="shared" si="154"/>
        <v>-0.37580437580437581</v>
      </c>
      <c r="N1013" s="233">
        <f t="shared" si="145"/>
        <v>-0.18138651471984804</v>
      </c>
      <c r="O1013" s="233">
        <f t="shared" si="146"/>
        <v>-9.8084735925710972E-2</v>
      </c>
      <c r="P1013" s="233">
        <f t="shared" si="147"/>
        <v>-0.19303797468354431</v>
      </c>
      <c r="Q1013" s="233">
        <f t="shared" si="148"/>
        <v>-0.16889804325437693</v>
      </c>
      <c r="R1013" s="233">
        <f t="shared" si="149"/>
        <v>-9.0056285178236398E-2</v>
      </c>
      <c r="T1013" s="64">
        <f t="shared" si="144"/>
        <v>-3.4714445688689755E-2</v>
      </c>
    </row>
    <row r="1014" spans="1:20" s="64" customFormat="1" ht="13">
      <c r="A1014" s="426">
        <v>40931</v>
      </c>
      <c r="B1014" s="228">
        <v>841</v>
      </c>
      <c r="C1014" s="293">
        <v>1547</v>
      </c>
      <c r="D1014" s="228">
        <v>982</v>
      </c>
      <c r="E1014" s="228">
        <v>792</v>
      </c>
      <c r="F1014" s="228">
        <v>471</v>
      </c>
      <c r="H1014" s="233">
        <f t="shared" si="150"/>
        <v>-0.40396881644223953</v>
      </c>
      <c r="I1014" s="233">
        <f t="shared" si="151"/>
        <v>-1.5903307888040712E-2</v>
      </c>
      <c r="J1014" s="233">
        <f t="shared" si="152"/>
        <v>-0.44707207207207206</v>
      </c>
      <c r="K1014" s="233">
        <f t="shared" si="153"/>
        <v>-0.44885177453027142</v>
      </c>
      <c r="L1014" s="233">
        <f t="shared" si="154"/>
        <v>-0.39769820971867009</v>
      </c>
      <c r="N1014" s="233">
        <f t="shared" si="145"/>
        <v>-0.16979269496544916</v>
      </c>
      <c r="O1014" s="233">
        <f t="shared" si="146"/>
        <v>-7.9714455681142174E-2</v>
      </c>
      <c r="P1014" s="233">
        <f t="shared" si="147"/>
        <v>-0.18573797678275289</v>
      </c>
      <c r="Q1014" s="233">
        <f t="shared" si="148"/>
        <v>-0.1654373024236038</v>
      </c>
      <c r="R1014" s="233">
        <f t="shared" si="149"/>
        <v>-0.10456273764258556</v>
      </c>
      <c r="T1014" s="64">
        <f t="shared" si="144"/>
        <v>-2.4361948955916479E-2</v>
      </c>
    </row>
    <row r="1015" spans="1:20" s="64" customFormat="1" ht="13">
      <c r="A1015" s="426">
        <v>40932</v>
      </c>
      <c r="B1015" s="228">
        <v>807</v>
      </c>
      <c r="C1015" s="293">
        <v>1512</v>
      </c>
      <c r="D1015" s="228">
        <v>946</v>
      </c>
      <c r="E1015" s="228">
        <v>775</v>
      </c>
      <c r="F1015" s="228">
        <v>454</v>
      </c>
      <c r="H1015" s="233">
        <f t="shared" si="150"/>
        <v>-0.4206748025843503</v>
      </c>
      <c r="I1015" s="233">
        <f t="shared" si="151"/>
        <v>-3.4482758620689655E-2</v>
      </c>
      <c r="J1015" s="233">
        <f t="shared" si="152"/>
        <v>-0.44678362573099417</v>
      </c>
      <c r="K1015" s="233">
        <f t="shared" si="153"/>
        <v>-0.4610570236439499</v>
      </c>
      <c r="L1015" s="233">
        <f t="shared" si="154"/>
        <v>-0.42017879948914433</v>
      </c>
      <c r="N1015" s="233">
        <f t="shared" si="145"/>
        <v>-0.17145790554414783</v>
      </c>
      <c r="O1015" s="233">
        <f t="shared" si="146"/>
        <v>-7.2961373390557943E-2</v>
      </c>
      <c r="P1015" s="233">
        <f t="shared" si="147"/>
        <v>-0.18518518518518517</v>
      </c>
      <c r="Q1015" s="233">
        <f t="shared" si="148"/>
        <v>-0.16396979503775622</v>
      </c>
      <c r="R1015" s="233">
        <f t="shared" si="149"/>
        <v>-0.12355212355212356</v>
      </c>
      <c r="T1015" s="64">
        <f t="shared" si="144"/>
        <v>-4.0428061831153439E-2</v>
      </c>
    </row>
    <row r="1016" spans="1:20" s="64" customFormat="1" ht="13">
      <c r="A1016" s="426">
        <v>40933</v>
      </c>
      <c r="B1016" s="228">
        <v>784</v>
      </c>
      <c r="C1016" s="293">
        <v>1497</v>
      </c>
      <c r="D1016" s="228">
        <v>909</v>
      </c>
      <c r="E1016" s="228">
        <v>756</v>
      </c>
      <c r="F1016" s="228">
        <v>444</v>
      </c>
      <c r="H1016" s="233">
        <f t="shared" si="150"/>
        <v>-0.42773722627737226</v>
      </c>
      <c r="I1016" s="233">
        <f t="shared" si="151"/>
        <v>-3.7917737789203085E-2</v>
      </c>
      <c r="J1016" s="233">
        <f t="shared" si="152"/>
        <v>-0.4490909090909091</v>
      </c>
      <c r="K1016" s="233">
        <f t="shared" si="153"/>
        <v>-0.47021723896285916</v>
      </c>
      <c r="L1016" s="233">
        <f t="shared" si="154"/>
        <v>-0.42857142857142855</v>
      </c>
      <c r="N1016" s="233">
        <f t="shared" si="145"/>
        <v>-0.15334773218142547</v>
      </c>
      <c r="O1016" s="233">
        <f t="shared" si="146"/>
        <v>-5.4327226784586229E-2</v>
      </c>
      <c r="P1016" s="233">
        <f t="shared" si="147"/>
        <v>-0.17737556561085974</v>
      </c>
      <c r="Q1016" s="233">
        <f t="shared" si="148"/>
        <v>-0.15246636771300448</v>
      </c>
      <c r="R1016" s="233">
        <f t="shared" si="149"/>
        <v>-0.1225296442687747</v>
      </c>
      <c r="T1016" s="64">
        <f t="shared" si="144"/>
        <v>-2.8500619578686548E-2</v>
      </c>
    </row>
    <row r="1017" spans="1:20" s="64" customFormat="1" ht="13">
      <c r="A1017" s="426">
        <v>40934</v>
      </c>
      <c r="B1017" s="228">
        <v>753</v>
      </c>
      <c r="C1017" s="293">
        <v>1477</v>
      </c>
      <c r="D1017" s="228">
        <v>863</v>
      </c>
      <c r="E1017" s="228">
        <v>721</v>
      </c>
      <c r="F1017" s="228">
        <v>434</v>
      </c>
      <c r="H1017" s="233">
        <f t="shared" si="150"/>
        <v>-0.44014869888475838</v>
      </c>
      <c r="I1017" s="233">
        <f t="shared" si="151"/>
        <v>-4.1531473069435429E-2</v>
      </c>
      <c r="J1017" s="233">
        <f t="shared" si="152"/>
        <v>-0.45825486503452606</v>
      </c>
      <c r="K1017" s="233">
        <f t="shared" si="153"/>
        <v>-0.49009900990099009</v>
      </c>
      <c r="L1017" s="233">
        <f t="shared" si="154"/>
        <v>-0.43636363636363634</v>
      </c>
      <c r="N1017" s="233">
        <f t="shared" si="145"/>
        <v>-0.15677491601343785</v>
      </c>
      <c r="O1017" s="233">
        <f t="shared" si="146"/>
        <v>-5.2597819114817188E-2</v>
      </c>
      <c r="P1017" s="233">
        <f t="shared" si="147"/>
        <v>-0.18431001890359169</v>
      </c>
      <c r="Q1017" s="233">
        <f t="shared" si="148"/>
        <v>-0.15967365967365968</v>
      </c>
      <c r="R1017" s="233">
        <f t="shared" si="149"/>
        <v>-0.125</v>
      </c>
      <c r="T1017" s="64">
        <f t="shared" si="144"/>
        <v>-3.9540816326530615E-2</v>
      </c>
    </row>
    <row r="1018" spans="1:20" s="64" customFormat="1" ht="13">
      <c r="A1018" s="426">
        <v>40935</v>
      </c>
      <c r="B1018" s="228">
        <v>726</v>
      </c>
      <c r="C1018" s="293">
        <v>1465</v>
      </c>
      <c r="D1018" s="228">
        <v>815</v>
      </c>
      <c r="E1018" s="228">
        <v>695</v>
      </c>
      <c r="F1018" s="228">
        <v>426</v>
      </c>
      <c r="H1018" s="233">
        <f t="shared" si="150"/>
        <v>-0.43808049535603716</v>
      </c>
      <c r="I1018" s="233">
        <f t="shared" si="151"/>
        <v>-1.9410977242302542E-2</v>
      </c>
      <c r="J1018" s="233">
        <f t="shared" si="152"/>
        <v>-0.46097883597883599</v>
      </c>
      <c r="K1018" s="233">
        <f t="shared" si="153"/>
        <v>-0.49307075127644057</v>
      </c>
      <c r="L1018" s="233">
        <f t="shared" si="154"/>
        <v>-0.44094488188976377</v>
      </c>
      <c r="N1018" s="233">
        <f t="shared" si="145"/>
        <v>-0.15777262180974477</v>
      </c>
      <c r="O1018" s="233">
        <f t="shared" si="146"/>
        <v>-5.727155727155727E-2</v>
      </c>
      <c r="P1018" s="233">
        <f t="shared" si="147"/>
        <v>-0.20098039215686275</v>
      </c>
      <c r="Q1018" s="233">
        <f t="shared" si="148"/>
        <v>-0.13878562577447337</v>
      </c>
      <c r="R1018" s="233">
        <f t="shared" si="149"/>
        <v>-0.12164948453608247</v>
      </c>
      <c r="T1018" s="64">
        <f t="shared" si="144"/>
        <v>-3.5856573705179251E-2</v>
      </c>
    </row>
    <row r="1019" spans="1:20" s="64" customFormat="1" ht="13">
      <c r="A1019" s="426">
        <v>40938</v>
      </c>
      <c r="B1019" s="228">
        <v>702</v>
      </c>
      <c r="C1019" s="293">
        <v>1456</v>
      </c>
      <c r="D1019" s="228">
        <v>765</v>
      </c>
      <c r="E1019" s="228">
        <v>673</v>
      </c>
      <c r="F1019" s="228">
        <v>416</v>
      </c>
      <c r="H1019" s="233">
        <f t="shared" si="150"/>
        <v>-0.43111831442463533</v>
      </c>
      <c r="I1019" s="233">
        <f t="shared" si="151"/>
        <v>6.2197650310988253E-3</v>
      </c>
      <c r="J1019" s="233">
        <f t="shared" si="152"/>
        <v>-0.4639103013314646</v>
      </c>
      <c r="K1019" s="233">
        <f t="shared" si="153"/>
        <v>-0.48937784522003036</v>
      </c>
      <c r="L1019" s="233">
        <f t="shared" si="154"/>
        <v>-0.44459279038718291</v>
      </c>
      <c r="N1019" s="233">
        <f t="shared" si="145"/>
        <v>-0.16527942925089179</v>
      </c>
      <c r="O1019" s="233">
        <f t="shared" si="146"/>
        <v>-5.8823529411764705E-2</v>
      </c>
      <c r="P1019" s="233">
        <f t="shared" si="147"/>
        <v>-0.22097759674134421</v>
      </c>
      <c r="Q1019" s="233">
        <f t="shared" si="148"/>
        <v>-0.15025252525252525</v>
      </c>
      <c r="R1019" s="233">
        <f t="shared" si="149"/>
        <v>-0.11677282377919321</v>
      </c>
      <c r="T1019" s="64">
        <f t="shared" ref="T1019:T1050" si="155">B1019/B1018-1</f>
        <v>-3.3057851239669422E-2</v>
      </c>
    </row>
    <row r="1020" spans="1:20" s="64" customFormat="1" ht="13">
      <c r="A1020" s="426">
        <v>40939</v>
      </c>
      <c r="B1020" s="228">
        <v>680</v>
      </c>
      <c r="C1020" s="293">
        <v>1447</v>
      </c>
      <c r="D1020" s="228">
        <v>724</v>
      </c>
      <c r="E1020" s="228">
        <v>655</v>
      </c>
      <c r="F1020" s="228">
        <v>406</v>
      </c>
      <c r="H1020" s="233">
        <f t="shared" si="150"/>
        <v>-0.42664418212478922</v>
      </c>
      <c r="I1020" s="233">
        <f t="shared" si="151"/>
        <v>3.1361368496079831E-2</v>
      </c>
      <c r="J1020" s="233">
        <f t="shared" si="152"/>
        <v>-0.47574221578566256</v>
      </c>
      <c r="K1020" s="233">
        <f t="shared" si="153"/>
        <v>-0.48546739984289083</v>
      </c>
      <c r="L1020" s="233">
        <f t="shared" si="154"/>
        <v>-0.44911804613297152</v>
      </c>
      <c r="N1020" s="233">
        <f t="shared" si="145"/>
        <v>-0.15737298636926889</v>
      </c>
      <c r="O1020" s="233">
        <f t="shared" si="146"/>
        <v>-4.2989417989417987E-2</v>
      </c>
      <c r="P1020" s="233">
        <f t="shared" si="147"/>
        <v>-0.23467230443974629</v>
      </c>
      <c r="Q1020" s="233">
        <f t="shared" si="148"/>
        <v>-0.15483870967741936</v>
      </c>
      <c r="R1020" s="233">
        <f t="shared" si="149"/>
        <v>-0.10572687224669604</v>
      </c>
      <c r="T1020" s="64">
        <f t="shared" si="155"/>
        <v>-3.1339031339031376E-2</v>
      </c>
    </row>
    <row r="1021" spans="1:20" s="64" customFormat="1" ht="13">
      <c r="A1021" s="426">
        <v>40940</v>
      </c>
      <c r="B1021" s="228">
        <v>662</v>
      </c>
      <c r="C1021" s="293">
        <v>1446</v>
      </c>
      <c r="D1021" s="228">
        <v>694</v>
      </c>
      <c r="E1021" s="228">
        <v>637</v>
      </c>
      <c r="F1021" s="228">
        <v>396</v>
      </c>
      <c r="H1021" s="233">
        <f t="shared" si="150"/>
        <v>-0.4177660510114336</v>
      </c>
      <c r="I1021" s="233">
        <f t="shared" si="151"/>
        <v>5.701754385964912E-2</v>
      </c>
      <c r="J1021" s="233">
        <f t="shared" si="152"/>
        <v>-0.48092744951383692</v>
      </c>
      <c r="K1021" s="233">
        <f t="shared" si="153"/>
        <v>-0.4731182795698925</v>
      </c>
      <c r="L1021" s="233">
        <f t="shared" si="154"/>
        <v>-0.45152354570637121</v>
      </c>
      <c r="N1021" s="233">
        <f t="shared" ref="N1021:N1052" si="156">((B1021-(LOOKUP(A1016,B1016)))/(LOOKUP(A1016,B1016)))</f>
        <v>-0.15561224489795919</v>
      </c>
      <c r="O1021" s="233">
        <f t="shared" ref="O1021:O1052" si="157">((C1021-(LOOKUP(A1016,C1016)))/(LOOKUP(A1016,C1016)))</f>
        <v>-3.406813627254509E-2</v>
      </c>
      <c r="P1021" s="233">
        <f t="shared" ref="P1021:P1052" si="158">((D1021-(LOOKUP(A1016,D1016)))/(LOOKUP(A1016,D1016)))</f>
        <v>-0.23652365236523654</v>
      </c>
      <c r="Q1021" s="233">
        <f t="shared" ref="Q1021:Q1052" si="159">((E1021-(LOOKUP(A1016,E1016)))/(LOOKUP(A1016,E1016)))</f>
        <v>-0.15740740740740741</v>
      </c>
      <c r="R1021" s="233">
        <f t="shared" ref="R1021:R1052" si="160">((F1021-(LOOKUP(A1016,F1016)))/(LOOKUP(A1016,F1016)))</f>
        <v>-0.10810810810810811</v>
      </c>
      <c r="T1021" s="64">
        <f t="shared" si="155"/>
        <v>-2.6470588235294135E-2</v>
      </c>
    </row>
    <row r="1022" spans="1:20" s="64" customFormat="1" ht="13">
      <c r="A1022" s="426">
        <v>40941</v>
      </c>
      <c r="B1022" s="228">
        <v>651</v>
      </c>
      <c r="C1022" s="293">
        <v>1445</v>
      </c>
      <c r="D1022" s="228">
        <v>681</v>
      </c>
      <c r="E1022" s="228">
        <v>620</v>
      </c>
      <c r="F1022" s="228">
        <v>388</v>
      </c>
      <c r="H1022" s="233">
        <f t="shared" si="150"/>
        <v>-0.41192411924119243</v>
      </c>
      <c r="I1022" s="233">
        <f t="shared" si="151"/>
        <v>6.9578090303478904E-2</v>
      </c>
      <c r="J1022" s="233">
        <f t="shared" si="152"/>
        <v>-0.48015267175572518</v>
      </c>
      <c r="K1022" s="233">
        <f t="shared" si="153"/>
        <v>-0.47323704333050126</v>
      </c>
      <c r="L1022" s="233">
        <f t="shared" si="154"/>
        <v>-0.45120226308345118</v>
      </c>
      <c r="N1022" s="233">
        <f t="shared" si="156"/>
        <v>-0.13545816733067728</v>
      </c>
      <c r="O1022" s="233">
        <f t="shared" si="157"/>
        <v>-2.1665538253215978E-2</v>
      </c>
      <c r="P1022" s="233">
        <f t="shared" si="158"/>
        <v>-0.21089223638470453</v>
      </c>
      <c r="Q1022" s="233">
        <f t="shared" si="159"/>
        <v>-0.14008321775312066</v>
      </c>
      <c r="R1022" s="233">
        <f t="shared" si="160"/>
        <v>-0.10599078341013825</v>
      </c>
      <c r="T1022" s="64">
        <f t="shared" si="155"/>
        <v>-1.6616314199395799E-2</v>
      </c>
    </row>
    <row r="1023" spans="1:20" s="64" customFormat="1" ht="13">
      <c r="A1023" s="426">
        <v>40942</v>
      </c>
      <c r="B1023" s="228">
        <v>647</v>
      </c>
      <c r="C1023" s="293">
        <v>1436</v>
      </c>
      <c r="D1023" s="228">
        <v>693</v>
      </c>
      <c r="E1023" s="228">
        <v>608</v>
      </c>
      <c r="F1023" s="228">
        <v>382</v>
      </c>
      <c r="H1023" s="233">
        <f t="shared" si="150"/>
        <v>-0.40313653136531363</v>
      </c>
      <c r="I1023" s="233">
        <f t="shared" si="151"/>
        <v>7.4046372475691846E-2</v>
      </c>
      <c r="J1023" s="233">
        <f t="shared" si="152"/>
        <v>-0.46651270207852191</v>
      </c>
      <c r="K1023" s="233">
        <f t="shared" si="153"/>
        <v>-0.47038327526132406</v>
      </c>
      <c r="L1023" s="233">
        <f t="shared" si="154"/>
        <v>-0.44637681159420289</v>
      </c>
      <c r="N1023" s="233">
        <f t="shared" si="156"/>
        <v>-0.10881542699724518</v>
      </c>
      <c r="O1023" s="233">
        <f t="shared" si="157"/>
        <v>-1.9795221843003412E-2</v>
      </c>
      <c r="P1023" s="233">
        <f t="shared" si="158"/>
        <v>-0.14969325153374233</v>
      </c>
      <c r="Q1023" s="233">
        <f t="shared" si="159"/>
        <v>-0.1251798561151079</v>
      </c>
      <c r="R1023" s="233">
        <f t="shared" si="160"/>
        <v>-0.10328638497652583</v>
      </c>
      <c r="T1023" s="64">
        <f t="shared" si="155"/>
        <v>-6.1443932411674451E-3</v>
      </c>
    </row>
    <row r="1024" spans="1:20" s="64" customFormat="1" ht="13">
      <c r="A1024" s="426">
        <v>40945</v>
      </c>
      <c r="B1024" s="228">
        <v>648</v>
      </c>
      <c r="C1024" s="293">
        <v>1438</v>
      </c>
      <c r="D1024" s="228">
        <v>726</v>
      </c>
      <c r="E1024" s="228">
        <v>600</v>
      </c>
      <c r="F1024" s="228">
        <v>375</v>
      </c>
      <c r="H1024" s="233">
        <f t="shared" si="150"/>
        <v>-0.39097744360902253</v>
      </c>
      <c r="I1024" s="233">
        <f t="shared" si="151"/>
        <v>8.8569265707797121E-2</v>
      </c>
      <c r="J1024" s="233">
        <f t="shared" si="152"/>
        <v>-0.43981481481481483</v>
      </c>
      <c r="K1024" s="233">
        <f t="shared" si="153"/>
        <v>-0.46476360392506688</v>
      </c>
      <c r="L1024" s="233">
        <f t="shared" si="154"/>
        <v>-0.44526627218934911</v>
      </c>
      <c r="N1024" s="233">
        <f t="shared" si="156"/>
        <v>-7.6923076923076927E-2</v>
      </c>
      <c r="O1024" s="233">
        <f t="shared" si="157"/>
        <v>-1.2362637362637362E-2</v>
      </c>
      <c r="P1024" s="233">
        <f t="shared" si="158"/>
        <v>-5.0980392156862744E-2</v>
      </c>
      <c r="Q1024" s="233">
        <f t="shared" si="159"/>
        <v>-0.10846953937592868</v>
      </c>
      <c r="R1024" s="233">
        <f t="shared" si="160"/>
        <v>-9.8557692307692304E-2</v>
      </c>
      <c r="T1024" s="64">
        <f t="shared" si="155"/>
        <v>1.5455950540959051E-3</v>
      </c>
    </row>
    <row r="1025" spans="1:20" s="64" customFormat="1" ht="13">
      <c r="A1025" s="426">
        <v>40946</v>
      </c>
      <c r="B1025" s="228">
        <v>660</v>
      </c>
      <c r="C1025" s="293">
        <v>1444</v>
      </c>
      <c r="D1025" s="228">
        <v>770</v>
      </c>
      <c r="E1025" s="228">
        <v>607</v>
      </c>
      <c r="F1025" s="228">
        <v>372</v>
      </c>
      <c r="H1025" s="233">
        <f t="shared" si="150"/>
        <v>-0.36842105263157893</v>
      </c>
      <c r="I1025" s="233">
        <f t="shared" si="151"/>
        <v>0.11248073959938366</v>
      </c>
      <c r="J1025" s="233">
        <f t="shared" si="152"/>
        <v>-0.41266209000762777</v>
      </c>
      <c r="K1025" s="233">
        <f t="shared" si="153"/>
        <v>-0.44868301544050865</v>
      </c>
      <c r="L1025" s="233">
        <f t="shared" si="154"/>
        <v>-0.43465045592705165</v>
      </c>
      <c r="N1025" s="233">
        <f t="shared" si="156"/>
        <v>-2.9411764705882353E-2</v>
      </c>
      <c r="O1025" s="233">
        <f t="shared" si="157"/>
        <v>-2.0732550103662751E-3</v>
      </c>
      <c r="P1025" s="233">
        <f t="shared" si="158"/>
        <v>6.3535911602209949E-2</v>
      </c>
      <c r="Q1025" s="233">
        <f t="shared" si="159"/>
        <v>-7.3282442748091606E-2</v>
      </c>
      <c r="R1025" s="233">
        <f t="shared" si="160"/>
        <v>-8.3743842364532015E-2</v>
      </c>
      <c r="T1025" s="64">
        <f t="shared" si="155"/>
        <v>1.8518518518518601E-2</v>
      </c>
    </row>
    <row r="1026" spans="1:20" s="64" customFormat="1" ht="13">
      <c r="A1026" s="426">
        <v>40947</v>
      </c>
      <c r="B1026" s="228">
        <v>676</v>
      </c>
      <c r="C1026" s="293">
        <v>1448</v>
      </c>
      <c r="D1026" s="228">
        <v>828</v>
      </c>
      <c r="E1026" s="228">
        <v>620</v>
      </c>
      <c r="F1026" s="228">
        <v>369</v>
      </c>
      <c r="H1026" s="233">
        <f t="shared" si="150"/>
        <v>-0.35186960690316393</v>
      </c>
      <c r="I1026" s="233">
        <f t="shared" si="151"/>
        <v>0.1147036181678214</v>
      </c>
      <c r="J1026" s="233">
        <f t="shared" si="152"/>
        <v>-0.3857566765578635</v>
      </c>
      <c r="K1026" s="233">
        <f t="shared" si="153"/>
        <v>-0.43119266055045874</v>
      </c>
      <c r="L1026" s="233">
        <f t="shared" si="154"/>
        <v>-0.4261275272161742</v>
      </c>
      <c r="N1026" s="233">
        <f t="shared" si="156"/>
        <v>2.1148036253776436E-2</v>
      </c>
      <c r="O1026" s="233">
        <f t="shared" si="157"/>
        <v>1.3831258644536654E-3</v>
      </c>
      <c r="P1026" s="233">
        <f t="shared" si="158"/>
        <v>0.1930835734870317</v>
      </c>
      <c r="Q1026" s="233">
        <f t="shared" si="159"/>
        <v>-2.6687598116169546E-2</v>
      </c>
      <c r="R1026" s="233">
        <f t="shared" si="160"/>
        <v>-6.8181818181818177E-2</v>
      </c>
      <c r="T1026" s="64">
        <f t="shared" si="155"/>
        <v>2.4242424242424176E-2</v>
      </c>
    </row>
    <row r="1027" spans="1:20" s="64" customFormat="1" ht="13">
      <c r="A1027" s="426">
        <v>40948</v>
      </c>
      <c r="B1027" s="228">
        <v>695</v>
      </c>
      <c r="C1027" s="293">
        <v>1456</v>
      </c>
      <c r="D1027" s="228">
        <v>896</v>
      </c>
      <c r="E1027" s="228">
        <v>630</v>
      </c>
      <c r="F1027" s="228">
        <v>368</v>
      </c>
      <c r="H1027" s="233">
        <f t="shared" si="150"/>
        <v>-0.3349282296650718</v>
      </c>
      <c r="I1027" s="233">
        <f t="shared" si="151"/>
        <v>0.13661202185792351</v>
      </c>
      <c r="J1027" s="233">
        <f t="shared" si="152"/>
        <v>-0.35770609318996416</v>
      </c>
      <c r="K1027" s="233">
        <f t="shared" si="153"/>
        <v>-0.41988950276243092</v>
      </c>
      <c r="L1027" s="233">
        <f t="shared" si="154"/>
        <v>-0.42229199372056514</v>
      </c>
      <c r="N1027" s="233">
        <f t="shared" si="156"/>
        <v>6.7588325652841785E-2</v>
      </c>
      <c r="O1027" s="233">
        <f t="shared" si="157"/>
        <v>7.6124567474048447E-3</v>
      </c>
      <c r="P1027" s="233">
        <f t="shared" si="158"/>
        <v>0.31571218795888401</v>
      </c>
      <c r="Q1027" s="233">
        <f t="shared" si="159"/>
        <v>1.6129032258064516E-2</v>
      </c>
      <c r="R1027" s="233">
        <f t="shared" si="160"/>
        <v>-5.1546391752577317E-2</v>
      </c>
      <c r="T1027" s="64">
        <f t="shared" si="155"/>
        <v>2.8106508875739733E-2</v>
      </c>
    </row>
    <row r="1028" spans="1:20" s="64" customFormat="1" ht="13">
      <c r="A1028" s="426">
        <v>40949</v>
      </c>
      <c r="B1028" s="228">
        <v>715</v>
      </c>
      <c r="C1028" s="293">
        <v>1457</v>
      </c>
      <c r="D1028" s="228">
        <v>967</v>
      </c>
      <c r="E1028" s="228">
        <v>645</v>
      </c>
      <c r="F1028" s="228">
        <v>366</v>
      </c>
      <c r="H1028" s="233">
        <f t="shared" si="150"/>
        <v>-0.32800751879699247</v>
      </c>
      <c r="I1028" s="233">
        <f t="shared" si="151"/>
        <v>0.13033359193173003</v>
      </c>
      <c r="J1028" s="233">
        <f t="shared" si="152"/>
        <v>-0.33948087431693991</v>
      </c>
      <c r="K1028" s="233">
        <f t="shared" si="153"/>
        <v>-0.40879926672777267</v>
      </c>
      <c r="L1028" s="233">
        <f t="shared" si="154"/>
        <v>-0.4227129337539432</v>
      </c>
      <c r="N1028" s="233">
        <f t="shared" si="156"/>
        <v>0.10510046367851623</v>
      </c>
      <c r="O1028" s="233">
        <f t="shared" si="157"/>
        <v>1.4623955431754874E-2</v>
      </c>
      <c r="P1028" s="233">
        <f t="shared" si="158"/>
        <v>0.39538239538239539</v>
      </c>
      <c r="Q1028" s="233">
        <f t="shared" si="159"/>
        <v>6.0855263157894739E-2</v>
      </c>
      <c r="R1028" s="233">
        <f t="shared" si="160"/>
        <v>-4.1884816753926704E-2</v>
      </c>
      <c r="T1028" s="64">
        <f t="shared" si="155"/>
        <v>2.877697841726623E-2</v>
      </c>
    </row>
    <row r="1029" spans="1:20" s="64" customFormat="1" ht="13">
      <c r="A1029" s="426">
        <v>40952</v>
      </c>
      <c r="B1029" s="228">
        <v>729</v>
      </c>
      <c r="C1029" s="293">
        <v>1463</v>
      </c>
      <c r="D1029" s="228">
        <v>1008</v>
      </c>
      <c r="E1029" s="228">
        <v>651</v>
      </c>
      <c r="F1029" s="228">
        <v>368</v>
      </c>
      <c r="H1029" s="233">
        <f t="shared" si="150"/>
        <v>-0.3324175824175824</v>
      </c>
      <c r="I1029" s="233">
        <f t="shared" si="151"/>
        <v>9.6701649175412296E-2</v>
      </c>
      <c r="J1029" s="233">
        <f t="shared" si="152"/>
        <v>-0.33640552995391704</v>
      </c>
      <c r="K1029" s="233">
        <f t="shared" si="153"/>
        <v>-0.40764331210191085</v>
      </c>
      <c r="L1029" s="233">
        <f t="shared" si="154"/>
        <v>-0.4204724409448819</v>
      </c>
      <c r="N1029" s="233">
        <f t="shared" si="156"/>
        <v>0.125</v>
      </c>
      <c r="O1029" s="233">
        <f t="shared" si="157"/>
        <v>1.7385257301808066E-2</v>
      </c>
      <c r="P1029" s="233">
        <f t="shared" si="158"/>
        <v>0.38842975206611569</v>
      </c>
      <c r="Q1029" s="233">
        <f t="shared" si="159"/>
        <v>8.5000000000000006E-2</v>
      </c>
      <c r="R1029" s="233">
        <f t="shared" si="160"/>
        <v>-1.8666666666666668E-2</v>
      </c>
      <c r="T1029" s="64">
        <f t="shared" si="155"/>
        <v>1.9580419580419672E-2</v>
      </c>
    </row>
    <row r="1030" spans="1:20" s="64" customFormat="1" ht="13">
      <c r="A1030" s="426">
        <v>40953</v>
      </c>
      <c r="B1030" s="228">
        <v>734</v>
      </c>
      <c r="C1030" s="293">
        <v>1468</v>
      </c>
      <c r="D1030" s="228">
        <v>1018</v>
      </c>
      <c r="E1030" s="228">
        <v>652</v>
      </c>
      <c r="F1030" s="228">
        <v>373</v>
      </c>
      <c r="H1030" s="233">
        <f t="shared" si="150"/>
        <v>-0.35387323943661969</v>
      </c>
      <c r="I1030" s="233">
        <f t="shared" si="151"/>
        <v>4.0396881644223954E-2</v>
      </c>
      <c r="J1030" s="233">
        <f t="shared" si="152"/>
        <v>-0.35035098915124441</v>
      </c>
      <c r="K1030" s="233">
        <f t="shared" si="153"/>
        <v>-0.41785714285714287</v>
      </c>
      <c r="L1030" s="233">
        <f t="shared" si="154"/>
        <v>-0.41718749999999999</v>
      </c>
      <c r="N1030" s="233">
        <f t="shared" si="156"/>
        <v>0.11212121212121212</v>
      </c>
      <c r="O1030" s="233">
        <f t="shared" si="157"/>
        <v>1.662049861495845E-2</v>
      </c>
      <c r="P1030" s="233">
        <f t="shared" si="158"/>
        <v>0.32207792207792207</v>
      </c>
      <c r="Q1030" s="233">
        <f t="shared" si="159"/>
        <v>7.4135090609555185E-2</v>
      </c>
      <c r="R1030" s="233">
        <f t="shared" si="160"/>
        <v>2.6881720430107529E-3</v>
      </c>
      <c r="T1030" s="64">
        <f t="shared" si="155"/>
        <v>6.8587105624142719E-3</v>
      </c>
    </row>
    <row r="1031" spans="1:20" s="64" customFormat="1" ht="13">
      <c r="A1031" s="426">
        <v>40954</v>
      </c>
      <c r="B1031" s="228">
        <v>731</v>
      </c>
      <c r="C1031" s="293">
        <v>1466</v>
      </c>
      <c r="D1031" s="228">
        <v>1005</v>
      </c>
      <c r="E1031" s="228">
        <v>646</v>
      </c>
      <c r="F1031" s="228">
        <v>376</v>
      </c>
      <c r="H1031" s="233">
        <f t="shared" si="150"/>
        <v>-0.37945670628183359</v>
      </c>
      <c r="I1031" s="233">
        <f t="shared" si="151"/>
        <v>-6.1016949152542374E-3</v>
      </c>
      <c r="J1031" s="233">
        <f t="shared" si="152"/>
        <v>-0.37962962962962965</v>
      </c>
      <c r="K1031" s="233">
        <f t="shared" si="153"/>
        <v>-0.42932862190812721</v>
      </c>
      <c r="L1031" s="233">
        <f t="shared" si="154"/>
        <v>-0.4206471494607088</v>
      </c>
      <c r="N1031" s="233">
        <f t="shared" si="156"/>
        <v>8.1360946745562129E-2</v>
      </c>
      <c r="O1031" s="233">
        <f t="shared" si="157"/>
        <v>1.2430939226519336E-2</v>
      </c>
      <c r="P1031" s="233">
        <f t="shared" si="158"/>
        <v>0.21376811594202899</v>
      </c>
      <c r="Q1031" s="233">
        <f t="shared" si="159"/>
        <v>4.1935483870967745E-2</v>
      </c>
      <c r="R1031" s="233">
        <f t="shared" si="160"/>
        <v>1.8970189701897018E-2</v>
      </c>
      <c r="T1031" s="64">
        <f t="shared" si="155"/>
        <v>-4.0871934604904681E-3</v>
      </c>
    </row>
    <row r="1032" spans="1:20" s="64" customFormat="1" ht="13">
      <c r="A1032" s="426">
        <v>40955</v>
      </c>
      <c r="B1032" s="228">
        <v>723</v>
      </c>
      <c r="C1032" s="293">
        <v>1464</v>
      </c>
      <c r="D1032" s="228">
        <v>974</v>
      </c>
      <c r="E1032" s="228">
        <v>641</v>
      </c>
      <c r="F1032" s="228">
        <v>378</v>
      </c>
      <c r="H1032" s="233">
        <f t="shared" si="150"/>
        <v>-0.40049751243781095</v>
      </c>
      <c r="I1032" s="233">
        <f t="shared" si="151"/>
        <v>-2.0080321285140562E-2</v>
      </c>
      <c r="J1032" s="233">
        <f t="shared" si="152"/>
        <v>-0.42298578199052134</v>
      </c>
      <c r="K1032" s="233">
        <f t="shared" si="153"/>
        <v>-0.4445407279029463</v>
      </c>
      <c r="L1032" s="233">
        <f t="shared" si="154"/>
        <v>-0.41935483870967744</v>
      </c>
      <c r="N1032" s="233">
        <f t="shared" si="156"/>
        <v>4.0287769784172658E-2</v>
      </c>
      <c r="O1032" s="233">
        <f t="shared" si="157"/>
        <v>5.4945054945054949E-3</v>
      </c>
      <c r="P1032" s="233">
        <f t="shared" si="158"/>
        <v>8.7053571428571425E-2</v>
      </c>
      <c r="Q1032" s="233">
        <f t="shared" si="159"/>
        <v>1.7460317460317461E-2</v>
      </c>
      <c r="R1032" s="233">
        <f t="shared" si="160"/>
        <v>2.717391304347826E-2</v>
      </c>
      <c r="T1032" s="64">
        <f t="shared" si="155"/>
        <v>-1.094391244870041E-2</v>
      </c>
    </row>
    <row r="1033" spans="1:20" s="64" customFormat="1" ht="13">
      <c r="A1033" s="426">
        <v>40956</v>
      </c>
      <c r="B1033" s="228">
        <v>717</v>
      </c>
      <c r="C1033" s="293">
        <v>1461</v>
      </c>
      <c r="D1033" s="228">
        <v>949</v>
      </c>
      <c r="E1033" s="228">
        <v>641</v>
      </c>
      <c r="F1033" s="228">
        <v>379</v>
      </c>
      <c r="H1033" s="233">
        <f t="shared" si="150"/>
        <v>-0.4199029126213592</v>
      </c>
      <c r="I1033" s="233">
        <f t="shared" si="151"/>
        <v>-1.8145161290322582E-2</v>
      </c>
      <c r="J1033" s="233">
        <f t="shared" si="152"/>
        <v>-0.47365501941209098</v>
      </c>
      <c r="K1033" s="233">
        <f t="shared" si="153"/>
        <v>-0.45307167235494883</v>
      </c>
      <c r="L1033" s="233">
        <f t="shared" si="154"/>
        <v>-0.42137404580152671</v>
      </c>
      <c r="N1033" s="233">
        <f t="shared" si="156"/>
        <v>2.7972027972027972E-3</v>
      </c>
      <c r="O1033" s="233">
        <f t="shared" si="157"/>
        <v>2.7453671928620452E-3</v>
      </c>
      <c r="P1033" s="233">
        <f t="shared" si="158"/>
        <v>-1.8614270941054809E-2</v>
      </c>
      <c r="Q1033" s="233">
        <f t="shared" si="159"/>
        <v>-6.2015503875968991E-3</v>
      </c>
      <c r="R1033" s="233">
        <f t="shared" si="160"/>
        <v>3.5519125683060107E-2</v>
      </c>
      <c r="T1033" s="64">
        <f t="shared" si="155"/>
        <v>-8.2987551867219622E-3</v>
      </c>
    </row>
    <row r="1034" spans="1:20" s="64" customFormat="1" ht="13">
      <c r="A1034" s="426">
        <v>40959</v>
      </c>
      <c r="B1034" s="228">
        <v>715</v>
      </c>
      <c r="C1034" s="293">
        <v>1456</v>
      </c>
      <c r="D1034" s="228">
        <v>931</v>
      </c>
      <c r="E1034" s="228">
        <v>645</v>
      </c>
      <c r="F1034" s="228">
        <v>385</v>
      </c>
      <c r="H1034" s="233">
        <f t="shared" si="150"/>
        <v>-0.43745082612116443</v>
      </c>
      <c r="I1034" s="233">
        <f t="shared" si="151"/>
        <v>-1.4218009478672985E-2</v>
      </c>
      <c r="J1034" s="233">
        <f t="shared" si="152"/>
        <v>-0.51761658031088087</v>
      </c>
      <c r="K1034" s="233">
        <f t="shared" si="153"/>
        <v>-0.46205170975813176</v>
      </c>
      <c r="L1034" s="233">
        <f t="shared" si="154"/>
        <v>-0.41489361702127658</v>
      </c>
      <c r="N1034" s="233">
        <f t="shared" si="156"/>
        <v>-1.9204389574759947E-2</v>
      </c>
      <c r="O1034" s="233">
        <f t="shared" si="157"/>
        <v>-4.7846889952153108E-3</v>
      </c>
      <c r="P1034" s="233">
        <f t="shared" si="158"/>
        <v>-7.6388888888888895E-2</v>
      </c>
      <c r="Q1034" s="233">
        <f t="shared" si="159"/>
        <v>-9.2165898617511521E-3</v>
      </c>
      <c r="R1034" s="233">
        <f t="shared" si="160"/>
        <v>4.619565217391304E-2</v>
      </c>
      <c r="T1034" s="64">
        <f t="shared" si="155"/>
        <v>-2.7894002789400352E-3</v>
      </c>
    </row>
    <row r="1035" spans="1:20" s="64" customFormat="1" ht="13">
      <c r="A1035" s="426">
        <v>40960</v>
      </c>
      <c r="B1035" s="228">
        <v>706</v>
      </c>
      <c r="C1035" s="293">
        <v>1452</v>
      </c>
      <c r="D1035" s="228">
        <v>900</v>
      </c>
      <c r="E1035" s="228">
        <v>640</v>
      </c>
      <c r="F1035" s="228">
        <v>388</v>
      </c>
      <c r="H1035" s="233">
        <f t="shared" ref="H1035:H1066" si="161">(B1035-B784)/B784</f>
        <v>-0.45356037151702788</v>
      </c>
      <c r="I1035" s="233">
        <f t="shared" ref="I1035:I1066" si="162">(C1035-C784)/C784</f>
        <v>-2.0618556701030928E-3</v>
      </c>
      <c r="J1035" s="233">
        <f t="shared" ref="J1035:J1066" si="163">(D1035-D784)/D784</f>
        <v>-0.54932398597896848</v>
      </c>
      <c r="K1035" s="233">
        <f t="shared" ref="K1035:K1066" si="164">(E1035-E784)/E784</f>
        <v>-0.48094079480940793</v>
      </c>
      <c r="L1035" s="233">
        <f t="shared" ref="L1035:L1066" si="165">(F1035-F784)/F784</f>
        <v>-0.41566265060240964</v>
      </c>
      <c r="N1035" s="233">
        <f t="shared" si="156"/>
        <v>-3.8147138964577658E-2</v>
      </c>
      <c r="O1035" s="233">
        <f t="shared" si="157"/>
        <v>-1.0899182561307902E-2</v>
      </c>
      <c r="P1035" s="233">
        <f t="shared" si="158"/>
        <v>-0.11591355599214145</v>
      </c>
      <c r="Q1035" s="233">
        <f t="shared" si="159"/>
        <v>-1.8404907975460124E-2</v>
      </c>
      <c r="R1035" s="233">
        <f t="shared" si="160"/>
        <v>4.0214477211796246E-2</v>
      </c>
      <c r="T1035" s="64">
        <f t="shared" si="155"/>
        <v>-1.2587412587412583E-2</v>
      </c>
    </row>
    <row r="1036" spans="1:20" s="64" customFormat="1" ht="13">
      <c r="A1036" s="426">
        <v>40961</v>
      </c>
      <c r="B1036" s="228">
        <v>704</v>
      </c>
      <c r="C1036" s="293">
        <v>1460</v>
      </c>
      <c r="D1036" s="228">
        <v>871</v>
      </c>
      <c r="E1036" s="228">
        <v>641</v>
      </c>
      <c r="F1036" s="228">
        <v>389</v>
      </c>
      <c r="H1036" s="233">
        <f t="shared" si="161"/>
        <v>-0.45887778631821674</v>
      </c>
      <c r="I1036" s="233">
        <f t="shared" si="162"/>
        <v>1.2482662968099861E-2</v>
      </c>
      <c r="J1036" s="233">
        <f t="shared" si="163"/>
        <v>-0.56536926147704591</v>
      </c>
      <c r="K1036" s="233">
        <f t="shared" si="164"/>
        <v>-0.49408050513022889</v>
      </c>
      <c r="L1036" s="233">
        <f t="shared" si="165"/>
        <v>-0.41940298507462687</v>
      </c>
      <c r="N1036" s="233">
        <f t="shared" si="156"/>
        <v>-3.6935704514363885E-2</v>
      </c>
      <c r="O1036" s="233">
        <f t="shared" si="157"/>
        <v>-4.0927694406548429E-3</v>
      </c>
      <c r="P1036" s="233">
        <f t="shared" si="158"/>
        <v>-0.13333333333333333</v>
      </c>
      <c r="Q1036" s="233">
        <f t="shared" si="159"/>
        <v>-7.7399380804953561E-3</v>
      </c>
      <c r="R1036" s="233">
        <f t="shared" si="160"/>
        <v>3.4574468085106384E-2</v>
      </c>
      <c r="T1036" s="64">
        <f t="shared" si="155"/>
        <v>-2.8328611898017497E-3</v>
      </c>
    </row>
    <row r="1037" spans="1:20" s="64" customFormat="1" ht="13">
      <c r="A1037" s="426">
        <v>40962</v>
      </c>
      <c r="B1037" s="228">
        <v>706</v>
      </c>
      <c r="C1037" s="293">
        <v>1471</v>
      </c>
      <c r="D1037" s="228">
        <v>849</v>
      </c>
      <c r="E1037" s="228">
        <v>647</v>
      </c>
      <c r="F1037" s="228">
        <v>393</v>
      </c>
      <c r="H1037" s="233">
        <f t="shared" si="161"/>
        <v>-0.45482625482625483</v>
      </c>
      <c r="I1037" s="233">
        <f t="shared" si="162"/>
        <v>3.3005617977528087E-2</v>
      </c>
      <c r="J1037" s="233">
        <f t="shared" si="163"/>
        <v>-0.57121212121212117</v>
      </c>
      <c r="K1037" s="233">
        <f t="shared" si="164"/>
        <v>-0.49571317225253314</v>
      </c>
      <c r="L1037" s="233">
        <f t="shared" si="165"/>
        <v>-0.4160475482912333</v>
      </c>
      <c r="N1037" s="233">
        <f t="shared" si="156"/>
        <v>-2.351313969571231E-2</v>
      </c>
      <c r="O1037" s="233">
        <f t="shared" si="157"/>
        <v>4.7814207650273225E-3</v>
      </c>
      <c r="P1037" s="233">
        <f t="shared" si="158"/>
        <v>-0.12833675564681724</v>
      </c>
      <c r="Q1037" s="233">
        <f t="shared" si="159"/>
        <v>9.3603744149765994E-3</v>
      </c>
      <c r="R1037" s="233">
        <f t="shared" si="160"/>
        <v>3.968253968253968E-2</v>
      </c>
      <c r="T1037" s="64">
        <f t="shared" si="155"/>
        <v>2.8409090909091717E-3</v>
      </c>
    </row>
    <row r="1038" spans="1:20" s="64" customFormat="1" ht="13">
      <c r="A1038" s="426">
        <v>40963</v>
      </c>
      <c r="B1038" s="228">
        <v>718</v>
      </c>
      <c r="C1038" s="293">
        <v>1504</v>
      </c>
      <c r="D1038" s="228">
        <v>836</v>
      </c>
      <c r="E1038" s="228">
        <v>662</v>
      </c>
      <c r="F1038" s="228">
        <v>395</v>
      </c>
      <c r="H1038" s="233">
        <f t="shared" si="161"/>
        <v>-0.43862392494136043</v>
      </c>
      <c r="I1038" s="233">
        <f t="shared" si="162"/>
        <v>8.2014388489208639E-2</v>
      </c>
      <c r="J1038" s="233">
        <f t="shared" si="163"/>
        <v>-0.5643564356435643</v>
      </c>
      <c r="K1038" s="233">
        <f t="shared" si="164"/>
        <v>-0.49427043544690602</v>
      </c>
      <c r="L1038" s="233">
        <f t="shared" si="165"/>
        <v>-0.41740412979351033</v>
      </c>
      <c r="N1038" s="233">
        <f t="shared" si="156"/>
        <v>1.3947001394700139E-3</v>
      </c>
      <c r="O1038" s="233">
        <f t="shared" si="157"/>
        <v>2.943189596167009E-2</v>
      </c>
      <c r="P1038" s="233">
        <f t="shared" si="158"/>
        <v>-0.11907270811380401</v>
      </c>
      <c r="Q1038" s="233">
        <f t="shared" si="159"/>
        <v>3.2761310452418098E-2</v>
      </c>
      <c r="R1038" s="233">
        <f t="shared" si="160"/>
        <v>4.221635883905013E-2</v>
      </c>
      <c r="T1038" s="64">
        <f t="shared" si="155"/>
        <v>1.6997167138810276E-2</v>
      </c>
    </row>
    <row r="1039" spans="1:20" s="64" customFormat="1" ht="13">
      <c r="A1039" s="426">
        <v>40966</v>
      </c>
      <c r="B1039" s="228">
        <v>730</v>
      </c>
      <c r="C1039" s="293">
        <v>1525</v>
      </c>
      <c r="D1039" s="228">
        <v>833</v>
      </c>
      <c r="E1039" s="228">
        <v>678</v>
      </c>
      <c r="F1039" s="228">
        <v>398</v>
      </c>
      <c r="H1039" s="233">
        <f t="shared" si="161"/>
        <v>-0.41739824421388666</v>
      </c>
      <c r="I1039" s="233">
        <f t="shared" si="162"/>
        <v>0.13382899628252787</v>
      </c>
      <c r="J1039" s="233">
        <f t="shared" si="163"/>
        <v>-0.54850948509485098</v>
      </c>
      <c r="K1039" s="233">
        <f t="shared" si="164"/>
        <v>-0.49175412293853071</v>
      </c>
      <c r="L1039" s="233">
        <f t="shared" si="165"/>
        <v>-0.41556534508076359</v>
      </c>
      <c r="N1039" s="233">
        <f t="shared" si="156"/>
        <v>2.097902097902098E-2</v>
      </c>
      <c r="O1039" s="233">
        <f t="shared" si="157"/>
        <v>4.7390109890109888E-2</v>
      </c>
      <c r="P1039" s="233">
        <f t="shared" si="158"/>
        <v>-0.10526315789473684</v>
      </c>
      <c r="Q1039" s="233">
        <f t="shared" si="159"/>
        <v>5.1162790697674418E-2</v>
      </c>
      <c r="R1039" s="233">
        <f t="shared" si="160"/>
        <v>3.3766233766233764E-2</v>
      </c>
      <c r="T1039" s="64">
        <f t="shared" si="155"/>
        <v>1.6713091922005541E-2</v>
      </c>
    </row>
    <row r="1040" spans="1:20" s="64" customFormat="1" ht="13">
      <c r="A1040" s="426">
        <v>40967</v>
      </c>
      <c r="B1040" s="228">
        <v>738</v>
      </c>
      <c r="C1040" s="293">
        <v>1531</v>
      </c>
      <c r="D1040" s="228">
        <v>833</v>
      </c>
      <c r="E1040" s="228">
        <v>692</v>
      </c>
      <c r="F1040" s="228">
        <v>402</v>
      </c>
      <c r="H1040" s="233">
        <f t="shared" si="161"/>
        <v>-0.40579710144927539</v>
      </c>
      <c r="I1040" s="233">
        <f t="shared" si="162"/>
        <v>0.16072782410917361</v>
      </c>
      <c r="J1040" s="233">
        <f t="shared" si="163"/>
        <v>-0.54054054054054057</v>
      </c>
      <c r="K1040" s="233">
        <f t="shared" si="164"/>
        <v>-0.49192364170337738</v>
      </c>
      <c r="L1040" s="233">
        <f t="shared" si="165"/>
        <v>-0.4139941690962099</v>
      </c>
      <c r="N1040" s="233">
        <f t="shared" si="156"/>
        <v>4.5325779036827198E-2</v>
      </c>
      <c r="O1040" s="233">
        <f t="shared" si="157"/>
        <v>5.4407713498622591E-2</v>
      </c>
      <c r="P1040" s="233">
        <f t="shared" si="158"/>
        <v>-7.4444444444444438E-2</v>
      </c>
      <c r="Q1040" s="233">
        <f t="shared" si="159"/>
        <v>8.1250000000000003E-2</v>
      </c>
      <c r="R1040" s="233">
        <f t="shared" si="160"/>
        <v>3.608247422680412E-2</v>
      </c>
      <c r="T1040" s="64">
        <f t="shared" si="155"/>
        <v>1.0958904109588996E-2</v>
      </c>
    </row>
    <row r="1041" spans="1:20" s="64" customFormat="1" ht="13">
      <c r="A1041" s="426">
        <v>40968</v>
      </c>
      <c r="B1041" s="228">
        <v>750</v>
      </c>
      <c r="C1041" s="293">
        <v>1531</v>
      </c>
      <c r="D1041" s="228">
        <v>832</v>
      </c>
      <c r="E1041" s="228">
        <v>712</v>
      </c>
      <c r="F1041" s="228">
        <v>415</v>
      </c>
      <c r="H1041" s="233">
        <f t="shared" si="161"/>
        <v>-0.39759036144578314</v>
      </c>
      <c r="I1041" s="233">
        <f t="shared" si="162"/>
        <v>0.16425855513307985</v>
      </c>
      <c r="J1041" s="233">
        <f t="shared" si="163"/>
        <v>-0.54083885209713023</v>
      </c>
      <c r="K1041" s="233">
        <f t="shared" si="164"/>
        <v>-0.48592057761732854</v>
      </c>
      <c r="L1041" s="233">
        <f t="shared" si="165"/>
        <v>-0.39680232558139533</v>
      </c>
      <c r="N1041" s="233">
        <f t="shared" si="156"/>
        <v>6.5340909090909088E-2</v>
      </c>
      <c r="O1041" s="233">
        <f t="shared" si="157"/>
        <v>4.8630136986301371E-2</v>
      </c>
      <c r="P1041" s="233">
        <f t="shared" si="158"/>
        <v>-4.4776119402985072E-2</v>
      </c>
      <c r="Q1041" s="233">
        <f t="shared" si="159"/>
        <v>0.11076443057722309</v>
      </c>
      <c r="R1041" s="233">
        <f t="shared" si="160"/>
        <v>6.6838046272493568E-2</v>
      </c>
      <c r="T1041" s="64">
        <f t="shared" si="155"/>
        <v>1.6260162601626105E-2</v>
      </c>
    </row>
    <row r="1042" spans="1:20" s="64" customFormat="1" ht="13">
      <c r="A1042" s="426">
        <v>40969</v>
      </c>
      <c r="B1042" s="228">
        <v>763</v>
      </c>
      <c r="C1042" s="293">
        <v>1527</v>
      </c>
      <c r="D1042" s="228">
        <v>839</v>
      </c>
      <c r="E1042" s="228">
        <v>732</v>
      </c>
      <c r="F1042" s="228">
        <v>429</v>
      </c>
      <c r="H1042" s="233">
        <f t="shared" si="161"/>
        <v>-0.39008792965627498</v>
      </c>
      <c r="I1042" s="233">
        <f t="shared" si="162"/>
        <v>0.16564885496183207</v>
      </c>
      <c r="J1042" s="233">
        <f t="shared" si="163"/>
        <v>-0.53901098901098898</v>
      </c>
      <c r="K1042" s="233">
        <f t="shared" si="164"/>
        <v>-0.47639484978540775</v>
      </c>
      <c r="L1042" s="233">
        <f t="shared" si="165"/>
        <v>-0.38362068965517243</v>
      </c>
      <c r="N1042" s="233">
        <f t="shared" si="156"/>
        <v>8.0736543909348438E-2</v>
      </c>
      <c r="O1042" s="233">
        <f t="shared" si="157"/>
        <v>3.8069340584636305E-2</v>
      </c>
      <c r="P1042" s="233">
        <f t="shared" si="158"/>
        <v>-1.1778563015312132E-2</v>
      </c>
      <c r="Q1042" s="233">
        <f t="shared" si="159"/>
        <v>0.13137557959814528</v>
      </c>
      <c r="R1042" s="233">
        <f t="shared" si="160"/>
        <v>9.1603053435114504E-2</v>
      </c>
      <c r="T1042" s="64">
        <f t="shared" si="155"/>
        <v>1.7333333333333423E-2</v>
      </c>
    </row>
    <row r="1043" spans="1:20" s="64" customFormat="1" ht="13">
      <c r="A1043" s="426">
        <v>40970</v>
      </c>
      <c r="B1043" s="228">
        <v>771</v>
      </c>
      <c r="C1043" s="293">
        <v>1525</v>
      </c>
      <c r="D1043" s="228">
        <v>844</v>
      </c>
      <c r="E1043" s="228">
        <v>745</v>
      </c>
      <c r="F1043" s="228">
        <v>437</v>
      </c>
      <c r="H1043" s="233">
        <f t="shared" si="161"/>
        <v>-0.38906497622820918</v>
      </c>
      <c r="I1043" s="233">
        <f t="shared" si="162"/>
        <v>0.16057838660578386</v>
      </c>
      <c r="J1043" s="233">
        <f t="shared" si="163"/>
        <v>-0.53854565336249316</v>
      </c>
      <c r="K1043" s="233">
        <f t="shared" si="164"/>
        <v>-0.47461212976022565</v>
      </c>
      <c r="L1043" s="233">
        <f t="shared" si="165"/>
        <v>-0.37571428571428572</v>
      </c>
      <c r="N1043" s="233">
        <f t="shared" si="156"/>
        <v>7.3816155988857934E-2</v>
      </c>
      <c r="O1043" s="233">
        <f t="shared" si="157"/>
        <v>1.3962765957446808E-2</v>
      </c>
      <c r="P1043" s="233">
        <f t="shared" si="158"/>
        <v>9.5693779904306216E-3</v>
      </c>
      <c r="Q1043" s="233">
        <f t="shared" si="159"/>
        <v>0.12537764350453173</v>
      </c>
      <c r="R1043" s="233">
        <f t="shared" si="160"/>
        <v>0.10632911392405063</v>
      </c>
      <c r="T1043" s="64">
        <f t="shared" si="155"/>
        <v>1.0484927916120546E-2</v>
      </c>
    </row>
    <row r="1044" spans="1:20" s="64" customFormat="1" ht="13">
      <c r="A1044" s="426">
        <v>40973</v>
      </c>
      <c r="B1044" s="228">
        <v>782</v>
      </c>
      <c r="C1044" s="293">
        <v>1523</v>
      </c>
      <c r="D1044" s="228">
        <v>854</v>
      </c>
      <c r="E1044" s="228">
        <v>768</v>
      </c>
      <c r="F1044" s="228">
        <v>442</v>
      </c>
      <c r="H1044" s="233">
        <f t="shared" si="161"/>
        <v>-0.38953942232630756</v>
      </c>
      <c r="I1044" s="233">
        <f t="shared" si="162"/>
        <v>0.13911742707554225</v>
      </c>
      <c r="J1044" s="233">
        <f t="shared" si="163"/>
        <v>-0.54036598493003229</v>
      </c>
      <c r="K1044" s="233">
        <f t="shared" si="164"/>
        <v>-0.46480836236933798</v>
      </c>
      <c r="L1044" s="233">
        <f t="shared" si="165"/>
        <v>-0.3712660028449502</v>
      </c>
      <c r="N1044" s="233">
        <f t="shared" si="156"/>
        <v>7.1232876712328766E-2</v>
      </c>
      <c r="O1044" s="233">
        <f t="shared" si="157"/>
        <v>-1.3114754098360656E-3</v>
      </c>
      <c r="P1044" s="233">
        <f t="shared" si="158"/>
        <v>2.5210084033613446E-2</v>
      </c>
      <c r="Q1044" s="233">
        <f t="shared" si="159"/>
        <v>0.13274336283185842</v>
      </c>
      <c r="R1044" s="233">
        <f t="shared" si="160"/>
        <v>0.11055276381909548</v>
      </c>
      <c r="T1044" s="64">
        <f t="shared" si="155"/>
        <v>1.4267185473411104E-2</v>
      </c>
    </row>
    <row r="1045" spans="1:20" s="64" customFormat="1" ht="13">
      <c r="A1045" s="426">
        <v>40974</v>
      </c>
      <c r="B1045" s="228">
        <v>787</v>
      </c>
      <c r="C1045" s="293">
        <v>1516</v>
      </c>
      <c r="D1045" s="228">
        <v>852</v>
      </c>
      <c r="E1045" s="228">
        <v>788</v>
      </c>
      <c r="F1045" s="228">
        <v>448</v>
      </c>
      <c r="H1045" s="233">
        <f t="shared" si="161"/>
        <v>-0.40242976461655278</v>
      </c>
      <c r="I1045" s="233">
        <f t="shared" si="162"/>
        <v>9.0647482014388492E-2</v>
      </c>
      <c r="J1045" s="233">
        <f t="shared" si="163"/>
        <v>-0.55832037325038886</v>
      </c>
      <c r="K1045" s="233">
        <f t="shared" si="164"/>
        <v>-0.45804676753782669</v>
      </c>
      <c r="L1045" s="233">
        <f t="shared" si="165"/>
        <v>-0.36273115220483643</v>
      </c>
      <c r="N1045" s="233">
        <f t="shared" si="156"/>
        <v>6.6395663956639567E-2</v>
      </c>
      <c r="O1045" s="233">
        <f t="shared" si="157"/>
        <v>-9.7975179621162638E-3</v>
      </c>
      <c r="P1045" s="233">
        <f t="shared" si="158"/>
        <v>2.2809123649459785E-2</v>
      </c>
      <c r="Q1045" s="233">
        <f t="shared" si="159"/>
        <v>0.13872832369942195</v>
      </c>
      <c r="R1045" s="233">
        <f t="shared" si="160"/>
        <v>0.11442786069651742</v>
      </c>
      <c r="T1045" s="64">
        <f t="shared" si="155"/>
        <v>6.3938618925831747E-3</v>
      </c>
    </row>
    <row r="1046" spans="1:20" s="64" customFormat="1" ht="13">
      <c r="A1046" s="426">
        <v>40975</v>
      </c>
      <c r="B1046" s="228">
        <v>798</v>
      </c>
      <c r="C1046" s="293">
        <v>1515</v>
      </c>
      <c r="D1046" s="228">
        <v>858</v>
      </c>
      <c r="E1046" s="228">
        <v>810</v>
      </c>
      <c r="F1046" s="228">
        <v>456</v>
      </c>
      <c r="H1046" s="233">
        <f t="shared" si="161"/>
        <v>-0.40713224368499257</v>
      </c>
      <c r="I1046" s="233">
        <f t="shared" si="162"/>
        <v>6.1667834618079891E-2</v>
      </c>
      <c r="J1046" s="233">
        <f t="shared" si="163"/>
        <v>-0.56732223903177004</v>
      </c>
      <c r="K1046" s="233">
        <f t="shared" si="164"/>
        <v>-0.44785276073619634</v>
      </c>
      <c r="L1046" s="233">
        <f t="shared" si="165"/>
        <v>-0.35227272727272729</v>
      </c>
      <c r="N1046" s="233">
        <f t="shared" si="156"/>
        <v>6.4000000000000001E-2</v>
      </c>
      <c r="O1046" s="233">
        <f t="shared" si="157"/>
        <v>-1.0450685826257348E-2</v>
      </c>
      <c r="P1046" s="233">
        <f t="shared" si="158"/>
        <v>3.125E-2</v>
      </c>
      <c r="Q1046" s="233">
        <f t="shared" si="159"/>
        <v>0.13764044943820225</v>
      </c>
      <c r="R1046" s="233">
        <f t="shared" si="160"/>
        <v>9.8795180722891562E-2</v>
      </c>
      <c r="T1046" s="64">
        <f t="shared" si="155"/>
        <v>1.3977128335451061E-2</v>
      </c>
    </row>
    <row r="1047" spans="1:20" s="64" customFormat="1" ht="13">
      <c r="A1047" s="426">
        <v>40976</v>
      </c>
      <c r="B1047" s="228">
        <v>812</v>
      </c>
      <c r="C1047" s="293">
        <v>1506</v>
      </c>
      <c r="D1047" s="228">
        <v>873</v>
      </c>
      <c r="E1047" s="228">
        <v>841</v>
      </c>
      <c r="F1047" s="228">
        <v>463</v>
      </c>
      <c r="H1047" s="233">
        <f t="shared" si="161"/>
        <v>-0.41244573082489144</v>
      </c>
      <c r="I1047" s="233">
        <f t="shared" si="162"/>
        <v>-6.6357000663570006E-4</v>
      </c>
      <c r="J1047" s="233">
        <f t="shared" si="163"/>
        <v>-0.56674937965260541</v>
      </c>
      <c r="K1047" s="233">
        <f t="shared" si="164"/>
        <v>-0.43214044564483456</v>
      </c>
      <c r="L1047" s="233">
        <f t="shared" si="165"/>
        <v>-0.34326241134751773</v>
      </c>
      <c r="N1047" s="233">
        <f t="shared" si="156"/>
        <v>6.4220183486238536E-2</v>
      </c>
      <c r="O1047" s="233">
        <f t="shared" si="157"/>
        <v>-1.37524557956778E-2</v>
      </c>
      <c r="P1047" s="233">
        <f t="shared" si="158"/>
        <v>4.0524433849821219E-2</v>
      </c>
      <c r="Q1047" s="233">
        <f t="shared" si="159"/>
        <v>0.14890710382513661</v>
      </c>
      <c r="R1047" s="233">
        <f t="shared" si="160"/>
        <v>7.9254079254079249E-2</v>
      </c>
      <c r="T1047" s="64">
        <f t="shared" si="155"/>
        <v>1.7543859649122862E-2</v>
      </c>
    </row>
    <row r="1048" spans="1:20" s="64" customFormat="1" ht="13">
      <c r="A1048" s="426">
        <v>40977</v>
      </c>
      <c r="B1048" s="228">
        <v>824</v>
      </c>
      <c r="C1048" s="293">
        <v>1503</v>
      </c>
      <c r="D1048" s="228">
        <v>889</v>
      </c>
      <c r="E1048" s="228">
        <v>864</v>
      </c>
      <c r="F1048" s="228">
        <v>469</v>
      </c>
      <c r="H1048" s="233">
        <f t="shared" si="161"/>
        <v>-0.42134831460674155</v>
      </c>
      <c r="I1048" s="233">
        <f t="shared" si="162"/>
        <v>-5.7680250783699059E-2</v>
      </c>
      <c r="J1048" s="233">
        <f t="shared" si="163"/>
        <v>-0.56591796875</v>
      </c>
      <c r="K1048" s="233">
        <f t="shared" si="164"/>
        <v>-0.42245989304812837</v>
      </c>
      <c r="L1048" s="233">
        <f t="shared" si="165"/>
        <v>-0.33850493653032437</v>
      </c>
      <c r="N1048" s="233">
        <f t="shared" si="156"/>
        <v>6.8741893644617386E-2</v>
      </c>
      <c r="O1048" s="233">
        <f t="shared" si="157"/>
        <v>-1.4426229508196721E-2</v>
      </c>
      <c r="P1048" s="233">
        <f t="shared" si="158"/>
        <v>5.3317535545023699E-2</v>
      </c>
      <c r="Q1048" s="233">
        <f t="shared" si="159"/>
        <v>0.15973154362416109</v>
      </c>
      <c r="R1048" s="233">
        <f t="shared" si="160"/>
        <v>7.3226544622425629E-2</v>
      </c>
      <c r="T1048" s="64">
        <f t="shared" si="155"/>
        <v>1.4778325123152802E-2</v>
      </c>
    </row>
    <row r="1049" spans="1:20" s="64" customFormat="1" ht="13">
      <c r="A1049" s="426">
        <v>40980</v>
      </c>
      <c r="B1049" s="228">
        <v>837</v>
      </c>
      <c r="C1049" s="293">
        <v>1496</v>
      </c>
      <c r="D1049" s="228">
        <v>912</v>
      </c>
      <c r="E1049" s="228">
        <v>882</v>
      </c>
      <c r="F1049" s="228">
        <v>478</v>
      </c>
      <c r="H1049" s="233">
        <f t="shared" si="161"/>
        <v>-0.43138586956521741</v>
      </c>
      <c r="I1049" s="233">
        <f t="shared" si="162"/>
        <v>-0.11948204826368453</v>
      </c>
      <c r="J1049" s="233">
        <f t="shared" si="163"/>
        <v>-0.56467780429594272</v>
      </c>
      <c r="K1049" s="233">
        <f t="shared" si="164"/>
        <v>-0.41666666666666669</v>
      </c>
      <c r="L1049" s="233">
        <f t="shared" si="165"/>
        <v>-0.33146853146853145</v>
      </c>
      <c r="N1049" s="233">
        <f t="shared" si="156"/>
        <v>7.0332480818414325E-2</v>
      </c>
      <c r="O1049" s="233">
        <f t="shared" si="157"/>
        <v>-1.772816808929744E-2</v>
      </c>
      <c r="P1049" s="233">
        <f t="shared" si="158"/>
        <v>6.7915690866510545E-2</v>
      </c>
      <c r="Q1049" s="233">
        <f t="shared" si="159"/>
        <v>0.1484375</v>
      </c>
      <c r="R1049" s="233">
        <f t="shared" si="160"/>
        <v>8.1447963800904979E-2</v>
      </c>
      <c r="T1049" s="64">
        <f t="shared" si="155"/>
        <v>1.5776699029126151E-2</v>
      </c>
    </row>
    <row r="1050" spans="1:20" s="64" customFormat="1" ht="13">
      <c r="A1050" s="426">
        <v>40981</v>
      </c>
      <c r="B1050" s="228">
        <v>844</v>
      </c>
      <c r="C1050" s="293">
        <v>1482</v>
      </c>
      <c r="D1050" s="228">
        <v>929</v>
      </c>
      <c r="E1050" s="228">
        <v>899</v>
      </c>
      <c r="F1050" s="228">
        <v>483</v>
      </c>
      <c r="H1050" s="233">
        <f t="shared" si="161"/>
        <v>-0.45123537061118335</v>
      </c>
      <c r="I1050" s="233">
        <f t="shared" si="162"/>
        <v>-0.20150862068965517</v>
      </c>
      <c r="J1050" s="233">
        <f t="shared" si="163"/>
        <v>-0.56179245283018864</v>
      </c>
      <c r="K1050" s="233">
        <f t="shared" si="164"/>
        <v>-0.40932982917214195</v>
      </c>
      <c r="L1050" s="233">
        <f t="shared" si="165"/>
        <v>-0.33102493074792244</v>
      </c>
      <c r="N1050" s="233">
        <f t="shared" si="156"/>
        <v>7.2426937738246502E-2</v>
      </c>
      <c r="O1050" s="233">
        <f t="shared" si="157"/>
        <v>-2.2427440633245383E-2</v>
      </c>
      <c r="P1050" s="233">
        <f t="shared" si="158"/>
        <v>9.0375586854460094E-2</v>
      </c>
      <c r="Q1050" s="233">
        <f t="shared" si="159"/>
        <v>0.14086294416243655</v>
      </c>
      <c r="R1050" s="233">
        <f t="shared" si="160"/>
        <v>7.8125E-2</v>
      </c>
      <c r="T1050" s="64">
        <f t="shared" si="155"/>
        <v>8.3632019115889022E-3</v>
      </c>
    </row>
    <row r="1051" spans="1:20" s="64" customFormat="1" ht="13">
      <c r="A1051" s="426">
        <v>40982</v>
      </c>
      <c r="B1051" s="228">
        <v>855</v>
      </c>
      <c r="C1051" s="293">
        <v>1479</v>
      </c>
      <c r="D1051" s="228">
        <v>941</v>
      </c>
      <c r="E1051" s="228">
        <v>923</v>
      </c>
      <c r="F1051" s="228">
        <v>490</v>
      </c>
      <c r="H1051" s="233">
        <f t="shared" si="161"/>
        <v>-0.45262483994878361</v>
      </c>
      <c r="I1051" s="233">
        <f t="shared" si="162"/>
        <v>-0.21787414066631411</v>
      </c>
      <c r="J1051" s="233">
        <f t="shared" si="163"/>
        <v>-0.5586303939962477</v>
      </c>
      <c r="K1051" s="233">
        <f t="shared" si="164"/>
        <v>-0.39633747547416615</v>
      </c>
      <c r="L1051" s="233">
        <f t="shared" si="165"/>
        <v>-0.32876712328767121</v>
      </c>
      <c r="N1051" s="233">
        <f t="shared" si="156"/>
        <v>7.1428571428571425E-2</v>
      </c>
      <c r="O1051" s="233">
        <f t="shared" si="157"/>
        <v>-2.3762376237623763E-2</v>
      </c>
      <c r="P1051" s="233">
        <f t="shared" si="158"/>
        <v>9.6736596736596736E-2</v>
      </c>
      <c r="Q1051" s="233">
        <f t="shared" si="159"/>
        <v>0.13950617283950617</v>
      </c>
      <c r="R1051" s="233">
        <f t="shared" si="160"/>
        <v>7.4561403508771926E-2</v>
      </c>
      <c r="T1051" s="64">
        <f t="shared" ref="T1051:T1082" si="166">B1051/B1050-1</f>
        <v>1.3033175355450233E-2</v>
      </c>
    </row>
    <row r="1052" spans="1:20" s="64" customFormat="1" ht="13">
      <c r="A1052" s="426">
        <v>40983</v>
      </c>
      <c r="B1052" s="228">
        <v>866</v>
      </c>
      <c r="C1052" s="293">
        <v>1475</v>
      </c>
      <c r="D1052" s="228">
        <v>957</v>
      </c>
      <c r="E1052" s="228">
        <v>937</v>
      </c>
      <c r="F1052" s="228">
        <v>500</v>
      </c>
      <c r="H1052" s="233">
        <f t="shared" si="161"/>
        <v>-0.44451571520205257</v>
      </c>
      <c r="I1052" s="233">
        <f t="shared" si="162"/>
        <v>-0.20911528150134048</v>
      </c>
      <c r="J1052" s="233">
        <f t="shared" si="163"/>
        <v>-0.54985888993414866</v>
      </c>
      <c r="K1052" s="233">
        <f t="shared" si="164"/>
        <v>-0.38878016960208739</v>
      </c>
      <c r="L1052" s="233">
        <f t="shared" si="165"/>
        <v>-0.32065217391304346</v>
      </c>
      <c r="N1052" s="233">
        <f t="shared" si="156"/>
        <v>6.6502463054187194E-2</v>
      </c>
      <c r="O1052" s="233">
        <f t="shared" si="157"/>
        <v>-2.0584329349269587E-2</v>
      </c>
      <c r="P1052" s="233">
        <f t="shared" si="158"/>
        <v>9.6219931271477668E-2</v>
      </c>
      <c r="Q1052" s="233">
        <f t="shared" si="159"/>
        <v>0.11414982164090369</v>
      </c>
      <c r="R1052" s="233">
        <f t="shared" si="160"/>
        <v>7.9913606911447083E-2</v>
      </c>
      <c r="T1052" s="64">
        <f t="shared" si="166"/>
        <v>1.2865497076023358E-2</v>
      </c>
    </row>
    <row r="1053" spans="1:20" s="64" customFormat="1" ht="13">
      <c r="A1053" s="426">
        <v>40984</v>
      </c>
      <c r="B1053" s="228">
        <v>874</v>
      </c>
      <c r="C1053" s="293">
        <v>1466</v>
      </c>
      <c r="D1053" s="228">
        <v>971</v>
      </c>
      <c r="E1053" s="228">
        <v>951</v>
      </c>
      <c r="F1053" s="228">
        <v>507</v>
      </c>
      <c r="H1053" s="233">
        <f t="shared" si="161"/>
        <v>-0.43540051679586561</v>
      </c>
      <c r="I1053" s="233">
        <f t="shared" si="162"/>
        <v>-0.19050248481501933</v>
      </c>
      <c r="J1053" s="233">
        <f t="shared" si="163"/>
        <v>-0.54111531190926276</v>
      </c>
      <c r="K1053" s="233">
        <f t="shared" si="164"/>
        <v>-0.38206627680311889</v>
      </c>
      <c r="L1053" s="233">
        <f t="shared" si="165"/>
        <v>-0.31671159029649598</v>
      </c>
      <c r="N1053" s="233">
        <f t="shared" ref="N1053:N1084" si="167">((B1053-(LOOKUP(A1048,B1048)))/(LOOKUP(A1048,B1048)))</f>
        <v>6.0679611650485438E-2</v>
      </c>
      <c r="O1053" s="233">
        <f t="shared" ref="O1053:O1084" si="168">((C1053-(LOOKUP(A1048,C1048)))/(LOOKUP(A1048,C1048)))</f>
        <v>-2.4617431803060547E-2</v>
      </c>
      <c r="P1053" s="233">
        <f t="shared" ref="P1053:P1084" si="169">((D1053-(LOOKUP(A1048,D1048)))/(LOOKUP(A1048,D1048)))</f>
        <v>9.2238470191226093E-2</v>
      </c>
      <c r="Q1053" s="233">
        <f t="shared" ref="Q1053:Q1084" si="170">((E1053-(LOOKUP(A1048,E1048)))/(LOOKUP(A1048,E1048)))</f>
        <v>0.10069444444444445</v>
      </c>
      <c r="R1053" s="233">
        <f t="shared" ref="R1053:R1084" si="171">((F1053-(LOOKUP(A1048,F1048)))/(LOOKUP(A1048,F1048)))</f>
        <v>8.1023454157782518E-2</v>
      </c>
      <c r="T1053" s="64">
        <f t="shared" si="166"/>
        <v>9.2378752886836946E-3</v>
      </c>
    </row>
    <row r="1054" spans="1:20" s="64" customFormat="1" ht="13">
      <c r="A1054" s="426">
        <v>40987</v>
      </c>
      <c r="B1054" s="228">
        <v>879</v>
      </c>
      <c r="C1054" s="293">
        <v>1449</v>
      </c>
      <c r="D1054" s="228">
        <v>990</v>
      </c>
      <c r="E1054" s="228">
        <v>963</v>
      </c>
      <c r="F1054" s="228">
        <v>513</v>
      </c>
      <c r="H1054" s="233">
        <f t="shared" si="161"/>
        <v>-0.42847854356306891</v>
      </c>
      <c r="I1054" s="233">
        <f t="shared" si="162"/>
        <v>-0.16915137614678899</v>
      </c>
      <c r="J1054" s="233">
        <f t="shared" si="163"/>
        <v>-0.53169347209082307</v>
      </c>
      <c r="K1054" s="233">
        <f t="shared" si="164"/>
        <v>-0.379110251450677</v>
      </c>
      <c r="L1054" s="233">
        <f t="shared" si="165"/>
        <v>-0.31417112299465239</v>
      </c>
      <c r="N1054" s="233">
        <f t="shared" si="167"/>
        <v>5.0179211469534052E-2</v>
      </c>
      <c r="O1054" s="233">
        <f t="shared" si="168"/>
        <v>-3.1417112299465241E-2</v>
      </c>
      <c r="P1054" s="233">
        <f t="shared" si="169"/>
        <v>8.5526315789473686E-2</v>
      </c>
      <c r="Q1054" s="233">
        <f t="shared" si="170"/>
        <v>9.1836734693877556E-2</v>
      </c>
      <c r="R1054" s="233">
        <f t="shared" si="171"/>
        <v>7.3221757322175729E-2</v>
      </c>
      <c r="T1054" s="64">
        <f t="shared" si="166"/>
        <v>5.7208237986270394E-3</v>
      </c>
    </row>
    <row r="1055" spans="1:20" s="64" customFormat="1" ht="13">
      <c r="A1055" s="426">
        <v>40988</v>
      </c>
      <c r="B1055" s="228">
        <v>884</v>
      </c>
      <c r="C1055" s="293">
        <v>1416</v>
      </c>
      <c r="D1055" s="228">
        <v>1004</v>
      </c>
      <c r="E1055" s="228">
        <v>989</v>
      </c>
      <c r="F1055" s="228">
        <v>522</v>
      </c>
      <c r="G1055" s="271"/>
      <c r="H1055" s="233">
        <f t="shared" si="161"/>
        <v>-0.42335290280495758</v>
      </c>
      <c r="I1055" s="233">
        <f t="shared" si="162"/>
        <v>-0.16803760282021152</v>
      </c>
      <c r="J1055" s="233">
        <f t="shared" si="163"/>
        <v>-0.52417061611374405</v>
      </c>
      <c r="K1055" s="233">
        <f t="shared" si="164"/>
        <v>-0.3688576898532227</v>
      </c>
      <c r="L1055" s="233">
        <f t="shared" si="165"/>
        <v>-0.30585106382978722</v>
      </c>
      <c r="N1055" s="233">
        <f t="shared" si="167"/>
        <v>4.7393364928909949E-2</v>
      </c>
      <c r="O1055" s="233">
        <f t="shared" si="168"/>
        <v>-4.4534412955465584E-2</v>
      </c>
      <c r="P1055" s="233">
        <f t="shared" si="169"/>
        <v>8.073196986006459E-2</v>
      </c>
      <c r="Q1055" s="233">
        <f t="shared" si="170"/>
        <v>0.10011123470522804</v>
      </c>
      <c r="R1055" s="233">
        <f t="shared" si="171"/>
        <v>8.0745341614906832E-2</v>
      </c>
      <c r="T1055" s="64">
        <f t="shared" si="166"/>
        <v>5.6882821387940208E-3</v>
      </c>
    </row>
    <row r="1056" spans="1:20" s="64" customFormat="1" ht="13">
      <c r="A1056" s="426">
        <v>40989</v>
      </c>
      <c r="B1056" s="228">
        <v>896</v>
      </c>
      <c r="C1056" s="293">
        <v>1404</v>
      </c>
      <c r="D1056" s="228">
        <v>1015</v>
      </c>
      <c r="E1056" s="228">
        <v>1007</v>
      </c>
      <c r="F1056" s="228">
        <v>530</v>
      </c>
      <c r="G1056" s="271"/>
      <c r="H1056" s="233">
        <f t="shared" si="161"/>
        <v>-0.41476159372958848</v>
      </c>
      <c r="I1056" s="233">
        <f t="shared" si="162"/>
        <v>-0.16775340841730882</v>
      </c>
      <c r="J1056" s="233">
        <f t="shared" si="163"/>
        <v>-0.51528175740210125</v>
      </c>
      <c r="K1056" s="233">
        <f t="shared" si="164"/>
        <v>-0.36022871664548922</v>
      </c>
      <c r="L1056" s="233">
        <f t="shared" si="165"/>
        <v>-0.29801324503311261</v>
      </c>
      <c r="N1056" s="233">
        <f t="shared" si="167"/>
        <v>4.7953216374269005E-2</v>
      </c>
      <c r="O1056" s="233">
        <f t="shared" si="168"/>
        <v>-5.0709939148073022E-2</v>
      </c>
      <c r="P1056" s="233">
        <f t="shared" si="169"/>
        <v>7.8639744952178528E-2</v>
      </c>
      <c r="Q1056" s="233">
        <f t="shared" si="170"/>
        <v>9.1007583965330444E-2</v>
      </c>
      <c r="R1056" s="233">
        <f t="shared" si="171"/>
        <v>8.1632653061224483E-2</v>
      </c>
      <c r="T1056" s="64">
        <f t="shared" si="166"/>
        <v>1.3574660633484115E-2</v>
      </c>
    </row>
    <row r="1057" spans="1:20" s="64" customFormat="1" ht="13">
      <c r="A1057" s="426">
        <v>40990</v>
      </c>
      <c r="B1057" s="228">
        <v>902</v>
      </c>
      <c r="C1057" s="293">
        <v>1384</v>
      </c>
      <c r="D1057" s="228">
        <v>1026</v>
      </c>
      <c r="E1057" s="228">
        <v>1024</v>
      </c>
      <c r="F1057" s="228">
        <v>540</v>
      </c>
      <c r="G1057" s="271"/>
      <c r="H1057" s="233">
        <f t="shared" si="161"/>
        <v>-0.41084258654474198</v>
      </c>
      <c r="I1057" s="233">
        <f t="shared" si="162"/>
        <v>-0.17569982132221559</v>
      </c>
      <c r="J1057" s="233">
        <f t="shared" si="163"/>
        <v>-0.50791366906474822</v>
      </c>
      <c r="K1057" s="233">
        <f t="shared" si="164"/>
        <v>-0.35189873417721518</v>
      </c>
      <c r="L1057" s="233">
        <f t="shared" si="165"/>
        <v>-0.28853754940711462</v>
      </c>
      <c r="N1057" s="233">
        <f t="shared" si="167"/>
        <v>4.1570438799076209E-2</v>
      </c>
      <c r="O1057" s="233">
        <f t="shared" si="168"/>
        <v>-6.1694915254237287E-2</v>
      </c>
      <c r="P1057" s="233">
        <f t="shared" si="169"/>
        <v>7.2100313479623826E-2</v>
      </c>
      <c r="Q1057" s="233">
        <f t="shared" si="170"/>
        <v>9.2849519743863393E-2</v>
      </c>
      <c r="R1057" s="233">
        <f t="shared" si="171"/>
        <v>0.08</v>
      </c>
      <c r="T1057" s="64">
        <f t="shared" si="166"/>
        <v>6.6964285714286031E-3</v>
      </c>
    </row>
    <row r="1058" spans="1:20" s="64" customFormat="1" ht="13">
      <c r="A1058" s="426">
        <v>40991</v>
      </c>
      <c r="B1058" s="228">
        <v>908</v>
      </c>
      <c r="C1058" s="293">
        <v>1369</v>
      </c>
      <c r="D1058" s="228">
        <v>1036</v>
      </c>
      <c r="E1058" s="228">
        <v>1035</v>
      </c>
      <c r="F1058" s="228">
        <v>551</v>
      </c>
      <c r="G1058" s="271"/>
      <c r="H1058" s="233">
        <f t="shared" si="161"/>
        <v>-0.4115359688917693</v>
      </c>
      <c r="I1058" s="233">
        <f t="shared" si="162"/>
        <v>-0.19517930629041741</v>
      </c>
      <c r="J1058" s="233">
        <f t="shared" si="163"/>
        <v>-0.50168350168350173</v>
      </c>
      <c r="K1058" s="233">
        <f t="shared" si="164"/>
        <v>-0.3523153942428035</v>
      </c>
      <c r="L1058" s="233">
        <f t="shared" si="165"/>
        <v>-0.27973856209150327</v>
      </c>
      <c r="N1058" s="233">
        <f t="shared" si="167"/>
        <v>3.8901601830663615E-2</v>
      </c>
      <c r="O1058" s="233">
        <f t="shared" si="168"/>
        <v>-6.6166439290586632E-2</v>
      </c>
      <c r="P1058" s="233">
        <f t="shared" si="169"/>
        <v>6.6941297631307933E-2</v>
      </c>
      <c r="Q1058" s="233">
        <f t="shared" si="170"/>
        <v>8.8328075709779186E-2</v>
      </c>
      <c r="R1058" s="233">
        <f t="shared" si="171"/>
        <v>8.6785009861932938E-2</v>
      </c>
      <c r="T1058" s="64">
        <f t="shared" si="166"/>
        <v>6.6518847006651338E-3</v>
      </c>
    </row>
    <row r="1059" spans="1:20" s="64" customFormat="1" ht="13">
      <c r="A1059" s="426">
        <v>40994</v>
      </c>
      <c r="B1059" s="228">
        <v>912</v>
      </c>
      <c r="C1059" s="293">
        <v>1354</v>
      </c>
      <c r="D1059" s="228">
        <v>1036</v>
      </c>
      <c r="E1059" s="228">
        <v>1047</v>
      </c>
      <c r="F1059" s="228">
        <v>559</v>
      </c>
      <c r="G1059" s="271"/>
      <c r="H1059" s="233">
        <f t="shared" si="161"/>
        <v>-0.41725239616613419</v>
      </c>
      <c r="I1059" s="233">
        <f t="shared" si="162"/>
        <v>-0.22805017103762829</v>
      </c>
      <c r="J1059" s="233">
        <f t="shared" si="163"/>
        <v>-0.50192307692307692</v>
      </c>
      <c r="K1059" s="233">
        <f t="shared" si="164"/>
        <v>-0.34888059701492535</v>
      </c>
      <c r="L1059" s="233">
        <f t="shared" si="165"/>
        <v>-0.27402597402597401</v>
      </c>
      <c r="N1059" s="233">
        <f t="shared" si="167"/>
        <v>3.7542662116040959E-2</v>
      </c>
      <c r="O1059" s="233">
        <f t="shared" si="168"/>
        <v>-6.5562456866804689E-2</v>
      </c>
      <c r="P1059" s="233">
        <f t="shared" si="169"/>
        <v>4.6464646464646465E-2</v>
      </c>
      <c r="Q1059" s="233">
        <f t="shared" si="170"/>
        <v>8.7227414330218064E-2</v>
      </c>
      <c r="R1059" s="233">
        <f t="shared" si="171"/>
        <v>8.9668615984405453E-2</v>
      </c>
      <c r="T1059" s="64">
        <f t="shared" si="166"/>
        <v>4.405286343612369E-3</v>
      </c>
    </row>
    <row r="1060" spans="1:20" s="64" customFormat="1" ht="13">
      <c r="A1060" s="426">
        <v>40995</v>
      </c>
      <c r="B1060" s="228">
        <v>917</v>
      </c>
      <c r="C1060" s="293">
        <v>1354</v>
      </c>
      <c r="D1060" s="228">
        <v>1035</v>
      </c>
      <c r="E1060" s="228">
        <v>1055</v>
      </c>
      <c r="F1060" s="228">
        <v>564</v>
      </c>
      <c r="G1060" s="271"/>
      <c r="H1060" s="233">
        <f t="shared" si="161"/>
        <v>-0.42072015161086546</v>
      </c>
      <c r="I1060" s="233">
        <f t="shared" si="162"/>
        <v>-0.24694104560622915</v>
      </c>
      <c r="J1060" s="233">
        <f t="shared" si="163"/>
        <v>-0.50168512277323063</v>
      </c>
      <c r="K1060" s="233">
        <f t="shared" si="164"/>
        <v>-0.34553349875930522</v>
      </c>
      <c r="L1060" s="233">
        <f t="shared" si="165"/>
        <v>-0.27225806451612905</v>
      </c>
      <c r="N1060" s="233">
        <f t="shared" si="167"/>
        <v>3.7330316742081447E-2</v>
      </c>
      <c r="O1060" s="233">
        <f t="shared" si="168"/>
        <v>-4.3785310734463276E-2</v>
      </c>
      <c r="P1060" s="233">
        <f t="shared" si="169"/>
        <v>3.0876494023904383E-2</v>
      </c>
      <c r="Q1060" s="233">
        <f t="shared" si="170"/>
        <v>6.6734074823053588E-2</v>
      </c>
      <c r="R1060" s="233">
        <f t="shared" si="171"/>
        <v>8.0459770114942528E-2</v>
      </c>
      <c r="T1060" s="64">
        <f t="shared" si="166"/>
        <v>5.482456140350811E-3</v>
      </c>
    </row>
    <row r="1061" spans="1:20" s="64" customFormat="1" ht="13">
      <c r="A1061" s="426">
        <v>40996</v>
      </c>
      <c r="B1061" s="228">
        <v>922</v>
      </c>
      <c r="C1061" s="293">
        <v>1361</v>
      </c>
      <c r="D1061" s="228">
        <v>1040</v>
      </c>
      <c r="E1061" s="228">
        <v>1054</v>
      </c>
      <c r="F1061" s="228">
        <v>566</v>
      </c>
      <c r="G1061" s="271"/>
      <c r="H1061" s="233">
        <f t="shared" si="161"/>
        <v>-0.41829652996845423</v>
      </c>
      <c r="I1061" s="233">
        <f t="shared" si="162"/>
        <v>-0.24598337950138505</v>
      </c>
      <c r="J1061" s="233">
        <f t="shared" si="163"/>
        <v>-0.49951876804619827</v>
      </c>
      <c r="K1061" s="233">
        <f t="shared" si="164"/>
        <v>-0.34248284466625079</v>
      </c>
      <c r="L1061" s="233">
        <f t="shared" si="165"/>
        <v>-0.27435897435897438</v>
      </c>
      <c r="N1061" s="233">
        <f t="shared" si="167"/>
        <v>2.9017857142857144E-2</v>
      </c>
      <c r="O1061" s="233">
        <f t="shared" si="168"/>
        <v>-3.0626780626780627E-2</v>
      </c>
      <c r="P1061" s="233">
        <f t="shared" si="169"/>
        <v>2.4630541871921183E-2</v>
      </c>
      <c r="Q1061" s="233">
        <f t="shared" si="170"/>
        <v>4.667328699106256E-2</v>
      </c>
      <c r="R1061" s="233">
        <f t="shared" si="171"/>
        <v>6.7924528301886791E-2</v>
      </c>
      <c r="T1061" s="64">
        <f t="shared" si="166"/>
        <v>5.4525627044710312E-3</v>
      </c>
    </row>
    <row r="1062" spans="1:20" s="64" customFormat="1" ht="13">
      <c r="A1062" s="426">
        <v>40997</v>
      </c>
      <c r="B1062" s="228">
        <v>930</v>
      </c>
      <c r="C1062" s="293">
        <v>1386</v>
      </c>
      <c r="D1062" s="228">
        <v>1044</v>
      </c>
      <c r="E1062" s="228">
        <v>1043</v>
      </c>
      <c r="F1062" s="228">
        <v>566</v>
      </c>
      <c r="G1062" s="271"/>
      <c r="H1062" s="233">
        <f t="shared" si="161"/>
        <v>-0.41324921135646686</v>
      </c>
      <c r="I1062" s="233">
        <f t="shared" si="162"/>
        <v>-0.23298284449363585</v>
      </c>
      <c r="J1062" s="233">
        <f t="shared" si="163"/>
        <v>-0.49855907780979825</v>
      </c>
      <c r="K1062" s="233">
        <f t="shared" si="164"/>
        <v>-0.34195583596214513</v>
      </c>
      <c r="L1062" s="233">
        <f t="shared" si="165"/>
        <v>-0.27898089171974522</v>
      </c>
      <c r="N1062" s="233">
        <f t="shared" si="167"/>
        <v>3.1042128603104215E-2</v>
      </c>
      <c r="O1062" s="233">
        <f t="shared" si="168"/>
        <v>1.4450867052023121E-3</v>
      </c>
      <c r="P1062" s="233">
        <f t="shared" si="169"/>
        <v>1.7543859649122806E-2</v>
      </c>
      <c r="Q1062" s="233">
        <f t="shared" si="170"/>
        <v>1.85546875E-2</v>
      </c>
      <c r="R1062" s="233">
        <f t="shared" si="171"/>
        <v>4.8148148148148148E-2</v>
      </c>
      <c r="T1062" s="64">
        <f t="shared" si="166"/>
        <v>8.6767895878525625E-3</v>
      </c>
    </row>
    <row r="1063" spans="1:20" s="64" customFormat="1" ht="13">
      <c r="A1063" s="426">
        <v>40998</v>
      </c>
      <c r="B1063" s="228">
        <v>934</v>
      </c>
      <c r="C1063" s="293">
        <v>1412</v>
      </c>
      <c r="D1063" s="228">
        <v>1051</v>
      </c>
      <c r="E1063" s="228">
        <v>1030</v>
      </c>
      <c r="F1063" s="228">
        <v>565</v>
      </c>
      <c r="G1063" s="271"/>
      <c r="H1063" s="233">
        <f t="shared" si="161"/>
        <v>-0.40585241730279897</v>
      </c>
      <c r="I1063" s="233">
        <f t="shared" si="162"/>
        <v>-0.20896358543417368</v>
      </c>
      <c r="J1063" s="233">
        <f t="shared" si="163"/>
        <v>-0.49054774600096945</v>
      </c>
      <c r="K1063" s="233">
        <f t="shared" si="164"/>
        <v>-0.34185303514376997</v>
      </c>
      <c r="L1063" s="233">
        <f t="shared" si="165"/>
        <v>-0.28390367553865653</v>
      </c>
      <c r="N1063" s="233">
        <f t="shared" si="167"/>
        <v>2.8634361233480177E-2</v>
      </c>
      <c r="O1063" s="233">
        <f t="shared" si="168"/>
        <v>3.1409788166544925E-2</v>
      </c>
      <c r="P1063" s="233">
        <f t="shared" si="169"/>
        <v>1.4478764478764479E-2</v>
      </c>
      <c r="Q1063" s="233">
        <f t="shared" si="170"/>
        <v>-4.830917874396135E-3</v>
      </c>
      <c r="R1063" s="233">
        <f t="shared" si="171"/>
        <v>2.5408348457350273E-2</v>
      </c>
      <c r="T1063" s="64">
        <f t="shared" si="166"/>
        <v>4.3010752688172893E-3</v>
      </c>
    </row>
    <row r="1064" spans="1:20" s="64" customFormat="1" ht="13">
      <c r="A1064" s="426">
        <v>41001</v>
      </c>
      <c r="B1064" s="228">
        <v>934</v>
      </c>
      <c r="C1064" s="293">
        <v>1427</v>
      </c>
      <c r="D1064" s="228">
        <v>1051</v>
      </c>
      <c r="E1064" s="228">
        <v>1016</v>
      </c>
      <c r="F1064" s="228">
        <v>562</v>
      </c>
      <c r="G1064" s="271"/>
      <c r="H1064" s="233">
        <f t="shared" si="161"/>
        <v>-0.39546925566343044</v>
      </c>
      <c r="I1064" s="233">
        <f t="shared" si="162"/>
        <v>-0.18735763097949887</v>
      </c>
      <c r="J1064" s="233">
        <f t="shared" si="163"/>
        <v>-0.47815292949354521</v>
      </c>
      <c r="K1064" s="233">
        <f t="shared" si="164"/>
        <v>-0.34239482200647248</v>
      </c>
      <c r="L1064" s="233">
        <f t="shared" si="165"/>
        <v>-0.2895069532237674</v>
      </c>
      <c r="N1064" s="233">
        <f t="shared" si="167"/>
        <v>2.4122807017543858E-2</v>
      </c>
      <c r="O1064" s="233">
        <f t="shared" si="168"/>
        <v>5.391432791728213E-2</v>
      </c>
      <c r="P1064" s="233">
        <f t="shared" si="169"/>
        <v>1.4478764478764479E-2</v>
      </c>
      <c r="Q1064" s="233">
        <f t="shared" si="170"/>
        <v>-2.9608404966571154E-2</v>
      </c>
      <c r="R1064" s="233">
        <f t="shared" si="171"/>
        <v>5.3667262969588547E-3</v>
      </c>
      <c r="T1064" s="64">
        <f t="shared" si="166"/>
        <v>0</v>
      </c>
    </row>
    <row r="1065" spans="1:20" s="64" customFormat="1" ht="13">
      <c r="A1065" s="426">
        <v>41002</v>
      </c>
      <c r="B1065" s="228">
        <v>931</v>
      </c>
      <c r="C1065" s="293">
        <v>1456</v>
      </c>
      <c r="D1065" s="228">
        <v>1049</v>
      </c>
      <c r="E1065" s="228">
        <v>990</v>
      </c>
      <c r="F1065" s="228">
        <v>556</v>
      </c>
      <c r="G1065" s="271"/>
      <c r="H1065" s="233">
        <f t="shared" si="161"/>
        <v>-0.39150326797385621</v>
      </c>
      <c r="I1065" s="233">
        <f t="shared" si="162"/>
        <v>-0.17647058823529413</v>
      </c>
      <c r="J1065" s="233">
        <f t="shared" si="163"/>
        <v>-0.46697154471544716</v>
      </c>
      <c r="K1065" s="233">
        <f t="shared" si="164"/>
        <v>-0.34996717005909389</v>
      </c>
      <c r="L1065" s="233">
        <f t="shared" si="165"/>
        <v>-0.29620253164556964</v>
      </c>
      <c r="N1065" s="233">
        <f t="shared" si="167"/>
        <v>1.5267175572519083E-2</v>
      </c>
      <c r="O1065" s="233">
        <f t="shared" si="168"/>
        <v>7.5332348596750365E-2</v>
      </c>
      <c r="P1065" s="233">
        <f t="shared" si="169"/>
        <v>1.3526570048309179E-2</v>
      </c>
      <c r="Q1065" s="233">
        <f t="shared" si="170"/>
        <v>-6.1611374407582936E-2</v>
      </c>
      <c r="R1065" s="233">
        <f t="shared" si="171"/>
        <v>-1.4184397163120567E-2</v>
      </c>
      <c r="T1065" s="64">
        <f t="shared" si="166"/>
        <v>-3.2119914346895317E-3</v>
      </c>
    </row>
    <row r="1066" spans="1:20" s="64" customFormat="1" ht="13">
      <c r="A1066" s="426">
        <v>41003</v>
      </c>
      <c r="B1066" s="228">
        <v>926</v>
      </c>
      <c r="C1066" s="293">
        <v>1475</v>
      </c>
      <c r="D1066" s="228">
        <v>1043</v>
      </c>
      <c r="E1066" s="228">
        <v>965</v>
      </c>
      <c r="F1066" s="228">
        <v>552</v>
      </c>
      <c r="G1066" s="271"/>
      <c r="H1066" s="233">
        <f t="shared" si="161"/>
        <v>-0.39078947368421052</v>
      </c>
      <c r="I1066" s="233">
        <f t="shared" si="162"/>
        <v>-0.17689732142857142</v>
      </c>
      <c r="J1066" s="233">
        <f t="shared" si="163"/>
        <v>-0.45818181818181819</v>
      </c>
      <c r="K1066" s="233">
        <f t="shared" si="164"/>
        <v>-0.36135009927200529</v>
      </c>
      <c r="L1066" s="233">
        <f t="shared" si="165"/>
        <v>-0.29770992366412213</v>
      </c>
      <c r="N1066" s="233">
        <f t="shared" si="167"/>
        <v>4.3383947939262474E-3</v>
      </c>
      <c r="O1066" s="233">
        <f t="shared" si="168"/>
        <v>8.3761939750183687E-2</v>
      </c>
      <c r="P1066" s="233">
        <f t="shared" si="169"/>
        <v>2.8846153846153848E-3</v>
      </c>
      <c r="Q1066" s="233">
        <f t="shared" si="170"/>
        <v>-8.4440227703984821E-2</v>
      </c>
      <c r="R1066" s="233">
        <f t="shared" si="171"/>
        <v>-2.4734982332155476E-2</v>
      </c>
      <c r="T1066" s="64">
        <f t="shared" si="166"/>
        <v>-5.3705692803437399E-3</v>
      </c>
    </row>
    <row r="1067" spans="1:20" s="64" customFormat="1" ht="13">
      <c r="A1067" s="426">
        <v>41004</v>
      </c>
      <c r="B1067" s="228">
        <v>928</v>
      </c>
      <c r="C1067" s="293">
        <v>1507</v>
      </c>
      <c r="D1067" s="228">
        <v>1036</v>
      </c>
      <c r="E1067" s="228">
        <v>949</v>
      </c>
      <c r="F1067" s="228">
        <v>547</v>
      </c>
      <c r="G1067" s="271"/>
      <c r="H1067" s="233">
        <f t="shared" ref="H1067:H1094" si="172">(B1067-B816)/B816</f>
        <v>-0.38050734312416556</v>
      </c>
      <c r="I1067" s="233">
        <f t="shared" ref="I1067:I1094" si="173">(C1067-C816)/C816</f>
        <v>-0.15289488476672289</v>
      </c>
      <c r="J1067" s="233">
        <f t="shared" ref="J1067:J1094" si="174">(D1067-D816)/D816</f>
        <v>-0.45156167284277393</v>
      </c>
      <c r="K1067" s="233">
        <f t="shared" ref="K1067:K1094" si="175">(E1067-E816)/E816</f>
        <v>-0.36564171122994654</v>
      </c>
      <c r="L1067" s="233">
        <f t="shared" ref="L1067:L1094" si="176">(F1067-F816)/F816</f>
        <v>-0.29871794871794871</v>
      </c>
      <c r="N1067" s="233">
        <f t="shared" si="167"/>
        <v>-2.1505376344086021E-3</v>
      </c>
      <c r="O1067" s="233">
        <f t="shared" si="168"/>
        <v>8.7301587301587297E-2</v>
      </c>
      <c r="P1067" s="233">
        <f t="shared" si="169"/>
        <v>-7.6628352490421452E-3</v>
      </c>
      <c r="Q1067" s="233">
        <f t="shared" si="170"/>
        <v>-9.0124640460210931E-2</v>
      </c>
      <c r="R1067" s="233">
        <f t="shared" si="171"/>
        <v>-3.3568904593639579E-2</v>
      </c>
      <c r="T1067" s="64">
        <f t="shared" si="166"/>
        <v>2.1598272138227959E-3</v>
      </c>
    </row>
    <row r="1068" spans="1:20" s="64" customFormat="1" ht="13">
      <c r="A1068" s="426">
        <v>41009</v>
      </c>
      <c r="B1068" s="228">
        <v>928</v>
      </c>
      <c r="C1068" s="293">
        <v>1531</v>
      </c>
      <c r="D1068" s="228">
        <v>1040</v>
      </c>
      <c r="E1068" s="228">
        <v>936</v>
      </c>
      <c r="F1068" s="228">
        <v>540</v>
      </c>
      <c r="G1068" s="271"/>
      <c r="H1068" s="233">
        <f t="shared" si="172"/>
        <v>-0.36525307797537621</v>
      </c>
      <c r="I1068" s="233">
        <f t="shared" si="173"/>
        <v>-0.11400462962962964</v>
      </c>
      <c r="J1068" s="233">
        <f t="shared" si="174"/>
        <v>-0.43447525829255029</v>
      </c>
      <c r="K1068" s="233">
        <f t="shared" si="175"/>
        <v>-0.36969696969696969</v>
      </c>
      <c r="L1068" s="233">
        <f t="shared" si="176"/>
        <v>-0.30680359435173299</v>
      </c>
      <c r="N1068" s="233">
        <f t="shared" si="167"/>
        <v>-6.4239828693790149E-3</v>
      </c>
      <c r="O1068" s="233">
        <f t="shared" si="168"/>
        <v>8.4277620396600569E-2</v>
      </c>
      <c r="P1068" s="233">
        <f t="shared" si="169"/>
        <v>-1.0466222645099905E-2</v>
      </c>
      <c r="Q1068" s="233">
        <f t="shared" si="170"/>
        <v>-9.1262135922330095E-2</v>
      </c>
      <c r="R1068" s="233">
        <f t="shared" si="171"/>
        <v>-4.4247787610619468E-2</v>
      </c>
      <c r="T1068" s="64">
        <f t="shared" si="166"/>
        <v>0</v>
      </c>
    </row>
    <row r="1069" spans="1:20" s="64" customFormat="1" ht="13">
      <c r="A1069" s="426">
        <v>41010</v>
      </c>
      <c r="B1069" s="228">
        <v>944</v>
      </c>
      <c r="C1069" s="293">
        <v>1561</v>
      </c>
      <c r="D1069" s="228">
        <v>1072</v>
      </c>
      <c r="E1069" s="228">
        <v>925</v>
      </c>
      <c r="F1069" s="228">
        <v>537</v>
      </c>
      <c r="G1069" s="271"/>
      <c r="H1069" s="233">
        <f t="shared" si="172"/>
        <v>-0.33986013986013985</v>
      </c>
      <c r="I1069" s="233">
        <f t="shared" si="173"/>
        <v>-6.7502986857825562E-2</v>
      </c>
      <c r="J1069" s="233">
        <f t="shared" si="174"/>
        <v>-0.40044742729306487</v>
      </c>
      <c r="K1069" s="233">
        <f t="shared" si="175"/>
        <v>-0.37415426251691475</v>
      </c>
      <c r="L1069" s="233">
        <f t="shared" si="176"/>
        <v>-0.31153846153846154</v>
      </c>
      <c r="N1069" s="233">
        <f t="shared" si="167"/>
        <v>1.0706638115631691E-2</v>
      </c>
      <c r="O1069" s="233">
        <f t="shared" si="168"/>
        <v>9.3903293622985287E-2</v>
      </c>
      <c r="P1069" s="233">
        <f t="shared" si="169"/>
        <v>1.9980970504281638E-2</v>
      </c>
      <c r="Q1069" s="233">
        <f t="shared" si="170"/>
        <v>-8.9566929133858261E-2</v>
      </c>
      <c r="R1069" s="233">
        <f t="shared" si="171"/>
        <v>-4.4483985765124558E-2</v>
      </c>
      <c r="T1069" s="64">
        <f t="shared" si="166"/>
        <v>1.7241379310344751E-2</v>
      </c>
    </row>
    <row r="1070" spans="1:20" s="64" customFormat="1" ht="13">
      <c r="A1070" s="426">
        <v>41011</v>
      </c>
      <c r="B1070" s="228">
        <v>960</v>
      </c>
      <c r="C1070" s="293">
        <v>1576</v>
      </c>
      <c r="D1070" s="228">
        <v>1110</v>
      </c>
      <c r="E1070" s="228">
        <v>930</v>
      </c>
      <c r="F1070" s="228">
        <v>537</v>
      </c>
      <c r="G1070" s="271"/>
      <c r="H1070" s="233">
        <f t="shared" si="172"/>
        <v>-0.31477516059957172</v>
      </c>
      <c r="I1070" s="233">
        <f t="shared" si="173"/>
        <v>-3.7851037851037848E-2</v>
      </c>
      <c r="J1070" s="233">
        <f t="shared" si="174"/>
        <v>-0.36096718480138168</v>
      </c>
      <c r="K1070" s="233">
        <f t="shared" si="175"/>
        <v>-0.36648501362397823</v>
      </c>
      <c r="L1070" s="233">
        <f t="shared" si="176"/>
        <v>-0.31417624521072796</v>
      </c>
      <c r="N1070" s="233">
        <f t="shared" si="167"/>
        <v>3.1149301825993556E-2</v>
      </c>
      <c r="O1070" s="233">
        <f t="shared" si="168"/>
        <v>8.2417582417582416E-2</v>
      </c>
      <c r="P1070" s="233">
        <f t="shared" si="169"/>
        <v>5.8150619637750235E-2</v>
      </c>
      <c r="Q1070" s="233">
        <f t="shared" si="170"/>
        <v>-6.0606060606060608E-2</v>
      </c>
      <c r="R1070" s="233">
        <f t="shared" si="171"/>
        <v>-3.41726618705036E-2</v>
      </c>
      <c r="T1070" s="64">
        <f t="shared" si="166"/>
        <v>1.6949152542372836E-2</v>
      </c>
    </row>
    <row r="1071" spans="1:20" s="64" customFormat="1" ht="13">
      <c r="A1071" s="426">
        <v>41012</v>
      </c>
      <c r="B1071" s="228">
        <v>972</v>
      </c>
      <c r="C1071" s="293">
        <v>1572</v>
      </c>
      <c r="D1071" s="228">
        <v>1158</v>
      </c>
      <c r="E1071" s="228">
        <v>936</v>
      </c>
      <c r="F1071" s="228">
        <v>540</v>
      </c>
      <c r="G1071" s="271"/>
      <c r="H1071" s="233">
        <f t="shared" si="172"/>
        <v>-0.29360465116279072</v>
      </c>
      <c r="I1071" s="233">
        <f t="shared" si="173"/>
        <v>-2.4813895781637719E-2</v>
      </c>
      <c r="J1071" s="233">
        <f t="shared" si="174"/>
        <v>-0.31721698113207547</v>
      </c>
      <c r="K1071" s="233">
        <f t="shared" si="175"/>
        <v>-0.35758407687028138</v>
      </c>
      <c r="L1071" s="233">
        <f t="shared" si="176"/>
        <v>-0.31297709923664124</v>
      </c>
      <c r="N1071" s="233">
        <f t="shared" si="167"/>
        <v>4.9676025917926567E-2</v>
      </c>
      <c r="O1071" s="233">
        <f t="shared" si="168"/>
        <v>6.5762711864406784E-2</v>
      </c>
      <c r="P1071" s="233">
        <f t="shared" si="169"/>
        <v>0.11025886864813039</v>
      </c>
      <c r="Q1071" s="233">
        <f t="shared" si="170"/>
        <v>-3.0051813471502591E-2</v>
      </c>
      <c r="R1071" s="233">
        <f t="shared" si="171"/>
        <v>-2.1739130434782608E-2</v>
      </c>
      <c r="T1071" s="64">
        <f t="shared" si="166"/>
        <v>1.2499999999999956E-2</v>
      </c>
    </row>
    <row r="1072" spans="1:20" s="64" customFormat="1" ht="13">
      <c r="A1072" s="426">
        <v>41015</v>
      </c>
      <c r="B1072" s="228">
        <v>975</v>
      </c>
      <c r="C1072" s="293">
        <v>1547</v>
      </c>
      <c r="D1072" s="228">
        <v>1189</v>
      </c>
      <c r="E1072" s="228">
        <v>944</v>
      </c>
      <c r="F1072" s="228">
        <v>543</v>
      </c>
      <c r="G1072" s="271"/>
      <c r="H1072" s="233">
        <f t="shared" si="172"/>
        <v>-0.282560706401766</v>
      </c>
      <c r="I1072" s="233">
        <f t="shared" si="173"/>
        <v>-2.7044025157232705E-2</v>
      </c>
      <c r="J1072" s="233">
        <f t="shared" si="174"/>
        <v>-0.28545673076923078</v>
      </c>
      <c r="K1072" s="233">
        <f t="shared" si="175"/>
        <v>-0.34896551724137931</v>
      </c>
      <c r="L1072" s="233">
        <f t="shared" si="176"/>
        <v>-0.31091370558375636</v>
      </c>
      <c r="N1072" s="233">
        <f t="shared" si="167"/>
        <v>5.0646551724137928E-2</v>
      </c>
      <c r="O1072" s="233">
        <f t="shared" si="168"/>
        <v>2.6542800265428004E-2</v>
      </c>
      <c r="P1072" s="233">
        <f t="shared" si="169"/>
        <v>0.14768339768339769</v>
      </c>
      <c r="Q1072" s="233">
        <f t="shared" si="170"/>
        <v>-5.268703898840885E-3</v>
      </c>
      <c r="R1072" s="233">
        <f t="shared" si="171"/>
        <v>-7.3126142595978062E-3</v>
      </c>
      <c r="T1072" s="64">
        <f t="shared" si="166"/>
        <v>3.0864197530864335E-3</v>
      </c>
    </row>
    <row r="1073" spans="1:20" s="64" customFormat="1" ht="13">
      <c r="A1073" s="426">
        <v>41016</v>
      </c>
      <c r="B1073" s="228">
        <v>989</v>
      </c>
      <c r="C1073" s="293">
        <v>1542</v>
      </c>
      <c r="D1073" s="228">
        <v>1232</v>
      </c>
      <c r="E1073" s="228">
        <v>957</v>
      </c>
      <c r="F1073" s="228">
        <v>546</v>
      </c>
      <c r="G1073" s="271"/>
      <c r="H1073" s="233">
        <f t="shared" si="172"/>
        <v>-0.26304023845007451</v>
      </c>
      <c r="I1073" s="233">
        <f t="shared" si="173"/>
        <v>-2.1573604060913704E-2</v>
      </c>
      <c r="J1073" s="233">
        <f t="shared" si="174"/>
        <v>-0.24370779619398403</v>
      </c>
      <c r="K1073" s="233">
        <f t="shared" si="175"/>
        <v>-0.33587786259541985</v>
      </c>
      <c r="L1073" s="233">
        <f t="shared" si="176"/>
        <v>-0.3062261753494282</v>
      </c>
      <c r="N1073" s="233">
        <f t="shared" si="167"/>
        <v>6.5732758620689655E-2</v>
      </c>
      <c r="O1073" s="233">
        <f t="shared" si="168"/>
        <v>7.1848465055519267E-3</v>
      </c>
      <c r="P1073" s="233">
        <f t="shared" si="169"/>
        <v>0.18461538461538463</v>
      </c>
      <c r="Q1073" s="233">
        <f t="shared" si="170"/>
        <v>2.2435897435897436E-2</v>
      </c>
      <c r="R1073" s="233">
        <f t="shared" si="171"/>
        <v>1.1111111111111112E-2</v>
      </c>
      <c r="T1073" s="64">
        <f t="shared" si="166"/>
        <v>1.4358974358974264E-2</v>
      </c>
    </row>
    <row r="1074" spans="1:20" s="64" customFormat="1" ht="13">
      <c r="A1074" s="426">
        <v>41017</v>
      </c>
      <c r="B1074" s="228">
        <v>1006</v>
      </c>
      <c r="C1074" s="293">
        <v>1534</v>
      </c>
      <c r="D1074" s="228">
        <v>1291</v>
      </c>
      <c r="E1074" s="228">
        <v>974</v>
      </c>
      <c r="F1074" s="228">
        <v>550</v>
      </c>
      <c r="G1074" s="271"/>
      <c r="H1074" s="233">
        <f t="shared" si="172"/>
        <v>-0.24018126888217523</v>
      </c>
      <c r="I1074" s="233">
        <f t="shared" si="173"/>
        <v>-2.2929936305732482E-2</v>
      </c>
      <c r="J1074" s="233">
        <f t="shared" si="174"/>
        <v>-0.18600252206809584</v>
      </c>
      <c r="K1074" s="233">
        <f t="shared" si="175"/>
        <v>-0.32030704815073274</v>
      </c>
      <c r="L1074" s="233">
        <f t="shared" si="176"/>
        <v>-0.3020304568527919</v>
      </c>
      <c r="N1074" s="233">
        <f t="shared" si="167"/>
        <v>6.5677966101694921E-2</v>
      </c>
      <c r="O1074" s="233">
        <f t="shared" si="168"/>
        <v>-1.729660474055093E-2</v>
      </c>
      <c r="P1074" s="233">
        <f t="shared" si="169"/>
        <v>0.2042910447761194</v>
      </c>
      <c r="Q1074" s="233">
        <f t="shared" si="170"/>
        <v>5.2972972972972973E-2</v>
      </c>
      <c r="R1074" s="233">
        <f t="shared" si="171"/>
        <v>2.4208566108007448E-2</v>
      </c>
      <c r="T1074" s="64">
        <f t="shared" si="166"/>
        <v>1.7189079878665359E-2</v>
      </c>
    </row>
    <row r="1075" spans="1:20" s="64" customFormat="1" ht="13">
      <c r="A1075" s="426">
        <v>41018</v>
      </c>
      <c r="B1075" s="228">
        <v>1028</v>
      </c>
      <c r="C1075" s="293">
        <v>1534</v>
      </c>
      <c r="D1075" s="228">
        <v>1354</v>
      </c>
      <c r="E1075" s="228">
        <v>992</v>
      </c>
      <c r="F1075" s="228">
        <v>556</v>
      </c>
      <c r="G1075" s="271"/>
      <c r="H1075" s="233">
        <f t="shared" si="172"/>
        <v>-0.21466768525592056</v>
      </c>
      <c r="I1075" s="233">
        <f t="shared" si="173"/>
        <v>-2.4793388429752067E-2</v>
      </c>
      <c r="J1075" s="233">
        <f t="shared" si="174"/>
        <v>-0.12532299741602068</v>
      </c>
      <c r="K1075" s="233">
        <f t="shared" si="175"/>
        <v>-0.30239099859353025</v>
      </c>
      <c r="L1075" s="233">
        <f t="shared" si="176"/>
        <v>-0.29709228824273071</v>
      </c>
      <c r="N1075" s="233">
        <f t="shared" si="167"/>
        <v>7.0833333333333331E-2</v>
      </c>
      <c r="O1075" s="233">
        <f t="shared" si="168"/>
        <v>-2.6649746192893401E-2</v>
      </c>
      <c r="P1075" s="233">
        <f t="shared" si="169"/>
        <v>0.21981981981981982</v>
      </c>
      <c r="Q1075" s="233">
        <f t="shared" si="170"/>
        <v>6.6666666666666666E-2</v>
      </c>
      <c r="R1075" s="233">
        <f t="shared" si="171"/>
        <v>3.5381750465549346E-2</v>
      </c>
      <c r="T1075" s="64">
        <f t="shared" si="166"/>
        <v>2.1868787276341894E-2</v>
      </c>
    </row>
    <row r="1076" spans="1:20" s="64" customFormat="1" ht="13">
      <c r="A1076" s="426">
        <v>41019</v>
      </c>
      <c r="B1076" s="228">
        <v>1067</v>
      </c>
      <c r="C1076" s="293">
        <v>1533</v>
      </c>
      <c r="D1076" s="228">
        <v>1487</v>
      </c>
      <c r="E1076" s="228">
        <v>1020</v>
      </c>
      <c r="F1076" s="228">
        <v>562</v>
      </c>
      <c r="G1076" s="271"/>
      <c r="H1076" s="233">
        <f t="shared" si="172"/>
        <v>-0.17669753086419754</v>
      </c>
      <c r="I1076" s="233">
        <f t="shared" si="173"/>
        <v>-1.9820971867007674E-2</v>
      </c>
      <c r="J1076" s="233">
        <f t="shared" si="174"/>
        <v>-1.7833553500660501E-2</v>
      </c>
      <c r="K1076" s="233">
        <f t="shared" si="175"/>
        <v>-0.27864214992927866</v>
      </c>
      <c r="L1076" s="233">
        <f t="shared" si="176"/>
        <v>-0.29396984924623115</v>
      </c>
      <c r="N1076" s="233">
        <f t="shared" si="167"/>
        <v>9.7736625514403291E-2</v>
      </c>
      <c r="O1076" s="233">
        <f t="shared" si="168"/>
        <v>-2.4809160305343511E-2</v>
      </c>
      <c r="P1076" s="233">
        <f t="shared" si="169"/>
        <v>0.28411053540587217</v>
      </c>
      <c r="Q1076" s="233">
        <f t="shared" si="170"/>
        <v>8.9743589743589744E-2</v>
      </c>
      <c r="R1076" s="233">
        <f t="shared" si="171"/>
        <v>4.0740740740740744E-2</v>
      </c>
      <c r="T1076" s="64">
        <f t="shared" si="166"/>
        <v>3.7937743190661566E-2</v>
      </c>
    </row>
    <row r="1077" spans="1:20" s="64" customFormat="1" ht="13">
      <c r="A1077" s="426">
        <v>41022</v>
      </c>
      <c r="B1077" s="228">
        <v>1090</v>
      </c>
      <c r="C1077" s="293">
        <v>1524</v>
      </c>
      <c r="D1077" s="228">
        <v>1552</v>
      </c>
      <c r="E1077" s="228">
        <v>1044</v>
      </c>
      <c r="F1077" s="228">
        <v>566</v>
      </c>
      <c r="G1077" s="271"/>
      <c r="H1077" s="233">
        <f t="shared" si="172"/>
        <v>-0.15109034267912771</v>
      </c>
      <c r="I1077" s="233">
        <f t="shared" si="173"/>
        <v>-1.804123711340206E-2</v>
      </c>
      <c r="J1077" s="233">
        <f t="shared" si="174"/>
        <v>4.1610738255033558E-2</v>
      </c>
      <c r="K1077" s="233">
        <f t="shared" si="175"/>
        <v>-0.25904897090134849</v>
      </c>
      <c r="L1077" s="233">
        <f t="shared" si="176"/>
        <v>-0.2907268170426065</v>
      </c>
      <c r="N1077" s="233">
        <f t="shared" si="167"/>
        <v>0.11794871794871795</v>
      </c>
      <c r="O1077" s="233">
        <f t="shared" si="168"/>
        <v>-1.4867485455720749E-2</v>
      </c>
      <c r="P1077" s="233">
        <f t="shared" si="169"/>
        <v>0.30529857022708157</v>
      </c>
      <c r="Q1077" s="233">
        <f t="shared" si="170"/>
        <v>0.1059322033898305</v>
      </c>
      <c r="R1077" s="233">
        <f t="shared" si="171"/>
        <v>4.2357274401473299E-2</v>
      </c>
      <c r="T1077" s="64">
        <f t="shared" si="166"/>
        <v>2.1555763823805085E-2</v>
      </c>
    </row>
    <row r="1078" spans="1:20" s="64" customFormat="1" ht="13">
      <c r="A1078" s="426">
        <v>41023</v>
      </c>
      <c r="B1078" s="228">
        <v>1116</v>
      </c>
      <c r="C1078" s="293">
        <v>1521</v>
      </c>
      <c r="D1078" s="228">
        <v>1628</v>
      </c>
      <c r="E1078" s="228">
        <v>1067</v>
      </c>
      <c r="F1078" s="228">
        <v>571</v>
      </c>
      <c r="G1078" s="271"/>
      <c r="H1078" s="233">
        <f t="shared" si="172"/>
        <v>-0.12195121951219512</v>
      </c>
      <c r="I1078" s="233">
        <f t="shared" si="173"/>
        <v>-1.1053315994798439E-2</v>
      </c>
      <c r="J1078" s="233">
        <f t="shared" si="174"/>
        <v>0.11813186813186813</v>
      </c>
      <c r="K1078" s="233">
        <f t="shared" si="175"/>
        <v>-0.24056939501779359</v>
      </c>
      <c r="L1078" s="233">
        <f t="shared" si="176"/>
        <v>-0.28446115288220553</v>
      </c>
      <c r="N1078" s="233">
        <f t="shared" si="167"/>
        <v>0.12841253791708795</v>
      </c>
      <c r="O1078" s="233">
        <f t="shared" si="168"/>
        <v>-1.3618677042801557E-2</v>
      </c>
      <c r="P1078" s="233">
        <f t="shared" si="169"/>
        <v>0.32142857142857145</v>
      </c>
      <c r="Q1078" s="233">
        <f t="shared" si="170"/>
        <v>0.11494252873563218</v>
      </c>
      <c r="R1078" s="233">
        <f t="shared" si="171"/>
        <v>4.5787545787545784E-2</v>
      </c>
      <c r="T1078" s="64">
        <f t="shared" si="166"/>
        <v>2.3853211009174258E-2</v>
      </c>
    </row>
    <row r="1079" spans="1:20" s="64" customFormat="1" ht="13">
      <c r="A1079" s="426">
        <v>41024</v>
      </c>
      <c r="B1079" s="228">
        <v>1137</v>
      </c>
      <c r="C1079" s="293">
        <v>1514</v>
      </c>
      <c r="D1079" s="228">
        <v>1692</v>
      </c>
      <c r="E1079" s="228">
        <v>1087</v>
      </c>
      <c r="F1079" s="228">
        <v>577</v>
      </c>
      <c r="G1079" s="271"/>
      <c r="H1079" s="233">
        <f t="shared" si="172"/>
        <v>-9.9049128367670367E-2</v>
      </c>
      <c r="I1079" s="233">
        <f t="shared" si="173"/>
        <v>-1.6883116883116882E-2</v>
      </c>
      <c r="J1079" s="233">
        <f t="shared" si="174"/>
        <v>0.19575971731448763</v>
      </c>
      <c r="K1079" s="233">
        <f t="shared" si="175"/>
        <v>-0.2257834757834758</v>
      </c>
      <c r="L1079" s="233">
        <f t="shared" si="176"/>
        <v>-0.27784730913642053</v>
      </c>
      <c r="N1079" s="233">
        <f t="shared" si="167"/>
        <v>0.13021868787276342</v>
      </c>
      <c r="O1079" s="233">
        <f t="shared" si="168"/>
        <v>-1.303780964797914E-2</v>
      </c>
      <c r="P1079" s="233">
        <f t="shared" si="169"/>
        <v>0.31061192873741283</v>
      </c>
      <c r="Q1079" s="233">
        <f t="shared" si="170"/>
        <v>0.11601642710472279</v>
      </c>
      <c r="R1079" s="233">
        <f t="shared" si="171"/>
        <v>4.9090909090909088E-2</v>
      </c>
      <c r="T1079" s="64">
        <f t="shared" si="166"/>
        <v>1.8817204301075252E-2</v>
      </c>
    </row>
    <row r="1080" spans="1:20" s="64" customFormat="1" ht="13">
      <c r="A1080" s="426">
        <v>41025</v>
      </c>
      <c r="B1080" s="228">
        <v>1148</v>
      </c>
      <c r="C1080" s="293">
        <v>1505</v>
      </c>
      <c r="D1080" s="228">
        <v>1727</v>
      </c>
      <c r="E1080" s="228">
        <v>1097</v>
      </c>
      <c r="F1080" s="228">
        <v>582</v>
      </c>
      <c r="G1080" s="271"/>
      <c r="H1080" s="233">
        <f t="shared" si="172"/>
        <v>-8.4529505582137163E-2</v>
      </c>
      <c r="I1080" s="233">
        <f t="shared" si="173"/>
        <v>-2.2727272727272728E-2</v>
      </c>
      <c r="J1080" s="233">
        <f t="shared" si="174"/>
        <v>0.25417574437182278</v>
      </c>
      <c r="K1080" s="233">
        <f t="shared" si="175"/>
        <v>-0.21698786581013563</v>
      </c>
      <c r="L1080" s="233">
        <f t="shared" si="176"/>
        <v>-0.27431421446384041</v>
      </c>
      <c r="N1080" s="233">
        <f t="shared" si="167"/>
        <v>0.11673151750972763</v>
      </c>
      <c r="O1080" s="233">
        <f t="shared" si="168"/>
        <v>-1.8904823989569754E-2</v>
      </c>
      <c r="P1080" s="233">
        <f t="shared" si="169"/>
        <v>0.27548005908419498</v>
      </c>
      <c r="Q1080" s="233">
        <f t="shared" si="170"/>
        <v>0.10584677419354839</v>
      </c>
      <c r="R1080" s="233">
        <f t="shared" si="171"/>
        <v>4.6762589928057555E-2</v>
      </c>
      <c r="T1080" s="64">
        <f t="shared" si="166"/>
        <v>9.674582233949014E-3</v>
      </c>
    </row>
    <row r="1081" spans="1:20" s="64" customFormat="1" ht="13">
      <c r="A1081" s="426">
        <v>41026</v>
      </c>
      <c r="B1081" s="228">
        <v>1156</v>
      </c>
      <c r="C1081" s="293">
        <v>1499</v>
      </c>
      <c r="D1081" s="228">
        <v>1738</v>
      </c>
      <c r="E1081" s="228">
        <v>1102</v>
      </c>
      <c r="F1081" s="228">
        <v>589</v>
      </c>
      <c r="G1081" s="271"/>
      <c r="H1081" s="233">
        <f t="shared" si="172"/>
        <v>-7.5200000000000003E-2</v>
      </c>
      <c r="I1081" s="233">
        <f t="shared" si="173"/>
        <v>-3.0401034928848641E-2</v>
      </c>
      <c r="J1081" s="233">
        <f t="shared" si="174"/>
        <v>0.27419354838709675</v>
      </c>
      <c r="K1081" s="233">
        <f t="shared" si="175"/>
        <v>-0.20833333333333334</v>
      </c>
      <c r="L1081" s="233">
        <f t="shared" si="176"/>
        <v>-0.26650062266500624</v>
      </c>
      <c r="N1081" s="233">
        <f t="shared" si="167"/>
        <v>8.3411433926897843E-2</v>
      </c>
      <c r="O1081" s="233">
        <f t="shared" si="168"/>
        <v>-2.217873450750163E-2</v>
      </c>
      <c r="P1081" s="233">
        <f t="shared" si="169"/>
        <v>0.16879623402824478</v>
      </c>
      <c r="Q1081" s="233">
        <f t="shared" si="170"/>
        <v>8.0392156862745104E-2</v>
      </c>
      <c r="R1081" s="233">
        <f t="shared" si="171"/>
        <v>4.8042704626334518E-2</v>
      </c>
      <c r="T1081" s="64">
        <f t="shared" si="166"/>
        <v>6.9686411149825211E-3</v>
      </c>
    </row>
    <row r="1082" spans="1:20" s="64" customFormat="1" ht="13">
      <c r="A1082" s="426">
        <v>41029</v>
      </c>
      <c r="B1082" s="228">
        <v>1155</v>
      </c>
      <c r="C1082" s="293">
        <v>1496</v>
      </c>
      <c r="D1082" s="228">
        <v>1725</v>
      </c>
      <c r="E1082" s="228">
        <v>1101</v>
      </c>
      <c r="F1082" s="228">
        <v>596</v>
      </c>
      <c r="G1082" s="271"/>
      <c r="H1082" s="233">
        <f t="shared" si="172"/>
        <v>-8.2605242255758535E-2</v>
      </c>
      <c r="I1082" s="233">
        <f t="shared" si="173"/>
        <v>-4.4699872286079183E-2</v>
      </c>
      <c r="J1082" s="233">
        <f t="shared" si="174"/>
        <v>0.23922413793103448</v>
      </c>
      <c r="K1082" s="233">
        <f t="shared" si="175"/>
        <v>-0.20677233429394812</v>
      </c>
      <c r="L1082" s="233">
        <f t="shared" si="176"/>
        <v>-0.25593008739076156</v>
      </c>
      <c r="N1082" s="233">
        <f t="shared" si="167"/>
        <v>5.9633027522935783E-2</v>
      </c>
      <c r="O1082" s="233">
        <f t="shared" si="168"/>
        <v>-1.8372703412073491E-2</v>
      </c>
      <c r="P1082" s="233">
        <f t="shared" si="169"/>
        <v>0.11146907216494846</v>
      </c>
      <c r="Q1082" s="233">
        <f t="shared" si="170"/>
        <v>5.459770114942529E-2</v>
      </c>
      <c r="R1082" s="233">
        <f t="shared" si="171"/>
        <v>5.3003533568904596E-2</v>
      </c>
      <c r="T1082" s="64">
        <f t="shared" si="166"/>
        <v>-8.6505190311414459E-4</v>
      </c>
    </row>
    <row r="1083" spans="1:20" s="64" customFormat="1" ht="13">
      <c r="A1083" s="426">
        <v>41030</v>
      </c>
      <c r="B1083" s="228">
        <v>1152</v>
      </c>
      <c r="C1083" s="293">
        <v>1494</v>
      </c>
      <c r="D1083" s="228">
        <v>1713</v>
      </c>
      <c r="E1083" s="228">
        <v>1098</v>
      </c>
      <c r="F1083" s="228">
        <v>600</v>
      </c>
      <c r="G1083" s="271"/>
      <c r="H1083" s="233">
        <f t="shared" si="172"/>
        <v>-9.2198581560283682E-2</v>
      </c>
      <c r="I1083" s="233">
        <f t="shared" si="173"/>
        <v>-4.4757033248081841E-2</v>
      </c>
      <c r="J1083" s="233">
        <f t="shared" si="174"/>
        <v>0.1813793103448276</v>
      </c>
      <c r="K1083" s="233">
        <f t="shared" si="175"/>
        <v>-0.21007194244604316</v>
      </c>
      <c r="L1083" s="233">
        <f t="shared" si="176"/>
        <v>-0.24717691342534504</v>
      </c>
      <c r="N1083" s="233">
        <f t="shared" si="167"/>
        <v>3.2258064516129031E-2</v>
      </c>
      <c r="O1083" s="233">
        <f t="shared" si="168"/>
        <v>-1.7751479289940829E-2</v>
      </c>
      <c r="P1083" s="233">
        <f t="shared" si="169"/>
        <v>5.2211302211302213E-2</v>
      </c>
      <c r="Q1083" s="233">
        <f t="shared" si="170"/>
        <v>2.9053420805998126E-2</v>
      </c>
      <c r="R1083" s="233">
        <f t="shared" si="171"/>
        <v>5.0788091068301226E-2</v>
      </c>
      <c r="T1083" s="64">
        <f t="shared" ref="T1083:T1094" si="177">B1083/B1082-1</f>
        <v>-2.5974025974025983E-3</v>
      </c>
    </row>
    <row r="1084" spans="1:20" s="64" customFormat="1" ht="13">
      <c r="A1084" s="426">
        <v>41031</v>
      </c>
      <c r="B1084" s="228">
        <v>1149</v>
      </c>
      <c r="C1084" s="293">
        <v>1495</v>
      </c>
      <c r="D1084" s="228">
        <v>1693</v>
      </c>
      <c r="E1084" s="228">
        <v>1099</v>
      </c>
      <c r="F1084" s="228">
        <v>601</v>
      </c>
      <c r="G1084" s="272"/>
      <c r="H1084" s="233">
        <f t="shared" si="172"/>
        <v>-0.11068111455108359</v>
      </c>
      <c r="I1084" s="233">
        <f t="shared" si="173"/>
        <v>-4.8982188295165395E-2</v>
      </c>
      <c r="J1084" s="233">
        <f t="shared" si="174"/>
        <v>8.6649550706033376E-2</v>
      </c>
      <c r="K1084" s="233">
        <f t="shared" si="175"/>
        <v>-0.20072727272727273</v>
      </c>
      <c r="L1084" s="233">
        <f t="shared" si="176"/>
        <v>-0.2440251572327044</v>
      </c>
      <c r="N1084" s="233">
        <f t="shared" si="167"/>
        <v>1.0554089709762533E-2</v>
      </c>
      <c r="O1084" s="233">
        <f t="shared" si="168"/>
        <v>-1.2549537648612946E-2</v>
      </c>
      <c r="P1084" s="233">
        <f t="shared" si="169"/>
        <v>5.9101654846335696E-4</v>
      </c>
      <c r="Q1084" s="233">
        <f t="shared" si="170"/>
        <v>1.1039558417663294E-2</v>
      </c>
      <c r="R1084" s="233">
        <f t="shared" si="171"/>
        <v>4.1594454072790298E-2</v>
      </c>
      <c r="T1084" s="64">
        <f t="shared" si="177"/>
        <v>-2.6041666666666297E-3</v>
      </c>
    </row>
    <row r="1085" spans="1:20" s="64" customFormat="1" ht="13">
      <c r="A1085" s="426">
        <v>41032</v>
      </c>
      <c r="B1085" s="228">
        <v>1157</v>
      </c>
      <c r="C1085" s="293">
        <v>1527</v>
      </c>
      <c r="D1085" s="228">
        <v>1635</v>
      </c>
      <c r="E1085" s="228">
        <v>1108</v>
      </c>
      <c r="F1085" s="228">
        <v>602</v>
      </c>
      <c r="G1085" s="271"/>
      <c r="H1085" s="233">
        <f t="shared" si="172"/>
        <v>-0.11136712749615975</v>
      </c>
      <c r="I1085" s="233">
        <f t="shared" si="173"/>
        <v>-2.1153846153846155E-2</v>
      </c>
      <c r="J1085" s="233">
        <f t="shared" si="174"/>
        <v>-5.4744525547445258E-3</v>
      </c>
      <c r="K1085" s="233">
        <f t="shared" si="175"/>
        <v>-0.19005847953216373</v>
      </c>
      <c r="L1085" s="233">
        <f t="shared" si="176"/>
        <v>-0.24276729559748428</v>
      </c>
      <c r="N1085" s="233">
        <f t="shared" ref="N1085:N1094" si="178">((B1085-(LOOKUP(A1080,B1080)))/(LOOKUP(A1080,B1080)))</f>
        <v>7.8397212543554005E-3</v>
      </c>
      <c r="O1085" s="233">
        <f t="shared" ref="O1085:O1094" si="179">((C1085-(LOOKUP(A1080,C1080)))/(LOOKUP(A1080,C1080)))</f>
        <v>1.4617940199335547E-2</v>
      </c>
      <c r="P1085" s="233">
        <f t="shared" ref="P1085:P1094" si="180">((D1085-(LOOKUP(A1080,D1080)))/(LOOKUP(A1080,D1080)))</f>
        <v>-5.3271569195136072E-2</v>
      </c>
      <c r="Q1085" s="233">
        <f t="shared" ref="Q1085:Q1094" si="181">((E1085-(LOOKUP(A1080,E1080)))/(LOOKUP(A1080,E1080)))</f>
        <v>1.0027347310847767E-2</v>
      </c>
      <c r="R1085" s="233">
        <f t="shared" ref="R1085:R1094" si="182">((F1085-(LOOKUP(A1080,F1080)))/(LOOKUP(A1080,F1080)))</f>
        <v>3.4364261168384883E-2</v>
      </c>
      <c r="T1085" s="64">
        <f t="shared" si="177"/>
        <v>6.9625761531766361E-3</v>
      </c>
    </row>
    <row r="1086" spans="1:20" s="64" customFormat="1" ht="13">
      <c r="A1086" s="426">
        <v>41033</v>
      </c>
      <c r="B1086" s="228">
        <v>1157</v>
      </c>
      <c r="C1086" s="293">
        <v>1576</v>
      </c>
      <c r="D1086" s="228">
        <v>1527</v>
      </c>
      <c r="E1086" s="228">
        <v>1118</v>
      </c>
      <c r="F1086" s="228">
        <v>602</v>
      </c>
      <c r="H1086" s="233">
        <f t="shared" si="172"/>
        <v>-0.11948249619482496</v>
      </c>
      <c r="I1086" s="233">
        <f t="shared" si="173"/>
        <v>2.2049286640726331E-2</v>
      </c>
      <c r="J1086" s="233">
        <f t="shared" si="174"/>
        <v>-0.11375507835171213</v>
      </c>
      <c r="K1086" s="233">
        <f t="shared" si="175"/>
        <v>-0.18453683442742524</v>
      </c>
      <c r="L1086" s="233">
        <f t="shared" si="176"/>
        <v>-0.24181360201511334</v>
      </c>
      <c r="N1086" s="233">
        <f t="shared" si="178"/>
        <v>8.6505190311418688E-4</v>
      </c>
      <c r="O1086" s="233">
        <f t="shared" si="179"/>
        <v>5.1367578385590397E-2</v>
      </c>
      <c r="P1086" s="233">
        <f t="shared" si="180"/>
        <v>-0.12140391254315305</v>
      </c>
      <c r="Q1086" s="233">
        <f t="shared" si="181"/>
        <v>1.4519056261343012E-2</v>
      </c>
      <c r="R1086" s="233">
        <f t="shared" si="182"/>
        <v>2.2071307300509338E-2</v>
      </c>
      <c r="T1086" s="64">
        <f t="shared" si="177"/>
        <v>0</v>
      </c>
    </row>
    <row r="1087" spans="1:20" s="64" customFormat="1" ht="13">
      <c r="A1087" s="426">
        <v>41037</v>
      </c>
      <c r="B1087" s="228">
        <v>1165</v>
      </c>
      <c r="C1087" s="293">
        <v>1625</v>
      </c>
      <c r="D1087" s="228">
        <v>1441</v>
      </c>
      <c r="E1087" s="228">
        <v>1119</v>
      </c>
      <c r="F1087" s="228">
        <v>604</v>
      </c>
      <c r="H1087" s="233">
        <f t="shared" si="172"/>
        <v>-0.13059701492537312</v>
      </c>
      <c r="I1087" s="233">
        <f t="shared" si="173"/>
        <v>3.7675606641123884E-2</v>
      </c>
      <c r="J1087" s="233">
        <f t="shared" si="174"/>
        <v>-0.18541548897682306</v>
      </c>
      <c r="K1087" s="233">
        <f t="shared" si="175"/>
        <v>-0.19264069264069264</v>
      </c>
      <c r="L1087" s="233">
        <f t="shared" si="176"/>
        <v>-0.23737373737373738</v>
      </c>
      <c r="N1087" s="233">
        <f t="shared" si="178"/>
        <v>8.658008658008658E-3</v>
      </c>
      <c r="O1087" s="233">
        <f t="shared" si="179"/>
        <v>8.6229946524064169E-2</v>
      </c>
      <c r="P1087" s="233">
        <f t="shared" si="180"/>
        <v>-0.16463768115942029</v>
      </c>
      <c r="Q1087" s="233">
        <f t="shared" si="181"/>
        <v>1.6348773841961851E-2</v>
      </c>
      <c r="R1087" s="233">
        <f t="shared" si="182"/>
        <v>1.3422818791946308E-2</v>
      </c>
      <c r="T1087" s="64">
        <f t="shared" si="177"/>
        <v>6.9144338807261008E-3</v>
      </c>
    </row>
    <row r="1088" spans="1:20" s="64" customFormat="1" ht="13">
      <c r="A1088" s="426">
        <v>41038</v>
      </c>
      <c r="B1088" s="228">
        <v>1156</v>
      </c>
      <c r="C1088" s="293">
        <v>1628</v>
      </c>
      <c r="D1088" s="228">
        <v>1390</v>
      </c>
      <c r="E1088" s="228">
        <v>1115</v>
      </c>
      <c r="F1088" s="228">
        <v>606</v>
      </c>
      <c r="H1088" s="233">
        <f t="shared" si="172"/>
        <v>-0.14243323442136499</v>
      </c>
      <c r="I1088" s="233">
        <f t="shared" si="173"/>
        <v>4.5600513808606295E-2</v>
      </c>
      <c r="J1088" s="233">
        <f t="shared" si="174"/>
        <v>-0.22820655191560243</v>
      </c>
      <c r="K1088" s="233">
        <f t="shared" si="175"/>
        <v>-0.20186113099498926</v>
      </c>
      <c r="L1088" s="233">
        <f t="shared" si="176"/>
        <v>-0.23193916349809887</v>
      </c>
      <c r="N1088" s="233">
        <f t="shared" si="178"/>
        <v>3.472222222222222E-3</v>
      </c>
      <c r="O1088" s="233">
        <f t="shared" si="179"/>
        <v>8.9692101740294516E-2</v>
      </c>
      <c r="P1088" s="233">
        <f t="shared" si="180"/>
        <v>-0.18855808523058962</v>
      </c>
      <c r="Q1088" s="233">
        <f t="shared" si="181"/>
        <v>1.5482695810564663E-2</v>
      </c>
      <c r="R1088" s="233">
        <f t="shared" si="182"/>
        <v>0.01</v>
      </c>
      <c r="T1088" s="64">
        <f t="shared" si="177"/>
        <v>-7.7253218884120178E-3</v>
      </c>
    </row>
    <row r="1089" spans="1:20" s="64" customFormat="1" ht="13">
      <c r="A1089" s="426">
        <v>41039</v>
      </c>
      <c r="B1089" s="228">
        <v>1146</v>
      </c>
      <c r="C1089" s="293">
        <v>1618</v>
      </c>
      <c r="D1089" s="228">
        <v>1350</v>
      </c>
      <c r="E1089" s="228">
        <v>1116</v>
      </c>
      <c r="F1089" s="228">
        <v>610</v>
      </c>
      <c r="H1089" s="233">
        <f t="shared" si="172"/>
        <v>-0.14732142857142858</v>
      </c>
      <c r="I1089" s="233">
        <f t="shared" si="173"/>
        <v>5.8207979071288427E-2</v>
      </c>
      <c r="J1089" s="233">
        <f t="shared" si="174"/>
        <v>-0.25986842105263158</v>
      </c>
      <c r="K1089" s="233">
        <f t="shared" si="175"/>
        <v>-0.20456165359942979</v>
      </c>
      <c r="L1089" s="233">
        <f t="shared" si="176"/>
        <v>-0.22686945500633712</v>
      </c>
      <c r="N1089" s="233">
        <f t="shared" si="178"/>
        <v>-2.6109660574412533E-3</v>
      </c>
      <c r="O1089" s="233">
        <f t="shared" si="179"/>
        <v>8.2274247491638794E-2</v>
      </c>
      <c r="P1089" s="233">
        <f t="shared" si="180"/>
        <v>-0.2025989367985824</v>
      </c>
      <c r="Q1089" s="233">
        <f t="shared" si="181"/>
        <v>1.5468607825295723E-2</v>
      </c>
      <c r="R1089" s="233">
        <f t="shared" si="182"/>
        <v>1.4975041597337771E-2</v>
      </c>
      <c r="T1089" s="64">
        <f t="shared" si="177"/>
        <v>-8.65051903114189E-3</v>
      </c>
    </row>
    <row r="1090" spans="1:20" s="64" customFormat="1" ht="13">
      <c r="A1090" s="426">
        <v>41040</v>
      </c>
      <c r="B1090" s="228">
        <v>1138</v>
      </c>
      <c r="C1090" s="293">
        <v>1614</v>
      </c>
      <c r="D1090" s="228">
        <v>1322</v>
      </c>
      <c r="E1090" s="228">
        <v>1112</v>
      </c>
      <c r="F1090" s="228">
        <v>616</v>
      </c>
      <c r="H1090" s="233">
        <f t="shared" si="172"/>
        <v>-0.14692653673163419</v>
      </c>
      <c r="I1090" s="233">
        <f t="shared" si="173"/>
        <v>6.9582504970178927E-2</v>
      </c>
      <c r="J1090" s="233">
        <f t="shared" si="174"/>
        <v>-0.27122381477398017</v>
      </c>
      <c r="K1090" s="233">
        <f t="shared" si="175"/>
        <v>-0.20514653323802717</v>
      </c>
      <c r="L1090" s="233">
        <f t="shared" si="176"/>
        <v>-0.21926489226869456</v>
      </c>
      <c r="N1090" s="233">
        <f t="shared" si="178"/>
        <v>-1.6421780466724288E-2</v>
      </c>
      <c r="O1090" s="233">
        <f t="shared" si="179"/>
        <v>5.6974459724950882E-2</v>
      </c>
      <c r="P1090" s="233">
        <f t="shared" si="180"/>
        <v>-0.19143730886850152</v>
      </c>
      <c r="Q1090" s="233">
        <f t="shared" si="181"/>
        <v>3.6101083032490976E-3</v>
      </c>
      <c r="R1090" s="233">
        <f t="shared" si="182"/>
        <v>2.3255813953488372E-2</v>
      </c>
      <c r="T1090" s="64">
        <f t="shared" si="177"/>
        <v>-6.9808027923211613E-3</v>
      </c>
    </row>
    <row r="1091" spans="1:20" s="64" customFormat="1" ht="13">
      <c r="A1091" s="426">
        <v>41043</v>
      </c>
      <c r="B1091" s="228">
        <v>1132</v>
      </c>
      <c r="C1091" s="293">
        <v>1612</v>
      </c>
      <c r="D1091" s="228">
        <v>1299</v>
      </c>
      <c r="E1091" s="228">
        <v>1109</v>
      </c>
      <c r="F1091" s="228">
        <v>623</v>
      </c>
      <c r="H1091" s="233">
        <f t="shared" si="172"/>
        <v>-0.14242424242424243</v>
      </c>
      <c r="I1091" s="233">
        <f t="shared" si="173"/>
        <v>7.6101468624833107E-2</v>
      </c>
      <c r="J1091" s="233">
        <f t="shared" si="174"/>
        <v>-0.26610169491525426</v>
      </c>
      <c r="K1091" s="233">
        <f t="shared" si="175"/>
        <v>-0.20501792114695341</v>
      </c>
      <c r="L1091" s="233">
        <f t="shared" si="176"/>
        <v>-0.21039290240811154</v>
      </c>
      <c r="N1091" s="233">
        <f t="shared" si="178"/>
        <v>-2.1607605877268798E-2</v>
      </c>
      <c r="O1091" s="233">
        <f t="shared" si="179"/>
        <v>2.2842639593908629E-2</v>
      </c>
      <c r="P1091" s="233">
        <f t="shared" si="180"/>
        <v>-0.14931237721021612</v>
      </c>
      <c r="Q1091" s="233">
        <f t="shared" si="181"/>
        <v>-8.0500894454382833E-3</v>
      </c>
      <c r="R1091" s="233">
        <f t="shared" si="182"/>
        <v>3.4883720930232558E-2</v>
      </c>
      <c r="T1091" s="64">
        <f t="shared" si="177"/>
        <v>-5.2724077328646368E-3</v>
      </c>
    </row>
    <row r="1092" spans="1:20" s="64" customFormat="1" ht="13">
      <c r="A1092" s="426">
        <v>41044</v>
      </c>
      <c r="B1092" s="228">
        <v>1130</v>
      </c>
      <c r="C1092" s="293">
        <v>1613</v>
      </c>
      <c r="D1092" s="228">
        <v>1283</v>
      </c>
      <c r="E1092" s="228">
        <v>1105</v>
      </c>
      <c r="F1092" s="228">
        <v>630</v>
      </c>
      <c r="H1092" s="233">
        <f t="shared" si="172"/>
        <v>-0.13476263399693722</v>
      </c>
      <c r="I1092" s="233">
        <f t="shared" si="173"/>
        <v>7.9651941097724235E-2</v>
      </c>
      <c r="J1092" s="233">
        <f t="shared" si="174"/>
        <v>-0.25406976744186044</v>
      </c>
      <c r="K1092" s="233">
        <f t="shared" si="175"/>
        <v>-0.20617816091954022</v>
      </c>
      <c r="L1092" s="233">
        <f t="shared" si="176"/>
        <v>-0.20050761421319796</v>
      </c>
      <c r="N1092" s="233">
        <f t="shared" si="178"/>
        <v>-3.0042918454935622E-2</v>
      </c>
      <c r="O1092" s="233">
        <f t="shared" si="179"/>
        <v>-7.3846153846153844E-3</v>
      </c>
      <c r="P1092" s="233">
        <f t="shared" si="180"/>
        <v>-0.10964607911172797</v>
      </c>
      <c r="Q1092" s="233">
        <f t="shared" si="181"/>
        <v>-1.2511170688114389E-2</v>
      </c>
      <c r="R1092" s="233">
        <f t="shared" si="182"/>
        <v>4.3046357615894038E-2</v>
      </c>
      <c r="T1092" s="64">
        <f t="shared" si="177"/>
        <v>-1.7667844522968323E-3</v>
      </c>
    </row>
    <row r="1093" spans="1:20" s="64" customFormat="1" ht="13">
      <c r="A1093" s="426">
        <v>41045</v>
      </c>
      <c r="B1093" s="228">
        <v>1137</v>
      </c>
      <c r="C1093" s="293">
        <v>1632</v>
      </c>
      <c r="D1093" s="228">
        <v>1266</v>
      </c>
      <c r="E1093" s="228">
        <v>1106</v>
      </c>
      <c r="F1093" s="228">
        <v>632</v>
      </c>
      <c r="H1093" s="233">
        <f t="shared" si="172"/>
        <v>-0.11928737412858249</v>
      </c>
      <c r="I1093" s="233">
        <f t="shared" si="173"/>
        <v>0.1064406779661017</v>
      </c>
      <c r="J1093" s="233">
        <f t="shared" si="174"/>
        <v>-0.24417910447761193</v>
      </c>
      <c r="K1093" s="233">
        <f t="shared" si="175"/>
        <v>-0.20603015075376885</v>
      </c>
      <c r="L1093" s="233">
        <f t="shared" si="176"/>
        <v>-0.19796954314720813</v>
      </c>
      <c r="N1093" s="233">
        <f t="shared" si="178"/>
        <v>-1.6435986159169549E-2</v>
      </c>
      <c r="O1093" s="233">
        <f t="shared" si="179"/>
        <v>2.4570024570024569E-3</v>
      </c>
      <c r="P1093" s="233">
        <f t="shared" si="180"/>
        <v>-8.9208633093525183E-2</v>
      </c>
      <c r="Q1093" s="233">
        <f t="shared" si="181"/>
        <v>-8.0717488789237672E-3</v>
      </c>
      <c r="R1093" s="233">
        <f t="shared" si="182"/>
        <v>4.2904290429042903E-2</v>
      </c>
      <c r="T1093" s="64">
        <f t="shared" si="177"/>
        <v>6.1946902654868019E-3</v>
      </c>
    </row>
    <row r="1094" spans="1:20" s="64" customFormat="1" ht="13">
      <c r="A1094" s="426">
        <v>41046</v>
      </c>
      <c r="B1094" s="228">
        <v>1137</v>
      </c>
      <c r="C1094" s="293">
        <v>1638</v>
      </c>
      <c r="D1094" s="228">
        <v>1258</v>
      </c>
      <c r="E1094" s="228">
        <v>1104</v>
      </c>
      <c r="F1094" s="228">
        <v>636</v>
      </c>
      <c r="H1094" s="233">
        <f t="shared" si="172"/>
        <v>-0.1075353218210361</v>
      </c>
      <c r="I1094" s="233">
        <f t="shared" si="173"/>
        <v>0.12422786547700755</v>
      </c>
      <c r="J1094" s="233">
        <f t="shared" si="174"/>
        <v>-0.22441430332922319</v>
      </c>
      <c r="K1094" s="233">
        <f t="shared" si="175"/>
        <v>-0.20746590093323761</v>
      </c>
      <c r="L1094" s="233">
        <f t="shared" si="176"/>
        <v>-0.19083969465648856</v>
      </c>
      <c r="N1094" s="233">
        <f t="shared" si="178"/>
        <v>-7.8534031413612562E-3</v>
      </c>
      <c r="O1094" s="233">
        <f t="shared" si="179"/>
        <v>1.2360939431396786E-2</v>
      </c>
      <c r="P1094" s="233">
        <f t="shared" si="180"/>
        <v>-6.8148148148148152E-2</v>
      </c>
      <c r="Q1094" s="233">
        <f t="shared" si="181"/>
        <v>-1.0752688172043012E-2</v>
      </c>
      <c r="R1094" s="233">
        <f t="shared" si="182"/>
        <v>4.2622950819672129E-2</v>
      </c>
      <c r="T1094" s="64">
        <f t="shared" si="177"/>
        <v>0</v>
      </c>
    </row>
    <row r="1095" spans="1:20" s="64" customFormat="1" ht="13">
      <c r="A1095" s="426">
        <v>41047</v>
      </c>
      <c r="B1095" s="228">
        <v>1141</v>
      </c>
      <c r="C1095" s="293">
        <v>1633</v>
      </c>
      <c r="D1095" s="228">
        <v>1274</v>
      </c>
      <c r="E1095" s="228">
        <v>1108</v>
      </c>
      <c r="F1095" s="228">
        <v>639</v>
      </c>
      <c r="H1095" s="233">
        <f t="shared" ref="H1095:H1108" si="183">(B1095-B844)/B844</f>
        <v>-0.1022816679779701</v>
      </c>
      <c r="I1095" s="233">
        <f t="shared" ref="I1095:I1108" si="184">(C1095-C844)/C844</f>
        <v>0.11925976696367376</v>
      </c>
      <c r="J1095" s="233">
        <f t="shared" ref="J1095:J1108" si="185">(D1095-D844)/D844</f>
        <v>-0.20225422667501566</v>
      </c>
      <c r="K1095" s="233">
        <f t="shared" ref="K1095:K1108" si="186">(E1095-E844)/E844</f>
        <v>-0.20800571837026446</v>
      </c>
      <c r="L1095" s="233">
        <f t="shared" ref="L1095:L1108" si="187">(F1095-F844)/F844</f>
        <v>-0.18702290076335878</v>
      </c>
      <c r="N1095" s="233">
        <f t="shared" ref="N1095:N1108" si="188">((B1095-(LOOKUP(A1090,B1090)))/(LOOKUP(A1090,B1090)))</f>
        <v>2.6362038664323375E-3</v>
      </c>
      <c r="O1095" s="233">
        <f t="shared" ref="O1095:O1108" si="189">((C1095-(LOOKUP(A1090,C1090)))/(LOOKUP(A1090,C1090)))</f>
        <v>1.1771995043370507E-2</v>
      </c>
      <c r="P1095" s="233">
        <f t="shared" ref="P1095:P1108" si="190">((D1095-(LOOKUP(A1090,D1090)))/(LOOKUP(A1090,D1090)))</f>
        <v>-3.6308623298033284E-2</v>
      </c>
      <c r="Q1095" s="233">
        <f t="shared" ref="Q1095:Q1108" si="191">((E1095-(LOOKUP(A1090,E1090)))/(LOOKUP(A1090,E1090)))</f>
        <v>-3.5971223021582736E-3</v>
      </c>
      <c r="R1095" s="233">
        <f t="shared" ref="R1095:R1108" si="192">((F1095-(LOOKUP(A1090,F1090)))/(LOOKUP(A1090,F1090)))</f>
        <v>3.7337662337662336E-2</v>
      </c>
      <c r="T1095" s="64">
        <f t="shared" ref="T1095:T1108" si="193">B1095/B1094-1</f>
        <v>3.5180299032542273E-3</v>
      </c>
    </row>
    <row r="1096" spans="1:20" s="64" customFormat="1" ht="13">
      <c r="A1096" s="426">
        <v>41050</v>
      </c>
      <c r="B1096" s="228">
        <v>1141</v>
      </c>
      <c r="C1096" s="293">
        <v>1626</v>
      </c>
      <c r="D1096" s="228">
        <v>1269</v>
      </c>
      <c r="E1096" s="228">
        <v>1113</v>
      </c>
      <c r="F1096" s="228">
        <v>644</v>
      </c>
      <c r="H1096" s="233">
        <f t="shared" si="183"/>
        <v>-0.14145974416854779</v>
      </c>
      <c r="I1096" s="233">
        <f t="shared" si="184"/>
        <v>1.3715710723192019E-2</v>
      </c>
      <c r="J1096" s="233">
        <f t="shared" si="185"/>
        <v>-0.21424148606811144</v>
      </c>
      <c r="K1096" s="233">
        <f t="shared" si="186"/>
        <v>-0.20951704545454544</v>
      </c>
      <c r="L1096" s="233">
        <f t="shared" si="187"/>
        <v>-0.18170266836086404</v>
      </c>
      <c r="N1096" s="233">
        <f t="shared" si="188"/>
        <v>7.9505300353356883E-3</v>
      </c>
      <c r="O1096" s="233">
        <f t="shared" si="189"/>
        <v>8.6848635235732014E-3</v>
      </c>
      <c r="P1096" s="233">
        <f t="shared" si="190"/>
        <v>-2.3094688221709007E-2</v>
      </c>
      <c r="Q1096" s="233">
        <f t="shared" si="191"/>
        <v>3.6068530207394047E-3</v>
      </c>
      <c r="R1096" s="233">
        <f t="shared" si="192"/>
        <v>3.3707865168539325E-2</v>
      </c>
      <c r="T1096" s="64">
        <f t="shared" si="193"/>
        <v>0</v>
      </c>
    </row>
    <row r="1097" spans="1:20" s="64" customFormat="1" ht="13">
      <c r="A1097" s="426">
        <v>41051</v>
      </c>
      <c r="B1097" s="228">
        <v>1127</v>
      </c>
      <c r="C1097" s="293">
        <v>1602</v>
      </c>
      <c r="D1097" s="228">
        <v>1237</v>
      </c>
      <c r="E1097" s="228">
        <v>1117</v>
      </c>
      <c r="F1097" s="228">
        <v>646</v>
      </c>
      <c r="H1097" s="233">
        <f t="shared" si="183"/>
        <v>-0.16456634544106746</v>
      </c>
      <c r="I1097" s="233">
        <f t="shared" si="184"/>
        <v>-1.8983466013472138E-2</v>
      </c>
      <c r="J1097" s="233">
        <f t="shared" si="185"/>
        <v>-0.2575030012004802</v>
      </c>
      <c r="K1097" s="233">
        <f t="shared" si="186"/>
        <v>-0.2094833687190375</v>
      </c>
      <c r="L1097" s="233">
        <f t="shared" si="187"/>
        <v>-0.17811704834605599</v>
      </c>
      <c r="N1097" s="233">
        <f t="shared" si="188"/>
        <v>-2.6548672566371681E-3</v>
      </c>
      <c r="O1097" s="233">
        <f t="shared" si="189"/>
        <v>-6.8195908245505272E-3</v>
      </c>
      <c r="P1097" s="233">
        <f t="shared" si="190"/>
        <v>-3.5853468433359313E-2</v>
      </c>
      <c r="Q1097" s="233">
        <f t="shared" si="191"/>
        <v>1.085972850678733E-2</v>
      </c>
      <c r="R1097" s="233">
        <f t="shared" si="192"/>
        <v>2.5396825396825397E-2</v>
      </c>
      <c r="T1097" s="64">
        <f t="shared" si="193"/>
        <v>-1.2269938650306789E-2</v>
      </c>
    </row>
    <row r="1098" spans="1:20" s="64" customFormat="1" ht="13">
      <c r="A1098" s="426">
        <v>41052</v>
      </c>
      <c r="B1098" s="228">
        <v>1100</v>
      </c>
      <c r="C1098" s="293">
        <v>1539</v>
      </c>
      <c r="D1098" s="228">
        <v>1186</v>
      </c>
      <c r="E1098" s="228">
        <v>1120</v>
      </c>
      <c r="F1098" s="228">
        <v>649</v>
      </c>
      <c r="H1098" s="233">
        <f t="shared" si="183"/>
        <v>-0.19649379108838569</v>
      </c>
      <c r="I1098" s="233">
        <f t="shared" si="184"/>
        <v>-6.7837674136886739E-2</v>
      </c>
      <c r="J1098" s="233">
        <f t="shared" si="185"/>
        <v>-0.30683810637054354</v>
      </c>
      <c r="K1098" s="233">
        <f t="shared" si="186"/>
        <v>-0.20903954802259886</v>
      </c>
      <c r="L1098" s="233">
        <f t="shared" si="187"/>
        <v>-0.17324840764331209</v>
      </c>
      <c r="N1098" s="233">
        <f t="shared" si="188"/>
        <v>-3.2541776605101144E-2</v>
      </c>
      <c r="O1098" s="233">
        <f t="shared" si="189"/>
        <v>-5.6985294117647058E-2</v>
      </c>
      <c r="P1098" s="233">
        <f t="shared" si="190"/>
        <v>-6.3191153238546599E-2</v>
      </c>
      <c r="Q1098" s="233">
        <f t="shared" si="191"/>
        <v>1.2658227848101266E-2</v>
      </c>
      <c r="R1098" s="233">
        <f t="shared" si="192"/>
        <v>2.6898734177215191E-2</v>
      </c>
      <c r="T1098" s="64">
        <f t="shared" si="193"/>
        <v>-2.395740905057675E-2</v>
      </c>
    </row>
    <row r="1099" spans="1:20" s="64" customFormat="1" ht="13">
      <c r="A1099" s="426">
        <v>41053</v>
      </c>
      <c r="B1099" s="228">
        <v>1058</v>
      </c>
      <c r="C1099" s="293">
        <v>1457</v>
      </c>
      <c r="D1099" s="228">
        <v>1130</v>
      </c>
      <c r="E1099" s="228">
        <v>1124</v>
      </c>
      <c r="F1099" s="228">
        <v>650</v>
      </c>
      <c r="H1099" s="233">
        <f t="shared" si="183"/>
        <v>-0.24320457796852646</v>
      </c>
      <c r="I1099" s="233">
        <f t="shared" si="184"/>
        <v>-0.1378698224852071</v>
      </c>
      <c r="J1099" s="233">
        <f t="shared" si="185"/>
        <v>-0.35612535612535612</v>
      </c>
      <c r="K1099" s="233">
        <f t="shared" si="186"/>
        <v>-0.21343596920923724</v>
      </c>
      <c r="L1099" s="233">
        <f t="shared" si="187"/>
        <v>-0.17091836734693877</v>
      </c>
      <c r="N1099" s="233">
        <f t="shared" si="188"/>
        <v>-6.9481090589270003E-2</v>
      </c>
      <c r="O1099" s="233">
        <f t="shared" si="189"/>
        <v>-0.1105006105006105</v>
      </c>
      <c r="P1099" s="233">
        <f t="shared" si="190"/>
        <v>-0.10174880763116058</v>
      </c>
      <c r="Q1099" s="233">
        <f t="shared" si="191"/>
        <v>1.8115942028985508E-2</v>
      </c>
      <c r="R1099" s="233">
        <f t="shared" si="192"/>
        <v>2.20125786163522E-2</v>
      </c>
      <c r="T1099" s="64">
        <f t="shared" si="193"/>
        <v>-3.8181818181818206E-2</v>
      </c>
    </row>
    <row r="1100" spans="1:20" s="64" customFormat="1" ht="13">
      <c r="A1100" s="426">
        <v>41054</v>
      </c>
      <c r="B1100" s="228">
        <v>1034</v>
      </c>
      <c r="C1100" s="293">
        <v>1424</v>
      </c>
      <c r="D1100" s="228">
        <v>1083</v>
      </c>
      <c r="E1100" s="228">
        <v>1118</v>
      </c>
      <c r="F1100" s="228">
        <v>651</v>
      </c>
      <c r="H1100" s="233">
        <f t="shared" si="183"/>
        <v>-0.28492392807745504</v>
      </c>
      <c r="I1100" s="233">
        <f t="shared" si="184"/>
        <v>-0.19044911881750995</v>
      </c>
      <c r="J1100" s="233">
        <f t="shared" si="185"/>
        <v>-0.40884279475982532</v>
      </c>
      <c r="K1100" s="233">
        <f t="shared" si="186"/>
        <v>-0.22361111111111112</v>
      </c>
      <c r="L1100" s="233">
        <f t="shared" si="187"/>
        <v>-0.16751918158567775</v>
      </c>
      <c r="N1100" s="233">
        <f t="shared" si="188"/>
        <v>-9.3777388255915861E-2</v>
      </c>
      <c r="O1100" s="233">
        <f t="shared" si="189"/>
        <v>-0.12798530312308634</v>
      </c>
      <c r="P1100" s="233">
        <f t="shared" si="190"/>
        <v>-0.14992150706436422</v>
      </c>
      <c r="Q1100" s="233">
        <f t="shared" si="191"/>
        <v>9.0252707581227436E-3</v>
      </c>
      <c r="R1100" s="233">
        <f t="shared" si="192"/>
        <v>1.8779342723004695E-2</v>
      </c>
      <c r="T1100" s="64">
        <f t="shared" si="193"/>
        <v>-2.2684310018903586E-2</v>
      </c>
    </row>
    <row r="1101" spans="1:20" s="64" customFormat="1" ht="13">
      <c r="A1101" s="426">
        <v>41057</v>
      </c>
      <c r="B1101" s="228">
        <v>1012</v>
      </c>
      <c r="C1101" s="293">
        <v>1404</v>
      </c>
      <c r="D1101" s="228">
        <v>1049</v>
      </c>
      <c r="E1101" s="228">
        <v>1108</v>
      </c>
      <c r="F1101" s="228">
        <v>646</v>
      </c>
      <c r="H1101" s="233">
        <f t="shared" si="183"/>
        <v>-0.31015678254942058</v>
      </c>
      <c r="I1101" s="233">
        <f t="shared" si="184"/>
        <v>-0.21739130434782608</v>
      </c>
      <c r="J1101" s="233">
        <f t="shared" si="185"/>
        <v>-0.43843683083511775</v>
      </c>
      <c r="K1101" s="233">
        <f t="shared" si="186"/>
        <v>-0.23533471359558317</v>
      </c>
      <c r="L1101" s="233">
        <f t="shared" si="187"/>
        <v>-0.1717948717948718</v>
      </c>
      <c r="N1101" s="233">
        <f t="shared" si="188"/>
        <v>-0.11305872042068361</v>
      </c>
      <c r="O1101" s="233">
        <f t="shared" si="189"/>
        <v>-0.13653136531365315</v>
      </c>
      <c r="P1101" s="233">
        <f t="shared" si="190"/>
        <v>-0.17336485421591805</v>
      </c>
      <c r="Q1101" s="233">
        <f t="shared" si="191"/>
        <v>-4.4923629829290209E-3</v>
      </c>
      <c r="R1101" s="233">
        <f t="shared" si="192"/>
        <v>3.105590062111801E-3</v>
      </c>
      <c r="T1101" s="64">
        <f t="shared" si="193"/>
        <v>-2.1276595744680882E-2</v>
      </c>
    </row>
    <row r="1102" spans="1:20" s="64" customFormat="1" ht="13">
      <c r="A1102" s="426">
        <v>41058</v>
      </c>
      <c r="B1102" s="228">
        <v>986</v>
      </c>
      <c r="C1102" s="293">
        <v>1377</v>
      </c>
      <c r="D1102" s="228">
        <v>1008</v>
      </c>
      <c r="E1102" s="228">
        <v>1090</v>
      </c>
      <c r="F1102" s="228">
        <v>644</v>
      </c>
      <c r="H1102" s="233">
        <f t="shared" si="183"/>
        <v>-0.33107191316146539</v>
      </c>
      <c r="I1102" s="233">
        <f t="shared" si="184"/>
        <v>-0.24382207578253706</v>
      </c>
      <c r="J1102" s="233">
        <f t="shared" si="185"/>
        <v>-0.45951742627345843</v>
      </c>
      <c r="K1102" s="233">
        <f t="shared" si="186"/>
        <v>-0.24879393521709167</v>
      </c>
      <c r="L1102" s="233">
        <f t="shared" si="187"/>
        <v>-0.17223650385604114</v>
      </c>
      <c r="N1102" s="233">
        <f t="shared" si="188"/>
        <v>-0.12511091393078971</v>
      </c>
      <c r="O1102" s="233">
        <f t="shared" si="189"/>
        <v>-0.1404494382022472</v>
      </c>
      <c r="P1102" s="233">
        <f t="shared" si="190"/>
        <v>-0.18512530315278899</v>
      </c>
      <c r="Q1102" s="233">
        <f t="shared" si="191"/>
        <v>-2.4171888988361683E-2</v>
      </c>
      <c r="R1102" s="233">
        <f t="shared" si="192"/>
        <v>-3.0959752321981426E-3</v>
      </c>
      <c r="T1102" s="64">
        <f t="shared" si="193"/>
        <v>-2.5691699604743046E-2</v>
      </c>
    </row>
    <row r="1103" spans="1:20" s="64" customFormat="1" ht="13">
      <c r="A1103" s="426">
        <v>41059</v>
      </c>
      <c r="B1103" s="228">
        <v>950</v>
      </c>
      <c r="C1103" s="293">
        <v>1342</v>
      </c>
      <c r="D1103" s="228">
        <v>969</v>
      </c>
      <c r="E1103" s="228">
        <v>1054</v>
      </c>
      <c r="F1103" s="228">
        <v>635</v>
      </c>
      <c r="H1103" s="233">
        <f t="shared" si="183"/>
        <v>-0.35810810810810811</v>
      </c>
      <c r="I1103" s="233">
        <f t="shared" si="184"/>
        <v>-0.28388473852721452</v>
      </c>
      <c r="J1103" s="233">
        <f t="shared" si="185"/>
        <v>-0.4704918032786885</v>
      </c>
      <c r="K1103" s="233">
        <f t="shared" si="186"/>
        <v>-0.27310344827586208</v>
      </c>
      <c r="L1103" s="233">
        <f t="shared" si="187"/>
        <v>-0.18170103092783504</v>
      </c>
      <c r="N1103" s="233">
        <f t="shared" si="188"/>
        <v>-0.13636363636363635</v>
      </c>
      <c r="O1103" s="233">
        <f t="shared" si="189"/>
        <v>-0.12800519818063677</v>
      </c>
      <c r="P1103" s="233">
        <f t="shared" si="190"/>
        <v>-0.18296795952782463</v>
      </c>
      <c r="Q1103" s="233">
        <f t="shared" si="191"/>
        <v>-5.8928571428571427E-2</v>
      </c>
      <c r="R1103" s="233">
        <f t="shared" si="192"/>
        <v>-2.1571648690292759E-2</v>
      </c>
      <c r="T1103" s="64">
        <f t="shared" si="193"/>
        <v>-3.6511156186612603E-2</v>
      </c>
    </row>
    <row r="1104" spans="1:20" s="64" customFormat="1" ht="13">
      <c r="A1104" s="426">
        <v>41060</v>
      </c>
      <c r="B1104" s="228">
        <v>923</v>
      </c>
      <c r="C1104" s="293">
        <v>1319</v>
      </c>
      <c r="D1104" s="228">
        <v>923</v>
      </c>
      <c r="E1104" s="228">
        <v>1034</v>
      </c>
      <c r="F1104" s="228">
        <v>629</v>
      </c>
      <c r="H1104" s="233">
        <f t="shared" si="183"/>
        <v>-0.37845117845117843</v>
      </c>
      <c r="I1104" s="233">
        <f t="shared" si="184"/>
        <v>-0.31014644351464438</v>
      </c>
      <c r="J1104" s="233">
        <f t="shared" si="185"/>
        <v>-0.48977335544499723</v>
      </c>
      <c r="K1104" s="233">
        <f t="shared" si="186"/>
        <v>-0.28640441683919943</v>
      </c>
      <c r="L1104" s="233">
        <f t="shared" si="187"/>
        <v>-0.18628719275549807</v>
      </c>
      <c r="N1104" s="233">
        <f t="shared" si="188"/>
        <v>-0.1275992438563327</v>
      </c>
      <c r="O1104" s="233">
        <f t="shared" si="189"/>
        <v>-9.4715168153740564E-2</v>
      </c>
      <c r="P1104" s="233">
        <f t="shared" si="190"/>
        <v>-0.18318584070796459</v>
      </c>
      <c r="Q1104" s="233">
        <f t="shared" si="191"/>
        <v>-8.0071174377224205E-2</v>
      </c>
      <c r="R1104" s="233">
        <f t="shared" si="192"/>
        <v>-3.2307692307692308E-2</v>
      </c>
      <c r="T1104" s="64">
        <f t="shared" si="193"/>
        <v>-2.8421052631578902E-2</v>
      </c>
    </row>
    <row r="1105" spans="1:20" s="64" customFormat="1" ht="13">
      <c r="A1105" s="426">
        <v>41061</v>
      </c>
      <c r="B1105" s="228">
        <v>904</v>
      </c>
      <c r="C1105" s="293">
        <v>1298</v>
      </c>
      <c r="D1105" s="228">
        <v>897</v>
      </c>
      <c r="E1105" s="228">
        <v>1023</v>
      </c>
      <c r="F1105" s="228">
        <v>621</v>
      </c>
      <c r="H1105" s="233">
        <f t="shared" si="183"/>
        <v>-0.39288112827400939</v>
      </c>
      <c r="I1105" s="233">
        <f t="shared" si="184"/>
        <v>-0.32885211995863495</v>
      </c>
      <c r="J1105" s="233">
        <f t="shared" si="185"/>
        <v>-0.50027855153203338</v>
      </c>
      <c r="K1105" s="233">
        <f t="shared" si="186"/>
        <v>-0.29204152249134946</v>
      </c>
      <c r="L1105" s="233">
        <f t="shared" si="187"/>
        <v>-0.19350649350649352</v>
      </c>
      <c r="N1105" s="233">
        <f t="shared" si="188"/>
        <v>-0.12572533849129594</v>
      </c>
      <c r="O1105" s="233">
        <f t="shared" si="189"/>
        <v>-8.8483146067415724E-2</v>
      </c>
      <c r="P1105" s="233">
        <f t="shared" si="190"/>
        <v>-0.17174515235457063</v>
      </c>
      <c r="Q1105" s="233">
        <f t="shared" si="191"/>
        <v>-8.4973166368515207E-2</v>
      </c>
      <c r="R1105" s="233">
        <f t="shared" si="192"/>
        <v>-4.6082949308755762E-2</v>
      </c>
      <c r="T1105" s="64">
        <f t="shared" si="193"/>
        <v>-2.0585048754062862E-2</v>
      </c>
    </row>
    <row r="1106" spans="1:20" s="64" customFormat="1" ht="13">
      <c r="A1106" s="426">
        <v>41066</v>
      </c>
      <c r="B1106" s="228">
        <v>878</v>
      </c>
      <c r="C1106" s="293">
        <v>1252</v>
      </c>
      <c r="D1106" s="228">
        <v>877</v>
      </c>
      <c r="E1106" s="228">
        <v>1008</v>
      </c>
      <c r="F1106" s="228">
        <v>602</v>
      </c>
      <c r="H1106" s="233">
        <f t="shared" si="183"/>
        <v>-0.41034251175285424</v>
      </c>
      <c r="I1106" s="233">
        <f t="shared" si="184"/>
        <v>-0.35430634347601858</v>
      </c>
      <c r="J1106" s="233">
        <f t="shared" si="185"/>
        <v>-0.51032942490228927</v>
      </c>
      <c r="K1106" s="233">
        <f t="shared" si="186"/>
        <v>-0.29756097560975608</v>
      </c>
      <c r="L1106" s="233">
        <f t="shared" si="187"/>
        <v>-0.21307189542483659</v>
      </c>
      <c r="N1106" s="233">
        <f t="shared" si="188"/>
        <v>-0.1324110671936759</v>
      </c>
      <c r="O1106" s="233">
        <f t="shared" si="189"/>
        <v>-0.10826210826210826</v>
      </c>
      <c r="P1106" s="233">
        <f t="shared" si="190"/>
        <v>-0.16396568160152525</v>
      </c>
      <c r="Q1106" s="233">
        <f t="shared" si="191"/>
        <v>-9.0252707581227443E-2</v>
      </c>
      <c r="R1106" s="233">
        <f t="shared" si="192"/>
        <v>-6.8111455108359129E-2</v>
      </c>
      <c r="T1106" s="64">
        <f t="shared" si="193"/>
        <v>-2.8761061946902644E-2</v>
      </c>
    </row>
    <row r="1107" spans="1:20" s="64" customFormat="1" ht="13">
      <c r="A1107" s="426">
        <v>41067</v>
      </c>
      <c r="B1107" s="228">
        <v>872</v>
      </c>
      <c r="C1107" s="293">
        <v>1232</v>
      </c>
      <c r="D1107" s="228">
        <v>882</v>
      </c>
      <c r="E1107" s="228">
        <v>1001</v>
      </c>
      <c r="F1107" s="228">
        <v>602</v>
      </c>
      <c r="H1107" s="233">
        <f t="shared" si="183"/>
        <v>-0.41239892183288412</v>
      </c>
      <c r="I1107" s="233">
        <f t="shared" si="184"/>
        <v>-0.36264873254009311</v>
      </c>
      <c r="J1107" s="233">
        <f t="shared" si="185"/>
        <v>-0.5078125</v>
      </c>
      <c r="K1107" s="233">
        <f t="shared" si="186"/>
        <v>-0.2970505617977528</v>
      </c>
      <c r="L1107" s="233">
        <f t="shared" si="187"/>
        <v>-0.20893561103810776</v>
      </c>
      <c r="N1107" s="233">
        <f t="shared" si="188"/>
        <v>-0.11561866125760649</v>
      </c>
      <c r="O1107" s="233">
        <f t="shared" si="189"/>
        <v>-0.10530137981118373</v>
      </c>
      <c r="P1107" s="233">
        <f t="shared" si="190"/>
        <v>-0.125</v>
      </c>
      <c r="Q1107" s="233">
        <f t="shared" si="191"/>
        <v>-8.1651376146788995E-2</v>
      </c>
      <c r="R1107" s="233">
        <f t="shared" si="192"/>
        <v>-6.5217391304347824E-2</v>
      </c>
      <c r="T1107" s="64">
        <f t="shared" si="193"/>
        <v>-6.8337129840546629E-3</v>
      </c>
    </row>
    <row r="1108" spans="1:20" s="64" customFormat="1" ht="13">
      <c r="A1108" s="426">
        <v>41068</v>
      </c>
      <c r="B1108" s="228">
        <v>877</v>
      </c>
      <c r="C1108" s="293">
        <v>1223</v>
      </c>
      <c r="D1108" s="228">
        <v>914</v>
      </c>
      <c r="E1108" s="228">
        <v>1000</v>
      </c>
      <c r="F1108" s="228">
        <v>607</v>
      </c>
      <c r="H1108" s="233">
        <f t="shared" si="183"/>
        <v>-0.39766483516483514</v>
      </c>
      <c r="I1108" s="233">
        <f t="shared" si="184"/>
        <v>-0.34247311827956989</v>
      </c>
      <c r="J1108" s="233">
        <f t="shared" si="185"/>
        <v>-0.49558498896247238</v>
      </c>
      <c r="K1108" s="233">
        <f t="shared" si="186"/>
        <v>-0.28418038654259126</v>
      </c>
      <c r="L1108" s="233">
        <f t="shared" si="187"/>
        <v>-0.19815059445178335</v>
      </c>
      <c r="N1108" s="233">
        <f t="shared" si="188"/>
        <v>-7.6842105263157892E-2</v>
      </c>
      <c r="O1108" s="233">
        <f t="shared" si="189"/>
        <v>-8.867362146050671E-2</v>
      </c>
      <c r="P1108" s="233">
        <f t="shared" si="190"/>
        <v>-5.6759545923632609E-2</v>
      </c>
      <c r="Q1108" s="233">
        <f t="shared" si="191"/>
        <v>-5.1233396584440226E-2</v>
      </c>
      <c r="R1108" s="233">
        <f t="shared" si="192"/>
        <v>-4.4094488188976377E-2</v>
      </c>
      <c r="T1108" s="64">
        <f t="shared" si="193"/>
        <v>5.7339449541284893E-3</v>
      </c>
    </row>
    <row r="1109" spans="1:20" s="64" customFormat="1" ht="13">
      <c r="A1109" s="426">
        <v>41071</v>
      </c>
      <c r="B1109" s="228">
        <v>884</v>
      </c>
      <c r="C1109" s="293">
        <v>1221</v>
      </c>
      <c r="D1109" s="228">
        <v>944</v>
      </c>
      <c r="E1109" s="228">
        <v>1000</v>
      </c>
      <c r="F1109" s="228">
        <v>611</v>
      </c>
      <c r="H1109" s="233">
        <f t="shared" ref="H1109:L1113" si="194">(B1109-B858)/B858</f>
        <v>-0.38354253835425384</v>
      </c>
      <c r="I1109" s="233">
        <f t="shared" si="194"/>
        <v>-0.32204330927262631</v>
      </c>
      <c r="J1109" s="233">
        <f t="shared" si="194"/>
        <v>-0.49192680301399355</v>
      </c>
      <c r="K1109" s="233">
        <f t="shared" si="194"/>
        <v>-0.26953981008035061</v>
      </c>
      <c r="L1109" s="233">
        <f t="shared" si="194"/>
        <v>-0.18857901726427623</v>
      </c>
      <c r="N1109" s="233">
        <f>((B1109-(LOOKUP(A1104,B1104)))/(LOOKUP(A1104,B1104)))</f>
        <v>-4.2253521126760563E-2</v>
      </c>
      <c r="O1109" s="233">
        <f>((C1109-(LOOKUP(A1104,C1104)))/(LOOKUP(A1104,C1104)))</f>
        <v>-7.429871114480667E-2</v>
      </c>
      <c r="P1109" s="233">
        <f>((D1109-(LOOKUP(A1104,D1104)))/(LOOKUP(A1104,D1104)))</f>
        <v>2.2751895991332611E-2</v>
      </c>
      <c r="Q1109" s="233">
        <f>((E1109-(LOOKUP(A1104,E1104)))/(LOOKUP(A1104,E1104)))</f>
        <v>-3.2882011605415859E-2</v>
      </c>
      <c r="R1109" s="233">
        <f>((F1109-(LOOKUP(A1104,F1104)))/(LOOKUP(A1104,F1104)))</f>
        <v>-2.8616852146263912E-2</v>
      </c>
      <c r="T1109" s="64">
        <f>B1109/B1108-1</f>
        <v>7.9817559863168963E-3</v>
      </c>
    </row>
    <row r="1110" spans="1:20" s="64" customFormat="1" ht="13">
      <c r="A1110" s="426">
        <v>41072</v>
      </c>
      <c r="B1110" s="228">
        <v>893</v>
      </c>
      <c r="C1110" s="293">
        <v>1212</v>
      </c>
      <c r="D1110" s="228">
        <v>975</v>
      </c>
      <c r="E1110" s="228">
        <v>1007</v>
      </c>
      <c r="F1110" s="228">
        <v>618</v>
      </c>
      <c r="H1110" s="233">
        <f t="shared" si="194"/>
        <v>-0.37464985994397759</v>
      </c>
      <c r="I1110" s="233">
        <f t="shared" si="194"/>
        <v>-0.3140916808149406</v>
      </c>
      <c r="J1110" s="233">
        <f t="shared" si="194"/>
        <v>-0.48765107724645296</v>
      </c>
      <c r="K1110" s="233">
        <f t="shared" si="194"/>
        <v>-0.25682656826568268</v>
      </c>
      <c r="L1110" s="233">
        <f t="shared" si="194"/>
        <v>-0.17709720372836218</v>
      </c>
      <c r="N1110" s="233">
        <f>((B1110-(LOOKUP(A1105,B1105)))/(LOOKUP(A1105,B1105)))</f>
        <v>-1.2168141592920354E-2</v>
      </c>
      <c r="O1110" s="233">
        <f>((C1110-(LOOKUP(A1105,C1105)))/(LOOKUP(A1105,C1105)))</f>
        <v>-6.6255778120184905E-2</v>
      </c>
      <c r="P1110" s="233">
        <f>((D1110-(LOOKUP(A1105,D1105)))/(LOOKUP(A1105,D1105)))</f>
        <v>8.6956521739130432E-2</v>
      </c>
      <c r="Q1110" s="233">
        <f>((E1110-(LOOKUP(A1105,E1105)))/(LOOKUP(A1105,E1105)))</f>
        <v>-1.5640273704789834E-2</v>
      </c>
      <c r="R1110" s="233">
        <f>((F1110-(LOOKUP(A1105,F1105)))/(LOOKUP(A1105,F1105)))</f>
        <v>-4.830917874396135E-3</v>
      </c>
      <c r="T1110" s="64">
        <f>B1110/B1109-1</f>
        <v>1.0180995475113086E-2</v>
      </c>
    </row>
    <row r="1111" spans="1:20" s="64" customFormat="1" ht="13">
      <c r="A1111" s="426">
        <v>41073</v>
      </c>
      <c r="B1111" s="228">
        <v>902</v>
      </c>
      <c r="C1111" s="293">
        <v>1196</v>
      </c>
      <c r="D1111" s="228">
        <v>1004</v>
      </c>
      <c r="E1111" s="228">
        <v>1018</v>
      </c>
      <c r="F1111" s="228">
        <v>627</v>
      </c>
      <c r="H1111" s="233">
        <f t="shared" si="194"/>
        <v>-0.36389280677009872</v>
      </c>
      <c r="I1111" s="233">
        <f t="shared" si="194"/>
        <v>-0.3106628242074928</v>
      </c>
      <c r="J1111" s="233">
        <f t="shared" si="194"/>
        <v>-0.47898287493513231</v>
      </c>
      <c r="K1111" s="233">
        <f t="shared" si="194"/>
        <v>-0.24480712166172106</v>
      </c>
      <c r="L1111" s="233">
        <f t="shared" si="194"/>
        <v>-0.16288384512683579</v>
      </c>
      <c r="N1111" s="233">
        <f>((B1111-(LOOKUP(A1106,B1106)))/(LOOKUP(A1106,B1106)))</f>
        <v>2.7334851936218679E-2</v>
      </c>
      <c r="O1111" s="233">
        <f>((C1111-(LOOKUP(A1106,C1106)))/(LOOKUP(A1106,C1106)))</f>
        <v>-4.472843450479233E-2</v>
      </c>
      <c r="P1111" s="233">
        <f>((D1111-(LOOKUP(A1106,D1106)))/(LOOKUP(A1106,D1106)))</f>
        <v>0.14481185860889395</v>
      </c>
      <c r="Q1111" s="233">
        <f>((E1111-(LOOKUP(A1106,E1106)))/(LOOKUP(A1106,E1106)))</f>
        <v>9.9206349206349201E-3</v>
      </c>
      <c r="R1111" s="233">
        <f>((F1111-(LOOKUP(A1106,F1106)))/(LOOKUP(A1106,F1106)))</f>
        <v>4.1528239202657809E-2</v>
      </c>
      <c r="T1111" s="64">
        <f>B1111/B1110-1</f>
        <v>1.0078387458006821E-2</v>
      </c>
    </row>
    <row r="1112" spans="1:20" s="64" customFormat="1" ht="13">
      <c r="A1112" s="426">
        <v>41074</v>
      </c>
      <c r="B1112" s="228">
        <v>912</v>
      </c>
      <c r="C1112" s="293">
        <v>1162</v>
      </c>
      <c r="D1112" s="228">
        <v>1046</v>
      </c>
      <c r="E1112" s="228">
        <v>1038</v>
      </c>
      <c r="F1112" s="228">
        <v>637</v>
      </c>
      <c r="H1112" s="233">
        <f t="shared" si="194"/>
        <v>-0.35410764872521244</v>
      </c>
      <c r="I1112" s="233">
        <f t="shared" si="194"/>
        <v>-0.32909930715935337</v>
      </c>
      <c r="J1112" s="233">
        <f t="shared" si="194"/>
        <v>-0.46358974358974359</v>
      </c>
      <c r="K1112" s="233">
        <f t="shared" si="194"/>
        <v>-0.22479462285287527</v>
      </c>
      <c r="L1112" s="233">
        <f t="shared" si="194"/>
        <v>-0.14725568942436412</v>
      </c>
      <c r="N1112" s="233">
        <f>((B1112-(LOOKUP(A1107,B1107)))/(LOOKUP(A1107,B1107)))</f>
        <v>4.5871559633027525E-2</v>
      </c>
      <c r="O1112" s="233">
        <f>((C1112-(LOOKUP(A1107,C1107)))/(LOOKUP(A1107,C1107)))</f>
        <v>-5.6818181818181816E-2</v>
      </c>
      <c r="P1112" s="233">
        <f>((D1112-(LOOKUP(A1107,D1107)))/(LOOKUP(A1107,D1107)))</f>
        <v>0.18594104308390022</v>
      </c>
      <c r="Q1112" s="233">
        <f>((E1112-(LOOKUP(A1107,E1107)))/(LOOKUP(A1107,E1107)))</f>
        <v>3.696303696303696E-2</v>
      </c>
      <c r="R1112" s="233">
        <f>((F1112-(LOOKUP(A1107,F1107)))/(LOOKUP(A1107,F1107)))</f>
        <v>5.8139534883720929E-2</v>
      </c>
      <c r="T1112" s="64">
        <f>B1112/B1111-1</f>
        <v>1.1086474501108556E-2</v>
      </c>
    </row>
    <row r="1113" spans="1:20" s="64" customFormat="1" ht="13">
      <c r="A1113" s="426">
        <v>41075</v>
      </c>
      <c r="B1113" s="228">
        <v>924</v>
      </c>
      <c r="C1113" s="293">
        <v>1148</v>
      </c>
      <c r="D1113" s="228">
        <v>1065</v>
      </c>
      <c r="E1113" s="228">
        <v>1061</v>
      </c>
      <c r="F1113" s="228">
        <v>653</v>
      </c>
      <c r="H1113" s="233">
        <f t="shared" si="194"/>
        <v>-0.34</v>
      </c>
      <c r="I1113" s="233">
        <f t="shared" si="194"/>
        <v>-0.32231404958677684</v>
      </c>
      <c r="J1113" s="233">
        <f t="shared" si="194"/>
        <v>-0.46075949367088609</v>
      </c>
      <c r="K1113" s="233">
        <f t="shared" si="194"/>
        <v>-0.20285499624342598</v>
      </c>
      <c r="L1113" s="233">
        <f t="shared" si="194"/>
        <v>-0.12113055181695828</v>
      </c>
      <c r="N1113" s="233">
        <f>((B1113-(LOOKUP(A1108,B1108)))/(LOOKUP(A1108,B1108)))</f>
        <v>5.3591790193842644E-2</v>
      </c>
      <c r="O1113" s="233">
        <f>((C1113-(LOOKUP(A1108,C1108)))/(LOOKUP(A1108,C1108)))</f>
        <v>-6.1324611610793132E-2</v>
      </c>
      <c r="P1113" s="233">
        <f>((D1113-(LOOKUP(A1108,D1108)))/(LOOKUP(A1108,D1108)))</f>
        <v>0.16520787746170679</v>
      </c>
      <c r="Q1113" s="233">
        <f>((E1113-(LOOKUP(A1108,E1108)))/(LOOKUP(A1108,E1108)))</f>
        <v>6.0999999999999999E-2</v>
      </c>
      <c r="R1113" s="233">
        <f>((F1113-(LOOKUP(A1108,F1108)))/(LOOKUP(A1108,F1108)))</f>
        <v>7.57825370675453E-2</v>
      </c>
      <c r="T1113" s="64">
        <f>B1113/B1112-1</f>
        <v>1.3157894736842035E-2</v>
      </c>
    </row>
    <row r="1114" spans="1:20" s="64" customFormat="1" ht="13">
      <c r="A1114" s="426">
        <v>41078</v>
      </c>
      <c r="B1114" s="228">
        <v>938</v>
      </c>
      <c r="C1114" s="293">
        <v>1138</v>
      </c>
      <c r="D1114" s="228">
        <v>1081</v>
      </c>
      <c r="E1114" s="228">
        <v>1084</v>
      </c>
      <c r="F1114" s="228">
        <v>669</v>
      </c>
      <c r="H1114" s="233">
        <f t="shared" ref="H1114:H1122" si="195">(B1114-B863)/B863</f>
        <v>-0.33238434163701069</v>
      </c>
      <c r="I1114" s="233">
        <f t="shared" ref="I1114:I1122" si="196">(C1114-C863)/C863</f>
        <v>-0.3368298368298368</v>
      </c>
      <c r="J1114" s="233">
        <f t="shared" ref="J1114:J1122" si="197">(D1114-D863)/D863</f>
        <v>-0.45348837209302323</v>
      </c>
      <c r="K1114" s="233">
        <f t="shared" ref="K1114:K1122" si="198">(E1114-E863)/E863</f>
        <v>-0.18126888217522658</v>
      </c>
      <c r="L1114" s="233">
        <f t="shared" ref="L1114:L1122" si="199">(F1114-F863)/F863</f>
        <v>-9.3495934959349589E-2</v>
      </c>
      <c r="N1114" s="233">
        <f t="shared" ref="N1114:N1122" si="200">((B1114-(LOOKUP(A1109,B1109)))/(LOOKUP(A1109,B1109)))</f>
        <v>6.1085972850678731E-2</v>
      </c>
      <c r="O1114" s="233">
        <f t="shared" ref="O1114:O1122" si="201">((C1114-(LOOKUP(A1109,C1109)))/(LOOKUP(A1109,C1109)))</f>
        <v>-6.797706797706797E-2</v>
      </c>
      <c r="P1114" s="233">
        <f t="shared" ref="P1114:P1122" si="202">((D1114-(LOOKUP(A1109,D1109)))/(LOOKUP(A1109,D1109)))</f>
        <v>0.1451271186440678</v>
      </c>
      <c r="Q1114" s="233">
        <f t="shared" ref="Q1114:Q1122" si="203">((E1114-(LOOKUP(A1109,E1109)))/(LOOKUP(A1109,E1109)))</f>
        <v>8.4000000000000005E-2</v>
      </c>
      <c r="R1114" s="233">
        <f t="shared" ref="R1114:R1122" si="204">((F1114-(LOOKUP(A1109,F1109)))/(LOOKUP(A1109,F1109)))</f>
        <v>9.4926350245499183E-2</v>
      </c>
      <c r="T1114" s="64">
        <f t="shared" ref="T1114:T1122" si="205">B1114/B1113-1</f>
        <v>1.5151515151515138E-2</v>
      </c>
    </row>
    <row r="1115" spans="1:20" s="64" customFormat="1" ht="13">
      <c r="A1115" s="426">
        <v>41079</v>
      </c>
      <c r="B1115" s="228">
        <v>954</v>
      </c>
      <c r="C1115" s="293">
        <v>1140</v>
      </c>
      <c r="D1115" s="228">
        <v>1089</v>
      </c>
      <c r="E1115" s="228">
        <v>1112</v>
      </c>
      <c r="F1115" s="228">
        <v>682</v>
      </c>
      <c r="H1115" s="233">
        <f t="shared" si="195"/>
        <v>-0.3300561797752809</v>
      </c>
      <c r="I1115" s="233">
        <f t="shared" si="196"/>
        <v>-0.36525612472160357</v>
      </c>
      <c r="J1115" s="233">
        <f t="shared" si="197"/>
        <v>-0.44211065573770492</v>
      </c>
      <c r="K1115" s="233">
        <f t="shared" si="198"/>
        <v>-0.15821347464042393</v>
      </c>
      <c r="L1115" s="233">
        <f t="shared" si="199"/>
        <v>-7.3369565217391311E-2</v>
      </c>
      <c r="N1115" s="233">
        <f t="shared" si="200"/>
        <v>6.83090705487122E-2</v>
      </c>
      <c r="O1115" s="233">
        <f t="shared" si="201"/>
        <v>-5.9405940594059403E-2</v>
      </c>
      <c r="P1115" s="233">
        <f t="shared" si="202"/>
        <v>0.11692307692307692</v>
      </c>
      <c r="Q1115" s="233">
        <f t="shared" si="203"/>
        <v>0.10427010923535253</v>
      </c>
      <c r="R1115" s="233">
        <f t="shared" si="204"/>
        <v>0.10355987055016182</v>
      </c>
      <c r="T1115" s="64">
        <f t="shared" si="205"/>
        <v>1.7057569296375252E-2</v>
      </c>
    </row>
    <row r="1116" spans="1:20" s="64" customFormat="1" ht="13">
      <c r="A1116" s="426">
        <v>41080</v>
      </c>
      <c r="B1116" s="228">
        <v>972</v>
      </c>
      <c r="C1116" s="293">
        <v>1145</v>
      </c>
      <c r="D1116" s="228">
        <v>1093</v>
      </c>
      <c r="E1116" s="228">
        <v>1146</v>
      </c>
      <c r="F1116" s="228">
        <v>695</v>
      </c>
      <c r="H1116" s="233">
        <f t="shared" si="195"/>
        <v>-0.3169360505973296</v>
      </c>
      <c r="I1116" s="233">
        <f t="shared" si="196"/>
        <v>-0.37225877192982454</v>
      </c>
      <c r="J1116" s="233">
        <f t="shared" si="197"/>
        <v>-0.42894461859979099</v>
      </c>
      <c r="K1116" s="233">
        <f t="shared" si="198"/>
        <v>-0.13115996967399546</v>
      </c>
      <c r="L1116" s="233">
        <f t="shared" si="199"/>
        <v>-5.3133514986376022E-2</v>
      </c>
      <c r="N1116" s="233">
        <f t="shared" si="200"/>
        <v>7.7605321507760533E-2</v>
      </c>
      <c r="O1116" s="233">
        <f t="shared" si="201"/>
        <v>-4.2642140468227424E-2</v>
      </c>
      <c r="P1116" s="233">
        <f t="shared" si="202"/>
        <v>8.8645418326693232E-2</v>
      </c>
      <c r="Q1116" s="233">
        <f t="shared" si="203"/>
        <v>0.12573673870333987</v>
      </c>
      <c r="R1116" s="233">
        <f t="shared" si="204"/>
        <v>0.10845295055821372</v>
      </c>
      <c r="T1116" s="64">
        <f t="shared" si="205"/>
        <v>1.8867924528301883E-2</v>
      </c>
    </row>
    <row r="1117" spans="1:20" s="64" customFormat="1" ht="13">
      <c r="A1117" s="426">
        <v>41081</v>
      </c>
      <c r="B1117" s="228">
        <v>978</v>
      </c>
      <c r="C1117" s="293">
        <v>1152</v>
      </c>
      <c r="D1117" s="228">
        <v>1073</v>
      </c>
      <c r="E1117" s="228">
        <v>1167</v>
      </c>
      <c r="F1117" s="228">
        <v>701</v>
      </c>
      <c r="H1117" s="233">
        <f t="shared" si="195"/>
        <v>-0.31029619181946405</v>
      </c>
      <c r="I1117" s="233">
        <f t="shared" si="196"/>
        <v>-0.37254901960784315</v>
      </c>
      <c r="J1117" s="233">
        <f t="shared" si="197"/>
        <v>-0.43016463090812534</v>
      </c>
      <c r="K1117" s="233">
        <f t="shared" si="198"/>
        <v>-0.11456752655538695</v>
      </c>
      <c r="L1117" s="233">
        <f t="shared" si="199"/>
        <v>-3.9726027397260277E-2</v>
      </c>
      <c r="N1117" s="233">
        <f t="shared" si="200"/>
        <v>7.2368421052631582E-2</v>
      </c>
      <c r="O1117" s="233">
        <f t="shared" si="201"/>
        <v>-8.6058519793459545E-3</v>
      </c>
      <c r="P1117" s="233">
        <f t="shared" si="202"/>
        <v>2.5812619502868069E-2</v>
      </c>
      <c r="Q1117" s="233">
        <f t="shared" si="203"/>
        <v>0.12427745664739884</v>
      </c>
      <c r="R1117" s="233">
        <f t="shared" si="204"/>
        <v>0.10047095761381476</v>
      </c>
      <c r="T1117" s="64">
        <f t="shared" si="205"/>
        <v>6.1728395061728669E-3</v>
      </c>
    </row>
    <row r="1118" spans="1:20" s="64" customFormat="1" ht="13">
      <c r="A1118" s="426">
        <v>41082</v>
      </c>
      <c r="B1118" s="228">
        <v>978</v>
      </c>
      <c r="C1118" s="293">
        <v>1155</v>
      </c>
      <c r="D1118" s="228">
        <v>1048</v>
      </c>
      <c r="E1118" s="228">
        <v>1179</v>
      </c>
      <c r="F1118" s="228">
        <v>705</v>
      </c>
      <c r="H1118" s="233">
        <f t="shared" si="195"/>
        <v>-0.3058907026259759</v>
      </c>
      <c r="I1118" s="233">
        <f t="shared" si="196"/>
        <v>-0.37057220708446864</v>
      </c>
      <c r="J1118" s="233">
        <f t="shared" si="197"/>
        <v>-0.43351351351351353</v>
      </c>
      <c r="K1118" s="233">
        <f t="shared" si="198"/>
        <v>-0.1054628224582701</v>
      </c>
      <c r="L1118" s="233">
        <f t="shared" si="199"/>
        <v>-3.0261348005502064E-2</v>
      </c>
      <c r="N1118" s="233">
        <f t="shared" si="200"/>
        <v>5.844155844155844E-2</v>
      </c>
      <c r="O1118" s="233">
        <f t="shared" si="201"/>
        <v>6.0975609756097563E-3</v>
      </c>
      <c r="P1118" s="233">
        <f t="shared" si="202"/>
        <v>-1.5962441314553991E-2</v>
      </c>
      <c r="Q1118" s="233">
        <f t="shared" si="203"/>
        <v>0.11121583411875589</v>
      </c>
      <c r="R1118" s="233">
        <f t="shared" si="204"/>
        <v>7.9632465543644712E-2</v>
      </c>
      <c r="T1118" s="64">
        <f t="shared" si="205"/>
        <v>0</v>
      </c>
    </row>
    <row r="1119" spans="1:20" s="64" customFormat="1" ht="13">
      <c r="A1119" s="426">
        <v>41085</v>
      </c>
      <c r="B1119" s="228">
        <v>978</v>
      </c>
      <c r="C1119" s="293">
        <v>1160</v>
      </c>
      <c r="D1119" s="228">
        <v>1026</v>
      </c>
      <c r="E1119" s="228">
        <v>1191</v>
      </c>
      <c r="F1119" s="228">
        <v>707</v>
      </c>
      <c r="H1119" s="233">
        <f t="shared" si="195"/>
        <v>-0.30440967283072545</v>
      </c>
      <c r="I1119" s="233">
        <f t="shared" si="196"/>
        <v>-0.37600860677783754</v>
      </c>
      <c r="J1119" s="233">
        <f t="shared" si="197"/>
        <v>-0.43626373626373627</v>
      </c>
      <c r="K1119" s="233">
        <f t="shared" si="198"/>
        <v>-9.7043214556482182E-2</v>
      </c>
      <c r="L1119" s="233">
        <f t="shared" si="199"/>
        <v>-2.2130013831258646E-2</v>
      </c>
      <c r="N1119" s="233">
        <f t="shared" si="200"/>
        <v>4.2643923240938165E-2</v>
      </c>
      <c r="O1119" s="233">
        <f t="shared" si="201"/>
        <v>1.9332161687170474E-2</v>
      </c>
      <c r="P1119" s="233">
        <f t="shared" si="202"/>
        <v>-5.0878815911193337E-2</v>
      </c>
      <c r="Q1119" s="233">
        <f t="shared" si="203"/>
        <v>9.8708487084870844E-2</v>
      </c>
      <c r="R1119" s="233">
        <f t="shared" si="204"/>
        <v>5.6801195814648729E-2</v>
      </c>
      <c r="T1119" s="64">
        <f t="shared" si="205"/>
        <v>0</v>
      </c>
    </row>
    <row r="1120" spans="1:20" s="64" customFormat="1" ht="13">
      <c r="A1120" s="426">
        <v>41086</v>
      </c>
      <c r="B1120" s="228">
        <v>981</v>
      </c>
      <c r="C1120" s="293">
        <v>1168</v>
      </c>
      <c r="D1120" s="228">
        <v>1003</v>
      </c>
      <c r="E1120" s="228">
        <v>1207</v>
      </c>
      <c r="F1120" s="228">
        <v>709</v>
      </c>
      <c r="H1120" s="233">
        <f t="shared" si="195"/>
        <v>-0.30622347949080625</v>
      </c>
      <c r="I1120" s="233">
        <f t="shared" si="196"/>
        <v>-0.38687664041994752</v>
      </c>
      <c r="J1120" s="233">
        <f t="shared" si="197"/>
        <v>-0.44153674832962136</v>
      </c>
      <c r="K1120" s="233">
        <f t="shared" si="198"/>
        <v>-8.7679516250944819E-2</v>
      </c>
      <c r="L1120" s="233">
        <f t="shared" si="199"/>
        <v>-1.6643550624133148E-2</v>
      </c>
      <c r="N1120" s="233">
        <f t="shared" si="200"/>
        <v>2.8301886792452831E-2</v>
      </c>
      <c r="O1120" s="233">
        <f t="shared" si="201"/>
        <v>2.456140350877193E-2</v>
      </c>
      <c r="P1120" s="233">
        <f t="shared" si="202"/>
        <v>-7.897153351698806E-2</v>
      </c>
      <c r="Q1120" s="233">
        <f t="shared" si="203"/>
        <v>8.5431654676258989E-2</v>
      </c>
      <c r="R1120" s="233">
        <f t="shared" si="204"/>
        <v>3.9589442815249266E-2</v>
      </c>
      <c r="T1120" s="64">
        <f t="shared" si="205"/>
        <v>3.0674846625766694E-3</v>
      </c>
    </row>
    <row r="1121" spans="1:20" s="64" customFormat="1" ht="13">
      <c r="A1121" s="426">
        <v>41087</v>
      </c>
      <c r="B1121" s="228">
        <v>988</v>
      </c>
      <c r="C1121" s="293">
        <v>1182</v>
      </c>
      <c r="D1121" s="228">
        <v>981</v>
      </c>
      <c r="E1121" s="228">
        <v>1229</v>
      </c>
      <c r="F1121" s="228">
        <v>712</v>
      </c>
      <c r="G1121" s="272"/>
      <c r="H1121" s="233">
        <f t="shared" si="195"/>
        <v>-0.3061797752808989</v>
      </c>
      <c r="I1121" s="233">
        <f t="shared" si="196"/>
        <v>-0.40121580547112462</v>
      </c>
      <c r="J1121" s="233">
        <f t="shared" si="197"/>
        <v>-0.44387755102040816</v>
      </c>
      <c r="K1121" s="233">
        <f t="shared" si="198"/>
        <v>-7.0347957639939479E-2</v>
      </c>
      <c r="L1121" s="233">
        <f t="shared" si="199"/>
        <v>-1.2482662968099861E-2</v>
      </c>
      <c r="N1121" s="233">
        <f t="shared" si="200"/>
        <v>1.646090534979424E-2</v>
      </c>
      <c r="O1121" s="233">
        <f t="shared" si="201"/>
        <v>3.2314410480349345E-2</v>
      </c>
      <c r="P1121" s="233">
        <f t="shared" si="202"/>
        <v>-0.10247026532479414</v>
      </c>
      <c r="Q1121" s="233">
        <f t="shared" si="203"/>
        <v>7.2425828970331591E-2</v>
      </c>
      <c r="R1121" s="233">
        <f t="shared" si="204"/>
        <v>2.4460431654676259E-2</v>
      </c>
      <c r="T1121" s="64">
        <f t="shared" si="205"/>
        <v>7.135575942915473E-3</v>
      </c>
    </row>
    <row r="1122" spans="1:20" s="64" customFormat="1" ht="13">
      <c r="A1122" s="426">
        <v>41088</v>
      </c>
      <c r="B1122" s="228">
        <v>994</v>
      </c>
      <c r="C1122" s="293">
        <v>1184</v>
      </c>
      <c r="D1122" s="228">
        <v>968</v>
      </c>
      <c r="E1122" s="228">
        <v>1247</v>
      </c>
      <c r="F1122" s="228">
        <v>718</v>
      </c>
      <c r="G1122" s="272"/>
      <c r="H1122" s="233">
        <f t="shared" si="195"/>
        <v>-0.31067961165048541</v>
      </c>
      <c r="I1122" s="233">
        <f t="shared" si="196"/>
        <v>-0.42328300048709205</v>
      </c>
      <c r="J1122" s="233">
        <f t="shared" si="197"/>
        <v>-0.43949044585987262</v>
      </c>
      <c r="K1122" s="233">
        <f t="shared" si="198"/>
        <v>-5.5303030303030305E-2</v>
      </c>
      <c r="L1122" s="233">
        <f t="shared" si="199"/>
        <v>-1.3908205841446453E-3</v>
      </c>
      <c r="N1122" s="233">
        <f t="shared" si="200"/>
        <v>1.6359918200408999E-2</v>
      </c>
      <c r="O1122" s="233">
        <f t="shared" si="201"/>
        <v>2.7777777777777776E-2</v>
      </c>
      <c r="P1122" s="233">
        <f t="shared" si="202"/>
        <v>-9.7856477166821998E-2</v>
      </c>
      <c r="Q1122" s="233">
        <f t="shared" si="203"/>
        <v>6.8551842330762641E-2</v>
      </c>
      <c r="R1122" s="233">
        <f t="shared" si="204"/>
        <v>2.4251069900142655E-2</v>
      </c>
      <c r="T1122" s="64">
        <f t="shared" si="205"/>
        <v>6.0728744939271273E-3</v>
      </c>
    </row>
    <row r="1123" spans="1:20" s="64" customFormat="1" ht="13">
      <c r="A1123" s="426">
        <v>41089</v>
      </c>
      <c r="B1123" s="228">
        <v>1004</v>
      </c>
      <c r="C1123" s="293">
        <v>1190</v>
      </c>
      <c r="D1123" s="228">
        <v>984</v>
      </c>
      <c r="E1123" s="228">
        <v>1257</v>
      </c>
      <c r="F1123" s="228">
        <v>719</v>
      </c>
      <c r="G1123" s="272"/>
      <c r="H1123" s="233">
        <f t="shared" ref="H1123:H1143" si="206">(B1123-B872)/B872</f>
        <v>-0.30180806675938804</v>
      </c>
      <c r="I1123" s="233">
        <f t="shared" ref="I1123:I1143" si="207">(C1123-C872)/C872</f>
        <v>-0.42843419788664744</v>
      </c>
      <c r="J1123" s="233">
        <f t="shared" ref="J1123:J1143" si="208">(D1123-D872)/D872</f>
        <v>-0.41148325358851673</v>
      </c>
      <c r="K1123" s="233">
        <f t="shared" ref="K1123:K1143" si="209">(E1123-E872)/E872</f>
        <v>-4.6282245827010619E-2</v>
      </c>
      <c r="L1123" s="233">
        <f t="shared" ref="L1123:L1143" si="210">(F1123-F872)/F872</f>
        <v>4.1899441340782122E-3</v>
      </c>
      <c r="N1123" s="233">
        <f t="shared" ref="N1123:N1143" si="211">((B1123-(LOOKUP(A1118,B1118)))/(LOOKUP(A1118,B1118)))</f>
        <v>2.6584867075664622E-2</v>
      </c>
      <c r="O1123" s="233">
        <f t="shared" ref="O1123:O1143" si="212">((C1123-(LOOKUP(A1118,C1118)))/(LOOKUP(A1118,C1118)))</f>
        <v>3.0303030303030304E-2</v>
      </c>
      <c r="P1123" s="233">
        <f t="shared" ref="P1123:P1143" si="213">((D1123-(LOOKUP(A1118,D1118)))/(LOOKUP(A1118,D1118)))</f>
        <v>-6.1068702290076333E-2</v>
      </c>
      <c r="Q1123" s="233">
        <f t="shared" ref="Q1123:Q1143" si="214">((E1123-(LOOKUP(A1118,E1118)))/(LOOKUP(A1118,E1118)))</f>
        <v>6.6157760814249358E-2</v>
      </c>
      <c r="R1123" s="233">
        <f t="shared" ref="R1123:R1143" si="215">((F1123-(LOOKUP(A1118,F1118)))/(LOOKUP(A1118,F1118)))</f>
        <v>1.9858156028368795E-2</v>
      </c>
      <c r="T1123" s="64">
        <f t="shared" ref="T1123:T1143" si="216">B1123/B1122-1</f>
        <v>1.0060362173038184E-2</v>
      </c>
    </row>
    <row r="1124" spans="1:20" s="64" customFormat="1" ht="13">
      <c r="A1124" s="426">
        <v>41092</v>
      </c>
      <c r="B1124" s="228">
        <v>1013</v>
      </c>
      <c r="C1124" s="293">
        <v>1204</v>
      </c>
      <c r="D1124" s="228">
        <v>993</v>
      </c>
      <c r="E1124" s="228">
        <v>1264</v>
      </c>
      <c r="F1124" s="228">
        <v>719</v>
      </c>
      <c r="G1124" s="272"/>
      <c r="H1124" s="233">
        <f t="shared" si="206"/>
        <v>-0.28661971830985916</v>
      </c>
      <c r="I1124" s="233">
        <f t="shared" si="207"/>
        <v>-0.412109375</v>
      </c>
      <c r="J1124" s="233">
        <f t="shared" si="208"/>
        <v>-0.39191671769748926</v>
      </c>
      <c r="K1124" s="233">
        <f t="shared" si="209"/>
        <v>-3.7319116527037316E-2</v>
      </c>
      <c r="L1124" s="233">
        <f t="shared" si="210"/>
        <v>8.4151472650771386E-3</v>
      </c>
      <c r="N1124" s="233">
        <f t="shared" si="211"/>
        <v>3.5787321063394682E-2</v>
      </c>
      <c r="O1124" s="233">
        <f t="shared" si="212"/>
        <v>3.793103448275862E-2</v>
      </c>
      <c r="P1124" s="233">
        <f t="shared" si="213"/>
        <v>-3.2163742690058478E-2</v>
      </c>
      <c r="Q1124" s="233">
        <f t="shared" si="214"/>
        <v>6.1293031066330814E-2</v>
      </c>
      <c r="R1124" s="233">
        <f t="shared" si="215"/>
        <v>1.6973125884016973E-2</v>
      </c>
      <c r="T1124" s="64">
        <f t="shared" si="216"/>
        <v>8.9641434262948128E-3</v>
      </c>
    </row>
    <row r="1125" spans="1:20" s="64" customFormat="1" ht="13">
      <c r="A1125" s="426">
        <v>41093</v>
      </c>
      <c r="B1125" s="228">
        <v>1063</v>
      </c>
      <c r="C1125" s="293">
        <v>1290</v>
      </c>
      <c r="D1125" s="228">
        <v>1019</v>
      </c>
      <c r="E1125" s="228">
        <v>1269</v>
      </c>
      <c r="F1125" s="228">
        <v>717</v>
      </c>
      <c r="G1125" s="272"/>
      <c r="H1125" s="233">
        <f t="shared" si="206"/>
        <v>-0.24769992922859166</v>
      </c>
      <c r="I1125" s="233">
        <f t="shared" si="207"/>
        <v>-0.3664047151277014</v>
      </c>
      <c r="J1125" s="233">
        <f t="shared" si="208"/>
        <v>-0.364713216957606</v>
      </c>
      <c r="K1125" s="233">
        <f t="shared" si="209"/>
        <v>-2.9816513761467892E-2</v>
      </c>
      <c r="L1125" s="233">
        <f t="shared" si="210"/>
        <v>7.0224719101123594E-3</v>
      </c>
      <c r="N1125" s="233">
        <f t="shared" si="211"/>
        <v>8.3588175331294604E-2</v>
      </c>
      <c r="O1125" s="233">
        <f t="shared" si="212"/>
        <v>0.10445205479452055</v>
      </c>
      <c r="P1125" s="233">
        <f t="shared" si="213"/>
        <v>1.5952143569292122E-2</v>
      </c>
      <c r="Q1125" s="233">
        <f t="shared" si="214"/>
        <v>5.136702568351284E-2</v>
      </c>
      <c r="R1125" s="233">
        <f t="shared" si="215"/>
        <v>1.1283497884344146E-2</v>
      </c>
      <c r="T1125" s="64">
        <f t="shared" si="216"/>
        <v>4.9358341559723629E-2</v>
      </c>
    </row>
    <row r="1126" spans="1:20" s="64" customFormat="1" ht="13">
      <c r="A1126" s="426">
        <v>41094</v>
      </c>
      <c r="B1126" s="228">
        <v>1103</v>
      </c>
      <c r="C1126" s="293">
        <v>1369</v>
      </c>
      <c r="D1126" s="228">
        <v>1051</v>
      </c>
      <c r="E1126" s="228">
        <v>1284</v>
      </c>
      <c r="F1126" s="228">
        <v>716</v>
      </c>
      <c r="G1126" s="272"/>
      <c r="H1126" s="233">
        <f t="shared" si="206"/>
        <v>-0.22433192686357242</v>
      </c>
      <c r="I1126" s="233">
        <f t="shared" si="207"/>
        <v>-0.33056234718826405</v>
      </c>
      <c r="J1126" s="233">
        <f t="shared" si="208"/>
        <v>-0.33899371069182388</v>
      </c>
      <c r="K1126" s="233">
        <f t="shared" si="209"/>
        <v>-1.6845329249617153E-2</v>
      </c>
      <c r="L1126" s="233">
        <f t="shared" si="210"/>
        <v>5.6179775280898875E-3</v>
      </c>
      <c r="N1126" s="233">
        <f t="shared" si="211"/>
        <v>0.11639676113360324</v>
      </c>
      <c r="O1126" s="233">
        <f t="shared" si="212"/>
        <v>0.15820642978003385</v>
      </c>
      <c r="P1126" s="233">
        <f t="shared" si="213"/>
        <v>7.1355759429153925E-2</v>
      </c>
      <c r="Q1126" s="233">
        <f t="shared" si="214"/>
        <v>4.4751830756712775E-2</v>
      </c>
      <c r="R1126" s="233">
        <f t="shared" si="215"/>
        <v>5.6179775280898875E-3</v>
      </c>
      <c r="T1126" s="64">
        <f t="shared" si="216"/>
        <v>3.7629350893697122E-2</v>
      </c>
    </row>
    <row r="1127" spans="1:20" s="64" customFormat="1" ht="13">
      <c r="A1127" s="426">
        <v>41095</v>
      </c>
      <c r="B1127" s="228">
        <v>1138</v>
      </c>
      <c r="C1127" s="293">
        <v>1455</v>
      </c>
      <c r="D1127" s="228">
        <v>1090</v>
      </c>
      <c r="E1127" s="228">
        <v>1293</v>
      </c>
      <c r="F1127" s="228">
        <v>715</v>
      </c>
      <c r="G1127" s="272"/>
      <c r="H1127" s="233">
        <f t="shared" si="206"/>
        <v>-0.19802677942212826</v>
      </c>
      <c r="I1127" s="233">
        <f t="shared" si="207"/>
        <v>-0.29093567251461988</v>
      </c>
      <c r="J1127" s="233">
        <f t="shared" si="208"/>
        <v>-0.31099873577749682</v>
      </c>
      <c r="K1127" s="233">
        <f t="shared" si="209"/>
        <v>-5.3846153846153844E-3</v>
      </c>
      <c r="L1127" s="233">
        <f t="shared" si="210"/>
        <v>5.6258790436005627E-3</v>
      </c>
      <c r="N1127" s="233">
        <f t="shared" si="211"/>
        <v>0.14486921529175051</v>
      </c>
      <c r="O1127" s="233">
        <f t="shared" si="212"/>
        <v>0.22888513513513514</v>
      </c>
      <c r="P1127" s="233">
        <f t="shared" si="213"/>
        <v>0.12603305785123967</v>
      </c>
      <c r="Q1127" s="233">
        <f t="shared" si="214"/>
        <v>3.6888532477947072E-2</v>
      </c>
      <c r="R1127" s="233">
        <f t="shared" si="215"/>
        <v>-4.178272980501393E-3</v>
      </c>
      <c r="T1127" s="64">
        <f t="shared" si="216"/>
        <v>3.1731640979147713E-2</v>
      </c>
    </row>
    <row r="1128" spans="1:20" s="64" customFormat="1" ht="13">
      <c r="A1128" s="426">
        <v>41096</v>
      </c>
      <c r="B1128" s="228">
        <v>1157</v>
      </c>
      <c r="C1128" s="293">
        <v>1493</v>
      </c>
      <c r="D1128" s="228">
        <v>1129</v>
      </c>
      <c r="E1128" s="228">
        <v>1296</v>
      </c>
      <c r="F1128" s="228">
        <v>713</v>
      </c>
      <c r="G1128" s="272"/>
      <c r="H1128" s="233">
        <f t="shared" si="206"/>
        <v>-0.18977591036414565</v>
      </c>
      <c r="I1128" s="233">
        <f t="shared" si="207"/>
        <v>-0.2829010566762728</v>
      </c>
      <c r="J1128" s="233">
        <f t="shared" si="208"/>
        <v>-0.29171894604767878</v>
      </c>
      <c r="K1128" s="233">
        <f t="shared" si="209"/>
        <v>3.0959752321981426E-3</v>
      </c>
      <c r="L1128" s="233">
        <f t="shared" si="210"/>
        <v>7.0621468926553672E-3</v>
      </c>
      <c r="N1128" s="233">
        <f t="shared" si="211"/>
        <v>0.15239043824701196</v>
      </c>
      <c r="O1128" s="233">
        <f t="shared" si="212"/>
        <v>0.25462184873949578</v>
      </c>
      <c r="P1128" s="233">
        <f t="shared" si="213"/>
        <v>0.14735772357723578</v>
      </c>
      <c r="Q1128" s="233">
        <f t="shared" si="214"/>
        <v>3.1026252983293555E-2</v>
      </c>
      <c r="R1128" s="233">
        <f t="shared" si="215"/>
        <v>-8.3449235048678721E-3</v>
      </c>
      <c r="T1128" s="64">
        <f t="shared" si="216"/>
        <v>1.6695957820738183E-2</v>
      </c>
    </row>
    <row r="1129" spans="1:20" s="64" customFormat="1" ht="13">
      <c r="A1129" s="426">
        <v>41099</v>
      </c>
      <c r="B1129" s="228">
        <v>1162</v>
      </c>
      <c r="C1129" s="293">
        <v>1501</v>
      </c>
      <c r="D1129" s="228">
        <v>1145</v>
      </c>
      <c r="E1129" s="228">
        <v>1299</v>
      </c>
      <c r="F1129" s="228">
        <v>709</v>
      </c>
      <c r="G1129" s="272"/>
      <c r="H1129" s="233">
        <f t="shared" si="206"/>
        <v>-0.19473319473319473</v>
      </c>
      <c r="I1129" s="233">
        <f t="shared" si="207"/>
        <v>-0.29064272211720227</v>
      </c>
      <c r="J1129" s="233">
        <f t="shared" si="208"/>
        <v>-0.29581795817958179</v>
      </c>
      <c r="K1129" s="233">
        <f t="shared" si="209"/>
        <v>1.010886469673406E-2</v>
      </c>
      <c r="L1129" s="233">
        <f t="shared" si="210"/>
        <v>7.102272727272727E-3</v>
      </c>
      <c r="N1129" s="233">
        <f t="shared" si="211"/>
        <v>0.14708785784797632</v>
      </c>
      <c r="O1129" s="233">
        <f t="shared" si="212"/>
        <v>0.24667774086378738</v>
      </c>
      <c r="P1129" s="233">
        <f t="shared" si="213"/>
        <v>0.15307150050352467</v>
      </c>
      <c r="Q1129" s="233">
        <f t="shared" si="214"/>
        <v>2.7689873417721517E-2</v>
      </c>
      <c r="R1129" s="233">
        <f t="shared" si="215"/>
        <v>-1.3908205841446454E-2</v>
      </c>
      <c r="T1129" s="64">
        <f t="shared" si="216"/>
        <v>4.321521175453702E-3</v>
      </c>
    </row>
    <row r="1130" spans="1:20" s="64" customFormat="1" ht="13">
      <c r="A1130" s="426">
        <v>41100</v>
      </c>
      <c r="B1130" s="228">
        <v>1160</v>
      </c>
      <c r="C1130" s="293">
        <v>1484</v>
      </c>
      <c r="D1130" s="228">
        <v>1160</v>
      </c>
      <c r="E1130" s="228">
        <v>1300</v>
      </c>
      <c r="F1130" s="228">
        <v>704</v>
      </c>
      <c r="G1130" s="272"/>
      <c r="H1130" s="233">
        <f t="shared" si="206"/>
        <v>-0.20165175498967652</v>
      </c>
      <c r="I1130" s="233">
        <f t="shared" si="207"/>
        <v>-0.30197554092191908</v>
      </c>
      <c r="J1130" s="233">
        <f t="shared" si="208"/>
        <v>-0.30246542393265186</v>
      </c>
      <c r="K1130" s="233">
        <f t="shared" si="209"/>
        <v>1.4040561622464899E-2</v>
      </c>
      <c r="L1130" s="233">
        <f t="shared" si="210"/>
        <v>1.4224751066856331E-3</v>
      </c>
      <c r="N1130" s="233">
        <f t="shared" si="211"/>
        <v>9.1251175917215432E-2</v>
      </c>
      <c r="O1130" s="233">
        <f t="shared" si="212"/>
        <v>0.15038759689922482</v>
      </c>
      <c r="P1130" s="233">
        <f t="shared" si="213"/>
        <v>0.13837095191364082</v>
      </c>
      <c r="Q1130" s="233">
        <f t="shared" si="214"/>
        <v>2.4428684003152089E-2</v>
      </c>
      <c r="R1130" s="233">
        <f t="shared" si="215"/>
        <v>-1.813110181311018E-2</v>
      </c>
      <c r="T1130" s="64">
        <f t="shared" si="216"/>
        <v>-1.7211703958691649E-3</v>
      </c>
    </row>
    <row r="1131" spans="1:20" s="64" customFormat="1" ht="13">
      <c r="A1131" s="426">
        <v>41101</v>
      </c>
      <c r="B1131" s="228">
        <v>1146</v>
      </c>
      <c r="C1131" s="293">
        <v>1428</v>
      </c>
      <c r="D1131" s="228">
        <v>1175</v>
      </c>
      <c r="E1131" s="228">
        <v>1299</v>
      </c>
      <c r="F1131" s="228">
        <v>701</v>
      </c>
      <c r="G1131" s="272"/>
      <c r="H1131" s="233">
        <f t="shared" si="206"/>
        <v>-0.20910973084886128</v>
      </c>
      <c r="I1131" s="233">
        <f t="shared" si="207"/>
        <v>-0.32482269503546102</v>
      </c>
      <c r="J1131" s="233">
        <f t="shared" si="208"/>
        <v>-0.30225653206650832</v>
      </c>
      <c r="K1131" s="233">
        <f t="shared" si="209"/>
        <v>1.7227877838684416E-2</v>
      </c>
      <c r="L1131" s="233">
        <f t="shared" si="210"/>
        <v>2.8612303290414878E-3</v>
      </c>
      <c r="N1131" s="233">
        <f t="shared" si="211"/>
        <v>3.8984587488667274E-2</v>
      </c>
      <c r="O1131" s="233">
        <f t="shared" si="212"/>
        <v>4.3097151205259317E-2</v>
      </c>
      <c r="P1131" s="233">
        <f t="shared" si="213"/>
        <v>0.11798287345385347</v>
      </c>
      <c r="Q1131" s="233">
        <f t="shared" si="214"/>
        <v>1.1682242990654205E-2</v>
      </c>
      <c r="R1131" s="233">
        <f t="shared" si="215"/>
        <v>-2.094972067039106E-2</v>
      </c>
      <c r="T1131" s="64">
        <f t="shared" si="216"/>
        <v>-1.2068965517241348E-2</v>
      </c>
    </row>
    <row r="1132" spans="1:20" s="64" customFormat="1" ht="13">
      <c r="A1132" s="426">
        <v>41102</v>
      </c>
      <c r="B1132" s="228">
        <v>1121</v>
      </c>
      <c r="C1132" s="293">
        <v>1352</v>
      </c>
      <c r="D1132" s="228">
        <v>1187</v>
      </c>
      <c r="E1132" s="228">
        <v>1294</v>
      </c>
      <c r="F1132" s="228">
        <v>696</v>
      </c>
      <c r="G1132" s="272"/>
      <c r="H1132" s="233">
        <f t="shared" si="206"/>
        <v>-0.2199025748086291</v>
      </c>
      <c r="I1132" s="233">
        <f t="shared" si="207"/>
        <v>-0.3512476007677543</v>
      </c>
      <c r="J1132" s="233">
        <f t="shared" si="208"/>
        <v>-0.29846335697399529</v>
      </c>
      <c r="K1132" s="233">
        <f t="shared" si="209"/>
        <v>1.6496465043205028E-2</v>
      </c>
      <c r="L1132" s="233">
        <f t="shared" si="210"/>
        <v>-2.8653295128939827E-3</v>
      </c>
      <c r="N1132" s="233">
        <f t="shared" si="211"/>
        <v>-1.4938488576449912E-2</v>
      </c>
      <c r="O1132" s="233">
        <f t="shared" si="212"/>
        <v>-7.0790378006872851E-2</v>
      </c>
      <c r="P1132" s="233">
        <f t="shared" si="213"/>
        <v>8.8990825688073399E-2</v>
      </c>
      <c r="Q1132" s="233">
        <f t="shared" si="214"/>
        <v>7.7339520494972935E-4</v>
      </c>
      <c r="R1132" s="233">
        <f t="shared" si="215"/>
        <v>-2.6573426573426574E-2</v>
      </c>
      <c r="T1132" s="64">
        <f t="shared" si="216"/>
        <v>-2.1815008726003504E-2</v>
      </c>
    </row>
    <row r="1133" spans="1:20" s="64" customFormat="1" ht="13">
      <c r="A1133" s="426">
        <v>41103</v>
      </c>
      <c r="B1133" s="228">
        <v>1110</v>
      </c>
      <c r="C1133" s="293">
        <v>1320</v>
      </c>
      <c r="D1133" s="228">
        <v>1202</v>
      </c>
      <c r="E1133" s="228">
        <v>1287</v>
      </c>
      <c r="F1133" s="228">
        <v>692</v>
      </c>
      <c r="G1133" s="272"/>
      <c r="H1133" s="233">
        <f t="shared" si="206"/>
        <v>-0.21332388377037562</v>
      </c>
      <c r="I1133" s="233">
        <f t="shared" si="207"/>
        <v>-0.34718100890207715</v>
      </c>
      <c r="J1133" s="233">
        <f t="shared" si="208"/>
        <v>-0.28324388789505067</v>
      </c>
      <c r="K1133" s="233">
        <f t="shared" si="209"/>
        <v>1.3385826771653543E-2</v>
      </c>
      <c r="L1133" s="233">
        <f t="shared" si="210"/>
        <v>-8.5959885386819486E-3</v>
      </c>
      <c r="N1133" s="233">
        <f t="shared" si="211"/>
        <v>-4.0622299049265342E-2</v>
      </c>
      <c r="O1133" s="233">
        <f t="shared" si="212"/>
        <v>-0.115874079035499</v>
      </c>
      <c r="P1133" s="233">
        <f t="shared" si="213"/>
        <v>6.4658990256864488E-2</v>
      </c>
      <c r="Q1133" s="233">
        <f t="shared" si="214"/>
        <v>-6.9444444444444441E-3</v>
      </c>
      <c r="R1133" s="233">
        <f t="shared" si="215"/>
        <v>-2.9453015427769985E-2</v>
      </c>
      <c r="T1133" s="64">
        <f t="shared" si="216"/>
        <v>-9.8126672613737531E-3</v>
      </c>
    </row>
    <row r="1134" spans="1:20" s="64" customFormat="1" ht="13">
      <c r="A1134" s="426">
        <v>41106</v>
      </c>
      <c r="B1134" s="228">
        <v>1102</v>
      </c>
      <c r="C1134" s="293">
        <v>1310</v>
      </c>
      <c r="D1134" s="228">
        <v>1209</v>
      </c>
      <c r="E1134" s="228">
        <v>1277</v>
      </c>
      <c r="F1134" s="228">
        <v>687</v>
      </c>
      <c r="G1134" s="272"/>
      <c r="H1134" s="233">
        <f t="shared" si="206"/>
        <v>-0.2031814895155459</v>
      </c>
      <c r="I1134" s="233">
        <f t="shared" si="207"/>
        <v>-0.33333333333333331</v>
      </c>
      <c r="J1134" s="233">
        <f t="shared" si="208"/>
        <v>-0.26325411334552101</v>
      </c>
      <c r="K1134" s="233">
        <f t="shared" si="209"/>
        <v>5.5118110236220472E-3</v>
      </c>
      <c r="L1134" s="233">
        <f t="shared" si="210"/>
        <v>-1.5759312320916905E-2</v>
      </c>
      <c r="N1134" s="233">
        <f t="shared" si="211"/>
        <v>-5.163511187607573E-2</v>
      </c>
      <c r="O1134" s="233">
        <f t="shared" si="212"/>
        <v>-0.12724850099933377</v>
      </c>
      <c r="P1134" s="233">
        <f t="shared" si="213"/>
        <v>5.589519650655022E-2</v>
      </c>
      <c r="Q1134" s="233">
        <f t="shared" si="214"/>
        <v>-1.6936104695919937E-2</v>
      </c>
      <c r="R1134" s="233">
        <f t="shared" si="215"/>
        <v>-3.1029619181946404E-2</v>
      </c>
      <c r="T1134" s="64">
        <f t="shared" si="216"/>
        <v>-7.2072072072072446E-3</v>
      </c>
    </row>
    <row r="1135" spans="1:20" s="64" customFormat="1" ht="13">
      <c r="A1135" s="426">
        <v>41107</v>
      </c>
      <c r="B1135" s="228">
        <v>1093</v>
      </c>
      <c r="C1135" s="293">
        <v>1301</v>
      </c>
      <c r="D1135" s="228">
        <v>1214</v>
      </c>
      <c r="E1135" s="228">
        <v>1261</v>
      </c>
      <c r="F1135" s="228">
        <v>680</v>
      </c>
      <c r="G1135" s="272"/>
      <c r="H1135" s="233">
        <f t="shared" si="206"/>
        <v>-0.20043891733723482</v>
      </c>
      <c r="I1135" s="233">
        <f t="shared" si="207"/>
        <v>-0.33041688111168299</v>
      </c>
      <c r="J1135" s="233">
        <f t="shared" si="208"/>
        <v>-0.24408468244084683</v>
      </c>
      <c r="K1135" s="233">
        <f t="shared" si="209"/>
        <v>-7.0866141732283464E-3</v>
      </c>
      <c r="L1135" s="233">
        <f t="shared" si="210"/>
        <v>-2.5787965616045846E-2</v>
      </c>
      <c r="N1135" s="233">
        <f t="shared" si="211"/>
        <v>-5.775862068965517E-2</v>
      </c>
      <c r="O1135" s="233">
        <f t="shared" si="212"/>
        <v>-0.12331536388140162</v>
      </c>
      <c r="P1135" s="233">
        <f t="shared" si="213"/>
        <v>4.6551724137931037E-2</v>
      </c>
      <c r="Q1135" s="233">
        <f t="shared" si="214"/>
        <v>-0.03</v>
      </c>
      <c r="R1135" s="233">
        <f t="shared" si="215"/>
        <v>-3.4090909090909088E-2</v>
      </c>
      <c r="T1135" s="64">
        <f t="shared" si="216"/>
        <v>-8.1669691470054318E-3</v>
      </c>
    </row>
    <row r="1136" spans="1:20" s="64" customFormat="1" ht="13">
      <c r="A1136" s="426">
        <v>41108</v>
      </c>
      <c r="B1136" s="228">
        <v>1074</v>
      </c>
      <c r="C1136" s="293">
        <v>1286</v>
      </c>
      <c r="D1136" s="228">
        <v>1206</v>
      </c>
      <c r="E1136" s="228">
        <v>1239</v>
      </c>
      <c r="F1136" s="228">
        <v>672</v>
      </c>
      <c r="G1136" s="272"/>
      <c r="H1136" s="233">
        <f t="shared" si="206"/>
        <v>-0.20620842572062084</v>
      </c>
      <c r="I1136" s="233">
        <f t="shared" si="207"/>
        <v>-0.3295099061522419</v>
      </c>
      <c r="J1136" s="233">
        <f t="shared" si="208"/>
        <v>-0.23574144486692014</v>
      </c>
      <c r="K1136" s="233">
        <f t="shared" si="209"/>
        <v>-2.5177025963808025E-2</v>
      </c>
      <c r="L1136" s="233">
        <f t="shared" si="210"/>
        <v>-3.4482758620689655E-2</v>
      </c>
      <c r="N1136" s="233">
        <f t="shared" si="211"/>
        <v>-6.2827225130890049E-2</v>
      </c>
      <c r="O1136" s="233">
        <f t="shared" si="212"/>
        <v>-9.9439775910364139E-2</v>
      </c>
      <c r="P1136" s="233">
        <f t="shared" si="213"/>
        <v>2.6382978723404255E-2</v>
      </c>
      <c r="Q1136" s="233">
        <f t="shared" si="214"/>
        <v>-4.6189376443418015E-2</v>
      </c>
      <c r="R1136" s="233">
        <f t="shared" si="215"/>
        <v>-4.136947218259629E-2</v>
      </c>
      <c r="T1136" s="64">
        <f t="shared" si="216"/>
        <v>-1.7383348581884728E-2</v>
      </c>
    </row>
    <row r="1137" spans="1:20" s="64" customFormat="1" ht="13">
      <c r="A1137" s="426">
        <v>41109</v>
      </c>
      <c r="B1137" s="228">
        <v>1053</v>
      </c>
      <c r="C1137" s="293">
        <v>1276</v>
      </c>
      <c r="D1137" s="228">
        <v>1183</v>
      </c>
      <c r="E1137" s="228">
        <v>1212</v>
      </c>
      <c r="F1137" s="228">
        <v>666</v>
      </c>
      <c r="G1137" s="272"/>
      <c r="H1137" s="233">
        <f t="shared" si="206"/>
        <v>-0.21417910447761193</v>
      </c>
      <c r="I1137" s="233">
        <f t="shared" si="207"/>
        <v>-0.32842105263157895</v>
      </c>
      <c r="J1137" s="233">
        <f t="shared" si="208"/>
        <v>-0.23922829581993568</v>
      </c>
      <c r="K1137" s="233">
        <f t="shared" si="209"/>
        <v>-4.5669291338582677E-2</v>
      </c>
      <c r="L1137" s="233">
        <f t="shared" si="210"/>
        <v>-3.896103896103896E-2</v>
      </c>
      <c r="N1137" s="233">
        <f t="shared" si="211"/>
        <v>-6.0660124888492414E-2</v>
      </c>
      <c r="O1137" s="233">
        <f t="shared" si="212"/>
        <v>-5.6213017751479293E-2</v>
      </c>
      <c r="P1137" s="233">
        <f t="shared" si="213"/>
        <v>-3.3698399326032012E-3</v>
      </c>
      <c r="Q1137" s="233">
        <f t="shared" si="214"/>
        <v>-6.3369397217928905E-2</v>
      </c>
      <c r="R1137" s="233">
        <f t="shared" si="215"/>
        <v>-4.3103448275862072E-2</v>
      </c>
      <c r="T1137" s="64">
        <f t="shared" si="216"/>
        <v>-1.9553072625698276E-2</v>
      </c>
    </row>
    <row r="1138" spans="1:20" s="64" customFormat="1" ht="13">
      <c r="A1138" s="426">
        <v>41110</v>
      </c>
      <c r="B1138" s="228">
        <v>1037</v>
      </c>
      <c r="C1138" s="293">
        <v>1276</v>
      </c>
      <c r="D1138" s="228">
        <v>1156</v>
      </c>
      <c r="E1138" s="228">
        <v>1192</v>
      </c>
      <c r="F1138" s="228">
        <v>657</v>
      </c>
      <c r="G1138" s="272"/>
      <c r="H1138" s="233">
        <f t="shared" si="206"/>
        <v>-0.22030075187969925</v>
      </c>
      <c r="I1138" s="233">
        <f t="shared" si="207"/>
        <v>-0.32271762208067939</v>
      </c>
      <c r="J1138" s="233">
        <f t="shared" si="208"/>
        <v>-0.24983776768332253</v>
      </c>
      <c r="K1138" s="233">
        <f t="shared" si="209"/>
        <v>-5.993690851735016E-2</v>
      </c>
      <c r="L1138" s="233">
        <f t="shared" si="210"/>
        <v>-5.0578034682080927E-2</v>
      </c>
      <c r="N1138" s="233">
        <f t="shared" si="211"/>
        <v>-6.576576576576576E-2</v>
      </c>
      <c r="O1138" s="233">
        <f t="shared" si="212"/>
        <v>-3.3333333333333333E-2</v>
      </c>
      <c r="P1138" s="233">
        <f t="shared" si="213"/>
        <v>-3.8269550748752081E-2</v>
      </c>
      <c r="Q1138" s="233">
        <f t="shared" si="214"/>
        <v>-7.3815073815073809E-2</v>
      </c>
      <c r="R1138" s="233">
        <f t="shared" si="215"/>
        <v>-5.0578034682080927E-2</v>
      </c>
      <c r="T1138" s="64">
        <f t="shared" si="216"/>
        <v>-1.5194681861348536E-2</v>
      </c>
    </row>
    <row r="1139" spans="1:20" s="64" customFormat="1" ht="13">
      <c r="A1139" s="426">
        <v>41113</v>
      </c>
      <c r="B1139" s="228">
        <v>1022</v>
      </c>
      <c r="C1139" s="293">
        <v>1275</v>
      </c>
      <c r="D1139" s="228">
        <v>1134</v>
      </c>
      <c r="E1139" s="228">
        <v>1173</v>
      </c>
      <c r="F1139" s="228">
        <v>647</v>
      </c>
      <c r="G1139" s="272"/>
      <c r="H1139" s="233">
        <f t="shared" si="206"/>
        <v>-0.23042168674698796</v>
      </c>
      <c r="I1139" s="233">
        <f t="shared" si="207"/>
        <v>-0.31672025723472669</v>
      </c>
      <c r="J1139" s="233">
        <f t="shared" si="208"/>
        <v>-0.26171875</v>
      </c>
      <c r="K1139" s="233">
        <f t="shared" si="209"/>
        <v>-7.4921135646687703E-2</v>
      </c>
      <c r="L1139" s="233">
        <f t="shared" si="210"/>
        <v>-6.9064748201438847E-2</v>
      </c>
      <c r="N1139" s="233">
        <f t="shared" si="211"/>
        <v>-7.2595281306715068E-2</v>
      </c>
      <c r="O1139" s="233">
        <f t="shared" si="212"/>
        <v>-2.6717557251908396E-2</v>
      </c>
      <c r="P1139" s="233">
        <f t="shared" si="213"/>
        <v>-6.2034739454094295E-2</v>
      </c>
      <c r="Q1139" s="233">
        <f t="shared" si="214"/>
        <v>-8.1440877055599062E-2</v>
      </c>
      <c r="R1139" s="233">
        <f t="shared" si="215"/>
        <v>-5.8224163027656477E-2</v>
      </c>
      <c r="T1139" s="64">
        <f t="shared" si="216"/>
        <v>-1.4464802314368419E-2</v>
      </c>
    </row>
    <row r="1140" spans="1:20" s="64" customFormat="1" ht="13">
      <c r="A1140" s="426">
        <v>41114</v>
      </c>
      <c r="B1140" s="228">
        <v>1003</v>
      </c>
      <c r="C1140" s="293">
        <v>1261</v>
      </c>
      <c r="D1140" s="228">
        <v>1109</v>
      </c>
      <c r="E1140" s="228">
        <v>1156</v>
      </c>
      <c r="F1140" s="228">
        <v>640</v>
      </c>
      <c r="G1140" s="272"/>
      <c r="H1140" s="233">
        <f t="shared" si="206"/>
        <v>-0.24301886792452831</v>
      </c>
      <c r="I1140" s="233">
        <f t="shared" si="207"/>
        <v>-0.3187466234467855</v>
      </c>
      <c r="J1140" s="233">
        <f t="shared" si="208"/>
        <v>-0.27705345501955669</v>
      </c>
      <c r="K1140" s="233">
        <f t="shared" si="209"/>
        <v>-8.9763779527559054E-2</v>
      </c>
      <c r="L1140" s="233">
        <f t="shared" si="210"/>
        <v>-8.1779053084648487E-2</v>
      </c>
      <c r="N1140" s="233">
        <f t="shared" si="211"/>
        <v>-8.2342177493138158E-2</v>
      </c>
      <c r="O1140" s="233">
        <f t="shared" si="212"/>
        <v>-3.0745580322828592E-2</v>
      </c>
      <c r="P1140" s="233">
        <f t="shared" si="213"/>
        <v>-8.6490939044481061E-2</v>
      </c>
      <c r="Q1140" s="233">
        <f t="shared" si="214"/>
        <v>-8.326724821570182E-2</v>
      </c>
      <c r="R1140" s="233">
        <f t="shared" si="215"/>
        <v>-5.8823529411764705E-2</v>
      </c>
      <c r="T1140" s="64">
        <f t="shared" si="216"/>
        <v>-1.8590998043052864E-2</v>
      </c>
    </row>
    <row r="1141" spans="1:20" s="64" customFormat="1" ht="13">
      <c r="A1141" s="426">
        <v>41115</v>
      </c>
      <c r="B1141" s="228">
        <v>982</v>
      </c>
      <c r="C1141" s="293">
        <v>1239</v>
      </c>
      <c r="D1141" s="228">
        <v>1088</v>
      </c>
      <c r="E1141" s="228">
        <v>1133</v>
      </c>
      <c r="F1141" s="228">
        <v>631</v>
      </c>
      <c r="G1141" s="272"/>
      <c r="H1141" s="233">
        <f t="shared" si="206"/>
        <v>-0.25774754346182915</v>
      </c>
      <c r="I1141" s="233">
        <f t="shared" si="207"/>
        <v>-0.3269961977186312</v>
      </c>
      <c r="J1141" s="233">
        <f t="shared" si="208"/>
        <v>-0.29120521172638436</v>
      </c>
      <c r="K1141" s="233">
        <f t="shared" si="209"/>
        <v>-0.10857592446892211</v>
      </c>
      <c r="L1141" s="233">
        <f t="shared" si="210"/>
        <v>-9.4691535150645628E-2</v>
      </c>
      <c r="N1141" s="233">
        <f t="shared" si="211"/>
        <v>-8.5661080074487903E-2</v>
      </c>
      <c r="O1141" s="233">
        <f t="shared" si="212"/>
        <v>-3.6547433903576981E-2</v>
      </c>
      <c r="P1141" s="233">
        <f t="shared" si="213"/>
        <v>-9.7844112769485903E-2</v>
      </c>
      <c r="Q1141" s="233">
        <f t="shared" si="214"/>
        <v>-8.5552865213882168E-2</v>
      </c>
      <c r="R1141" s="233">
        <f t="shared" si="215"/>
        <v>-6.101190476190476E-2</v>
      </c>
      <c r="T1141" s="64">
        <f t="shared" si="216"/>
        <v>-2.0937188434695941E-2</v>
      </c>
    </row>
    <row r="1142" spans="1:20" s="64" customFormat="1" ht="13">
      <c r="A1142" s="426">
        <v>41116</v>
      </c>
      <c r="B1142" s="228">
        <v>958</v>
      </c>
      <c r="C1142" s="293">
        <v>1224</v>
      </c>
      <c r="D1142" s="228">
        <v>1058</v>
      </c>
      <c r="E1142" s="228">
        <v>1099</v>
      </c>
      <c r="F1142" s="228">
        <v>617</v>
      </c>
      <c r="G1142" s="272"/>
      <c r="H1142" s="233">
        <f t="shared" si="206"/>
        <v>-0.27258921791951407</v>
      </c>
      <c r="I1142" s="233">
        <f t="shared" si="207"/>
        <v>-0.33004926108374383</v>
      </c>
      <c r="J1142" s="233">
        <f t="shared" si="208"/>
        <v>-0.31298701298701298</v>
      </c>
      <c r="K1142" s="233">
        <f t="shared" si="209"/>
        <v>-0.13464566929133859</v>
      </c>
      <c r="L1142" s="233">
        <f t="shared" si="210"/>
        <v>-0.11223021582733812</v>
      </c>
      <c r="N1142" s="233">
        <f t="shared" si="211"/>
        <v>-9.0218423551756882E-2</v>
      </c>
      <c r="O1142" s="233">
        <f t="shared" si="212"/>
        <v>-4.0752351097178681E-2</v>
      </c>
      <c r="P1142" s="233">
        <f t="shared" si="213"/>
        <v>-0.10566356720202874</v>
      </c>
      <c r="Q1142" s="233">
        <f t="shared" si="214"/>
        <v>-9.3234323432343238E-2</v>
      </c>
      <c r="R1142" s="233">
        <f t="shared" si="215"/>
        <v>-7.3573573573573567E-2</v>
      </c>
      <c r="T1142" s="64">
        <f t="shared" si="216"/>
        <v>-2.4439918533604943E-2</v>
      </c>
    </row>
    <row r="1143" spans="1:20" s="64" customFormat="1" ht="13">
      <c r="A1143" s="426">
        <v>41117</v>
      </c>
      <c r="B1143" s="228">
        <v>933</v>
      </c>
      <c r="C1143" s="293">
        <v>1209</v>
      </c>
      <c r="D1143" s="228">
        <v>1031</v>
      </c>
      <c r="E1143" s="228">
        <v>1069</v>
      </c>
      <c r="F1143" s="228">
        <v>602</v>
      </c>
      <c r="G1143" s="272"/>
      <c r="H1143" s="233">
        <f t="shared" si="206"/>
        <v>-0.28778625954198472</v>
      </c>
      <c r="I1143" s="233">
        <f t="shared" si="207"/>
        <v>-0.33425110132158592</v>
      </c>
      <c r="J1143" s="233">
        <f t="shared" si="208"/>
        <v>-0.32964889466840053</v>
      </c>
      <c r="K1143" s="233">
        <f t="shared" si="209"/>
        <v>-0.15560821484992102</v>
      </c>
      <c r="L1143" s="233">
        <f t="shared" si="210"/>
        <v>-0.13005780346820808</v>
      </c>
      <c r="N1143" s="233">
        <f t="shared" si="211"/>
        <v>-0.10028929604628736</v>
      </c>
      <c r="O1143" s="233">
        <f t="shared" si="212"/>
        <v>-5.2507836990595615E-2</v>
      </c>
      <c r="P1143" s="233">
        <f t="shared" si="213"/>
        <v>-0.10813148788927336</v>
      </c>
      <c r="Q1143" s="233">
        <f t="shared" si="214"/>
        <v>-0.10318791946308725</v>
      </c>
      <c r="R1143" s="233">
        <f t="shared" si="215"/>
        <v>-8.3713850837138504E-2</v>
      </c>
      <c r="T1143" s="64">
        <f t="shared" si="216"/>
        <v>-2.6096033402922769E-2</v>
      </c>
    </row>
    <row r="1144" spans="1:20" s="64" customFormat="1" ht="13">
      <c r="A1144" s="426">
        <v>41120</v>
      </c>
      <c r="B1144" s="228">
        <v>915</v>
      </c>
      <c r="C1144" s="293">
        <v>1200</v>
      </c>
      <c r="D1144" s="228">
        <v>1010</v>
      </c>
      <c r="E1144" s="228">
        <v>1047</v>
      </c>
      <c r="F1144" s="228">
        <v>593</v>
      </c>
      <c r="H1144" s="233">
        <f t="shared" ref="H1144:H1149" si="217">(B1144-B893)/B893</f>
        <v>-0.29398148148148145</v>
      </c>
      <c r="I1144" s="233">
        <f t="shared" ref="I1144:I1149" si="218">(C1144-C893)/C893</f>
        <v>-0.33333333333333331</v>
      </c>
      <c r="J1144" s="233">
        <f t="shared" ref="J1144:J1149" si="219">(D1144-D893)/D893</f>
        <v>-0.34073107049608353</v>
      </c>
      <c r="K1144" s="233">
        <f t="shared" ref="K1144:K1149" si="220">(E1144-E893)/E893</f>
        <v>-0.17233201581027668</v>
      </c>
      <c r="L1144" s="233">
        <f t="shared" ref="L1144:L1149" si="221">(F1144-F893)/F893</f>
        <v>-0.13682678311499272</v>
      </c>
      <c r="N1144" s="233">
        <f t="shared" ref="N1144:N1149" si="222">((B1144-(LOOKUP(A1139,B1139)))/(LOOKUP(A1139,B1139)))</f>
        <v>-0.10469667318982387</v>
      </c>
      <c r="O1144" s="233">
        <f t="shared" ref="O1144:O1149" si="223">((C1144-(LOOKUP(A1139,C1139)))/(LOOKUP(A1139,C1139)))</f>
        <v>-5.8823529411764705E-2</v>
      </c>
      <c r="P1144" s="233">
        <f t="shared" ref="P1144:P1149" si="224">((D1144-(LOOKUP(A1139,D1139)))/(LOOKUP(A1139,D1139)))</f>
        <v>-0.10934744268077601</v>
      </c>
      <c r="Q1144" s="233">
        <f t="shared" ref="Q1144:Q1149" si="225">((E1144-(LOOKUP(A1139,E1139)))/(LOOKUP(A1139,E1139)))</f>
        <v>-0.10741687979539642</v>
      </c>
      <c r="R1144" s="233">
        <f t="shared" ref="R1144:R1149" si="226">((F1144-(LOOKUP(A1139,F1139)))/(LOOKUP(A1139,F1139)))</f>
        <v>-8.3462132921174659E-2</v>
      </c>
      <c r="T1144" s="64">
        <f t="shared" ref="T1144:T1149" si="227">B1144/B1143-1</f>
        <v>-1.9292604501607746E-2</v>
      </c>
    </row>
    <row r="1145" spans="1:20" s="64" customFormat="1" ht="13">
      <c r="A1145" s="426">
        <v>41121</v>
      </c>
      <c r="B1145" s="228">
        <v>897</v>
      </c>
      <c r="C1145" s="293">
        <v>1194</v>
      </c>
      <c r="D1145" s="228">
        <v>982</v>
      </c>
      <c r="E1145" s="228">
        <v>1032</v>
      </c>
      <c r="F1145" s="228">
        <v>580</v>
      </c>
      <c r="H1145" s="233">
        <f t="shared" si="217"/>
        <v>-0.2981220657276995</v>
      </c>
      <c r="I1145" s="233">
        <f t="shared" si="218"/>
        <v>-0.32427843803056028</v>
      </c>
      <c r="J1145" s="233">
        <f t="shared" si="219"/>
        <v>-0.35564304461942259</v>
      </c>
      <c r="K1145" s="233">
        <f t="shared" si="220"/>
        <v>-0.18225039619651348</v>
      </c>
      <c r="L1145" s="233">
        <f t="shared" si="221"/>
        <v>-0.14956011730205279</v>
      </c>
      <c r="N1145" s="233">
        <f t="shared" si="222"/>
        <v>-0.10568295114656032</v>
      </c>
      <c r="O1145" s="233">
        <f t="shared" si="223"/>
        <v>-5.3132434575733543E-2</v>
      </c>
      <c r="P1145" s="233">
        <f t="shared" si="224"/>
        <v>-0.11451758340847611</v>
      </c>
      <c r="Q1145" s="233">
        <f t="shared" si="225"/>
        <v>-0.10726643598615918</v>
      </c>
      <c r="R1145" s="233">
        <f t="shared" si="226"/>
        <v>-9.375E-2</v>
      </c>
      <c r="T1145" s="64">
        <f t="shared" si="227"/>
        <v>-1.9672131147540961E-2</v>
      </c>
    </row>
    <row r="1146" spans="1:20" s="64" customFormat="1" ht="13">
      <c r="A1146" s="426">
        <v>41122</v>
      </c>
      <c r="B1146" s="228">
        <v>878</v>
      </c>
      <c r="C1146" s="293">
        <v>1181</v>
      </c>
      <c r="D1146" s="228">
        <v>954</v>
      </c>
      <c r="E1146" s="228">
        <v>1023</v>
      </c>
      <c r="F1146" s="228">
        <v>570</v>
      </c>
      <c r="H1146" s="233">
        <f t="shared" si="217"/>
        <v>-0.30537974683544306</v>
      </c>
      <c r="I1146" s="233">
        <f t="shared" si="218"/>
        <v>-0.32475700400228702</v>
      </c>
      <c r="J1146" s="233">
        <f t="shared" si="219"/>
        <v>-0.3686300463269358</v>
      </c>
      <c r="K1146" s="233">
        <f t="shared" si="220"/>
        <v>-0.18745035742652899</v>
      </c>
      <c r="L1146" s="233">
        <f t="shared" si="221"/>
        <v>-0.15680473372781065</v>
      </c>
      <c r="N1146" s="233">
        <f t="shared" si="222"/>
        <v>-0.10590631364562118</v>
      </c>
      <c r="O1146" s="233">
        <f t="shared" si="223"/>
        <v>-4.6811945117029866E-2</v>
      </c>
      <c r="P1146" s="233">
        <f t="shared" si="224"/>
        <v>-0.12316176470588236</v>
      </c>
      <c r="Q1146" s="233">
        <f t="shared" si="225"/>
        <v>-9.7087378640776698E-2</v>
      </c>
      <c r="R1146" s="233">
        <f t="shared" si="226"/>
        <v>-9.6671949286846276E-2</v>
      </c>
      <c r="T1146" s="64">
        <f t="shared" si="227"/>
        <v>-2.1181716833890696E-2</v>
      </c>
    </row>
    <row r="1147" spans="1:20" s="64" customFormat="1" ht="13">
      <c r="A1147" s="426">
        <v>41123</v>
      </c>
      <c r="B1147" s="228">
        <v>861</v>
      </c>
      <c r="C1147" s="293">
        <v>1178</v>
      </c>
      <c r="D1147" s="228">
        <v>931</v>
      </c>
      <c r="E1147" s="228">
        <v>1010</v>
      </c>
      <c r="F1147" s="228">
        <v>558</v>
      </c>
      <c r="H1147" s="233">
        <f t="shared" si="217"/>
        <v>-0.31449044585987262</v>
      </c>
      <c r="I1147" s="233">
        <f t="shared" si="218"/>
        <v>-0.32220943613348679</v>
      </c>
      <c r="J1147" s="233">
        <f t="shared" si="219"/>
        <v>-0.38015978695073238</v>
      </c>
      <c r="K1147" s="233">
        <f t="shared" si="220"/>
        <v>-0.19457735247208932</v>
      </c>
      <c r="L1147" s="233">
        <f t="shared" si="221"/>
        <v>-0.16716417910447762</v>
      </c>
      <c r="N1147" s="233">
        <f t="shared" si="222"/>
        <v>-0.10125260960334029</v>
      </c>
      <c r="O1147" s="233">
        <f t="shared" si="223"/>
        <v>-3.7581699346405227E-2</v>
      </c>
      <c r="P1147" s="233">
        <f t="shared" si="224"/>
        <v>-0.12003780718336483</v>
      </c>
      <c r="Q1147" s="233">
        <f t="shared" si="225"/>
        <v>-8.0982711555959958E-2</v>
      </c>
      <c r="R1147" s="233">
        <f t="shared" si="226"/>
        <v>-9.5623987034035657E-2</v>
      </c>
      <c r="T1147" s="64">
        <f t="shared" si="227"/>
        <v>-1.9362186788154934E-2</v>
      </c>
    </row>
    <row r="1148" spans="1:20" s="64" customFormat="1" ht="13">
      <c r="A1148" s="426">
        <v>41124</v>
      </c>
      <c r="B1148" s="228">
        <v>852</v>
      </c>
      <c r="C1148" s="293">
        <v>1200</v>
      </c>
      <c r="D1148" s="228">
        <v>910</v>
      </c>
      <c r="E1148" s="228">
        <v>995</v>
      </c>
      <c r="F1148" s="228">
        <v>552</v>
      </c>
      <c r="H1148" s="233">
        <f t="shared" si="217"/>
        <v>-0.3200319233838787</v>
      </c>
      <c r="I1148" s="233">
        <f t="shared" si="218"/>
        <v>-0.313893653516295</v>
      </c>
      <c r="J1148" s="233">
        <f t="shared" si="219"/>
        <v>-0.38926174496644295</v>
      </c>
      <c r="K1148" s="233">
        <f t="shared" si="220"/>
        <v>-0.20527156549520767</v>
      </c>
      <c r="L1148" s="233">
        <f t="shared" si="221"/>
        <v>-0.17241379310344829</v>
      </c>
      <c r="N1148" s="233">
        <f t="shared" si="222"/>
        <v>-8.6816720257234734E-2</v>
      </c>
      <c r="O1148" s="233">
        <f t="shared" si="223"/>
        <v>-7.4441687344913151E-3</v>
      </c>
      <c r="P1148" s="233">
        <f t="shared" si="224"/>
        <v>-0.11736178467507274</v>
      </c>
      <c r="Q1148" s="233">
        <f t="shared" si="225"/>
        <v>-6.9223573433115054E-2</v>
      </c>
      <c r="R1148" s="233">
        <f t="shared" si="226"/>
        <v>-8.3056478405315617E-2</v>
      </c>
      <c r="T1148" s="64">
        <f t="shared" si="227"/>
        <v>-1.0452961672473893E-2</v>
      </c>
    </row>
    <row r="1149" spans="1:20" s="64" customFormat="1" ht="13">
      <c r="A1149" s="426">
        <v>41127</v>
      </c>
      <c r="B1149" s="228">
        <v>843</v>
      </c>
      <c r="C1149" s="293">
        <v>1214</v>
      </c>
      <c r="D1149" s="228">
        <v>890</v>
      </c>
      <c r="E1149" s="228">
        <v>982</v>
      </c>
      <c r="F1149" s="228">
        <v>544</v>
      </c>
      <c r="H1149" s="233">
        <f t="shared" si="217"/>
        <v>-0.33095238095238094</v>
      </c>
      <c r="I1149" s="233">
        <f t="shared" si="218"/>
        <v>-0.31605633802816901</v>
      </c>
      <c r="J1149" s="233">
        <f t="shared" si="219"/>
        <v>-0.39905469277515193</v>
      </c>
      <c r="K1149" s="233">
        <f t="shared" si="220"/>
        <v>-0.21565495207667731</v>
      </c>
      <c r="L1149" s="233">
        <f t="shared" si="221"/>
        <v>-0.18072289156626506</v>
      </c>
      <c r="N1149" s="233">
        <f t="shared" si="222"/>
        <v>-7.8688524590163941E-2</v>
      </c>
      <c r="O1149" s="233">
        <f t="shared" si="223"/>
        <v>1.1666666666666667E-2</v>
      </c>
      <c r="P1149" s="233">
        <f t="shared" si="224"/>
        <v>-0.11881188118811881</v>
      </c>
      <c r="Q1149" s="233">
        <f t="shared" si="225"/>
        <v>-6.2082139446036293E-2</v>
      </c>
      <c r="R1149" s="233">
        <f t="shared" si="226"/>
        <v>-8.2630691399662726E-2</v>
      </c>
      <c r="T1149" s="64">
        <f t="shared" si="227"/>
        <v>-1.0563380281690127E-2</v>
      </c>
    </row>
    <row r="1150" spans="1:20" s="64" customFormat="1" ht="13">
      <c r="A1150" s="426">
        <v>41128</v>
      </c>
      <c r="B1150" s="228">
        <v>836</v>
      </c>
      <c r="C1150" s="293">
        <v>1237</v>
      </c>
      <c r="D1150" s="228">
        <v>868</v>
      </c>
      <c r="E1150" s="228">
        <v>966</v>
      </c>
      <c r="F1150" s="228">
        <v>539</v>
      </c>
      <c r="H1150" s="233">
        <f t="shared" ref="H1150:H1186" si="228">(B1150-B899)/B899</f>
        <v>-0.34069400630914826</v>
      </c>
      <c r="I1150" s="233">
        <f t="shared" ref="I1150:I1186" si="229">(C1150-C899)/C899</f>
        <v>-0.31543995572772549</v>
      </c>
      <c r="J1150" s="233">
        <f t="shared" ref="J1150:J1186" si="230">(D1150-D899)/D899</f>
        <v>-0.41152542372881357</v>
      </c>
      <c r="K1150" s="233">
        <f t="shared" ref="K1150:K1186" si="231">(E1150-E899)/E899</f>
        <v>-0.22905027932960895</v>
      </c>
      <c r="L1150" s="233">
        <f t="shared" ref="L1150:L1186" si="232">(F1150-F899)/F899</f>
        <v>-0.18580060422960726</v>
      </c>
      <c r="N1150" s="233">
        <f t="shared" ref="N1150:N1186" si="233">((B1150-(LOOKUP(A1145,B1145)))/(LOOKUP(A1145,B1145)))</f>
        <v>-6.8004459308807136E-2</v>
      </c>
      <c r="O1150" s="233">
        <f t="shared" ref="O1150:O1186" si="234">((C1150-(LOOKUP(A1145,C1145)))/(LOOKUP(A1145,C1145)))</f>
        <v>3.6013400335008376E-2</v>
      </c>
      <c r="P1150" s="233">
        <f t="shared" ref="P1150:P1186" si="235">((D1150-(LOOKUP(A1145,D1145)))/(LOOKUP(A1145,D1145)))</f>
        <v>-0.11608961303462322</v>
      </c>
      <c r="Q1150" s="233">
        <f t="shared" ref="Q1150:Q1186" si="236">((E1150-(LOOKUP(A1145,E1145)))/(LOOKUP(A1145,E1145)))</f>
        <v>-6.3953488372093026E-2</v>
      </c>
      <c r="R1150" s="233">
        <f t="shared" ref="R1150:R1186" si="237">((F1150-(LOOKUP(A1145,F1145)))/(LOOKUP(A1145,F1145)))</f>
        <v>-7.0689655172413796E-2</v>
      </c>
      <c r="T1150" s="64">
        <f t="shared" ref="T1150:T1168" si="238">B1150/B1149-1</f>
        <v>-8.3036773428232236E-3</v>
      </c>
    </row>
    <row r="1151" spans="1:20" s="64" customFormat="1" ht="13">
      <c r="A1151" s="426">
        <v>41129</v>
      </c>
      <c r="B1151" s="228">
        <v>812</v>
      </c>
      <c r="C1151" s="293">
        <v>1204</v>
      </c>
      <c r="D1151" s="228">
        <v>840</v>
      </c>
      <c r="E1151" s="228">
        <v>946</v>
      </c>
      <c r="F1151" s="228">
        <v>538</v>
      </c>
      <c r="H1151" s="233">
        <f t="shared" si="228"/>
        <v>-0.35962145110410093</v>
      </c>
      <c r="I1151" s="233">
        <f t="shared" si="229"/>
        <v>-0.33259423503325941</v>
      </c>
      <c r="J1151" s="233">
        <f t="shared" si="230"/>
        <v>-0.4316644113667118</v>
      </c>
      <c r="K1151" s="233">
        <f t="shared" si="231"/>
        <v>-0.2432</v>
      </c>
      <c r="L1151" s="233">
        <f t="shared" si="232"/>
        <v>-0.18484848484848485</v>
      </c>
      <c r="N1151" s="233">
        <f t="shared" si="233"/>
        <v>-7.5170842824601361E-2</v>
      </c>
      <c r="O1151" s="233">
        <f t="shared" si="234"/>
        <v>1.9475021168501271E-2</v>
      </c>
      <c r="P1151" s="233">
        <f t="shared" si="235"/>
        <v>-0.11949685534591195</v>
      </c>
      <c r="Q1151" s="233">
        <f t="shared" si="236"/>
        <v>-7.5268817204301078E-2</v>
      </c>
      <c r="R1151" s="233">
        <f t="shared" si="237"/>
        <v>-5.6140350877192984E-2</v>
      </c>
      <c r="T1151" s="64">
        <f t="shared" si="238"/>
        <v>-2.8708133971291905E-2</v>
      </c>
    </row>
    <row r="1152" spans="1:20" s="64" customFormat="1" ht="13">
      <c r="A1152" s="426">
        <v>41130</v>
      </c>
      <c r="B1152" s="228">
        <v>790</v>
      </c>
      <c r="C1152" s="293">
        <v>1192</v>
      </c>
      <c r="D1152" s="228">
        <v>823</v>
      </c>
      <c r="E1152" s="228">
        <v>906</v>
      </c>
      <c r="F1152" s="228">
        <v>535</v>
      </c>
      <c r="H1152" s="233">
        <f t="shared" si="228"/>
        <v>-0.375</v>
      </c>
      <c r="I1152" s="233">
        <f t="shared" si="229"/>
        <v>-0.33519241494701618</v>
      </c>
      <c r="J1152" s="233">
        <f t="shared" si="230"/>
        <v>-0.44241192411924118</v>
      </c>
      <c r="K1152" s="233">
        <f t="shared" si="231"/>
        <v>-0.2752</v>
      </c>
      <c r="L1152" s="233">
        <f t="shared" si="232"/>
        <v>-0.18569254185692541</v>
      </c>
      <c r="N1152" s="233">
        <f t="shared" si="233"/>
        <v>-8.2462253193960514E-2</v>
      </c>
      <c r="O1152" s="233">
        <f t="shared" si="234"/>
        <v>1.1884550084889643E-2</v>
      </c>
      <c r="P1152" s="233">
        <f t="shared" si="235"/>
        <v>-0.11600429645542427</v>
      </c>
      <c r="Q1152" s="233">
        <f t="shared" si="236"/>
        <v>-0.10297029702970296</v>
      </c>
      <c r="R1152" s="233">
        <f t="shared" si="237"/>
        <v>-4.1218637992831542E-2</v>
      </c>
      <c r="T1152" s="64">
        <f t="shared" si="238"/>
        <v>-2.7093596059113323E-2</v>
      </c>
    </row>
    <row r="1153" spans="1:20" s="64" customFormat="1" ht="13">
      <c r="A1153" s="426">
        <v>41131</v>
      </c>
      <c r="B1153" s="228">
        <v>774</v>
      </c>
      <c r="C1153" s="293">
        <v>1169</v>
      </c>
      <c r="D1153" s="228">
        <v>814</v>
      </c>
      <c r="E1153" s="228">
        <v>886</v>
      </c>
      <c r="F1153" s="228">
        <v>531</v>
      </c>
      <c r="H1153" s="233">
        <f t="shared" si="228"/>
        <v>-0.38424821002386633</v>
      </c>
      <c r="I1153" s="233">
        <f t="shared" si="229"/>
        <v>-0.34436343241727424</v>
      </c>
      <c r="J1153" s="233">
        <f t="shared" si="230"/>
        <v>-0.44776119402985076</v>
      </c>
      <c r="K1153" s="233">
        <f t="shared" si="231"/>
        <v>-0.28778135048231512</v>
      </c>
      <c r="L1153" s="233">
        <f t="shared" si="232"/>
        <v>-0.18683001531393567</v>
      </c>
      <c r="N1153" s="233">
        <f t="shared" si="233"/>
        <v>-9.154929577464789E-2</v>
      </c>
      <c r="O1153" s="233">
        <f t="shared" si="234"/>
        <v>-2.5833333333333333E-2</v>
      </c>
      <c r="P1153" s="233">
        <f t="shared" si="235"/>
        <v>-0.10549450549450549</v>
      </c>
      <c r="Q1153" s="233">
        <f t="shared" si="236"/>
        <v>-0.10954773869346733</v>
      </c>
      <c r="R1153" s="233">
        <f t="shared" si="237"/>
        <v>-3.8043478260869568E-2</v>
      </c>
      <c r="T1153" s="64">
        <f t="shared" si="238"/>
        <v>-2.0253164556962022E-2</v>
      </c>
    </row>
    <row r="1154" spans="1:20" s="64" customFormat="1" ht="13">
      <c r="A1154" s="426">
        <v>41134</v>
      </c>
      <c r="B1154" s="228">
        <v>764</v>
      </c>
      <c r="C1154" s="293">
        <v>1158</v>
      </c>
      <c r="D1154" s="228">
        <v>804</v>
      </c>
      <c r="E1154" s="228">
        <v>877</v>
      </c>
      <c r="F1154" s="228">
        <v>523</v>
      </c>
      <c r="H1154" s="233">
        <f t="shared" si="228"/>
        <v>-0.39604743083003952</v>
      </c>
      <c r="I1154" s="233">
        <f t="shared" si="229"/>
        <v>-0.36022099447513811</v>
      </c>
      <c r="J1154" s="233">
        <f t="shared" si="230"/>
        <v>-0.45712356515867658</v>
      </c>
      <c r="K1154" s="233">
        <f t="shared" si="231"/>
        <v>-0.295016077170418</v>
      </c>
      <c r="L1154" s="233">
        <f t="shared" si="232"/>
        <v>-0.19414483821263481</v>
      </c>
      <c r="N1154" s="233">
        <f t="shared" si="233"/>
        <v>-9.37129300118624E-2</v>
      </c>
      <c r="O1154" s="233">
        <f t="shared" si="234"/>
        <v>-4.6128500823723231E-2</v>
      </c>
      <c r="P1154" s="233">
        <f t="shared" si="235"/>
        <v>-9.662921348314607E-2</v>
      </c>
      <c r="Q1154" s="233">
        <f t="shared" si="236"/>
        <v>-0.10692464358452139</v>
      </c>
      <c r="R1154" s="233">
        <f t="shared" si="237"/>
        <v>-3.860294117647059E-2</v>
      </c>
      <c r="T1154" s="64">
        <f t="shared" si="238"/>
        <v>-1.2919896640826822E-2</v>
      </c>
    </row>
    <row r="1155" spans="1:20" s="64" customFormat="1" ht="13">
      <c r="A1155" s="426">
        <v>41135</v>
      </c>
      <c r="B1155" s="228">
        <v>750</v>
      </c>
      <c r="C1155" s="293">
        <v>1147</v>
      </c>
      <c r="D1155" s="228">
        <v>803</v>
      </c>
      <c r="E1155" s="228">
        <v>865</v>
      </c>
      <c r="F1155" s="228">
        <v>512</v>
      </c>
      <c r="H1155" s="233">
        <f t="shared" si="228"/>
        <v>-0.41268598277212215</v>
      </c>
      <c r="I1155" s="233">
        <f t="shared" si="229"/>
        <v>-0.37527233115468411</v>
      </c>
      <c r="J1155" s="233">
        <f t="shared" si="230"/>
        <v>-0.46502331778814127</v>
      </c>
      <c r="K1155" s="233">
        <f t="shared" si="231"/>
        <v>-0.3057784911717496</v>
      </c>
      <c r="L1155" s="233">
        <f t="shared" si="232"/>
        <v>-0.20620155038759691</v>
      </c>
      <c r="N1155" s="233">
        <f t="shared" si="233"/>
        <v>-0.10287081339712918</v>
      </c>
      <c r="O1155" s="233">
        <f t="shared" si="234"/>
        <v>-7.275666936135812E-2</v>
      </c>
      <c r="P1155" s="233">
        <f t="shared" si="235"/>
        <v>-7.4884792626728106E-2</v>
      </c>
      <c r="Q1155" s="233">
        <f t="shared" si="236"/>
        <v>-0.10455486542443064</v>
      </c>
      <c r="R1155" s="233">
        <f t="shared" si="237"/>
        <v>-5.0092764378478663E-2</v>
      </c>
      <c r="T1155" s="64">
        <f t="shared" si="238"/>
        <v>-1.8324607329842979E-2</v>
      </c>
    </row>
    <row r="1156" spans="1:20" s="64" customFormat="1" ht="13">
      <c r="A1156" s="426">
        <v>41136</v>
      </c>
      <c r="B1156" s="228">
        <v>728</v>
      </c>
      <c r="C1156" s="293">
        <v>1120</v>
      </c>
      <c r="D1156" s="228">
        <v>801</v>
      </c>
      <c r="E1156" s="228">
        <v>856</v>
      </c>
      <c r="F1156" s="228">
        <v>506</v>
      </c>
      <c r="H1156" s="233">
        <f t="shared" si="228"/>
        <v>-0.43434343434343436</v>
      </c>
      <c r="I1156" s="233">
        <f t="shared" si="229"/>
        <v>-0.39492166396542411</v>
      </c>
      <c r="J1156" s="233">
        <f t="shared" si="230"/>
        <v>-0.47302631578947368</v>
      </c>
      <c r="K1156" s="233">
        <f t="shared" si="231"/>
        <v>-0.31792828685258961</v>
      </c>
      <c r="L1156" s="233">
        <f t="shared" si="232"/>
        <v>-0.21183800623052959</v>
      </c>
      <c r="N1156" s="233">
        <f t="shared" si="233"/>
        <v>-0.10344827586206896</v>
      </c>
      <c r="O1156" s="233">
        <f t="shared" si="234"/>
        <v>-6.9767441860465115E-2</v>
      </c>
      <c r="P1156" s="233">
        <f t="shared" si="235"/>
        <v>-4.642857142857143E-2</v>
      </c>
      <c r="Q1156" s="233">
        <f t="shared" si="236"/>
        <v>-9.5137420718816063E-2</v>
      </c>
      <c r="R1156" s="233">
        <f t="shared" si="237"/>
        <v>-5.9479553903345722E-2</v>
      </c>
      <c r="T1156" s="64">
        <f t="shared" si="238"/>
        <v>-2.9333333333333322E-2</v>
      </c>
    </row>
    <row r="1157" spans="1:20" s="64" customFormat="1" ht="13">
      <c r="A1157" s="426">
        <v>41137</v>
      </c>
      <c r="B1157" s="228">
        <v>720</v>
      </c>
      <c r="C1157" s="293">
        <v>1105</v>
      </c>
      <c r="D1157" s="228">
        <v>801</v>
      </c>
      <c r="E1157" s="228">
        <v>847</v>
      </c>
      <c r="F1157" s="228">
        <v>502</v>
      </c>
      <c r="H1157" s="233">
        <f t="shared" si="228"/>
        <v>-0.44869831546707506</v>
      </c>
      <c r="I1157" s="233">
        <f t="shared" si="229"/>
        <v>-0.40909090909090912</v>
      </c>
      <c r="J1157" s="233">
        <f t="shared" si="230"/>
        <v>-0.48020765736534715</v>
      </c>
      <c r="K1157" s="233">
        <f t="shared" si="231"/>
        <v>-0.33149171270718231</v>
      </c>
      <c r="L1157" s="233">
        <f t="shared" si="232"/>
        <v>-0.21684867394695787</v>
      </c>
      <c r="N1157" s="233">
        <f t="shared" si="233"/>
        <v>-8.8607594936708861E-2</v>
      </c>
      <c r="O1157" s="233">
        <f t="shared" si="234"/>
        <v>-7.2986577181208059E-2</v>
      </c>
      <c r="P1157" s="233">
        <f t="shared" si="235"/>
        <v>-2.6731470230862697E-2</v>
      </c>
      <c r="Q1157" s="233">
        <f t="shared" si="236"/>
        <v>-6.5121412803532008E-2</v>
      </c>
      <c r="R1157" s="233">
        <f t="shared" si="237"/>
        <v>-6.1682242990654203E-2</v>
      </c>
      <c r="T1157" s="64">
        <f t="shared" si="238"/>
        <v>-1.098901098901095E-2</v>
      </c>
    </row>
    <row r="1158" spans="1:20" s="64" customFormat="1" ht="13">
      <c r="A1158" s="426">
        <v>41138</v>
      </c>
      <c r="B1158" s="228">
        <v>714</v>
      </c>
      <c r="C1158" s="293">
        <v>1095</v>
      </c>
      <c r="D1158" s="228">
        <v>806</v>
      </c>
      <c r="E1158" s="228">
        <v>841</v>
      </c>
      <c r="F1158" s="228">
        <v>496</v>
      </c>
      <c r="H1158" s="233">
        <f t="shared" si="228"/>
        <v>-0.46875</v>
      </c>
      <c r="I1158" s="233">
        <f t="shared" si="229"/>
        <v>-0.43874935930292158</v>
      </c>
      <c r="J1158" s="233">
        <f t="shared" si="230"/>
        <v>-0.48596938775510207</v>
      </c>
      <c r="K1158" s="233">
        <f t="shared" si="231"/>
        <v>-0.34399375975039004</v>
      </c>
      <c r="L1158" s="233">
        <f t="shared" si="232"/>
        <v>-0.2286158631415241</v>
      </c>
      <c r="N1158" s="233">
        <f t="shared" si="233"/>
        <v>-7.7519379844961239E-2</v>
      </c>
      <c r="O1158" s="233">
        <f t="shared" si="234"/>
        <v>-6.3301967493584257E-2</v>
      </c>
      <c r="P1158" s="233">
        <f t="shared" si="235"/>
        <v>-9.8280098280098278E-3</v>
      </c>
      <c r="Q1158" s="233">
        <f t="shared" si="236"/>
        <v>-5.0790067720090294E-2</v>
      </c>
      <c r="R1158" s="233">
        <f t="shared" si="237"/>
        <v>-6.5913370998116755E-2</v>
      </c>
      <c r="T1158" s="64">
        <f t="shared" si="238"/>
        <v>-8.3333333333333037E-3</v>
      </c>
    </row>
    <row r="1159" spans="1:20" s="64" customFormat="1" ht="13">
      <c r="A1159" s="426">
        <v>41141</v>
      </c>
      <c r="B1159" s="228">
        <v>711</v>
      </c>
      <c r="C1159" s="293">
        <v>1087</v>
      </c>
      <c r="D1159" s="228">
        <v>819</v>
      </c>
      <c r="E1159" s="228">
        <v>838</v>
      </c>
      <c r="F1159" s="228">
        <v>490</v>
      </c>
      <c r="H1159" s="233">
        <f t="shared" si="228"/>
        <v>-0.48140043763676149</v>
      </c>
      <c r="I1159" s="233">
        <f t="shared" si="229"/>
        <v>-0.46054590570719606</v>
      </c>
      <c r="J1159" s="233">
        <f t="shared" si="230"/>
        <v>-0.48328075709779178</v>
      </c>
      <c r="K1159" s="233">
        <f t="shared" si="231"/>
        <v>-0.35339506172839508</v>
      </c>
      <c r="L1159" s="233">
        <f t="shared" si="232"/>
        <v>-0.2391304347826087</v>
      </c>
      <c r="N1159" s="233">
        <f t="shared" si="233"/>
        <v>-6.9371727748691103E-2</v>
      </c>
      <c r="O1159" s="233">
        <f t="shared" si="234"/>
        <v>-6.1312607944732297E-2</v>
      </c>
      <c r="P1159" s="233">
        <f t="shared" si="235"/>
        <v>1.8656716417910446E-2</v>
      </c>
      <c r="Q1159" s="233">
        <f t="shared" si="236"/>
        <v>-4.4469783352337512E-2</v>
      </c>
      <c r="R1159" s="233">
        <f t="shared" si="237"/>
        <v>-6.3097514340344163E-2</v>
      </c>
      <c r="T1159" s="64">
        <f t="shared" si="238"/>
        <v>-4.2016806722688926E-3</v>
      </c>
    </row>
    <row r="1160" spans="1:20" s="64" customFormat="1" ht="13">
      <c r="A1160" s="426">
        <v>41142</v>
      </c>
      <c r="B1160" s="228">
        <v>709</v>
      </c>
      <c r="C1160" s="293">
        <v>1082</v>
      </c>
      <c r="D1160" s="228">
        <v>833</v>
      </c>
      <c r="E1160" s="228">
        <v>833</v>
      </c>
      <c r="F1160" s="228">
        <v>485</v>
      </c>
      <c r="H1160" s="233">
        <f t="shared" si="228"/>
        <v>-0.49858557284299859</v>
      </c>
      <c r="I1160" s="233">
        <f t="shared" si="229"/>
        <v>-0.49058380414312619</v>
      </c>
      <c r="J1160" s="233">
        <f t="shared" si="230"/>
        <v>-0.47839699436443334</v>
      </c>
      <c r="K1160" s="233">
        <f t="shared" si="231"/>
        <v>-0.36798179059180575</v>
      </c>
      <c r="L1160" s="233">
        <f t="shared" si="232"/>
        <v>-0.24922600619195046</v>
      </c>
      <c r="N1160" s="233">
        <f t="shared" si="233"/>
        <v>-5.4666666666666669E-2</v>
      </c>
      <c r="O1160" s="233">
        <f t="shared" si="234"/>
        <v>-5.6669572798605058E-2</v>
      </c>
      <c r="P1160" s="233">
        <f t="shared" si="235"/>
        <v>3.7359900373599E-2</v>
      </c>
      <c r="Q1160" s="233">
        <f t="shared" si="236"/>
        <v>-3.6994219653179193E-2</v>
      </c>
      <c r="R1160" s="233">
        <f t="shared" si="237"/>
        <v>-5.2734375E-2</v>
      </c>
      <c r="T1160" s="64">
        <f t="shared" si="238"/>
        <v>-2.8129395218002839E-3</v>
      </c>
    </row>
    <row r="1161" spans="1:20" s="64" customFormat="1" ht="13">
      <c r="A1161" s="426">
        <v>41143</v>
      </c>
      <c r="B1161" s="228">
        <v>712</v>
      </c>
      <c r="C1161" s="293">
        <v>1091</v>
      </c>
      <c r="D1161" s="228">
        <v>843</v>
      </c>
      <c r="E1161" s="228">
        <v>833</v>
      </c>
      <c r="F1161" s="228">
        <v>481</v>
      </c>
      <c r="H1161" s="233">
        <f t="shared" si="228"/>
        <v>-0.51299589603283169</v>
      </c>
      <c r="I1161" s="233">
        <f t="shared" si="229"/>
        <v>-0.50855855855855858</v>
      </c>
      <c r="J1161" s="233">
        <f t="shared" si="230"/>
        <v>-0.47607209446861404</v>
      </c>
      <c r="K1161" s="233">
        <f t="shared" si="231"/>
        <v>-0.37742899850523171</v>
      </c>
      <c r="L1161" s="233">
        <f t="shared" si="232"/>
        <v>-0.25771604938271603</v>
      </c>
      <c r="N1161" s="233">
        <f t="shared" si="233"/>
        <v>-2.197802197802198E-2</v>
      </c>
      <c r="O1161" s="233">
        <f t="shared" si="234"/>
        <v>-2.5892857142857145E-2</v>
      </c>
      <c r="P1161" s="233">
        <f t="shared" si="235"/>
        <v>5.2434456928838954E-2</v>
      </c>
      <c r="Q1161" s="233">
        <f t="shared" si="236"/>
        <v>-2.6869158878504672E-2</v>
      </c>
      <c r="R1161" s="233">
        <f t="shared" si="237"/>
        <v>-4.9407114624505928E-2</v>
      </c>
      <c r="T1161" s="64">
        <f t="shared" si="238"/>
        <v>4.2313117066290484E-3</v>
      </c>
    </row>
    <row r="1162" spans="1:20" s="64" customFormat="1" ht="13">
      <c r="A1162" s="426">
        <v>41144</v>
      </c>
      <c r="B1162" s="228">
        <v>715</v>
      </c>
      <c r="C1162" s="293">
        <v>1103</v>
      </c>
      <c r="D1162" s="228">
        <v>840</v>
      </c>
      <c r="E1162" s="228">
        <v>845</v>
      </c>
      <c r="F1162" s="228">
        <v>477</v>
      </c>
      <c r="H1162" s="233">
        <f t="shared" si="228"/>
        <v>-0.528052805280528</v>
      </c>
      <c r="I1162" s="233">
        <f t="shared" si="229"/>
        <v>-0.5253872633390706</v>
      </c>
      <c r="J1162" s="233">
        <f t="shared" si="230"/>
        <v>-0.48371235402581436</v>
      </c>
      <c r="K1162" s="233">
        <f t="shared" si="231"/>
        <v>-0.37546193643754622</v>
      </c>
      <c r="L1162" s="233">
        <f t="shared" si="232"/>
        <v>-0.26615384615384613</v>
      </c>
      <c r="N1162" s="233">
        <f t="shared" si="233"/>
        <v>-6.9444444444444441E-3</v>
      </c>
      <c r="O1162" s="233">
        <f t="shared" si="234"/>
        <v>-1.8099547511312218E-3</v>
      </c>
      <c r="P1162" s="233">
        <f t="shared" si="235"/>
        <v>4.8689138576779027E-2</v>
      </c>
      <c r="Q1162" s="233">
        <f t="shared" si="236"/>
        <v>-2.3612750885478157E-3</v>
      </c>
      <c r="R1162" s="233">
        <f t="shared" si="237"/>
        <v>-4.9800796812749001E-2</v>
      </c>
      <c r="T1162" s="64">
        <f t="shared" si="238"/>
        <v>4.2134831460673983E-3</v>
      </c>
    </row>
    <row r="1163" spans="1:20" s="64" customFormat="1" ht="13">
      <c r="A1163" s="426">
        <v>41145</v>
      </c>
      <c r="B1163" s="228">
        <v>717</v>
      </c>
      <c r="C1163" s="293">
        <v>1124</v>
      </c>
      <c r="D1163" s="228">
        <v>828</v>
      </c>
      <c r="E1163" s="228">
        <v>853</v>
      </c>
      <c r="F1163" s="228">
        <v>474</v>
      </c>
      <c r="H1163" s="233">
        <f t="shared" si="228"/>
        <v>-0.54185303514376992</v>
      </c>
      <c r="I1163" s="233">
        <f t="shared" si="229"/>
        <v>-0.54047424366312347</v>
      </c>
      <c r="J1163" s="233">
        <f t="shared" si="230"/>
        <v>-0.49635036496350365</v>
      </c>
      <c r="K1163" s="233">
        <f t="shared" si="231"/>
        <v>-0.3769174579985391</v>
      </c>
      <c r="L1163" s="233">
        <f t="shared" si="232"/>
        <v>-0.27853881278538811</v>
      </c>
      <c r="N1163" s="233">
        <f t="shared" si="233"/>
        <v>4.2016806722689074E-3</v>
      </c>
      <c r="O1163" s="233">
        <f t="shared" si="234"/>
        <v>2.6484018264840183E-2</v>
      </c>
      <c r="P1163" s="233">
        <f t="shared" si="235"/>
        <v>2.729528535980149E-2</v>
      </c>
      <c r="Q1163" s="233">
        <f t="shared" si="236"/>
        <v>1.4268727705112961E-2</v>
      </c>
      <c r="R1163" s="233">
        <f t="shared" si="237"/>
        <v>-4.4354838709677422E-2</v>
      </c>
      <c r="T1163" s="64">
        <f t="shared" si="238"/>
        <v>2.7972027972027469E-3</v>
      </c>
    </row>
    <row r="1164" spans="1:20" s="64" customFormat="1" ht="13">
      <c r="A1164" s="426">
        <v>41149</v>
      </c>
      <c r="B1164" s="228">
        <v>724</v>
      </c>
      <c r="C1164" s="293">
        <v>1182</v>
      </c>
      <c r="D1164" s="228">
        <v>812</v>
      </c>
      <c r="E1164" s="228">
        <v>857</v>
      </c>
      <c r="F1164" s="228">
        <v>472</v>
      </c>
      <c r="H1164" s="233">
        <f t="shared" si="228"/>
        <v>-0.54806491885143571</v>
      </c>
      <c r="I1164" s="233">
        <f t="shared" si="229"/>
        <v>-0.53755868544600938</v>
      </c>
      <c r="J1164" s="233">
        <f t="shared" si="230"/>
        <v>-0.51054852320675104</v>
      </c>
      <c r="K1164" s="233">
        <f t="shared" si="231"/>
        <v>-0.37808417997097243</v>
      </c>
      <c r="L1164" s="233">
        <f t="shared" si="232"/>
        <v>-0.28593040847201212</v>
      </c>
      <c r="N1164" s="233">
        <f t="shared" si="233"/>
        <v>1.8284106891701828E-2</v>
      </c>
      <c r="O1164" s="233">
        <f t="shared" si="234"/>
        <v>8.7396504139834408E-2</v>
      </c>
      <c r="P1164" s="233">
        <f t="shared" si="235"/>
        <v>-8.5470085470085479E-3</v>
      </c>
      <c r="Q1164" s="233">
        <f t="shared" si="236"/>
        <v>2.2673031026252982E-2</v>
      </c>
      <c r="R1164" s="233">
        <f t="shared" si="237"/>
        <v>-3.6734693877551024E-2</v>
      </c>
      <c r="T1164" s="64">
        <f t="shared" si="238"/>
        <v>9.7629009762900676E-3</v>
      </c>
    </row>
    <row r="1165" spans="1:20" s="64" customFormat="1" ht="13">
      <c r="A1165" s="426">
        <v>41150</v>
      </c>
      <c r="B1165" s="228">
        <v>718</v>
      </c>
      <c r="C1165" s="293">
        <v>1177</v>
      </c>
      <c r="D1165" s="228">
        <v>788</v>
      </c>
      <c r="E1165" s="228">
        <v>858</v>
      </c>
      <c r="F1165" s="228">
        <v>466</v>
      </c>
      <c r="H1165" s="233">
        <f t="shared" si="228"/>
        <v>-0.54614412136536028</v>
      </c>
      <c r="I1165" s="233">
        <f t="shared" si="229"/>
        <v>-0.52270884022708841</v>
      </c>
      <c r="J1165" s="233">
        <f t="shared" si="230"/>
        <v>-0.52587244283995183</v>
      </c>
      <c r="K1165" s="233">
        <f t="shared" si="231"/>
        <v>-0.3805054151624549</v>
      </c>
      <c r="L1165" s="233">
        <f t="shared" si="232"/>
        <v>-0.29819277108433734</v>
      </c>
      <c r="N1165" s="233">
        <f t="shared" si="233"/>
        <v>1.2693935119887164E-2</v>
      </c>
      <c r="O1165" s="233">
        <f t="shared" si="234"/>
        <v>8.7800369685767099E-2</v>
      </c>
      <c r="P1165" s="233">
        <f t="shared" si="235"/>
        <v>-5.4021608643457383E-2</v>
      </c>
      <c r="Q1165" s="233">
        <f t="shared" si="236"/>
        <v>3.0012004801920768E-2</v>
      </c>
      <c r="R1165" s="233">
        <f t="shared" si="237"/>
        <v>-3.9175257731958762E-2</v>
      </c>
      <c r="T1165" s="64">
        <f t="shared" si="238"/>
        <v>-8.2872928176795924E-3</v>
      </c>
    </row>
    <row r="1166" spans="1:20" s="64" customFormat="1" ht="13">
      <c r="A1166" s="426">
        <v>41151</v>
      </c>
      <c r="B1166" s="228">
        <v>707</v>
      </c>
      <c r="C1166" s="293">
        <v>1169</v>
      </c>
      <c r="D1166" s="228">
        <v>758</v>
      </c>
      <c r="E1166" s="228">
        <v>855</v>
      </c>
      <c r="F1166" s="228">
        <v>463</v>
      </c>
      <c r="H1166" s="233">
        <f t="shared" si="228"/>
        <v>-0.54120700843608049</v>
      </c>
      <c r="I1166" s="233">
        <f t="shared" si="229"/>
        <v>-0.50170502983802212</v>
      </c>
      <c r="J1166" s="233">
        <f t="shared" si="230"/>
        <v>-0.54088431253785585</v>
      </c>
      <c r="K1166" s="233">
        <f t="shared" si="231"/>
        <v>-0.38356164383561642</v>
      </c>
      <c r="L1166" s="233">
        <f t="shared" si="232"/>
        <v>-0.30584707646176912</v>
      </c>
      <c r="N1166" s="233">
        <f t="shared" si="233"/>
        <v>-7.0224719101123594E-3</v>
      </c>
      <c r="O1166" s="233">
        <f t="shared" si="234"/>
        <v>7.1494042163153068E-2</v>
      </c>
      <c r="P1166" s="233">
        <f t="shared" si="235"/>
        <v>-0.10083036773428232</v>
      </c>
      <c r="Q1166" s="233">
        <f t="shared" si="236"/>
        <v>2.6410564225690276E-2</v>
      </c>
      <c r="R1166" s="233">
        <f t="shared" si="237"/>
        <v>-3.7422037422037424E-2</v>
      </c>
      <c r="T1166" s="64">
        <f t="shared" si="238"/>
        <v>-1.5320334261838431E-2</v>
      </c>
    </row>
    <row r="1167" spans="1:20" s="64" customFormat="1" ht="13">
      <c r="A1167" s="426">
        <v>41152</v>
      </c>
      <c r="B1167" s="228">
        <v>703</v>
      </c>
      <c r="C1167" s="293">
        <v>1172</v>
      </c>
      <c r="D1167" s="228">
        <v>735</v>
      </c>
      <c r="E1167" s="228">
        <v>857</v>
      </c>
      <c r="F1167" s="228">
        <v>459</v>
      </c>
      <c r="H1167" s="233">
        <f t="shared" si="228"/>
        <v>-0.54261548471047494</v>
      </c>
      <c r="I1167" s="233">
        <f t="shared" si="229"/>
        <v>-0.49764252036005141</v>
      </c>
      <c r="J1167" s="233">
        <f t="shared" si="230"/>
        <v>-0.55073349633251834</v>
      </c>
      <c r="K1167" s="233">
        <f t="shared" si="231"/>
        <v>-0.38167388167388167</v>
      </c>
      <c r="L1167" s="233">
        <f t="shared" si="232"/>
        <v>-0.31594634873323396</v>
      </c>
      <c r="N1167" s="233">
        <f t="shared" si="233"/>
        <v>-1.6783216783216783E-2</v>
      </c>
      <c r="O1167" s="233">
        <f t="shared" si="234"/>
        <v>6.2556663644605617E-2</v>
      </c>
      <c r="P1167" s="233">
        <f t="shared" si="235"/>
        <v>-0.125</v>
      </c>
      <c r="Q1167" s="233">
        <f t="shared" si="236"/>
        <v>1.4201183431952662E-2</v>
      </c>
      <c r="R1167" s="233">
        <f t="shared" si="237"/>
        <v>-3.7735849056603772E-2</v>
      </c>
      <c r="T1167" s="64">
        <f t="shared" si="238"/>
        <v>-5.657708628005631E-3</v>
      </c>
    </row>
    <row r="1168" spans="1:20" s="64" customFormat="1" ht="13">
      <c r="A1168" s="426">
        <v>41155</v>
      </c>
      <c r="B1168" s="228">
        <v>698</v>
      </c>
      <c r="C1168" s="293">
        <v>1180</v>
      </c>
      <c r="D1168" s="228">
        <v>714</v>
      </c>
      <c r="E1168" s="228">
        <v>852</v>
      </c>
      <c r="F1168" s="228">
        <v>458</v>
      </c>
      <c r="H1168" s="233">
        <f t="shared" si="228"/>
        <v>-0.56886967263743049</v>
      </c>
      <c r="I1168" s="233">
        <f t="shared" si="229"/>
        <v>-0.54580446497305624</v>
      </c>
      <c r="J1168" s="233">
        <f t="shared" si="230"/>
        <v>-0.56142506142506143</v>
      </c>
      <c r="K1168" s="233">
        <f t="shared" si="231"/>
        <v>-0.38350217076700432</v>
      </c>
      <c r="L1168" s="233">
        <f t="shared" si="232"/>
        <v>-0.31845238095238093</v>
      </c>
      <c r="N1168" s="233">
        <f t="shared" si="233"/>
        <v>-2.6499302649930265E-2</v>
      </c>
      <c r="O1168" s="233">
        <f t="shared" si="234"/>
        <v>4.9822064056939501E-2</v>
      </c>
      <c r="P1168" s="233">
        <f t="shared" si="235"/>
        <v>-0.13768115942028986</v>
      </c>
      <c r="Q1168" s="233">
        <f t="shared" si="236"/>
        <v>-1.1723329425556857E-3</v>
      </c>
      <c r="R1168" s="233">
        <f t="shared" si="237"/>
        <v>-3.3755274261603373E-2</v>
      </c>
      <c r="T1168" s="64">
        <f t="shared" si="238"/>
        <v>-7.1123755334281391E-3</v>
      </c>
    </row>
    <row r="1169" spans="1:20" s="64" customFormat="1" ht="13">
      <c r="A1169" s="426">
        <v>41156</v>
      </c>
      <c r="B1169" s="228">
        <v>693</v>
      </c>
      <c r="C1169" s="293">
        <v>1186</v>
      </c>
      <c r="D1169" s="228">
        <v>686</v>
      </c>
      <c r="E1169" s="228">
        <v>849</v>
      </c>
      <c r="F1169" s="228">
        <v>456</v>
      </c>
      <c r="H1169" s="233">
        <f t="shared" si="228"/>
        <v>-0.58799048751486327</v>
      </c>
      <c r="I1169" s="233">
        <f t="shared" si="229"/>
        <v>-0.57748485928037052</v>
      </c>
      <c r="J1169" s="233">
        <f t="shared" si="230"/>
        <v>-0.57758620689655171</v>
      </c>
      <c r="K1169" s="233">
        <f t="shared" si="231"/>
        <v>-0.38478260869565217</v>
      </c>
      <c r="L1169" s="233">
        <f t="shared" si="232"/>
        <v>-0.32041728763040239</v>
      </c>
      <c r="N1169" s="233">
        <f t="shared" si="233"/>
        <v>-4.2817679558011051E-2</v>
      </c>
      <c r="O1169" s="233">
        <f t="shared" si="234"/>
        <v>3.3840947546531302E-3</v>
      </c>
      <c r="P1169" s="233">
        <f t="shared" si="235"/>
        <v>-0.15517241379310345</v>
      </c>
      <c r="Q1169" s="233">
        <f t="shared" si="236"/>
        <v>-9.3348891481913644E-3</v>
      </c>
      <c r="R1169" s="233">
        <f t="shared" si="237"/>
        <v>-3.3898305084745763E-2</v>
      </c>
      <c r="T1169" s="64">
        <f t="shared" ref="T1169:T1182" si="239">B1169/B1168-1</f>
        <v>-7.1633237822349427E-3</v>
      </c>
    </row>
    <row r="1170" spans="1:20" s="64" customFormat="1" ht="13">
      <c r="A1170" s="426">
        <v>41157</v>
      </c>
      <c r="B1170" s="228">
        <v>684</v>
      </c>
      <c r="C1170" s="293">
        <v>1188</v>
      </c>
      <c r="D1170" s="228">
        <v>647</v>
      </c>
      <c r="E1170" s="228">
        <v>845</v>
      </c>
      <c r="F1170" s="228">
        <v>455</v>
      </c>
      <c r="H1170" s="233">
        <f t="shared" si="228"/>
        <v>-0.60689655172413792</v>
      </c>
      <c r="I1170" s="233">
        <f t="shared" si="229"/>
        <v>-0.60067226890756298</v>
      </c>
      <c r="J1170" s="233">
        <f t="shared" si="230"/>
        <v>-0.60306748466257665</v>
      </c>
      <c r="K1170" s="233">
        <f t="shared" si="231"/>
        <v>-0.38723712835387963</v>
      </c>
      <c r="L1170" s="233">
        <f t="shared" si="232"/>
        <v>-0.32089552238805968</v>
      </c>
      <c r="N1170" s="233">
        <f t="shared" si="233"/>
        <v>-4.7353760445682451E-2</v>
      </c>
      <c r="O1170" s="233">
        <f t="shared" si="234"/>
        <v>9.3457943925233638E-3</v>
      </c>
      <c r="P1170" s="233">
        <f t="shared" si="235"/>
        <v>-0.17893401015228427</v>
      </c>
      <c r="Q1170" s="233">
        <f t="shared" si="236"/>
        <v>-1.5151515151515152E-2</v>
      </c>
      <c r="R1170" s="233">
        <f t="shared" si="237"/>
        <v>-2.3605150214592276E-2</v>
      </c>
      <c r="T1170" s="64">
        <f t="shared" si="239"/>
        <v>-1.2987012987012991E-2</v>
      </c>
    </row>
    <row r="1171" spans="1:20" s="64" customFormat="1" ht="13">
      <c r="A1171" s="426">
        <v>41158</v>
      </c>
      <c r="B1171" s="228">
        <v>675</v>
      </c>
      <c r="C1171" s="293">
        <v>1186</v>
      </c>
      <c r="D1171" s="228">
        <v>617</v>
      </c>
      <c r="E1171" s="228">
        <v>837</v>
      </c>
      <c r="F1171" s="228">
        <v>457</v>
      </c>
      <c r="H1171" s="233">
        <f t="shared" si="228"/>
        <v>-0.61428571428571432</v>
      </c>
      <c r="I1171" s="233">
        <f t="shared" si="229"/>
        <v>-0.60400667779632722</v>
      </c>
      <c r="J1171" s="233">
        <f t="shared" si="230"/>
        <v>-0.62239902080783349</v>
      </c>
      <c r="K1171" s="233">
        <f t="shared" si="231"/>
        <v>-0.39259796806966618</v>
      </c>
      <c r="L1171" s="233">
        <f t="shared" si="232"/>
        <v>-0.3209509658246657</v>
      </c>
      <c r="N1171" s="233">
        <f t="shared" si="233"/>
        <v>-4.5261669024045263E-2</v>
      </c>
      <c r="O1171" s="233">
        <f t="shared" si="234"/>
        <v>1.4542343883661249E-2</v>
      </c>
      <c r="P1171" s="233">
        <f t="shared" si="235"/>
        <v>-0.18601583113456466</v>
      </c>
      <c r="Q1171" s="233">
        <f t="shared" si="236"/>
        <v>-2.1052631578947368E-2</v>
      </c>
      <c r="R1171" s="233">
        <f t="shared" si="237"/>
        <v>-1.2958963282937365E-2</v>
      </c>
      <c r="T1171" s="64">
        <f t="shared" si="239"/>
        <v>-1.3157894736842146E-2</v>
      </c>
    </row>
    <row r="1172" spans="1:20" s="64" customFormat="1" ht="13">
      <c r="A1172" s="426">
        <v>41159</v>
      </c>
      <c r="B1172" s="228">
        <v>669</v>
      </c>
      <c r="C1172" s="293">
        <v>1186</v>
      </c>
      <c r="D1172" s="228">
        <v>599</v>
      </c>
      <c r="E1172" s="228">
        <v>832</v>
      </c>
      <c r="F1172" s="228">
        <v>458</v>
      </c>
      <c r="H1172" s="233">
        <f t="shared" si="228"/>
        <v>-0.62139219015280134</v>
      </c>
      <c r="I1172" s="233">
        <f t="shared" si="229"/>
        <v>-0.60598006644518276</v>
      </c>
      <c r="J1172" s="233">
        <f t="shared" si="230"/>
        <v>-0.63586626139817626</v>
      </c>
      <c r="K1172" s="233">
        <f t="shared" si="231"/>
        <v>-0.39753801593048516</v>
      </c>
      <c r="L1172" s="233">
        <f t="shared" si="232"/>
        <v>-0.32448377581120946</v>
      </c>
      <c r="N1172" s="233">
        <f t="shared" si="233"/>
        <v>-4.8364153627311522E-2</v>
      </c>
      <c r="O1172" s="233">
        <f t="shared" si="234"/>
        <v>1.1945392491467578E-2</v>
      </c>
      <c r="P1172" s="233">
        <f t="shared" si="235"/>
        <v>-0.18503401360544217</v>
      </c>
      <c r="Q1172" s="233">
        <f t="shared" si="236"/>
        <v>-2.9171528588098017E-2</v>
      </c>
      <c r="R1172" s="233">
        <f t="shared" si="237"/>
        <v>-2.1786492374727671E-3</v>
      </c>
      <c r="T1172" s="64">
        <f t="shared" si="239"/>
        <v>-8.8888888888888351E-3</v>
      </c>
    </row>
    <row r="1173" spans="1:20" s="64" customFormat="1" ht="13">
      <c r="A1173" s="426">
        <v>41162</v>
      </c>
      <c r="B1173" s="228">
        <v>666</v>
      </c>
      <c r="C1173" s="293">
        <v>1188</v>
      </c>
      <c r="D1173" s="228">
        <v>582</v>
      </c>
      <c r="E1173" s="228">
        <v>827</v>
      </c>
      <c r="F1173" s="228">
        <v>461</v>
      </c>
      <c r="H1173" s="233">
        <f t="shared" si="228"/>
        <v>-0.61811926605504586</v>
      </c>
      <c r="I1173" s="233">
        <f t="shared" si="229"/>
        <v>-0.59564329475833899</v>
      </c>
      <c r="J1173" s="233">
        <f t="shared" si="230"/>
        <v>-0.6487628243814122</v>
      </c>
      <c r="K1173" s="233">
        <f t="shared" si="231"/>
        <v>-0.40159189580318377</v>
      </c>
      <c r="L1173" s="233">
        <f t="shared" si="232"/>
        <v>-0.32205882352941179</v>
      </c>
      <c r="N1173" s="233">
        <f t="shared" si="233"/>
        <v>-4.5845272206303724E-2</v>
      </c>
      <c r="O1173" s="233">
        <f t="shared" si="234"/>
        <v>6.7796610169491523E-3</v>
      </c>
      <c r="P1173" s="233">
        <f t="shared" si="235"/>
        <v>-0.18487394957983194</v>
      </c>
      <c r="Q1173" s="233">
        <f t="shared" si="236"/>
        <v>-2.9342723004694836E-2</v>
      </c>
      <c r="R1173" s="233">
        <f t="shared" si="237"/>
        <v>6.5502183406113534E-3</v>
      </c>
      <c r="T1173" s="64">
        <f t="shared" si="239"/>
        <v>-4.484304932735439E-3</v>
      </c>
    </row>
    <row r="1174" spans="1:20" s="64" customFormat="1" ht="13">
      <c r="A1174" s="426">
        <v>41163</v>
      </c>
      <c r="B1174" s="228">
        <v>662</v>
      </c>
      <c r="C1174" s="293">
        <v>1187</v>
      </c>
      <c r="D1174" s="228">
        <v>566</v>
      </c>
      <c r="E1174" s="228">
        <v>821</v>
      </c>
      <c r="F1174" s="228">
        <v>466</v>
      </c>
      <c r="H1174" s="233">
        <f t="shared" si="228"/>
        <v>-0.62850729517396187</v>
      </c>
      <c r="I1174" s="233">
        <f t="shared" si="229"/>
        <v>-0.61056430446194221</v>
      </c>
      <c r="J1174" s="233">
        <f t="shared" si="230"/>
        <v>-0.66107784431137728</v>
      </c>
      <c r="K1174" s="233">
        <f t="shared" si="231"/>
        <v>-0.40935251798561151</v>
      </c>
      <c r="L1174" s="233">
        <f t="shared" si="232"/>
        <v>-0.31470588235294117</v>
      </c>
      <c r="N1174" s="233">
        <f t="shared" si="233"/>
        <v>-4.4733044733044736E-2</v>
      </c>
      <c r="O1174" s="233">
        <f t="shared" si="234"/>
        <v>8.4317032040472171E-4</v>
      </c>
      <c r="P1174" s="233">
        <f t="shared" si="235"/>
        <v>-0.1749271137026239</v>
      </c>
      <c r="Q1174" s="233">
        <f t="shared" si="236"/>
        <v>-3.2979976442873968E-2</v>
      </c>
      <c r="R1174" s="233">
        <f t="shared" si="237"/>
        <v>2.1929824561403508E-2</v>
      </c>
      <c r="T1174" s="64">
        <f t="shared" si="239"/>
        <v>-6.0060060060059817E-3</v>
      </c>
    </row>
    <row r="1175" spans="1:20" s="64" customFormat="1" ht="13">
      <c r="A1175" s="426">
        <v>41164</v>
      </c>
      <c r="B1175" s="228">
        <v>661</v>
      </c>
      <c r="C1175" s="293">
        <v>1186</v>
      </c>
      <c r="D1175" s="228">
        <v>545</v>
      </c>
      <c r="E1175" s="228">
        <v>825</v>
      </c>
      <c r="F1175" s="228">
        <v>471</v>
      </c>
      <c r="H1175" s="233">
        <f t="shared" si="228"/>
        <v>-0.64036996735582152</v>
      </c>
      <c r="I1175" s="233">
        <f t="shared" si="229"/>
        <v>-0.62762951334379902</v>
      </c>
      <c r="J1175" s="233">
        <f t="shared" si="230"/>
        <v>-0.67655786350148372</v>
      </c>
      <c r="K1175" s="233">
        <f t="shared" si="231"/>
        <v>-0.41113490364025695</v>
      </c>
      <c r="L1175" s="233">
        <f t="shared" si="232"/>
        <v>-0.31039531478770133</v>
      </c>
      <c r="N1175" s="233">
        <f t="shared" si="233"/>
        <v>-3.3625730994152045E-2</v>
      </c>
      <c r="O1175" s="233">
        <f t="shared" si="234"/>
        <v>-1.6835016835016834E-3</v>
      </c>
      <c r="P1175" s="233">
        <f t="shared" si="235"/>
        <v>-0.15765069551777433</v>
      </c>
      <c r="Q1175" s="233">
        <f t="shared" si="236"/>
        <v>-2.3668639053254437E-2</v>
      </c>
      <c r="R1175" s="233">
        <f t="shared" si="237"/>
        <v>3.5164835164835165E-2</v>
      </c>
      <c r="T1175" s="64">
        <f t="shared" si="239"/>
        <v>-1.5105740181269312E-3</v>
      </c>
    </row>
    <row r="1176" spans="1:20" s="64" customFormat="1" ht="13">
      <c r="A1176" s="426">
        <v>41165</v>
      </c>
      <c r="B1176" s="228">
        <v>663</v>
      </c>
      <c r="C1176" s="293">
        <v>1198</v>
      </c>
      <c r="D1176" s="228">
        <v>527</v>
      </c>
      <c r="E1176" s="228">
        <v>828</v>
      </c>
      <c r="F1176" s="228">
        <v>475</v>
      </c>
      <c r="H1176" s="233">
        <f t="shared" si="228"/>
        <v>-0.64658848614072495</v>
      </c>
      <c r="I1176" s="233">
        <f t="shared" si="229"/>
        <v>-0.63363914373088681</v>
      </c>
      <c r="J1176" s="233">
        <f t="shared" si="230"/>
        <v>-0.68908554572271385</v>
      </c>
      <c r="K1176" s="233">
        <f t="shared" si="231"/>
        <v>-0.41193181818181818</v>
      </c>
      <c r="L1176" s="233">
        <f t="shared" si="232"/>
        <v>-0.30656934306569344</v>
      </c>
      <c r="N1176" s="233">
        <f t="shared" si="233"/>
        <v>-1.7777777777777778E-2</v>
      </c>
      <c r="O1176" s="233">
        <f t="shared" si="234"/>
        <v>1.0118043844856661E-2</v>
      </c>
      <c r="P1176" s="233">
        <f t="shared" si="235"/>
        <v>-0.14586709886547811</v>
      </c>
      <c r="Q1176" s="233">
        <f t="shared" si="236"/>
        <v>-1.0752688172043012E-2</v>
      </c>
      <c r="R1176" s="233">
        <f t="shared" si="237"/>
        <v>3.9387308533916851E-2</v>
      </c>
      <c r="T1176" s="64">
        <f t="shared" si="239"/>
        <v>3.0257186081694698E-3</v>
      </c>
    </row>
    <row r="1177" spans="1:20" s="64" customFormat="1" ht="13">
      <c r="A1177" s="426">
        <v>41166</v>
      </c>
      <c r="B1177" s="228">
        <v>662</v>
      </c>
      <c r="C1177" s="293">
        <v>1204</v>
      </c>
      <c r="D1177" s="228">
        <v>502</v>
      </c>
      <c r="E1177" s="228">
        <v>834</v>
      </c>
      <c r="F1177" s="228">
        <v>477</v>
      </c>
      <c r="H1177" s="233">
        <f t="shared" si="228"/>
        <v>-0.65176223040504999</v>
      </c>
      <c r="I1177" s="233">
        <f t="shared" si="229"/>
        <v>-0.63614385010577212</v>
      </c>
      <c r="J1177" s="233">
        <f t="shared" si="230"/>
        <v>-0.70660432495616599</v>
      </c>
      <c r="K1177" s="233">
        <f t="shared" si="231"/>
        <v>-0.41143260409315457</v>
      </c>
      <c r="L1177" s="233">
        <f t="shared" si="232"/>
        <v>-0.30466472303206998</v>
      </c>
      <c r="N1177" s="233">
        <f t="shared" si="233"/>
        <v>-1.0463378176382661E-2</v>
      </c>
      <c r="O1177" s="233">
        <f t="shared" si="234"/>
        <v>1.5177065767284991E-2</v>
      </c>
      <c r="P1177" s="233">
        <f t="shared" si="235"/>
        <v>-0.16193656093489148</v>
      </c>
      <c r="Q1177" s="233">
        <f t="shared" si="236"/>
        <v>2.403846153846154E-3</v>
      </c>
      <c r="R1177" s="233">
        <f t="shared" si="237"/>
        <v>4.148471615720524E-2</v>
      </c>
      <c r="T1177" s="64">
        <f t="shared" si="239"/>
        <v>-1.5082956259426794E-3</v>
      </c>
    </row>
    <row r="1178" spans="1:20" s="64" customFormat="1" ht="13">
      <c r="A1178" s="426">
        <v>41169</v>
      </c>
      <c r="B1178" s="228">
        <v>663</v>
      </c>
      <c r="C1178" s="293">
        <v>1219</v>
      </c>
      <c r="D1178" s="228">
        <v>483</v>
      </c>
      <c r="E1178" s="228">
        <v>839</v>
      </c>
      <c r="F1178" s="228">
        <v>479</v>
      </c>
      <c r="H1178" s="233">
        <f t="shared" si="228"/>
        <v>-0.65594187856772179</v>
      </c>
      <c r="I1178" s="233">
        <f t="shared" si="229"/>
        <v>-0.63524835427887494</v>
      </c>
      <c r="J1178" s="233">
        <f t="shared" si="230"/>
        <v>-0.72161383285302594</v>
      </c>
      <c r="K1178" s="233">
        <f t="shared" si="231"/>
        <v>-0.41164095371669002</v>
      </c>
      <c r="L1178" s="233">
        <f t="shared" si="232"/>
        <v>-0.30579710144927535</v>
      </c>
      <c r="N1178" s="233">
        <f t="shared" si="233"/>
        <v>-4.5045045045045045E-3</v>
      </c>
      <c r="O1178" s="233">
        <f t="shared" si="234"/>
        <v>2.6094276094276093E-2</v>
      </c>
      <c r="P1178" s="233">
        <f t="shared" si="235"/>
        <v>-0.17010309278350516</v>
      </c>
      <c r="Q1178" s="233">
        <f t="shared" si="236"/>
        <v>1.4510278113663845E-2</v>
      </c>
      <c r="R1178" s="233">
        <f t="shared" si="237"/>
        <v>3.9045553145336226E-2</v>
      </c>
      <c r="T1178" s="64">
        <f t="shared" si="239"/>
        <v>1.5105740181269312E-3</v>
      </c>
    </row>
    <row r="1179" spans="1:20" s="64" customFormat="1" ht="13">
      <c r="A1179" s="426">
        <v>41170</v>
      </c>
      <c r="B1179" s="228">
        <v>697</v>
      </c>
      <c r="C1179" s="293">
        <v>1326</v>
      </c>
      <c r="D1179" s="228">
        <v>474</v>
      </c>
      <c r="E1179" s="228">
        <v>843</v>
      </c>
      <c r="F1179" s="228">
        <v>480</v>
      </c>
      <c r="H1179" s="233">
        <f t="shared" si="228"/>
        <v>-0.63450445726271631</v>
      </c>
      <c r="I1179" s="233">
        <f t="shared" si="229"/>
        <v>-0.59412304866850318</v>
      </c>
      <c r="J1179" s="233">
        <f t="shared" si="230"/>
        <v>-0.72883295194508013</v>
      </c>
      <c r="K1179" s="233">
        <f t="shared" si="231"/>
        <v>-0.41376912378303199</v>
      </c>
      <c r="L1179" s="233">
        <f t="shared" si="232"/>
        <v>-0.29411764705882354</v>
      </c>
      <c r="N1179" s="233">
        <f t="shared" si="233"/>
        <v>5.2870090634441085E-2</v>
      </c>
      <c r="O1179" s="233">
        <f t="shared" si="234"/>
        <v>0.11710193765796124</v>
      </c>
      <c r="P1179" s="233">
        <f t="shared" si="235"/>
        <v>-0.16254416961130741</v>
      </c>
      <c r="Q1179" s="233">
        <f t="shared" si="236"/>
        <v>2.679658952496955E-2</v>
      </c>
      <c r="R1179" s="233">
        <f t="shared" si="237"/>
        <v>3.0042918454935622E-2</v>
      </c>
      <c r="T1179" s="64">
        <f t="shared" si="239"/>
        <v>5.1282051282051322E-2</v>
      </c>
    </row>
    <row r="1180" spans="1:20" s="64" customFormat="1" ht="13">
      <c r="A1180" s="426">
        <v>41171</v>
      </c>
      <c r="B1180" s="228">
        <v>722</v>
      </c>
      <c r="C1180" s="293">
        <v>1421</v>
      </c>
      <c r="D1180" s="228">
        <v>468</v>
      </c>
      <c r="E1180" s="228">
        <v>845</v>
      </c>
      <c r="F1180" s="228">
        <v>480</v>
      </c>
      <c r="H1180" s="233">
        <f t="shared" si="228"/>
        <v>-0.60198456449834614</v>
      </c>
      <c r="I1180" s="233">
        <f t="shared" si="229"/>
        <v>-0.52759308510638303</v>
      </c>
      <c r="J1180" s="233">
        <f t="shared" si="230"/>
        <v>-0.73195876288659789</v>
      </c>
      <c r="K1180" s="233">
        <f t="shared" si="231"/>
        <v>-0.41562932226832644</v>
      </c>
      <c r="L1180" s="233">
        <f t="shared" si="232"/>
        <v>-0.29098966026587886</v>
      </c>
      <c r="N1180" s="233">
        <f t="shared" si="233"/>
        <v>9.2284417549167927E-2</v>
      </c>
      <c r="O1180" s="233">
        <f t="shared" si="234"/>
        <v>0.19814502529510961</v>
      </c>
      <c r="P1180" s="233">
        <f t="shared" si="235"/>
        <v>-0.14128440366972478</v>
      </c>
      <c r="Q1180" s="233">
        <f t="shared" si="236"/>
        <v>2.4242424242424242E-2</v>
      </c>
      <c r="R1180" s="233">
        <f t="shared" si="237"/>
        <v>1.9108280254777069E-2</v>
      </c>
      <c r="T1180" s="64">
        <f t="shared" si="239"/>
        <v>3.5868005738880937E-2</v>
      </c>
    </row>
    <row r="1181" spans="1:20" s="64" customFormat="1" ht="13">
      <c r="A1181" s="426">
        <v>41172</v>
      </c>
      <c r="B1181" s="228">
        <v>755</v>
      </c>
      <c r="C1181" s="293">
        <v>1531</v>
      </c>
      <c r="D1181" s="228">
        <v>468</v>
      </c>
      <c r="E1181" s="228">
        <v>850</v>
      </c>
      <c r="F1181" s="228">
        <v>482</v>
      </c>
      <c r="H1181" s="233">
        <f t="shared" si="228"/>
        <v>-0.57199546485260766</v>
      </c>
      <c r="I1181" s="233">
        <f t="shared" si="229"/>
        <v>-0.46224095539164034</v>
      </c>
      <c r="J1181" s="233">
        <f t="shared" si="230"/>
        <v>-0.73010380622837368</v>
      </c>
      <c r="K1181" s="233">
        <f t="shared" si="231"/>
        <v>-0.41379310344827586</v>
      </c>
      <c r="L1181" s="233">
        <f t="shared" si="232"/>
        <v>-0.28908554572271389</v>
      </c>
      <c r="N1181" s="233">
        <f t="shared" si="233"/>
        <v>0.13876319758672701</v>
      </c>
      <c r="O1181" s="233">
        <f t="shared" si="234"/>
        <v>0.27796327212020033</v>
      </c>
      <c r="P1181" s="233">
        <f t="shared" si="235"/>
        <v>-0.11195445920303605</v>
      </c>
      <c r="Q1181" s="233">
        <f t="shared" si="236"/>
        <v>2.6570048309178744E-2</v>
      </c>
      <c r="R1181" s="233">
        <f t="shared" si="237"/>
        <v>1.4736842105263158E-2</v>
      </c>
      <c r="T1181" s="64">
        <f t="shared" si="239"/>
        <v>4.5706371191135631E-2</v>
      </c>
    </row>
    <row r="1182" spans="1:20" s="64" customFormat="1" ht="13">
      <c r="A1182" s="426">
        <v>41173</v>
      </c>
      <c r="B1182" s="228">
        <v>774</v>
      </c>
      <c r="C1182" s="293">
        <v>1584</v>
      </c>
      <c r="D1182" s="228">
        <v>467</v>
      </c>
      <c r="E1182" s="228">
        <v>847</v>
      </c>
      <c r="F1182" s="228">
        <v>484</v>
      </c>
      <c r="H1182" s="233">
        <f t="shared" si="228"/>
        <v>-0.56880222841225625</v>
      </c>
      <c r="I1182" s="233">
        <f t="shared" si="229"/>
        <v>-0.46159075458871518</v>
      </c>
      <c r="J1182" s="233">
        <f t="shared" si="230"/>
        <v>-0.72609970674486801</v>
      </c>
      <c r="K1182" s="233">
        <f t="shared" si="231"/>
        <v>-0.41866849691146191</v>
      </c>
      <c r="L1182" s="233">
        <f t="shared" si="232"/>
        <v>-0.28718703976435933</v>
      </c>
      <c r="N1182" s="233">
        <f t="shared" si="233"/>
        <v>0.16918429003021149</v>
      </c>
      <c r="O1182" s="233">
        <f t="shared" si="234"/>
        <v>0.31561461794019935</v>
      </c>
      <c r="P1182" s="233">
        <f t="shared" si="235"/>
        <v>-6.9721115537848599E-2</v>
      </c>
      <c r="Q1182" s="233">
        <f t="shared" si="236"/>
        <v>1.5587529976019185E-2</v>
      </c>
      <c r="R1182" s="233">
        <f t="shared" si="237"/>
        <v>1.4675052410901468E-2</v>
      </c>
      <c r="T1182" s="64">
        <f t="shared" si="239"/>
        <v>2.5165562913907369E-2</v>
      </c>
    </row>
    <row r="1183" spans="1:20" s="64" customFormat="1" ht="13">
      <c r="A1183" s="426">
        <v>41176</v>
      </c>
      <c r="B1183" s="228">
        <v>772</v>
      </c>
      <c r="C1183" s="293">
        <v>1578</v>
      </c>
      <c r="D1183" s="228">
        <v>461</v>
      </c>
      <c r="E1183" s="228">
        <v>847</v>
      </c>
      <c r="F1183" s="228">
        <v>486</v>
      </c>
      <c r="H1183" s="233">
        <f t="shared" si="228"/>
        <v>-0.57371617890668136</v>
      </c>
      <c r="I1183" s="233">
        <f t="shared" si="229"/>
        <v>-0.4760956175298805</v>
      </c>
      <c r="J1183" s="233">
        <f t="shared" si="230"/>
        <v>-0.7231231231231231</v>
      </c>
      <c r="K1183" s="233">
        <f t="shared" si="231"/>
        <v>-0.42105263157894735</v>
      </c>
      <c r="L1183" s="233">
        <f t="shared" si="232"/>
        <v>-0.28634361233480177</v>
      </c>
      <c r="N1183" s="233">
        <f t="shared" si="233"/>
        <v>0.16440422322775264</v>
      </c>
      <c r="O1183" s="233">
        <f t="shared" si="234"/>
        <v>0.2945036915504512</v>
      </c>
      <c r="P1183" s="233">
        <f t="shared" si="235"/>
        <v>-4.5548654244306416E-2</v>
      </c>
      <c r="Q1183" s="233">
        <f t="shared" si="236"/>
        <v>9.5351609058402856E-3</v>
      </c>
      <c r="R1183" s="233">
        <f t="shared" si="237"/>
        <v>1.4613778705636743E-2</v>
      </c>
      <c r="T1183" s="64">
        <f>B1183/B1182-1</f>
        <v>-2.5839793281653423E-3</v>
      </c>
    </row>
    <row r="1184" spans="1:20" s="64" customFormat="1" ht="13">
      <c r="A1184" s="426">
        <v>41177</v>
      </c>
      <c r="B1184" s="228">
        <v>763</v>
      </c>
      <c r="C1184" s="293">
        <v>1568</v>
      </c>
      <c r="D1184" s="228">
        <v>441</v>
      </c>
      <c r="E1184" s="228">
        <v>847</v>
      </c>
      <c r="F1184" s="228">
        <v>483</v>
      </c>
      <c r="H1184" s="233">
        <f t="shared" si="228"/>
        <v>-0.59501061571125269</v>
      </c>
      <c r="I1184" s="233">
        <f t="shared" si="229"/>
        <v>-0.51664611590628851</v>
      </c>
      <c r="J1184" s="233">
        <f t="shared" si="230"/>
        <v>-0.73142509135200973</v>
      </c>
      <c r="K1184" s="233">
        <f t="shared" si="231"/>
        <v>-0.42420122365737595</v>
      </c>
      <c r="L1184" s="233">
        <f t="shared" si="232"/>
        <v>-0.29282576866764276</v>
      </c>
      <c r="N1184" s="233">
        <f t="shared" si="233"/>
        <v>9.4691535150645628E-2</v>
      </c>
      <c r="O1184" s="233">
        <f t="shared" si="234"/>
        <v>0.18250377073906485</v>
      </c>
      <c r="P1184" s="233">
        <f t="shared" si="235"/>
        <v>-6.9620253164556958E-2</v>
      </c>
      <c r="Q1184" s="233">
        <f t="shared" si="236"/>
        <v>4.7449584816132862E-3</v>
      </c>
      <c r="R1184" s="233">
        <f t="shared" si="237"/>
        <v>6.2500000000000003E-3</v>
      </c>
      <c r="T1184" s="64">
        <f>B1184/B1183-1</f>
        <v>-1.1658031088082943E-2</v>
      </c>
    </row>
    <row r="1185" spans="1:20" s="64" customFormat="1" ht="13">
      <c r="A1185" s="426">
        <v>41178</v>
      </c>
      <c r="B1185" s="228">
        <v>752</v>
      </c>
      <c r="C1185" s="293">
        <v>1549</v>
      </c>
      <c r="D1185" s="228">
        <v>426</v>
      </c>
      <c r="E1185" s="228">
        <v>844</v>
      </c>
      <c r="F1185" s="228">
        <v>479</v>
      </c>
      <c r="H1185" s="233">
        <f t="shared" si="228"/>
        <v>-0.60833333333333328</v>
      </c>
      <c r="I1185" s="233">
        <f t="shared" si="229"/>
        <v>-0.53553223388305848</v>
      </c>
      <c r="J1185" s="233">
        <f t="shared" si="230"/>
        <v>-0.74040219378427785</v>
      </c>
      <c r="K1185" s="233">
        <f t="shared" si="231"/>
        <v>-0.42934415145368493</v>
      </c>
      <c r="L1185" s="233">
        <f t="shared" si="232"/>
        <v>-0.3027656477438137</v>
      </c>
      <c r="N1185" s="233">
        <f t="shared" si="233"/>
        <v>4.1551246537396121E-2</v>
      </c>
      <c r="O1185" s="233">
        <f t="shared" si="234"/>
        <v>9.0077410274454608E-2</v>
      </c>
      <c r="P1185" s="233">
        <f t="shared" si="235"/>
        <v>-8.9743589743589744E-2</v>
      </c>
      <c r="Q1185" s="233">
        <f t="shared" si="236"/>
        <v>-1.1834319526627219E-3</v>
      </c>
      <c r="R1185" s="233">
        <f t="shared" si="237"/>
        <v>-2.0833333333333333E-3</v>
      </c>
      <c r="T1185" s="64">
        <f>B1185/B1184-1</f>
        <v>-1.4416775884665833E-2</v>
      </c>
    </row>
    <row r="1186" spans="1:20" s="64" customFormat="1" ht="13">
      <c r="A1186" s="426">
        <v>41179</v>
      </c>
      <c r="B1186" s="228">
        <v>744</v>
      </c>
      <c r="C1186" s="293">
        <v>1548</v>
      </c>
      <c r="D1186" s="228">
        <v>418</v>
      </c>
      <c r="E1186" s="228">
        <v>836</v>
      </c>
      <c r="F1186" s="228">
        <v>476</v>
      </c>
      <c r="H1186" s="233">
        <f t="shared" si="228"/>
        <v>-0.61410788381742742</v>
      </c>
      <c r="I1186" s="233">
        <f t="shared" si="229"/>
        <v>-0.53708133971291872</v>
      </c>
      <c r="J1186" s="233">
        <f t="shared" si="230"/>
        <v>-0.74697336561743344</v>
      </c>
      <c r="K1186" s="233">
        <f t="shared" si="231"/>
        <v>-0.43703703703703706</v>
      </c>
      <c r="L1186" s="233">
        <f t="shared" si="232"/>
        <v>-0.31412103746397696</v>
      </c>
      <c r="N1186" s="233">
        <f t="shared" si="233"/>
        <v>-1.456953642384106E-2</v>
      </c>
      <c r="O1186" s="233">
        <f t="shared" si="234"/>
        <v>1.1103853690398433E-2</v>
      </c>
      <c r="P1186" s="233">
        <f t="shared" si="235"/>
        <v>-0.10683760683760683</v>
      </c>
      <c r="Q1186" s="233">
        <f t="shared" si="236"/>
        <v>-1.6470588235294119E-2</v>
      </c>
      <c r="R1186" s="233">
        <f t="shared" si="237"/>
        <v>-1.2448132780082987E-2</v>
      </c>
      <c r="T1186" s="64">
        <f>B1186/B1185-1</f>
        <v>-1.0638297872340385E-2</v>
      </c>
    </row>
    <row r="1187" spans="1:20" s="64" customFormat="1" ht="13">
      <c r="A1187" s="426">
        <v>41180</v>
      </c>
      <c r="B1187" s="228">
        <v>766</v>
      </c>
      <c r="C1187" s="293">
        <v>1621</v>
      </c>
      <c r="D1187" s="228">
        <v>425</v>
      </c>
      <c r="E1187" s="228">
        <v>830</v>
      </c>
      <c r="F1187" s="228">
        <v>472</v>
      </c>
      <c r="H1187" s="233">
        <f t="shared" ref="H1187:H1193" si="240">(B1187-B936)/B936</f>
        <v>-0.60249091852620651</v>
      </c>
      <c r="I1187" s="233">
        <f t="shared" ref="I1187:I1193" si="241">(C1187-C936)/C936</f>
        <v>-0.51145268233875829</v>
      </c>
      <c r="J1187" s="233">
        <f t="shared" ref="J1187:J1193" si="242">(D1187-D936)/D936</f>
        <v>-0.74459134615384615</v>
      </c>
      <c r="K1187" s="233">
        <f t="shared" ref="K1187:K1193" si="243">(E1187-E936)/E936</f>
        <v>-0.4418291862811029</v>
      </c>
      <c r="L1187" s="233">
        <f t="shared" ref="L1187:L1193" si="244">(F1187-F936)/F936</f>
        <v>-0.3285917496443812</v>
      </c>
      <c r="N1187" s="233">
        <f t="shared" ref="N1187:N1193" si="245">((B1187-(LOOKUP(A1182,B1182)))/(LOOKUP(A1182,B1182)))</f>
        <v>-1.0335917312661499E-2</v>
      </c>
      <c r="O1187" s="233">
        <f t="shared" ref="O1187:O1193" si="246">((C1187-(LOOKUP(A1182,C1182)))/(LOOKUP(A1182,C1182)))</f>
        <v>2.335858585858586E-2</v>
      </c>
      <c r="P1187" s="233">
        <f t="shared" ref="P1187:P1193" si="247">((D1187-(LOOKUP(A1182,D1182)))/(LOOKUP(A1182,D1182)))</f>
        <v>-8.9935760171306209E-2</v>
      </c>
      <c r="Q1187" s="233">
        <f t="shared" ref="Q1187:Q1193" si="248">((E1187-(LOOKUP(A1182,E1182)))/(LOOKUP(A1182,E1182)))</f>
        <v>-2.0070838252656435E-2</v>
      </c>
      <c r="R1187" s="233">
        <f t="shared" ref="R1187:R1193" si="249">((F1187-(LOOKUP(A1182,F1182)))/(LOOKUP(A1182,F1182)))</f>
        <v>-2.4793388429752067E-2</v>
      </c>
      <c r="T1187" s="64">
        <f t="shared" ref="T1187:T1193" si="250">B1187/B1186-1</f>
        <v>2.9569892473118253E-2</v>
      </c>
    </row>
    <row r="1188" spans="1:20" s="64" customFormat="1" ht="13">
      <c r="A1188" s="426">
        <v>41182</v>
      </c>
      <c r="B1188" s="228">
        <v>766</v>
      </c>
      <c r="C1188" s="293">
        <v>1621</v>
      </c>
      <c r="D1188" s="228">
        <v>425</v>
      </c>
      <c r="E1188" s="228">
        <v>830</v>
      </c>
      <c r="F1188" s="228">
        <v>472</v>
      </c>
      <c r="H1188" s="233">
        <f t="shared" si="240"/>
        <v>-0.6010416666666667</v>
      </c>
      <c r="I1188" s="233">
        <f t="shared" si="241"/>
        <v>-0.50397796817625462</v>
      </c>
      <c r="J1188" s="233">
        <f t="shared" si="242"/>
        <v>-0.74717430101130278</v>
      </c>
      <c r="K1188" s="233">
        <f t="shared" si="243"/>
        <v>-0.44369973190348527</v>
      </c>
      <c r="L1188" s="233">
        <f t="shared" si="244"/>
        <v>-0.3361462728551336</v>
      </c>
      <c r="N1188" s="233">
        <f t="shared" si="245"/>
        <v>-7.7720207253886009E-3</v>
      </c>
      <c r="O1188" s="233">
        <f t="shared" si="246"/>
        <v>2.7249683143219267E-2</v>
      </c>
      <c r="P1188" s="233">
        <f t="shared" si="247"/>
        <v>-7.8091106290672452E-2</v>
      </c>
      <c r="Q1188" s="233">
        <f t="shared" si="248"/>
        <v>-2.0070838252656435E-2</v>
      </c>
      <c r="R1188" s="233">
        <f t="shared" si="249"/>
        <v>-2.8806584362139918E-2</v>
      </c>
      <c r="T1188" s="64">
        <f t="shared" si="250"/>
        <v>0</v>
      </c>
    </row>
    <row r="1189" spans="1:20" s="64" customFormat="1" ht="13">
      <c r="A1189" s="426">
        <v>41183</v>
      </c>
      <c r="B1189" s="228">
        <v>777</v>
      </c>
      <c r="C1189" s="293">
        <v>1660</v>
      </c>
      <c r="D1189" s="228">
        <v>439</v>
      </c>
      <c r="E1189" s="228">
        <v>825</v>
      </c>
      <c r="F1189" s="228">
        <v>467</v>
      </c>
      <c r="H1189" s="233">
        <f t="shared" si="240"/>
        <v>-0.59383167799268166</v>
      </c>
      <c r="I1189" s="233">
        <f t="shared" si="241"/>
        <v>-0.48238228874337385</v>
      </c>
      <c r="J1189" s="233">
        <f t="shared" si="242"/>
        <v>-0.74252199413489739</v>
      </c>
      <c r="K1189" s="233">
        <f t="shared" si="243"/>
        <v>-0.44889779559118237</v>
      </c>
      <c r="L1189" s="233">
        <f t="shared" si="244"/>
        <v>-0.35763411279229712</v>
      </c>
      <c r="N1189" s="233">
        <f t="shared" si="245"/>
        <v>1.834862385321101E-2</v>
      </c>
      <c r="O1189" s="233">
        <f t="shared" si="246"/>
        <v>5.8673469387755105E-2</v>
      </c>
      <c r="P1189" s="233">
        <f t="shared" si="247"/>
        <v>-4.5351473922902496E-3</v>
      </c>
      <c r="Q1189" s="233">
        <f t="shared" si="248"/>
        <v>-2.5974025974025976E-2</v>
      </c>
      <c r="R1189" s="233">
        <f t="shared" si="249"/>
        <v>-3.3126293995859216E-2</v>
      </c>
      <c r="T1189" s="64">
        <f t="shared" si="250"/>
        <v>1.4360313315926909E-2</v>
      </c>
    </row>
    <row r="1190" spans="1:20" s="64" customFormat="1" ht="13">
      <c r="A1190" s="426">
        <v>41184</v>
      </c>
      <c r="B1190" s="228">
        <v>778</v>
      </c>
      <c r="C1190" s="293">
        <v>1676</v>
      </c>
      <c r="D1190" s="228">
        <v>463</v>
      </c>
      <c r="E1190" s="228">
        <v>818</v>
      </c>
      <c r="F1190" s="228">
        <v>454</v>
      </c>
      <c r="H1190" s="233">
        <f t="shared" si="240"/>
        <v>-0.59031068983675616</v>
      </c>
      <c r="I1190" s="233">
        <f t="shared" si="241"/>
        <v>-0.46556122448979592</v>
      </c>
      <c r="J1190" s="233">
        <f t="shared" si="242"/>
        <v>-0.73174971031286207</v>
      </c>
      <c r="K1190" s="233">
        <f t="shared" si="243"/>
        <v>-0.45430286857905272</v>
      </c>
      <c r="L1190" s="233">
        <f t="shared" si="244"/>
        <v>-0.38648648648648648</v>
      </c>
      <c r="N1190" s="233">
        <f t="shared" si="245"/>
        <v>3.4574468085106384E-2</v>
      </c>
      <c r="O1190" s="233">
        <f t="shared" si="246"/>
        <v>8.198837959974177E-2</v>
      </c>
      <c r="P1190" s="233">
        <f t="shared" si="247"/>
        <v>8.6854460093896718E-2</v>
      </c>
      <c r="Q1190" s="233">
        <f t="shared" si="248"/>
        <v>-3.0805687203791468E-2</v>
      </c>
      <c r="R1190" s="233">
        <f t="shared" si="249"/>
        <v>-5.2192066805845511E-2</v>
      </c>
      <c r="T1190" s="64">
        <f t="shared" si="250"/>
        <v>1.2870012870012104E-3</v>
      </c>
    </row>
    <row r="1191" spans="1:20" s="64" customFormat="1" ht="13">
      <c r="A1191" s="426">
        <v>41185</v>
      </c>
      <c r="B1191" s="228">
        <v>798</v>
      </c>
      <c r="C1191" s="293">
        <v>1738</v>
      </c>
      <c r="D1191" s="228">
        <v>496</v>
      </c>
      <c r="E1191" s="228">
        <v>810</v>
      </c>
      <c r="F1191" s="228">
        <v>448</v>
      </c>
      <c r="H1191" s="233">
        <f t="shared" si="240"/>
        <v>-0.5768822905620361</v>
      </c>
      <c r="I1191" s="233">
        <f t="shared" si="241"/>
        <v>-0.43258243552073133</v>
      </c>
      <c r="J1191" s="233">
        <f t="shared" si="242"/>
        <v>-0.71526980482204361</v>
      </c>
      <c r="K1191" s="233">
        <f t="shared" si="243"/>
        <v>-0.46035976015989338</v>
      </c>
      <c r="L1191" s="233">
        <f t="shared" si="244"/>
        <v>-0.40346205059920104</v>
      </c>
      <c r="N1191" s="233">
        <f t="shared" si="245"/>
        <v>7.2580645161290328E-2</v>
      </c>
      <c r="O1191" s="233">
        <f t="shared" si="246"/>
        <v>0.1227390180878553</v>
      </c>
      <c r="P1191" s="233">
        <f t="shared" si="247"/>
        <v>0.18660287081339713</v>
      </c>
      <c r="Q1191" s="233">
        <f t="shared" si="248"/>
        <v>-3.1100478468899521E-2</v>
      </c>
      <c r="R1191" s="233">
        <f t="shared" si="249"/>
        <v>-5.8823529411764705E-2</v>
      </c>
      <c r="T1191" s="64">
        <f t="shared" si="250"/>
        <v>2.5706940874036022E-2</v>
      </c>
    </row>
    <row r="1192" spans="1:20" s="64" customFormat="1" ht="13">
      <c r="A1192" s="426">
        <v>41186</v>
      </c>
      <c r="B1192" s="228">
        <v>845</v>
      </c>
      <c r="C1192" s="293">
        <v>1873</v>
      </c>
      <c r="D1192" s="228">
        <v>544</v>
      </c>
      <c r="E1192" s="228">
        <v>802</v>
      </c>
      <c r="F1192" s="228">
        <v>445</v>
      </c>
      <c r="H1192" s="233">
        <f t="shared" si="240"/>
        <v>-0.55172413793103448</v>
      </c>
      <c r="I1192" s="233">
        <f t="shared" si="241"/>
        <v>-0.38000662032439592</v>
      </c>
      <c r="J1192" s="233">
        <f t="shared" si="242"/>
        <v>-0.69282891022021453</v>
      </c>
      <c r="K1192" s="233">
        <f t="shared" si="243"/>
        <v>-0.46640053226879574</v>
      </c>
      <c r="L1192" s="233">
        <f t="shared" si="244"/>
        <v>-0.41370223978919629</v>
      </c>
      <c r="N1192" s="233">
        <f t="shared" si="245"/>
        <v>0.10313315926892951</v>
      </c>
      <c r="O1192" s="233">
        <f t="shared" si="246"/>
        <v>0.15545959284392349</v>
      </c>
      <c r="P1192" s="233">
        <f t="shared" si="247"/>
        <v>0.28000000000000003</v>
      </c>
      <c r="Q1192" s="233">
        <f t="shared" si="248"/>
        <v>-3.3734939759036145E-2</v>
      </c>
      <c r="R1192" s="233">
        <f t="shared" si="249"/>
        <v>-5.7203389830508475E-2</v>
      </c>
      <c r="T1192" s="64">
        <f t="shared" si="250"/>
        <v>5.8897243107769448E-2</v>
      </c>
    </row>
    <row r="1193" spans="1:20" s="64" customFormat="1" ht="13">
      <c r="A1193" s="426">
        <v>41187</v>
      </c>
      <c r="B1193" s="228">
        <v>875</v>
      </c>
      <c r="C1193" s="293">
        <v>1932</v>
      </c>
      <c r="D1193" s="228">
        <v>598</v>
      </c>
      <c r="E1193" s="228">
        <v>795</v>
      </c>
      <c r="F1193" s="228">
        <v>444</v>
      </c>
      <c r="H1193" s="233">
        <f t="shared" si="240"/>
        <v>-0.54140461215932911</v>
      </c>
      <c r="I1193" s="233">
        <f t="shared" si="241"/>
        <v>-0.36510023003614855</v>
      </c>
      <c r="J1193" s="233">
        <f t="shared" si="242"/>
        <v>-0.67124793842770758</v>
      </c>
      <c r="K1193" s="233">
        <f t="shared" si="243"/>
        <v>-0.47385837193911318</v>
      </c>
      <c r="L1193" s="233">
        <f t="shared" si="244"/>
        <v>-0.41884816753926701</v>
      </c>
      <c r="N1193" s="233">
        <f t="shared" si="245"/>
        <v>0.14229765013054829</v>
      </c>
      <c r="O1193" s="233">
        <f t="shared" si="246"/>
        <v>0.19185687847008021</v>
      </c>
      <c r="P1193" s="233">
        <f t="shared" si="247"/>
        <v>0.40705882352941175</v>
      </c>
      <c r="Q1193" s="233">
        <f t="shared" si="248"/>
        <v>-4.2168674698795178E-2</v>
      </c>
      <c r="R1193" s="233">
        <f t="shared" si="249"/>
        <v>-5.9322033898305086E-2</v>
      </c>
      <c r="T1193" s="64">
        <f t="shared" si="250"/>
        <v>3.5502958579881616E-2</v>
      </c>
    </row>
    <row r="1194" spans="1:20" s="64" customFormat="1" ht="13">
      <c r="A1194" s="426">
        <v>41190</v>
      </c>
      <c r="B1194" s="228">
        <v>883</v>
      </c>
      <c r="C1194" s="293">
        <v>1921</v>
      </c>
      <c r="D1194" s="228">
        <v>647</v>
      </c>
      <c r="E1194" s="228">
        <v>791</v>
      </c>
      <c r="F1194" s="228">
        <v>444</v>
      </c>
      <c r="H1194" s="233">
        <f t="shared" ref="H1194:H1228" si="251">(B1194-B943)/B943</f>
        <v>-0.55109303507880025</v>
      </c>
      <c r="I1194" s="233">
        <f t="shared" ref="I1194:I1228" si="252">(C1194-C943)/C943</f>
        <v>-0.39247311827956988</v>
      </c>
      <c r="J1194" s="233">
        <f t="shared" ref="J1194:J1228" si="253">(D1194-D943)/D943</f>
        <v>-0.65382557517388973</v>
      </c>
      <c r="K1194" s="233">
        <f t="shared" ref="K1194:K1228" si="254">(E1194-E943)/E943</f>
        <v>-0.47926267281105989</v>
      </c>
      <c r="L1194" s="233">
        <f t="shared" ref="L1194:L1228" si="255">(F1194-F943)/F943</f>
        <v>-0.42337662337662335</v>
      </c>
      <c r="N1194" s="233">
        <f t="shared" ref="N1194:N1228" si="256">((B1194-(LOOKUP(A1189,B1189)))/(LOOKUP(A1189,B1189)))</f>
        <v>0.13642213642213641</v>
      </c>
      <c r="O1194" s="233">
        <f t="shared" ref="O1194:O1228" si="257">((C1194-(LOOKUP(A1189,C1189)))/(LOOKUP(A1189,C1189)))</f>
        <v>0.1572289156626506</v>
      </c>
      <c r="P1194" s="233">
        <f t="shared" ref="P1194:P1228" si="258">((D1194-(LOOKUP(A1189,D1189)))/(LOOKUP(A1189,D1189)))</f>
        <v>0.47380410022779046</v>
      </c>
      <c r="Q1194" s="233">
        <f t="shared" ref="Q1194:Q1228" si="259">((E1194-(LOOKUP(A1189,E1189)))/(LOOKUP(A1189,E1189)))</f>
        <v>-4.1212121212121214E-2</v>
      </c>
      <c r="R1194" s="233">
        <f t="shared" ref="R1194:R1228" si="260">((F1194-(LOOKUP(A1189,F1189)))/(LOOKUP(A1189,F1189)))</f>
        <v>-4.9250535331905779E-2</v>
      </c>
      <c r="T1194" s="64">
        <f t="shared" ref="T1194:T1228" si="261">B1194/B1193-1</f>
        <v>9.1428571428571193E-3</v>
      </c>
    </row>
    <row r="1195" spans="1:20" s="64" customFormat="1" ht="13">
      <c r="A1195" s="426">
        <v>41191</v>
      </c>
      <c r="B1195" s="228">
        <v>875</v>
      </c>
      <c r="C1195" s="293">
        <v>1829</v>
      </c>
      <c r="D1195" s="228">
        <v>712</v>
      </c>
      <c r="E1195" s="228">
        <v>789</v>
      </c>
      <c r="F1195" s="228">
        <v>442</v>
      </c>
      <c r="H1195" s="233">
        <f t="shared" si="251"/>
        <v>-0.5625</v>
      </c>
      <c r="I1195" s="233">
        <f t="shared" si="252"/>
        <v>-0.43163455562461156</v>
      </c>
      <c r="J1195" s="233">
        <f t="shared" si="253"/>
        <v>-0.62780972294824877</v>
      </c>
      <c r="K1195" s="233">
        <f t="shared" si="254"/>
        <v>-0.48532289628180036</v>
      </c>
      <c r="L1195" s="233">
        <f t="shared" si="255"/>
        <v>-0.4289405684754522</v>
      </c>
      <c r="N1195" s="233">
        <f t="shared" si="256"/>
        <v>0.12467866323907455</v>
      </c>
      <c r="O1195" s="233">
        <f t="shared" si="257"/>
        <v>9.1288782816229111E-2</v>
      </c>
      <c r="P1195" s="233">
        <f t="shared" si="258"/>
        <v>0.53779697624190059</v>
      </c>
      <c r="Q1195" s="233">
        <f t="shared" si="259"/>
        <v>-3.5452322738386305E-2</v>
      </c>
      <c r="R1195" s="233">
        <f t="shared" si="260"/>
        <v>-2.643171806167401E-2</v>
      </c>
      <c r="T1195" s="64">
        <f t="shared" si="261"/>
        <v>-9.0600226500566761E-3</v>
      </c>
    </row>
    <row r="1196" spans="1:20" s="64" customFormat="1" ht="13">
      <c r="A1196" s="426">
        <v>41192</v>
      </c>
      <c r="B1196" s="228">
        <v>875</v>
      </c>
      <c r="C1196" s="293">
        <v>1775</v>
      </c>
      <c r="D1196" s="228">
        <v>784</v>
      </c>
      <c r="E1196" s="228">
        <v>787</v>
      </c>
      <c r="F1196" s="228">
        <v>442</v>
      </c>
      <c r="H1196" s="233">
        <f t="shared" si="251"/>
        <v>-0.56938976377952755</v>
      </c>
      <c r="I1196" s="233">
        <f t="shared" si="252"/>
        <v>-0.4580152671755725</v>
      </c>
      <c r="J1196" s="233">
        <f t="shared" si="253"/>
        <v>-0.59629248197734297</v>
      </c>
      <c r="K1196" s="233">
        <f t="shared" si="254"/>
        <v>-0.49061488673139159</v>
      </c>
      <c r="L1196" s="233">
        <f t="shared" si="255"/>
        <v>-0.43765903307888043</v>
      </c>
      <c r="N1196" s="233">
        <f t="shared" si="256"/>
        <v>9.6491228070175433E-2</v>
      </c>
      <c r="O1196" s="233">
        <f t="shared" si="257"/>
        <v>2.1288837744533946E-2</v>
      </c>
      <c r="P1196" s="233">
        <f t="shared" si="258"/>
        <v>0.58064516129032262</v>
      </c>
      <c r="Q1196" s="233">
        <f t="shared" si="259"/>
        <v>-2.8395061728395062E-2</v>
      </c>
      <c r="R1196" s="233">
        <f t="shared" si="260"/>
        <v>-1.3392857142857142E-2</v>
      </c>
      <c r="T1196" s="64">
        <f t="shared" si="261"/>
        <v>0</v>
      </c>
    </row>
    <row r="1197" spans="1:20" s="64" customFormat="1" ht="13">
      <c r="A1197" s="426">
        <v>41193</v>
      </c>
      <c r="B1197" s="228">
        <v>903</v>
      </c>
      <c r="C1197" s="293">
        <v>1833</v>
      </c>
      <c r="D1197" s="228">
        <v>843</v>
      </c>
      <c r="E1197" s="228">
        <v>783</v>
      </c>
      <c r="F1197" s="228">
        <v>444</v>
      </c>
      <c r="H1197" s="233">
        <f t="shared" si="251"/>
        <v>-0.57122507122507127</v>
      </c>
      <c r="I1197" s="233">
        <f t="shared" si="252"/>
        <v>-0.47236614853195164</v>
      </c>
      <c r="J1197" s="233">
        <f t="shared" si="253"/>
        <v>-0.57467204843592334</v>
      </c>
      <c r="K1197" s="233">
        <f t="shared" si="254"/>
        <v>-0.49613899613899615</v>
      </c>
      <c r="L1197" s="233">
        <f t="shared" si="255"/>
        <v>-0.44080604534005036</v>
      </c>
      <c r="N1197" s="233">
        <f t="shared" si="256"/>
        <v>6.8639053254437865E-2</v>
      </c>
      <c r="O1197" s="233">
        <f t="shared" si="257"/>
        <v>-2.1356113187399894E-2</v>
      </c>
      <c r="P1197" s="233">
        <f t="shared" si="258"/>
        <v>0.54963235294117652</v>
      </c>
      <c r="Q1197" s="233">
        <f t="shared" si="259"/>
        <v>-2.369077306733167E-2</v>
      </c>
      <c r="R1197" s="233">
        <f t="shared" si="260"/>
        <v>-2.2471910112359553E-3</v>
      </c>
      <c r="T1197" s="64">
        <f t="shared" si="261"/>
        <v>3.2000000000000028E-2</v>
      </c>
    </row>
    <row r="1198" spans="1:20" s="64" customFormat="1" ht="13">
      <c r="A1198" s="426">
        <v>41194</v>
      </c>
      <c r="B1198" s="228">
        <v>926</v>
      </c>
      <c r="C1198" s="293">
        <v>1914</v>
      </c>
      <c r="D1198" s="228">
        <v>871</v>
      </c>
      <c r="E1198" s="228">
        <v>776</v>
      </c>
      <c r="F1198" s="228">
        <v>444</v>
      </c>
      <c r="H1198" s="233">
        <f t="shared" si="251"/>
        <v>-0.56464503996238835</v>
      </c>
      <c r="I1198" s="233">
        <f t="shared" si="252"/>
        <v>-0.45094664371772808</v>
      </c>
      <c r="J1198" s="233">
        <f t="shared" si="253"/>
        <v>-0.5700888450148075</v>
      </c>
      <c r="K1198" s="233">
        <f t="shared" si="254"/>
        <v>-0.50510204081632648</v>
      </c>
      <c r="L1198" s="233">
        <f t="shared" si="255"/>
        <v>-0.45185185185185184</v>
      </c>
      <c r="N1198" s="233">
        <f t="shared" si="256"/>
        <v>5.8285714285714288E-2</v>
      </c>
      <c r="O1198" s="233">
        <f t="shared" si="257"/>
        <v>-9.316770186335404E-3</v>
      </c>
      <c r="P1198" s="233">
        <f t="shared" si="258"/>
        <v>0.45652173913043476</v>
      </c>
      <c r="Q1198" s="233">
        <f t="shared" si="259"/>
        <v>-2.3899371069182392E-2</v>
      </c>
      <c r="R1198" s="233">
        <f t="shared" si="260"/>
        <v>0</v>
      </c>
      <c r="T1198" s="64">
        <f t="shared" si="261"/>
        <v>2.5470653377630104E-2</v>
      </c>
    </row>
    <row r="1199" spans="1:20" s="64" customFormat="1" ht="13">
      <c r="A1199" s="426">
        <v>41197</v>
      </c>
      <c r="B1199" s="228">
        <v>941</v>
      </c>
      <c r="C1199" s="293">
        <v>1960</v>
      </c>
      <c r="D1199" s="228">
        <v>885</v>
      </c>
      <c r="E1199" s="228">
        <v>768</v>
      </c>
      <c r="F1199" s="228">
        <v>444</v>
      </c>
      <c r="H1199" s="233">
        <f t="shared" si="251"/>
        <v>-0.5633410672853828</v>
      </c>
      <c r="I1199" s="233">
        <f t="shared" si="252"/>
        <v>-0.4472645234066554</v>
      </c>
      <c r="J1199" s="233">
        <f t="shared" si="253"/>
        <v>-0.57080504364694473</v>
      </c>
      <c r="K1199" s="233">
        <f t="shared" si="254"/>
        <v>-0.51484523057485787</v>
      </c>
      <c r="L1199" s="233">
        <f t="shared" si="255"/>
        <v>-0.45721271393643031</v>
      </c>
      <c r="N1199" s="233">
        <f t="shared" si="256"/>
        <v>6.5685164212910527E-2</v>
      </c>
      <c r="O1199" s="233">
        <f t="shared" si="257"/>
        <v>2.030192608016658E-2</v>
      </c>
      <c r="P1199" s="233">
        <f t="shared" si="258"/>
        <v>0.36785162287480683</v>
      </c>
      <c r="Q1199" s="233">
        <f t="shared" si="259"/>
        <v>-2.9077117572692796E-2</v>
      </c>
      <c r="R1199" s="233">
        <f t="shared" si="260"/>
        <v>0</v>
      </c>
      <c r="T1199" s="64">
        <f t="shared" si="261"/>
        <v>1.6198704103671746E-2</v>
      </c>
    </row>
    <row r="1200" spans="1:20" s="64" customFormat="1" ht="13">
      <c r="A1200" s="426">
        <v>41198</v>
      </c>
      <c r="B1200" s="228">
        <v>981</v>
      </c>
      <c r="C1200" s="293">
        <v>2103</v>
      </c>
      <c r="D1200" s="228">
        <v>904</v>
      </c>
      <c r="E1200" s="228">
        <v>754</v>
      </c>
      <c r="F1200" s="228">
        <v>443</v>
      </c>
      <c r="H1200" s="233">
        <f t="shared" si="251"/>
        <v>-0.54855039116428905</v>
      </c>
      <c r="I1200" s="233">
        <f t="shared" si="252"/>
        <v>-0.41371619737942572</v>
      </c>
      <c r="J1200" s="233">
        <f t="shared" si="253"/>
        <v>-0.56621880998080609</v>
      </c>
      <c r="K1200" s="233">
        <f t="shared" si="254"/>
        <v>-0.52697616060225849</v>
      </c>
      <c r="L1200" s="233">
        <f t="shared" si="255"/>
        <v>-0.46107055961070559</v>
      </c>
      <c r="N1200" s="233">
        <f t="shared" si="256"/>
        <v>0.12114285714285715</v>
      </c>
      <c r="O1200" s="233">
        <f t="shared" si="257"/>
        <v>0.14980863860032806</v>
      </c>
      <c r="P1200" s="233">
        <f t="shared" si="258"/>
        <v>0.2696629213483146</v>
      </c>
      <c r="Q1200" s="233">
        <f t="shared" si="259"/>
        <v>-4.4359949302915085E-2</v>
      </c>
      <c r="R1200" s="233">
        <f t="shared" si="260"/>
        <v>2.2624434389140274E-3</v>
      </c>
      <c r="T1200" s="64">
        <f t="shared" si="261"/>
        <v>4.2507970244420878E-2</v>
      </c>
    </row>
    <row r="1201" spans="1:20" s="64" customFormat="1" ht="13">
      <c r="A1201" s="426">
        <v>41199</v>
      </c>
      <c r="B1201" s="228">
        <v>999</v>
      </c>
      <c r="C1201" s="293">
        <v>2162</v>
      </c>
      <c r="D1201" s="228">
        <v>904</v>
      </c>
      <c r="E1201" s="228">
        <v>746</v>
      </c>
      <c r="F1201" s="228">
        <v>443</v>
      </c>
      <c r="H1201" s="233">
        <f t="shared" si="251"/>
        <v>-0.53749999999999998</v>
      </c>
      <c r="I1201" s="233">
        <f t="shared" si="252"/>
        <v>-0.38909296411415656</v>
      </c>
      <c r="J1201" s="233">
        <f t="shared" si="253"/>
        <v>-0.56849642004773271</v>
      </c>
      <c r="K1201" s="233">
        <f t="shared" si="254"/>
        <v>-0.53549190535491908</v>
      </c>
      <c r="L1201" s="233">
        <f t="shared" si="255"/>
        <v>-0.46368038740920098</v>
      </c>
      <c r="N1201" s="233">
        <f t="shared" si="256"/>
        <v>0.14171428571428571</v>
      </c>
      <c r="O1201" s="233">
        <f t="shared" si="257"/>
        <v>0.21802816901408451</v>
      </c>
      <c r="P1201" s="233">
        <f t="shared" si="258"/>
        <v>0.15306122448979592</v>
      </c>
      <c r="Q1201" s="233">
        <f t="shared" si="259"/>
        <v>-5.2096569250317665E-2</v>
      </c>
      <c r="R1201" s="233">
        <f t="shared" si="260"/>
        <v>2.2624434389140274E-3</v>
      </c>
      <c r="T1201" s="64">
        <f t="shared" si="261"/>
        <v>1.8348623853210899E-2</v>
      </c>
    </row>
    <row r="1202" spans="1:20" s="64" customFormat="1" ht="13">
      <c r="A1202" s="426">
        <v>41200</v>
      </c>
      <c r="B1202" s="228">
        <v>989</v>
      </c>
      <c r="C1202" s="293">
        <v>2135</v>
      </c>
      <c r="D1202" s="228">
        <v>895</v>
      </c>
      <c r="E1202" s="228">
        <v>740</v>
      </c>
      <c r="F1202" s="228">
        <v>444</v>
      </c>
      <c r="H1202" s="233">
        <f t="shared" si="251"/>
        <v>-0.53698501872659177</v>
      </c>
      <c r="I1202" s="233">
        <f t="shared" si="252"/>
        <v>-0.38133874239350912</v>
      </c>
      <c r="J1202" s="233">
        <f t="shared" si="253"/>
        <v>-0.57360647927584563</v>
      </c>
      <c r="K1202" s="233">
        <f t="shared" si="254"/>
        <v>-0.5395146235220909</v>
      </c>
      <c r="L1202" s="233">
        <f t="shared" si="255"/>
        <v>-0.46441495778045838</v>
      </c>
      <c r="N1202" s="233">
        <f t="shared" si="256"/>
        <v>9.5238095238095233E-2</v>
      </c>
      <c r="O1202" s="233">
        <f t="shared" si="257"/>
        <v>0.16475722858701583</v>
      </c>
      <c r="P1202" s="233">
        <f t="shared" si="258"/>
        <v>6.1684460260972719E-2</v>
      </c>
      <c r="Q1202" s="233">
        <f t="shared" si="259"/>
        <v>-5.4916985951468711E-2</v>
      </c>
      <c r="R1202" s="233">
        <f t="shared" si="260"/>
        <v>0</v>
      </c>
      <c r="T1202" s="64">
        <f t="shared" si="261"/>
        <v>-1.0010010010010006E-2</v>
      </c>
    </row>
    <row r="1203" spans="1:20" s="64" customFormat="1" ht="13">
      <c r="A1203" s="426">
        <v>41201</v>
      </c>
      <c r="B1203" s="228">
        <v>1010</v>
      </c>
      <c r="C1203" s="293">
        <v>2217</v>
      </c>
      <c r="D1203" s="228">
        <v>879</v>
      </c>
      <c r="E1203" s="228">
        <v>732</v>
      </c>
      <c r="F1203" s="228">
        <v>445</v>
      </c>
      <c r="H1203" s="233">
        <f t="shared" si="251"/>
        <v>-0.5280373831775701</v>
      </c>
      <c r="I1203" s="233">
        <f t="shared" si="252"/>
        <v>-0.36164699107399945</v>
      </c>
      <c r="J1203" s="233">
        <f t="shared" si="253"/>
        <v>-0.5786193672099712</v>
      </c>
      <c r="K1203" s="233">
        <f t="shared" si="254"/>
        <v>-0.54590570719602982</v>
      </c>
      <c r="L1203" s="233">
        <f t="shared" si="255"/>
        <v>-0.4632086851628468</v>
      </c>
      <c r="N1203" s="233">
        <f t="shared" si="256"/>
        <v>9.0712742980561561E-2</v>
      </c>
      <c r="O1203" s="233">
        <f t="shared" si="257"/>
        <v>0.15830721003134796</v>
      </c>
      <c r="P1203" s="233">
        <f t="shared" si="258"/>
        <v>9.1848450057405284E-3</v>
      </c>
      <c r="Q1203" s="233">
        <f t="shared" si="259"/>
        <v>-5.6701030927835051E-2</v>
      </c>
      <c r="R1203" s="233">
        <f t="shared" si="260"/>
        <v>2.2522522522522522E-3</v>
      </c>
      <c r="T1203" s="64">
        <f t="shared" si="261"/>
        <v>2.123356926188058E-2</v>
      </c>
    </row>
    <row r="1204" spans="1:20" s="64" customFormat="1" ht="13">
      <c r="A1204" s="426">
        <v>41204</v>
      </c>
      <c r="B1204" s="228">
        <v>1037</v>
      </c>
      <c r="C1204" s="293">
        <v>2332</v>
      </c>
      <c r="D1204" s="228">
        <v>861</v>
      </c>
      <c r="E1204" s="228">
        <v>721</v>
      </c>
      <c r="F1204" s="228">
        <v>445</v>
      </c>
      <c r="H1204" s="233">
        <f t="shared" si="251"/>
        <v>-0.52012956964368351</v>
      </c>
      <c r="I1204" s="233">
        <f t="shared" si="252"/>
        <v>-0.34586255259467041</v>
      </c>
      <c r="J1204" s="233">
        <f t="shared" si="253"/>
        <v>-0.58163265306122447</v>
      </c>
      <c r="K1204" s="233">
        <f t="shared" si="254"/>
        <v>-0.55272952853598012</v>
      </c>
      <c r="L1204" s="233">
        <f t="shared" si="255"/>
        <v>-0.4619105199516324</v>
      </c>
      <c r="N1204" s="233">
        <f t="shared" si="256"/>
        <v>0.10201912858660998</v>
      </c>
      <c r="O1204" s="233">
        <f t="shared" si="257"/>
        <v>0.18979591836734694</v>
      </c>
      <c r="P1204" s="233">
        <f t="shared" si="258"/>
        <v>-2.7118644067796609E-2</v>
      </c>
      <c r="Q1204" s="233">
        <f t="shared" si="259"/>
        <v>-6.1197916666666664E-2</v>
      </c>
      <c r="R1204" s="233">
        <f t="shared" si="260"/>
        <v>2.2522522522522522E-3</v>
      </c>
      <c r="T1204" s="64">
        <f t="shared" si="261"/>
        <v>2.6732673267326756E-2</v>
      </c>
    </row>
    <row r="1205" spans="1:20" s="64" customFormat="1" ht="13">
      <c r="A1205" s="426">
        <v>41205</v>
      </c>
      <c r="B1205" s="228">
        <v>1109</v>
      </c>
      <c r="C1205" s="293">
        <v>2587</v>
      </c>
      <c r="D1205" s="228">
        <v>843</v>
      </c>
      <c r="E1205" s="228">
        <v>716</v>
      </c>
      <c r="F1205" s="228">
        <v>442</v>
      </c>
      <c r="H1205" s="233">
        <f t="shared" si="251"/>
        <v>-0.48490478402229448</v>
      </c>
      <c r="I1205" s="233">
        <f t="shared" si="252"/>
        <v>-0.27453729669097027</v>
      </c>
      <c r="J1205" s="233">
        <f t="shared" si="253"/>
        <v>-0.58390918065153008</v>
      </c>
      <c r="K1205" s="233">
        <f t="shared" si="254"/>
        <v>-0.55444928438083385</v>
      </c>
      <c r="L1205" s="233">
        <f t="shared" si="255"/>
        <v>-0.46489104116222763</v>
      </c>
      <c r="N1205" s="233">
        <f t="shared" si="256"/>
        <v>0.13047910295616719</v>
      </c>
      <c r="O1205" s="233">
        <f t="shared" si="257"/>
        <v>0.2301474084640989</v>
      </c>
      <c r="P1205" s="233">
        <f t="shared" si="258"/>
        <v>-6.7477876106194684E-2</v>
      </c>
      <c r="Q1205" s="233">
        <f t="shared" si="259"/>
        <v>-5.0397877984084884E-2</v>
      </c>
      <c r="R1205" s="233">
        <f t="shared" si="260"/>
        <v>-2.257336343115124E-3</v>
      </c>
      <c r="T1205" s="64">
        <f t="shared" si="261"/>
        <v>6.9431051108968189E-2</v>
      </c>
    </row>
    <row r="1206" spans="1:20" s="64" customFormat="1" ht="13">
      <c r="A1206" s="426">
        <v>41206</v>
      </c>
      <c r="B1206" s="228">
        <v>1088</v>
      </c>
      <c r="C1206" s="293">
        <v>2530</v>
      </c>
      <c r="D1206" s="228">
        <v>825</v>
      </c>
      <c r="E1206" s="228">
        <v>712</v>
      </c>
      <c r="F1206" s="228">
        <v>440</v>
      </c>
      <c r="H1206" s="233">
        <f t="shared" si="251"/>
        <v>-0.49465861588481191</v>
      </c>
      <c r="I1206" s="233">
        <f t="shared" si="252"/>
        <v>-0.29663608562691129</v>
      </c>
      <c r="J1206" s="233">
        <f t="shared" si="253"/>
        <v>-0.58729364682341167</v>
      </c>
      <c r="K1206" s="233">
        <f t="shared" si="254"/>
        <v>-0.55360501567398124</v>
      </c>
      <c r="L1206" s="233">
        <f t="shared" si="255"/>
        <v>-0.46406820950060901</v>
      </c>
      <c r="N1206" s="233">
        <f t="shared" si="256"/>
        <v>8.9089089089089094E-2</v>
      </c>
      <c r="O1206" s="233">
        <f t="shared" si="257"/>
        <v>0.1702127659574468</v>
      </c>
      <c r="P1206" s="233">
        <f t="shared" si="258"/>
        <v>-8.7389380530973448E-2</v>
      </c>
      <c r="Q1206" s="233">
        <f t="shared" si="259"/>
        <v>-4.5576407506702415E-2</v>
      </c>
      <c r="R1206" s="233">
        <f t="shared" si="260"/>
        <v>-6.7720090293453723E-3</v>
      </c>
      <c r="T1206" s="64">
        <f t="shared" si="261"/>
        <v>-1.8935978358881833E-2</v>
      </c>
    </row>
    <row r="1207" spans="1:20" s="64" customFormat="1" ht="13">
      <c r="A1207" s="426">
        <v>41207</v>
      </c>
      <c r="B1207" s="228">
        <v>1051</v>
      </c>
      <c r="C1207" s="293">
        <v>2432</v>
      </c>
      <c r="D1207" s="228">
        <v>811</v>
      </c>
      <c r="E1207" s="228">
        <v>706</v>
      </c>
      <c r="F1207" s="228">
        <v>437</v>
      </c>
      <c r="H1207" s="233">
        <f t="shared" si="251"/>
        <v>-0.51365108745950949</v>
      </c>
      <c r="I1207" s="233">
        <f t="shared" si="252"/>
        <v>-0.331500824628917</v>
      </c>
      <c r="J1207" s="233">
        <f t="shared" si="253"/>
        <v>-0.58957489878542513</v>
      </c>
      <c r="K1207" s="233">
        <f t="shared" si="254"/>
        <v>-0.55429292929292928</v>
      </c>
      <c r="L1207" s="233">
        <f t="shared" si="255"/>
        <v>-0.46772228989037756</v>
      </c>
      <c r="N1207" s="233">
        <f t="shared" si="256"/>
        <v>6.2689585439838214E-2</v>
      </c>
      <c r="O1207" s="233">
        <f t="shared" si="257"/>
        <v>0.13911007025761124</v>
      </c>
      <c r="P1207" s="233">
        <f t="shared" si="258"/>
        <v>-9.3854748603351953E-2</v>
      </c>
      <c r="Q1207" s="233">
        <f t="shared" si="259"/>
        <v>-4.5945945945945948E-2</v>
      </c>
      <c r="R1207" s="233">
        <f t="shared" si="260"/>
        <v>-1.5765765765765764E-2</v>
      </c>
      <c r="T1207" s="64">
        <f t="shared" si="261"/>
        <v>-3.4007352941176516E-2</v>
      </c>
    </row>
    <row r="1208" spans="1:20" s="64" customFormat="1" ht="13">
      <c r="A1208" s="426">
        <v>41208</v>
      </c>
      <c r="B1208" s="228">
        <v>1049</v>
      </c>
      <c r="C1208" s="293">
        <v>2451</v>
      </c>
      <c r="D1208" s="228">
        <v>804</v>
      </c>
      <c r="E1208" s="228">
        <v>699</v>
      </c>
      <c r="F1208" s="228">
        <v>434</v>
      </c>
      <c r="H1208" s="233">
        <f t="shared" si="251"/>
        <v>-0.51095571095571091</v>
      </c>
      <c r="I1208" s="233">
        <f t="shared" si="252"/>
        <v>-0.32142857142857145</v>
      </c>
      <c r="J1208" s="233">
        <f t="shared" si="253"/>
        <v>-0.59000509943906165</v>
      </c>
      <c r="K1208" s="233">
        <f t="shared" si="254"/>
        <v>-0.55506047103755574</v>
      </c>
      <c r="L1208" s="233">
        <f t="shared" si="255"/>
        <v>-0.46748466257668714</v>
      </c>
      <c r="N1208" s="233">
        <f t="shared" si="256"/>
        <v>3.8613861386138613E-2</v>
      </c>
      <c r="O1208" s="233">
        <f t="shared" si="257"/>
        <v>0.10554803788903924</v>
      </c>
      <c r="P1208" s="233">
        <f t="shared" si="258"/>
        <v>-8.5324232081911269E-2</v>
      </c>
      <c r="Q1208" s="233">
        <f t="shared" si="259"/>
        <v>-4.5081967213114756E-2</v>
      </c>
      <c r="R1208" s="233">
        <f t="shared" si="260"/>
        <v>-2.4719101123595506E-2</v>
      </c>
      <c r="T1208" s="64">
        <f t="shared" si="261"/>
        <v>-1.9029495718363432E-3</v>
      </c>
    </row>
    <row r="1209" spans="1:20" s="64" customFormat="1" ht="13">
      <c r="A1209" s="426">
        <v>41211</v>
      </c>
      <c r="B1209" s="228">
        <v>1048</v>
      </c>
      <c r="C1209" s="293">
        <v>2460</v>
      </c>
      <c r="D1209" s="228">
        <v>799</v>
      </c>
      <c r="E1209" s="228">
        <v>693</v>
      </c>
      <c r="F1209" s="228">
        <v>432</v>
      </c>
      <c r="H1209" s="233">
        <f t="shared" si="251"/>
        <v>-0.49880439980870395</v>
      </c>
      <c r="I1209" s="233">
        <f t="shared" si="252"/>
        <v>-0.29330652111462224</v>
      </c>
      <c r="J1209" s="233">
        <f t="shared" si="253"/>
        <v>-0.58920308483290484</v>
      </c>
      <c r="K1209" s="233">
        <f t="shared" si="254"/>
        <v>-0.55548428479794743</v>
      </c>
      <c r="L1209" s="233">
        <f t="shared" si="255"/>
        <v>-0.45864661654135336</v>
      </c>
      <c r="N1209" s="233">
        <f t="shared" si="256"/>
        <v>1.0607521697203472E-2</v>
      </c>
      <c r="O1209" s="233">
        <f t="shared" si="257"/>
        <v>5.4888507718696397E-2</v>
      </c>
      <c r="P1209" s="233">
        <f t="shared" si="258"/>
        <v>-7.2009291521486649E-2</v>
      </c>
      <c r="Q1209" s="233">
        <f t="shared" si="259"/>
        <v>-3.8834951456310676E-2</v>
      </c>
      <c r="R1209" s="233">
        <f t="shared" si="260"/>
        <v>-2.9213483146067417E-2</v>
      </c>
      <c r="T1209" s="64">
        <f t="shared" si="261"/>
        <v>-9.5328884652046142E-4</v>
      </c>
    </row>
    <row r="1210" spans="1:20" s="64" customFormat="1" ht="13">
      <c r="A1210" s="426">
        <v>41212</v>
      </c>
      <c r="B1210" s="228">
        <v>1043</v>
      </c>
      <c r="C1210" s="293">
        <v>2458</v>
      </c>
      <c r="D1210" s="228">
        <v>792</v>
      </c>
      <c r="E1210" s="228">
        <v>689</v>
      </c>
      <c r="F1210" s="228">
        <v>430</v>
      </c>
      <c r="H1210" s="233">
        <f t="shared" si="251"/>
        <v>-0.48315163528245786</v>
      </c>
      <c r="I1210" s="233">
        <f t="shared" si="252"/>
        <v>-0.24923640806353084</v>
      </c>
      <c r="J1210" s="233">
        <f t="shared" si="253"/>
        <v>-0.59154203197524502</v>
      </c>
      <c r="K1210" s="233">
        <f t="shared" si="254"/>
        <v>-0.55404530744336566</v>
      </c>
      <c r="L1210" s="233">
        <f t="shared" si="255"/>
        <v>-0.45292620865139949</v>
      </c>
      <c r="N1210" s="233">
        <f t="shared" si="256"/>
        <v>-5.9513074842200184E-2</v>
      </c>
      <c r="O1210" s="233">
        <f t="shared" si="257"/>
        <v>-4.9864708156165442E-2</v>
      </c>
      <c r="P1210" s="233">
        <f t="shared" si="258"/>
        <v>-6.0498220640569395E-2</v>
      </c>
      <c r="Q1210" s="233">
        <f t="shared" si="259"/>
        <v>-3.7709497206703912E-2</v>
      </c>
      <c r="R1210" s="233">
        <f t="shared" si="260"/>
        <v>-2.7149321266968326E-2</v>
      </c>
      <c r="T1210" s="64">
        <f t="shared" si="261"/>
        <v>-4.7709923664122078E-3</v>
      </c>
    </row>
    <row r="1211" spans="1:20" s="64" customFormat="1" ht="13">
      <c r="A1211" s="426">
        <v>41213</v>
      </c>
      <c r="B1211" s="228">
        <v>1026</v>
      </c>
      <c r="C1211" s="293">
        <v>2419</v>
      </c>
      <c r="D1211" s="228">
        <v>782</v>
      </c>
      <c r="E1211" s="228">
        <v>678</v>
      </c>
      <c r="F1211" s="228">
        <v>429</v>
      </c>
      <c r="H1211" s="233">
        <f t="shared" si="251"/>
        <v>-0.47786259541984732</v>
      </c>
      <c r="I1211" s="233">
        <f t="shared" si="252"/>
        <v>-0.22765006385696041</v>
      </c>
      <c r="J1211" s="233">
        <f t="shared" si="253"/>
        <v>-0.5950284826514759</v>
      </c>
      <c r="K1211" s="233">
        <f t="shared" si="254"/>
        <v>-0.5571521881123449</v>
      </c>
      <c r="L1211" s="233">
        <f t="shared" si="255"/>
        <v>-0.44929396662387677</v>
      </c>
      <c r="N1211" s="233">
        <f t="shared" si="256"/>
        <v>-5.6985294117647058E-2</v>
      </c>
      <c r="O1211" s="233">
        <f t="shared" si="257"/>
        <v>-4.3873517786561268E-2</v>
      </c>
      <c r="P1211" s="233">
        <f t="shared" si="258"/>
        <v>-5.2121212121212124E-2</v>
      </c>
      <c r="Q1211" s="233">
        <f t="shared" si="259"/>
        <v>-4.7752808988764044E-2</v>
      </c>
      <c r="R1211" s="233">
        <f t="shared" si="260"/>
        <v>-2.5000000000000001E-2</v>
      </c>
      <c r="T1211" s="64">
        <f t="shared" si="261"/>
        <v>-1.6299137104506256E-2</v>
      </c>
    </row>
    <row r="1212" spans="1:20" s="64" customFormat="1" ht="13">
      <c r="A1212" s="426">
        <v>41214</v>
      </c>
      <c r="B1212" s="228">
        <v>1000</v>
      </c>
      <c r="C1212" s="293">
        <v>2355</v>
      </c>
      <c r="D1212" s="228">
        <v>770</v>
      </c>
      <c r="E1212" s="228">
        <v>671</v>
      </c>
      <c r="F1212" s="228">
        <v>426</v>
      </c>
      <c r="H1212" s="233">
        <f t="shared" si="251"/>
        <v>-0.47698744769874479</v>
      </c>
      <c r="I1212" s="233">
        <f t="shared" si="252"/>
        <v>-0.21578421578421578</v>
      </c>
      <c r="J1212" s="233">
        <f t="shared" si="253"/>
        <v>-0.59728033472803344</v>
      </c>
      <c r="K1212" s="233">
        <f t="shared" si="254"/>
        <v>-0.55621693121693117</v>
      </c>
      <c r="L1212" s="233">
        <f t="shared" si="255"/>
        <v>-0.44675324675324674</v>
      </c>
      <c r="N1212" s="233">
        <f t="shared" si="256"/>
        <v>-4.8525214081826834E-2</v>
      </c>
      <c r="O1212" s="233">
        <f t="shared" si="257"/>
        <v>-3.1661184210526314E-2</v>
      </c>
      <c r="P1212" s="233">
        <f t="shared" si="258"/>
        <v>-5.0554870530209621E-2</v>
      </c>
      <c r="Q1212" s="233">
        <f t="shared" si="259"/>
        <v>-4.9575070821529746E-2</v>
      </c>
      <c r="R1212" s="233">
        <f t="shared" si="260"/>
        <v>-2.5171624713958809E-2</v>
      </c>
      <c r="T1212" s="64">
        <f t="shared" si="261"/>
        <v>-2.5341130604288553E-2</v>
      </c>
    </row>
    <row r="1213" spans="1:20" s="64" customFormat="1" ht="13">
      <c r="A1213" s="426">
        <v>41215</v>
      </c>
      <c r="B1213" s="228">
        <v>986</v>
      </c>
      <c r="C1213" s="293">
        <v>2304</v>
      </c>
      <c r="D1213" s="228">
        <v>766</v>
      </c>
      <c r="E1213" s="228">
        <v>669</v>
      </c>
      <c r="F1213" s="228">
        <v>422</v>
      </c>
      <c r="H1213" s="233">
        <f t="shared" si="251"/>
        <v>-0.46960731576116194</v>
      </c>
      <c r="I1213" s="233">
        <f t="shared" si="252"/>
        <v>-0.20715760495526497</v>
      </c>
      <c r="J1213" s="233">
        <f t="shared" si="253"/>
        <v>-0.594494441503441</v>
      </c>
      <c r="K1213" s="233">
        <f t="shared" si="254"/>
        <v>-0.54979811574697168</v>
      </c>
      <c r="L1213" s="233">
        <f t="shared" si="255"/>
        <v>-0.44031830238726788</v>
      </c>
      <c r="N1213" s="233">
        <f t="shared" si="256"/>
        <v>-6.0057197330791227E-2</v>
      </c>
      <c r="O1213" s="233">
        <f t="shared" si="257"/>
        <v>-5.9975520195838433E-2</v>
      </c>
      <c r="P1213" s="233">
        <f t="shared" si="258"/>
        <v>-4.7263681592039801E-2</v>
      </c>
      <c r="Q1213" s="233">
        <f t="shared" si="259"/>
        <v>-4.2918454935622317E-2</v>
      </c>
      <c r="R1213" s="233">
        <f t="shared" si="260"/>
        <v>-2.7649769585253458E-2</v>
      </c>
      <c r="T1213" s="64">
        <f t="shared" si="261"/>
        <v>-1.4000000000000012E-2</v>
      </c>
    </row>
    <row r="1214" spans="1:20" s="64" customFormat="1" ht="13">
      <c r="A1214" s="426">
        <v>41218</v>
      </c>
      <c r="B1214" s="228">
        <v>971</v>
      </c>
      <c r="C1214" s="293">
        <v>2261</v>
      </c>
      <c r="D1214" s="228">
        <v>757</v>
      </c>
      <c r="E1214" s="228">
        <v>662</v>
      </c>
      <c r="F1214" s="228">
        <v>419</v>
      </c>
      <c r="H1214" s="233">
        <f t="shared" si="251"/>
        <v>-0.46560264171711613</v>
      </c>
      <c r="I1214" s="233">
        <f t="shared" si="252"/>
        <v>-0.20077765995051255</v>
      </c>
      <c r="J1214" s="233">
        <f t="shared" si="253"/>
        <v>-0.59431939978563775</v>
      </c>
      <c r="K1214" s="233">
        <f t="shared" si="254"/>
        <v>-0.5440771349862259</v>
      </c>
      <c r="L1214" s="233">
        <f t="shared" si="255"/>
        <v>-0.43530997304582209</v>
      </c>
      <c r="N1214" s="233">
        <f t="shared" si="256"/>
        <v>-7.3473282442748089E-2</v>
      </c>
      <c r="O1214" s="233">
        <f t="shared" si="257"/>
        <v>-8.0894308943089424E-2</v>
      </c>
      <c r="P1214" s="233">
        <f t="shared" si="258"/>
        <v>-5.2565707133917394E-2</v>
      </c>
      <c r="Q1214" s="233">
        <f t="shared" si="259"/>
        <v>-4.4733044733044736E-2</v>
      </c>
      <c r="R1214" s="233">
        <f t="shared" si="260"/>
        <v>-3.0092592592592591E-2</v>
      </c>
      <c r="T1214" s="64">
        <f t="shared" si="261"/>
        <v>-1.5212981744421872E-2</v>
      </c>
    </row>
    <row r="1215" spans="1:20" s="64" customFormat="1" ht="13">
      <c r="A1215" s="426">
        <v>41219</v>
      </c>
      <c r="B1215" s="228">
        <v>947</v>
      </c>
      <c r="C1215" s="293">
        <v>2186</v>
      </c>
      <c r="D1215" s="228">
        <v>747</v>
      </c>
      <c r="E1215" s="228">
        <v>654</v>
      </c>
      <c r="F1215" s="228">
        <v>416</v>
      </c>
      <c r="H1215" s="233">
        <f t="shared" si="251"/>
        <v>-0.46917040358744394</v>
      </c>
      <c r="I1215" s="233">
        <f t="shared" si="252"/>
        <v>-0.21592539454806312</v>
      </c>
      <c r="J1215" s="233">
        <f t="shared" si="253"/>
        <v>-0.59313725490196079</v>
      </c>
      <c r="K1215" s="233">
        <f t="shared" si="254"/>
        <v>-0.54105263157894734</v>
      </c>
      <c r="L1215" s="233">
        <f t="shared" si="255"/>
        <v>-0.42857142857142855</v>
      </c>
      <c r="N1215" s="233">
        <f t="shared" si="256"/>
        <v>-9.2042186001917548E-2</v>
      </c>
      <c r="O1215" s="233">
        <f t="shared" si="257"/>
        <v>-0.11065907241659886</v>
      </c>
      <c r="P1215" s="233">
        <f t="shared" si="258"/>
        <v>-5.6818181818181816E-2</v>
      </c>
      <c r="Q1215" s="233">
        <f t="shared" si="259"/>
        <v>-5.0798258345428157E-2</v>
      </c>
      <c r="R1215" s="233">
        <f t="shared" si="260"/>
        <v>-3.255813953488372E-2</v>
      </c>
      <c r="T1215" s="64">
        <f t="shared" si="261"/>
        <v>-2.4716786817713721E-2</v>
      </c>
    </row>
    <row r="1216" spans="1:20" s="64" customFormat="1" ht="13">
      <c r="A1216" s="426">
        <v>41220</v>
      </c>
      <c r="B1216" s="228">
        <v>916</v>
      </c>
      <c r="C1216" s="293">
        <v>2098</v>
      </c>
      <c r="D1216" s="228">
        <v>737</v>
      </c>
      <c r="E1216" s="228">
        <v>647</v>
      </c>
      <c r="F1216" s="228">
        <v>412</v>
      </c>
      <c r="H1216" s="233">
        <f t="shared" si="251"/>
        <v>-0.48131370328425821</v>
      </c>
      <c r="I1216" s="233">
        <f t="shared" si="252"/>
        <v>-0.24505217704210147</v>
      </c>
      <c r="J1216" s="233">
        <f t="shared" si="253"/>
        <v>-0.59304251794588625</v>
      </c>
      <c r="K1216" s="233">
        <f t="shared" si="254"/>
        <v>-0.53917378917378922</v>
      </c>
      <c r="L1216" s="233">
        <f t="shared" si="255"/>
        <v>-0.42538354253835425</v>
      </c>
      <c r="N1216" s="233">
        <f t="shared" si="256"/>
        <v>-0.10721247563352826</v>
      </c>
      <c r="O1216" s="233">
        <f t="shared" si="257"/>
        <v>-0.13269946258784621</v>
      </c>
      <c r="P1216" s="233">
        <f t="shared" si="258"/>
        <v>-5.754475703324808E-2</v>
      </c>
      <c r="Q1216" s="233">
        <f t="shared" si="259"/>
        <v>-4.5722713864306784E-2</v>
      </c>
      <c r="R1216" s="233">
        <f t="shared" si="260"/>
        <v>-3.9627039627039624E-2</v>
      </c>
      <c r="T1216" s="64">
        <f t="shared" si="261"/>
        <v>-3.2734952481520585E-2</v>
      </c>
    </row>
    <row r="1217" spans="1:20" s="64" customFormat="1" ht="13">
      <c r="A1217" s="426">
        <v>41221</v>
      </c>
      <c r="B1217" s="228">
        <v>916</v>
      </c>
      <c r="C1217" s="293">
        <v>2119</v>
      </c>
      <c r="D1217" s="228">
        <v>726</v>
      </c>
      <c r="E1217" s="228">
        <v>644</v>
      </c>
      <c r="F1217" s="228">
        <v>409</v>
      </c>
      <c r="H1217" s="233">
        <f t="shared" si="251"/>
        <v>-0.47924957362137577</v>
      </c>
      <c r="I1217" s="233">
        <f t="shared" si="252"/>
        <v>-0.24938009210060219</v>
      </c>
      <c r="J1217" s="233">
        <f t="shared" si="253"/>
        <v>-0.59373251259093451</v>
      </c>
      <c r="K1217" s="233">
        <f t="shared" si="254"/>
        <v>-0.52681851579720795</v>
      </c>
      <c r="L1217" s="233">
        <f t="shared" si="255"/>
        <v>-0.41985815602836879</v>
      </c>
      <c r="N1217" s="233">
        <f t="shared" si="256"/>
        <v>-8.4000000000000005E-2</v>
      </c>
      <c r="O1217" s="233">
        <f t="shared" si="257"/>
        <v>-0.10021231422505308</v>
      </c>
      <c r="P1217" s="233">
        <f t="shared" si="258"/>
        <v>-5.7142857142857141E-2</v>
      </c>
      <c r="Q1217" s="233">
        <f t="shared" si="259"/>
        <v>-4.0238450074515646E-2</v>
      </c>
      <c r="R1217" s="233">
        <f t="shared" si="260"/>
        <v>-3.9906103286384977E-2</v>
      </c>
      <c r="T1217" s="64">
        <f t="shared" si="261"/>
        <v>0</v>
      </c>
    </row>
    <row r="1218" spans="1:20" s="64" customFormat="1" ht="13">
      <c r="A1218" s="426">
        <v>41222</v>
      </c>
      <c r="B1218" s="228">
        <v>940</v>
      </c>
      <c r="C1218" s="293">
        <v>2203</v>
      </c>
      <c r="D1218" s="228">
        <v>722</v>
      </c>
      <c r="E1218" s="228">
        <v>649</v>
      </c>
      <c r="F1218" s="228">
        <v>407</v>
      </c>
      <c r="H1218" s="233">
        <f t="shared" si="251"/>
        <v>-0.47835738068812433</v>
      </c>
      <c r="I1218" s="233">
        <f t="shared" si="252"/>
        <v>-0.26394921483461409</v>
      </c>
      <c r="J1218" s="233">
        <f t="shared" si="253"/>
        <v>-0.59209039548022602</v>
      </c>
      <c r="K1218" s="233">
        <f t="shared" si="254"/>
        <v>-0.5142215568862275</v>
      </c>
      <c r="L1218" s="233">
        <f t="shared" si="255"/>
        <v>-0.41354466858789624</v>
      </c>
      <c r="N1218" s="233">
        <f t="shared" si="256"/>
        <v>-4.665314401622718E-2</v>
      </c>
      <c r="O1218" s="233">
        <f t="shared" si="257"/>
        <v>-4.3836805555555552E-2</v>
      </c>
      <c r="P1218" s="233">
        <f t="shared" si="258"/>
        <v>-5.7441253263707574E-2</v>
      </c>
      <c r="Q1218" s="233">
        <f t="shared" si="259"/>
        <v>-2.9895366218236172E-2</v>
      </c>
      <c r="R1218" s="233">
        <f t="shared" si="260"/>
        <v>-3.5545023696682464E-2</v>
      </c>
      <c r="T1218" s="64">
        <f t="shared" si="261"/>
        <v>2.6200873362445476E-2</v>
      </c>
    </row>
    <row r="1219" spans="1:20" s="64" customFormat="1" ht="13">
      <c r="A1219" s="426">
        <v>41225</v>
      </c>
      <c r="B1219" s="228">
        <v>965</v>
      </c>
      <c r="C1219" s="293">
        <v>2283</v>
      </c>
      <c r="D1219" s="228">
        <v>720</v>
      </c>
      <c r="E1219" s="228">
        <v>652</v>
      </c>
      <c r="F1219" s="228">
        <v>405</v>
      </c>
      <c r="H1219" s="233">
        <f t="shared" si="251"/>
        <v>-0.47554347826086957</v>
      </c>
      <c r="I1219" s="233">
        <f t="shared" si="252"/>
        <v>-0.27798861480075904</v>
      </c>
      <c r="J1219" s="233">
        <f t="shared" si="253"/>
        <v>-0.59114139693356049</v>
      </c>
      <c r="K1219" s="233">
        <f t="shared" si="254"/>
        <v>-0.50940556809631299</v>
      </c>
      <c r="L1219" s="233">
        <f t="shared" si="255"/>
        <v>-0.40702781844802344</v>
      </c>
      <c r="N1219" s="233">
        <f t="shared" si="256"/>
        <v>-6.1791967044284241E-3</v>
      </c>
      <c r="O1219" s="233">
        <f t="shared" si="257"/>
        <v>9.7302078726227339E-3</v>
      </c>
      <c r="P1219" s="233">
        <f t="shared" si="258"/>
        <v>-4.8877146631439897E-2</v>
      </c>
      <c r="Q1219" s="233">
        <f t="shared" si="259"/>
        <v>-1.5105740181268883E-2</v>
      </c>
      <c r="R1219" s="233">
        <f t="shared" si="260"/>
        <v>-3.3412887828162291E-2</v>
      </c>
      <c r="T1219" s="64">
        <f t="shared" si="261"/>
        <v>2.659574468085113E-2</v>
      </c>
    </row>
    <row r="1220" spans="1:20" s="64" customFormat="1" ht="13">
      <c r="A1220" s="426">
        <v>41226</v>
      </c>
      <c r="B1220" s="228">
        <v>985</v>
      </c>
      <c r="C1220" s="293">
        <v>2327</v>
      </c>
      <c r="D1220" s="228">
        <v>732</v>
      </c>
      <c r="E1220" s="228">
        <v>653</v>
      </c>
      <c r="F1220" s="228">
        <v>405</v>
      </c>
      <c r="H1220" s="233">
        <f t="shared" si="251"/>
        <v>-0.46321525885558584</v>
      </c>
      <c r="I1220" s="233">
        <f t="shared" si="252"/>
        <v>-0.26126984126984126</v>
      </c>
      <c r="J1220" s="233">
        <f t="shared" si="253"/>
        <v>-0.58432708688245316</v>
      </c>
      <c r="K1220" s="233">
        <f t="shared" si="254"/>
        <v>-0.50679758308157097</v>
      </c>
      <c r="L1220" s="233">
        <f t="shared" si="255"/>
        <v>-0.4</v>
      </c>
      <c r="N1220" s="233">
        <f t="shared" si="256"/>
        <v>4.0126715945089757E-2</v>
      </c>
      <c r="O1220" s="233">
        <f t="shared" si="257"/>
        <v>6.4501372369624888E-2</v>
      </c>
      <c r="P1220" s="233">
        <f t="shared" si="258"/>
        <v>-2.0080321285140562E-2</v>
      </c>
      <c r="Q1220" s="233">
        <f t="shared" si="259"/>
        <v>-1.5290519877675841E-3</v>
      </c>
      <c r="R1220" s="233">
        <f t="shared" si="260"/>
        <v>-2.6442307692307692E-2</v>
      </c>
      <c r="T1220" s="64">
        <f t="shared" si="261"/>
        <v>2.0725388601036343E-2</v>
      </c>
    </row>
    <row r="1221" spans="1:20" s="64" customFormat="1" ht="13">
      <c r="A1221" s="426">
        <v>41227</v>
      </c>
      <c r="B1221" s="228">
        <v>1011</v>
      </c>
      <c r="C1221" s="293">
        <v>2375</v>
      </c>
      <c r="D1221" s="228">
        <v>774</v>
      </c>
      <c r="E1221" s="228">
        <v>655</v>
      </c>
      <c r="F1221" s="228">
        <v>402</v>
      </c>
      <c r="H1221" s="233">
        <f t="shared" si="251"/>
        <v>-0.44389438943894388</v>
      </c>
      <c r="I1221" s="233">
        <f t="shared" si="252"/>
        <v>-0.22914638104511523</v>
      </c>
      <c r="J1221" s="233">
        <f t="shared" si="253"/>
        <v>-0.56097560975609762</v>
      </c>
      <c r="K1221" s="233">
        <f t="shared" si="254"/>
        <v>-0.50603318250377072</v>
      </c>
      <c r="L1221" s="233">
        <f t="shared" si="255"/>
        <v>-0.39820359281437123</v>
      </c>
      <c r="N1221" s="233">
        <f t="shared" si="256"/>
        <v>0.10371179039301311</v>
      </c>
      <c r="O1221" s="233">
        <f t="shared" si="257"/>
        <v>0.13203050524308865</v>
      </c>
      <c r="P1221" s="233">
        <f t="shared" si="258"/>
        <v>5.0203527815468114E-2</v>
      </c>
      <c r="Q1221" s="233">
        <f t="shared" si="259"/>
        <v>1.2364760432766615E-2</v>
      </c>
      <c r="R1221" s="233">
        <f t="shared" si="260"/>
        <v>-2.4271844660194174E-2</v>
      </c>
      <c r="T1221" s="64">
        <f t="shared" si="261"/>
        <v>2.6395939086294451E-2</v>
      </c>
    </row>
    <row r="1222" spans="1:20" s="64" customFormat="1" ht="13">
      <c r="A1222" s="426">
        <v>41228</v>
      </c>
      <c r="B1222" s="228">
        <v>1024</v>
      </c>
      <c r="C1222" s="293">
        <v>2350</v>
      </c>
      <c r="D1222" s="228">
        <v>846</v>
      </c>
      <c r="E1222" s="228">
        <v>664</v>
      </c>
      <c r="F1222" s="228">
        <v>403</v>
      </c>
      <c r="H1222" s="233">
        <f t="shared" si="251"/>
        <v>-0.44528710725893822</v>
      </c>
      <c r="I1222" s="233">
        <f t="shared" si="252"/>
        <v>-0.24388674388674389</v>
      </c>
      <c r="J1222" s="233">
        <f t="shared" si="253"/>
        <v>-0.52176370830977958</v>
      </c>
      <c r="K1222" s="233">
        <f t="shared" si="254"/>
        <v>-0.50595238095238093</v>
      </c>
      <c r="L1222" s="233">
        <f t="shared" si="255"/>
        <v>-0.39307228915662651</v>
      </c>
      <c r="N1222" s="233">
        <f t="shared" si="256"/>
        <v>0.11790393013100436</v>
      </c>
      <c r="O1222" s="233">
        <f t="shared" si="257"/>
        <v>0.10901368570080226</v>
      </c>
      <c r="P1222" s="233">
        <f t="shared" si="258"/>
        <v>0.16528925619834711</v>
      </c>
      <c r="Q1222" s="233">
        <f t="shared" si="259"/>
        <v>3.1055900621118012E-2</v>
      </c>
      <c r="R1222" s="233">
        <f t="shared" si="260"/>
        <v>-1.4669926650366748E-2</v>
      </c>
      <c r="T1222" s="64">
        <f t="shared" si="261"/>
        <v>1.285855588526208E-2</v>
      </c>
    </row>
    <row r="1223" spans="1:20" s="64" customFormat="1" ht="13">
      <c r="A1223" s="426">
        <v>41229</v>
      </c>
      <c r="B1223" s="228">
        <v>1036</v>
      </c>
      <c r="C1223" s="293">
        <v>2347</v>
      </c>
      <c r="D1223" s="228">
        <v>886</v>
      </c>
      <c r="E1223" s="228">
        <v>674</v>
      </c>
      <c r="F1223" s="228">
        <v>405</v>
      </c>
      <c r="H1223" s="233">
        <f t="shared" si="251"/>
        <v>-0.45010615711252655</v>
      </c>
      <c r="I1223" s="233">
        <f t="shared" si="252"/>
        <v>-0.27179646292274279</v>
      </c>
      <c r="J1223" s="233">
        <f t="shared" si="253"/>
        <v>-0.50336322869955152</v>
      </c>
      <c r="K1223" s="233">
        <f t="shared" si="254"/>
        <v>-0.50294985250737467</v>
      </c>
      <c r="L1223" s="233">
        <f t="shared" si="255"/>
        <v>-0.38729198184568836</v>
      </c>
      <c r="N1223" s="233">
        <f t="shared" si="256"/>
        <v>0.10212765957446808</v>
      </c>
      <c r="O1223" s="233">
        <f t="shared" si="257"/>
        <v>6.5365410803449847E-2</v>
      </c>
      <c r="P1223" s="233">
        <f t="shared" si="258"/>
        <v>0.22714681440443213</v>
      </c>
      <c r="Q1223" s="233">
        <f t="shared" si="259"/>
        <v>3.8520801232665637E-2</v>
      </c>
      <c r="R1223" s="233">
        <f t="shared" si="260"/>
        <v>-4.9140049140049139E-3</v>
      </c>
      <c r="T1223" s="64">
        <f t="shared" si="261"/>
        <v>1.171875E-2</v>
      </c>
    </row>
    <row r="1224" spans="1:20" s="64" customFormat="1" ht="13">
      <c r="A1224" s="426">
        <v>41232</v>
      </c>
      <c r="B1224" s="228">
        <v>1054</v>
      </c>
      <c r="C1224" s="293">
        <v>2369</v>
      </c>
      <c r="D1224" s="228">
        <v>902</v>
      </c>
      <c r="E1224" s="228">
        <v>687</v>
      </c>
      <c r="F1224" s="228">
        <v>407</v>
      </c>
      <c r="H1224" s="233">
        <f t="shared" si="251"/>
        <v>-0.44467860906217072</v>
      </c>
      <c r="I1224" s="233">
        <f t="shared" si="252"/>
        <v>-0.2728667894413751</v>
      </c>
      <c r="J1224" s="233">
        <f t="shared" si="253"/>
        <v>-0.50055370985603542</v>
      </c>
      <c r="K1224" s="233">
        <f t="shared" si="254"/>
        <v>-0.49780701754385964</v>
      </c>
      <c r="L1224" s="233">
        <f t="shared" si="255"/>
        <v>-0.38333333333333336</v>
      </c>
      <c r="N1224" s="233">
        <f t="shared" si="256"/>
        <v>9.2227979274611405E-2</v>
      </c>
      <c r="O1224" s="233">
        <f t="shared" si="257"/>
        <v>3.7669732807709154E-2</v>
      </c>
      <c r="P1224" s="233">
        <f t="shared" si="258"/>
        <v>0.25277777777777777</v>
      </c>
      <c r="Q1224" s="233">
        <f t="shared" si="259"/>
        <v>5.3680981595092027E-2</v>
      </c>
      <c r="R1224" s="233">
        <f t="shared" si="260"/>
        <v>4.9382716049382715E-3</v>
      </c>
      <c r="T1224" s="64">
        <f t="shared" si="261"/>
        <v>1.7374517374517451E-2</v>
      </c>
    </row>
    <row r="1225" spans="1:20" s="64" customFormat="1" ht="13">
      <c r="A1225" s="426">
        <v>41233</v>
      </c>
      <c r="B1225" s="228">
        <v>1066</v>
      </c>
      <c r="C1225" s="293">
        <v>2367</v>
      </c>
      <c r="D1225" s="228">
        <v>933</v>
      </c>
      <c r="E1225" s="228">
        <v>695</v>
      </c>
      <c r="F1225" s="228">
        <v>409</v>
      </c>
      <c r="H1225" s="233">
        <f t="shared" si="251"/>
        <v>-0.43746701846965697</v>
      </c>
      <c r="I1225" s="233">
        <f t="shared" si="252"/>
        <v>-0.26831530139103554</v>
      </c>
      <c r="J1225" s="233">
        <f t="shared" si="253"/>
        <v>-0.49044238121245221</v>
      </c>
      <c r="K1225" s="233">
        <f t="shared" si="254"/>
        <v>-0.49674149167270093</v>
      </c>
      <c r="L1225" s="233">
        <f t="shared" si="255"/>
        <v>-0.38124054462934948</v>
      </c>
      <c r="N1225" s="233">
        <f t="shared" si="256"/>
        <v>8.223350253807106E-2</v>
      </c>
      <c r="O1225" s="233">
        <f t="shared" si="257"/>
        <v>1.7189514396218308E-2</v>
      </c>
      <c r="P1225" s="233">
        <f t="shared" si="258"/>
        <v>0.27459016393442626</v>
      </c>
      <c r="Q1225" s="233">
        <f t="shared" si="259"/>
        <v>6.4318529862174581E-2</v>
      </c>
      <c r="R1225" s="233">
        <f t="shared" si="260"/>
        <v>9.876543209876543E-3</v>
      </c>
      <c r="T1225" s="64">
        <f t="shared" si="261"/>
        <v>1.1385199240986799E-2</v>
      </c>
    </row>
    <row r="1226" spans="1:20" s="64" customFormat="1" ht="13">
      <c r="A1226" s="426">
        <v>41234</v>
      </c>
      <c r="B1226" s="228">
        <v>1073</v>
      </c>
      <c r="C1226" s="293">
        <v>2335</v>
      </c>
      <c r="D1226" s="228">
        <v>963</v>
      </c>
      <c r="E1226" s="228">
        <v>706</v>
      </c>
      <c r="F1226" s="228">
        <v>416</v>
      </c>
      <c r="H1226" s="233">
        <f t="shared" si="251"/>
        <v>-0.42742796157950907</v>
      </c>
      <c r="I1226" s="233">
        <f t="shared" si="252"/>
        <v>-0.26756587202007526</v>
      </c>
      <c r="J1226" s="233">
        <f t="shared" si="253"/>
        <v>-0.47663043478260869</v>
      </c>
      <c r="K1226" s="233">
        <f t="shared" si="254"/>
        <v>-0.48951554591467822</v>
      </c>
      <c r="L1226" s="233">
        <f t="shared" si="255"/>
        <v>-0.36874051593323215</v>
      </c>
      <c r="N1226" s="233">
        <f t="shared" si="256"/>
        <v>6.1325420375865483E-2</v>
      </c>
      <c r="O1226" s="233">
        <f t="shared" si="257"/>
        <v>-1.6842105263157894E-2</v>
      </c>
      <c r="P1226" s="233">
        <f t="shared" si="258"/>
        <v>0.2441860465116279</v>
      </c>
      <c r="Q1226" s="233">
        <f t="shared" si="259"/>
        <v>7.786259541984733E-2</v>
      </c>
      <c r="R1226" s="233">
        <f t="shared" si="260"/>
        <v>3.482587064676617E-2</v>
      </c>
      <c r="T1226" s="64">
        <f t="shared" si="261"/>
        <v>6.5666041275798115E-3</v>
      </c>
    </row>
    <row r="1227" spans="1:20" s="64" customFormat="1" ht="13">
      <c r="A1227" s="426">
        <v>41235</v>
      </c>
      <c r="B1227" s="228">
        <v>1084</v>
      </c>
      <c r="C1227" s="293">
        <v>2318</v>
      </c>
      <c r="D1227" s="228">
        <v>991</v>
      </c>
      <c r="E1227" s="228">
        <v>716</v>
      </c>
      <c r="F1227" s="228">
        <v>424</v>
      </c>
      <c r="H1227" s="233">
        <f t="shared" si="251"/>
        <v>-0.41531823085221142</v>
      </c>
      <c r="I1227" s="233">
        <f t="shared" si="252"/>
        <v>-0.26319135410044503</v>
      </c>
      <c r="J1227" s="233">
        <f t="shared" si="253"/>
        <v>-0.46374458874458874</v>
      </c>
      <c r="K1227" s="233">
        <f t="shared" si="254"/>
        <v>-0.48340548340548339</v>
      </c>
      <c r="L1227" s="233">
        <f t="shared" si="255"/>
        <v>-0.35267175572519083</v>
      </c>
      <c r="N1227" s="233">
        <f t="shared" si="256"/>
        <v>5.859375E-2</v>
      </c>
      <c r="O1227" s="233">
        <f t="shared" si="257"/>
        <v>-1.3617021276595745E-2</v>
      </c>
      <c r="P1227" s="233">
        <f t="shared" si="258"/>
        <v>0.17139479905437352</v>
      </c>
      <c r="Q1227" s="233">
        <f t="shared" si="259"/>
        <v>7.8313253012048195E-2</v>
      </c>
      <c r="R1227" s="233">
        <f t="shared" si="260"/>
        <v>5.2109181141439205E-2</v>
      </c>
      <c r="T1227" s="64">
        <f t="shared" si="261"/>
        <v>1.0251630941286116E-2</v>
      </c>
    </row>
    <row r="1228" spans="1:20" s="64" customFormat="1" ht="13">
      <c r="A1228" s="426">
        <v>41236</v>
      </c>
      <c r="B1228" s="228">
        <v>1090</v>
      </c>
      <c r="C1228" s="293">
        <v>2288</v>
      </c>
      <c r="D1228" s="228">
        <v>1013</v>
      </c>
      <c r="E1228" s="228">
        <v>724</v>
      </c>
      <c r="F1228" s="228">
        <v>431</v>
      </c>
      <c r="H1228" s="233">
        <f t="shared" si="251"/>
        <v>-0.40437158469945356</v>
      </c>
      <c r="I1228" s="233">
        <f t="shared" si="252"/>
        <v>-0.25786571521245538</v>
      </c>
      <c r="J1228" s="233">
        <f t="shared" si="253"/>
        <v>-0.44975556762629004</v>
      </c>
      <c r="K1228" s="233">
        <f t="shared" si="254"/>
        <v>-0.47687861271676302</v>
      </c>
      <c r="L1228" s="233">
        <f t="shared" si="255"/>
        <v>-0.3359013867488444</v>
      </c>
      <c r="N1228" s="233">
        <f t="shared" si="256"/>
        <v>5.2123552123552123E-2</v>
      </c>
      <c r="O1228" s="233">
        <f t="shared" si="257"/>
        <v>-2.5138474648487431E-2</v>
      </c>
      <c r="P1228" s="233">
        <f t="shared" si="258"/>
        <v>0.14334085778781039</v>
      </c>
      <c r="Q1228" s="233">
        <f t="shared" si="259"/>
        <v>7.418397626112759E-2</v>
      </c>
      <c r="R1228" s="233">
        <f t="shared" si="260"/>
        <v>6.4197530864197536E-2</v>
      </c>
      <c r="T1228" s="64">
        <f t="shared" si="261"/>
        <v>5.5350553505535416E-3</v>
      </c>
    </row>
    <row r="1229" spans="1:20" s="64" customFormat="1" ht="13">
      <c r="A1229" s="426">
        <v>41239</v>
      </c>
      <c r="B1229" s="228">
        <v>1094</v>
      </c>
      <c r="C1229" s="293">
        <v>2277</v>
      </c>
      <c r="D1229" s="228">
        <v>1021</v>
      </c>
      <c r="E1229" s="228">
        <v>732</v>
      </c>
      <c r="F1229" s="228">
        <v>434</v>
      </c>
      <c r="H1229" s="233">
        <f t="shared" ref="H1229:H1234" si="262">(B1229-B978)/B978</f>
        <v>-0.39691289966923926</v>
      </c>
      <c r="I1229" s="233">
        <f t="shared" ref="I1229:I1234" si="263">(C1229-C978)/C978</f>
        <v>-0.25147928994082841</v>
      </c>
      <c r="J1229" s="233">
        <f t="shared" ref="J1229:J1234" si="264">(D1229-D978)/D978</f>
        <v>-0.43962678375411635</v>
      </c>
      <c r="K1229" s="233">
        <f t="shared" ref="K1229:K1234" si="265">(E1229-E978)/E978</f>
        <v>-0.47033285094066568</v>
      </c>
      <c r="L1229" s="233">
        <f t="shared" ref="L1229:L1234" si="266">(F1229-F978)/F978</f>
        <v>-0.32503888024883359</v>
      </c>
      <c r="N1229" s="233">
        <f t="shared" ref="N1229:N1234" si="267">((B1229-(LOOKUP(A1224,B1224)))/(LOOKUP(A1224,B1224)))</f>
        <v>3.7950664136622389E-2</v>
      </c>
      <c r="O1229" s="233">
        <f t="shared" ref="O1229:O1234" si="268">((C1229-(LOOKUP(A1224,C1224)))/(LOOKUP(A1224,C1224)))</f>
        <v>-3.8834951456310676E-2</v>
      </c>
      <c r="P1229" s="233">
        <f t="shared" ref="P1229:P1234" si="269">((D1229-(LOOKUP(A1224,D1224)))/(LOOKUP(A1224,D1224)))</f>
        <v>0.1319290465631929</v>
      </c>
      <c r="Q1229" s="233">
        <f t="shared" ref="Q1229:Q1234" si="270">((E1229-(LOOKUP(A1224,E1224)))/(LOOKUP(A1224,E1224)))</f>
        <v>6.5502183406113537E-2</v>
      </c>
      <c r="R1229" s="233">
        <f t="shared" ref="R1229:R1234" si="271">((F1229-(LOOKUP(A1224,F1224)))/(LOOKUP(A1224,F1224)))</f>
        <v>6.6339066339066333E-2</v>
      </c>
      <c r="T1229" s="64">
        <f t="shared" ref="T1229:T1234" si="272">B1229/B1228-1</f>
        <v>3.669724770642091E-3</v>
      </c>
    </row>
    <row r="1230" spans="1:20" s="64" customFormat="1" ht="13">
      <c r="A1230" s="426">
        <v>41240</v>
      </c>
      <c r="B1230" s="228">
        <v>1097</v>
      </c>
      <c r="C1230" s="293">
        <v>2275</v>
      </c>
      <c r="D1230" s="228">
        <v>1023</v>
      </c>
      <c r="E1230" s="228">
        <v>742</v>
      </c>
      <c r="F1230" s="228">
        <v>438</v>
      </c>
      <c r="H1230" s="233">
        <f t="shared" si="262"/>
        <v>-0.39291643608190369</v>
      </c>
      <c r="I1230" s="233">
        <f t="shared" si="263"/>
        <v>-0.25385372253197769</v>
      </c>
      <c r="J1230" s="233">
        <f t="shared" si="264"/>
        <v>-0.42976588628762541</v>
      </c>
      <c r="K1230" s="233">
        <f t="shared" si="265"/>
        <v>-0.46231884057971012</v>
      </c>
      <c r="L1230" s="233">
        <f t="shared" si="266"/>
        <v>-0.31455399061032863</v>
      </c>
      <c r="N1230" s="233">
        <f t="shared" si="267"/>
        <v>2.9080675422138838E-2</v>
      </c>
      <c r="O1230" s="233">
        <f t="shared" si="268"/>
        <v>-3.8867765103506549E-2</v>
      </c>
      <c r="P1230" s="233">
        <f t="shared" si="269"/>
        <v>9.6463022508038579E-2</v>
      </c>
      <c r="Q1230" s="233">
        <f t="shared" si="270"/>
        <v>6.7625899280575538E-2</v>
      </c>
      <c r="R1230" s="233">
        <f t="shared" si="271"/>
        <v>7.090464547677261E-2</v>
      </c>
      <c r="T1230" s="64">
        <f t="shared" si="272"/>
        <v>2.7422303473492171E-3</v>
      </c>
    </row>
    <row r="1231" spans="1:20" s="64" customFormat="1" ht="13">
      <c r="A1231" s="426">
        <v>41241</v>
      </c>
      <c r="B1231" s="228">
        <v>1104</v>
      </c>
      <c r="C1231" s="293">
        <v>2275</v>
      </c>
      <c r="D1231" s="228">
        <v>1009</v>
      </c>
      <c r="E1231" s="228">
        <v>751</v>
      </c>
      <c r="F1231" s="228">
        <v>442</v>
      </c>
      <c r="H1231" s="233">
        <f t="shared" si="262"/>
        <v>-0.38971807628524047</v>
      </c>
      <c r="I1231" s="233">
        <f t="shared" si="263"/>
        <v>-0.26208238728511191</v>
      </c>
      <c r="J1231" s="233">
        <f t="shared" si="264"/>
        <v>-0.42994350282485877</v>
      </c>
      <c r="K1231" s="233">
        <f t="shared" si="265"/>
        <v>-0.45500725689404936</v>
      </c>
      <c r="L1231" s="233">
        <f t="shared" si="266"/>
        <v>-0.30393700787401573</v>
      </c>
      <c r="N1231" s="233">
        <f t="shared" si="267"/>
        <v>2.8890959925442685E-2</v>
      </c>
      <c r="O1231" s="233">
        <f t="shared" si="268"/>
        <v>-2.569593147751606E-2</v>
      </c>
      <c r="P1231" s="233">
        <f t="shared" si="269"/>
        <v>4.7767393561786088E-2</v>
      </c>
      <c r="Q1231" s="233">
        <f t="shared" si="270"/>
        <v>6.3739376770538245E-2</v>
      </c>
      <c r="R1231" s="233">
        <f t="shared" si="271"/>
        <v>6.25E-2</v>
      </c>
      <c r="T1231" s="64">
        <f t="shared" si="272"/>
        <v>6.3810391978122993E-3</v>
      </c>
    </row>
    <row r="1232" spans="1:20" s="64" customFormat="1" ht="13">
      <c r="A1232" s="426">
        <v>41242</v>
      </c>
      <c r="B1232" s="228">
        <v>1097</v>
      </c>
      <c r="C1232" s="293">
        <v>2241</v>
      </c>
      <c r="D1232" s="228">
        <v>994</v>
      </c>
      <c r="E1232" s="228">
        <v>760</v>
      </c>
      <c r="F1232" s="228">
        <v>446</v>
      </c>
      <c r="H1232" s="233">
        <f t="shared" si="262"/>
        <v>-0.39989059080962802</v>
      </c>
      <c r="I1232" s="233">
        <f t="shared" si="263"/>
        <v>-0.29924953095684803</v>
      </c>
      <c r="J1232" s="233">
        <f t="shared" si="264"/>
        <v>-0.432</v>
      </c>
      <c r="K1232" s="233">
        <f t="shared" si="265"/>
        <v>-0.44363103953147875</v>
      </c>
      <c r="L1232" s="233">
        <f t="shared" si="266"/>
        <v>-0.29318541996830427</v>
      </c>
      <c r="N1232" s="233">
        <f t="shared" si="267"/>
        <v>1.1992619926199263E-2</v>
      </c>
      <c r="O1232" s="233">
        <f t="shared" si="268"/>
        <v>-3.3218291630716136E-2</v>
      </c>
      <c r="P1232" s="233">
        <f t="shared" si="269"/>
        <v>3.0272452068617556E-3</v>
      </c>
      <c r="Q1232" s="233">
        <f t="shared" si="270"/>
        <v>6.1452513966480445E-2</v>
      </c>
      <c r="R1232" s="233">
        <f t="shared" si="271"/>
        <v>5.1886792452830191E-2</v>
      </c>
      <c r="T1232" s="64">
        <f t="shared" si="272"/>
        <v>-6.3405797101449002E-3</v>
      </c>
    </row>
    <row r="1233" spans="1:20" s="64" customFormat="1" ht="13">
      <c r="A1233" s="426">
        <v>41243</v>
      </c>
      <c r="B1233" s="228">
        <v>1086</v>
      </c>
      <c r="C1233" s="293">
        <v>2199</v>
      </c>
      <c r="D1233" s="228">
        <v>980</v>
      </c>
      <c r="E1233" s="228">
        <v>766</v>
      </c>
      <c r="F1233" s="228">
        <v>448</v>
      </c>
      <c r="H1233" s="233">
        <f t="shared" si="262"/>
        <v>-0.41170097508125675</v>
      </c>
      <c r="I1233" s="233">
        <f t="shared" si="263"/>
        <v>-0.33323226197695571</v>
      </c>
      <c r="J1233" s="233">
        <f t="shared" si="264"/>
        <v>-0.43254198031268093</v>
      </c>
      <c r="K1233" s="233">
        <f t="shared" si="265"/>
        <v>-0.43635025754231055</v>
      </c>
      <c r="L1233" s="233">
        <f t="shared" si="266"/>
        <v>-0.28320000000000001</v>
      </c>
      <c r="N1233" s="233">
        <f t="shared" si="267"/>
        <v>-3.669724770642202E-3</v>
      </c>
      <c r="O1233" s="233">
        <f t="shared" si="268"/>
        <v>-3.88986013986014E-2</v>
      </c>
      <c r="P1233" s="233">
        <f t="shared" si="269"/>
        <v>-3.257650542941757E-2</v>
      </c>
      <c r="Q1233" s="233">
        <f t="shared" si="270"/>
        <v>5.8011049723756904E-2</v>
      </c>
      <c r="R1233" s="233">
        <f t="shared" si="271"/>
        <v>3.9443155452436193E-2</v>
      </c>
      <c r="T1233" s="64">
        <f t="shared" si="272"/>
        <v>-1.0027347310847756E-2</v>
      </c>
    </row>
    <row r="1234" spans="1:20" s="64" customFormat="1" ht="13">
      <c r="A1234" s="426">
        <v>41246</v>
      </c>
      <c r="B1234" s="228">
        <v>1077</v>
      </c>
      <c r="C1234" s="293">
        <v>2166</v>
      </c>
      <c r="D1234" s="228">
        <v>973</v>
      </c>
      <c r="E1234" s="228">
        <v>772</v>
      </c>
      <c r="F1234" s="228">
        <v>448</v>
      </c>
      <c r="H1234" s="233">
        <f t="shared" si="262"/>
        <v>-0.42158968850698175</v>
      </c>
      <c r="I1234" s="233">
        <f t="shared" si="263"/>
        <v>-0.3603071470761961</v>
      </c>
      <c r="J1234" s="233">
        <f t="shared" si="264"/>
        <v>-0.43099415204678365</v>
      </c>
      <c r="K1234" s="233">
        <f t="shared" si="265"/>
        <v>-0.42687453600593911</v>
      </c>
      <c r="L1234" s="233">
        <f t="shared" si="266"/>
        <v>-0.28205128205128205</v>
      </c>
      <c r="N1234" s="233">
        <f t="shared" si="267"/>
        <v>-1.5539305301645339E-2</v>
      </c>
      <c r="O1234" s="233">
        <f t="shared" si="268"/>
        <v>-4.8748353096179184E-2</v>
      </c>
      <c r="P1234" s="233">
        <f t="shared" si="269"/>
        <v>-4.701273261508325E-2</v>
      </c>
      <c r="Q1234" s="233">
        <f t="shared" si="270"/>
        <v>5.4644808743169397E-2</v>
      </c>
      <c r="R1234" s="233">
        <f t="shared" si="271"/>
        <v>3.2258064516129031E-2</v>
      </c>
      <c r="T1234" s="64">
        <f t="shared" si="272"/>
        <v>-8.2872928176795924E-3</v>
      </c>
    </row>
    <row r="1235" spans="1:20" s="64" customFormat="1" ht="13">
      <c r="A1235" s="426">
        <v>41247</v>
      </c>
      <c r="B1235" s="228">
        <v>1054</v>
      </c>
      <c r="C1235" s="293">
        <v>2095</v>
      </c>
      <c r="D1235" s="228">
        <v>962</v>
      </c>
      <c r="E1235" s="228">
        <v>771</v>
      </c>
      <c r="F1235" s="228">
        <v>447</v>
      </c>
      <c r="H1235" s="233">
        <f t="shared" ref="H1235:L1237" si="273">(B1235-B984)/B984</f>
        <v>-0.43515541264737406</v>
      </c>
      <c r="I1235" s="233">
        <f t="shared" si="273"/>
        <v>-0.38545027867409798</v>
      </c>
      <c r="J1235" s="233">
        <f t="shared" si="273"/>
        <v>-0.43445032333921224</v>
      </c>
      <c r="K1235" s="233">
        <f t="shared" si="273"/>
        <v>-0.42247191011235957</v>
      </c>
      <c r="L1235" s="233">
        <f t="shared" si="273"/>
        <v>-0.2825040128410915</v>
      </c>
      <c r="N1235" s="233">
        <f>((B1235-(LOOKUP(A1230,B1230)))/(LOOKUP(A1230,B1230)))</f>
        <v>-3.9197812215132181E-2</v>
      </c>
      <c r="O1235" s="233">
        <f>((C1235-(LOOKUP(A1230,C1230)))/(LOOKUP(A1230,C1230)))</f>
        <v>-7.9120879120879117E-2</v>
      </c>
      <c r="P1235" s="233">
        <f>((D1235-(LOOKUP(A1230,D1230)))/(LOOKUP(A1230,D1230)))</f>
        <v>-5.9628543499511244E-2</v>
      </c>
      <c r="Q1235" s="233">
        <f>((E1235-(LOOKUP(A1230,E1230)))/(LOOKUP(A1230,E1230)))</f>
        <v>3.9083557951482481E-2</v>
      </c>
      <c r="R1235" s="233">
        <f>((F1235-(LOOKUP(A1230,F1230)))/(LOOKUP(A1230,F1230)))</f>
        <v>2.0547945205479451E-2</v>
      </c>
      <c r="T1235" s="64">
        <f>B1235/B1234-1</f>
        <v>-2.1355617455895981E-2</v>
      </c>
    </row>
    <row r="1236" spans="1:20" s="64" customFormat="1" ht="13">
      <c r="A1236" s="426">
        <v>41248</v>
      </c>
      <c r="B1236" s="228">
        <v>1022</v>
      </c>
      <c r="C1236" s="293">
        <v>2000</v>
      </c>
      <c r="D1236" s="228">
        <v>949</v>
      </c>
      <c r="E1236" s="228">
        <v>768</v>
      </c>
      <c r="F1236" s="228">
        <v>446</v>
      </c>
      <c r="H1236" s="233">
        <f t="shared" si="273"/>
        <v>-0.44935344827586204</v>
      </c>
      <c r="I1236" s="233">
        <f t="shared" si="273"/>
        <v>-0.41002949852507375</v>
      </c>
      <c r="J1236" s="233">
        <f t="shared" si="273"/>
        <v>-0.43945658594211456</v>
      </c>
      <c r="K1236" s="233">
        <f t="shared" si="273"/>
        <v>-0.41906202723146746</v>
      </c>
      <c r="L1236" s="233">
        <f t="shared" si="273"/>
        <v>-0.28064516129032258</v>
      </c>
      <c r="N1236" s="233">
        <f>((B1236-(LOOKUP(A1231,B1231)))/(LOOKUP(A1231,B1231)))</f>
        <v>-7.4275362318840576E-2</v>
      </c>
      <c r="O1236" s="233">
        <f>((C1236-(LOOKUP(A1231,C1231)))/(LOOKUP(A1231,C1231)))</f>
        <v>-0.12087912087912088</v>
      </c>
      <c r="P1236" s="233">
        <f>((D1236-(LOOKUP(A1231,D1231)))/(LOOKUP(A1231,D1231)))</f>
        <v>-5.9464816650148661E-2</v>
      </c>
      <c r="Q1236" s="233">
        <f>((E1236-(LOOKUP(A1231,E1231)))/(LOOKUP(A1231,E1231)))</f>
        <v>2.2636484687083888E-2</v>
      </c>
      <c r="R1236" s="233">
        <f>((F1236-(LOOKUP(A1231,F1231)))/(LOOKUP(A1231,F1231)))</f>
        <v>9.0497737556561094E-3</v>
      </c>
      <c r="T1236" s="64">
        <f>B1236/B1235-1</f>
        <v>-3.0360531309297945E-2</v>
      </c>
    </row>
    <row r="1237" spans="1:20" s="64" customFormat="1" ht="13">
      <c r="A1237" s="426">
        <v>41249</v>
      </c>
      <c r="B1237" s="228">
        <v>990</v>
      </c>
      <c r="C1237" s="293">
        <v>1897</v>
      </c>
      <c r="D1237" s="228">
        <v>940</v>
      </c>
      <c r="E1237" s="228">
        <v>765</v>
      </c>
      <c r="F1237" s="228">
        <v>446</v>
      </c>
      <c r="H1237" s="233">
        <f t="shared" si="273"/>
        <v>-0.4642857142857143</v>
      </c>
      <c r="I1237" s="233">
        <f t="shared" si="273"/>
        <v>-0.4399173309713611</v>
      </c>
      <c r="J1237" s="233">
        <f t="shared" si="273"/>
        <v>-0.4437869822485207</v>
      </c>
      <c r="K1237" s="233">
        <f t="shared" si="273"/>
        <v>-0.41153846153846152</v>
      </c>
      <c r="L1237" s="233">
        <f t="shared" si="273"/>
        <v>-0.2771474878444084</v>
      </c>
      <c r="N1237" s="233">
        <f>((B1237-(LOOKUP(A1232,B1232)))/(LOOKUP(A1232,B1232)))</f>
        <v>-9.7538742023700997E-2</v>
      </c>
      <c r="O1237" s="233">
        <f>((C1237-(LOOKUP(A1232,C1232)))/(LOOKUP(A1232,C1232)))</f>
        <v>-0.1535029004908523</v>
      </c>
      <c r="P1237" s="233">
        <f>((D1237-(LOOKUP(A1232,D1232)))/(LOOKUP(A1232,D1232)))</f>
        <v>-5.4325955734406441E-2</v>
      </c>
      <c r="Q1237" s="233">
        <f>((E1237-(LOOKUP(A1232,E1232)))/(LOOKUP(A1232,E1232)))</f>
        <v>6.5789473684210523E-3</v>
      </c>
      <c r="R1237" s="233">
        <f>((F1237-(LOOKUP(A1232,F1232)))/(LOOKUP(A1232,F1232)))</f>
        <v>0</v>
      </c>
      <c r="T1237" s="64">
        <f>B1237/B1236-1</f>
        <v>-3.131115459882583E-2</v>
      </c>
    </row>
    <row r="1238" spans="1:20" s="64" customFormat="1" ht="13">
      <c r="A1238" s="426">
        <v>41250</v>
      </c>
      <c r="B1238" s="228">
        <v>966</v>
      </c>
      <c r="C1238" s="293">
        <v>1832</v>
      </c>
      <c r="D1238" s="228">
        <v>936</v>
      </c>
      <c r="E1238" s="228">
        <v>760</v>
      </c>
      <c r="F1238" s="228">
        <v>447</v>
      </c>
      <c r="H1238" s="233">
        <f t="shared" ref="H1238:H1244" si="274">(B1238-B987)/B987</f>
        <v>-0.47755543537047052</v>
      </c>
      <c r="I1238" s="233">
        <f t="shared" ref="I1238:I1244" si="275">(C1238-C987)/C987</f>
        <v>-0.46196769456681352</v>
      </c>
      <c r="J1238" s="233">
        <f t="shared" ref="J1238:J1244" si="276">(D1238-D987)/D987</f>
        <v>-0.44516893894487253</v>
      </c>
      <c r="K1238" s="233">
        <f t="shared" ref="K1238:K1244" si="277">(E1238-E987)/E987</f>
        <v>-0.40532081377151802</v>
      </c>
      <c r="L1238" s="233">
        <f t="shared" ref="L1238:L1244" si="278">(F1238-F987)/F987</f>
        <v>-0.26960784313725489</v>
      </c>
      <c r="N1238" s="233">
        <f t="shared" ref="N1238:N1244" si="279">((B1238-(LOOKUP(A1233,B1233)))/(LOOKUP(A1233,B1233)))</f>
        <v>-0.11049723756906077</v>
      </c>
      <c r="O1238" s="233">
        <f t="shared" ref="O1238:O1244" si="280">((C1238-(LOOKUP(A1233,C1233)))/(LOOKUP(A1233,C1233)))</f>
        <v>-0.16689404274670305</v>
      </c>
      <c r="P1238" s="233">
        <f t="shared" ref="P1238:P1244" si="281">((D1238-(LOOKUP(A1233,D1233)))/(LOOKUP(A1233,D1233)))</f>
        <v>-4.4897959183673466E-2</v>
      </c>
      <c r="Q1238" s="233">
        <f t="shared" ref="Q1238:Q1244" si="282">((E1238-(LOOKUP(A1233,E1233)))/(LOOKUP(A1233,E1233)))</f>
        <v>-7.832898172323759E-3</v>
      </c>
      <c r="R1238" s="233">
        <f t="shared" ref="R1238:R1244" si="283">((F1238-(LOOKUP(A1233,F1233)))/(LOOKUP(A1233,F1233)))</f>
        <v>-2.232142857142857E-3</v>
      </c>
      <c r="T1238" s="64">
        <f t="shared" ref="T1238:T1244" si="284">B1238/B1237-1</f>
        <v>-2.4242424242424288E-2</v>
      </c>
    </row>
    <row r="1239" spans="1:20" s="64" customFormat="1" ht="13">
      <c r="A1239" s="426">
        <v>41253</v>
      </c>
      <c r="B1239" s="228">
        <v>937</v>
      </c>
      <c r="C1239" s="293">
        <v>1762</v>
      </c>
      <c r="D1239" s="228">
        <v>928</v>
      </c>
      <c r="E1239" s="228">
        <v>751</v>
      </c>
      <c r="F1239" s="228">
        <v>447</v>
      </c>
      <c r="H1239" s="233">
        <f t="shared" si="274"/>
        <v>-0.50212539851222104</v>
      </c>
      <c r="I1239" s="233">
        <f t="shared" si="275"/>
        <v>-0.50070841598186455</v>
      </c>
      <c r="J1239" s="233">
        <f t="shared" si="276"/>
        <v>-0.45186060248080329</v>
      </c>
      <c r="K1239" s="233">
        <f t="shared" si="277"/>
        <v>-0.39823717948717946</v>
      </c>
      <c r="L1239" s="233">
        <f t="shared" si="278"/>
        <v>-0.26237623762376239</v>
      </c>
      <c r="N1239" s="233">
        <f t="shared" si="279"/>
        <v>-0.12999071494893222</v>
      </c>
      <c r="O1239" s="233">
        <f t="shared" si="280"/>
        <v>-0.18651892890120036</v>
      </c>
      <c r="P1239" s="233">
        <f t="shared" si="281"/>
        <v>-4.6248715313463515E-2</v>
      </c>
      <c r="Q1239" s="233">
        <f t="shared" si="282"/>
        <v>-2.7202072538860103E-2</v>
      </c>
      <c r="R1239" s="233">
        <f t="shared" si="283"/>
        <v>-2.232142857142857E-3</v>
      </c>
      <c r="T1239" s="64">
        <f t="shared" si="284"/>
        <v>-3.002070393374745E-2</v>
      </c>
    </row>
    <row r="1240" spans="1:20" s="64" customFormat="1" ht="13">
      <c r="A1240" s="426">
        <v>41254</v>
      </c>
      <c r="B1240" s="228">
        <v>900</v>
      </c>
      <c r="C1240" s="293">
        <v>1652</v>
      </c>
      <c r="D1240" s="228">
        <v>914</v>
      </c>
      <c r="E1240" s="228">
        <v>751</v>
      </c>
      <c r="F1240" s="228">
        <v>447</v>
      </c>
      <c r="H1240" s="233">
        <f t="shared" si="274"/>
        <v>-0.53173777315296566</v>
      </c>
      <c r="I1240" s="233">
        <f t="shared" si="275"/>
        <v>-0.55315120367865833</v>
      </c>
      <c r="J1240" s="233">
        <f t="shared" si="276"/>
        <v>-0.46643315820198483</v>
      </c>
      <c r="K1240" s="233">
        <f t="shared" si="277"/>
        <v>-0.38943089430894307</v>
      </c>
      <c r="L1240" s="233">
        <f t="shared" si="278"/>
        <v>-0.25747508305647843</v>
      </c>
      <c r="N1240" s="233">
        <f t="shared" si="279"/>
        <v>-0.14611005692599621</v>
      </c>
      <c r="O1240" s="233">
        <f t="shared" si="280"/>
        <v>-0.21145584725536992</v>
      </c>
      <c r="P1240" s="233">
        <f t="shared" si="281"/>
        <v>-4.9896049896049899E-2</v>
      </c>
      <c r="Q1240" s="233">
        <f t="shared" si="282"/>
        <v>-2.5940337224383919E-2</v>
      </c>
      <c r="R1240" s="233">
        <f t="shared" si="283"/>
        <v>0</v>
      </c>
      <c r="T1240" s="64">
        <f t="shared" si="284"/>
        <v>-3.9487726787620026E-2</v>
      </c>
    </row>
    <row r="1241" spans="1:20" s="64" customFormat="1" ht="13">
      <c r="A1241" s="426">
        <v>41255</v>
      </c>
      <c r="B1241" s="228">
        <v>826</v>
      </c>
      <c r="C1241" s="293">
        <v>1446</v>
      </c>
      <c r="D1241" s="228">
        <v>894</v>
      </c>
      <c r="E1241" s="228">
        <v>748</v>
      </c>
      <c r="F1241" s="228">
        <v>444</v>
      </c>
      <c r="H1241" s="233">
        <f t="shared" si="274"/>
        <v>-0.57202072538860105</v>
      </c>
      <c r="I1241" s="233">
        <f t="shared" si="275"/>
        <v>-0.61181208053691272</v>
      </c>
      <c r="J1241" s="233">
        <f t="shared" si="276"/>
        <v>-0.48413156376226196</v>
      </c>
      <c r="K1241" s="233">
        <f t="shared" si="277"/>
        <v>-0.38587848932676516</v>
      </c>
      <c r="L1241" s="233">
        <f t="shared" si="278"/>
        <v>-0.2587646076794658</v>
      </c>
      <c r="N1241" s="233">
        <f t="shared" si="279"/>
        <v>-0.19178082191780821</v>
      </c>
      <c r="O1241" s="233">
        <f t="shared" si="280"/>
        <v>-0.27700000000000002</v>
      </c>
      <c r="P1241" s="233">
        <f t="shared" si="281"/>
        <v>-5.7955742887249737E-2</v>
      </c>
      <c r="Q1241" s="233">
        <f t="shared" si="282"/>
        <v>-2.6041666666666668E-2</v>
      </c>
      <c r="R1241" s="233">
        <f t="shared" si="283"/>
        <v>-4.4843049327354259E-3</v>
      </c>
      <c r="T1241" s="64">
        <f t="shared" si="284"/>
        <v>-8.2222222222222197E-2</v>
      </c>
    </row>
    <row r="1242" spans="1:20" s="64" customFormat="1" ht="13">
      <c r="A1242" s="426">
        <v>41256</v>
      </c>
      <c r="B1242" s="228">
        <v>799</v>
      </c>
      <c r="C1242" s="293">
        <v>1407</v>
      </c>
      <c r="D1242" s="228">
        <v>871</v>
      </c>
      <c r="E1242" s="228">
        <v>746</v>
      </c>
      <c r="F1242" s="228">
        <v>443</v>
      </c>
      <c r="H1242" s="233">
        <f t="shared" si="274"/>
        <v>-0.58428720083246621</v>
      </c>
      <c r="I1242" s="233">
        <f t="shared" si="275"/>
        <v>-0.61921515561569684</v>
      </c>
      <c r="J1242" s="233">
        <f t="shared" si="276"/>
        <v>-0.50256996002284404</v>
      </c>
      <c r="K1242" s="233">
        <f t="shared" si="277"/>
        <v>-0.38142620232172469</v>
      </c>
      <c r="L1242" s="233">
        <f t="shared" si="278"/>
        <v>-0.25795644891122277</v>
      </c>
      <c r="N1242" s="233">
        <f t="shared" si="279"/>
        <v>-0.19292929292929292</v>
      </c>
      <c r="O1242" s="233">
        <f t="shared" si="280"/>
        <v>-0.25830258302583026</v>
      </c>
      <c r="P1242" s="233">
        <f t="shared" si="281"/>
        <v>-7.3404255319148931E-2</v>
      </c>
      <c r="Q1242" s="233">
        <f t="shared" si="282"/>
        <v>-2.4836601307189541E-2</v>
      </c>
      <c r="R1242" s="233">
        <f t="shared" si="283"/>
        <v>-6.7264573991031393E-3</v>
      </c>
      <c r="T1242" s="64">
        <f t="shared" si="284"/>
        <v>-3.2687651331719136E-2</v>
      </c>
    </row>
    <row r="1243" spans="1:20" s="64" customFormat="1" ht="13">
      <c r="A1243" s="426">
        <v>41257</v>
      </c>
      <c r="B1243" s="228">
        <v>784</v>
      </c>
      <c r="C1243" s="293">
        <v>1440</v>
      </c>
      <c r="D1243" s="228">
        <v>839</v>
      </c>
      <c r="E1243" s="228">
        <v>745</v>
      </c>
      <c r="F1243" s="228">
        <v>443</v>
      </c>
      <c r="H1243" s="233">
        <f t="shared" si="274"/>
        <v>-0.58995815899581594</v>
      </c>
      <c r="I1243" s="233">
        <f t="shared" si="275"/>
        <v>-0.60569550930996718</v>
      </c>
      <c r="J1243" s="233">
        <f t="shared" si="276"/>
        <v>-0.52464589235127479</v>
      </c>
      <c r="K1243" s="233">
        <f t="shared" si="277"/>
        <v>-0.38019966722129783</v>
      </c>
      <c r="L1243" s="233">
        <f t="shared" si="278"/>
        <v>-0.25420875420875422</v>
      </c>
      <c r="N1243" s="233">
        <f t="shared" si="279"/>
        <v>-0.18840579710144928</v>
      </c>
      <c r="O1243" s="233">
        <f t="shared" si="280"/>
        <v>-0.21397379912663755</v>
      </c>
      <c r="P1243" s="233">
        <f t="shared" si="281"/>
        <v>-0.10363247863247864</v>
      </c>
      <c r="Q1243" s="233">
        <f t="shared" si="282"/>
        <v>-1.9736842105263157E-2</v>
      </c>
      <c r="R1243" s="233">
        <f t="shared" si="283"/>
        <v>-8.948545861297539E-3</v>
      </c>
      <c r="T1243" s="64">
        <f t="shared" si="284"/>
        <v>-1.8773466833541974E-2</v>
      </c>
    </row>
    <row r="1244" spans="1:20" s="64" customFormat="1" ht="13">
      <c r="A1244" s="426">
        <v>41260</v>
      </c>
      <c r="B1244" s="228">
        <v>766</v>
      </c>
      <c r="C1244" s="293">
        <v>1403</v>
      </c>
      <c r="D1244" s="228">
        <v>815</v>
      </c>
      <c r="E1244" s="228">
        <v>742</v>
      </c>
      <c r="F1244" s="228">
        <v>444</v>
      </c>
      <c r="H1244" s="233">
        <f t="shared" si="274"/>
        <v>-0.594494441503441</v>
      </c>
      <c r="I1244" s="233">
        <f t="shared" si="275"/>
        <v>-0.60711285354242506</v>
      </c>
      <c r="J1244" s="233">
        <f t="shared" si="276"/>
        <v>-0.54006772009029347</v>
      </c>
      <c r="K1244" s="233">
        <f t="shared" si="277"/>
        <v>-0.37959866220735788</v>
      </c>
      <c r="L1244" s="233">
        <f t="shared" si="278"/>
        <v>-0.24745762711864408</v>
      </c>
      <c r="N1244" s="233">
        <f t="shared" si="279"/>
        <v>-0.1824973319103522</v>
      </c>
      <c r="O1244" s="233">
        <f t="shared" si="280"/>
        <v>-0.20374574347332577</v>
      </c>
      <c r="P1244" s="233">
        <f t="shared" si="281"/>
        <v>-0.12176724137931035</v>
      </c>
      <c r="Q1244" s="233">
        <f t="shared" si="282"/>
        <v>-1.1984021304926764E-2</v>
      </c>
      <c r="R1244" s="233">
        <f t="shared" si="283"/>
        <v>-6.7114093959731542E-3</v>
      </c>
      <c r="T1244" s="64">
        <f t="shared" si="284"/>
        <v>-2.2959183673469385E-2</v>
      </c>
    </row>
    <row r="1245" spans="1:20" s="64" customFormat="1" ht="13">
      <c r="A1245" s="426">
        <v>41261</v>
      </c>
      <c r="B1245" s="228">
        <v>743</v>
      </c>
      <c r="C1245" s="293">
        <v>1315</v>
      </c>
      <c r="D1245" s="228">
        <v>793</v>
      </c>
      <c r="E1245" s="228">
        <v>738</v>
      </c>
      <c r="F1245" s="228">
        <v>444</v>
      </c>
      <c r="H1245" s="233">
        <f t="shared" ref="H1245:L1249" si="285">(B1245-B994)/B994</f>
        <v>-0.60646186440677963</v>
      </c>
      <c r="I1245" s="233">
        <f t="shared" si="285"/>
        <v>-0.63185890257558786</v>
      </c>
      <c r="J1245" s="233">
        <f t="shared" si="285"/>
        <v>-0.55323943661971831</v>
      </c>
      <c r="K1245" s="233">
        <f t="shared" si="285"/>
        <v>-0.38139145012573344</v>
      </c>
      <c r="L1245" s="233">
        <f t="shared" si="285"/>
        <v>-0.24489795918367346</v>
      </c>
      <c r="N1245" s="233">
        <f t="shared" ref="N1245:N1257" si="286">((B1245-(LOOKUP(A1240,B1240)))/(LOOKUP(A1240,B1240)))</f>
        <v>-0.17444444444444446</v>
      </c>
      <c r="O1245" s="233">
        <f t="shared" ref="O1245:O1257" si="287">((C1245-(LOOKUP(A1240,C1240)))/(LOOKUP(A1240,C1240)))</f>
        <v>-0.20399515738498789</v>
      </c>
      <c r="P1245" s="233">
        <f t="shared" ref="P1245:P1257" si="288">((D1245-(LOOKUP(A1240,D1240)))/(LOOKUP(A1240,D1240)))</f>
        <v>-0.13238512035010941</v>
      </c>
      <c r="Q1245" s="233">
        <f t="shared" ref="Q1245:Q1257" si="289">((E1245-(LOOKUP(A1240,E1240)))/(LOOKUP(A1240,E1240)))</f>
        <v>-1.7310252996005325E-2</v>
      </c>
      <c r="R1245" s="233">
        <f t="shared" ref="R1245:R1257" si="290">((F1245-(LOOKUP(A1240,F1240)))/(LOOKUP(A1240,F1240)))</f>
        <v>-6.7114093959731542E-3</v>
      </c>
      <c r="T1245" s="64">
        <f t="shared" ref="T1245:T1257" si="291">B1245/B1244-1</f>
        <v>-3.0026109660574396E-2</v>
      </c>
    </row>
    <row r="1246" spans="1:20" s="64" customFormat="1" ht="13">
      <c r="A1246" s="426">
        <v>41262</v>
      </c>
      <c r="B1246" s="228">
        <v>720</v>
      </c>
      <c r="C1246" s="293">
        <v>1233</v>
      </c>
      <c r="D1246" s="228">
        <v>765</v>
      </c>
      <c r="E1246" s="228">
        <v>738</v>
      </c>
      <c r="F1246" s="228">
        <v>444</v>
      </c>
      <c r="H1246" s="233">
        <f t="shared" si="285"/>
        <v>-0.61803713527851456</v>
      </c>
      <c r="I1246" s="233">
        <f t="shared" si="285"/>
        <v>-0.65471856622794733</v>
      </c>
      <c r="J1246" s="233">
        <f t="shared" si="285"/>
        <v>-0.56901408450704227</v>
      </c>
      <c r="K1246" s="233">
        <f t="shared" si="285"/>
        <v>-0.37878787878787878</v>
      </c>
      <c r="L1246" s="233">
        <f t="shared" si="285"/>
        <v>-0.24102564102564103</v>
      </c>
      <c r="N1246" s="233">
        <f t="shared" si="286"/>
        <v>-0.12832929782082325</v>
      </c>
      <c r="O1246" s="233">
        <f t="shared" si="287"/>
        <v>-0.14730290456431536</v>
      </c>
      <c r="P1246" s="233">
        <f t="shared" si="288"/>
        <v>-0.14429530201342283</v>
      </c>
      <c r="Q1246" s="233">
        <f t="shared" si="289"/>
        <v>-1.3368983957219251E-2</v>
      </c>
      <c r="R1246" s="233">
        <f t="shared" si="290"/>
        <v>0</v>
      </c>
      <c r="T1246" s="64">
        <f t="shared" si="291"/>
        <v>-3.0955585464333746E-2</v>
      </c>
    </row>
    <row r="1247" spans="1:20" s="64" customFormat="1" ht="13">
      <c r="A1247" s="426">
        <v>41263</v>
      </c>
      <c r="B1247" s="228">
        <v>708</v>
      </c>
      <c r="C1247" s="293">
        <v>1226</v>
      </c>
      <c r="D1247" s="228">
        <v>734</v>
      </c>
      <c r="E1247" s="228">
        <v>735</v>
      </c>
      <c r="F1247" s="228">
        <v>445</v>
      </c>
      <c r="H1247" s="233">
        <f t="shared" si="285"/>
        <v>-0.6230031948881789</v>
      </c>
      <c r="I1247" s="233">
        <f t="shared" si="285"/>
        <v>-0.6561009817671809</v>
      </c>
      <c r="J1247" s="233">
        <f t="shared" si="285"/>
        <v>-0.58248009101251419</v>
      </c>
      <c r="K1247" s="233">
        <f t="shared" si="285"/>
        <v>-0.38079191238416177</v>
      </c>
      <c r="L1247" s="233">
        <f t="shared" si="285"/>
        <v>-0.23670668953687821</v>
      </c>
      <c r="N1247" s="233">
        <f t="shared" si="286"/>
        <v>-0.11389236545682102</v>
      </c>
      <c r="O1247" s="233">
        <f t="shared" si="287"/>
        <v>-0.12864250177683015</v>
      </c>
      <c r="P1247" s="233">
        <f t="shared" si="288"/>
        <v>-0.15729047072330654</v>
      </c>
      <c r="Q1247" s="233">
        <f t="shared" si="289"/>
        <v>-1.4745308310991957E-2</v>
      </c>
      <c r="R1247" s="233">
        <f t="shared" si="290"/>
        <v>4.5146726862302479E-3</v>
      </c>
      <c r="T1247" s="64">
        <f t="shared" si="291"/>
        <v>-1.6666666666666718E-2</v>
      </c>
    </row>
    <row r="1248" spans="1:20" s="64" customFormat="1" ht="13">
      <c r="A1248" s="426">
        <v>41264</v>
      </c>
      <c r="B1248" s="228">
        <v>700</v>
      </c>
      <c r="C1248" s="293">
        <v>1228</v>
      </c>
      <c r="D1248" s="228">
        <v>710</v>
      </c>
      <c r="E1248" s="228">
        <v>732</v>
      </c>
      <c r="F1248" s="228">
        <v>446</v>
      </c>
      <c r="H1248" s="233">
        <f t="shared" si="285"/>
        <v>-0.62284482758620685</v>
      </c>
      <c r="I1248" s="233">
        <f t="shared" si="285"/>
        <v>-0.65173000567214978</v>
      </c>
      <c r="J1248" s="233">
        <f t="shared" si="285"/>
        <v>-0.58720930232558144</v>
      </c>
      <c r="K1248" s="233">
        <f t="shared" si="285"/>
        <v>-0.38331929233361417</v>
      </c>
      <c r="L1248" s="233">
        <f t="shared" si="285"/>
        <v>-0.23235800344234078</v>
      </c>
      <c r="N1248" s="233">
        <f t="shared" si="286"/>
        <v>-0.10714285714285714</v>
      </c>
      <c r="O1248" s="233">
        <f t="shared" si="287"/>
        <v>-0.14722222222222223</v>
      </c>
      <c r="P1248" s="233">
        <f t="shared" si="288"/>
        <v>-0.1537544696066746</v>
      </c>
      <c r="Q1248" s="233">
        <f t="shared" si="289"/>
        <v>-1.74496644295302E-2</v>
      </c>
      <c r="R1248" s="233">
        <f t="shared" si="290"/>
        <v>6.7720090293453723E-3</v>
      </c>
      <c r="T1248" s="64">
        <f t="shared" si="291"/>
        <v>-1.1299435028248594E-2</v>
      </c>
    </row>
    <row r="1249" spans="1:20" s="64" customFormat="1" ht="13">
      <c r="A1249" s="426">
        <v>41267</v>
      </c>
      <c r="B1249" s="228">
        <v>699</v>
      </c>
      <c r="C1249" s="293">
        <v>1235</v>
      </c>
      <c r="D1249" s="228">
        <v>699</v>
      </c>
      <c r="E1249" s="228">
        <v>728</v>
      </c>
      <c r="F1249" s="228">
        <v>447</v>
      </c>
      <c r="G1249" s="233">
        <f>(AVERAGE(B1234:B1249)/AVERAGE(B983:B999))-1</f>
        <v>-0.54212503934529432</v>
      </c>
      <c r="H1249" s="233">
        <f t="shared" si="285"/>
        <v>-0.60884163402350311</v>
      </c>
      <c r="I1249" s="233">
        <f t="shared" si="285"/>
        <v>-0.63740458015267176</v>
      </c>
      <c r="J1249" s="233">
        <f t="shared" si="285"/>
        <v>-0.58293556085918852</v>
      </c>
      <c r="K1249" s="233">
        <f t="shared" si="285"/>
        <v>-0.38461538461538464</v>
      </c>
      <c r="L1249" s="233">
        <f t="shared" si="285"/>
        <v>-0.22664359861591696</v>
      </c>
      <c r="N1249" s="233">
        <f t="shared" si="286"/>
        <v>-8.7467362924281991E-2</v>
      </c>
      <c r="O1249" s="233">
        <f t="shared" si="287"/>
        <v>-0.11974340698503208</v>
      </c>
      <c r="P1249" s="233">
        <f t="shared" si="288"/>
        <v>-0.14233128834355829</v>
      </c>
      <c r="Q1249" s="233">
        <f t="shared" si="289"/>
        <v>-1.8867924528301886E-2</v>
      </c>
      <c r="R1249" s="233">
        <f t="shared" si="290"/>
        <v>6.7567567567567571E-3</v>
      </c>
      <c r="T1249" s="64">
        <f t="shared" si="291"/>
        <v>-1.4285714285714457E-3</v>
      </c>
    </row>
    <row r="1250" spans="1:20" s="64" customFormat="1" ht="13">
      <c r="A1250" s="426">
        <v>41276</v>
      </c>
      <c r="B1250" s="228">
        <v>698</v>
      </c>
      <c r="C1250" s="293">
        <v>1237</v>
      </c>
      <c r="D1250" s="228">
        <v>685</v>
      </c>
      <c r="E1250" s="228">
        <v>737</v>
      </c>
      <c r="F1250" s="228">
        <v>446</v>
      </c>
      <c r="H1250" s="233">
        <f t="shared" ref="H1250:L1257" si="292">(B1250-B999)/B999</f>
        <v>-0.59838895281933258</v>
      </c>
      <c r="I1250" s="233">
        <f t="shared" si="292"/>
        <v>-0.62366899908731366</v>
      </c>
      <c r="J1250" s="233">
        <f t="shared" si="292"/>
        <v>-0.5835866261398176</v>
      </c>
      <c r="K1250" s="233">
        <f t="shared" si="292"/>
        <v>-0.37329931972789115</v>
      </c>
      <c r="L1250" s="233">
        <f t="shared" si="292"/>
        <v>-0.22703639514731369</v>
      </c>
      <c r="N1250" s="233">
        <f t="shared" si="286"/>
        <v>-6.0565275908479141E-2</v>
      </c>
      <c r="O1250" s="233">
        <f t="shared" si="287"/>
        <v>-5.9315589353612169E-2</v>
      </c>
      <c r="P1250" s="233">
        <f t="shared" si="288"/>
        <v>-0.13619167717528374</v>
      </c>
      <c r="Q1250" s="233">
        <f t="shared" si="289"/>
        <v>-1.3550135501355014E-3</v>
      </c>
      <c r="R1250" s="233">
        <f t="shared" si="290"/>
        <v>4.5045045045045045E-3</v>
      </c>
      <c r="T1250" s="64">
        <f t="shared" si="291"/>
        <v>-1.4306151645206988E-3</v>
      </c>
    </row>
    <row r="1251" spans="1:20" s="64" customFormat="1" ht="13">
      <c r="A1251" s="426">
        <v>41277</v>
      </c>
      <c r="B1251" s="228">
        <v>700</v>
      </c>
      <c r="C1251" s="293">
        <v>1254</v>
      </c>
      <c r="D1251" s="228">
        <v>675</v>
      </c>
      <c r="E1251" s="228">
        <v>739</v>
      </c>
      <c r="F1251" s="228">
        <v>447</v>
      </c>
      <c r="H1251" s="233">
        <f t="shared" si="292"/>
        <v>-0.56896551724137934</v>
      </c>
      <c r="I1251" s="233">
        <f t="shared" si="292"/>
        <v>-0.57563451776649743</v>
      </c>
      <c r="J1251" s="233">
        <f t="shared" si="292"/>
        <v>-0.58307597282273005</v>
      </c>
      <c r="K1251" s="233">
        <f t="shared" si="292"/>
        <v>-0.36183074265975823</v>
      </c>
      <c r="L1251" s="233">
        <f t="shared" si="292"/>
        <v>-0.21578947368421053</v>
      </c>
      <c r="N1251" s="233">
        <f t="shared" si="286"/>
        <v>-2.7777777777777776E-2</v>
      </c>
      <c r="O1251" s="233">
        <f t="shared" si="287"/>
        <v>1.7031630170316302E-2</v>
      </c>
      <c r="P1251" s="233">
        <f t="shared" si="288"/>
        <v>-0.11764705882352941</v>
      </c>
      <c r="Q1251" s="233">
        <f t="shared" si="289"/>
        <v>1.3550135501355014E-3</v>
      </c>
      <c r="R1251" s="233">
        <f t="shared" si="290"/>
        <v>6.7567567567567571E-3</v>
      </c>
      <c r="T1251" s="64">
        <f t="shared" si="291"/>
        <v>2.8653295128939771E-3</v>
      </c>
    </row>
    <row r="1252" spans="1:20" s="64" customFormat="1" ht="13">
      <c r="A1252" s="426">
        <v>41278</v>
      </c>
      <c r="B1252" s="228">
        <v>706</v>
      </c>
      <c r="C1252" s="293">
        <v>1285</v>
      </c>
      <c r="D1252" s="228">
        <v>670</v>
      </c>
      <c r="E1252" s="228">
        <v>739</v>
      </c>
      <c r="F1252" s="228">
        <v>446</v>
      </c>
      <c r="H1252" s="233">
        <f t="shared" si="292"/>
        <v>-0.54510309278350511</v>
      </c>
      <c r="I1252" s="233">
        <f t="shared" si="292"/>
        <v>-0.53576589595375723</v>
      </c>
      <c r="J1252" s="233">
        <f t="shared" si="292"/>
        <v>-0.58098811757348345</v>
      </c>
      <c r="K1252" s="233">
        <f t="shared" si="292"/>
        <v>-0.35175438596491226</v>
      </c>
      <c r="L1252" s="233">
        <f t="shared" si="292"/>
        <v>-0.21201413427561838</v>
      </c>
      <c r="N1252" s="233">
        <f t="shared" si="286"/>
        <v>-2.8248587570621469E-3</v>
      </c>
      <c r="O1252" s="233">
        <f t="shared" si="287"/>
        <v>4.8123980424143557E-2</v>
      </c>
      <c r="P1252" s="233">
        <f t="shared" si="288"/>
        <v>-8.7193460490463212E-2</v>
      </c>
      <c r="Q1252" s="233">
        <f t="shared" si="289"/>
        <v>5.4421768707482989E-3</v>
      </c>
      <c r="R1252" s="233">
        <f t="shared" si="290"/>
        <v>2.2471910112359553E-3</v>
      </c>
      <c r="T1252" s="64">
        <f t="shared" si="291"/>
        <v>8.5714285714286742E-3</v>
      </c>
    </row>
    <row r="1253" spans="1:20" s="64" customFormat="1" ht="13">
      <c r="A1253" s="426">
        <v>41281</v>
      </c>
      <c r="B1253" s="228">
        <v>712</v>
      </c>
      <c r="C1253" s="293">
        <v>1319</v>
      </c>
      <c r="D1253" s="228">
        <v>670</v>
      </c>
      <c r="E1253" s="228">
        <v>739</v>
      </c>
      <c r="F1253" s="228">
        <v>443</v>
      </c>
      <c r="H1253" s="233">
        <f t="shared" si="292"/>
        <v>-0.50070126227208978</v>
      </c>
      <c r="I1253" s="233">
        <f t="shared" si="292"/>
        <v>-0.46620801295022257</v>
      </c>
      <c r="J1253" s="233">
        <f t="shared" si="292"/>
        <v>-0.57352005092297897</v>
      </c>
      <c r="K1253" s="233">
        <f t="shared" si="292"/>
        <v>-0.34311111111111109</v>
      </c>
      <c r="L1253" s="233">
        <f t="shared" si="292"/>
        <v>-0.21314387211367672</v>
      </c>
      <c r="N1253" s="233">
        <f t="shared" si="286"/>
        <v>1.7142857142857144E-2</v>
      </c>
      <c r="O1253" s="233">
        <f t="shared" si="287"/>
        <v>7.4104234527687302E-2</v>
      </c>
      <c r="P1253" s="233">
        <f t="shared" si="288"/>
        <v>-5.6338028169014086E-2</v>
      </c>
      <c r="Q1253" s="233">
        <f t="shared" si="289"/>
        <v>9.562841530054645E-3</v>
      </c>
      <c r="R1253" s="233">
        <f t="shared" si="290"/>
        <v>-6.7264573991031393E-3</v>
      </c>
      <c r="T1253" s="64">
        <f t="shared" si="291"/>
        <v>8.4985835694051381E-3</v>
      </c>
    </row>
    <row r="1254" spans="1:20" s="64" customFormat="1" ht="13">
      <c r="A1254" s="426">
        <v>41282</v>
      </c>
      <c r="B1254" s="228">
        <v>734</v>
      </c>
      <c r="C1254" s="293">
        <v>1386</v>
      </c>
      <c r="D1254" s="228">
        <v>682</v>
      </c>
      <c r="E1254" s="228">
        <v>740</v>
      </c>
      <c r="F1254" s="228">
        <v>442</v>
      </c>
      <c r="H1254" s="233">
        <f t="shared" si="292"/>
        <v>-0.45508537490720119</v>
      </c>
      <c r="I1254" s="233">
        <f t="shared" si="292"/>
        <v>-0.3984375</v>
      </c>
      <c r="J1254" s="233">
        <f t="shared" si="292"/>
        <v>-0.55627846454131424</v>
      </c>
      <c r="K1254" s="233">
        <f t="shared" si="292"/>
        <v>-0.3345323741007194</v>
      </c>
      <c r="L1254" s="233">
        <f t="shared" si="292"/>
        <v>-0.20930232558139536</v>
      </c>
      <c r="N1254" s="233">
        <f t="shared" si="286"/>
        <v>5.007153075822604E-2</v>
      </c>
      <c r="O1254" s="233">
        <f t="shared" si="287"/>
        <v>0.12226720647773279</v>
      </c>
      <c r="P1254" s="233">
        <f t="shared" si="288"/>
        <v>-2.4320457796852647E-2</v>
      </c>
      <c r="Q1254" s="233">
        <f t="shared" si="289"/>
        <v>1.6483516483516484E-2</v>
      </c>
      <c r="R1254" s="233">
        <f t="shared" si="290"/>
        <v>-1.1185682326621925E-2</v>
      </c>
      <c r="T1254" s="64">
        <f t="shared" si="291"/>
        <v>3.0898876404494402E-2</v>
      </c>
    </row>
    <row r="1255" spans="1:20" s="64" customFormat="1" ht="13">
      <c r="A1255" s="426">
        <v>41283</v>
      </c>
      <c r="B1255" s="228">
        <v>743</v>
      </c>
      <c r="C1255" s="293">
        <v>1384</v>
      </c>
      <c r="D1255" s="228">
        <v>717</v>
      </c>
      <c r="E1255" s="228">
        <v>741</v>
      </c>
      <c r="F1255" s="228">
        <v>443</v>
      </c>
      <c r="H1255" s="233">
        <f t="shared" si="292"/>
        <v>-0.43195718654434251</v>
      </c>
      <c r="I1255" s="233">
        <f t="shared" si="292"/>
        <v>-0.37909376401973982</v>
      </c>
      <c r="J1255" s="233">
        <f t="shared" si="292"/>
        <v>-0.5239043824701195</v>
      </c>
      <c r="K1255" s="233">
        <f t="shared" si="292"/>
        <v>-0.32575068243858052</v>
      </c>
      <c r="L1255" s="233">
        <f t="shared" si="292"/>
        <v>-0.2003610108303249</v>
      </c>
      <c r="N1255" s="233">
        <f t="shared" si="286"/>
        <v>6.4469914040114609E-2</v>
      </c>
      <c r="O1255" s="233">
        <f t="shared" si="287"/>
        <v>0.11883589329021826</v>
      </c>
      <c r="P1255" s="233">
        <f t="shared" si="288"/>
        <v>4.6715328467153282E-2</v>
      </c>
      <c r="Q1255" s="233">
        <f t="shared" si="289"/>
        <v>5.4274084124830389E-3</v>
      </c>
      <c r="R1255" s="233">
        <f t="shared" si="290"/>
        <v>-6.7264573991031393E-3</v>
      </c>
      <c r="T1255" s="64">
        <f t="shared" si="291"/>
        <v>1.2261580381471404E-2</v>
      </c>
    </row>
    <row r="1256" spans="1:20" s="64" customFormat="1" ht="13">
      <c r="A1256" s="426">
        <v>41284</v>
      </c>
      <c r="B1256" s="228">
        <v>751</v>
      </c>
      <c r="C1256" s="293">
        <v>1367</v>
      </c>
      <c r="D1256" s="228">
        <v>754</v>
      </c>
      <c r="E1256" s="228">
        <v>743</v>
      </c>
      <c r="F1256" s="228">
        <v>443</v>
      </c>
      <c r="H1256" s="233">
        <f t="shared" si="292"/>
        <v>-0.4030206677265501</v>
      </c>
      <c r="I1256" s="233">
        <f t="shared" si="292"/>
        <v>-0.35366430260047282</v>
      </c>
      <c r="J1256" s="233">
        <f t="shared" si="292"/>
        <v>-0.48178694158075602</v>
      </c>
      <c r="K1256" s="233">
        <f t="shared" si="292"/>
        <v>-0.31330868761552683</v>
      </c>
      <c r="L1256" s="233">
        <f t="shared" si="292"/>
        <v>-0.19746376811594202</v>
      </c>
      <c r="N1256" s="233">
        <f t="shared" si="286"/>
        <v>7.2857142857142856E-2</v>
      </c>
      <c r="O1256" s="233">
        <f t="shared" si="287"/>
        <v>9.0111642743221684E-2</v>
      </c>
      <c r="P1256" s="233">
        <f t="shared" si="288"/>
        <v>0.11703703703703704</v>
      </c>
      <c r="Q1256" s="233">
        <f t="shared" si="289"/>
        <v>5.4127198917456026E-3</v>
      </c>
      <c r="R1256" s="233">
        <f t="shared" si="290"/>
        <v>-8.948545861297539E-3</v>
      </c>
      <c r="T1256" s="64">
        <f t="shared" si="291"/>
        <v>1.0767160161507361E-2</v>
      </c>
    </row>
    <row r="1257" spans="1:20" s="64" customFormat="1" ht="13">
      <c r="A1257" s="426">
        <v>41285</v>
      </c>
      <c r="B1257" s="228">
        <v>760</v>
      </c>
      <c r="C1257" s="293">
        <v>1367</v>
      </c>
      <c r="D1257" s="228">
        <v>772</v>
      </c>
      <c r="E1257" s="228">
        <v>745</v>
      </c>
      <c r="F1257" s="228">
        <v>448</v>
      </c>
      <c r="H1257" s="233">
        <f t="shared" si="292"/>
        <v>-0.36295054484492872</v>
      </c>
      <c r="I1257" s="233">
        <f t="shared" si="292"/>
        <v>-0.3137550200803213</v>
      </c>
      <c r="J1257" s="233">
        <f t="shared" si="292"/>
        <v>-0.44580043072505382</v>
      </c>
      <c r="K1257" s="233">
        <f t="shared" si="292"/>
        <v>-0.28019323671497587</v>
      </c>
      <c r="L1257" s="233">
        <f t="shared" si="292"/>
        <v>-0.18248175182481752</v>
      </c>
      <c r="N1257" s="233">
        <f t="shared" si="286"/>
        <v>7.6487252124645896E-2</v>
      </c>
      <c r="O1257" s="233">
        <f t="shared" si="287"/>
        <v>6.3813229571984431E-2</v>
      </c>
      <c r="P1257" s="233">
        <f t="shared" si="288"/>
        <v>0.15223880597014924</v>
      </c>
      <c r="Q1257" s="233">
        <f t="shared" si="289"/>
        <v>8.119079837618403E-3</v>
      </c>
      <c r="R1257" s="233">
        <f t="shared" si="290"/>
        <v>4.4843049327354259E-3</v>
      </c>
      <c r="T1257" s="64">
        <f t="shared" si="291"/>
        <v>1.1984021304926706E-2</v>
      </c>
    </row>
    <row r="1258" spans="1:20" s="64" customFormat="1" ht="13">
      <c r="A1258" s="426">
        <v>41288</v>
      </c>
      <c r="B1258" s="228">
        <v>762</v>
      </c>
      <c r="C1258" s="293">
        <v>1370</v>
      </c>
      <c r="D1258" s="228">
        <v>774</v>
      </c>
      <c r="E1258" s="228">
        <v>743</v>
      </c>
      <c r="F1258" s="228">
        <v>451</v>
      </c>
      <c r="H1258" s="233">
        <f t="shared" ref="H1258:H1264" si="293">(B1258-B1007)/B1007</f>
        <v>-0.31040723981900453</v>
      </c>
      <c r="I1258" s="233">
        <f t="shared" ref="I1258:I1264" si="294">(C1258-C1007)/C1007</f>
        <v>-0.23804226918798665</v>
      </c>
      <c r="J1258" s="233">
        <f t="shared" ref="J1258:J1264" si="295">(D1258-D1007)/D1007</f>
        <v>-0.42152466367713004</v>
      </c>
      <c r="K1258" s="233">
        <f t="shared" ref="K1258:K1264" si="296">(E1258-E1007)/E1007</f>
        <v>-0.25625625625625625</v>
      </c>
      <c r="L1258" s="233">
        <f t="shared" ref="L1258:L1264" si="297">(F1258-F1007)/F1007</f>
        <v>-0.16635859519408502</v>
      </c>
      <c r="N1258" s="233">
        <f t="shared" ref="N1258:N1264" si="298">((B1258-(LOOKUP(A1253,B1253)))/(LOOKUP(A1253,B1253)))</f>
        <v>7.02247191011236E-2</v>
      </c>
      <c r="O1258" s="233">
        <f t="shared" ref="O1258:O1264" si="299">((C1258-(LOOKUP(A1253,C1253)))/(LOOKUP(A1253,C1253)))</f>
        <v>3.8665655799848368E-2</v>
      </c>
      <c r="P1258" s="233">
        <f t="shared" ref="P1258:P1264" si="300">((D1258-(LOOKUP(A1253,D1253)))/(LOOKUP(A1253,D1253)))</f>
        <v>0.15522388059701492</v>
      </c>
      <c r="Q1258" s="233">
        <f t="shared" ref="Q1258:Q1264" si="301">((E1258-(LOOKUP(A1253,E1253)))/(LOOKUP(A1253,E1253)))</f>
        <v>5.4127198917456026E-3</v>
      </c>
      <c r="R1258" s="233">
        <f t="shared" ref="R1258:R1264" si="302">((F1258-(LOOKUP(A1253,F1253)))/(LOOKUP(A1253,F1253)))</f>
        <v>1.8058690744920992E-2</v>
      </c>
      <c r="T1258" s="64">
        <f t="shared" ref="T1258:T1264" si="303">B1258/B1257-1</f>
        <v>2.6315789473683182E-3</v>
      </c>
    </row>
    <row r="1259" spans="1:20" s="64" customFormat="1" ht="13">
      <c r="A1259" s="426">
        <v>41289</v>
      </c>
      <c r="B1259" s="228">
        <v>765</v>
      </c>
      <c r="C1259" s="293">
        <v>1365</v>
      </c>
      <c r="D1259" s="228">
        <v>768</v>
      </c>
      <c r="E1259" s="228">
        <v>740</v>
      </c>
      <c r="F1259" s="228">
        <v>454</v>
      </c>
      <c r="H1259" s="233">
        <f t="shared" si="293"/>
        <v>-0.27350427350427353</v>
      </c>
      <c r="I1259" s="233">
        <f t="shared" si="294"/>
        <v>-0.2077771329077191</v>
      </c>
      <c r="J1259" s="233">
        <f t="shared" si="295"/>
        <v>-0.39240506329113922</v>
      </c>
      <c r="K1259" s="233">
        <f t="shared" si="296"/>
        <v>-0.23789907312049433</v>
      </c>
      <c r="L1259" s="233">
        <f t="shared" si="297"/>
        <v>-0.14821763602251406</v>
      </c>
      <c r="N1259" s="233">
        <f t="shared" si="298"/>
        <v>4.2234332425068119E-2</v>
      </c>
      <c r="O1259" s="233">
        <f t="shared" si="299"/>
        <v>-1.5151515151515152E-2</v>
      </c>
      <c r="P1259" s="233">
        <f t="shared" si="300"/>
        <v>0.12609970674486803</v>
      </c>
      <c r="Q1259" s="233">
        <f t="shared" si="301"/>
        <v>0</v>
      </c>
      <c r="R1259" s="233">
        <f t="shared" si="302"/>
        <v>2.7149321266968326E-2</v>
      </c>
      <c r="T1259" s="64">
        <f t="shared" si="303"/>
        <v>3.937007874015741E-3</v>
      </c>
    </row>
    <row r="1260" spans="1:20" s="64" customFormat="1" ht="13">
      <c r="A1260" s="426">
        <v>41290</v>
      </c>
      <c r="B1260" s="228">
        <v>781</v>
      </c>
      <c r="C1260" s="293">
        <v>1431</v>
      </c>
      <c r="D1260" s="228">
        <v>754</v>
      </c>
      <c r="E1260" s="228">
        <v>738</v>
      </c>
      <c r="F1260" s="228">
        <v>457</v>
      </c>
      <c r="H1260" s="233">
        <f t="shared" si="293"/>
        <v>-0.22902270483711748</v>
      </c>
      <c r="I1260" s="233">
        <f t="shared" si="294"/>
        <v>-0.14872099940511599</v>
      </c>
      <c r="J1260" s="233">
        <f t="shared" si="295"/>
        <v>-0.37479270315091212</v>
      </c>
      <c r="K1260" s="233">
        <f t="shared" si="296"/>
        <v>-0.22233930453108536</v>
      </c>
      <c r="L1260" s="233">
        <f t="shared" si="297"/>
        <v>-0.13117870722433461</v>
      </c>
      <c r="N1260" s="233">
        <f t="shared" si="298"/>
        <v>5.1144010767160158E-2</v>
      </c>
      <c r="O1260" s="233">
        <f t="shared" si="299"/>
        <v>3.3959537572254332E-2</v>
      </c>
      <c r="P1260" s="233">
        <f t="shared" si="300"/>
        <v>5.1603905160390519E-2</v>
      </c>
      <c r="Q1260" s="233">
        <f t="shared" si="301"/>
        <v>-4.048582995951417E-3</v>
      </c>
      <c r="R1260" s="233">
        <f t="shared" si="302"/>
        <v>3.160270880361174E-2</v>
      </c>
      <c r="T1260" s="64">
        <f t="shared" si="303"/>
        <v>2.0915032679738488E-2</v>
      </c>
    </row>
    <row r="1261" spans="1:20" s="64" customFormat="1" ht="13">
      <c r="A1261" s="426">
        <v>41291</v>
      </c>
      <c r="B1261" s="228">
        <v>820</v>
      </c>
      <c r="C1261" s="293">
        <v>1573</v>
      </c>
      <c r="D1261" s="228">
        <v>743</v>
      </c>
      <c r="E1261" s="228">
        <v>735</v>
      </c>
      <c r="F1261" s="228">
        <v>464</v>
      </c>
      <c r="H1261" s="233">
        <f t="shared" si="293"/>
        <v>-0.15811088295687886</v>
      </c>
      <c r="I1261" s="233">
        <f t="shared" si="294"/>
        <v>-3.5561005518087066E-2</v>
      </c>
      <c r="J1261" s="233">
        <f t="shared" si="295"/>
        <v>-0.36003445305770887</v>
      </c>
      <c r="K1261" s="233">
        <f t="shared" si="296"/>
        <v>-0.20711974110032363</v>
      </c>
      <c r="L1261" s="233">
        <f t="shared" si="297"/>
        <v>-0.10424710424710425</v>
      </c>
      <c r="N1261" s="233">
        <f t="shared" si="298"/>
        <v>9.1877496671105188E-2</v>
      </c>
      <c r="O1261" s="233">
        <f t="shared" si="299"/>
        <v>0.15069495245062181</v>
      </c>
      <c r="P1261" s="233">
        <f t="shared" si="300"/>
        <v>-1.4588859416445624E-2</v>
      </c>
      <c r="Q1261" s="233">
        <f t="shared" si="301"/>
        <v>-1.0767160161507403E-2</v>
      </c>
      <c r="R1261" s="233">
        <f t="shared" si="302"/>
        <v>4.740406320541761E-2</v>
      </c>
      <c r="T1261" s="64">
        <f t="shared" si="303"/>
        <v>4.9935979513444195E-2</v>
      </c>
    </row>
    <row r="1262" spans="1:20" s="64" customFormat="1" ht="13">
      <c r="A1262" s="426">
        <v>41292</v>
      </c>
      <c r="B1262" s="228">
        <v>837</v>
      </c>
      <c r="C1262" s="293">
        <v>1605</v>
      </c>
      <c r="D1262" s="228">
        <v>740</v>
      </c>
      <c r="E1262" s="228">
        <v>730</v>
      </c>
      <c r="F1262" s="228">
        <v>470</v>
      </c>
      <c r="H1262" s="233">
        <f t="shared" si="293"/>
        <v>-9.6112311015118787E-2</v>
      </c>
      <c r="I1262" s="233">
        <f t="shared" si="294"/>
        <v>1.3897662665824383E-2</v>
      </c>
      <c r="J1262" s="233">
        <f t="shared" si="295"/>
        <v>-0.33031674208144796</v>
      </c>
      <c r="K1262" s="233">
        <f t="shared" si="296"/>
        <v>-0.18161434977578475</v>
      </c>
      <c r="L1262" s="233">
        <f t="shared" si="297"/>
        <v>-7.1146245059288543E-2</v>
      </c>
      <c r="N1262" s="233">
        <f t="shared" si="298"/>
        <v>0.10131578947368421</v>
      </c>
      <c r="O1262" s="233">
        <f t="shared" si="299"/>
        <v>0.17410387710314557</v>
      </c>
      <c r="P1262" s="233">
        <f t="shared" si="300"/>
        <v>-4.145077720207254E-2</v>
      </c>
      <c r="Q1262" s="233">
        <f t="shared" si="301"/>
        <v>-2.0134228187919462E-2</v>
      </c>
      <c r="R1262" s="233">
        <f t="shared" si="302"/>
        <v>4.9107142857142856E-2</v>
      </c>
      <c r="T1262" s="64">
        <f t="shared" si="303"/>
        <v>2.0731707317073189E-2</v>
      </c>
    </row>
    <row r="1263" spans="1:20" s="64" customFormat="1" ht="13">
      <c r="A1263" s="426">
        <v>41295</v>
      </c>
      <c r="B1263" s="228">
        <v>838</v>
      </c>
      <c r="C1263" s="293">
        <v>1604</v>
      </c>
      <c r="D1263" s="228">
        <v>736</v>
      </c>
      <c r="E1263" s="228">
        <v>728</v>
      </c>
      <c r="F1263" s="228">
        <v>474</v>
      </c>
      <c r="H1263" s="233">
        <f t="shared" si="293"/>
        <v>-6.1590145576707729E-2</v>
      </c>
      <c r="I1263" s="233">
        <f t="shared" si="294"/>
        <v>2.8864656831302116E-2</v>
      </c>
      <c r="J1263" s="233">
        <f t="shared" si="295"/>
        <v>-0.30434782608695654</v>
      </c>
      <c r="K1263" s="233">
        <f t="shared" si="296"/>
        <v>-0.15151515151515152</v>
      </c>
      <c r="L1263" s="233">
        <f t="shared" si="297"/>
        <v>-4.4354838709677422E-2</v>
      </c>
      <c r="N1263" s="233">
        <f t="shared" si="298"/>
        <v>9.9737532808398949E-2</v>
      </c>
      <c r="O1263" s="233">
        <f t="shared" si="299"/>
        <v>0.17080291970802919</v>
      </c>
      <c r="P1263" s="233">
        <f t="shared" si="300"/>
        <v>-4.909560723514212E-2</v>
      </c>
      <c r="Q1263" s="233">
        <f t="shared" si="301"/>
        <v>-2.0188425302826378E-2</v>
      </c>
      <c r="R1263" s="233">
        <f t="shared" si="302"/>
        <v>5.0997782705099776E-2</v>
      </c>
      <c r="T1263" s="64">
        <f t="shared" si="303"/>
        <v>1.1947431302270495E-3</v>
      </c>
    </row>
    <row r="1264" spans="1:20" s="64" customFormat="1" ht="13">
      <c r="A1264" s="426">
        <v>41296</v>
      </c>
      <c r="B1264" s="228">
        <v>825</v>
      </c>
      <c r="C1264" s="293">
        <v>1577</v>
      </c>
      <c r="D1264" s="228">
        <v>729</v>
      </c>
      <c r="E1264" s="228">
        <v>721</v>
      </c>
      <c r="F1264" s="228">
        <v>477</v>
      </c>
      <c r="H1264" s="233">
        <f t="shared" si="293"/>
        <v>-4.2923433874709975E-2</v>
      </c>
      <c r="I1264" s="233">
        <f t="shared" si="294"/>
        <v>1.4800514800514801E-2</v>
      </c>
      <c r="J1264" s="233">
        <f t="shared" si="295"/>
        <v>-0.28529411764705881</v>
      </c>
      <c r="K1264" s="233">
        <f t="shared" si="296"/>
        <v>-0.10656753407682776</v>
      </c>
      <c r="L1264" s="233">
        <f t="shared" si="297"/>
        <v>-1.6494845360824743E-2</v>
      </c>
      <c r="N1264" s="233">
        <f t="shared" si="298"/>
        <v>7.8431372549019607E-2</v>
      </c>
      <c r="O1264" s="233">
        <f t="shared" si="299"/>
        <v>0.15531135531135531</v>
      </c>
      <c r="P1264" s="233">
        <f t="shared" si="300"/>
        <v>-5.078125E-2</v>
      </c>
      <c r="Q1264" s="233">
        <f t="shared" si="301"/>
        <v>-2.5675675675675677E-2</v>
      </c>
      <c r="R1264" s="233">
        <f t="shared" si="302"/>
        <v>5.0660792951541848E-2</v>
      </c>
      <c r="T1264" s="64">
        <f t="shared" si="303"/>
        <v>-1.5513126491646823E-2</v>
      </c>
    </row>
    <row r="1265" spans="1:20" s="64" customFormat="1" ht="13">
      <c r="A1265" s="426">
        <v>41297</v>
      </c>
      <c r="B1265" s="228">
        <v>817</v>
      </c>
      <c r="C1265" s="293">
        <v>1564</v>
      </c>
      <c r="D1265" s="228">
        <v>727</v>
      </c>
      <c r="E1265" s="228">
        <v>713</v>
      </c>
      <c r="F1265" s="228">
        <v>478</v>
      </c>
      <c r="H1265" s="233">
        <f t="shared" ref="H1265:H1292" si="304">(B1265-B1014)/B1014</f>
        <v>-2.8537455410225922E-2</v>
      </c>
      <c r="I1265" s="233">
        <f t="shared" ref="I1265:I1292" si="305">(C1265-C1014)/C1014</f>
        <v>1.098901098901099E-2</v>
      </c>
      <c r="J1265" s="233">
        <f t="shared" ref="J1265:J1292" si="306">(D1265-D1014)/D1014</f>
        <v>-0.25967413441955195</v>
      </c>
      <c r="K1265" s="233">
        <f t="shared" ref="K1265:K1292" si="307">(E1265-E1014)/E1014</f>
        <v>-9.9747474747474751E-2</v>
      </c>
      <c r="L1265" s="233">
        <f t="shared" ref="L1265:L1292" si="308">(F1265-F1014)/F1014</f>
        <v>1.4861995753715499E-2</v>
      </c>
      <c r="N1265" s="233">
        <f t="shared" ref="N1265:N1292" si="309">((B1265-(LOOKUP(A1260,B1260)))/(LOOKUP(A1260,B1260)))</f>
        <v>4.6094750320102434E-2</v>
      </c>
      <c r="O1265" s="233">
        <f t="shared" ref="O1265:O1292" si="310">((C1265-(LOOKUP(A1260,C1260)))/(LOOKUP(A1260,C1260)))</f>
        <v>9.2941998602375966E-2</v>
      </c>
      <c r="P1265" s="233">
        <f t="shared" ref="P1265:P1292" si="311">((D1265-(LOOKUP(A1260,D1260)))/(LOOKUP(A1260,D1260)))</f>
        <v>-3.580901856763926E-2</v>
      </c>
      <c r="Q1265" s="233">
        <f t="shared" ref="Q1265:Q1292" si="312">((E1265-(LOOKUP(A1260,E1260)))/(LOOKUP(A1260,E1260)))</f>
        <v>-3.3875338753387531E-2</v>
      </c>
      <c r="R1265" s="233">
        <f t="shared" ref="R1265:R1292" si="313">((F1265-(LOOKUP(A1260,F1260)))/(LOOKUP(A1260,F1260)))</f>
        <v>4.5951859956236324E-2</v>
      </c>
      <c r="T1265" s="64">
        <f t="shared" ref="T1265:T1292" si="314">B1265/B1264-1</f>
        <v>-9.6969696969696484E-3</v>
      </c>
    </row>
    <row r="1266" spans="1:20" s="64" customFormat="1" ht="13">
      <c r="A1266" s="426">
        <v>41298</v>
      </c>
      <c r="B1266" s="228">
        <v>808</v>
      </c>
      <c r="C1266" s="293">
        <v>1541</v>
      </c>
      <c r="D1266" s="228">
        <v>723</v>
      </c>
      <c r="E1266" s="228">
        <v>712</v>
      </c>
      <c r="F1266" s="228">
        <v>478</v>
      </c>
      <c r="H1266" s="233">
        <f t="shared" si="304"/>
        <v>1.2391573729863693E-3</v>
      </c>
      <c r="I1266" s="233">
        <f t="shared" si="305"/>
        <v>1.9179894179894179E-2</v>
      </c>
      <c r="J1266" s="233">
        <f t="shared" si="306"/>
        <v>-0.23572938689217759</v>
      </c>
      <c r="K1266" s="233">
        <f t="shared" si="307"/>
        <v>-8.1290322580645155E-2</v>
      </c>
      <c r="L1266" s="233">
        <f t="shared" si="308"/>
        <v>5.2863436123348019E-2</v>
      </c>
      <c r="N1266" s="233">
        <f t="shared" si="309"/>
        <v>-1.4634146341463415E-2</v>
      </c>
      <c r="O1266" s="233">
        <f t="shared" si="310"/>
        <v>-2.0343293070565798E-2</v>
      </c>
      <c r="P1266" s="233">
        <f t="shared" si="311"/>
        <v>-2.6917900403768506E-2</v>
      </c>
      <c r="Q1266" s="233">
        <f t="shared" si="312"/>
        <v>-3.1292517006802724E-2</v>
      </c>
      <c r="R1266" s="233">
        <f t="shared" si="313"/>
        <v>3.017241379310345E-2</v>
      </c>
      <c r="T1266" s="64">
        <f t="shared" si="314"/>
        <v>-1.1015911872705009E-2</v>
      </c>
    </row>
    <row r="1267" spans="1:20" s="64" customFormat="1" ht="13">
      <c r="A1267" s="426">
        <v>41299</v>
      </c>
      <c r="B1267" s="228">
        <v>798</v>
      </c>
      <c r="C1267" s="293">
        <v>1520</v>
      </c>
      <c r="D1267" s="228">
        <v>718</v>
      </c>
      <c r="E1267" s="228">
        <v>711</v>
      </c>
      <c r="F1267" s="228">
        <v>475</v>
      </c>
      <c r="H1267" s="233">
        <f t="shared" si="304"/>
        <v>1.7857142857142856E-2</v>
      </c>
      <c r="I1267" s="233">
        <f t="shared" si="305"/>
        <v>1.5364061456245824E-2</v>
      </c>
      <c r="J1267" s="233">
        <f t="shared" si="306"/>
        <v>-0.21012101210121012</v>
      </c>
      <c r="K1267" s="233">
        <f t="shared" si="307"/>
        <v>-5.9523809523809521E-2</v>
      </c>
      <c r="L1267" s="233">
        <f t="shared" si="308"/>
        <v>6.9819819819819814E-2</v>
      </c>
      <c r="N1267" s="233">
        <f t="shared" si="309"/>
        <v>-4.6594982078853049E-2</v>
      </c>
      <c r="O1267" s="233">
        <f t="shared" si="310"/>
        <v>-5.2959501557632398E-2</v>
      </c>
      <c r="P1267" s="233">
        <f t="shared" si="311"/>
        <v>-2.9729729729729731E-2</v>
      </c>
      <c r="Q1267" s="233">
        <f t="shared" si="312"/>
        <v>-2.6027397260273973E-2</v>
      </c>
      <c r="R1267" s="233">
        <f t="shared" si="313"/>
        <v>1.0638297872340425E-2</v>
      </c>
      <c r="T1267" s="64">
        <f t="shared" si="314"/>
        <v>-1.2376237623762387E-2</v>
      </c>
    </row>
    <row r="1268" spans="1:20" s="64" customFormat="1" ht="13">
      <c r="A1268" s="426">
        <v>41302</v>
      </c>
      <c r="B1268" s="228">
        <v>792</v>
      </c>
      <c r="C1268" s="293">
        <v>1507</v>
      </c>
      <c r="D1268" s="228">
        <v>713</v>
      </c>
      <c r="E1268" s="228">
        <v>710</v>
      </c>
      <c r="F1268" s="228">
        <v>472</v>
      </c>
      <c r="H1268" s="233">
        <f t="shared" si="304"/>
        <v>5.1792828685258967E-2</v>
      </c>
      <c r="I1268" s="233">
        <f t="shared" si="305"/>
        <v>2.0311442112389978E-2</v>
      </c>
      <c r="J1268" s="233">
        <f t="shared" si="306"/>
        <v>-0.17381228273464658</v>
      </c>
      <c r="K1268" s="233">
        <f t="shared" si="307"/>
        <v>-1.5256588072122053E-2</v>
      </c>
      <c r="L1268" s="233">
        <f t="shared" si="308"/>
        <v>8.755760368663594E-2</v>
      </c>
      <c r="N1268" s="233">
        <f t="shared" si="309"/>
        <v>-5.4892601431980909E-2</v>
      </c>
      <c r="O1268" s="233">
        <f t="shared" si="310"/>
        <v>-6.0473815461346635E-2</v>
      </c>
      <c r="P1268" s="233">
        <f t="shared" si="311"/>
        <v>-3.125E-2</v>
      </c>
      <c r="Q1268" s="233">
        <f t="shared" si="312"/>
        <v>-2.4725274725274724E-2</v>
      </c>
      <c r="R1268" s="233">
        <f t="shared" si="313"/>
        <v>-4.2194092827004216E-3</v>
      </c>
      <c r="T1268" s="64">
        <f t="shared" si="314"/>
        <v>-7.5187969924812581E-3</v>
      </c>
    </row>
    <row r="1269" spans="1:20" s="64" customFormat="1" ht="13">
      <c r="A1269" s="426">
        <v>41303</v>
      </c>
      <c r="B1269" s="228">
        <v>779</v>
      </c>
      <c r="C1269" s="293">
        <v>1491</v>
      </c>
      <c r="D1269" s="228">
        <v>703</v>
      </c>
      <c r="E1269" s="228">
        <v>695</v>
      </c>
      <c r="F1269" s="228">
        <v>467</v>
      </c>
      <c r="H1269" s="233">
        <f t="shared" si="304"/>
        <v>7.3002754820936641E-2</v>
      </c>
      <c r="I1269" s="233">
        <f t="shared" si="305"/>
        <v>1.7747440273037544E-2</v>
      </c>
      <c r="J1269" s="233">
        <f t="shared" si="306"/>
        <v>-0.13742331288343559</v>
      </c>
      <c r="K1269" s="233">
        <f t="shared" si="307"/>
        <v>0</v>
      </c>
      <c r="L1269" s="233">
        <f t="shared" si="308"/>
        <v>9.6244131455399062E-2</v>
      </c>
      <c r="N1269" s="233">
        <f t="shared" si="309"/>
        <v>-5.5757575757575756E-2</v>
      </c>
      <c r="O1269" s="233">
        <f t="shared" si="310"/>
        <v>-5.4533925174381735E-2</v>
      </c>
      <c r="P1269" s="233">
        <f t="shared" si="311"/>
        <v>-3.5665294924554183E-2</v>
      </c>
      <c r="Q1269" s="233">
        <f t="shared" si="312"/>
        <v>-3.6061026352288486E-2</v>
      </c>
      <c r="R1269" s="233">
        <f t="shared" si="313"/>
        <v>-2.0964360587002098E-2</v>
      </c>
      <c r="T1269" s="64">
        <f t="shared" si="314"/>
        <v>-1.6414141414141437E-2</v>
      </c>
    </row>
    <row r="1270" spans="1:20" s="64" customFormat="1" ht="13">
      <c r="A1270" s="426">
        <v>41304</v>
      </c>
      <c r="B1270" s="228">
        <v>767</v>
      </c>
      <c r="C1270" s="293">
        <v>1477</v>
      </c>
      <c r="D1270" s="228">
        <v>690</v>
      </c>
      <c r="E1270" s="228">
        <v>688</v>
      </c>
      <c r="F1270" s="228">
        <v>461</v>
      </c>
      <c r="H1270" s="233">
        <f t="shared" si="304"/>
        <v>9.2592592592592587E-2</v>
      </c>
      <c r="I1270" s="233">
        <f t="shared" si="305"/>
        <v>1.4423076923076924E-2</v>
      </c>
      <c r="J1270" s="233">
        <f t="shared" si="306"/>
        <v>-9.8039215686274508E-2</v>
      </c>
      <c r="K1270" s="233">
        <f t="shared" si="307"/>
        <v>2.2288261515601784E-2</v>
      </c>
      <c r="L1270" s="233">
        <f t="shared" si="308"/>
        <v>0.10817307692307693</v>
      </c>
      <c r="N1270" s="233">
        <f t="shared" si="309"/>
        <v>-6.1199510403916767E-2</v>
      </c>
      <c r="O1270" s="233">
        <f t="shared" si="310"/>
        <v>-5.5626598465473145E-2</v>
      </c>
      <c r="P1270" s="233">
        <f t="shared" si="311"/>
        <v>-5.0894085281980743E-2</v>
      </c>
      <c r="Q1270" s="233">
        <f t="shared" si="312"/>
        <v>-3.5063113604488078E-2</v>
      </c>
      <c r="R1270" s="233">
        <f t="shared" si="313"/>
        <v>-3.5564853556485358E-2</v>
      </c>
      <c r="T1270" s="64">
        <f t="shared" si="314"/>
        <v>-1.5404364569961526E-2</v>
      </c>
    </row>
    <row r="1271" spans="1:20" s="64" customFormat="1" ht="13">
      <c r="A1271" s="426">
        <v>41305</v>
      </c>
      <c r="B1271" s="228">
        <v>760</v>
      </c>
      <c r="C1271" s="293">
        <v>1468</v>
      </c>
      <c r="D1271" s="228">
        <v>677</v>
      </c>
      <c r="E1271" s="228">
        <v>684</v>
      </c>
      <c r="F1271" s="228">
        <v>455</v>
      </c>
      <c r="H1271" s="233">
        <f t="shared" si="304"/>
        <v>0.11764705882352941</v>
      </c>
      <c r="I1271" s="233">
        <f t="shared" si="305"/>
        <v>1.4512785072563926E-2</v>
      </c>
      <c r="J1271" s="233">
        <f t="shared" si="306"/>
        <v>-6.4917127071823205E-2</v>
      </c>
      <c r="K1271" s="233">
        <f t="shared" si="307"/>
        <v>4.4274809160305344E-2</v>
      </c>
      <c r="L1271" s="233">
        <f t="shared" si="308"/>
        <v>0.1206896551724138</v>
      </c>
      <c r="N1271" s="233">
        <f t="shared" si="309"/>
        <v>-5.9405940594059403E-2</v>
      </c>
      <c r="O1271" s="233">
        <f t="shared" si="310"/>
        <v>-4.7371836469824791E-2</v>
      </c>
      <c r="P1271" s="233">
        <f t="shared" si="311"/>
        <v>-6.3623789764868599E-2</v>
      </c>
      <c r="Q1271" s="233">
        <f t="shared" si="312"/>
        <v>-3.9325842696629212E-2</v>
      </c>
      <c r="R1271" s="233">
        <f t="shared" si="313"/>
        <v>-4.8117154811715482E-2</v>
      </c>
      <c r="T1271" s="64">
        <f t="shared" si="314"/>
        <v>-9.126466753585416E-3</v>
      </c>
    </row>
    <row r="1272" spans="1:20" s="64" customFormat="1" ht="13">
      <c r="A1272" s="426">
        <v>41306</v>
      </c>
      <c r="B1272" s="228">
        <v>750</v>
      </c>
      <c r="C1272" s="293">
        <v>1454</v>
      </c>
      <c r="D1272" s="228">
        <v>664</v>
      </c>
      <c r="E1272" s="228">
        <v>682</v>
      </c>
      <c r="F1272" s="228">
        <v>449</v>
      </c>
      <c r="H1272" s="233">
        <f t="shared" si="304"/>
        <v>0.13293051359516617</v>
      </c>
      <c r="I1272" s="233">
        <f t="shared" si="305"/>
        <v>5.5325034578146614E-3</v>
      </c>
      <c r="J1272" s="233">
        <f t="shared" si="306"/>
        <v>-4.3227665706051875E-2</v>
      </c>
      <c r="K1272" s="233">
        <f t="shared" si="307"/>
        <v>7.0643642072213506E-2</v>
      </c>
      <c r="L1272" s="233">
        <f t="shared" si="308"/>
        <v>0.13383838383838384</v>
      </c>
      <c r="N1272" s="233">
        <f t="shared" si="309"/>
        <v>-6.0150375939849621E-2</v>
      </c>
      <c r="O1272" s="233">
        <f t="shared" si="310"/>
        <v>-4.3421052631578951E-2</v>
      </c>
      <c r="P1272" s="233">
        <f t="shared" si="311"/>
        <v>-7.5208913649025072E-2</v>
      </c>
      <c r="Q1272" s="233">
        <f t="shared" si="312"/>
        <v>-4.0787623066104076E-2</v>
      </c>
      <c r="R1272" s="233">
        <f t="shared" si="313"/>
        <v>-5.473684210526316E-2</v>
      </c>
      <c r="T1272" s="64">
        <f t="shared" si="314"/>
        <v>-1.3157894736842146E-2</v>
      </c>
    </row>
    <row r="1273" spans="1:20" s="64" customFormat="1" ht="13">
      <c r="A1273" s="426">
        <v>41309</v>
      </c>
      <c r="B1273" s="228">
        <v>745</v>
      </c>
      <c r="C1273" s="293">
        <v>1461</v>
      </c>
      <c r="D1273" s="228">
        <v>653</v>
      </c>
      <c r="E1273" s="228">
        <v>681</v>
      </c>
      <c r="F1273" s="228">
        <v>444</v>
      </c>
      <c r="H1273" s="233">
        <f t="shared" si="304"/>
        <v>0.14439324116743471</v>
      </c>
      <c r="I1273" s="233">
        <f t="shared" si="305"/>
        <v>1.1072664359861591E-2</v>
      </c>
      <c r="J1273" s="233">
        <f t="shared" si="306"/>
        <v>-4.1116005873715125E-2</v>
      </c>
      <c r="K1273" s="233">
        <f t="shared" si="307"/>
        <v>9.838709677419355E-2</v>
      </c>
      <c r="L1273" s="233">
        <f t="shared" si="308"/>
        <v>0.14432989690721648</v>
      </c>
      <c r="N1273" s="233">
        <f t="shared" si="309"/>
        <v>-5.9343434343434344E-2</v>
      </c>
      <c r="O1273" s="233">
        <f t="shared" si="310"/>
        <v>-3.0524220305242204E-2</v>
      </c>
      <c r="P1273" s="233">
        <f t="shared" si="311"/>
        <v>-8.4151472650771386E-2</v>
      </c>
      <c r="Q1273" s="233">
        <f t="shared" si="312"/>
        <v>-4.0845070422535212E-2</v>
      </c>
      <c r="R1273" s="233">
        <f t="shared" si="313"/>
        <v>-5.9322033898305086E-2</v>
      </c>
      <c r="T1273" s="64">
        <f t="shared" si="314"/>
        <v>-6.6666666666667096E-3</v>
      </c>
    </row>
    <row r="1274" spans="1:20" s="64" customFormat="1" ht="13">
      <c r="A1274" s="426">
        <v>41310</v>
      </c>
      <c r="B1274" s="228">
        <v>739</v>
      </c>
      <c r="C1274" s="293">
        <v>1466</v>
      </c>
      <c r="D1274" s="228">
        <v>651</v>
      </c>
      <c r="E1274" s="228">
        <v>677</v>
      </c>
      <c r="F1274" s="228">
        <v>438</v>
      </c>
      <c r="H1274" s="233">
        <f t="shared" si="304"/>
        <v>0.14219474497681608</v>
      </c>
      <c r="I1274" s="233">
        <f t="shared" si="305"/>
        <v>2.0891364902506964E-2</v>
      </c>
      <c r="J1274" s="233">
        <f t="shared" si="306"/>
        <v>-6.0606060606060608E-2</v>
      </c>
      <c r="K1274" s="233">
        <f t="shared" si="307"/>
        <v>0.11348684210526316</v>
      </c>
      <c r="L1274" s="233">
        <f t="shared" si="308"/>
        <v>0.14659685863874344</v>
      </c>
      <c r="N1274" s="233">
        <f t="shared" si="309"/>
        <v>-5.1347881899871634E-2</v>
      </c>
      <c r="O1274" s="233">
        <f t="shared" si="310"/>
        <v>-1.676727028839705E-2</v>
      </c>
      <c r="P1274" s="233">
        <f t="shared" si="311"/>
        <v>-7.3968705547652919E-2</v>
      </c>
      <c r="Q1274" s="233">
        <f t="shared" si="312"/>
        <v>-2.5899280575539568E-2</v>
      </c>
      <c r="R1274" s="233">
        <f t="shared" si="313"/>
        <v>-6.2098501070663809E-2</v>
      </c>
      <c r="T1274" s="64">
        <f t="shared" si="314"/>
        <v>-8.0536912751677514E-3</v>
      </c>
    </row>
    <row r="1275" spans="1:20" s="64" customFormat="1" ht="13">
      <c r="A1275" s="426">
        <v>41311</v>
      </c>
      <c r="B1275" s="228">
        <v>740</v>
      </c>
      <c r="C1275" s="293">
        <v>1484</v>
      </c>
      <c r="D1275" s="228">
        <v>657</v>
      </c>
      <c r="E1275" s="228">
        <v>674</v>
      </c>
      <c r="F1275" s="228">
        <v>431</v>
      </c>
      <c r="H1275" s="233">
        <f t="shared" si="304"/>
        <v>0.1419753086419753</v>
      </c>
      <c r="I1275" s="233">
        <f t="shared" si="305"/>
        <v>3.1988873435326845E-2</v>
      </c>
      <c r="J1275" s="233">
        <f t="shared" si="306"/>
        <v>-9.5041322314049589E-2</v>
      </c>
      <c r="K1275" s="233">
        <f t="shared" si="307"/>
        <v>0.12333333333333334</v>
      </c>
      <c r="L1275" s="233">
        <f t="shared" si="308"/>
        <v>0.14933333333333335</v>
      </c>
      <c r="N1275" s="233">
        <f t="shared" si="309"/>
        <v>-3.5202086049543675E-2</v>
      </c>
      <c r="O1275" s="233">
        <f t="shared" si="310"/>
        <v>4.7393364928909956E-3</v>
      </c>
      <c r="P1275" s="233">
        <f t="shared" si="311"/>
        <v>-4.7826086956521741E-2</v>
      </c>
      <c r="Q1275" s="233">
        <f t="shared" si="312"/>
        <v>-2.0348837209302327E-2</v>
      </c>
      <c r="R1275" s="233">
        <f t="shared" si="313"/>
        <v>-6.5075921908893705E-2</v>
      </c>
      <c r="T1275" s="64">
        <f t="shared" si="314"/>
        <v>1.3531799729364913E-3</v>
      </c>
    </row>
    <row r="1276" spans="1:20" s="64" customFormat="1" ht="13">
      <c r="A1276" s="426">
        <v>41312</v>
      </c>
      <c r="B1276" s="228">
        <v>749</v>
      </c>
      <c r="C1276" s="293">
        <v>1481</v>
      </c>
      <c r="D1276" s="228">
        <v>695</v>
      </c>
      <c r="E1276" s="228">
        <v>671</v>
      </c>
      <c r="F1276" s="228">
        <v>425</v>
      </c>
      <c r="H1276" s="233">
        <f t="shared" si="304"/>
        <v>0.13484848484848486</v>
      </c>
      <c r="I1276" s="233">
        <f t="shared" si="305"/>
        <v>2.5623268698060944E-2</v>
      </c>
      <c r="J1276" s="233">
        <f t="shared" si="306"/>
        <v>-9.7402597402597407E-2</v>
      </c>
      <c r="K1276" s="233">
        <f t="shared" si="307"/>
        <v>0.10543657331136738</v>
      </c>
      <c r="L1276" s="233">
        <f t="shared" si="308"/>
        <v>0.1424731182795699</v>
      </c>
      <c r="N1276" s="233">
        <f t="shared" si="309"/>
        <v>-1.4473684210526316E-2</v>
      </c>
      <c r="O1276" s="233">
        <f t="shared" si="310"/>
        <v>8.855585831062671E-3</v>
      </c>
      <c r="P1276" s="233">
        <f t="shared" si="311"/>
        <v>2.6587887740029542E-2</v>
      </c>
      <c r="Q1276" s="233">
        <f t="shared" si="312"/>
        <v>-1.9005847953216373E-2</v>
      </c>
      <c r="R1276" s="233">
        <f t="shared" si="313"/>
        <v>-6.5934065934065936E-2</v>
      </c>
      <c r="T1276" s="64">
        <f t="shared" si="314"/>
        <v>1.2162162162162149E-2</v>
      </c>
    </row>
    <row r="1277" spans="1:20" s="64" customFormat="1" ht="13">
      <c r="A1277" s="426">
        <v>41313</v>
      </c>
      <c r="B1277" s="228">
        <v>748</v>
      </c>
      <c r="C1277" s="293">
        <v>1461</v>
      </c>
      <c r="D1277" s="228">
        <v>723</v>
      </c>
      <c r="E1277" s="228">
        <v>669</v>
      </c>
      <c r="F1277" s="228">
        <v>421</v>
      </c>
      <c r="H1277" s="233">
        <f t="shared" si="304"/>
        <v>0.10650887573964497</v>
      </c>
      <c r="I1277" s="233">
        <f t="shared" si="305"/>
        <v>8.9779005524861875E-3</v>
      </c>
      <c r="J1277" s="233">
        <f t="shared" si="306"/>
        <v>-0.12681159420289856</v>
      </c>
      <c r="K1277" s="233">
        <f t="shared" si="307"/>
        <v>7.9032258064516123E-2</v>
      </c>
      <c r="L1277" s="233">
        <f t="shared" si="308"/>
        <v>0.14092140921409213</v>
      </c>
      <c r="N1277" s="233">
        <f t="shared" si="309"/>
        <v>-2.6666666666666666E-3</v>
      </c>
      <c r="O1277" s="233">
        <f t="shared" si="310"/>
        <v>4.8143053645116922E-3</v>
      </c>
      <c r="P1277" s="233">
        <f t="shared" si="311"/>
        <v>8.8855421686746983E-2</v>
      </c>
      <c r="Q1277" s="233">
        <f t="shared" si="312"/>
        <v>-1.906158357771261E-2</v>
      </c>
      <c r="R1277" s="233">
        <f t="shared" si="313"/>
        <v>-6.2360801781737196E-2</v>
      </c>
      <c r="T1277" s="64">
        <f t="shared" si="314"/>
        <v>-1.3351134846462109E-3</v>
      </c>
    </row>
    <row r="1278" spans="1:20" s="64" customFormat="1" ht="13">
      <c r="A1278" s="426">
        <v>41316</v>
      </c>
      <c r="B1278" s="228">
        <v>746</v>
      </c>
      <c r="C1278" s="293">
        <v>1453</v>
      </c>
      <c r="D1278" s="228">
        <v>737</v>
      </c>
      <c r="E1278" s="228">
        <v>666</v>
      </c>
      <c r="F1278" s="228">
        <v>418</v>
      </c>
      <c r="H1278" s="233">
        <f t="shared" si="304"/>
        <v>7.3381294964028773E-2</v>
      </c>
      <c r="I1278" s="233">
        <f t="shared" si="305"/>
        <v>-2.0604395604395605E-3</v>
      </c>
      <c r="J1278" s="233">
        <f t="shared" si="306"/>
        <v>-0.17745535714285715</v>
      </c>
      <c r="K1278" s="233">
        <f t="shared" si="307"/>
        <v>5.7142857142857141E-2</v>
      </c>
      <c r="L1278" s="233">
        <f t="shared" si="308"/>
        <v>0.1358695652173913</v>
      </c>
      <c r="N1278" s="233">
        <f t="shared" si="309"/>
        <v>1.3422818791946308E-3</v>
      </c>
      <c r="O1278" s="233">
        <f t="shared" si="310"/>
        <v>-5.4757015742642025E-3</v>
      </c>
      <c r="P1278" s="233">
        <f t="shared" si="311"/>
        <v>0.12863705972434916</v>
      </c>
      <c r="Q1278" s="233">
        <f t="shared" si="312"/>
        <v>-2.2026431718061675E-2</v>
      </c>
      <c r="R1278" s="233">
        <f t="shared" si="313"/>
        <v>-5.8558558558558557E-2</v>
      </c>
      <c r="T1278" s="64">
        <f t="shared" si="314"/>
        <v>-2.673796791443861E-3</v>
      </c>
    </row>
    <row r="1279" spans="1:20" s="64" customFormat="1" ht="13">
      <c r="A1279" s="426">
        <v>41317</v>
      </c>
      <c r="B1279" s="228">
        <v>747</v>
      </c>
      <c r="C1279" s="293">
        <v>1448</v>
      </c>
      <c r="D1279" s="228">
        <v>749</v>
      </c>
      <c r="E1279" s="228">
        <v>668</v>
      </c>
      <c r="F1279" s="228">
        <v>417</v>
      </c>
      <c r="H1279" s="233">
        <f t="shared" si="304"/>
        <v>4.4755244755244755E-2</v>
      </c>
      <c r="I1279" s="233">
        <f t="shared" si="305"/>
        <v>-6.1770761839396015E-3</v>
      </c>
      <c r="J1279" s="233">
        <f t="shared" si="306"/>
        <v>-0.22543950361944157</v>
      </c>
      <c r="K1279" s="233">
        <f t="shared" si="307"/>
        <v>3.565891472868217E-2</v>
      </c>
      <c r="L1279" s="233">
        <f t="shared" si="308"/>
        <v>0.13934426229508196</v>
      </c>
      <c r="N1279" s="233">
        <f t="shared" si="309"/>
        <v>1.0825439783491205E-2</v>
      </c>
      <c r="O1279" s="233">
        <f t="shared" si="310"/>
        <v>-1.227830832196453E-2</v>
      </c>
      <c r="P1279" s="233">
        <f t="shared" si="311"/>
        <v>0.15053763440860216</v>
      </c>
      <c r="Q1279" s="233">
        <f t="shared" si="312"/>
        <v>-1.3293943870014771E-2</v>
      </c>
      <c r="R1279" s="233">
        <f t="shared" si="313"/>
        <v>-4.7945205479452052E-2</v>
      </c>
      <c r="T1279" s="64">
        <f t="shared" si="314"/>
        <v>1.3404825737264314E-3</v>
      </c>
    </row>
    <row r="1280" spans="1:20" s="64" customFormat="1" ht="13">
      <c r="A1280" s="426">
        <v>41318</v>
      </c>
      <c r="B1280" s="228">
        <v>751</v>
      </c>
      <c r="C1280" s="293">
        <v>1448</v>
      </c>
      <c r="D1280" s="228">
        <v>782</v>
      </c>
      <c r="E1280" s="228">
        <v>664</v>
      </c>
      <c r="F1280" s="228">
        <v>414</v>
      </c>
      <c r="H1280" s="233">
        <f t="shared" si="304"/>
        <v>3.017832647462277E-2</v>
      </c>
      <c r="I1280" s="233">
        <f t="shared" si="305"/>
        <v>-1.0252904989747095E-2</v>
      </c>
      <c r="J1280" s="233">
        <f t="shared" si="306"/>
        <v>-0.22420634920634921</v>
      </c>
      <c r="K1280" s="233">
        <f t="shared" si="307"/>
        <v>1.9969278033794162E-2</v>
      </c>
      <c r="L1280" s="233">
        <f t="shared" si="308"/>
        <v>0.125</v>
      </c>
      <c r="N1280" s="233">
        <f t="shared" si="309"/>
        <v>1.4864864864864866E-2</v>
      </c>
      <c r="O1280" s="233">
        <f t="shared" si="310"/>
        <v>-2.4258760107816711E-2</v>
      </c>
      <c r="P1280" s="233">
        <f t="shared" si="311"/>
        <v>0.19025875190258751</v>
      </c>
      <c r="Q1280" s="233">
        <f t="shared" si="312"/>
        <v>-1.483679525222552E-2</v>
      </c>
      <c r="R1280" s="233">
        <f t="shared" si="313"/>
        <v>-3.9443155452436193E-2</v>
      </c>
      <c r="T1280" s="64">
        <f t="shared" si="314"/>
        <v>5.3547523427042165E-3</v>
      </c>
    </row>
    <row r="1281" spans="1:20" s="64" customFormat="1" ht="13">
      <c r="A1281" s="426">
        <v>41319</v>
      </c>
      <c r="B1281" s="228">
        <v>748</v>
      </c>
      <c r="C1281" s="293">
        <v>1429</v>
      </c>
      <c r="D1281" s="228">
        <v>808</v>
      </c>
      <c r="E1281" s="228">
        <v>667</v>
      </c>
      <c r="F1281" s="228">
        <v>412</v>
      </c>
      <c r="H1281" s="233">
        <f t="shared" si="304"/>
        <v>1.9073569482288829E-2</v>
      </c>
      <c r="I1281" s="233">
        <f t="shared" si="305"/>
        <v>-2.6566757493188011E-2</v>
      </c>
      <c r="J1281" s="233">
        <f t="shared" si="306"/>
        <v>-0.206286836935167</v>
      </c>
      <c r="K1281" s="233">
        <f t="shared" si="307"/>
        <v>2.3006134969325152E-2</v>
      </c>
      <c r="L1281" s="233">
        <f t="shared" si="308"/>
        <v>0.10455764075067024</v>
      </c>
      <c r="N1281" s="233">
        <f t="shared" si="309"/>
        <v>-1.3351134846461949E-3</v>
      </c>
      <c r="O1281" s="233">
        <f t="shared" si="310"/>
        <v>-3.5111411208642807E-2</v>
      </c>
      <c r="P1281" s="233">
        <f t="shared" si="311"/>
        <v>0.16258992805755396</v>
      </c>
      <c r="Q1281" s="233">
        <f t="shared" si="312"/>
        <v>-5.9612518628912071E-3</v>
      </c>
      <c r="R1281" s="233">
        <f t="shared" si="313"/>
        <v>-3.0588235294117649E-2</v>
      </c>
      <c r="T1281" s="64">
        <f t="shared" si="314"/>
        <v>-3.9946737683089761E-3</v>
      </c>
    </row>
    <row r="1282" spans="1:20" s="64" customFormat="1" ht="13">
      <c r="A1282" s="426">
        <v>41320</v>
      </c>
      <c r="B1282" s="228">
        <v>753</v>
      </c>
      <c r="C1282" s="293">
        <v>1434</v>
      </c>
      <c r="D1282" s="228">
        <v>832</v>
      </c>
      <c r="E1282" s="228">
        <v>672</v>
      </c>
      <c r="F1282" s="228">
        <v>412</v>
      </c>
      <c r="H1282" s="233">
        <f t="shared" si="304"/>
        <v>3.0095759233926128E-2</v>
      </c>
      <c r="I1282" s="233">
        <f t="shared" si="305"/>
        <v>-2.1828103683492497E-2</v>
      </c>
      <c r="J1282" s="233">
        <f t="shared" si="306"/>
        <v>-0.17213930348258707</v>
      </c>
      <c r="K1282" s="233">
        <f t="shared" si="307"/>
        <v>4.0247678018575851E-2</v>
      </c>
      <c r="L1282" s="233">
        <f t="shared" si="308"/>
        <v>9.5744680851063829E-2</v>
      </c>
      <c r="N1282" s="233">
        <f t="shared" si="309"/>
        <v>6.6844919786096255E-3</v>
      </c>
      <c r="O1282" s="233">
        <f t="shared" si="310"/>
        <v>-1.8480492813141684E-2</v>
      </c>
      <c r="P1282" s="233">
        <f t="shared" si="311"/>
        <v>0.15076071922544951</v>
      </c>
      <c r="Q1282" s="233">
        <f t="shared" si="312"/>
        <v>4.4843049327354259E-3</v>
      </c>
      <c r="R1282" s="233">
        <f t="shared" si="313"/>
        <v>-2.1377672209026127E-2</v>
      </c>
      <c r="T1282" s="64">
        <f t="shared" si="314"/>
        <v>6.6844919786095414E-3</v>
      </c>
    </row>
    <row r="1283" spans="1:20" s="64" customFormat="1" ht="13">
      <c r="A1283" s="426">
        <v>41323</v>
      </c>
      <c r="B1283" s="228">
        <v>747</v>
      </c>
      <c r="C1283" s="293">
        <v>1408</v>
      </c>
      <c r="D1283" s="228">
        <v>845</v>
      </c>
      <c r="E1283" s="228">
        <v>679</v>
      </c>
      <c r="F1283" s="228">
        <v>411</v>
      </c>
      <c r="H1283" s="233">
        <f t="shared" si="304"/>
        <v>3.3195020746887967E-2</v>
      </c>
      <c r="I1283" s="233">
        <f t="shared" si="305"/>
        <v>-3.825136612021858E-2</v>
      </c>
      <c r="J1283" s="233">
        <f t="shared" si="306"/>
        <v>-0.13244353182751539</v>
      </c>
      <c r="K1283" s="233">
        <f t="shared" si="307"/>
        <v>5.9282371294851796E-2</v>
      </c>
      <c r="L1283" s="233">
        <f t="shared" si="308"/>
        <v>8.7301587301587297E-2</v>
      </c>
      <c r="N1283" s="233">
        <f t="shared" si="309"/>
        <v>1.3404825737265416E-3</v>
      </c>
      <c r="O1283" s="233">
        <f t="shared" si="310"/>
        <v>-3.0970406056434963E-2</v>
      </c>
      <c r="P1283" s="233">
        <f t="shared" si="311"/>
        <v>0.14654002713704206</v>
      </c>
      <c r="Q1283" s="233">
        <f t="shared" si="312"/>
        <v>1.951951951951952E-2</v>
      </c>
      <c r="R1283" s="233">
        <f t="shared" si="313"/>
        <v>-1.6746411483253589E-2</v>
      </c>
      <c r="T1283" s="64">
        <f t="shared" si="314"/>
        <v>-7.9681274900398336E-3</v>
      </c>
    </row>
    <row r="1284" spans="1:20" s="64" customFormat="1" ht="13">
      <c r="A1284" s="426">
        <v>41324</v>
      </c>
      <c r="B1284" s="228">
        <v>738</v>
      </c>
      <c r="C1284" s="293">
        <v>1377</v>
      </c>
      <c r="D1284" s="228">
        <v>859</v>
      </c>
      <c r="E1284" s="228">
        <v>687</v>
      </c>
      <c r="F1284" s="228">
        <v>411</v>
      </c>
      <c r="H1284" s="233">
        <f t="shared" si="304"/>
        <v>2.9288702928870293E-2</v>
      </c>
      <c r="I1284" s="233">
        <f t="shared" si="305"/>
        <v>-5.7494866529774126E-2</v>
      </c>
      <c r="J1284" s="233">
        <f t="shared" si="306"/>
        <v>-9.4836670179135926E-2</v>
      </c>
      <c r="K1284" s="233">
        <f t="shared" si="307"/>
        <v>7.1762870514820595E-2</v>
      </c>
      <c r="L1284" s="233">
        <f t="shared" si="308"/>
        <v>8.4432717678100261E-2</v>
      </c>
      <c r="N1284" s="233">
        <f t="shared" si="309"/>
        <v>-1.2048192771084338E-2</v>
      </c>
      <c r="O1284" s="233">
        <f t="shared" si="310"/>
        <v>-4.9033149171270718E-2</v>
      </c>
      <c r="P1284" s="233">
        <f t="shared" si="311"/>
        <v>0.14686248331108145</v>
      </c>
      <c r="Q1284" s="233">
        <f t="shared" si="312"/>
        <v>2.8443113772455089E-2</v>
      </c>
      <c r="R1284" s="233">
        <f t="shared" si="313"/>
        <v>-1.4388489208633094E-2</v>
      </c>
      <c r="T1284" s="64">
        <f t="shared" si="314"/>
        <v>-1.2048192771084376E-2</v>
      </c>
    </row>
    <row r="1285" spans="1:20" s="64" customFormat="1" ht="13">
      <c r="A1285" s="426">
        <v>41325</v>
      </c>
      <c r="B1285" s="228">
        <v>735</v>
      </c>
      <c r="C1285" s="293">
        <v>1355</v>
      </c>
      <c r="D1285" s="228">
        <v>875</v>
      </c>
      <c r="E1285" s="228">
        <v>695</v>
      </c>
      <c r="F1285" s="228">
        <v>410</v>
      </c>
      <c r="H1285" s="233">
        <f t="shared" si="304"/>
        <v>2.7972027972027972E-2</v>
      </c>
      <c r="I1285" s="233">
        <f t="shared" si="305"/>
        <v>-6.9368131868131871E-2</v>
      </c>
      <c r="J1285" s="233">
        <f t="shared" si="306"/>
        <v>-6.0150375939849621E-2</v>
      </c>
      <c r="K1285" s="233">
        <f t="shared" si="307"/>
        <v>7.7519379844961239E-2</v>
      </c>
      <c r="L1285" s="233">
        <f t="shared" si="308"/>
        <v>6.4935064935064929E-2</v>
      </c>
      <c r="N1285" s="233">
        <f t="shared" si="309"/>
        <v>-2.1304926764314249E-2</v>
      </c>
      <c r="O1285" s="233">
        <f t="shared" si="310"/>
        <v>-6.4226519337016577E-2</v>
      </c>
      <c r="P1285" s="233">
        <f t="shared" si="311"/>
        <v>0.11892583120204604</v>
      </c>
      <c r="Q1285" s="233">
        <f t="shared" si="312"/>
        <v>4.6686746987951805E-2</v>
      </c>
      <c r="R1285" s="233">
        <f t="shared" si="313"/>
        <v>-9.6618357487922701E-3</v>
      </c>
      <c r="T1285" s="64">
        <f t="shared" si="314"/>
        <v>-4.0650406504064707E-3</v>
      </c>
    </row>
    <row r="1286" spans="1:20" s="64" customFormat="1" ht="13">
      <c r="A1286" s="426">
        <v>41326</v>
      </c>
      <c r="B1286" s="228">
        <v>737</v>
      </c>
      <c r="C1286" s="293">
        <v>1344</v>
      </c>
      <c r="D1286" s="228">
        <v>892</v>
      </c>
      <c r="E1286" s="228">
        <v>705</v>
      </c>
      <c r="F1286" s="228">
        <v>411</v>
      </c>
      <c r="H1286" s="233">
        <f t="shared" si="304"/>
        <v>4.3909348441926344E-2</v>
      </c>
      <c r="I1286" s="233">
        <f t="shared" si="305"/>
        <v>-7.43801652892562E-2</v>
      </c>
      <c r="J1286" s="233">
        <f t="shared" si="306"/>
        <v>-8.8888888888888889E-3</v>
      </c>
      <c r="K1286" s="233">
        <f t="shared" si="307"/>
        <v>0.1015625</v>
      </c>
      <c r="L1286" s="233">
        <f t="shared" si="308"/>
        <v>5.9278350515463915E-2</v>
      </c>
      <c r="N1286" s="233">
        <f t="shared" si="309"/>
        <v>-1.4705882352941176E-2</v>
      </c>
      <c r="O1286" s="233">
        <f t="shared" si="310"/>
        <v>-5.9482155353393983E-2</v>
      </c>
      <c r="P1286" s="233">
        <f t="shared" si="311"/>
        <v>0.10396039603960396</v>
      </c>
      <c r="Q1286" s="233">
        <f t="shared" si="312"/>
        <v>5.6971514242878558E-2</v>
      </c>
      <c r="R1286" s="233">
        <f t="shared" si="313"/>
        <v>-2.4271844660194173E-3</v>
      </c>
      <c r="T1286" s="64">
        <f t="shared" si="314"/>
        <v>2.7210884353741083E-3</v>
      </c>
    </row>
    <row r="1287" spans="1:20" s="64" customFormat="1" ht="13">
      <c r="A1287" s="426">
        <v>41327</v>
      </c>
      <c r="B1287" s="228">
        <v>740</v>
      </c>
      <c r="C1287" s="293">
        <v>1335</v>
      </c>
      <c r="D1287" s="228">
        <v>909</v>
      </c>
      <c r="E1287" s="228">
        <v>717</v>
      </c>
      <c r="F1287" s="228">
        <v>412</v>
      </c>
      <c r="H1287" s="233">
        <f t="shared" si="304"/>
        <v>5.113636363636364E-2</v>
      </c>
      <c r="I1287" s="233">
        <f t="shared" si="305"/>
        <v>-8.5616438356164379E-2</v>
      </c>
      <c r="J1287" s="233">
        <f t="shared" si="306"/>
        <v>4.3628013777267508E-2</v>
      </c>
      <c r="K1287" s="233">
        <f t="shared" si="307"/>
        <v>0.11856474258970359</v>
      </c>
      <c r="L1287" s="233">
        <f t="shared" si="308"/>
        <v>5.9125964010282778E-2</v>
      </c>
      <c r="N1287" s="233">
        <f t="shared" si="309"/>
        <v>-1.7264276228419653E-2</v>
      </c>
      <c r="O1287" s="233">
        <f t="shared" si="310"/>
        <v>-6.903765690376569E-2</v>
      </c>
      <c r="P1287" s="233">
        <f t="shared" si="311"/>
        <v>9.2548076923076927E-2</v>
      </c>
      <c r="Q1287" s="233">
        <f t="shared" si="312"/>
        <v>6.6964285714285712E-2</v>
      </c>
      <c r="R1287" s="233">
        <f t="shared" si="313"/>
        <v>0</v>
      </c>
      <c r="T1287" s="64">
        <f t="shared" si="314"/>
        <v>4.070556309362372E-3</v>
      </c>
    </row>
    <row r="1288" spans="1:20" s="64" customFormat="1" ht="13">
      <c r="A1288" s="426">
        <v>41330</v>
      </c>
      <c r="B1288" s="228">
        <v>743</v>
      </c>
      <c r="C1288" s="293">
        <v>1323</v>
      </c>
      <c r="D1288" s="228">
        <v>922</v>
      </c>
      <c r="E1288" s="228">
        <v>724</v>
      </c>
      <c r="F1288" s="228">
        <v>414</v>
      </c>
      <c r="H1288" s="233">
        <f t="shared" si="304"/>
        <v>5.2407932011331447E-2</v>
      </c>
      <c r="I1288" s="233">
        <f t="shared" si="305"/>
        <v>-0.10061182868796736</v>
      </c>
      <c r="J1288" s="233">
        <f t="shared" si="306"/>
        <v>8.5983510011778563E-2</v>
      </c>
      <c r="K1288" s="233">
        <f t="shared" si="307"/>
        <v>0.11901081916537867</v>
      </c>
      <c r="L1288" s="233">
        <f t="shared" si="308"/>
        <v>5.3435114503816793E-2</v>
      </c>
      <c r="N1288" s="233">
        <f t="shared" si="309"/>
        <v>-5.3547523427041497E-3</v>
      </c>
      <c r="O1288" s="233">
        <f t="shared" si="310"/>
        <v>-6.0369318181818184E-2</v>
      </c>
      <c r="P1288" s="233">
        <f t="shared" si="311"/>
        <v>9.1124260355029588E-2</v>
      </c>
      <c r="Q1288" s="233">
        <f t="shared" si="312"/>
        <v>6.6273932253313697E-2</v>
      </c>
      <c r="R1288" s="233">
        <f t="shared" si="313"/>
        <v>7.2992700729927005E-3</v>
      </c>
      <c r="T1288" s="64">
        <f t="shared" si="314"/>
        <v>4.0540540540541237E-3</v>
      </c>
    </row>
    <row r="1289" spans="1:20" s="64" customFormat="1" ht="13">
      <c r="A1289" s="426">
        <v>41331</v>
      </c>
      <c r="B1289" s="228">
        <v>741</v>
      </c>
      <c r="C1289" s="293">
        <v>1291</v>
      </c>
      <c r="D1289" s="228">
        <v>939</v>
      </c>
      <c r="E1289" s="228">
        <v>734</v>
      </c>
      <c r="F1289" s="228">
        <v>419</v>
      </c>
      <c r="H1289" s="233">
        <f t="shared" si="304"/>
        <v>3.2033426183844013E-2</v>
      </c>
      <c r="I1289" s="233">
        <f t="shared" si="305"/>
        <v>-0.14162234042553193</v>
      </c>
      <c r="J1289" s="233">
        <f t="shared" si="306"/>
        <v>0.12320574162679426</v>
      </c>
      <c r="K1289" s="233">
        <f t="shared" si="307"/>
        <v>0.10876132930513595</v>
      </c>
      <c r="L1289" s="233">
        <f t="shared" si="308"/>
        <v>6.0759493670886074E-2</v>
      </c>
      <c r="N1289" s="233">
        <f t="shared" si="309"/>
        <v>4.0650406504065045E-3</v>
      </c>
      <c r="O1289" s="233">
        <f t="shared" si="310"/>
        <v>-6.2454611474219317E-2</v>
      </c>
      <c r="P1289" s="233">
        <f t="shared" si="311"/>
        <v>9.3131548311990692E-2</v>
      </c>
      <c r="Q1289" s="233">
        <f t="shared" si="312"/>
        <v>6.8413391557496359E-2</v>
      </c>
      <c r="R1289" s="233">
        <f t="shared" si="313"/>
        <v>1.9464720194647202E-2</v>
      </c>
      <c r="T1289" s="64">
        <f t="shared" si="314"/>
        <v>-2.6917900403768957E-3</v>
      </c>
    </row>
    <row r="1290" spans="1:20" s="64" customFormat="1" ht="13">
      <c r="A1290" s="426">
        <v>41332</v>
      </c>
      <c r="B1290" s="228">
        <v>745</v>
      </c>
      <c r="C1290" s="293">
        <v>1264</v>
      </c>
      <c r="D1290" s="228">
        <v>961</v>
      </c>
      <c r="E1290" s="228">
        <v>745</v>
      </c>
      <c r="F1290" s="228">
        <v>426</v>
      </c>
      <c r="H1290" s="233">
        <f t="shared" si="304"/>
        <v>2.0547945205479451E-2</v>
      </c>
      <c r="I1290" s="233">
        <f t="shared" si="305"/>
        <v>-0.17114754098360654</v>
      </c>
      <c r="J1290" s="233">
        <f t="shared" si="306"/>
        <v>0.15366146458583432</v>
      </c>
      <c r="K1290" s="233">
        <f t="shared" si="307"/>
        <v>9.8820058997050153E-2</v>
      </c>
      <c r="L1290" s="233">
        <f t="shared" si="308"/>
        <v>7.0351758793969849E-2</v>
      </c>
      <c r="N1290" s="233">
        <f t="shared" si="309"/>
        <v>1.3605442176870748E-2</v>
      </c>
      <c r="O1290" s="233">
        <f t="shared" si="310"/>
        <v>-6.7158671586715873E-2</v>
      </c>
      <c r="P1290" s="233">
        <f t="shared" si="311"/>
        <v>9.8285714285714282E-2</v>
      </c>
      <c r="Q1290" s="233">
        <f t="shared" si="312"/>
        <v>7.1942446043165464E-2</v>
      </c>
      <c r="R1290" s="233">
        <f t="shared" si="313"/>
        <v>3.9024390243902439E-2</v>
      </c>
      <c r="T1290" s="64">
        <f t="shared" si="314"/>
        <v>5.3981106612686069E-3</v>
      </c>
    </row>
    <row r="1291" spans="1:20" s="64" customFormat="1" ht="13">
      <c r="A1291" s="426">
        <v>41333</v>
      </c>
      <c r="B1291" s="228">
        <v>757</v>
      </c>
      <c r="C1291" s="293">
        <v>1249</v>
      </c>
      <c r="D1291" s="228">
        <v>990</v>
      </c>
      <c r="E1291" s="228">
        <v>764</v>
      </c>
      <c r="F1291" s="228">
        <v>436</v>
      </c>
      <c r="H1291" s="233">
        <f t="shared" si="304"/>
        <v>2.5745257452574527E-2</v>
      </c>
      <c r="I1291" s="233">
        <f t="shared" si="305"/>
        <v>-0.18419333768778576</v>
      </c>
      <c r="J1291" s="233">
        <f t="shared" si="306"/>
        <v>0.18847539015606243</v>
      </c>
      <c r="K1291" s="233">
        <f t="shared" si="307"/>
        <v>0.10404624277456648</v>
      </c>
      <c r="L1291" s="233">
        <f t="shared" si="308"/>
        <v>8.45771144278607E-2</v>
      </c>
      <c r="N1291" s="233">
        <f t="shared" si="309"/>
        <v>2.7137042062415198E-2</v>
      </c>
      <c r="O1291" s="233">
        <f t="shared" si="310"/>
        <v>-7.0684523809523808E-2</v>
      </c>
      <c r="P1291" s="233">
        <f t="shared" si="311"/>
        <v>0.10986547085201794</v>
      </c>
      <c r="Q1291" s="233">
        <f t="shared" si="312"/>
        <v>8.3687943262411343E-2</v>
      </c>
      <c r="R1291" s="233">
        <f t="shared" si="313"/>
        <v>6.0827250608272508E-2</v>
      </c>
      <c r="T1291" s="64">
        <f t="shared" si="314"/>
        <v>1.6107382550335503E-2</v>
      </c>
    </row>
    <row r="1292" spans="1:20" s="64" customFormat="1" ht="13">
      <c r="A1292" s="426">
        <v>41334</v>
      </c>
      <c r="B1292" s="228">
        <v>776</v>
      </c>
      <c r="C1292" s="293">
        <v>1243</v>
      </c>
      <c r="D1292" s="228">
        <v>1036</v>
      </c>
      <c r="E1292" s="228">
        <v>781</v>
      </c>
      <c r="F1292" s="228">
        <v>447</v>
      </c>
      <c r="H1292" s="233">
        <f t="shared" si="304"/>
        <v>3.4666666666666665E-2</v>
      </c>
      <c r="I1292" s="233">
        <f t="shared" si="305"/>
        <v>-0.18811234487263226</v>
      </c>
      <c r="J1292" s="233">
        <f t="shared" si="306"/>
        <v>0.24519230769230768</v>
      </c>
      <c r="K1292" s="233">
        <f t="shared" si="307"/>
        <v>9.6910112359550563E-2</v>
      </c>
      <c r="L1292" s="233">
        <f t="shared" si="308"/>
        <v>7.7108433734939766E-2</v>
      </c>
      <c r="N1292" s="233">
        <f t="shared" si="309"/>
        <v>4.8648648648648651E-2</v>
      </c>
      <c r="O1292" s="233">
        <f t="shared" si="310"/>
        <v>-6.8913857677902618E-2</v>
      </c>
      <c r="P1292" s="233">
        <f t="shared" si="311"/>
        <v>0.1397139713971397</v>
      </c>
      <c r="Q1292" s="233">
        <f t="shared" si="312"/>
        <v>8.926080892608089E-2</v>
      </c>
      <c r="R1292" s="233">
        <f t="shared" si="313"/>
        <v>8.4951456310679616E-2</v>
      </c>
      <c r="T1292" s="64">
        <f t="shared" si="314"/>
        <v>2.5099075297225992E-2</v>
      </c>
    </row>
    <row r="1293" spans="1:20" s="64" customFormat="1" ht="13">
      <c r="A1293" s="426">
        <v>41337</v>
      </c>
      <c r="B1293" s="228">
        <v>789</v>
      </c>
      <c r="C1293" s="293">
        <v>1239</v>
      </c>
      <c r="D1293" s="228">
        <v>1058</v>
      </c>
      <c r="E1293" s="228">
        <v>801</v>
      </c>
      <c r="F1293" s="228">
        <v>454</v>
      </c>
      <c r="H1293" s="233">
        <f t="shared" ref="H1293:H1311" si="315">(B1293-B1042)/B1042</f>
        <v>3.4076015727391877E-2</v>
      </c>
      <c r="I1293" s="233">
        <f t="shared" ref="I1293:I1311" si="316">(C1293-C1042)/C1042</f>
        <v>-0.18860510805500982</v>
      </c>
      <c r="J1293" s="233">
        <f t="shared" ref="J1293:J1311" si="317">(D1293-D1042)/D1042</f>
        <v>0.26102502979737785</v>
      </c>
      <c r="K1293" s="233">
        <f t="shared" ref="K1293:K1311" si="318">(E1293-E1042)/E1042</f>
        <v>9.4262295081967207E-2</v>
      </c>
      <c r="L1293" s="233">
        <f t="shared" ref="L1293:L1311" si="319">(F1293-F1042)/F1042</f>
        <v>5.8275058275058272E-2</v>
      </c>
      <c r="N1293" s="233">
        <f t="shared" ref="N1293:N1311" si="320">((B1293-(LOOKUP(A1288,B1288)))/(LOOKUP(A1288,B1288)))</f>
        <v>6.1911170928667561E-2</v>
      </c>
      <c r="O1293" s="233">
        <f t="shared" ref="O1293:O1311" si="321">((C1293-(LOOKUP(A1288,C1288)))/(LOOKUP(A1288,C1288)))</f>
        <v>-6.3492063492063489E-2</v>
      </c>
      <c r="P1293" s="233">
        <f t="shared" ref="P1293:P1311" si="322">((D1293-(LOOKUP(A1288,D1288)))/(LOOKUP(A1288,D1288)))</f>
        <v>0.1475054229934924</v>
      </c>
      <c r="Q1293" s="233">
        <f t="shared" ref="Q1293:Q1311" si="323">((E1293-(LOOKUP(A1288,E1288)))/(LOOKUP(A1288,E1288)))</f>
        <v>0.106353591160221</v>
      </c>
      <c r="R1293" s="233">
        <f t="shared" ref="R1293:R1311" si="324">((F1293-(LOOKUP(A1288,F1288)))/(LOOKUP(A1288,F1288)))</f>
        <v>9.6618357487922704E-2</v>
      </c>
      <c r="T1293" s="64">
        <f t="shared" ref="T1293:T1311" si="325">B1293/B1292-1</f>
        <v>1.6752577319587569E-2</v>
      </c>
    </row>
    <row r="1294" spans="1:20" s="64" customFormat="1" ht="13">
      <c r="A1294" s="426">
        <v>41338</v>
      </c>
      <c r="B1294" s="228">
        <v>806</v>
      </c>
      <c r="C1294" s="293">
        <v>1246</v>
      </c>
      <c r="D1294" s="228">
        <v>1080</v>
      </c>
      <c r="E1294" s="228">
        <v>818</v>
      </c>
      <c r="F1294" s="228">
        <v>466</v>
      </c>
      <c r="H1294" s="233">
        <f t="shared" si="315"/>
        <v>4.5395590142671853E-2</v>
      </c>
      <c r="I1294" s="233">
        <f t="shared" si="316"/>
        <v>-0.18295081967213114</v>
      </c>
      <c r="J1294" s="233">
        <f t="shared" si="317"/>
        <v>0.27962085308056872</v>
      </c>
      <c r="K1294" s="233">
        <f t="shared" si="318"/>
        <v>9.7986577181208054E-2</v>
      </c>
      <c r="L1294" s="233">
        <f t="shared" si="319"/>
        <v>6.6361556064073221E-2</v>
      </c>
      <c r="N1294" s="233">
        <f t="shared" si="320"/>
        <v>8.771929824561403E-2</v>
      </c>
      <c r="O1294" s="233">
        <f t="shared" si="321"/>
        <v>-3.4856700232378003E-2</v>
      </c>
      <c r="P1294" s="233">
        <f t="shared" si="322"/>
        <v>0.15015974440894569</v>
      </c>
      <c r="Q1294" s="233">
        <f t="shared" si="323"/>
        <v>0.11444141689373297</v>
      </c>
      <c r="R1294" s="233">
        <f t="shared" si="324"/>
        <v>0.11217183770883055</v>
      </c>
      <c r="T1294" s="64">
        <f t="shared" si="325"/>
        <v>2.1546261089987251E-2</v>
      </c>
    </row>
    <row r="1295" spans="1:20" s="64" customFormat="1" ht="13">
      <c r="A1295" s="426">
        <v>41339</v>
      </c>
      <c r="B1295" s="228">
        <v>820</v>
      </c>
      <c r="C1295" s="293">
        <v>1251</v>
      </c>
      <c r="D1295" s="228">
        <v>1090</v>
      </c>
      <c r="E1295" s="228">
        <v>837</v>
      </c>
      <c r="F1295" s="228">
        <v>472</v>
      </c>
      <c r="H1295" s="233">
        <f t="shared" si="315"/>
        <v>4.859335038363171E-2</v>
      </c>
      <c r="I1295" s="233">
        <f t="shared" si="316"/>
        <v>-0.17859487852921865</v>
      </c>
      <c r="J1295" s="233">
        <f t="shared" si="317"/>
        <v>0.27634660421545665</v>
      </c>
      <c r="K1295" s="233">
        <f t="shared" si="318"/>
        <v>8.984375E-2</v>
      </c>
      <c r="L1295" s="233">
        <f t="shared" si="319"/>
        <v>6.7873303167420809E-2</v>
      </c>
      <c r="N1295" s="233">
        <f t="shared" si="320"/>
        <v>0.10067114093959731</v>
      </c>
      <c r="O1295" s="233">
        <f t="shared" si="321"/>
        <v>-1.0284810126582278E-2</v>
      </c>
      <c r="P1295" s="233">
        <f t="shared" si="322"/>
        <v>0.13423517169614985</v>
      </c>
      <c r="Q1295" s="233">
        <f t="shared" si="323"/>
        <v>0.12348993288590604</v>
      </c>
      <c r="R1295" s="233">
        <f t="shared" si="324"/>
        <v>0.107981220657277</v>
      </c>
      <c r="T1295" s="64">
        <f t="shared" si="325"/>
        <v>1.7369727047146455E-2</v>
      </c>
    </row>
    <row r="1296" spans="1:20" s="64" customFormat="1" ht="13">
      <c r="A1296" s="426">
        <v>41340</v>
      </c>
      <c r="B1296" s="228">
        <v>834</v>
      </c>
      <c r="C1296" s="293">
        <v>1260</v>
      </c>
      <c r="D1296" s="228">
        <v>1112</v>
      </c>
      <c r="E1296" s="228">
        <v>852</v>
      </c>
      <c r="F1296" s="228">
        <v>478</v>
      </c>
      <c r="H1296" s="233">
        <f t="shared" si="315"/>
        <v>5.9720457433290977E-2</v>
      </c>
      <c r="I1296" s="233">
        <f t="shared" si="316"/>
        <v>-0.16886543535620052</v>
      </c>
      <c r="J1296" s="233">
        <f t="shared" si="317"/>
        <v>0.30516431924882631</v>
      </c>
      <c r="K1296" s="233">
        <f t="shared" si="318"/>
        <v>8.1218274111675121E-2</v>
      </c>
      <c r="L1296" s="233">
        <f t="shared" si="319"/>
        <v>6.6964285714285712E-2</v>
      </c>
      <c r="N1296" s="233">
        <f t="shared" si="320"/>
        <v>0.10171730515191546</v>
      </c>
      <c r="O1296" s="233">
        <f t="shared" si="321"/>
        <v>8.8070456365092076E-3</v>
      </c>
      <c r="P1296" s="233">
        <f t="shared" si="322"/>
        <v>0.12323232323232323</v>
      </c>
      <c r="Q1296" s="233">
        <f t="shared" si="323"/>
        <v>0.11518324607329843</v>
      </c>
      <c r="R1296" s="233">
        <f t="shared" si="324"/>
        <v>9.6330275229357804E-2</v>
      </c>
      <c r="T1296" s="64">
        <f t="shared" si="325"/>
        <v>1.7073170731707332E-2</v>
      </c>
    </row>
    <row r="1297" spans="1:20" s="64" customFormat="1" ht="13">
      <c r="A1297" s="426">
        <v>41341</v>
      </c>
      <c r="B1297" s="228">
        <v>843</v>
      </c>
      <c r="C1297" s="293">
        <v>1262</v>
      </c>
      <c r="D1297" s="228">
        <v>1124</v>
      </c>
      <c r="E1297" s="228">
        <v>864</v>
      </c>
      <c r="F1297" s="228">
        <v>483</v>
      </c>
      <c r="H1297" s="233">
        <f t="shared" si="315"/>
        <v>5.6390977443609019E-2</v>
      </c>
      <c r="I1297" s="233">
        <f t="shared" si="316"/>
        <v>-0.166996699669967</v>
      </c>
      <c r="J1297" s="233">
        <f t="shared" si="317"/>
        <v>0.31002331002331002</v>
      </c>
      <c r="K1297" s="233">
        <f t="shared" si="318"/>
        <v>6.6666666666666666E-2</v>
      </c>
      <c r="L1297" s="233">
        <f t="shared" si="319"/>
        <v>5.921052631578947E-2</v>
      </c>
      <c r="N1297" s="233">
        <f t="shared" si="320"/>
        <v>8.6340206185567009E-2</v>
      </c>
      <c r="O1297" s="233">
        <f t="shared" si="321"/>
        <v>1.5285599356395816E-2</v>
      </c>
      <c r="P1297" s="233">
        <f t="shared" si="322"/>
        <v>8.4942084942084939E-2</v>
      </c>
      <c r="Q1297" s="233">
        <f t="shared" si="323"/>
        <v>0.10627400768245839</v>
      </c>
      <c r="R1297" s="233">
        <f t="shared" si="324"/>
        <v>8.0536912751677847E-2</v>
      </c>
      <c r="T1297" s="64">
        <f t="shared" si="325"/>
        <v>1.0791366906474753E-2</v>
      </c>
    </row>
    <row r="1298" spans="1:20" s="64" customFormat="1" ht="13">
      <c r="A1298" s="426">
        <v>41344</v>
      </c>
      <c r="B1298" s="228">
        <v>847</v>
      </c>
      <c r="C1298" s="293">
        <v>1260</v>
      </c>
      <c r="D1298" s="228">
        <v>1128</v>
      </c>
      <c r="E1298" s="228">
        <v>876</v>
      </c>
      <c r="F1298" s="228">
        <v>485</v>
      </c>
      <c r="H1298" s="233">
        <f t="shared" si="315"/>
        <v>4.3103448275862072E-2</v>
      </c>
      <c r="I1298" s="233">
        <f t="shared" si="316"/>
        <v>-0.16334661354581673</v>
      </c>
      <c r="J1298" s="233">
        <f t="shared" si="317"/>
        <v>0.29209621993127149</v>
      </c>
      <c r="K1298" s="233">
        <f t="shared" si="318"/>
        <v>4.1617122473246136E-2</v>
      </c>
      <c r="L1298" s="233">
        <f t="shared" si="319"/>
        <v>4.7516198704103674E-2</v>
      </c>
      <c r="N1298" s="233">
        <f t="shared" si="320"/>
        <v>7.3510773130544993E-2</v>
      </c>
      <c r="O1298" s="233">
        <f t="shared" si="321"/>
        <v>1.6949152542372881E-2</v>
      </c>
      <c r="P1298" s="233">
        <f t="shared" si="322"/>
        <v>6.6162570888468802E-2</v>
      </c>
      <c r="Q1298" s="233">
        <f t="shared" si="323"/>
        <v>9.3632958801498134E-2</v>
      </c>
      <c r="R1298" s="233">
        <f t="shared" si="324"/>
        <v>6.8281938325991193E-2</v>
      </c>
      <c r="T1298" s="64">
        <f t="shared" si="325"/>
        <v>4.7449584816132706E-3</v>
      </c>
    </row>
    <row r="1299" spans="1:20" s="64" customFormat="1" ht="13">
      <c r="A1299" s="426">
        <v>41345</v>
      </c>
      <c r="B1299" s="228">
        <v>865</v>
      </c>
      <c r="C1299" s="293">
        <v>1314</v>
      </c>
      <c r="D1299" s="228">
        <v>1131</v>
      </c>
      <c r="E1299" s="228">
        <v>889</v>
      </c>
      <c r="F1299" s="228">
        <v>486</v>
      </c>
      <c r="H1299" s="233">
        <f t="shared" si="315"/>
        <v>4.9757281553398057E-2</v>
      </c>
      <c r="I1299" s="233">
        <f t="shared" si="316"/>
        <v>-0.12574850299401197</v>
      </c>
      <c r="J1299" s="233">
        <f t="shared" si="317"/>
        <v>0.27221597300337458</v>
      </c>
      <c r="K1299" s="233">
        <f t="shared" si="318"/>
        <v>2.8935185185185185E-2</v>
      </c>
      <c r="L1299" s="233">
        <f t="shared" si="319"/>
        <v>3.6247334754797439E-2</v>
      </c>
      <c r="N1299" s="233">
        <f t="shared" si="320"/>
        <v>7.3200992555831262E-2</v>
      </c>
      <c r="O1299" s="233">
        <f t="shared" si="321"/>
        <v>5.4574638844301769E-2</v>
      </c>
      <c r="P1299" s="233">
        <f t="shared" si="322"/>
        <v>4.7222222222222221E-2</v>
      </c>
      <c r="Q1299" s="233">
        <f t="shared" si="323"/>
        <v>8.6797066014669924E-2</v>
      </c>
      <c r="R1299" s="233">
        <f t="shared" si="324"/>
        <v>4.2918454935622317E-2</v>
      </c>
      <c r="T1299" s="64">
        <f t="shared" si="325"/>
        <v>2.125147579693043E-2</v>
      </c>
    </row>
    <row r="1300" spans="1:20" s="64" customFormat="1" ht="13">
      <c r="A1300" s="426">
        <v>41346</v>
      </c>
      <c r="B1300" s="228">
        <v>875</v>
      </c>
      <c r="C1300" s="293">
        <v>1314</v>
      </c>
      <c r="D1300" s="228">
        <v>1138</v>
      </c>
      <c r="E1300" s="228">
        <v>903</v>
      </c>
      <c r="F1300" s="228">
        <v>490</v>
      </c>
      <c r="H1300" s="233">
        <f t="shared" si="315"/>
        <v>4.5400238948626048E-2</v>
      </c>
      <c r="I1300" s="233">
        <f t="shared" si="316"/>
        <v>-0.12165775401069519</v>
      </c>
      <c r="J1300" s="233">
        <f t="shared" si="317"/>
        <v>0.24780701754385964</v>
      </c>
      <c r="K1300" s="233">
        <f t="shared" si="318"/>
        <v>2.3809523809523808E-2</v>
      </c>
      <c r="L1300" s="233">
        <f t="shared" si="319"/>
        <v>2.5104602510460251E-2</v>
      </c>
      <c r="N1300" s="233">
        <f t="shared" si="320"/>
        <v>6.7073170731707321E-2</v>
      </c>
      <c r="O1300" s="233">
        <f t="shared" si="321"/>
        <v>5.0359712230215826E-2</v>
      </c>
      <c r="P1300" s="233">
        <f t="shared" si="322"/>
        <v>4.4036697247706424E-2</v>
      </c>
      <c r="Q1300" s="233">
        <f t="shared" si="323"/>
        <v>7.8853046594982074E-2</v>
      </c>
      <c r="R1300" s="233">
        <f t="shared" si="324"/>
        <v>3.8135593220338986E-2</v>
      </c>
      <c r="T1300" s="64">
        <f t="shared" si="325"/>
        <v>1.1560693641618602E-2</v>
      </c>
    </row>
    <row r="1301" spans="1:20" s="64" customFormat="1" ht="13">
      <c r="A1301" s="426">
        <v>41347</v>
      </c>
      <c r="B1301" s="228">
        <v>880</v>
      </c>
      <c r="C1301" s="293">
        <v>1302</v>
      </c>
      <c r="D1301" s="228">
        <v>1147</v>
      </c>
      <c r="E1301" s="228">
        <v>913</v>
      </c>
      <c r="F1301" s="228">
        <v>494</v>
      </c>
      <c r="H1301" s="233">
        <f t="shared" si="315"/>
        <v>4.2654028436018961E-2</v>
      </c>
      <c r="I1301" s="233">
        <f t="shared" si="316"/>
        <v>-0.1214574898785425</v>
      </c>
      <c r="J1301" s="233">
        <f t="shared" si="317"/>
        <v>0.23466092572658773</v>
      </c>
      <c r="K1301" s="233">
        <f t="shared" si="318"/>
        <v>1.557285873192436E-2</v>
      </c>
      <c r="L1301" s="233">
        <f t="shared" si="319"/>
        <v>2.2774327122153208E-2</v>
      </c>
      <c r="N1301" s="233">
        <f t="shared" si="320"/>
        <v>5.5155875299760189E-2</v>
      </c>
      <c r="O1301" s="233">
        <f t="shared" si="321"/>
        <v>3.3333333333333333E-2</v>
      </c>
      <c r="P1301" s="233">
        <f t="shared" si="322"/>
        <v>3.1474820143884891E-2</v>
      </c>
      <c r="Q1301" s="233">
        <f t="shared" si="323"/>
        <v>7.1596244131455405E-2</v>
      </c>
      <c r="R1301" s="233">
        <f t="shared" si="324"/>
        <v>3.3472803347280332E-2</v>
      </c>
      <c r="T1301" s="64">
        <f t="shared" si="325"/>
        <v>5.7142857142857828E-3</v>
      </c>
    </row>
    <row r="1302" spans="1:20" s="64" customFormat="1" ht="13">
      <c r="A1302" s="426">
        <v>41348</v>
      </c>
      <c r="B1302" s="228">
        <v>892</v>
      </c>
      <c r="C1302" s="293">
        <v>1299</v>
      </c>
      <c r="D1302" s="228">
        <v>1162</v>
      </c>
      <c r="E1302" s="228">
        <v>925</v>
      </c>
      <c r="F1302" s="228">
        <v>506</v>
      </c>
      <c r="H1302" s="233">
        <f t="shared" si="315"/>
        <v>4.3274853801169591E-2</v>
      </c>
      <c r="I1302" s="233">
        <f t="shared" si="316"/>
        <v>-0.12170385395537525</v>
      </c>
      <c r="J1302" s="233">
        <f t="shared" si="317"/>
        <v>0.23485653560042508</v>
      </c>
      <c r="K1302" s="233">
        <f t="shared" si="318"/>
        <v>2.1668472372697724E-3</v>
      </c>
      <c r="L1302" s="233">
        <f t="shared" si="319"/>
        <v>3.2653061224489799E-2</v>
      </c>
      <c r="N1302" s="233">
        <f t="shared" si="320"/>
        <v>5.8125741399762752E-2</v>
      </c>
      <c r="O1302" s="233">
        <f t="shared" si="321"/>
        <v>2.9318541996830427E-2</v>
      </c>
      <c r="P1302" s="233">
        <f t="shared" si="322"/>
        <v>3.3807829181494664E-2</v>
      </c>
      <c r="Q1302" s="233">
        <f t="shared" si="323"/>
        <v>7.0601851851851846E-2</v>
      </c>
      <c r="R1302" s="233">
        <f t="shared" si="324"/>
        <v>4.7619047619047616E-2</v>
      </c>
      <c r="T1302" s="64">
        <f t="shared" si="325"/>
        <v>1.3636363636363669E-2</v>
      </c>
    </row>
    <row r="1303" spans="1:20" s="64" customFormat="1" ht="13">
      <c r="A1303" s="426">
        <v>41351</v>
      </c>
      <c r="B1303" s="228">
        <v>899</v>
      </c>
      <c r="C1303" s="293">
        <v>1295</v>
      </c>
      <c r="D1303" s="228">
        <v>1172</v>
      </c>
      <c r="E1303" s="228">
        <v>937</v>
      </c>
      <c r="F1303" s="228">
        <v>513</v>
      </c>
      <c r="H1303" s="233">
        <f t="shared" si="315"/>
        <v>3.8106235565819858E-2</v>
      </c>
      <c r="I1303" s="233">
        <f t="shared" si="316"/>
        <v>-0.12203389830508475</v>
      </c>
      <c r="J1303" s="233">
        <f t="shared" si="317"/>
        <v>0.22466039707419017</v>
      </c>
      <c r="K1303" s="233">
        <f t="shared" si="318"/>
        <v>0</v>
      </c>
      <c r="L1303" s="233">
        <f t="shared" si="319"/>
        <v>2.5999999999999999E-2</v>
      </c>
      <c r="N1303" s="233">
        <f t="shared" si="320"/>
        <v>6.1393152302243209E-2</v>
      </c>
      <c r="O1303" s="233">
        <f t="shared" si="321"/>
        <v>2.7777777777777776E-2</v>
      </c>
      <c r="P1303" s="233">
        <f t="shared" si="322"/>
        <v>3.9007092198581561E-2</v>
      </c>
      <c r="Q1303" s="233">
        <f t="shared" si="323"/>
        <v>6.9634703196347028E-2</v>
      </c>
      <c r="R1303" s="233">
        <f t="shared" si="324"/>
        <v>5.7731958762886601E-2</v>
      </c>
      <c r="T1303" s="64">
        <f t="shared" si="325"/>
        <v>7.8475336322869627E-3</v>
      </c>
    </row>
    <row r="1304" spans="1:20" s="64" customFormat="1" ht="13">
      <c r="A1304" s="426">
        <v>41352</v>
      </c>
      <c r="B1304" s="228">
        <v>912</v>
      </c>
      <c r="C1304" s="293">
        <v>1290</v>
      </c>
      <c r="D1304" s="228">
        <v>1184</v>
      </c>
      <c r="E1304" s="228">
        <v>950</v>
      </c>
      <c r="F1304" s="228">
        <v>522</v>
      </c>
      <c r="H1304" s="233">
        <f t="shared" si="315"/>
        <v>4.3478260869565216E-2</v>
      </c>
      <c r="I1304" s="233">
        <f t="shared" si="316"/>
        <v>-0.12005457025920874</v>
      </c>
      <c r="J1304" s="233">
        <f t="shared" si="317"/>
        <v>0.21936148300720906</v>
      </c>
      <c r="K1304" s="233">
        <f t="shared" si="318"/>
        <v>-1.0515247108307045E-3</v>
      </c>
      <c r="L1304" s="233">
        <f t="shared" si="319"/>
        <v>2.9585798816568046E-2</v>
      </c>
      <c r="N1304" s="233">
        <f t="shared" si="320"/>
        <v>5.4335260115606937E-2</v>
      </c>
      <c r="O1304" s="233">
        <f t="shared" si="321"/>
        <v>-1.8264840182648401E-2</v>
      </c>
      <c r="P1304" s="233">
        <f t="shared" si="322"/>
        <v>4.6861184792219276E-2</v>
      </c>
      <c r="Q1304" s="233">
        <f t="shared" si="323"/>
        <v>6.8616422947131606E-2</v>
      </c>
      <c r="R1304" s="233">
        <f t="shared" si="324"/>
        <v>7.407407407407407E-2</v>
      </c>
      <c r="T1304" s="64">
        <f t="shared" si="325"/>
        <v>1.4460511679644128E-2</v>
      </c>
    </row>
    <row r="1305" spans="1:20" s="64" customFormat="1" ht="13">
      <c r="A1305" s="426">
        <v>41353</v>
      </c>
      <c r="B1305" s="228">
        <v>923</v>
      </c>
      <c r="C1305" s="293">
        <v>1294</v>
      </c>
      <c r="D1305" s="228">
        <v>1190</v>
      </c>
      <c r="E1305" s="228">
        <v>959</v>
      </c>
      <c r="F1305" s="228">
        <v>532</v>
      </c>
      <c r="H1305" s="233">
        <f t="shared" si="315"/>
        <v>5.0056882821387941E-2</v>
      </c>
      <c r="I1305" s="233">
        <f t="shared" si="316"/>
        <v>-0.1069703243616287</v>
      </c>
      <c r="J1305" s="233">
        <f t="shared" si="317"/>
        <v>0.20202020202020202</v>
      </c>
      <c r="K1305" s="233">
        <f t="shared" si="318"/>
        <v>-4.1536863966770508E-3</v>
      </c>
      <c r="L1305" s="233">
        <f t="shared" si="319"/>
        <v>3.7037037037037035E-2</v>
      </c>
      <c r="N1305" s="233">
        <f t="shared" si="320"/>
        <v>5.4857142857142854E-2</v>
      </c>
      <c r="O1305" s="233">
        <f t="shared" si="321"/>
        <v>-1.5220700152207001E-2</v>
      </c>
      <c r="P1305" s="233">
        <f t="shared" si="322"/>
        <v>4.5694200351493852E-2</v>
      </c>
      <c r="Q1305" s="233">
        <f t="shared" si="323"/>
        <v>6.2015503875968991E-2</v>
      </c>
      <c r="R1305" s="233">
        <f t="shared" si="324"/>
        <v>8.5714285714285715E-2</v>
      </c>
      <c r="T1305" s="64">
        <f t="shared" si="325"/>
        <v>1.2061403508771829E-2</v>
      </c>
    </row>
    <row r="1306" spans="1:20" s="64" customFormat="1" ht="13">
      <c r="A1306" s="426">
        <v>41354</v>
      </c>
      <c r="B1306" s="228">
        <v>930</v>
      </c>
      <c r="C1306" s="293">
        <v>1290</v>
      </c>
      <c r="D1306" s="228">
        <v>1202</v>
      </c>
      <c r="E1306" s="228">
        <v>968</v>
      </c>
      <c r="F1306" s="228">
        <v>539</v>
      </c>
      <c r="H1306" s="233">
        <f t="shared" si="315"/>
        <v>5.2036199095022627E-2</v>
      </c>
      <c r="I1306" s="233">
        <f t="shared" si="316"/>
        <v>-8.8983050847457626E-2</v>
      </c>
      <c r="J1306" s="233">
        <f t="shared" si="317"/>
        <v>0.19721115537848605</v>
      </c>
      <c r="K1306" s="233">
        <f t="shared" si="318"/>
        <v>-2.1233569261880688E-2</v>
      </c>
      <c r="L1306" s="233">
        <f t="shared" si="319"/>
        <v>3.2567049808429116E-2</v>
      </c>
      <c r="N1306" s="233">
        <f t="shared" si="320"/>
        <v>5.6818181818181816E-2</v>
      </c>
      <c r="O1306" s="233">
        <f t="shared" si="321"/>
        <v>-9.2165898617511521E-3</v>
      </c>
      <c r="P1306" s="233">
        <f t="shared" si="322"/>
        <v>4.7951176983435047E-2</v>
      </c>
      <c r="Q1306" s="233">
        <f t="shared" si="323"/>
        <v>6.0240963855421686E-2</v>
      </c>
      <c r="R1306" s="233">
        <f t="shared" si="324"/>
        <v>9.1093117408906882E-2</v>
      </c>
      <c r="T1306" s="64">
        <f t="shared" si="325"/>
        <v>7.5839653304441423E-3</v>
      </c>
    </row>
    <row r="1307" spans="1:20" s="64" customFormat="1" ht="13">
      <c r="A1307" s="426">
        <v>41355</v>
      </c>
      <c r="B1307" s="228">
        <v>933</v>
      </c>
      <c r="C1307" s="293">
        <v>1284</v>
      </c>
      <c r="D1307" s="228">
        <v>1208</v>
      </c>
      <c r="E1307" s="228">
        <v>978</v>
      </c>
      <c r="F1307" s="228">
        <v>542</v>
      </c>
      <c r="H1307" s="233">
        <f t="shared" si="315"/>
        <v>4.1294642857142856E-2</v>
      </c>
      <c r="I1307" s="233">
        <f t="shared" si="316"/>
        <v>-8.5470085470085472E-2</v>
      </c>
      <c r="J1307" s="233">
        <f t="shared" si="317"/>
        <v>0.19014778325123152</v>
      </c>
      <c r="K1307" s="233">
        <f t="shared" si="318"/>
        <v>-2.8798411122144985E-2</v>
      </c>
      <c r="L1307" s="233">
        <f t="shared" si="319"/>
        <v>2.2641509433962263E-2</v>
      </c>
      <c r="N1307" s="233">
        <f t="shared" si="320"/>
        <v>4.5964125560538117E-2</v>
      </c>
      <c r="O1307" s="233">
        <f t="shared" si="321"/>
        <v>-1.1547344110854504E-2</v>
      </c>
      <c r="P1307" s="233">
        <f t="shared" si="322"/>
        <v>3.9586919104991396E-2</v>
      </c>
      <c r="Q1307" s="233">
        <f t="shared" si="323"/>
        <v>5.7297297297297295E-2</v>
      </c>
      <c r="R1307" s="233">
        <f t="shared" si="324"/>
        <v>7.1146245059288543E-2</v>
      </c>
      <c r="T1307" s="64">
        <f t="shared" si="325"/>
        <v>3.225806451612856E-3</v>
      </c>
    </row>
    <row r="1308" spans="1:20" s="64" customFormat="1" ht="13">
      <c r="A1308" s="426">
        <v>41358</v>
      </c>
      <c r="B1308" s="228">
        <v>935</v>
      </c>
      <c r="C1308" s="293">
        <v>1284</v>
      </c>
      <c r="D1308" s="228">
        <v>1210</v>
      </c>
      <c r="E1308" s="228">
        <v>981</v>
      </c>
      <c r="F1308" s="228">
        <v>543</v>
      </c>
      <c r="H1308" s="233">
        <f t="shared" si="315"/>
        <v>3.6585365853658534E-2</v>
      </c>
      <c r="I1308" s="233">
        <f t="shared" si="316"/>
        <v>-7.2254335260115612E-2</v>
      </c>
      <c r="J1308" s="233">
        <f t="shared" si="317"/>
        <v>0.17933723196881091</v>
      </c>
      <c r="K1308" s="233">
        <f t="shared" si="318"/>
        <v>-4.19921875E-2</v>
      </c>
      <c r="L1308" s="233">
        <f t="shared" si="319"/>
        <v>5.5555555555555558E-3</v>
      </c>
      <c r="N1308" s="233">
        <f t="shared" si="320"/>
        <v>4.0044493882091213E-2</v>
      </c>
      <c r="O1308" s="233">
        <f t="shared" si="321"/>
        <v>-8.4942084942084949E-3</v>
      </c>
      <c r="P1308" s="233">
        <f t="shared" si="322"/>
        <v>3.2423208191126277E-2</v>
      </c>
      <c r="Q1308" s="233">
        <f t="shared" si="323"/>
        <v>4.6958377801494131E-2</v>
      </c>
      <c r="R1308" s="233">
        <f t="shared" si="324"/>
        <v>5.8479532163742687E-2</v>
      </c>
      <c r="T1308" s="64">
        <f t="shared" si="325"/>
        <v>2.143622722400762E-3</v>
      </c>
    </row>
    <row r="1309" spans="1:20" s="64" customFormat="1" ht="13">
      <c r="A1309" s="426">
        <v>41359</v>
      </c>
      <c r="B1309" s="228">
        <v>931</v>
      </c>
      <c r="C1309" s="293">
        <v>1275</v>
      </c>
      <c r="D1309" s="228">
        <v>1204</v>
      </c>
      <c r="E1309" s="228">
        <v>977</v>
      </c>
      <c r="F1309" s="228">
        <v>545</v>
      </c>
      <c r="H1309" s="233">
        <f t="shared" si="315"/>
        <v>2.5330396475770924E-2</v>
      </c>
      <c r="I1309" s="233">
        <f t="shared" si="316"/>
        <v>-6.8663257852447035E-2</v>
      </c>
      <c r="J1309" s="233">
        <f t="shared" si="317"/>
        <v>0.16216216216216217</v>
      </c>
      <c r="K1309" s="233">
        <f t="shared" si="318"/>
        <v>-5.6038647342995171E-2</v>
      </c>
      <c r="L1309" s="233">
        <f t="shared" si="319"/>
        <v>-1.0889292196007259E-2</v>
      </c>
      <c r="N1309" s="233">
        <f t="shared" si="320"/>
        <v>2.0833333333333332E-2</v>
      </c>
      <c r="O1309" s="233">
        <f t="shared" si="321"/>
        <v>-1.1627906976744186E-2</v>
      </c>
      <c r="P1309" s="233">
        <f t="shared" si="322"/>
        <v>1.6891891891891893E-2</v>
      </c>
      <c r="Q1309" s="233">
        <f t="shared" si="323"/>
        <v>2.8421052631578948E-2</v>
      </c>
      <c r="R1309" s="233">
        <f t="shared" si="324"/>
        <v>4.4061302681992334E-2</v>
      </c>
      <c r="T1309" s="64">
        <f t="shared" si="325"/>
        <v>-4.2780748663101553E-3</v>
      </c>
    </row>
    <row r="1310" spans="1:20" s="64" customFormat="1" ht="13">
      <c r="A1310" s="426">
        <v>41360</v>
      </c>
      <c r="B1310" s="228">
        <v>922</v>
      </c>
      <c r="C1310" s="293">
        <v>1258</v>
      </c>
      <c r="D1310" s="228">
        <v>1191</v>
      </c>
      <c r="E1310" s="228">
        <v>965</v>
      </c>
      <c r="F1310" s="228">
        <v>547</v>
      </c>
      <c r="H1310" s="233">
        <f t="shared" si="315"/>
        <v>1.0964912280701754E-2</v>
      </c>
      <c r="I1310" s="233">
        <f t="shared" si="316"/>
        <v>-7.0901033973412117E-2</v>
      </c>
      <c r="J1310" s="233">
        <f t="shared" si="317"/>
        <v>0.14961389961389962</v>
      </c>
      <c r="K1310" s="233">
        <f t="shared" si="318"/>
        <v>-7.8319006685768869E-2</v>
      </c>
      <c r="L1310" s="233">
        <f t="shared" si="319"/>
        <v>-2.1466905187835419E-2</v>
      </c>
      <c r="N1310" s="233">
        <f t="shared" si="320"/>
        <v>-1.0834236186348862E-3</v>
      </c>
      <c r="O1310" s="233">
        <f t="shared" si="321"/>
        <v>-2.7820710973724884E-2</v>
      </c>
      <c r="P1310" s="233">
        <f t="shared" si="322"/>
        <v>8.4033613445378156E-4</v>
      </c>
      <c r="Q1310" s="233">
        <f t="shared" si="323"/>
        <v>6.2565172054223151E-3</v>
      </c>
      <c r="R1310" s="233">
        <f t="shared" si="324"/>
        <v>2.819548872180451E-2</v>
      </c>
      <c r="T1310" s="64">
        <f t="shared" si="325"/>
        <v>-9.6670247046186653E-3</v>
      </c>
    </row>
    <row r="1311" spans="1:20" s="64" customFormat="1" ht="13">
      <c r="A1311" s="426">
        <v>41361</v>
      </c>
      <c r="B1311" s="228">
        <v>910</v>
      </c>
      <c r="C1311" s="293">
        <v>1249</v>
      </c>
      <c r="D1311" s="228">
        <v>1176</v>
      </c>
      <c r="E1311" s="228">
        <v>944</v>
      </c>
      <c r="F1311" s="228">
        <v>547</v>
      </c>
      <c r="H1311" s="233">
        <f t="shared" si="315"/>
        <v>-7.6335877862595417E-3</v>
      </c>
      <c r="I1311" s="233">
        <f t="shared" si="316"/>
        <v>-7.7548005908419496E-2</v>
      </c>
      <c r="J1311" s="233">
        <f t="shared" si="317"/>
        <v>0.13623188405797101</v>
      </c>
      <c r="K1311" s="233">
        <f t="shared" si="318"/>
        <v>-0.1052132701421801</v>
      </c>
      <c r="L1311" s="233">
        <f t="shared" si="319"/>
        <v>-3.0141843971631204E-2</v>
      </c>
      <c r="N1311" s="233">
        <f t="shared" si="320"/>
        <v>-2.1505376344086023E-2</v>
      </c>
      <c r="O1311" s="233">
        <f t="shared" si="321"/>
        <v>-3.1782945736434108E-2</v>
      </c>
      <c r="P1311" s="233">
        <f t="shared" si="322"/>
        <v>-2.1630615640599003E-2</v>
      </c>
      <c r="Q1311" s="233">
        <f t="shared" si="323"/>
        <v>-2.4793388429752067E-2</v>
      </c>
      <c r="R1311" s="233">
        <f t="shared" si="324"/>
        <v>1.4842300556586271E-2</v>
      </c>
      <c r="T1311" s="64">
        <f t="shared" si="325"/>
        <v>-1.3015184381778733E-2</v>
      </c>
    </row>
    <row r="1312" spans="1:20" s="64" customFormat="1" ht="13">
      <c r="A1312" s="426">
        <v>41366</v>
      </c>
      <c r="B1312" s="228">
        <v>896</v>
      </c>
      <c r="C1312" s="293">
        <v>1229</v>
      </c>
      <c r="D1312" s="228">
        <v>1155</v>
      </c>
      <c r="E1312" s="228">
        <v>933</v>
      </c>
      <c r="F1312" s="228">
        <v>543</v>
      </c>
      <c r="H1312" s="233">
        <f t="shared" ref="H1312:H1375" si="326">(B1312-B1061)/B1061</f>
        <v>-2.8199566160520606E-2</v>
      </c>
      <c r="I1312" s="233">
        <f t="shared" ref="I1312:I1375" si="327">(C1312-C1061)/C1061</f>
        <v>-9.6987509184423212E-2</v>
      </c>
      <c r="J1312" s="233">
        <f t="shared" ref="J1312:J1375" si="328">(D1312-D1061)/D1061</f>
        <v>0.11057692307692307</v>
      </c>
      <c r="K1312" s="233">
        <f t="shared" ref="K1312:K1375" si="329">(E1312-E1061)/E1061</f>
        <v>-0.11480075901328274</v>
      </c>
      <c r="L1312" s="233">
        <f t="shared" ref="L1312:L1375" si="330">(F1312-F1061)/F1061</f>
        <v>-4.0636042402826852E-2</v>
      </c>
      <c r="N1312" s="233">
        <f t="shared" ref="N1312:N1375" si="331">((B1312-(LOOKUP(A1307,B1307)))/(LOOKUP(A1307,B1307)))</f>
        <v>-3.965702036441586E-2</v>
      </c>
      <c r="O1312" s="233">
        <f t="shared" ref="O1312:O1375" si="332">((C1312-(LOOKUP(A1307,C1307)))/(LOOKUP(A1307,C1307)))</f>
        <v>-4.2834890965732085E-2</v>
      </c>
      <c r="P1312" s="233">
        <f t="shared" ref="P1312:P1375" si="333">((D1312-(LOOKUP(A1307,D1307)))/(LOOKUP(A1307,D1307)))</f>
        <v>-4.3874172185430466E-2</v>
      </c>
      <c r="Q1312" s="233">
        <f t="shared" ref="Q1312:Q1375" si="334">((E1312-(LOOKUP(A1307,E1307)))/(LOOKUP(A1307,E1307)))</f>
        <v>-4.6012269938650305E-2</v>
      </c>
      <c r="R1312" s="233">
        <f t="shared" ref="R1312:R1375" si="335">((F1312-(LOOKUP(A1307,F1307)))/(LOOKUP(A1307,F1307)))</f>
        <v>1.8450184501845018E-3</v>
      </c>
      <c r="T1312" s="64">
        <f t="shared" ref="T1312:T1375" si="336">B1312/B1311-1</f>
        <v>-1.538461538461533E-2</v>
      </c>
    </row>
    <row r="1313" spans="1:20" s="64" customFormat="1" ht="13">
      <c r="A1313" s="426">
        <v>41367</v>
      </c>
      <c r="B1313" s="228">
        <v>877</v>
      </c>
      <c r="C1313" s="293">
        <v>1209</v>
      </c>
      <c r="D1313" s="228">
        <v>1129</v>
      </c>
      <c r="E1313" s="228">
        <v>924</v>
      </c>
      <c r="F1313" s="228">
        <v>537</v>
      </c>
      <c r="H1313" s="233">
        <f t="shared" si="326"/>
        <v>-5.6989247311827959E-2</v>
      </c>
      <c r="I1313" s="233">
        <f t="shared" si="327"/>
        <v>-0.12770562770562771</v>
      </c>
      <c r="J1313" s="233">
        <f t="shared" si="328"/>
        <v>8.141762452107279E-2</v>
      </c>
      <c r="K1313" s="233">
        <f t="shared" si="329"/>
        <v>-0.11409395973154363</v>
      </c>
      <c r="L1313" s="233">
        <f t="shared" si="330"/>
        <v>-5.1236749116607777E-2</v>
      </c>
      <c r="N1313" s="233">
        <f t="shared" si="331"/>
        <v>-6.2032085561497328E-2</v>
      </c>
      <c r="O1313" s="233">
        <f t="shared" si="332"/>
        <v>-5.8411214953271028E-2</v>
      </c>
      <c r="P1313" s="233">
        <f t="shared" si="333"/>
        <v>-6.6942148760330583E-2</v>
      </c>
      <c r="Q1313" s="233">
        <f t="shared" si="334"/>
        <v>-5.8103975535168197E-2</v>
      </c>
      <c r="R1313" s="233">
        <f t="shared" si="335"/>
        <v>-1.1049723756906077E-2</v>
      </c>
      <c r="T1313" s="64">
        <f t="shared" si="336"/>
        <v>-2.1205357142857095E-2</v>
      </c>
    </row>
    <row r="1314" spans="1:20" s="64" customFormat="1" ht="13">
      <c r="A1314" s="426">
        <v>41368</v>
      </c>
      <c r="B1314" s="228">
        <v>866</v>
      </c>
      <c r="C1314" s="293">
        <v>1209</v>
      </c>
      <c r="D1314" s="228">
        <v>1106</v>
      </c>
      <c r="E1314" s="228">
        <v>915</v>
      </c>
      <c r="F1314" s="228">
        <v>529</v>
      </c>
      <c r="H1314" s="233">
        <f t="shared" si="326"/>
        <v>-7.2805139186295498E-2</v>
      </c>
      <c r="I1314" s="233">
        <f t="shared" si="327"/>
        <v>-0.14376770538243627</v>
      </c>
      <c r="J1314" s="233">
        <f t="shared" si="328"/>
        <v>5.2331113225499527E-2</v>
      </c>
      <c r="K1314" s="233">
        <f t="shared" si="329"/>
        <v>-0.11165048543689321</v>
      </c>
      <c r="L1314" s="233">
        <f t="shared" si="330"/>
        <v>-6.3716814159292035E-2</v>
      </c>
      <c r="N1314" s="233">
        <f t="shared" si="331"/>
        <v>-6.9817400644468314E-2</v>
      </c>
      <c r="O1314" s="233">
        <f t="shared" si="332"/>
        <v>-5.1764705882352942E-2</v>
      </c>
      <c r="P1314" s="233">
        <f t="shared" si="333"/>
        <v>-8.1395348837209308E-2</v>
      </c>
      <c r="Q1314" s="233">
        <f t="shared" si="334"/>
        <v>-6.3459570112589556E-2</v>
      </c>
      <c r="R1314" s="233">
        <f t="shared" si="335"/>
        <v>-2.9357798165137616E-2</v>
      </c>
      <c r="T1314" s="64">
        <f t="shared" si="336"/>
        <v>-1.2542759407069504E-2</v>
      </c>
    </row>
    <row r="1315" spans="1:20" s="64" customFormat="1" ht="13">
      <c r="A1315" s="426">
        <v>41369</v>
      </c>
      <c r="B1315" s="228">
        <v>861</v>
      </c>
      <c r="C1315" s="293">
        <v>1215</v>
      </c>
      <c r="D1315" s="228">
        <v>1094</v>
      </c>
      <c r="E1315" s="228">
        <v>912</v>
      </c>
      <c r="F1315" s="228">
        <v>525</v>
      </c>
      <c r="H1315" s="233">
        <f t="shared" si="326"/>
        <v>-7.8158458244111342E-2</v>
      </c>
      <c r="I1315" s="233">
        <f t="shared" si="327"/>
        <v>-0.14856341976173792</v>
      </c>
      <c r="J1315" s="233">
        <f t="shared" si="328"/>
        <v>4.0913415794481447E-2</v>
      </c>
      <c r="K1315" s="233">
        <f t="shared" si="329"/>
        <v>-0.10236220472440945</v>
      </c>
      <c r="L1315" s="233">
        <f t="shared" si="330"/>
        <v>-6.5836298932384338E-2</v>
      </c>
      <c r="N1315" s="233">
        <f t="shared" si="331"/>
        <v>-6.6160520607375276E-2</v>
      </c>
      <c r="O1315" s="233">
        <f t="shared" si="332"/>
        <v>-3.4181240063593007E-2</v>
      </c>
      <c r="P1315" s="233">
        <f t="shared" si="333"/>
        <v>-8.1444164567590266E-2</v>
      </c>
      <c r="Q1315" s="233">
        <f t="shared" si="334"/>
        <v>-5.4922279792746116E-2</v>
      </c>
      <c r="R1315" s="233">
        <f t="shared" si="335"/>
        <v>-4.0219378427787937E-2</v>
      </c>
      <c r="T1315" s="64">
        <f t="shared" si="336"/>
        <v>-5.7736720554272258E-3</v>
      </c>
    </row>
    <row r="1316" spans="1:20" s="64" customFormat="1" ht="13">
      <c r="A1316" s="426">
        <v>41372</v>
      </c>
      <c r="B1316" s="228">
        <v>858</v>
      </c>
      <c r="C1316" s="293">
        <v>1223</v>
      </c>
      <c r="D1316" s="228">
        <v>1084</v>
      </c>
      <c r="E1316" s="228">
        <v>907</v>
      </c>
      <c r="F1316" s="228">
        <v>523</v>
      </c>
      <c r="H1316" s="233">
        <f t="shared" si="326"/>
        <v>-7.8410311493018262E-2</v>
      </c>
      <c r="I1316" s="233">
        <f t="shared" si="327"/>
        <v>-0.16002747252747251</v>
      </c>
      <c r="J1316" s="233">
        <f t="shared" si="328"/>
        <v>3.336510962821735E-2</v>
      </c>
      <c r="K1316" s="233">
        <f t="shared" si="329"/>
        <v>-8.3838383838383837E-2</v>
      </c>
      <c r="L1316" s="233">
        <f t="shared" si="330"/>
        <v>-5.935251798561151E-2</v>
      </c>
      <c r="N1316" s="233">
        <f t="shared" si="331"/>
        <v>-5.7142857142857141E-2</v>
      </c>
      <c r="O1316" s="233">
        <f t="shared" si="332"/>
        <v>-2.0816653322658127E-2</v>
      </c>
      <c r="P1316" s="233">
        <f t="shared" si="333"/>
        <v>-7.8231292517006806E-2</v>
      </c>
      <c r="Q1316" s="233">
        <f t="shared" si="334"/>
        <v>-3.9194915254237288E-2</v>
      </c>
      <c r="R1316" s="233">
        <f t="shared" si="335"/>
        <v>-4.3875685557586835E-2</v>
      </c>
      <c r="T1316" s="64">
        <f t="shared" si="336"/>
        <v>-3.4843205574912606E-3</v>
      </c>
    </row>
    <row r="1317" spans="1:20" s="64" customFormat="1" ht="13">
      <c r="A1317" s="426">
        <v>41373</v>
      </c>
      <c r="B1317" s="228">
        <v>856</v>
      </c>
      <c r="C1317" s="293">
        <v>1236</v>
      </c>
      <c r="D1317" s="228">
        <v>1077</v>
      </c>
      <c r="E1317" s="228">
        <v>902</v>
      </c>
      <c r="F1317" s="228">
        <v>518</v>
      </c>
      <c r="H1317" s="233">
        <f t="shared" si="326"/>
        <v>-7.5593952483801297E-2</v>
      </c>
      <c r="I1317" s="233">
        <f t="shared" si="327"/>
        <v>-0.16203389830508474</v>
      </c>
      <c r="J1317" s="233">
        <f t="shared" si="328"/>
        <v>3.2598274209012464E-2</v>
      </c>
      <c r="K1317" s="233">
        <f t="shared" si="329"/>
        <v>-6.5284974093264253E-2</v>
      </c>
      <c r="L1317" s="233">
        <f t="shared" si="330"/>
        <v>-6.1594202898550728E-2</v>
      </c>
      <c r="N1317" s="233">
        <f t="shared" si="331"/>
        <v>-4.4642857142857144E-2</v>
      </c>
      <c r="O1317" s="233">
        <f t="shared" si="332"/>
        <v>5.6956875508543531E-3</v>
      </c>
      <c r="P1317" s="233">
        <f t="shared" si="333"/>
        <v>-6.7532467532467527E-2</v>
      </c>
      <c r="Q1317" s="233">
        <f t="shared" si="334"/>
        <v>-3.3226152197213289E-2</v>
      </c>
      <c r="R1317" s="233">
        <f t="shared" si="335"/>
        <v>-4.6040515653775323E-2</v>
      </c>
      <c r="T1317" s="64">
        <f t="shared" si="336"/>
        <v>-2.3310023310023631E-3</v>
      </c>
    </row>
    <row r="1318" spans="1:20" s="64" customFormat="1" ht="13">
      <c r="A1318" s="426">
        <v>41374</v>
      </c>
      <c r="B1318" s="228">
        <v>859</v>
      </c>
      <c r="C1318" s="293">
        <v>1250</v>
      </c>
      <c r="D1318" s="228">
        <v>1080</v>
      </c>
      <c r="E1318" s="228">
        <v>900</v>
      </c>
      <c r="F1318" s="228">
        <v>518</v>
      </c>
      <c r="H1318" s="233">
        <f t="shared" si="326"/>
        <v>-7.4353448275862072E-2</v>
      </c>
      <c r="I1318" s="233">
        <f t="shared" si="327"/>
        <v>-0.17053749170537491</v>
      </c>
      <c r="J1318" s="233">
        <f t="shared" si="328"/>
        <v>4.2471042471042469E-2</v>
      </c>
      <c r="K1318" s="233">
        <f t="shared" si="329"/>
        <v>-5.1633298208640675E-2</v>
      </c>
      <c r="L1318" s="233">
        <f t="shared" si="330"/>
        <v>-5.3016453382084092E-2</v>
      </c>
      <c r="N1318" s="233">
        <f t="shared" si="331"/>
        <v>-2.0524515393386546E-2</v>
      </c>
      <c r="O1318" s="233">
        <f t="shared" si="332"/>
        <v>3.3912324234904881E-2</v>
      </c>
      <c r="P1318" s="233">
        <f t="shared" si="333"/>
        <v>-4.3401240035429584E-2</v>
      </c>
      <c r="Q1318" s="233">
        <f t="shared" si="334"/>
        <v>-2.5974025974025976E-2</v>
      </c>
      <c r="R1318" s="233">
        <f t="shared" si="335"/>
        <v>-3.5381750465549346E-2</v>
      </c>
      <c r="T1318" s="64">
        <f t="shared" si="336"/>
        <v>3.5046728971963592E-3</v>
      </c>
    </row>
    <row r="1319" spans="1:20" s="64" customFormat="1" ht="13">
      <c r="A1319" s="426">
        <v>41375</v>
      </c>
      <c r="B1319" s="228">
        <v>865</v>
      </c>
      <c r="C1319" s="293">
        <v>1257</v>
      </c>
      <c r="D1319" s="228">
        <v>1095</v>
      </c>
      <c r="E1319" s="228">
        <v>901</v>
      </c>
      <c r="F1319" s="228">
        <v>521</v>
      </c>
      <c r="H1319" s="233">
        <f t="shared" si="326"/>
        <v>-6.7887931034482762E-2</v>
      </c>
      <c r="I1319" s="233">
        <f t="shared" si="327"/>
        <v>-0.17896799477465708</v>
      </c>
      <c r="J1319" s="233">
        <f t="shared" si="328"/>
        <v>5.2884615384615384E-2</v>
      </c>
      <c r="K1319" s="233">
        <f t="shared" si="329"/>
        <v>-3.7393162393162392E-2</v>
      </c>
      <c r="L1319" s="233">
        <f t="shared" si="330"/>
        <v>-3.5185185185185187E-2</v>
      </c>
      <c r="N1319" s="233">
        <f t="shared" si="331"/>
        <v>-1.1547344110854503E-3</v>
      </c>
      <c r="O1319" s="233">
        <f t="shared" si="332"/>
        <v>3.9702233250620347E-2</v>
      </c>
      <c r="P1319" s="233">
        <f t="shared" si="333"/>
        <v>-9.9457504520795662E-3</v>
      </c>
      <c r="Q1319" s="233">
        <f t="shared" si="334"/>
        <v>-1.5300546448087432E-2</v>
      </c>
      <c r="R1319" s="233">
        <f t="shared" si="335"/>
        <v>-1.5122873345935728E-2</v>
      </c>
      <c r="T1319" s="64">
        <f t="shared" si="336"/>
        <v>6.9848661233993248E-3</v>
      </c>
    </row>
    <row r="1320" spans="1:20" s="64" customFormat="1" ht="13">
      <c r="A1320" s="426">
        <v>41376</v>
      </c>
      <c r="B1320" s="228">
        <v>875</v>
      </c>
      <c r="C1320" s="293">
        <v>1265</v>
      </c>
      <c r="D1320" s="228">
        <v>1112</v>
      </c>
      <c r="E1320" s="228">
        <v>902</v>
      </c>
      <c r="F1320" s="228">
        <v>526</v>
      </c>
      <c r="H1320" s="233">
        <f t="shared" si="326"/>
        <v>-7.309322033898305E-2</v>
      </c>
      <c r="I1320" s="233">
        <f t="shared" si="327"/>
        <v>-0.18962203715566944</v>
      </c>
      <c r="J1320" s="233">
        <f t="shared" si="328"/>
        <v>3.7313432835820892E-2</v>
      </c>
      <c r="K1320" s="233">
        <f t="shared" si="329"/>
        <v>-2.4864864864864864E-2</v>
      </c>
      <c r="L1320" s="233">
        <f t="shared" si="330"/>
        <v>-2.0484171322160148E-2</v>
      </c>
      <c r="N1320" s="233">
        <f t="shared" si="331"/>
        <v>1.6260162601626018E-2</v>
      </c>
      <c r="O1320" s="233">
        <f t="shared" si="332"/>
        <v>4.1152263374485597E-2</v>
      </c>
      <c r="P1320" s="233">
        <f t="shared" si="333"/>
        <v>1.6453382084095063E-2</v>
      </c>
      <c r="Q1320" s="233">
        <f t="shared" si="334"/>
        <v>-1.0964912280701754E-2</v>
      </c>
      <c r="R1320" s="233">
        <f t="shared" si="335"/>
        <v>1.9047619047619048E-3</v>
      </c>
      <c r="T1320" s="64">
        <f t="shared" si="336"/>
        <v>1.1560693641618602E-2</v>
      </c>
    </row>
    <row r="1321" spans="1:20" s="64" customFormat="1" ht="13">
      <c r="A1321" s="426">
        <v>41379</v>
      </c>
      <c r="B1321" s="228">
        <v>876</v>
      </c>
      <c r="C1321" s="293">
        <v>1257</v>
      </c>
      <c r="D1321" s="228">
        <v>1125</v>
      </c>
      <c r="E1321" s="228">
        <v>902</v>
      </c>
      <c r="F1321" s="228">
        <v>528</v>
      </c>
      <c r="H1321" s="233">
        <f t="shared" si="326"/>
        <v>-8.7499999999999994E-2</v>
      </c>
      <c r="I1321" s="233">
        <f t="shared" si="327"/>
        <v>-0.20241116751269037</v>
      </c>
      <c r="J1321" s="233">
        <f t="shared" si="328"/>
        <v>1.3513513513513514E-2</v>
      </c>
      <c r="K1321" s="233">
        <f t="shared" si="329"/>
        <v>-3.0107526881720432E-2</v>
      </c>
      <c r="L1321" s="233">
        <f t="shared" si="330"/>
        <v>-1.6759776536312849E-2</v>
      </c>
      <c r="N1321" s="233">
        <f t="shared" si="331"/>
        <v>2.097902097902098E-2</v>
      </c>
      <c r="O1321" s="233">
        <f t="shared" si="332"/>
        <v>2.7800490596892886E-2</v>
      </c>
      <c r="P1321" s="233">
        <f t="shared" si="333"/>
        <v>3.7822878228782289E-2</v>
      </c>
      <c r="Q1321" s="233">
        <f t="shared" si="334"/>
        <v>-5.512679162072767E-3</v>
      </c>
      <c r="R1321" s="233">
        <f t="shared" si="335"/>
        <v>9.5602294455066923E-3</v>
      </c>
      <c r="T1321" s="64">
        <f t="shared" si="336"/>
        <v>1.1428571428571122E-3</v>
      </c>
    </row>
    <row r="1322" spans="1:20" s="64" customFormat="1" ht="13">
      <c r="A1322" s="426">
        <v>41380</v>
      </c>
      <c r="B1322" s="228">
        <v>880</v>
      </c>
      <c r="C1322" s="293">
        <v>1251</v>
      </c>
      <c r="D1322" s="228">
        <v>1143</v>
      </c>
      <c r="E1322" s="228">
        <v>900</v>
      </c>
      <c r="F1322" s="228">
        <v>531</v>
      </c>
      <c r="H1322" s="233">
        <f t="shared" si="326"/>
        <v>-9.4650205761316872E-2</v>
      </c>
      <c r="I1322" s="233">
        <f t="shared" si="327"/>
        <v>-0.20419847328244276</v>
      </c>
      <c r="J1322" s="233">
        <f t="shared" si="328"/>
        <v>-1.2953367875647668E-2</v>
      </c>
      <c r="K1322" s="233">
        <f t="shared" si="329"/>
        <v>-3.8461538461538464E-2</v>
      </c>
      <c r="L1322" s="233">
        <f t="shared" si="330"/>
        <v>-1.6666666666666666E-2</v>
      </c>
      <c r="N1322" s="233">
        <f t="shared" si="331"/>
        <v>2.8037383177570093E-2</v>
      </c>
      <c r="O1322" s="233">
        <f t="shared" si="332"/>
        <v>1.2135922330097087E-2</v>
      </c>
      <c r="P1322" s="233">
        <f t="shared" si="333"/>
        <v>6.1281337047353758E-2</v>
      </c>
      <c r="Q1322" s="233">
        <f t="shared" si="334"/>
        <v>-2.2172949002217295E-3</v>
      </c>
      <c r="R1322" s="233">
        <f t="shared" si="335"/>
        <v>2.5096525096525095E-2</v>
      </c>
      <c r="T1322" s="64">
        <f t="shared" si="336"/>
        <v>4.5662100456620447E-3</v>
      </c>
    </row>
    <row r="1323" spans="1:20" s="64" customFormat="1" ht="13">
      <c r="A1323" s="426">
        <v>41381</v>
      </c>
      <c r="B1323" s="228">
        <v>885</v>
      </c>
      <c r="C1323" s="293">
        <v>1245</v>
      </c>
      <c r="D1323" s="228">
        <v>1167</v>
      </c>
      <c r="E1323" s="228">
        <v>899</v>
      </c>
      <c r="F1323" s="228">
        <v>537</v>
      </c>
      <c r="H1323" s="233">
        <f t="shared" si="326"/>
        <v>-9.2307692307692313E-2</v>
      </c>
      <c r="I1323" s="233">
        <f t="shared" si="327"/>
        <v>-0.19521654815772463</v>
      </c>
      <c r="J1323" s="233">
        <f t="shared" si="328"/>
        <v>-1.8502943650126155E-2</v>
      </c>
      <c r="K1323" s="233">
        <f t="shared" si="329"/>
        <v>-4.7669491525423727E-2</v>
      </c>
      <c r="L1323" s="233">
        <f t="shared" si="330"/>
        <v>-1.1049723756906077E-2</v>
      </c>
      <c r="N1323" s="233">
        <f t="shared" si="331"/>
        <v>3.0267753201396973E-2</v>
      </c>
      <c r="O1323" s="233">
        <f t="shared" si="332"/>
        <v>-4.0000000000000001E-3</v>
      </c>
      <c r="P1323" s="233">
        <f t="shared" si="333"/>
        <v>8.0555555555555561E-2</v>
      </c>
      <c r="Q1323" s="233">
        <f t="shared" si="334"/>
        <v>-1.1111111111111111E-3</v>
      </c>
      <c r="R1323" s="233">
        <f t="shared" si="335"/>
        <v>3.6679536679536683E-2</v>
      </c>
      <c r="T1323" s="64">
        <f t="shared" si="336"/>
        <v>5.6818181818181213E-3</v>
      </c>
    </row>
    <row r="1324" spans="1:20" s="64" customFormat="1" ht="13">
      <c r="A1324" s="426">
        <v>41382</v>
      </c>
      <c r="B1324" s="228">
        <v>885</v>
      </c>
      <c r="C1324" s="293">
        <v>1238</v>
      </c>
      <c r="D1324" s="228">
        <v>1180</v>
      </c>
      <c r="E1324" s="228">
        <v>898</v>
      </c>
      <c r="F1324" s="228">
        <v>538</v>
      </c>
      <c r="H1324" s="233">
        <f t="shared" si="326"/>
        <v>-0.1051567239635996</v>
      </c>
      <c r="I1324" s="233">
        <f t="shared" si="327"/>
        <v>-0.19714656290531776</v>
      </c>
      <c r="J1324" s="233">
        <f t="shared" si="328"/>
        <v>-4.2207792207792208E-2</v>
      </c>
      <c r="K1324" s="233">
        <f t="shared" si="329"/>
        <v>-6.1650992685475442E-2</v>
      </c>
      <c r="L1324" s="233">
        <f t="shared" si="330"/>
        <v>-1.4652014652014652E-2</v>
      </c>
      <c r="N1324" s="233">
        <f t="shared" si="331"/>
        <v>2.3121387283236993E-2</v>
      </c>
      <c r="O1324" s="233">
        <f t="shared" si="332"/>
        <v>-1.5115354017501989E-2</v>
      </c>
      <c r="P1324" s="233">
        <f t="shared" si="333"/>
        <v>7.7625570776255703E-2</v>
      </c>
      <c r="Q1324" s="233">
        <f t="shared" si="334"/>
        <v>-3.3296337402885681E-3</v>
      </c>
      <c r="R1324" s="233">
        <f t="shared" si="335"/>
        <v>3.2629558541266791E-2</v>
      </c>
      <c r="T1324" s="64">
        <f t="shared" si="336"/>
        <v>0</v>
      </c>
    </row>
    <row r="1325" spans="1:20" s="64" customFormat="1" ht="13">
      <c r="A1325" s="426">
        <v>41383</v>
      </c>
      <c r="B1325" s="228">
        <v>888</v>
      </c>
      <c r="C1325" s="293">
        <v>1234</v>
      </c>
      <c r="D1325" s="228">
        <v>1196</v>
      </c>
      <c r="E1325" s="228">
        <v>902</v>
      </c>
      <c r="F1325" s="228">
        <v>539</v>
      </c>
      <c r="H1325" s="233">
        <f t="shared" si="326"/>
        <v>-0.1172962226640159</v>
      </c>
      <c r="I1325" s="233">
        <f t="shared" si="327"/>
        <v>-0.19556714471968709</v>
      </c>
      <c r="J1325" s="233">
        <f t="shared" si="328"/>
        <v>-7.3586367157242441E-2</v>
      </c>
      <c r="K1325" s="233">
        <f t="shared" si="329"/>
        <v>-7.3921971252566734E-2</v>
      </c>
      <c r="L1325" s="233">
        <f t="shared" si="330"/>
        <v>-0.02</v>
      </c>
      <c r="N1325" s="233">
        <f t="shared" si="331"/>
        <v>1.4857142857142857E-2</v>
      </c>
      <c r="O1325" s="233">
        <f t="shared" si="332"/>
        <v>-2.4505928853754941E-2</v>
      </c>
      <c r="P1325" s="233">
        <f t="shared" si="333"/>
        <v>7.5539568345323743E-2</v>
      </c>
      <c r="Q1325" s="233">
        <f t="shared" si="334"/>
        <v>0</v>
      </c>
      <c r="R1325" s="233">
        <f t="shared" si="335"/>
        <v>2.4714828897338403E-2</v>
      </c>
      <c r="T1325" s="64">
        <f t="shared" si="336"/>
        <v>3.3898305084745228E-3</v>
      </c>
    </row>
    <row r="1326" spans="1:20" s="64" customFormat="1" ht="13">
      <c r="A1326" s="426">
        <v>41386</v>
      </c>
      <c r="B1326" s="228">
        <v>889</v>
      </c>
      <c r="C1326" s="293">
        <v>1230</v>
      </c>
      <c r="D1326" s="228">
        <v>1202</v>
      </c>
      <c r="E1326" s="228">
        <v>902</v>
      </c>
      <c r="F1326" s="228">
        <v>540</v>
      </c>
      <c r="H1326" s="233">
        <f t="shared" si="326"/>
        <v>-0.13521400778210116</v>
      </c>
      <c r="I1326" s="233">
        <f t="shared" si="327"/>
        <v>-0.19817470664928291</v>
      </c>
      <c r="J1326" s="233">
        <f t="shared" si="328"/>
        <v>-0.11225997045790251</v>
      </c>
      <c r="K1326" s="233">
        <f t="shared" si="329"/>
        <v>-9.0725806451612906E-2</v>
      </c>
      <c r="L1326" s="233">
        <f t="shared" si="330"/>
        <v>-2.8776978417266189E-2</v>
      </c>
      <c r="N1326" s="233">
        <f t="shared" si="331"/>
        <v>1.4840182648401826E-2</v>
      </c>
      <c r="O1326" s="233">
        <f t="shared" si="332"/>
        <v>-2.1479713603818614E-2</v>
      </c>
      <c r="P1326" s="233">
        <f t="shared" si="333"/>
        <v>6.8444444444444447E-2</v>
      </c>
      <c r="Q1326" s="233">
        <f t="shared" si="334"/>
        <v>0</v>
      </c>
      <c r="R1326" s="233">
        <f t="shared" si="335"/>
        <v>2.2727272727272728E-2</v>
      </c>
      <c r="T1326" s="64">
        <f t="shared" si="336"/>
        <v>1.1261261261261701E-3</v>
      </c>
    </row>
    <row r="1327" spans="1:20" s="64" customFormat="1" ht="13">
      <c r="A1327" s="426">
        <v>41387</v>
      </c>
      <c r="B1327" s="228">
        <v>885</v>
      </c>
      <c r="C1327" s="293">
        <v>1220</v>
      </c>
      <c r="D1327" s="228">
        <v>1193</v>
      </c>
      <c r="E1327" s="228">
        <v>903</v>
      </c>
      <c r="F1327" s="228">
        <v>540</v>
      </c>
      <c r="H1327" s="233">
        <f t="shared" si="326"/>
        <v>-0.17057169634489222</v>
      </c>
      <c r="I1327" s="233">
        <f t="shared" si="327"/>
        <v>-0.20417482061317677</v>
      </c>
      <c r="J1327" s="233">
        <f t="shared" si="328"/>
        <v>-0.1977135171486214</v>
      </c>
      <c r="K1327" s="233">
        <f t="shared" si="329"/>
        <v>-0.11470588235294117</v>
      </c>
      <c r="L1327" s="233">
        <f t="shared" si="330"/>
        <v>-3.9145907473309607E-2</v>
      </c>
      <c r="N1327" s="233">
        <f t="shared" si="331"/>
        <v>5.681818181818182E-3</v>
      </c>
      <c r="O1327" s="233">
        <f t="shared" si="332"/>
        <v>-2.478017585931255E-2</v>
      </c>
      <c r="P1327" s="233">
        <f t="shared" si="333"/>
        <v>4.3744531933508309E-2</v>
      </c>
      <c r="Q1327" s="233">
        <f t="shared" si="334"/>
        <v>3.3333333333333335E-3</v>
      </c>
      <c r="R1327" s="233">
        <f t="shared" si="335"/>
        <v>1.6949152542372881E-2</v>
      </c>
      <c r="T1327" s="64">
        <f t="shared" si="336"/>
        <v>-4.4994375703036882E-3</v>
      </c>
    </row>
    <row r="1328" spans="1:20" s="64" customFormat="1" ht="13">
      <c r="A1328" s="426">
        <v>41388</v>
      </c>
      <c r="B1328" s="228">
        <v>879</v>
      </c>
      <c r="C1328" s="293">
        <v>1214</v>
      </c>
      <c r="D1328" s="228">
        <v>1165</v>
      </c>
      <c r="E1328" s="228">
        <v>905</v>
      </c>
      <c r="F1328" s="228">
        <v>543</v>
      </c>
      <c r="H1328" s="233">
        <f t="shared" si="326"/>
        <v>-0.19357798165137616</v>
      </c>
      <c r="I1328" s="233">
        <f t="shared" si="327"/>
        <v>-0.20341207349081364</v>
      </c>
      <c r="J1328" s="233">
        <f t="shared" si="328"/>
        <v>-0.24935567010309279</v>
      </c>
      <c r="K1328" s="233">
        <f t="shared" si="329"/>
        <v>-0.13314176245210729</v>
      </c>
      <c r="L1328" s="233">
        <f t="shared" si="330"/>
        <v>-4.0636042402826852E-2</v>
      </c>
      <c r="N1328" s="233">
        <f t="shared" si="331"/>
        <v>-6.7796610169491523E-3</v>
      </c>
      <c r="O1328" s="233">
        <f t="shared" si="332"/>
        <v>-2.4899598393574297E-2</v>
      </c>
      <c r="P1328" s="233">
        <f t="shared" si="333"/>
        <v>-1.7137960582690661E-3</v>
      </c>
      <c r="Q1328" s="233">
        <f t="shared" si="334"/>
        <v>6.6740823136818691E-3</v>
      </c>
      <c r="R1328" s="233">
        <f t="shared" si="335"/>
        <v>1.11731843575419E-2</v>
      </c>
      <c r="T1328" s="64">
        <f t="shared" si="336"/>
        <v>-6.7796610169491567E-3</v>
      </c>
    </row>
    <row r="1329" spans="1:20" s="64" customFormat="1" ht="13">
      <c r="A1329" s="426">
        <v>41389</v>
      </c>
      <c r="B1329" s="228">
        <v>872</v>
      </c>
      <c r="C1329" s="293">
        <v>1220</v>
      </c>
      <c r="D1329" s="228">
        <v>1121</v>
      </c>
      <c r="E1329" s="228">
        <v>904</v>
      </c>
      <c r="F1329" s="228">
        <v>544</v>
      </c>
      <c r="H1329" s="233">
        <f t="shared" si="326"/>
        <v>-0.21863799283154123</v>
      </c>
      <c r="I1329" s="233">
        <f t="shared" si="327"/>
        <v>-0.19789612097304404</v>
      </c>
      <c r="J1329" s="233">
        <f t="shared" si="328"/>
        <v>-0.31142506142506143</v>
      </c>
      <c r="K1329" s="233">
        <f t="shared" si="329"/>
        <v>-0.1527647610121837</v>
      </c>
      <c r="L1329" s="233">
        <f t="shared" si="330"/>
        <v>-4.7285464098073555E-2</v>
      </c>
      <c r="N1329" s="233">
        <f t="shared" si="331"/>
        <v>-1.4689265536723164E-2</v>
      </c>
      <c r="O1329" s="233">
        <f t="shared" si="332"/>
        <v>-1.4539579967689823E-2</v>
      </c>
      <c r="P1329" s="233">
        <f t="shared" si="333"/>
        <v>-0.05</v>
      </c>
      <c r="Q1329" s="233">
        <f t="shared" si="334"/>
        <v>6.6815144766146995E-3</v>
      </c>
      <c r="R1329" s="233">
        <f t="shared" si="335"/>
        <v>1.1152416356877323E-2</v>
      </c>
      <c r="T1329" s="64">
        <f t="shared" si="336"/>
        <v>-7.9635949943117623E-3</v>
      </c>
    </row>
    <row r="1330" spans="1:20" s="64" customFormat="1" ht="13">
      <c r="A1330" s="426">
        <v>41390</v>
      </c>
      <c r="B1330" s="228">
        <v>871</v>
      </c>
      <c r="C1330" s="293">
        <v>1246</v>
      </c>
      <c r="D1330" s="228">
        <v>1082</v>
      </c>
      <c r="E1330" s="228">
        <v>900</v>
      </c>
      <c r="F1330" s="228">
        <v>545</v>
      </c>
      <c r="H1330" s="233">
        <f t="shared" si="326"/>
        <v>-0.23394898856640281</v>
      </c>
      <c r="I1330" s="233">
        <f t="shared" si="327"/>
        <v>-0.17701453104359313</v>
      </c>
      <c r="J1330" s="233">
        <f t="shared" si="328"/>
        <v>-0.36052009456264777</v>
      </c>
      <c r="K1330" s="233">
        <f t="shared" si="329"/>
        <v>-0.17203311867525298</v>
      </c>
      <c r="L1330" s="233">
        <f t="shared" si="330"/>
        <v>-5.5459272097053723E-2</v>
      </c>
      <c r="N1330" s="233">
        <f t="shared" si="331"/>
        <v>-1.9144144144144143E-2</v>
      </c>
      <c r="O1330" s="233">
        <f t="shared" si="332"/>
        <v>9.7244732576985422E-3</v>
      </c>
      <c r="P1330" s="233">
        <f t="shared" si="333"/>
        <v>-9.5317725752508367E-2</v>
      </c>
      <c r="Q1330" s="233">
        <f t="shared" si="334"/>
        <v>-2.2172949002217295E-3</v>
      </c>
      <c r="R1330" s="233">
        <f t="shared" si="335"/>
        <v>1.1131725417439703E-2</v>
      </c>
      <c r="T1330" s="64">
        <f t="shared" si="336"/>
        <v>-1.1467889908256534E-3</v>
      </c>
    </row>
    <row r="1331" spans="1:20" s="64" customFormat="1" ht="13">
      <c r="A1331" s="426">
        <v>41393</v>
      </c>
      <c r="B1331" s="228">
        <v>868</v>
      </c>
      <c r="C1331" s="293">
        <v>1260</v>
      </c>
      <c r="D1331" s="228">
        <v>1058</v>
      </c>
      <c r="E1331" s="228">
        <v>895</v>
      </c>
      <c r="F1331" s="228">
        <v>545</v>
      </c>
      <c r="H1331" s="233">
        <f t="shared" si="326"/>
        <v>-0.24390243902439024</v>
      </c>
      <c r="I1331" s="233">
        <f t="shared" si="327"/>
        <v>-0.16279069767441862</v>
      </c>
      <c r="J1331" s="233">
        <f t="shared" si="328"/>
        <v>-0.38737695425593516</v>
      </c>
      <c r="K1331" s="233">
        <f t="shared" si="329"/>
        <v>-0.18413855970829535</v>
      </c>
      <c r="L1331" s="233">
        <f t="shared" si="330"/>
        <v>-6.3573883161512024E-2</v>
      </c>
      <c r="N1331" s="233">
        <f t="shared" si="331"/>
        <v>-2.3622047244094488E-2</v>
      </c>
      <c r="O1331" s="233">
        <f t="shared" si="332"/>
        <v>2.4390243902439025E-2</v>
      </c>
      <c r="P1331" s="233">
        <f t="shared" si="333"/>
        <v>-0.11980033277870217</v>
      </c>
      <c r="Q1331" s="233">
        <f t="shared" si="334"/>
        <v>-7.7605321507760536E-3</v>
      </c>
      <c r="R1331" s="233">
        <f t="shared" si="335"/>
        <v>9.2592592592592587E-3</v>
      </c>
      <c r="T1331" s="64">
        <f t="shared" si="336"/>
        <v>-3.4443168771527422E-3</v>
      </c>
    </row>
    <row r="1332" spans="1:20" s="64" customFormat="1" ht="13">
      <c r="A1332" s="426">
        <v>41394</v>
      </c>
      <c r="B1332" s="228">
        <v>863</v>
      </c>
      <c r="C1332" s="293">
        <v>1273</v>
      </c>
      <c r="D1332" s="228">
        <v>1028</v>
      </c>
      <c r="E1332" s="228">
        <v>888</v>
      </c>
      <c r="F1332" s="228">
        <v>544</v>
      </c>
      <c r="H1332" s="233">
        <f t="shared" si="326"/>
        <v>-0.25346020761245674</v>
      </c>
      <c r="I1332" s="233">
        <f t="shared" si="327"/>
        <v>-0.15076717811874582</v>
      </c>
      <c r="J1332" s="233">
        <f t="shared" si="328"/>
        <v>-0.40851553509781358</v>
      </c>
      <c r="K1332" s="233">
        <f t="shared" si="329"/>
        <v>-0.19419237749546278</v>
      </c>
      <c r="L1332" s="233">
        <f t="shared" si="330"/>
        <v>-7.6400679117147707E-2</v>
      </c>
      <c r="N1332" s="233">
        <f t="shared" si="331"/>
        <v>-2.4858757062146894E-2</v>
      </c>
      <c r="O1332" s="233">
        <f t="shared" si="332"/>
        <v>4.3442622950819673E-2</v>
      </c>
      <c r="P1332" s="233">
        <f t="shared" si="333"/>
        <v>-0.13830678960603521</v>
      </c>
      <c r="Q1332" s="233">
        <f t="shared" si="334"/>
        <v>-1.6611295681063124E-2</v>
      </c>
      <c r="R1332" s="233">
        <f t="shared" si="335"/>
        <v>7.4074074074074077E-3</v>
      </c>
      <c r="T1332" s="64">
        <f t="shared" si="336"/>
        <v>-5.7603686635944173E-3</v>
      </c>
    </row>
    <row r="1333" spans="1:20" s="64" customFormat="1" ht="13">
      <c r="A1333" s="426">
        <v>41395</v>
      </c>
      <c r="B1333" s="228">
        <v>862</v>
      </c>
      <c r="C1333" s="293">
        <v>1279</v>
      </c>
      <c r="D1333" s="228">
        <v>1018</v>
      </c>
      <c r="E1333" s="228">
        <v>884</v>
      </c>
      <c r="F1333" s="228">
        <v>545</v>
      </c>
      <c r="H1333" s="233">
        <f t="shared" si="326"/>
        <v>-0.25367965367965367</v>
      </c>
      <c r="I1333" s="233">
        <f t="shared" si="327"/>
        <v>-0.14505347593582887</v>
      </c>
      <c r="J1333" s="233">
        <f t="shared" si="328"/>
        <v>-0.40985507246376812</v>
      </c>
      <c r="K1333" s="233">
        <f t="shared" si="329"/>
        <v>-0.19709355131698456</v>
      </c>
      <c r="L1333" s="233">
        <f t="shared" si="330"/>
        <v>-8.557046979865772E-2</v>
      </c>
      <c r="N1333" s="233">
        <f t="shared" si="331"/>
        <v>-1.9340159271899887E-2</v>
      </c>
      <c r="O1333" s="233">
        <f t="shared" si="332"/>
        <v>5.3542009884678748E-2</v>
      </c>
      <c r="P1333" s="233">
        <f t="shared" si="333"/>
        <v>-0.12618025751072962</v>
      </c>
      <c r="Q1333" s="233">
        <f t="shared" si="334"/>
        <v>-2.3204419889502764E-2</v>
      </c>
      <c r="R1333" s="233">
        <f t="shared" si="335"/>
        <v>3.6832412523020259E-3</v>
      </c>
      <c r="T1333" s="64">
        <f t="shared" si="336"/>
        <v>-1.1587485515642815E-3</v>
      </c>
    </row>
    <row r="1334" spans="1:20" s="64" customFormat="1" ht="13">
      <c r="A1334" s="426">
        <v>41396</v>
      </c>
      <c r="B1334" s="228">
        <v>873</v>
      </c>
      <c r="C1334" s="293">
        <v>1322</v>
      </c>
      <c r="D1334" s="228">
        <v>1010</v>
      </c>
      <c r="E1334" s="228">
        <v>880</v>
      </c>
      <c r="F1334" s="228">
        <v>546</v>
      </c>
      <c r="H1334" s="233">
        <f t="shared" si="326"/>
        <v>-0.2421875</v>
      </c>
      <c r="I1334" s="233">
        <f t="shared" si="327"/>
        <v>-0.11512717536813923</v>
      </c>
      <c r="J1334" s="233">
        <f t="shared" si="328"/>
        <v>-0.4103911266783421</v>
      </c>
      <c r="K1334" s="233">
        <f t="shared" si="329"/>
        <v>-0.19854280510018216</v>
      </c>
      <c r="L1334" s="233">
        <f t="shared" si="330"/>
        <v>-0.09</v>
      </c>
      <c r="N1334" s="233">
        <f t="shared" si="331"/>
        <v>1.1467889908256881E-3</v>
      </c>
      <c r="O1334" s="233">
        <f t="shared" si="332"/>
        <v>8.3606557377049182E-2</v>
      </c>
      <c r="P1334" s="233">
        <f t="shared" si="333"/>
        <v>-9.9018733273862625E-2</v>
      </c>
      <c r="Q1334" s="233">
        <f t="shared" si="334"/>
        <v>-2.6548672566371681E-2</v>
      </c>
      <c r="R1334" s="233">
        <f t="shared" si="335"/>
        <v>3.6764705882352941E-3</v>
      </c>
      <c r="T1334" s="64">
        <f t="shared" si="336"/>
        <v>1.2761020881670637E-2</v>
      </c>
    </row>
    <row r="1335" spans="1:20" s="64" customFormat="1" ht="13">
      <c r="A1335" s="426">
        <v>41397</v>
      </c>
      <c r="B1335" s="228">
        <v>878</v>
      </c>
      <c r="C1335" s="293">
        <v>1344</v>
      </c>
      <c r="D1335" s="228">
        <v>1006</v>
      </c>
      <c r="E1335" s="228">
        <v>876</v>
      </c>
      <c r="F1335" s="228">
        <v>546</v>
      </c>
      <c r="H1335" s="233">
        <f t="shared" si="326"/>
        <v>-0.23585726718885988</v>
      </c>
      <c r="I1335" s="233">
        <f t="shared" si="327"/>
        <v>-0.10100334448160535</v>
      </c>
      <c r="J1335" s="233">
        <f t="shared" si="328"/>
        <v>-0.40578854105138806</v>
      </c>
      <c r="K1335" s="233">
        <f t="shared" si="329"/>
        <v>-0.20291173794358508</v>
      </c>
      <c r="L1335" s="233">
        <f t="shared" si="330"/>
        <v>-9.1514143094841932E-2</v>
      </c>
      <c r="N1335" s="233">
        <f t="shared" si="331"/>
        <v>8.0367393800229621E-3</v>
      </c>
      <c r="O1335" s="233">
        <f t="shared" si="332"/>
        <v>7.8651685393258425E-2</v>
      </c>
      <c r="P1335" s="233">
        <f t="shared" si="333"/>
        <v>-7.0240295748613679E-2</v>
      </c>
      <c r="Q1335" s="233">
        <f t="shared" si="334"/>
        <v>-2.6666666666666668E-2</v>
      </c>
      <c r="R1335" s="233">
        <f t="shared" si="335"/>
        <v>1.834862385321101E-3</v>
      </c>
      <c r="T1335" s="64">
        <f t="shared" si="336"/>
        <v>5.7273768613974596E-3</v>
      </c>
    </row>
    <row r="1336" spans="1:20" s="64" customFormat="1" ht="13">
      <c r="A1336" s="426">
        <v>41401</v>
      </c>
      <c r="B1336" s="228">
        <v>889</v>
      </c>
      <c r="C1336" s="293">
        <v>1393</v>
      </c>
      <c r="D1336" s="228">
        <v>999</v>
      </c>
      <c r="E1336" s="228">
        <v>874</v>
      </c>
      <c r="F1336" s="228">
        <v>546</v>
      </c>
      <c r="H1336" s="233">
        <f t="shared" si="326"/>
        <v>-0.23163353500432152</v>
      </c>
      <c r="I1336" s="233">
        <f t="shared" si="327"/>
        <v>-8.7753765553372623E-2</v>
      </c>
      <c r="J1336" s="233">
        <f t="shared" si="328"/>
        <v>-0.38899082568807342</v>
      </c>
      <c r="K1336" s="233">
        <f t="shared" si="329"/>
        <v>-0.21119133574007221</v>
      </c>
      <c r="L1336" s="233">
        <f t="shared" si="330"/>
        <v>-9.3023255813953487E-2</v>
      </c>
      <c r="N1336" s="233">
        <f t="shared" si="331"/>
        <v>2.4193548387096774E-2</v>
      </c>
      <c r="O1336" s="233">
        <f t="shared" si="332"/>
        <v>0.10555555555555556</v>
      </c>
      <c r="P1336" s="233">
        <f t="shared" si="333"/>
        <v>-5.5765595463137994E-2</v>
      </c>
      <c r="Q1336" s="233">
        <f t="shared" si="334"/>
        <v>-2.3463687150837988E-2</v>
      </c>
      <c r="R1336" s="233">
        <f t="shared" si="335"/>
        <v>1.834862385321101E-3</v>
      </c>
      <c r="T1336" s="64">
        <f t="shared" si="336"/>
        <v>1.2528473804100271E-2</v>
      </c>
    </row>
    <row r="1337" spans="1:20" s="64" customFormat="1" ht="13">
      <c r="A1337" s="426">
        <v>41402</v>
      </c>
      <c r="B1337" s="228">
        <v>892</v>
      </c>
      <c r="C1337" s="293">
        <v>1408</v>
      </c>
      <c r="D1337" s="228">
        <v>995</v>
      </c>
      <c r="E1337" s="228">
        <v>872</v>
      </c>
      <c r="F1337" s="228">
        <v>548</v>
      </c>
      <c r="H1337" s="233">
        <f t="shared" si="326"/>
        <v>-0.22904062229904926</v>
      </c>
      <c r="I1337" s="233">
        <f t="shared" si="327"/>
        <v>-0.1065989847715736</v>
      </c>
      <c r="J1337" s="233">
        <f t="shared" si="328"/>
        <v>-0.34839554682383761</v>
      </c>
      <c r="K1337" s="233">
        <f t="shared" si="329"/>
        <v>-0.22003577817531306</v>
      </c>
      <c r="L1337" s="233">
        <f t="shared" si="330"/>
        <v>-8.9700996677740868E-2</v>
      </c>
      <c r="N1337" s="233">
        <f t="shared" si="331"/>
        <v>3.3603707995365009E-2</v>
      </c>
      <c r="O1337" s="233">
        <f t="shared" si="332"/>
        <v>0.10604870384917518</v>
      </c>
      <c r="P1337" s="233">
        <f t="shared" si="333"/>
        <v>-3.2101167315175094E-2</v>
      </c>
      <c r="Q1337" s="233">
        <f t="shared" si="334"/>
        <v>-1.8018018018018018E-2</v>
      </c>
      <c r="R1337" s="233">
        <f t="shared" si="335"/>
        <v>7.3529411764705881E-3</v>
      </c>
      <c r="T1337" s="64">
        <f t="shared" si="336"/>
        <v>3.3745781777276829E-3</v>
      </c>
    </row>
    <row r="1338" spans="1:20" s="64" customFormat="1" ht="13">
      <c r="A1338" s="426">
        <v>41403</v>
      </c>
      <c r="B1338" s="228">
        <v>889</v>
      </c>
      <c r="C1338" s="293">
        <v>1398</v>
      </c>
      <c r="D1338" s="228">
        <v>995</v>
      </c>
      <c r="E1338" s="228">
        <v>869</v>
      </c>
      <c r="F1338" s="228">
        <v>551</v>
      </c>
      <c r="H1338" s="233">
        <f t="shared" si="326"/>
        <v>-0.2369098712446352</v>
      </c>
      <c r="I1338" s="233">
        <f t="shared" si="327"/>
        <v>-0.1396923076923077</v>
      </c>
      <c r="J1338" s="233">
        <f t="shared" si="328"/>
        <v>-0.30950728660652327</v>
      </c>
      <c r="K1338" s="233">
        <f t="shared" si="329"/>
        <v>-0.22341376228775692</v>
      </c>
      <c r="L1338" s="233">
        <f t="shared" si="330"/>
        <v>-8.7748344370860931E-2</v>
      </c>
      <c r="N1338" s="233">
        <f t="shared" si="331"/>
        <v>3.1322505800464036E-2</v>
      </c>
      <c r="O1338" s="233">
        <f t="shared" si="332"/>
        <v>9.3041438623924944E-2</v>
      </c>
      <c r="P1338" s="233">
        <f t="shared" si="333"/>
        <v>-2.2593320235756387E-2</v>
      </c>
      <c r="Q1338" s="233">
        <f t="shared" si="334"/>
        <v>-1.6968325791855202E-2</v>
      </c>
      <c r="R1338" s="233">
        <f t="shared" si="335"/>
        <v>1.1009174311926606E-2</v>
      </c>
      <c r="T1338" s="64">
        <f t="shared" si="336"/>
        <v>-3.3632286995515237E-3</v>
      </c>
    </row>
    <row r="1339" spans="1:20" s="64" customFormat="1" ht="13">
      <c r="A1339" s="426">
        <v>41404</v>
      </c>
      <c r="B1339" s="228">
        <v>884</v>
      </c>
      <c r="C1339" s="293">
        <v>1382</v>
      </c>
      <c r="D1339" s="228">
        <v>994</v>
      </c>
      <c r="E1339" s="228">
        <v>866</v>
      </c>
      <c r="F1339" s="228">
        <v>551</v>
      </c>
      <c r="H1339" s="233">
        <f t="shared" si="326"/>
        <v>-0.23529411764705882</v>
      </c>
      <c r="I1339" s="233">
        <f t="shared" si="327"/>
        <v>-0.15110565110565111</v>
      </c>
      <c r="J1339" s="233">
        <f t="shared" si="328"/>
        <v>-0.28489208633093527</v>
      </c>
      <c r="K1339" s="233">
        <f t="shared" si="329"/>
        <v>-0.22331838565022422</v>
      </c>
      <c r="L1339" s="233">
        <f t="shared" si="330"/>
        <v>-9.0759075907590761E-2</v>
      </c>
      <c r="N1339" s="233">
        <f t="shared" si="331"/>
        <v>1.2600229095074456E-2</v>
      </c>
      <c r="O1339" s="233">
        <f t="shared" si="332"/>
        <v>4.5385779122541603E-2</v>
      </c>
      <c r="P1339" s="233">
        <f t="shared" si="333"/>
        <v>-1.5841584158415842E-2</v>
      </c>
      <c r="Q1339" s="233">
        <f t="shared" si="334"/>
        <v>-1.5909090909090907E-2</v>
      </c>
      <c r="R1339" s="233">
        <f t="shared" si="335"/>
        <v>9.1575091575091579E-3</v>
      </c>
      <c r="T1339" s="64">
        <f t="shared" si="336"/>
        <v>-5.6242969628796935E-3</v>
      </c>
    </row>
    <row r="1340" spans="1:20" s="64" customFormat="1" ht="13">
      <c r="A1340" s="426">
        <v>41407</v>
      </c>
      <c r="B1340" s="228">
        <v>879</v>
      </c>
      <c r="C1340" s="293">
        <v>1370</v>
      </c>
      <c r="D1340" s="228">
        <v>993</v>
      </c>
      <c r="E1340" s="228">
        <v>861</v>
      </c>
      <c r="F1340" s="228">
        <v>553</v>
      </c>
      <c r="H1340" s="233">
        <f t="shared" si="326"/>
        <v>-0.23298429319371727</v>
      </c>
      <c r="I1340" s="233">
        <f t="shared" si="327"/>
        <v>-0.15327564894932014</v>
      </c>
      <c r="J1340" s="233">
        <f t="shared" si="328"/>
        <v>-0.26444444444444443</v>
      </c>
      <c r="K1340" s="233">
        <f t="shared" si="329"/>
        <v>-0.22849462365591397</v>
      </c>
      <c r="L1340" s="233">
        <f t="shared" si="330"/>
        <v>-9.3442622950819676E-2</v>
      </c>
      <c r="N1340" s="233">
        <f t="shared" si="331"/>
        <v>1.1389521640091116E-3</v>
      </c>
      <c r="O1340" s="233">
        <f t="shared" si="332"/>
        <v>1.9345238095238096E-2</v>
      </c>
      <c r="P1340" s="233">
        <f t="shared" si="333"/>
        <v>-1.2922465208747515E-2</v>
      </c>
      <c r="Q1340" s="233">
        <f t="shared" si="334"/>
        <v>-1.7123287671232876E-2</v>
      </c>
      <c r="R1340" s="233">
        <f t="shared" si="335"/>
        <v>1.282051282051282E-2</v>
      </c>
      <c r="T1340" s="64">
        <f t="shared" si="336"/>
        <v>-5.6561085972850478E-3</v>
      </c>
    </row>
    <row r="1341" spans="1:20" s="64" customFormat="1" ht="13">
      <c r="A1341" s="426">
        <v>41408</v>
      </c>
      <c r="B1341" s="228">
        <v>872</v>
      </c>
      <c r="C1341" s="293">
        <v>1360</v>
      </c>
      <c r="D1341" s="228">
        <v>988</v>
      </c>
      <c r="E1341" s="228">
        <v>857</v>
      </c>
      <c r="F1341" s="228">
        <v>555</v>
      </c>
      <c r="H1341" s="233">
        <f t="shared" si="326"/>
        <v>-0.23374340949033393</v>
      </c>
      <c r="I1341" s="233">
        <f t="shared" si="327"/>
        <v>-0.15737298636926889</v>
      </c>
      <c r="J1341" s="233">
        <f t="shared" si="328"/>
        <v>-0.25264750378214829</v>
      </c>
      <c r="K1341" s="233">
        <f t="shared" si="329"/>
        <v>-0.22931654676258992</v>
      </c>
      <c r="L1341" s="233">
        <f t="shared" si="330"/>
        <v>-9.9025974025974031E-2</v>
      </c>
      <c r="N1341" s="233">
        <f t="shared" si="331"/>
        <v>-1.9122609673790775E-2</v>
      </c>
      <c r="O1341" s="233">
        <f t="shared" si="332"/>
        <v>-2.3689877961234746E-2</v>
      </c>
      <c r="P1341" s="233">
        <f t="shared" si="333"/>
        <v>-1.1011011011011011E-2</v>
      </c>
      <c r="Q1341" s="233">
        <f t="shared" si="334"/>
        <v>-1.9450800915331808E-2</v>
      </c>
      <c r="R1341" s="233">
        <f t="shared" si="335"/>
        <v>1.6483516483516484E-2</v>
      </c>
      <c r="T1341" s="64">
        <f t="shared" si="336"/>
        <v>-7.9635949943117623E-3</v>
      </c>
    </row>
    <row r="1342" spans="1:20" s="64" customFormat="1" ht="13">
      <c r="A1342" s="426">
        <v>41409</v>
      </c>
      <c r="B1342" s="228">
        <v>861</v>
      </c>
      <c r="C1342" s="293">
        <v>1338</v>
      </c>
      <c r="D1342" s="228">
        <v>974</v>
      </c>
      <c r="E1342" s="228">
        <v>854</v>
      </c>
      <c r="F1342" s="228">
        <v>555</v>
      </c>
      <c r="H1342" s="233">
        <f t="shared" si="326"/>
        <v>-0.23939929328621909</v>
      </c>
      <c r="I1342" s="233">
        <f t="shared" si="327"/>
        <v>-0.16997518610421836</v>
      </c>
      <c r="J1342" s="233">
        <f t="shared" si="328"/>
        <v>-0.2501924557351809</v>
      </c>
      <c r="K1342" s="233">
        <f t="shared" si="329"/>
        <v>-0.22993688007213706</v>
      </c>
      <c r="L1342" s="233">
        <f t="shared" si="330"/>
        <v>-0.10914927768860354</v>
      </c>
      <c r="N1342" s="233">
        <f t="shared" si="331"/>
        <v>-3.4753363228699555E-2</v>
      </c>
      <c r="O1342" s="233">
        <f t="shared" si="332"/>
        <v>-4.9715909090909088E-2</v>
      </c>
      <c r="P1342" s="233">
        <f t="shared" si="333"/>
        <v>-2.1105527638190954E-2</v>
      </c>
      <c r="Q1342" s="233">
        <f t="shared" si="334"/>
        <v>-2.0642201834862386E-2</v>
      </c>
      <c r="R1342" s="233">
        <f t="shared" si="335"/>
        <v>1.2773722627737226E-2</v>
      </c>
      <c r="T1342" s="64">
        <f t="shared" si="336"/>
        <v>-1.2614678899082521E-2</v>
      </c>
    </row>
    <row r="1343" spans="1:20" s="64" customFormat="1" ht="13">
      <c r="A1343" s="426">
        <v>41410</v>
      </c>
      <c r="B1343" s="228">
        <v>850</v>
      </c>
      <c r="C1343" s="293">
        <v>1334</v>
      </c>
      <c r="D1343" s="228">
        <v>951</v>
      </c>
      <c r="E1343" s="228">
        <v>853</v>
      </c>
      <c r="F1343" s="228">
        <v>554</v>
      </c>
      <c r="H1343" s="233">
        <f t="shared" si="326"/>
        <v>-0.24778761061946902</v>
      </c>
      <c r="I1343" s="233">
        <f t="shared" si="327"/>
        <v>-0.17296962182269063</v>
      </c>
      <c r="J1343" s="233">
        <f t="shared" si="328"/>
        <v>-0.25876851130163681</v>
      </c>
      <c r="K1343" s="233">
        <f t="shared" si="329"/>
        <v>-0.22805429864253393</v>
      </c>
      <c r="L1343" s="233">
        <f t="shared" si="330"/>
        <v>-0.12063492063492064</v>
      </c>
      <c r="N1343" s="233">
        <f t="shared" si="331"/>
        <v>-4.3869516310461196E-2</v>
      </c>
      <c r="O1343" s="233">
        <f t="shared" si="332"/>
        <v>-4.5779685264663805E-2</v>
      </c>
      <c r="P1343" s="233">
        <f t="shared" si="333"/>
        <v>-4.4221105527638194E-2</v>
      </c>
      <c r="Q1343" s="233">
        <f t="shared" si="334"/>
        <v>-1.8411967779056387E-2</v>
      </c>
      <c r="R1343" s="233">
        <f t="shared" si="335"/>
        <v>5.4446460980036296E-3</v>
      </c>
      <c r="T1343" s="64">
        <f t="shared" si="336"/>
        <v>-1.2775842044134733E-2</v>
      </c>
    </row>
    <row r="1344" spans="1:20" s="64" customFormat="1" ht="13">
      <c r="A1344" s="426">
        <v>41411</v>
      </c>
      <c r="B1344" s="228">
        <v>841</v>
      </c>
      <c r="C1344" s="293">
        <v>1326</v>
      </c>
      <c r="D1344" s="228">
        <v>930</v>
      </c>
      <c r="E1344" s="228">
        <v>851</v>
      </c>
      <c r="F1344" s="228">
        <v>553</v>
      </c>
      <c r="H1344" s="233">
        <f t="shared" si="326"/>
        <v>-0.26033421284080915</v>
      </c>
      <c r="I1344" s="233">
        <f t="shared" si="327"/>
        <v>-0.1875</v>
      </c>
      <c r="J1344" s="233">
        <f t="shared" si="328"/>
        <v>-0.26540284360189575</v>
      </c>
      <c r="K1344" s="233">
        <f t="shared" si="329"/>
        <v>-0.23056057866184448</v>
      </c>
      <c r="L1344" s="233">
        <f t="shared" si="330"/>
        <v>-0.125</v>
      </c>
      <c r="N1344" s="233">
        <f t="shared" si="331"/>
        <v>-4.8642533936651584E-2</v>
      </c>
      <c r="O1344" s="233">
        <f t="shared" si="332"/>
        <v>-4.0520984081041968E-2</v>
      </c>
      <c r="P1344" s="233">
        <f t="shared" si="333"/>
        <v>-6.4386317907444673E-2</v>
      </c>
      <c r="Q1344" s="233">
        <f t="shared" si="334"/>
        <v>-1.7321016166281754E-2</v>
      </c>
      <c r="R1344" s="233">
        <f t="shared" si="335"/>
        <v>3.629764065335753E-3</v>
      </c>
      <c r="T1344" s="64">
        <f t="shared" si="336"/>
        <v>-1.0588235294117676E-2</v>
      </c>
    </row>
    <row r="1345" spans="1:20" s="64" customFormat="1" ht="13">
      <c r="A1345" s="426">
        <v>41414</v>
      </c>
      <c r="B1345" s="228">
        <v>836</v>
      </c>
      <c r="C1345" s="293">
        <v>1317</v>
      </c>
      <c r="D1345" s="228">
        <v>917</v>
      </c>
      <c r="E1345" s="228">
        <v>852</v>
      </c>
      <c r="F1345" s="228">
        <v>555</v>
      </c>
      <c r="H1345" s="233">
        <f t="shared" si="326"/>
        <v>-0.26473175021987688</v>
      </c>
      <c r="I1345" s="233">
        <f t="shared" si="327"/>
        <v>-0.19597069597069597</v>
      </c>
      <c r="J1345" s="233">
        <f t="shared" si="328"/>
        <v>-0.27106518282988873</v>
      </c>
      <c r="K1345" s="233">
        <f t="shared" si="329"/>
        <v>-0.22826086956521738</v>
      </c>
      <c r="L1345" s="233">
        <f t="shared" si="330"/>
        <v>-0.12735849056603774</v>
      </c>
      <c r="N1345" s="233">
        <f t="shared" si="331"/>
        <v>-4.8919226393629126E-2</v>
      </c>
      <c r="O1345" s="233">
        <f t="shared" si="332"/>
        <v>-3.8686131386861312E-2</v>
      </c>
      <c r="P1345" s="233">
        <f t="shared" si="333"/>
        <v>-7.6535750251762333E-2</v>
      </c>
      <c r="Q1345" s="233">
        <f t="shared" si="334"/>
        <v>-1.0452961672473868E-2</v>
      </c>
      <c r="R1345" s="233">
        <f t="shared" si="335"/>
        <v>3.616636528028933E-3</v>
      </c>
      <c r="T1345" s="64">
        <f t="shared" si="336"/>
        <v>-5.9453032104637149E-3</v>
      </c>
    </row>
    <row r="1346" spans="1:20" s="64" customFormat="1" ht="13">
      <c r="A1346" s="426">
        <v>41415</v>
      </c>
      <c r="B1346" s="228">
        <v>830</v>
      </c>
      <c r="C1346" s="293">
        <v>1321</v>
      </c>
      <c r="D1346" s="228">
        <v>899</v>
      </c>
      <c r="E1346" s="228">
        <v>851</v>
      </c>
      <c r="F1346" s="228">
        <v>554</v>
      </c>
      <c r="H1346" s="233">
        <f t="shared" si="326"/>
        <v>-0.27256792287467135</v>
      </c>
      <c r="I1346" s="233">
        <f t="shared" si="327"/>
        <v>-0.19105939987752601</v>
      </c>
      <c r="J1346" s="233">
        <f t="shared" si="328"/>
        <v>-0.29434850863422291</v>
      </c>
      <c r="K1346" s="233">
        <f t="shared" si="329"/>
        <v>-0.23194945848375451</v>
      </c>
      <c r="L1346" s="233">
        <f t="shared" si="330"/>
        <v>-0.13302034428794993</v>
      </c>
      <c r="N1346" s="233">
        <f t="shared" si="331"/>
        <v>-4.8165137614678902E-2</v>
      </c>
      <c r="O1346" s="233">
        <f t="shared" si="332"/>
        <v>-2.8676470588235293E-2</v>
      </c>
      <c r="P1346" s="233">
        <f t="shared" si="333"/>
        <v>-9.0080971659919032E-2</v>
      </c>
      <c r="Q1346" s="233">
        <f t="shared" si="334"/>
        <v>-7.0011668611435242E-3</v>
      </c>
      <c r="R1346" s="233">
        <f t="shared" si="335"/>
        <v>-1.8018018018018018E-3</v>
      </c>
      <c r="T1346" s="64">
        <f t="shared" si="336"/>
        <v>-7.1770334928229484E-3</v>
      </c>
    </row>
    <row r="1347" spans="1:20" s="64" customFormat="1" ht="13">
      <c r="A1347" s="426">
        <v>41416</v>
      </c>
      <c r="B1347" s="228">
        <v>829</v>
      </c>
      <c r="C1347" s="293">
        <v>1333</v>
      </c>
      <c r="D1347" s="228">
        <v>880</v>
      </c>
      <c r="E1347" s="228">
        <v>853</v>
      </c>
      <c r="F1347" s="228">
        <v>552</v>
      </c>
      <c r="H1347" s="233">
        <f t="shared" si="326"/>
        <v>-0.27344434706397897</v>
      </c>
      <c r="I1347" s="233">
        <f t="shared" si="327"/>
        <v>-0.18019680196801968</v>
      </c>
      <c r="J1347" s="233">
        <f t="shared" si="328"/>
        <v>-0.30654058313632782</v>
      </c>
      <c r="K1347" s="233">
        <f t="shared" si="329"/>
        <v>-0.23360287511230907</v>
      </c>
      <c r="L1347" s="233">
        <f t="shared" si="330"/>
        <v>-0.14285714285714285</v>
      </c>
      <c r="N1347" s="233">
        <f t="shared" si="331"/>
        <v>-3.7166085946573751E-2</v>
      </c>
      <c r="O1347" s="233">
        <f t="shared" si="332"/>
        <v>-3.7369207772795215E-3</v>
      </c>
      <c r="P1347" s="233">
        <f t="shared" si="333"/>
        <v>-9.6509240246406572E-2</v>
      </c>
      <c r="Q1347" s="233">
        <f t="shared" si="334"/>
        <v>-1.17096018735363E-3</v>
      </c>
      <c r="R1347" s="233">
        <f t="shared" si="335"/>
        <v>-5.4054054054054057E-3</v>
      </c>
      <c r="T1347" s="64">
        <f t="shared" si="336"/>
        <v>-1.2048192771084709E-3</v>
      </c>
    </row>
    <row r="1348" spans="1:20" s="64" customFormat="1" ht="13">
      <c r="A1348" s="426">
        <v>41417</v>
      </c>
      <c r="B1348" s="228">
        <v>828</v>
      </c>
      <c r="C1348" s="293">
        <v>1339</v>
      </c>
      <c r="D1348" s="228">
        <v>863</v>
      </c>
      <c r="E1348" s="228">
        <v>855</v>
      </c>
      <c r="F1348" s="228">
        <v>551</v>
      </c>
      <c r="H1348" s="233">
        <f t="shared" si="326"/>
        <v>-0.26530612244897961</v>
      </c>
      <c r="I1348" s="233">
        <f t="shared" si="327"/>
        <v>-0.1641697877652934</v>
      </c>
      <c r="J1348" s="233">
        <f t="shared" si="328"/>
        <v>-0.30234438156831045</v>
      </c>
      <c r="K1348" s="233">
        <f t="shared" si="329"/>
        <v>-0.23455684870188004</v>
      </c>
      <c r="L1348" s="233">
        <f t="shared" si="330"/>
        <v>-0.14705882352941177</v>
      </c>
      <c r="N1348" s="233">
        <f t="shared" si="331"/>
        <v>-2.5882352941176471E-2</v>
      </c>
      <c r="O1348" s="233">
        <f t="shared" si="332"/>
        <v>3.7481259370314842E-3</v>
      </c>
      <c r="P1348" s="233">
        <f t="shared" si="333"/>
        <v>-9.2534174553101992E-2</v>
      </c>
      <c r="Q1348" s="233">
        <f t="shared" si="334"/>
        <v>2.3446658851113715E-3</v>
      </c>
      <c r="R1348" s="233">
        <f t="shared" si="335"/>
        <v>-5.415162454873646E-3</v>
      </c>
      <c r="T1348" s="64">
        <f t="shared" si="336"/>
        <v>-1.2062726176115257E-3</v>
      </c>
    </row>
    <row r="1349" spans="1:20" s="64" customFormat="1" ht="13">
      <c r="A1349" s="426">
        <v>41418</v>
      </c>
      <c r="B1349" s="228">
        <v>826</v>
      </c>
      <c r="C1349" s="293">
        <v>1350</v>
      </c>
      <c r="D1349" s="228">
        <v>854</v>
      </c>
      <c r="E1349" s="228">
        <v>857</v>
      </c>
      <c r="F1349" s="228">
        <v>546</v>
      </c>
      <c r="H1349" s="233">
        <f t="shared" si="326"/>
        <v>-0.24909090909090909</v>
      </c>
      <c r="I1349" s="233">
        <f t="shared" si="327"/>
        <v>-0.12280701754385964</v>
      </c>
      <c r="J1349" s="233">
        <f t="shared" si="328"/>
        <v>-0.2799325463743676</v>
      </c>
      <c r="K1349" s="233">
        <f t="shared" si="329"/>
        <v>-0.23482142857142857</v>
      </c>
      <c r="L1349" s="233">
        <f t="shared" si="330"/>
        <v>-0.15870570107858242</v>
      </c>
      <c r="N1349" s="233">
        <f t="shared" si="331"/>
        <v>-1.78359096313912E-2</v>
      </c>
      <c r="O1349" s="233">
        <f t="shared" si="332"/>
        <v>1.8099547511312219E-2</v>
      </c>
      <c r="P1349" s="233">
        <f t="shared" si="333"/>
        <v>-8.1720430107526887E-2</v>
      </c>
      <c r="Q1349" s="233">
        <f t="shared" si="334"/>
        <v>7.0505287896592246E-3</v>
      </c>
      <c r="R1349" s="233">
        <f t="shared" si="335"/>
        <v>-1.2658227848101266E-2</v>
      </c>
      <c r="T1349" s="64">
        <f t="shared" si="336"/>
        <v>-2.4154589371980784E-3</v>
      </c>
    </row>
    <row r="1350" spans="1:20" s="64" customFormat="1" ht="13">
      <c r="A1350" s="426">
        <v>41422</v>
      </c>
      <c r="B1350" s="228">
        <v>822</v>
      </c>
      <c r="C1350" s="293">
        <v>1346</v>
      </c>
      <c r="D1350" s="228">
        <v>838</v>
      </c>
      <c r="E1350" s="228">
        <v>858</v>
      </c>
      <c r="F1350" s="228">
        <v>545</v>
      </c>
      <c r="H1350" s="233">
        <f t="shared" si="326"/>
        <v>-0.22306238185255198</v>
      </c>
      <c r="I1350" s="233">
        <f t="shared" si="327"/>
        <v>-7.6183939601921755E-2</v>
      </c>
      <c r="J1350" s="233">
        <f t="shared" si="328"/>
        <v>-0.25840707964601772</v>
      </c>
      <c r="K1350" s="233">
        <f t="shared" si="329"/>
        <v>-0.23665480427046262</v>
      </c>
      <c r="L1350" s="233">
        <f t="shared" si="330"/>
        <v>-0.16153846153846155</v>
      </c>
      <c r="N1350" s="233">
        <f t="shared" si="331"/>
        <v>-1.6746411483253589E-2</v>
      </c>
      <c r="O1350" s="233">
        <f t="shared" si="332"/>
        <v>2.2019741837509491E-2</v>
      </c>
      <c r="P1350" s="233">
        <f t="shared" si="333"/>
        <v>-8.6150490730643403E-2</v>
      </c>
      <c r="Q1350" s="233">
        <f t="shared" si="334"/>
        <v>7.0422535211267607E-3</v>
      </c>
      <c r="R1350" s="233">
        <f t="shared" si="335"/>
        <v>-1.8018018018018018E-2</v>
      </c>
      <c r="T1350" s="64">
        <f t="shared" si="336"/>
        <v>-4.8426150121065881E-3</v>
      </c>
    </row>
    <row r="1351" spans="1:20" s="64" customFormat="1" ht="13">
      <c r="A1351" s="426">
        <v>41423</v>
      </c>
      <c r="B1351" s="228">
        <v>818</v>
      </c>
      <c r="C1351" s="293">
        <v>1348</v>
      </c>
      <c r="D1351" s="228">
        <v>821</v>
      </c>
      <c r="E1351" s="228">
        <v>859</v>
      </c>
      <c r="F1351" s="228">
        <v>543</v>
      </c>
      <c r="H1351" s="233">
        <f t="shared" si="326"/>
        <v>-0.20889748549323017</v>
      </c>
      <c r="I1351" s="233">
        <f t="shared" si="327"/>
        <v>-5.3370786516853931E-2</v>
      </c>
      <c r="J1351" s="233">
        <f t="shared" si="328"/>
        <v>-0.24192059095106186</v>
      </c>
      <c r="K1351" s="233">
        <f t="shared" si="329"/>
        <v>-0.23166368515205724</v>
      </c>
      <c r="L1351" s="233">
        <f t="shared" si="330"/>
        <v>-0.16589861751152074</v>
      </c>
      <c r="N1351" s="233">
        <f t="shared" si="331"/>
        <v>-1.4457831325301205E-2</v>
      </c>
      <c r="O1351" s="233">
        <f t="shared" si="332"/>
        <v>2.0439061317183951E-2</v>
      </c>
      <c r="P1351" s="233">
        <f t="shared" si="333"/>
        <v>-8.6763070077864296E-2</v>
      </c>
      <c r="Q1351" s="233">
        <f t="shared" si="334"/>
        <v>9.4007050528789656E-3</v>
      </c>
      <c r="R1351" s="233">
        <f t="shared" si="335"/>
        <v>-1.9855595667870037E-2</v>
      </c>
      <c r="T1351" s="64">
        <f t="shared" si="336"/>
        <v>-4.8661800486617945E-3</v>
      </c>
    </row>
    <row r="1352" spans="1:20" s="64" customFormat="1" ht="13">
      <c r="A1352" s="426">
        <v>41424</v>
      </c>
      <c r="B1352" s="228">
        <v>811</v>
      </c>
      <c r="C1352" s="293">
        <v>1339</v>
      </c>
      <c r="D1352" s="228">
        <v>806</v>
      </c>
      <c r="E1352" s="228">
        <v>865</v>
      </c>
      <c r="F1352" s="228">
        <v>537</v>
      </c>
      <c r="H1352" s="233">
        <f t="shared" si="326"/>
        <v>-0.19861660079051383</v>
      </c>
      <c r="I1352" s="233">
        <f t="shared" si="327"/>
        <v>-4.6296296296296294E-2</v>
      </c>
      <c r="J1352" s="233">
        <f t="shared" si="328"/>
        <v>-0.23164918970448045</v>
      </c>
      <c r="K1352" s="233">
        <f t="shared" si="329"/>
        <v>-0.21931407942238268</v>
      </c>
      <c r="L1352" s="233">
        <f t="shared" si="330"/>
        <v>-0.16873065015479877</v>
      </c>
      <c r="N1352" s="233">
        <f t="shared" si="331"/>
        <v>-2.1712907117008445E-2</v>
      </c>
      <c r="O1352" s="233">
        <f t="shared" si="332"/>
        <v>4.5011252813203298E-3</v>
      </c>
      <c r="P1352" s="233">
        <f t="shared" si="333"/>
        <v>-8.4090909090909091E-2</v>
      </c>
      <c r="Q1352" s="233">
        <f t="shared" si="334"/>
        <v>1.4067995310668231E-2</v>
      </c>
      <c r="R1352" s="233">
        <f t="shared" si="335"/>
        <v>-2.717391304347826E-2</v>
      </c>
      <c r="T1352" s="64">
        <f t="shared" si="336"/>
        <v>-8.5574572127139481E-3</v>
      </c>
    </row>
    <row r="1353" spans="1:20" s="64" customFormat="1" ht="13">
      <c r="A1353" s="426">
        <v>41425</v>
      </c>
      <c r="B1353" s="228">
        <v>809</v>
      </c>
      <c r="C1353" s="293">
        <v>1336</v>
      </c>
      <c r="D1353" s="228">
        <v>795</v>
      </c>
      <c r="E1353" s="228">
        <v>871</v>
      </c>
      <c r="F1353" s="228">
        <v>533</v>
      </c>
      <c r="H1353" s="233">
        <f t="shared" si="326"/>
        <v>-0.1795131845841785</v>
      </c>
      <c r="I1353" s="233">
        <f t="shared" si="327"/>
        <v>-2.9774872912127815E-2</v>
      </c>
      <c r="J1353" s="233">
        <f t="shared" si="328"/>
        <v>-0.21130952380952381</v>
      </c>
      <c r="K1353" s="233">
        <f t="shared" si="329"/>
        <v>-0.20091743119266056</v>
      </c>
      <c r="L1353" s="233">
        <f t="shared" si="330"/>
        <v>-0.17236024844720496</v>
      </c>
      <c r="N1353" s="233">
        <f t="shared" si="331"/>
        <v>-2.2946859903381644E-2</v>
      </c>
      <c r="O1353" s="233">
        <f t="shared" si="332"/>
        <v>-2.2404779686333084E-3</v>
      </c>
      <c r="P1353" s="233">
        <f t="shared" si="333"/>
        <v>-7.8794901506373111E-2</v>
      </c>
      <c r="Q1353" s="233">
        <f t="shared" si="334"/>
        <v>1.8713450292397661E-2</v>
      </c>
      <c r="R1353" s="233">
        <f t="shared" si="335"/>
        <v>-3.2667876588021776E-2</v>
      </c>
      <c r="T1353" s="64">
        <f t="shared" si="336"/>
        <v>-2.4660912453761119E-3</v>
      </c>
    </row>
    <row r="1354" spans="1:20" s="64" customFormat="1" ht="13">
      <c r="A1354" s="426">
        <v>41428</v>
      </c>
      <c r="B1354" s="228">
        <v>806</v>
      </c>
      <c r="C1354" s="293">
        <v>1333</v>
      </c>
      <c r="D1354" s="228">
        <v>786</v>
      </c>
      <c r="E1354" s="228">
        <v>873</v>
      </c>
      <c r="F1354" s="228">
        <v>529</v>
      </c>
      <c r="H1354" s="233">
        <f t="shared" si="326"/>
        <v>-0.15157894736842106</v>
      </c>
      <c r="I1354" s="233">
        <f t="shared" si="327"/>
        <v>-6.7064083457526085E-3</v>
      </c>
      <c r="J1354" s="233">
        <f t="shared" si="328"/>
        <v>-0.18885448916408668</v>
      </c>
      <c r="K1354" s="233">
        <f t="shared" si="329"/>
        <v>-0.17172675521821631</v>
      </c>
      <c r="L1354" s="233">
        <f t="shared" si="330"/>
        <v>-0.16692913385826771</v>
      </c>
      <c r="N1354" s="233">
        <f t="shared" si="331"/>
        <v>-2.4213075060532687E-2</v>
      </c>
      <c r="O1354" s="233">
        <f t="shared" si="332"/>
        <v>-1.2592592592592593E-2</v>
      </c>
      <c r="P1354" s="233">
        <f t="shared" si="333"/>
        <v>-7.9625292740046844E-2</v>
      </c>
      <c r="Q1354" s="233">
        <f t="shared" si="334"/>
        <v>1.8669778296382729E-2</v>
      </c>
      <c r="R1354" s="233">
        <f t="shared" si="335"/>
        <v>-3.1135531135531136E-2</v>
      </c>
      <c r="T1354" s="64">
        <f t="shared" si="336"/>
        <v>-3.7082818294190689E-3</v>
      </c>
    </row>
    <row r="1355" spans="1:20" s="64" customFormat="1" ht="13">
      <c r="A1355" s="426">
        <v>41429</v>
      </c>
      <c r="B1355" s="228">
        <v>805</v>
      </c>
      <c r="C1355" s="293">
        <v>1338</v>
      </c>
      <c r="D1355" s="228">
        <v>776</v>
      </c>
      <c r="E1355" s="228">
        <v>877</v>
      </c>
      <c r="F1355" s="228">
        <v>526</v>
      </c>
      <c r="H1355" s="233">
        <f t="shared" si="326"/>
        <v>-0.12784398699891658</v>
      </c>
      <c r="I1355" s="233">
        <f t="shared" si="327"/>
        <v>1.4404852160727824E-2</v>
      </c>
      <c r="J1355" s="233">
        <f t="shared" si="328"/>
        <v>-0.15926327193932827</v>
      </c>
      <c r="K1355" s="233">
        <f t="shared" si="329"/>
        <v>-0.15183752417794971</v>
      </c>
      <c r="L1355" s="233">
        <f t="shared" si="330"/>
        <v>-0.16375198728139906</v>
      </c>
      <c r="N1355" s="233">
        <f t="shared" si="331"/>
        <v>-2.0681265206812651E-2</v>
      </c>
      <c r="O1355" s="233">
        <f t="shared" si="332"/>
        <v>-5.9435364041604752E-3</v>
      </c>
      <c r="P1355" s="233">
        <f t="shared" si="333"/>
        <v>-7.3985680190930783E-2</v>
      </c>
      <c r="Q1355" s="233">
        <f t="shared" si="334"/>
        <v>2.2144522144522144E-2</v>
      </c>
      <c r="R1355" s="233">
        <f t="shared" si="335"/>
        <v>-3.4862385321100919E-2</v>
      </c>
      <c r="T1355" s="64">
        <f t="shared" si="336"/>
        <v>-1.2406947890818421E-3</v>
      </c>
    </row>
    <row r="1356" spans="1:20" s="64" customFormat="1" ht="13">
      <c r="A1356" s="426">
        <v>41430</v>
      </c>
      <c r="B1356" s="228">
        <v>801</v>
      </c>
      <c r="C1356" s="293">
        <v>1335</v>
      </c>
      <c r="D1356" s="228">
        <v>768</v>
      </c>
      <c r="E1356" s="228">
        <v>880</v>
      </c>
      <c r="F1356" s="228">
        <v>521</v>
      </c>
      <c r="H1356" s="233">
        <f t="shared" si="326"/>
        <v>-0.11393805309734513</v>
      </c>
      <c r="I1356" s="233">
        <f t="shared" si="327"/>
        <v>2.8505392912172575E-2</v>
      </c>
      <c r="J1356" s="233">
        <f t="shared" si="328"/>
        <v>-0.14381270903010032</v>
      </c>
      <c r="K1356" s="233">
        <f t="shared" si="329"/>
        <v>-0.13978494623655913</v>
      </c>
      <c r="L1356" s="233">
        <f t="shared" si="330"/>
        <v>-0.1610305958132045</v>
      </c>
      <c r="N1356" s="233">
        <f t="shared" si="331"/>
        <v>-2.0782396088019559E-2</v>
      </c>
      <c r="O1356" s="233">
        <f t="shared" si="332"/>
        <v>-9.6439169139465875E-3</v>
      </c>
      <c r="P1356" s="233">
        <f t="shared" si="333"/>
        <v>-6.4555420219244819E-2</v>
      </c>
      <c r="Q1356" s="233">
        <f t="shared" si="334"/>
        <v>2.4447031431897557E-2</v>
      </c>
      <c r="R1356" s="233">
        <f t="shared" si="335"/>
        <v>-4.0515653775322284E-2</v>
      </c>
      <c r="T1356" s="64">
        <f t="shared" si="336"/>
        <v>-4.9689440993788692E-3</v>
      </c>
    </row>
    <row r="1357" spans="1:20" s="64" customFormat="1" ht="13">
      <c r="A1357" s="426">
        <v>41431</v>
      </c>
      <c r="B1357" s="228">
        <v>806</v>
      </c>
      <c r="C1357" s="293">
        <v>1344</v>
      </c>
      <c r="D1357" s="228">
        <v>764</v>
      </c>
      <c r="E1357" s="228">
        <v>885</v>
      </c>
      <c r="F1357" s="228">
        <v>521</v>
      </c>
      <c r="H1357" s="233">
        <f t="shared" si="326"/>
        <v>-8.2004555808656038E-2</v>
      </c>
      <c r="I1357" s="233">
        <f t="shared" si="327"/>
        <v>7.3482428115015971E-2</v>
      </c>
      <c r="J1357" s="233">
        <f t="shared" si="328"/>
        <v>-0.12884834663625996</v>
      </c>
      <c r="K1357" s="233">
        <f t="shared" si="329"/>
        <v>-0.12202380952380952</v>
      </c>
      <c r="L1357" s="233">
        <f t="shared" si="330"/>
        <v>-0.13455149501661129</v>
      </c>
      <c r="N1357" s="233">
        <f t="shared" si="331"/>
        <v>-6.1652281134401974E-3</v>
      </c>
      <c r="O1357" s="233">
        <f t="shared" si="332"/>
        <v>3.7341299477221808E-3</v>
      </c>
      <c r="P1357" s="233">
        <f t="shared" si="333"/>
        <v>-5.2109181141439205E-2</v>
      </c>
      <c r="Q1357" s="233">
        <f t="shared" si="334"/>
        <v>2.3121387283236993E-2</v>
      </c>
      <c r="R1357" s="233">
        <f t="shared" si="335"/>
        <v>-2.9795158286778398E-2</v>
      </c>
      <c r="T1357" s="64">
        <f t="shared" si="336"/>
        <v>6.2421972534332237E-3</v>
      </c>
    </row>
    <row r="1358" spans="1:20" s="64" customFormat="1" ht="13">
      <c r="A1358" s="426">
        <v>41432</v>
      </c>
      <c r="B1358" s="228">
        <v>812</v>
      </c>
      <c r="C1358" s="293">
        <v>1352</v>
      </c>
      <c r="D1358" s="228">
        <v>764</v>
      </c>
      <c r="E1358" s="228">
        <v>889</v>
      </c>
      <c r="F1358" s="228">
        <v>524</v>
      </c>
      <c r="H1358" s="233">
        <f t="shared" si="326"/>
        <v>-6.8807339449541288E-2</v>
      </c>
      <c r="I1358" s="233">
        <f t="shared" si="327"/>
        <v>9.7402597402597407E-2</v>
      </c>
      <c r="J1358" s="233">
        <f t="shared" si="328"/>
        <v>-0.13378684807256236</v>
      </c>
      <c r="K1358" s="233">
        <f t="shared" si="329"/>
        <v>-0.11188811188811189</v>
      </c>
      <c r="L1358" s="233">
        <f t="shared" si="330"/>
        <v>-0.12956810631229235</v>
      </c>
      <c r="N1358" s="233">
        <f t="shared" si="331"/>
        <v>3.708281829419036E-3</v>
      </c>
      <c r="O1358" s="233">
        <f t="shared" si="332"/>
        <v>1.1976047904191617E-2</v>
      </c>
      <c r="P1358" s="233">
        <f t="shared" si="333"/>
        <v>-3.8993710691823898E-2</v>
      </c>
      <c r="Q1358" s="233">
        <f t="shared" si="334"/>
        <v>2.0665901262916189E-2</v>
      </c>
      <c r="R1358" s="233">
        <f t="shared" si="335"/>
        <v>-1.6885553470919325E-2</v>
      </c>
      <c r="T1358" s="64">
        <f t="shared" si="336"/>
        <v>7.4441687344912744E-3</v>
      </c>
    </row>
    <row r="1359" spans="1:20" s="64" customFormat="1" ht="13">
      <c r="A1359" s="426">
        <v>41435</v>
      </c>
      <c r="B1359" s="228">
        <v>815</v>
      </c>
      <c r="C1359" s="293">
        <v>1359</v>
      </c>
      <c r="D1359" s="228">
        <v>766</v>
      </c>
      <c r="E1359" s="228">
        <v>890</v>
      </c>
      <c r="F1359" s="228">
        <v>525</v>
      </c>
      <c r="H1359" s="233">
        <f t="shared" si="326"/>
        <v>-7.0695553021664762E-2</v>
      </c>
      <c r="I1359" s="233">
        <f t="shared" si="327"/>
        <v>0.11120196238757155</v>
      </c>
      <c r="J1359" s="233">
        <f t="shared" si="328"/>
        <v>-0.16192560175054704</v>
      </c>
      <c r="K1359" s="233">
        <f t="shared" si="329"/>
        <v>-0.11</v>
      </c>
      <c r="L1359" s="233">
        <f t="shared" si="330"/>
        <v>-0.13509060955518945</v>
      </c>
      <c r="N1359" s="233">
        <f t="shared" si="331"/>
        <v>1.1166253101736972E-2</v>
      </c>
      <c r="O1359" s="233">
        <f t="shared" si="332"/>
        <v>1.9504876219054765E-2</v>
      </c>
      <c r="P1359" s="233">
        <f t="shared" si="333"/>
        <v>-2.5445292620865138E-2</v>
      </c>
      <c r="Q1359" s="233">
        <f t="shared" si="334"/>
        <v>1.9473081328751432E-2</v>
      </c>
      <c r="R1359" s="233">
        <f t="shared" si="335"/>
        <v>-7.5614366729678641E-3</v>
      </c>
      <c r="T1359" s="64">
        <f t="shared" si="336"/>
        <v>3.6945812807882561E-3</v>
      </c>
    </row>
    <row r="1360" spans="1:20" s="64" customFormat="1" ht="13">
      <c r="A1360" s="426">
        <v>41436</v>
      </c>
      <c r="B1360" s="228">
        <v>825</v>
      </c>
      <c r="C1360" s="293">
        <v>1379</v>
      </c>
      <c r="D1360" s="228">
        <v>777</v>
      </c>
      <c r="E1360" s="228">
        <v>892</v>
      </c>
      <c r="F1360" s="228">
        <v>525</v>
      </c>
      <c r="H1360" s="233">
        <f t="shared" si="326"/>
        <v>-6.67420814479638E-2</v>
      </c>
      <c r="I1360" s="233">
        <f t="shared" si="327"/>
        <v>0.12940212940212939</v>
      </c>
      <c r="J1360" s="233">
        <f t="shared" si="328"/>
        <v>-0.17690677966101695</v>
      </c>
      <c r="K1360" s="233">
        <f t="shared" si="329"/>
        <v>-0.108</v>
      </c>
      <c r="L1360" s="233">
        <f t="shared" si="330"/>
        <v>-0.14075286415711949</v>
      </c>
      <c r="N1360" s="233">
        <f t="shared" si="331"/>
        <v>2.4844720496894408E-2</v>
      </c>
      <c r="O1360" s="233">
        <f t="shared" si="332"/>
        <v>3.0642750373692077E-2</v>
      </c>
      <c r="P1360" s="233">
        <f t="shared" si="333"/>
        <v>1.288659793814433E-3</v>
      </c>
      <c r="Q1360" s="233">
        <f t="shared" si="334"/>
        <v>1.7103762827822121E-2</v>
      </c>
      <c r="R1360" s="233">
        <f t="shared" si="335"/>
        <v>-1.9011406844106464E-3</v>
      </c>
      <c r="T1360" s="64">
        <f t="shared" si="336"/>
        <v>1.2269938650306678E-2</v>
      </c>
    </row>
    <row r="1361" spans="1:20" s="64" customFormat="1" ht="13">
      <c r="A1361" s="426">
        <v>41437</v>
      </c>
      <c r="B1361" s="228">
        <v>847</v>
      </c>
      <c r="C1361" s="293">
        <v>1427</v>
      </c>
      <c r="D1361" s="228">
        <v>808</v>
      </c>
      <c r="E1361" s="228">
        <v>895</v>
      </c>
      <c r="F1361" s="228">
        <v>525</v>
      </c>
      <c r="H1361" s="233">
        <f t="shared" si="326"/>
        <v>-5.1511758118701005E-2</v>
      </c>
      <c r="I1361" s="233">
        <f t="shared" si="327"/>
        <v>0.1773927392739274</v>
      </c>
      <c r="J1361" s="233">
        <f t="shared" si="328"/>
        <v>-0.17128205128205129</v>
      </c>
      <c r="K1361" s="233">
        <f t="shared" si="329"/>
        <v>-0.11122144985104269</v>
      </c>
      <c r="L1361" s="233">
        <f t="shared" si="330"/>
        <v>-0.15048543689320387</v>
      </c>
      <c r="N1361" s="233">
        <f t="shared" si="331"/>
        <v>5.742821473158552E-2</v>
      </c>
      <c r="O1361" s="233">
        <f t="shared" si="332"/>
        <v>6.8913857677902618E-2</v>
      </c>
      <c r="P1361" s="233">
        <f t="shared" si="333"/>
        <v>5.2083333333333336E-2</v>
      </c>
      <c r="Q1361" s="233">
        <f t="shared" si="334"/>
        <v>1.7045454545454544E-2</v>
      </c>
      <c r="R1361" s="233">
        <f t="shared" si="335"/>
        <v>7.677543186180422E-3</v>
      </c>
      <c r="T1361" s="64">
        <f t="shared" si="336"/>
        <v>2.6666666666666616E-2</v>
      </c>
    </row>
    <row r="1362" spans="1:20" s="64" customFormat="1" ht="13">
      <c r="A1362" s="426">
        <v>41438</v>
      </c>
      <c r="B1362" s="228">
        <v>873</v>
      </c>
      <c r="C1362" s="293">
        <v>1484</v>
      </c>
      <c r="D1362" s="228">
        <v>833</v>
      </c>
      <c r="E1362" s="228">
        <v>895</v>
      </c>
      <c r="F1362" s="228">
        <v>528</v>
      </c>
      <c r="H1362" s="233">
        <f t="shared" si="326"/>
        <v>-3.2150776053215077E-2</v>
      </c>
      <c r="I1362" s="233">
        <f t="shared" si="327"/>
        <v>0.24080267558528429</v>
      </c>
      <c r="J1362" s="233">
        <f t="shared" si="328"/>
        <v>-0.17031872509960158</v>
      </c>
      <c r="K1362" s="233">
        <f t="shared" si="329"/>
        <v>-0.12082514734774066</v>
      </c>
      <c r="L1362" s="233">
        <f t="shared" si="330"/>
        <v>-0.15789473684210525</v>
      </c>
      <c r="N1362" s="233">
        <f t="shared" si="331"/>
        <v>8.3126550868486346E-2</v>
      </c>
      <c r="O1362" s="233">
        <f t="shared" si="332"/>
        <v>0.10416666666666667</v>
      </c>
      <c r="P1362" s="233">
        <f t="shared" si="333"/>
        <v>9.0314136125654448E-2</v>
      </c>
      <c r="Q1362" s="233">
        <f t="shared" si="334"/>
        <v>1.1299435028248588E-2</v>
      </c>
      <c r="R1362" s="233">
        <f t="shared" si="335"/>
        <v>1.3435700575815739E-2</v>
      </c>
      <c r="T1362" s="64">
        <f t="shared" si="336"/>
        <v>3.0696576151121535E-2</v>
      </c>
    </row>
    <row r="1363" spans="1:20" s="64" customFormat="1" ht="13">
      <c r="A1363" s="426">
        <v>41439</v>
      </c>
      <c r="B1363" s="228">
        <v>900</v>
      </c>
      <c r="C1363" s="293">
        <v>1537</v>
      </c>
      <c r="D1363" s="228">
        <v>859</v>
      </c>
      <c r="E1363" s="228">
        <v>900</v>
      </c>
      <c r="F1363" s="228">
        <v>533</v>
      </c>
      <c r="H1363" s="233">
        <f t="shared" si="326"/>
        <v>-1.3157894736842105E-2</v>
      </c>
      <c r="I1363" s="233">
        <f t="shared" si="327"/>
        <v>0.3227194492254733</v>
      </c>
      <c r="J1363" s="233">
        <f t="shared" si="328"/>
        <v>-0.17877629063097514</v>
      </c>
      <c r="K1363" s="233">
        <f t="shared" si="329"/>
        <v>-0.13294797687861271</v>
      </c>
      <c r="L1363" s="233">
        <f t="shared" si="330"/>
        <v>-0.16326530612244897</v>
      </c>
      <c r="N1363" s="233">
        <f t="shared" si="331"/>
        <v>0.10837438423645321</v>
      </c>
      <c r="O1363" s="233">
        <f t="shared" si="332"/>
        <v>0.13683431952662722</v>
      </c>
      <c r="P1363" s="233">
        <f t="shared" si="333"/>
        <v>0.1243455497382199</v>
      </c>
      <c r="Q1363" s="233">
        <f t="shared" si="334"/>
        <v>1.2373453318335208E-2</v>
      </c>
      <c r="R1363" s="233">
        <f t="shared" si="335"/>
        <v>1.717557251908397E-2</v>
      </c>
      <c r="T1363" s="64">
        <f t="shared" si="336"/>
        <v>3.0927835051546282E-2</v>
      </c>
    </row>
    <row r="1364" spans="1:20" s="64" customFormat="1" ht="13">
      <c r="A1364" s="426">
        <v>41442</v>
      </c>
      <c r="B1364" s="228">
        <v>925</v>
      </c>
      <c r="C1364" s="293">
        <v>1588</v>
      </c>
      <c r="D1364" s="228">
        <v>878</v>
      </c>
      <c r="E1364" s="228">
        <v>900</v>
      </c>
      <c r="F1364" s="228">
        <v>539</v>
      </c>
      <c r="H1364" s="233">
        <f t="shared" si="326"/>
        <v>1.0822510822510823E-3</v>
      </c>
      <c r="I1364" s="233">
        <f t="shared" si="327"/>
        <v>0.38327526132404183</v>
      </c>
      <c r="J1364" s="233">
        <f t="shared" si="328"/>
        <v>-0.17558685446009389</v>
      </c>
      <c r="K1364" s="233">
        <f t="shared" si="329"/>
        <v>-0.15174363807728558</v>
      </c>
      <c r="L1364" s="233">
        <f t="shared" si="330"/>
        <v>-0.17457886676875958</v>
      </c>
      <c r="N1364" s="233">
        <f t="shared" si="331"/>
        <v>0.13496932515337423</v>
      </c>
      <c r="O1364" s="233">
        <f t="shared" si="332"/>
        <v>0.16850625459896984</v>
      </c>
      <c r="P1364" s="233">
        <f t="shared" si="333"/>
        <v>0.14621409921671019</v>
      </c>
      <c r="Q1364" s="233">
        <f t="shared" si="334"/>
        <v>1.1235955056179775E-2</v>
      </c>
      <c r="R1364" s="233">
        <f t="shared" si="335"/>
        <v>2.6666666666666668E-2</v>
      </c>
      <c r="T1364" s="64">
        <f t="shared" si="336"/>
        <v>2.7777777777777679E-2</v>
      </c>
    </row>
    <row r="1365" spans="1:20" s="64" customFormat="1" ht="13">
      <c r="A1365" s="426">
        <v>41443</v>
      </c>
      <c r="B1365" s="228">
        <v>962</v>
      </c>
      <c r="C1365" s="293">
        <v>1674</v>
      </c>
      <c r="D1365" s="228">
        <v>892</v>
      </c>
      <c r="E1365" s="228">
        <v>903</v>
      </c>
      <c r="F1365" s="228">
        <v>544</v>
      </c>
      <c r="H1365" s="233">
        <f t="shared" si="326"/>
        <v>2.5586353944562899E-2</v>
      </c>
      <c r="I1365" s="233">
        <f t="shared" si="327"/>
        <v>0.47100175746924428</v>
      </c>
      <c r="J1365" s="233">
        <f t="shared" si="328"/>
        <v>-0.17483811285846437</v>
      </c>
      <c r="K1365" s="233">
        <f t="shared" si="329"/>
        <v>-0.1669741697416974</v>
      </c>
      <c r="L1365" s="233">
        <f t="shared" si="330"/>
        <v>-0.18684603886397608</v>
      </c>
      <c r="N1365" s="233">
        <f t="shared" si="331"/>
        <v>0.16606060606060605</v>
      </c>
      <c r="O1365" s="233">
        <f t="shared" si="332"/>
        <v>0.2139231327048586</v>
      </c>
      <c r="P1365" s="233">
        <f t="shared" si="333"/>
        <v>0.148005148005148</v>
      </c>
      <c r="Q1365" s="233">
        <f t="shared" si="334"/>
        <v>1.2331838565022421E-2</v>
      </c>
      <c r="R1365" s="233">
        <f t="shared" si="335"/>
        <v>3.619047619047619E-2</v>
      </c>
      <c r="T1365" s="64">
        <f t="shared" si="336"/>
        <v>4.0000000000000036E-2</v>
      </c>
    </row>
    <row r="1366" spans="1:20" s="64" customFormat="1" ht="13">
      <c r="A1366" s="426">
        <v>41444</v>
      </c>
      <c r="B1366" s="228">
        <v>995</v>
      </c>
      <c r="C1366" s="293">
        <v>1757</v>
      </c>
      <c r="D1366" s="228">
        <v>909</v>
      </c>
      <c r="E1366" s="228">
        <v>909</v>
      </c>
      <c r="F1366" s="228">
        <v>547</v>
      </c>
      <c r="H1366" s="233">
        <f t="shared" si="326"/>
        <v>4.2976939203354297E-2</v>
      </c>
      <c r="I1366" s="233">
        <f t="shared" si="327"/>
        <v>0.54122807017543861</v>
      </c>
      <c r="J1366" s="233">
        <f t="shared" si="328"/>
        <v>-0.16528925619834711</v>
      </c>
      <c r="K1366" s="233">
        <f t="shared" si="329"/>
        <v>-0.18255395683453238</v>
      </c>
      <c r="L1366" s="233">
        <f t="shared" si="330"/>
        <v>-0.19794721407624633</v>
      </c>
      <c r="N1366" s="233">
        <f t="shared" si="331"/>
        <v>0.17473435655253838</v>
      </c>
      <c r="O1366" s="233">
        <f t="shared" si="332"/>
        <v>0.23125437981779959</v>
      </c>
      <c r="P1366" s="233">
        <f t="shared" si="333"/>
        <v>0.125</v>
      </c>
      <c r="Q1366" s="233">
        <f t="shared" si="334"/>
        <v>1.564245810055866E-2</v>
      </c>
      <c r="R1366" s="233">
        <f t="shared" si="335"/>
        <v>4.1904761904761903E-2</v>
      </c>
      <c r="T1366" s="64">
        <f t="shared" si="336"/>
        <v>3.4303534303534278E-2</v>
      </c>
    </row>
    <row r="1367" spans="1:20" s="64" customFormat="1" ht="13">
      <c r="A1367" s="426">
        <v>41445</v>
      </c>
      <c r="B1367" s="228">
        <v>1012</v>
      </c>
      <c r="C1367" s="293">
        <v>1792</v>
      </c>
      <c r="D1367" s="228">
        <v>920</v>
      </c>
      <c r="E1367" s="228">
        <v>916</v>
      </c>
      <c r="F1367" s="228">
        <v>548</v>
      </c>
      <c r="H1367" s="233">
        <f t="shared" si="326"/>
        <v>4.1152263374485597E-2</v>
      </c>
      <c r="I1367" s="233">
        <f t="shared" si="327"/>
        <v>0.56506550218340612</v>
      </c>
      <c r="J1367" s="233">
        <f t="shared" si="328"/>
        <v>-0.15827996340347666</v>
      </c>
      <c r="K1367" s="233">
        <f t="shared" si="329"/>
        <v>-0.20069808027923211</v>
      </c>
      <c r="L1367" s="233">
        <f t="shared" si="330"/>
        <v>-0.21151079136690648</v>
      </c>
      <c r="N1367" s="233">
        <f t="shared" si="331"/>
        <v>0.15922107674684993</v>
      </c>
      <c r="O1367" s="233">
        <f t="shared" si="332"/>
        <v>0.20754716981132076</v>
      </c>
      <c r="P1367" s="233">
        <f t="shared" si="333"/>
        <v>0.10444177671068428</v>
      </c>
      <c r="Q1367" s="233">
        <f t="shared" si="334"/>
        <v>2.3463687150837988E-2</v>
      </c>
      <c r="R1367" s="233">
        <f t="shared" si="335"/>
        <v>3.787878787878788E-2</v>
      </c>
      <c r="T1367" s="64">
        <f t="shared" si="336"/>
        <v>1.7085427135678399E-2</v>
      </c>
    </row>
    <row r="1368" spans="1:20" s="64" customFormat="1" ht="13">
      <c r="A1368" s="426">
        <v>41446</v>
      </c>
      <c r="B1368" s="228">
        <v>1027</v>
      </c>
      <c r="C1368" s="293">
        <v>1822</v>
      </c>
      <c r="D1368" s="228">
        <v>927</v>
      </c>
      <c r="E1368" s="228">
        <v>923</v>
      </c>
      <c r="F1368" s="228">
        <v>552</v>
      </c>
      <c r="H1368" s="233">
        <f t="shared" si="326"/>
        <v>5.0102249488752554E-2</v>
      </c>
      <c r="I1368" s="233">
        <f t="shared" si="327"/>
        <v>0.58159722222222221</v>
      </c>
      <c r="J1368" s="233">
        <f t="shared" si="328"/>
        <v>-0.13606710158434296</v>
      </c>
      <c r="K1368" s="233">
        <f t="shared" si="329"/>
        <v>-0.20908311910882604</v>
      </c>
      <c r="L1368" s="233">
        <f t="shared" si="330"/>
        <v>-0.21255349500713266</v>
      </c>
      <c r="N1368" s="233">
        <f t="shared" si="331"/>
        <v>0.1411111111111111</v>
      </c>
      <c r="O1368" s="233">
        <f t="shared" si="332"/>
        <v>0.18542615484710476</v>
      </c>
      <c r="P1368" s="233">
        <f t="shared" si="333"/>
        <v>7.9161816065192084E-2</v>
      </c>
      <c r="Q1368" s="233">
        <f t="shared" si="334"/>
        <v>2.5555555555555557E-2</v>
      </c>
      <c r="R1368" s="233">
        <f t="shared" si="335"/>
        <v>3.5647279549718573E-2</v>
      </c>
      <c r="T1368" s="64">
        <f t="shared" si="336"/>
        <v>1.4822134387351804E-2</v>
      </c>
    </row>
    <row r="1369" spans="1:20" s="64" customFormat="1" ht="13">
      <c r="A1369" s="426">
        <v>41449</v>
      </c>
      <c r="B1369" s="228">
        <v>1062</v>
      </c>
      <c r="C1369" s="293">
        <v>1912</v>
      </c>
      <c r="D1369" s="228">
        <v>937</v>
      </c>
      <c r="E1369" s="228">
        <v>930</v>
      </c>
      <c r="F1369" s="228">
        <v>552</v>
      </c>
      <c r="H1369" s="233">
        <f t="shared" si="326"/>
        <v>8.5889570552147243E-2</v>
      </c>
      <c r="I1369" s="233">
        <f t="shared" si="327"/>
        <v>0.65541125541125544</v>
      </c>
      <c r="J1369" s="233">
        <f t="shared" si="328"/>
        <v>-0.10591603053435114</v>
      </c>
      <c r="K1369" s="233">
        <f t="shared" si="329"/>
        <v>-0.21119592875318066</v>
      </c>
      <c r="L1369" s="233">
        <f t="shared" si="330"/>
        <v>-0.21702127659574469</v>
      </c>
      <c r="N1369" s="233">
        <f t="shared" si="331"/>
        <v>0.14810810810810812</v>
      </c>
      <c r="O1369" s="233">
        <f t="shared" si="332"/>
        <v>0.20403022670025189</v>
      </c>
      <c r="P1369" s="233">
        <f t="shared" si="333"/>
        <v>6.7198177676537588E-2</v>
      </c>
      <c r="Q1369" s="233">
        <f t="shared" si="334"/>
        <v>3.3333333333333333E-2</v>
      </c>
      <c r="R1369" s="233">
        <f t="shared" si="335"/>
        <v>2.4118738404452691E-2</v>
      </c>
      <c r="T1369" s="64">
        <f t="shared" si="336"/>
        <v>3.4079844206426513E-2</v>
      </c>
    </row>
    <row r="1370" spans="1:20" s="64" customFormat="1" ht="13">
      <c r="A1370" s="426">
        <v>41450</v>
      </c>
      <c r="B1370" s="228">
        <v>1090</v>
      </c>
      <c r="C1370" s="293">
        <v>1959</v>
      </c>
      <c r="D1370" s="228">
        <v>959</v>
      </c>
      <c r="E1370" s="228">
        <v>937</v>
      </c>
      <c r="F1370" s="228">
        <v>552</v>
      </c>
      <c r="H1370" s="233">
        <f t="shared" si="326"/>
        <v>0.11451942740286299</v>
      </c>
      <c r="I1370" s="233">
        <f t="shared" si="327"/>
        <v>0.68879310344827582</v>
      </c>
      <c r="J1370" s="233">
        <f t="shared" si="328"/>
        <v>-6.5302144249512667E-2</v>
      </c>
      <c r="K1370" s="233">
        <f t="shared" si="329"/>
        <v>-0.21326616288832914</v>
      </c>
      <c r="L1370" s="233">
        <f t="shared" si="330"/>
        <v>-0.21923620933521923</v>
      </c>
      <c r="N1370" s="233">
        <f t="shared" si="331"/>
        <v>0.13305613305613306</v>
      </c>
      <c r="O1370" s="233">
        <f t="shared" si="332"/>
        <v>0.17025089605734767</v>
      </c>
      <c r="P1370" s="233">
        <f t="shared" si="333"/>
        <v>7.511210762331838E-2</v>
      </c>
      <c r="Q1370" s="233">
        <f t="shared" si="334"/>
        <v>3.7652270210409747E-2</v>
      </c>
      <c r="R1370" s="233">
        <f t="shared" si="335"/>
        <v>1.4705882352941176E-2</v>
      </c>
      <c r="T1370" s="64">
        <f t="shared" si="336"/>
        <v>2.6365348399246757E-2</v>
      </c>
    </row>
    <row r="1371" spans="1:20" s="64" customFormat="1" ht="13">
      <c r="A1371" s="426">
        <v>41451</v>
      </c>
      <c r="B1371" s="228">
        <v>1125</v>
      </c>
      <c r="C1371" s="293">
        <v>2061</v>
      </c>
      <c r="D1371" s="228">
        <v>976</v>
      </c>
      <c r="E1371" s="228">
        <v>944</v>
      </c>
      <c r="F1371" s="228">
        <v>554</v>
      </c>
      <c r="H1371" s="233">
        <f t="shared" si="326"/>
        <v>0.14678899082568808</v>
      </c>
      <c r="I1371" s="233">
        <f t="shared" si="327"/>
        <v>0.76455479452054798</v>
      </c>
      <c r="J1371" s="233">
        <f t="shared" si="328"/>
        <v>-2.6919242273180457E-2</v>
      </c>
      <c r="K1371" s="233">
        <f t="shared" si="329"/>
        <v>-0.21789560894780446</v>
      </c>
      <c r="L1371" s="233">
        <f t="shared" si="330"/>
        <v>-0.21861777150916784</v>
      </c>
      <c r="N1371" s="233">
        <f t="shared" si="331"/>
        <v>0.1306532663316583</v>
      </c>
      <c r="O1371" s="233">
        <f t="shared" si="332"/>
        <v>0.17302219692657939</v>
      </c>
      <c r="P1371" s="233">
        <f t="shared" si="333"/>
        <v>7.3707370737073702E-2</v>
      </c>
      <c r="Q1371" s="233">
        <f t="shared" si="334"/>
        <v>3.8503850385038507E-2</v>
      </c>
      <c r="R1371" s="233">
        <f t="shared" si="335"/>
        <v>1.2797074954296161E-2</v>
      </c>
      <c r="T1371" s="64">
        <f t="shared" si="336"/>
        <v>3.2110091743119185E-2</v>
      </c>
    </row>
    <row r="1372" spans="1:20" s="64" customFormat="1" ht="13">
      <c r="A1372" s="426">
        <v>41452</v>
      </c>
      <c r="B1372" s="228">
        <v>1151</v>
      </c>
      <c r="C1372" s="293">
        <v>2120</v>
      </c>
      <c r="D1372" s="228">
        <v>994</v>
      </c>
      <c r="E1372" s="228">
        <v>950</v>
      </c>
      <c r="F1372" s="228">
        <v>558</v>
      </c>
      <c r="H1372" s="233">
        <f t="shared" si="326"/>
        <v>0.16497975708502025</v>
      </c>
      <c r="I1372" s="233">
        <f t="shared" si="327"/>
        <v>0.79357021996615906</v>
      </c>
      <c r="J1372" s="233">
        <f t="shared" si="328"/>
        <v>1.3251783893985729E-2</v>
      </c>
      <c r="K1372" s="233">
        <f t="shared" si="329"/>
        <v>-0.22701383238405207</v>
      </c>
      <c r="L1372" s="233">
        <f t="shared" si="330"/>
        <v>-0.21629213483146068</v>
      </c>
      <c r="N1372" s="233">
        <f t="shared" si="331"/>
        <v>0.13735177865612649</v>
      </c>
      <c r="O1372" s="233">
        <f t="shared" si="332"/>
        <v>0.18303571428571427</v>
      </c>
      <c r="P1372" s="233">
        <f t="shared" si="333"/>
        <v>8.0434782608695646E-2</v>
      </c>
      <c r="Q1372" s="233">
        <f t="shared" si="334"/>
        <v>3.7117903930131008E-2</v>
      </c>
      <c r="R1372" s="233">
        <f t="shared" si="335"/>
        <v>1.824817518248175E-2</v>
      </c>
      <c r="T1372" s="64">
        <f t="shared" si="336"/>
        <v>2.3111111111111082E-2</v>
      </c>
    </row>
    <row r="1373" spans="1:20" s="64" customFormat="1" ht="13">
      <c r="A1373" s="426">
        <v>41453</v>
      </c>
      <c r="B1373" s="228">
        <v>1171</v>
      </c>
      <c r="C1373" s="293">
        <v>2165</v>
      </c>
      <c r="D1373" s="228">
        <v>1007</v>
      </c>
      <c r="E1373" s="228">
        <v>954</v>
      </c>
      <c r="F1373" s="228">
        <v>564</v>
      </c>
      <c r="H1373" s="233">
        <f t="shared" si="326"/>
        <v>0.17806841046277666</v>
      </c>
      <c r="I1373" s="233">
        <f t="shared" si="327"/>
        <v>0.82854729729729726</v>
      </c>
      <c r="J1373" s="233">
        <f t="shared" si="328"/>
        <v>4.0289256198347105E-2</v>
      </c>
      <c r="K1373" s="233">
        <f t="shared" si="329"/>
        <v>-0.23496391339214115</v>
      </c>
      <c r="L1373" s="233">
        <f t="shared" si="330"/>
        <v>-0.21448467966573817</v>
      </c>
      <c r="N1373" s="233">
        <f t="shared" si="331"/>
        <v>0.14021421616358326</v>
      </c>
      <c r="O1373" s="233">
        <f t="shared" si="332"/>
        <v>0.18825466520307355</v>
      </c>
      <c r="P1373" s="233">
        <f t="shared" si="333"/>
        <v>8.629989212513485E-2</v>
      </c>
      <c r="Q1373" s="233">
        <f t="shared" si="334"/>
        <v>3.3586132177681471E-2</v>
      </c>
      <c r="R1373" s="233">
        <f t="shared" si="335"/>
        <v>2.1739130434782608E-2</v>
      </c>
      <c r="T1373" s="64">
        <f t="shared" si="336"/>
        <v>1.7376194613379692E-2</v>
      </c>
    </row>
    <row r="1374" spans="1:20" s="64" customFormat="1" ht="13">
      <c r="A1374" s="426">
        <v>41456</v>
      </c>
      <c r="B1374" s="228">
        <v>1179</v>
      </c>
      <c r="C1374" s="293">
        <v>2176</v>
      </c>
      <c r="D1374" s="228">
        <v>1014</v>
      </c>
      <c r="E1374" s="228">
        <v>954</v>
      </c>
      <c r="F1374" s="228">
        <v>566</v>
      </c>
      <c r="H1374" s="233">
        <f t="shared" si="326"/>
        <v>0.17430278884462153</v>
      </c>
      <c r="I1374" s="233">
        <f t="shared" si="327"/>
        <v>0.82857142857142863</v>
      </c>
      <c r="J1374" s="233">
        <f t="shared" si="328"/>
        <v>3.048780487804878E-2</v>
      </c>
      <c r="K1374" s="233">
        <f t="shared" si="329"/>
        <v>-0.24105011933174225</v>
      </c>
      <c r="L1374" s="233">
        <f t="shared" si="330"/>
        <v>-0.21279554937413073</v>
      </c>
      <c r="N1374" s="233">
        <f t="shared" si="331"/>
        <v>0.11016949152542373</v>
      </c>
      <c r="O1374" s="233">
        <f t="shared" si="332"/>
        <v>0.13807531380753138</v>
      </c>
      <c r="P1374" s="233">
        <f t="shared" si="333"/>
        <v>8.2177161152614725E-2</v>
      </c>
      <c r="Q1374" s="233">
        <f t="shared" si="334"/>
        <v>2.5806451612903226E-2</v>
      </c>
      <c r="R1374" s="233">
        <f t="shared" si="335"/>
        <v>2.5362318840579712E-2</v>
      </c>
      <c r="T1374" s="64">
        <f t="shared" si="336"/>
        <v>6.8317677198974636E-3</v>
      </c>
    </row>
    <row r="1375" spans="1:20" s="64" customFormat="1" ht="13">
      <c r="A1375" s="426">
        <v>41457</v>
      </c>
      <c r="B1375" s="228">
        <v>1170</v>
      </c>
      <c r="C1375" s="293">
        <v>2134</v>
      </c>
      <c r="D1375" s="228">
        <v>1016</v>
      </c>
      <c r="E1375" s="228">
        <v>952</v>
      </c>
      <c r="F1375" s="228">
        <v>569</v>
      </c>
      <c r="H1375" s="233">
        <f t="shared" si="326"/>
        <v>0.15498519249753209</v>
      </c>
      <c r="I1375" s="233">
        <f t="shared" si="327"/>
        <v>0.77242524916943522</v>
      </c>
      <c r="J1375" s="233">
        <f t="shared" si="328"/>
        <v>2.3162134944612285E-2</v>
      </c>
      <c r="K1375" s="233">
        <f t="shared" si="329"/>
        <v>-0.24683544303797469</v>
      </c>
      <c r="L1375" s="233">
        <f t="shared" si="330"/>
        <v>-0.20862308762169679</v>
      </c>
      <c r="N1375" s="233">
        <f t="shared" si="331"/>
        <v>7.3394495412844041E-2</v>
      </c>
      <c r="O1375" s="233">
        <f t="shared" si="332"/>
        <v>8.9331291475242477E-2</v>
      </c>
      <c r="P1375" s="233">
        <f t="shared" si="333"/>
        <v>5.9436913451511988E-2</v>
      </c>
      <c r="Q1375" s="233">
        <f t="shared" si="334"/>
        <v>1.6008537886872998E-2</v>
      </c>
      <c r="R1375" s="233">
        <f t="shared" si="335"/>
        <v>3.0797101449275364E-2</v>
      </c>
      <c r="T1375" s="64">
        <f t="shared" si="336"/>
        <v>-7.6335877862595547E-3</v>
      </c>
    </row>
    <row r="1376" spans="1:20" s="64" customFormat="1" ht="13">
      <c r="A1376" s="426">
        <v>41458</v>
      </c>
      <c r="B1376" s="228">
        <v>1133</v>
      </c>
      <c r="C1376" s="293">
        <v>2020</v>
      </c>
      <c r="D1376" s="228">
        <v>1017</v>
      </c>
      <c r="E1376" s="228">
        <v>943</v>
      </c>
      <c r="F1376" s="228">
        <v>569</v>
      </c>
      <c r="H1376" s="233">
        <f t="shared" ref="H1376:H1439" si="337">(B1376-B1125)/B1125</f>
        <v>6.5851364063969894E-2</v>
      </c>
      <c r="I1376" s="233">
        <f t="shared" ref="I1376:I1439" si="338">(C1376-C1125)/C1125</f>
        <v>0.56589147286821706</v>
      </c>
      <c r="J1376" s="233">
        <f t="shared" ref="J1376:J1439" si="339">(D1376-D1125)/D1125</f>
        <v>-1.9627085377821392E-3</v>
      </c>
      <c r="K1376" s="233">
        <f t="shared" ref="K1376:K1439" si="340">(E1376-E1125)/E1125</f>
        <v>-0.25689519306540581</v>
      </c>
      <c r="L1376" s="233">
        <f t="shared" ref="L1376:L1439" si="341">(F1376-F1125)/F1125</f>
        <v>-0.20641562064156208</v>
      </c>
      <c r="N1376" s="233">
        <f t="shared" ref="N1376:N1439" si="342">((B1376-(LOOKUP(A1371,B1371)))/(LOOKUP(A1371,B1371)))</f>
        <v>7.1111111111111115E-3</v>
      </c>
      <c r="O1376" s="233">
        <f t="shared" ref="O1376:O1439" si="343">((C1376-(LOOKUP(A1371,C1371)))/(LOOKUP(A1371,C1371)))</f>
        <v>-1.9893255701115962E-2</v>
      </c>
      <c r="P1376" s="233">
        <f t="shared" ref="P1376:P1439" si="344">((D1376-(LOOKUP(A1371,D1371)))/(LOOKUP(A1371,D1371)))</f>
        <v>4.2008196721311473E-2</v>
      </c>
      <c r="Q1376" s="233">
        <f t="shared" ref="Q1376:Q1439" si="345">((E1376-(LOOKUP(A1371,E1371)))/(LOOKUP(A1371,E1371)))</f>
        <v>-1.0593220338983051E-3</v>
      </c>
      <c r="R1376" s="233">
        <f t="shared" ref="R1376:R1439" si="346">((F1376-(LOOKUP(A1371,F1371)))/(LOOKUP(A1371,F1371)))</f>
        <v>2.7075812274368231E-2</v>
      </c>
      <c r="T1376" s="64">
        <f t="shared" ref="T1376:T1439" si="347">B1376/B1375-1</f>
        <v>-3.1623931623931623E-2</v>
      </c>
    </row>
    <row r="1377" spans="1:20" s="64" customFormat="1" ht="13">
      <c r="A1377" s="426">
        <v>41459</v>
      </c>
      <c r="B1377" s="228">
        <v>1103</v>
      </c>
      <c r="C1377" s="293">
        <v>1936</v>
      </c>
      <c r="D1377" s="228">
        <v>1012</v>
      </c>
      <c r="E1377" s="228">
        <v>932</v>
      </c>
      <c r="F1377" s="228">
        <v>568</v>
      </c>
      <c r="H1377" s="233">
        <f t="shared" si="337"/>
        <v>0</v>
      </c>
      <c r="I1377" s="233">
        <f t="shared" si="338"/>
        <v>0.41417092768444119</v>
      </c>
      <c r="J1377" s="233">
        <f t="shared" si="339"/>
        <v>-3.7107516650808754E-2</v>
      </c>
      <c r="K1377" s="233">
        <f t="shared" si="340"/>
        <v>-0.27414330218068533</v>
      </c>
      <c r="L1377" s="233">
        <f t="shared" si="341"/>
        <v>-0.20670391061452514</v>
      </c>
      <c r="N1377" s="233">
        <f t="shared" si="342"/>
        <v>-4.170286707211121E-2</v>
      </c>
      <c r="O1377" s="233">
        <f t="shared" si="343"/>
        <v>-8.6792452830188674E-2</v>
      </c>
      <c r="P1377" s="233">
        <f t="shared" si="344"/>
        <v>1.8108651911468814E-2</v>
      </c>
      <c r="Q1377" s="233">
        <f t="shared" si="345"/>
        <v>-1.8947368421052633E-2</v>
      </c>
      <c r="R1377" s="233">
        <f t="shared" si="346"/>
        <v>1.7921146953405017E-2</v>
      </c>
      <c r="T1377" s="64">
        <f t="shared" si="347"/>
        <v>-2.6478375992939118E-2</v>
      </c>
    </row>
    <row r="1378" spans="1:20" s="64" customFormat="1" ht="13">
      <c r="A1378" s="426">
        <v>41460</v>
      </c>
      <c r="B1378" s="228">
        <v>1099</v>
      </c>
      <c r="C1378" s="293">
        <v>1929</v>
      </c>
      <c r="D1378" s="228">
        <v>1008</v>
      </c>
      <c r="E1378" s="228">
        <v>924</v>
      </c>
      <c r="F1378" s="228">
        <v>568</v>
      </c>
      <c r="H1378" s="233">
        <f t="shared" si="337"/>
        <v>-3.4270650263620389E-2</v>
      </c>
      <c r="I1378" s="233">
        <f t="shared" si="338"/>
        <v>0.32577319587628867</v>
      </c>
      <c r="J1378" s="233">
        <f t="shared" si="339"/>
        <v>-7.5229357798165142E-2</v>
      </c>
      <c r="K1378" s="233">
        <f t="shared" si="340"/>
        <v>-0.28538283062645009</v>
      </c>
      <c r="L1378" s="233">
        <f t="shared" si="341"/>
        <v>-0.20559440559440559</v>
      </c>
      <c r="N1378" s="233">
        <f t="shared" si="342"/>
        <v>-6.1485909479077713E-2</v>
      </c>
      <c r="O1378" s="233">
        <f t="shared" si="343"/>
        <v>-0.10900692840646652</v>
      </c>
      <c r="P1378" s="233">
        <f t="shared" si="344"/>
        <v>9.930486593843098E-4</v>
      </c>
      <c r="Q1378" s="233">
        <f t="shared" si="345"/>
        <v>-3.1446540880503145E-2</v>
      </c>
      <c r="R1378" s="233">
        <f t="shared" si="346"/>
        <v>7.0921985815602835E-3</v>
      </c>
      <c r="T1378" s="64">
        <f t="shared" si="347"/>
        <v>-3.6264732547597323E-3</v>
      </c>
    </row>
    <row r="1379" spans="1:20" s="64" customFormat="1" ht="13">
      <c r="A1379" s="426">
        <v>41463</v>
      </c>
      <c r="B1379" s="228">
        <v>1115</v>
      </c>
      <c r="C1379" s="293">
        <v>1977</v>
      </c>
      <c r="D1379" s="228">
        <v>1002</v>
      </c>
      <c r="E1379" s="228">
        <v>920</v>
      </c>
      <c r="F1379" s="228">
        <v>568</v>
      </c>
      <c r="H1379" s="233">
        <f t="shared" si="337"/>
        <v>-3.6300777873811585E-2</v>
      </c>
      <c r="I1379" s="233">
        <f t="shared" si="338"/>
        <v>0.32417950435365039</v>
      </c>
      <c r="J1379" s="233">
        <f t="shared" si="339"/>
        <v>-0.112488928255093</v>
      </c>
      <c r="K1379" s="233">
        <f t="shared" si="340"/>
        <v>-0.29012345679012347</v>
      </c>
      <c r="L1379" s="233">
        <f t="shared" si="341"/>
        <v>-0.20336605890603085</v>
      </c>
      <c r="N1379" s="233">
        <f t="shared" si="342"/>
        <v>-5.4283290924512298E-2</v>
      </c>
      <c r="O1379" s="233">
        <f t="shared" si="343"/>
        <v>-9.1452205882352935E-2</v>
      </c>
      <c r="P1379" s="233">
        <f t="shared" si="344"/>
        <v>-1.1834319526627219E-2</v>
      </c>
      <c r="Q1379" s="233">
        <f t="shared" si="345"/>
        <v>-3.5639412997903561E-2</v>
      </c>
      <c r="R1379" s="233">
        <f t="shared" si="346"/>
        <v>3.5335689045936395E-3</v>
      </c>
      <c r="T1379" s="64">
        <f t="shared" si="347"/>
        <v>1.4558689717925288E-2</v>
      </c>
    </row>
    <row r="1380" spans="1:20" s="64" customFormat="1" ht="13">
      <c r="A1380" s="426">
        <v>41464</v>
      </c>
      <c r="B1380" s="228">
        <v>1120</v>
      </c>
      <c r="C1380" s="293">
        <v>2012</v>
      </c>
      <c r="D1380" s="228">
        <v>1006</v>
      </c>
      <c r="E1380" s="228">
        <v>911</v>
      </c>
      <c r="F1380" s="228">
        <v>566</v>
      </c>
      <c r="H1380" s="233">
        <f t="shared" si="337"/>
        <v>-3.614457831325301E-2</v>
      </c>
      <c r="I1380" s="233">
        <f t="shared" si="338"/>
        <v>0.34043970686209196</v>
      </c>
      <c r="J1380" s="233">
        <f t="shared" si="339"/>
        <v>-0.12139737991266375</v>
      </c>
      <c r="K1380" s="233">
        <f t="shared" si="340"/>
        <v>-0.29869130100076985</v>
      </c>
      <c r="L1380" s="233">
        <f t="shared" si="341"/>
        <v>-0.20169252468265161</v>
      </c>
      <c r="N1380" s="233">
        <f t="shared" si="342"/>
        <v>-4.2735042735042736E-2</v>
      </c>
      <c r="O1380" s="233">
        <f t="shared" si="343"/>
        <v>-5.7169634489222118E-2</v>
      </c>
      <c r="P1380" s="233">
        <f t="shared" si="344"/>
        <v>-9.8425196850393699E-3</v>
      </c>
      <c r="Q1380" s="233">
        <f t="shared" si="345"/>
        <v>-4.3067226890756302E-2</v>
      </c>
      <c r="R1380" s="233">
        <f t="shared" si="346"/>
        <v>-5.272407732864675E-3</v>
      </c>
      <c r="T1380" s="64">
        <f t="shared" si="347"/>
        <v>4.484304932735439E-3</v>
      </c>
    </row>
    <row r="1381" spans="1:20" s="64" customFormat="1" ht="13">
      <c r="A1381" s="426">
        <v>41465</v>
      </c>
      <c r="B1381" s="228">
        <v>1130</v>
      </c>
      <c r="C1381" s="293">
        <v>2037</v>
      </c>
      <c r="D1381" s="228">
        <v>1024</v>
      </c>
      <c r="E1381" s="228">
        <v>904</v>
      </c>
      <c r="F1381" s="228">
        <v>564</v>
      </c>
      <c r="H1381" s="233">
        <f t="shared" si="337"/>
        <v>-2.5862068965517241E-2</v>
      </c>
      <c r="I1381" s="233">
        <f t="shared" si="338"/>
        <v>0.37264150943396224</v>
      </c>
      <c r="J1381" s="233">
        <f t="shared" si="339"/>
        <v>-0.11724137931034483</v>
      </c>
      <c r="K1381" s="233">
        <f t="shared" si="340"/>
        <v>-0.30461538461538462</v>
      </c>
      <c r="L1381" s="233">
        <f t="shared" si="341"/>
        <v>-0.19886363636363635</v>
      </c>
      <c r="N1381" s="233">
        <f t="shared" si="342"/>
        <v>-2.6478375992939102E-3</v>
      </c>
      <c r="O1381" s="233">
        <f t="shared" si="343"/>
        <v>8.4158415841584164E-3</v>
      </c>
      <c r="P1381" s="233">
        <f t="shared" si="344"/>
        <v>6.8829891838741398E-3</v>
      </c>
      <c r="Q1381" s="233">
        <f t="shared" si="345"/>
        <v>-4.1357370095440084E-2</v>
      </c>
      <c r="R1381" s="233">
        <f t="shared" si="346"/>
        <v>-8.7873462214411256E-3</v>
      </c>
      <c r="T1381" s="64">
        <f t="shared" si="347"/>
        <v>8.9285714285713969E-3</v>
      </c>
    </row>
    <row r="1382" spans="1:20" s="64" customFormat="1" ht="13">
      <c r="A1382" s="426">
        <v>41466</v>
      </c>
      <c r="B1382" s="228">
        <v>1139</v>
      </c>
      <c r="C1382" s="293">
        <v>2047</v>
      </c>
      <c r="D1382" s="228">
        <v>1062</v>
      </c>
      <c r="E1382" s="228">
        <v>901</v>
      </c>
      <c r="F1382" s="228">
        <v>561</v>
      </c>
      <c r="H1382" s="233">
        <f t="shared" si="337"/>
        <v>-6.1082024432809771E-3</v>
      </c>
      <c r="I1382" s="233">
        <f t="shared" si="338"/>
        <v>0.43347338935574231</v>
      </c>
      <c r="J1382" s="233">
        <f t="shared" si="339"/>
        <v>-9.6170212765957441E-2</v>
      </c>
      <c r="K1382" s="233">
        <f t="shared" si="340"/>
        <v>-0.30638953040800615</v>
      </c>
      <c r="L1382" s="233">
        <f t="shared" si="341"/>
        <v>-0.19971469329529243</v>
      </c>
      <c r="N1382" s="233">
        <f t="shared" si="342"/>
        <v>3.2638259292837715E-2</v>
      </c>
      <c r="O1382" s="233">
        <f t="shared" si="343"/>
        <v>5.7334710743801656E-2</v>
      </c>
      <c r="P1382" s="233">
        <f t="shared" si="344"/>
        <v>4.9407114624505928E-2</v>
      </c>
      <c r="Q1382" s="233">
        <f t="shared" si="345"/>
        <v>-3.3261802575107295E-2</v>
      </c>
      <c r="R1382" s="233">
        <f t="shared" si="346"/>
        <v>-1.232394366197183E-2</v>
      </c>
      <c r="T1382" s="64">
        <f t="shared" si="347"/>
        <v>7.964601769911539E-3</v>
      </c>
    </row>
    <row r="1383" spans="1:20" s="64" customFormat="1" ht="13">
      <c r="A1383" s="426">
        <v>41467</v>
      </c>
      <c r="B1383" s="228">
        <v>1149</v>
      </c>
      <c r="C1383" s="293">
        <v>2058</v>
      </c>
      <c r="D1383" s="228">
        <v>1097</v>
      </c>
      <c r="E1383" s="228">
        <v>897</v>
      </c>
      <c r="F1383" s="228">
        <v>561</v>
      </c>
      <c r="H1383" s="233">
        <f t="shared" si="337"/>
        <v>2.4977698483496878E-2</v>
      </c>
      <c r="I1383" s="233">
        <f t="shared" si="338"/>
        <v>0.52218934911242598</v>
      </c>
      <c r="J1383" s="233">
        <f t="shared" si="339"/>
        <v>-7.5821398483572028E-2</v>
      </c>
      <c r="K1383" s="233">
        <f t="shared" si="340"/>
        <v>-0.30680061823802163</v>
      </c>
      <c r="L1383" s="233">
        <f t="shared" si="341"/>
        <v>-0.19396551724137931</v>
      </c>
      <c r="N1383" s="233">
        <f t="shared" si="342"/>
        <v>4.5495905368516831E-2</v>
      </c>
      <c r="O1383" s="233">
        <f t="shared" si="343"/>
        <v>6.6874027993779159E-2</v>
      </c>
      <c r="P1383" s="233">
        <f t="shared" si="344"/>
        <v>8.8293650793650799E-2</v>
      </c>
      <c r="Q1383" s="233">
        <f t="shared" si="345"/>
        <v>-2.922077922077922E-2</v>
      </c>
      <c r="R1383" s="233">
        <f t="shared" si="346"/>
        <v>-1.232394366197183E-2</v>
      </c>
      <c r="T1383" s="64">
        <f t="shared" si="347"/>
        <v>8.7796312554873079E-3</v>
      </c>
    </row>
    <row r="1384" spans="1:20" s="64" customFormat="1" ht="13">
      <c r="A1384" s="426">
        <v>41470</v>
      </c>
      <c r="B1384" s="228">
        <v>1151</v>
      </c>
      <c r="C1384" s="293">
        <v>2052</v>
      </c>
      <c r="D1384" s="228">
        <v>1118</v>
      </c>
      <c r="E1384" s="228">
        <v>894</v>
      </c>
      <c r="F1384" s="228">
        <v>560</v>
      </c>
      <c r="H1384" s="233">
        <f t="shared" si="337"/>
        <v>3.6936936936936934E-2</v>
      </c>
      <c r="I1384" s="233">
        <f t="shared" si="338"/>
        <v>0.55454545454545456</v>
      </c>
      <c r="J1384" s="233">
        <f t="shared" si="339"/>
        <v>-6.9883527454242922E-2</v>
      </c>
      <c r="K1384" s="233">
        <f t="shared" si="340"/>
        <v>-0.30536130536130535</v>
      </c>
      <c r="L1384" s="233">
        <f t="shared" si="341"/>
        <v>-0.19075144508670519</v>
      </c>
      <c r="N1384" s="233">
        <f t="shared" si="342"/>
        <v>3.2286995515695069E-2</v>
      </c>
      <c r="O1384" s="233">
        <f t="shared" si="343"/>
        <v>3.7936267071320182E-2</v>
      </c>
      <c r="P1384" s="233">
        <f t="shared" si="344"/>
        <v>0.1157684630738523</v>
      </c>
      <c r="Q1384" s="233">
        <f t="shared" si="345"/>
        <v>-2.8260869565217391E-2</v>
      </c>
      <c r="R1384" s="233">
        <f t="shared" si="346"/>
        <v>-1.4084507042253521E-2</v>
      </c>
      <c r="T1384" s="64">
        <f t="shared" si="347"/>
        <v>1.7406440382941035E-3</v>
      </c>
    </row>
    <row r="1385" spans="1:20" s="64" customFormat="1" ht="13">
      <c r="A1385" s="426">
        <v>41471</v>
      </c>
      <c r="B1385" s="228">
        <v>1152</v>
      </c>
      <c r="C1385" s="293">
        <v>2044</v>
      </c>
      <c r="D1385" s="228">
        <v>1136</v>
      </c>
      <c r="E1385" s="228">
        <v>895</v>
      </c>
      <c r="F1385" s="228">
        <v>559</v>
      </c>
      <c r="H1385" s="233">
        <f t="shared" si="337"/>
        <v>4.5372050816696916E-2</v>
      </c>
      <c r="I1385" s="233">
        <f t="shared" si="338"/>
        <v>0.56030534351145034</v>
      </c>
      <c r="J1385" s="233">
        <f t="shared" si="339"/>
        <v>-6.0380479735318446E-2</v>
      </c>
      <c r="K1385" s="233">
        <f t="shared" si="340"/>
        <v>-0.29913860610806575</v>
      </c>
      <c r="L1385" s="233">
        <f t="shared" si="341"/>
        <v>-0.18631732168850074</v>
      </c>
      <c r="N1385" s="233">
        <f t="shared" si="342"/>
        <v>2.8571428571428571E-2</v>
      </c>
      <c r="O1385" s="233">
        <f t="shared" si="343"/>
        <v>1.5904572564612324E-2</v>
      </c>
      <c r="P1385" s="233">
        <f t="shared" si="344"/>
        <v>0.12922465208747516</v>
      </c>
      <c r="Q1385" s="233">
        <f t="shared" si="345"/>
        <v>-1.756311745334797E-2</v>
      </c>
      <c r="R1385" s="233">
        <f t="shared" si="346"/>
        <v>-1.2367491166077738E-2</v>
      </c>
      <c r="T1385" s="64">
        <f t="shared" si="347"/>
        <v>8.6880973066905121E-4</v>
      </c>
    </row>
    <row r="1386" spans="1:20" s="64" customFormat="1" ht="13">
      <c r="A1386" s="426">
        <v>41472</v>
      </c>
      <c r="B1386" s="228">
        <v>1151</v>
      </c>
      <c r="C1386" s="293">
        <v>2034</v>
      </c>
      <c r="D1386" s="228">
        <v>1153</v>
      </c>
      <c r="E1386" s="228">
        <v>894</v>
      </c>
      <c r="F1386" s="228">
        <v>556</v>
      </c>
      <c r="H1386" s="233">
        <f t="shared" si="337"/>
        <v>5.3064958828911254E-2</v>
      </c>
      <c r="I1386" s="233">
        <f t="shared" si="338"/>
        <v>0.56341275941583402</v>
      </c>
      <c r="J1386" s="233">
        <f t="shared" si="339"/>
        <v>-5.0247116968698519E-2</v>
      </c>
      <c r="K1386" s="233">
        <f t="shared" si="340"/>
        <v>-0.29103885804916735</v>
      </c>
      <c r="L1386" s="233">
        <f t="shared" si="341"/>
        <v>-0.18235294117647058</v>
      </c>
      <c r="N1386" s="233">
        <f t="shared" si="342"/>
        <v>1.8584070796460177E-2</v>
      </c>
      <c r="O1386" s="233">
        <f t="shared" si="343"/>
        <v>-1.4727540500736377E-3</v>
      </c>
      <c r="P1386" s="233">
        <f t="shared" si="344"/>
        <v>0.1259765625</v>
      </c>
      <c r="Q1386" s="233">
        <f t="shared" si="345"/>
        <v>-1.1061946902654867E-2</v>
      </c>
      <c r="R1386" s="233">
        <f t="shared" si="346"/>
        <v>-1.4184397163120567E-2</v>
      </c>
      <c r="T1386" s="64">
        <f t="shared" si="347"/>
        <v>-8.6805555555558023E-4</v>
      </c>
    </row>
    <row r="1387" spans="1:20" s="64" customFormat="1" ht="13">
      <c r="A1387" s="426">
        <v>41473</v>
      </c>
      <c r="B1387" s="228">
        <v>1146</v>
      </c>
      <c r="C1387" s="293">
        <v>2006</v>
      </c>
      <c r="D1387" s="228">
        <v>1165</v>
      </c>
      <c r="E1387" s="228">
        <v>897</v>
      </c>
      <c r="F1387" s="228">
        <v>550</v>
      </c>
      <c r="H1387" s="233">
        <f t="shared" si="337"/>
        <v>6.7039106145251395E-2</v>
      </c>
      <c r="I1387" s="233">
        <f t="shared" si="338"/>
        <v>0.55987558320373254</v>
      </c>
      <c r="J1387" s="233">
        <f t="shared" si="339"/>
        <v>-3.3996683250414592E-2</v>
      </c>
      <c r="K1387" s="233">
        <f t="shared" si="340"/>
        <v>-0.27602905569007263</v>
      </c>
      <c r="L1387" s="233">
        <f t="shared" si="341"/>
        <v>-0.18154761904761904</v>
      </c>
      <c r="N1387" s="233">
        <f t="shared" si="342"/>
        <v>6.145741878841089E-3</v>
      </c>
      <c r="O1387" s="233">
        <f t="shared" si="343"/>
        <v>-2.0029311187103077E-2</v>
      </c>
      <c r="P1387" s="233">
        <f t="shared" si="344"/>
        <v>9.6986817325800376E-2</v>
      </c>
      <c r="Q1387" s="233">
        <f t="shared" si="345"/>
        <v>-4.4395116537180911E-3</v>
      </c>
      <c r="R1387" s="233">
        <f t="shared" si="346"/>
        <v>-1.9607843137254902E-2</v>
      </c>
      <c r="T1387" s="64">
        <f t="shared" si="347"/>
        <v>-4.344048653344923E-3</v>
      </c>
    </row>
    <row r="1388" spans="1:20" s="64" customFormat="1" ht="13">
      <c r="A1388" s="426">
        <v>41474</v>
      </c>
      <c r="B1388" s="228">
        <v>1138</v>
      </c>
      <c r="C1388" s="293">
        <v>1987</v>
      </c>
      <c r="D1388" s="228">
        <v>1172</v>
      </c>
      <c r="E1388" s="228">
        <v>898</v>
      </c>
      <c r="F1388" s="228">
        <v>544</v>
      </c>
      <c r="H1388" s="233">
        <f t="shared" si="337"/>
        <v>8.0721747388414061E-2</v>
      </c>
      <c r="I1388" s="233">
        <f t="shared" si="338"/>
        <v>0.55721003134796243</v>
      </c>
      <c r="J1388" s="233">
        <f t="shared" si="339"/>
        <v>-9.2983939137785288E-3</v>
      </c>
      <c r="K1388" s="233">
        <f t="shared" si="340"/>
        <v>-0.2590759075907591</v>
      </c>
      <c r="L1388" s="233">
        <f t="shared" si="341"/>
        <v>-0.18318318318318319</v>
      </c>
      <c r="N1388" s="233">
        <f t="shared" si="342"/>
        <v>-9.5735422106179285E-3</v>
      </c>
      <c r="O1388" s="233">
        <f t="shared" si="343"/>
        <v>-3.4499514091350825E-2</v>
      </c>
      <c r="P1388" s="233">
        <f t="shared" si="344"/>
        <v>6.8368277119416593E-2</v>
      </c>
      <c r="Q1388" s="233">
        <f t="shared" si="345"/>
        <v>1.1148272017837235E-3</v>
      </c>
      <c r="R1388" s="233">
        <f t="shared" si="346"/>
        <v>-3.0303030303030304E-2</v>
      </c>
      <c r="T1388" s="64">
        <f t="shared" si="347"/>
        <v>-6.9808027923211613E-3</v>
      </c>
    </row>
    <row r="1389" spans="1:20" s="64" customFormat="1" ht="13">
      <c r="A1389" s="426">
        <v>41477</v>
      </c>
      <c r="B1389" s="228">
        <v>1135</v>
      </c>
      <c r="C1389" s="293">
        <v>1978</v>
      </c>
      <c r="D1389" s="228">
        <v>1170</v>
      </c>
      <c r="E1389" s="228">
        <v>902</v>
      </c>
      <c r="F1389" s="228">
        <v>541</v>
      </c>
      <c r="H1389" s="233">
        <f t="shared" si="337"/>
        <v>9.4503375120540023E-2</v>
      </c>
      <c r="I1389" s="233">
        <f t="shared" si="338"/>
        <v>0.55015673981191227</v>
      </c>
      <c r="J1389" s="233">
        <f t="shared" si="339"/>
        <v>1.2110726643598616E-2</v>
      </c>
      <c r="K1389" s="233">
        <f t="shared" si="340"/>
        <v>-0.24328859060402686</v>
      </c>
      <c r="L1389" s="233">
        <f t="shared" si="341"/>
        <v>-0.17656012176560121</v>
      </c>
      <c r="N1389" s="233">
        <f t="shared" si="342"/>
        <v>-1.3900955690703735E-2</v>
      </c>
      <c r="O1389" s="233">
        <f t="shared" si="343"/>
        <v>-3.6062378167641324E-2</v>
      </c>
      <c r="P1389" s="233">
        <f t="shared" si="344"/>
        <v>4.6511627906976744E-2</v>
      </c>
      <c r="Q1389" s="233">
        <f t="shared" si="345"/>
        <v>8.948545861297539E-3</v>
      </c>
      <c r="R1389" s="233">
        <f t="shared" si="346"/>
        <v>-3.3928571428571426E-2</v>
      </c>
      <c r="T1389" s="64">
        <f t="shared" si="347"/>
        <v>-2.6362038664323739E-3</v>
      </c>
    </row>
    <row r="1390" spans="1:20" s="64" customFormat="1" ht="13">
      <c r="A1390" s="426">
        <v>41478</v>
      </c>
      <c r="B1390" s="228">
        <v>1127</v>
      </c>
      <c r="C1390" s="293">
        <v>1956</v>
      </c>
      <c r="D1390" s="228">
        <v>1159</v>
      </c>
      <c r="E1390" s="228">
        <v>907</v>
      </c>
      <c r="F1390" s="228">
        <v>539</v>
      </c>
      <c r="H1390" s="233">
        <f t="shared" si="337"/>
        <v>0.10273972602739725</v>
      </c>
      <c r="I1390" s="233">
        <f t="shared" si="338"/>
        <v>0.53411764705882347</v>
      </c>
      <c r="J1390" s="233">
        <f t="shared" si="339"/>
        <v>2.2045855379188711E-2</v>
      </c>
      <c r="K1390" s="233">
        <f t="shared" si="340"/>
        <v>-0.22676896845694799</v>
      </c>
      <c r="L1390" s="233">
        <f t="shared" si="341"/>
        <v>-0.16692426584234932</v>
      </c>
      <c r="N1390" s="233">
        <f t="shared" si="342"/>
        <v>-2.1701388888888888E-2</v>
      </c>
      <c r="O1390" s="233">
        <f t="shared" si="343"/>
        <v>-4.3052837573385516E-2</v>
      </c>
      <c r="P1390" s="233">
        <f t="shared" si="344"/>
        <v>2.0246478873239437E-2</v>
      </c>
      <c r="Q1390" s="233">
        <f t="shared" si="345"/>
        <v>1.3407821229050279E-2</v>
      </c>
      <c r="R1390" s="233">
        <f t="shared" si="346"/>
        <v>-3.5778175313059032E-2</v>
      </c>
      <c r="T1390" s="64">
        <f t="shared" si="347"/>
        <v>-7.0484581497797238E-3</v>
      </c>
    </row>
    <row r="1391" spans="1:20" s="64" customFormat="1" ht="13">
      <c r="A1391" s="426">
        <v>41479</v>
      </c>
      <c r="B1391" s="228">
        <v>1117</v>
      </c>
      <c r="C1391" s="293">
        <v>1936</v>
      </c>
      <c r="D1391" s="228">
        <v>1145</v>
      </c>
      <c r="E1391" s="228">
        <v>914</v>
      </c>
      <c r="F1391" s="228">
        <v>539</v>
      </c>
      <c r="H1391" s="233">
        <f t="shared" si="337"/>
        <v>0.11365902293120637</v>
      </c>
      <c r="I1391" s="233">
        <f t="shared" si="338"/>
        <v>0.535289452815226</v>
      </c>
      <c r="J1391" s="233">
        <f t="shared" si="339"/>
        <v>3.2461677186654644E-2</v>
      </c>
      <c r="K1391" s="233">
        <f t="shared" si="340"/>
        <v>-0.20934256055363321</v>
      </c>
      <c r="L1391" s="233">
        <f t="shared" si="341"/>
        <v>-0.15781249999999999</v>
      </c>
      <c r="N1391" s="233">
        <f t="shared" si="342"/>
        <v>-2.9539530842745437E-2</v>
      </c>
      <c r="O1391" s="233">
        <f t="shared" si="343"/>
        <v>-4.8180924287118974E-2</v>
      </c>
      <c r="P1391" s="233">
        <f t="shared" si="344"/>
        <v>-6.938421509106678E-3</v>
      </c>
      <c r="Q1391" s="233">
        <f t="shared" si="345"/>
        <v>2.2371364653243849E-2</v>
      </c>
      <c r="R1391" s="233">
        <f t="shared" si="346"/>
        <v>-3.0575539568345324E-2</v>
      </c>
      <c r="T1391" s="64">
        <f t="shared" si="347"/>
        <v>-8.8731144631766234E-3</v>
      </c>
    </row>
    <row r="1392" spans="1:20" s="64" customFormat="1" ht="13">
      <c r="A1392" s="426">
        <v>41480</v>
      </c>
      <c r="B1392" s="228">
        <v>1092</v>
      </c>
      <c r="C1392" s="293">
        <v>1890</v>
      </c>
      <c r="D1392" s="228">
        <v>1123</v>
      </c>
      <c r="E1392" s="228">
        <v>917</v>
      </c>
      <c r="F1392" s="228">
        <v>535</v>
      </c>
      <c r="H1392" s="233">
        <f t="shared" si="337"/>
        <v>0.11201629327902241</v>
      </c>
      <c r="I1392" s="233">
        <f t="shared" si="338"/>
        <v>0.52542372881355937</v>
      </c>
      <c r="J1392" s="233">
        <f t="shared" si="339"/>
        <v>3.216911764705882E-2</v>
      </c>
      <c r="K1392" s="233">
        <f t="shared" si="340"/>
        <v>-0.19064430714916153</v>
      </c>
      <c r="L1392" s="233">
        <f t="shared" si="341"/>
        <v>-0.15213946117274169</v>
      </c>
      <c r="N1392" s="233">
        <f t="shared" si="342"/>
        <v>-4.712041884816754E-2</v>
      </c>
      <c r="O1392" s="233">
        <f t="shared" si="343"/>
        <v>-5.782652043868395E-2</v>
      </c>
      <c r="P1392" s="233">
        <f t="shared" si="344"/>
        <v>-3.6051502145922745E-2</v>
      </c>
      <c r="Q1392" s="233">
        <f t="shared" si="345"/>
        <v>2.2296544035674472E-2</v>
      </c>
      <c r="R1392" s="233">
        <f t="shared" si="346"/>
        <v>-2.7272727272727271E-2</v>
      </c>
      <c r="T1392" s="64">
        <f t="shared" si="347"/>
        <v>-2.2381378692927445E-2</v>
      </c>
    </row>
    <row r="1393" spans="1:20" s="64" customFormat="1" ht="13">
      <c r="A1393" s="426">
        <v>41481</v>
      </c>
      <c r="B1393" s="228">
        <v>1082</v>
      </c>
      <c r="C1393" s="293">
        <v>1873</v>
      </c>
      <c r="D1393" s="228">
        <v>1104</v>
      </c>
      <c r="E1393" s="228">
        <v>917</v>
      </c>
      <c r="F1393" s="228">
        <v>534</v>
      </c>
      <c r="H1393" s="233">
        <f t="shared" si="337"/>
        <v>0.12943632567849686</v>
      </c>
      <c r="I1393" s="233">
        <f t="shared" si="338"/>
        <v>0.53022875816993464</v>
      </c>
      <c r="J1393" s="233">
        <f t="shared" si="339"/>
        <v>4.3478260869565216E-2</v>
      </c>
      <c r="K1393" s="233">
        <f t="shared" si="340"/>
        <v>-0.16560509554140126</v>
      </c>
      <c r="L1393" s="233">
        <f t="shared" si="341"/>
        <v>-0.13452188006482982</v>
      </c>
      <c r="N1393" s="233">
        <f t="shared" si="342"/>
        <v>-4.9209138840070298E-2</v>
      </c>
      <c r="O1393" s="233">
        <f t="shared" si="343"/>
        <v>-5.7372924006039258E-2</v>
      </c>
      <c r="P1393" s="233">
        <f t="shared" si="344"/>
        <v>-5.8020477815699661E-2</v>
      </c>
      <c r="Q1393" s="233">
        <f t="shared" si="345"/>
        <v>2.1158129175946547E-2</v>
      </c>
      <c r="R1393" s="233">
        <f t="shared" si="346"/>
        <v>-1.8382352941176471E-2</v>
      </c>
      <c r="T1393" s="64">
        <f t="shared" si="347"/>
        <v>-9.157509157509125E-3</v>
      </c>
    </row>
    <row r="1394" spans="1:20" s="64" customFormat="1" ht="13">
      <c r="A1394" s="426">
        <v>41484</v>
      </c>
      <c r="B1394" s="228">
        <v>1075</v>
      </c>
      <c r="C1394" s="293">
        <v>1864</v>
      </c>
      <c r="D1394" s="228">
        <v>1090</v>
      </c>
      <c r="E1394" s="228">
        <v>919</v>
      </c>
      <c r="F1394" s="228">
        <v>534</v>
      </c>
      <c r="H1394" s="233">
        <f t="shared" si="337"/>
        <v>0.15219721329046088</v>
      </c>
      <c r="I1394" s="233">
        <f t="shared" si="338"/>
        <v>0.54177005789909016</v>
      </c>
      <c r="J1394" s="233">
        <f t="shared" si="339"/>
        <v>5.7225994180407372E-2</v>
      </c>
      <c r="K1394" s="233">
        <f t="shared" si="340"/>
        <v>-0.1403180542563143</v>
      </c>
      <c r="L1394" s="233">
        <f t="shared" si="341"/>
        <v>-0.11295681063122924</v>
      </c>
      <c r="N1394" s="233">
        <f t="shared" si="342"/>
        <v>-5.2863436123348019E-2</v>
      </c>
      <c r="O1394" s="233">
        <f t="shared" si="343"/>
        <v>-5.7633973710819006E-2</v>
      </c>
      <c r="P1394" s="233">
        <f t="shared" si="344"/>
        <v>-6.8376068376068383E-2</v>
      </c>
      <c r="Q1394" s="233">
        <f t="shared" si="345"/>
        <v>1.8847006651884702E-2</v>
      </c>
      <c r="R1394" s="233">
        <f t="shared" si="346"/>
        <v>-1.2939001848428836E-2</v>
      </c>
      <c r="T1394" s="64">
        <f t="shared" si="347"/>
        <v>-6.4695009242143886E-3</v>
      </c>
    </row>
    <row r="1395" spans="1:20" s="64" customFormat="1" ht="13">
      <c r="A1395" s="426">
        <v>41485</v>
      </c>
      <c r="B1395" s="228">
        <v>1067</v>
      </c>
      <c r="C1395" s="293">
        <v>1856</v>
      </c>
      <c r="D1395" s="228">
        <v>1075</v>
      </c>
      <c r="E1395" s="228">
        <v>916</v>
      </c>
      <c r="F1395" s="228">
        <v>532</v>
      </c>
      <c r="H1395" s="233">
        <f t="shared" si="337"/>
        <v>0.16612021857923498</v>
      </c>
      <c r="I1395" s="233">
        <f t="shared" si="338"/>
        <v>0.54666666666666663</v>
      </c>
      <c r="J1395" s="233">
        <f t="shared" si="339"/>
        <v>6.4356435643564358E-2</v>
      </c>
      <c r="K1395" s="233">
        <f t="shared" si="340"/>
        <v>-0.12511938872970391</v>
      </c>
      <c r="L1395" s="233">
        <f t="shared" si="341"/>
        <v>-0.10286677908937605</v>
      </c>
      <c r="N1395" s="233">
        <f t="shared" si="342"/>
        <v>-5.3238686779059449E-2</v>
      </c>
      <c r="O1395" s="233">
        <f t="shared" si="343"/>
        <v>-5.112474437627812E-2</v>
      </c>
      <c r="P1395" s="233">
        <f t="shared" si="344"/>
        <v>-7.2476272648835202E-2</v>
      </c>
      <c r="Q1395" s="233">
        <f t="shared" si="345"/>
        <v>9.9228224917309819E-3</v>
      </c>
      <c r="R1395" s="233">
        <f t="shared" si="346"/>
        <v>-1.2987012987012988E-2</v>
      </c>
      <c r="T1395" s="64">
        <f t="shared" si="347"/>
        <v>-7.4418604651163012E-3</v>
      </c>
    </row>
    <row r="1396" spans="1:20" s="64" customFormat="1" ht="13">
      <c r="A1396" s="426">
        <v>41486</v>
      </c>
      <c r="B1396" s="228">
        <v>1062</v>
      </c>
      <c r="C1396" s="293">
        <v>1881</v>
      </c>
      <c r="D1396" s="228">
        <v>1057</v>
      </c>
      <c r="E1396" s="228">
        <v>912</v>
      </c>
      <c r="F1396" s="228">
        <v>531</v>
      </c>
      <c r="H1396" s="233">
        <f t="shared" si="337"/>
        <v>0.18394648829431437</v>
      </c>
      <c r="I1396" s="233">
        <f t="shared" si="338"/>
        <v>0.57537688442211055</v>
      </c>
      <c r="J1396" s="233">
        <f t="shared" si="339"/>
        <v>7.637474541751528E-2</v>
      </c>
      <c r="K1396" s="233">
        <f t="shared" si="340"/>
        <v>-0.11627906976744186</v>
      </c>
      <c r="L1396" s="233">
        <f t="shared" si="341"/>
        <v>-8.4482758620689657E-2</v>
      </c>
      <c r="N1396" s="233">
        <f t="shared" si="342"/>
        <v>-4.9239033124440466E-2</v>
      </c>
      <c r="O1396" s="233">
        <f t="shared" si="343"/>
        <v>-2.8409090909090908E-2</v>
      </c>
      <c r="P1396" s="233">
        <f t="shared" si="344"/>
        <v>-7.6855895196506555E-2</v>
      </c>
      <c r="Q1396" s="233">
        <f t="shared" si="345"/>
        <v>-2.1881838074398249E-3</v>
      </c>
      <c r="R1396" s="233">
        <f t="shared" si="346"/>
        <v>-1.4842300556586271E-2</v>
      </c>
      <c r="T1396" s="64">
        <f t="shared" si="347"/>
        <v>-4.6860356138707093E-3</v>
      </c>
    </row>
    <row r="1397" spans="1:20" s="64" customFormat="1" ht="13">
      <c r="A1397" s="426">
        <v>41487</v>
      </c>
      <c r="B1397" s="228">
        <v>1066</v>
      </c>
      <c r="C1397" s="293">
        <v>1935</v>
      </c>
      <c r="D1397" s="228">
        <v>1041</v>
      </c>
      <c r="E1397" s="228">
        <v>909</v>
      </c>
      <c r="F1397" s="228">
        <v>530</v>
      </c>
      <c r="H1397" s="233">
        <f t="shared" si="337"/>
        <v>0.21412300683371299</v>
      </c>
      <c r="I1397" s="233">
        <f t="shared" si="338"/>
        <v>0.63844199830651993</v>
      </c>
      <c r="J1397" s="233">
        <f t="shared" si="339"/>
        <v>9.1194968553459113E-2</v>
      </c>
      <c r="K1397" s="233">
        <f t="shared" si="340"/>
        <v>-0.11143695014662756</v>
      </c>
      <c r="L1397" s="233">
        <f t="shared" si="341"/>
        <v>-7.0175438596491224E-2</v>
      </c>
      <c r="N1397" s="233">
        <f t="shared" si="342"/>
        <v>-2.3809523809523808E-2</v>
      </c>
      <c r="O1397" s="233">
        <f t="shared" si="343"/>
        <v>2.3809523809523808E-2</v>
      </c>
      <c r="P1397" s="233">
        <f t="shared" si="344"/>
        <v>-7.3018699910952806E-2</v>
      </c>
      <c r="Q1397" s="233">
        <f t="shared" si="345"/>
        <v>-8.7241003271537627E-3</v>
      </c>
      <c r="R1397" s="233">
        <f t="shared" si="346"/>
        <v>-9.3457943925233638E-3</v>
      </c>
      <c r="T1397" s="64">
        <f t="shared" si="347"/>
        <v>3.7664783427495685E-3</v>
      </c>
    </row>
    <row r="1398" spans="1:20" s="64" customFormat="1" ht="13">
      <c r="A1398" s="426">
        <v>41488</v>
      </c>
      <c r="B1398" s="228">
        <v>1065</v>
      </c>
      <c r="C1398" s="293">
        <v>1950</v>
      </c>
      <c r="D1398" s="228">
        <v>1021</v>
      </c>
      <c r="E1398" s="228">
        <v>908</v>
      </c>
      <c r="F1398" s="228">
        <v>529</v>
      </c>
      <c r="H1398" s="233">
        <f t="shared" si="337"/>
        <v>0.23693379790940766</v>
      </c>
      <c r="I1398" s="233">
        <f t="shared" si="338"/>
        <v>0.65534804753820031</v>
      </c>
      <c r="J1398" s="233">
        <f t="shared" si="339"/>
        <v>9.6670247046186902E-2</v>
      </c>
      <c r="K1398" s="233">
        <f t="shared" si="340"/>
        <v>-0.100990099009901</v>
      </c>
      <c r="L1398" s="233">
        <f t="shared" si="341"/>
        <v>-5.197132616487455E-2</v>
      </c>
      <c r="N1398" s="233">
        <f t="shared" si="342"/>
        <v>-1.5711645101663587E-2</v>
      </c>
      <c r="O1398" s="233">
        <f t="shared" si="343"/>
        <v>4.1110517885744796E-2</v>
      </c>
      <c r="P1398" s="233">
        <f t="shared" si="344"/>
        <v>-7.5181159420289856E-2</v>
      </c>
      <c r="Q1398" s="233">
        <f t="shared" si="345"/>
        <v>-9.8146128680479828E-3</v>
      </c>
      <c r="R1398" s="233">
        <f t="shared" si="346"/>
        <v>-9.3632958801498131E-3</v>
      </c>
      <c r="T1398" s="64">
        <f t="shared" si="347"/>
        <v>-9.3808630393998893E-4</v>
      </c>
    </row>
    <row r="1399" spans="1:20" s="64" customFormat="1" ht="13">
      <c r="A1399" s="426">
        <v>41491</v>
      </c>
      <c r="B1399" s="228">
        <v>1058</v>
      </c>
      <c r="C1399" s="293">
        <v>1939</v>
      </c>
      <c r="D1399" s="228">
        <v>1009</v>
      </c>
      <c r="E1399" s="228">
        <v>908</v>
      </c>
      <c r="F1399" s="228">
        <v>527</v>
      </c>
      <c r="H1399" s="233">
        <f t="shared" si="337"/>
        <v>0.24178403755868544</v>
      </c>
      <c r="I1399" s="233">
        <f t="shared" si="338"/>
        <v>0.61583333333333334</v>
      </c>
      <c r="J1399" s="233">
        <f t="shared" si="339"/>
        <v>0.10879120879120879</v>
      </c>
      <c r="K1399" s="233">
        <f t="shared" si="340"/>
        <v>-8.7437185929648248E-2</v>
      </c>
      <c r="L1399" s="233">
        <f t="shared" si="341"/>
        <v>-4.5289855072463768E-2</v>
      </c>
      <c r="N1399" s="233">
        <f t="shared" si="342"/>
        <v>-1.5813953488372091E-2</v>
      </c>
      <c r="O1399" s="233">
        <f t="shared" si="343"/>
        <v>4.0236051502145924E-2</v>
      </c>
      <c r="P1399" s="233">
        <f t="shared" si="344"/>
        <v>-7.4311926605504591E-2</v>
      </c>
      <c r="Q1399" s="233">
        <f t="shared" si="345"/>
        <v>-1.1969532100108813E-2</v>
      </c>
      <c r="R1399" s="233">
        <f t="shared" si="346"/>
        <v>-1.3108614232209739E-2</v>
      </c>
      <c r="T1399" s="64">
        <f t="shared" si="347"/>
        <v>-6.5727699530516714E-3</v>
      </c>
    </row>
    <row r="1400" spans="1:20" s="64" customFormat="1" ht="13">
      <c r="A1400" s="426">
        <v>41492</v>
      </c>
      <c r="B1400" s="228">
        <v>1046</v>
      </c>
      <c r="C1400" s="293">
        <v>1907</v>
      </c>
      <c r="D1400" s="228">
        <v>992</v>
      </c>
      <c r="E1400" s="228">
        <v>907</v>
      </c>
      <c r="F1400" s="228">
        <v>526</v>
      </c>
      <c r="H1400" s="233">
        <f t="shared" si="337"/>
        <v>0.24080664294187426</v>
      </c>
      <c r="I1400" s="233">
        <f t="shared" si="338"/>
        <v>0.57084019769357497</v>
      </c>
      <c r="J1400" s="233">
        <f t="shared" si="339"/>
        <v>0.1146067415730337</v>
      </c>
      <c r="K1400" s="233">
        <f t="shared" si="340"/>
        <v>-7.637474541751528E-2</v>
      </c>
      <c r="L1400" s="233">
        <f t="shared" si="341"/>
        <v>-3.3088235294117647E-2</v>
      </c>
      <c r="N1400" s="233">
        <f t="shared" si="342"/>
        <v>-1.9681349578256794E-2</v>
      </c>
      <c r="O1400" s="233">
        <f t="shared" si="343"/>
        <v>2.7478448275862068E-2</v>
      </c>
      <c r="P1400" s="233">
        <f t="shared" si="344"/>
        <v>-7.7209302325581389E-2</v>
      </c>
      <c r="Q1400" s="233">
        <f t="shared" si="345"/>
        <v>-9.8253275109170309E-3</v>
      </c>
      <c r="R1400" s="233">
        <f t="shared" si="346"/>
        <v>-1.1278195488721804E-2</v>
      </c>
      <c r="T1400" s="64">
        <f t="shared" si="347"/>
        <v>-1.1342155009451793E-2</v>
      </c>
    </row>
    <row r="1401" spans="1:20" s="64" customFormat="1" ht="13">
      <c r="A1401" s="426">
        <v>41493</v>
      </c>
      <c r="B1401" s="228">
        <v>1024</v>
      </c>
      <c r="C1401" s="293">
        <v>1853</v>
      </c>
      <c r="D1401" s="228">
        <v>977</v>
      </c>
      <c r="E1401" s="228">
        <v>911</v>
      </c>
      <c r="F1401" s="228">
        <v>525</v>
      </c>
      <c r="H1401" s="233">
        <f t="shared" si="337"/>
        <v>0.22488038277511962</v>
      </c>
      <c r="I1401" s="233">
        <f t="shared" si="338"/>
        <v>0.49797898140662894</v>
      </c>
      <c r="J1401" s="233">
        <f t="shared" si="339"/>
        <v>0.12557603686635946</v>
      </c>
      <c r="K1401" s="233">
        <f t="shared" si="340"/>
        <v>-5.6935817805383024E-2</v>
      </c>
      <c r="L1401" s="233">
        <f t="shared" si="341"/>
        <v>-2.5974025974025976E-2</v>
      </c>
      <c r="N1401" s="233">
        <f t="shared" si="342"/>
        <v>-3.5781544256120526E-2</v>
      </c>
      <c r="O1401" s="233">
        <f t="shared" si="343"/>
        <v>-1.4885699096225412E-2</v>
      </c>
      <c r="P1401" s="233">
        <f t="shared" si="344"/>
        <v>-7.5685903500473037E-2</v>
      </c>
      <c r="Q1401" s="233">
        <f t="shared" si="345"/>
        <v>-1.0964912280701754E-3</v>
      </c>
      <c r="R1401" s="233">
        <f t="shared" si="346"/>
        <v>-1.1299435028248588E-2</v>
      </c>
      <c r="T1401" s="64">
        <f t="shared" si="347"/>
        <v>-2.1032504780114758E-2</v>
      </c>
    </row>
    <row r="1402" spans="1:20" s="64" customFormat="1" ht="13">
      <c r="A1402" s="426">
        <v>41494</v>
      </c>
      <c r="B1402" s="228">
        <v>1012</v>
      </c>
      <c r="C1402" s="293">
        <v>1829</v>
      </c>
      <c r="D1402" s="228">
        <v>962</v>
      </c>
      <c r="E1402" s="228">
        <v>913</v>
      </c>
      <c r="F1402" s="228">
        <v>522</v>
      </c>
      <c r="H1402" s="233">
        <f t="shared" si="337"/>
        <v>0.24630541871921183</v>
      </c>
      <c r="I1402" s="233">
        <f t="shared" si="338"/>
        <v>0.51910299003322258</v>
      </c>
      <c r="J1402" s="233">
        <f t="shared" si="339"/>
        <v>0.14523809523809525</v>
      </c>
      <c r="K1402" s="233">
        <f t="shared" si="340"/>
        <v>-3.4883720930232558E-2</v>
      </c>
      <c r="L1402" s="233">
        <f t="shared" si="341"/>
        <v>-2.9739776951672861E-2</v>
      </c>
      <c r="N1402" s="233">
        <f t="shared" si="342"/>
        <v>-5.0656660412757973E-2</v>
      </c>
      <c r="O1402" s="233">
        <f t="shared" si="343"/>
        <v>-5.478036175710594E-2</v>
      </c>
      <c r="P1402" s="233">
        <f t="shared" si="344"/>
        <v>-7.5888568683957727E-2</v>
      </c>
      <c r="Q1402" s="233">
        <f t="shared" si="345"/>
        <v>4.4004400440044002E-3</v>
      </c>
      <c r="R1402" s="233">
        <f t="shared" si="346"/>
        <v>-1.509433962264151E-2</v>
      </c>
      <c r="T1402" s="64">
        <f t="shared" si="347"/>
        <v>-1.171875E-2</v>
      </c>
    </row>
    <row r="1403" spans="1:20" s="64" customFormat="1" ht="13">
      <c r="A1403" s="426">
        <v>41495</v>
      </c>
      <c r="B1403" s="228">
        <v>1001</v>
      </c>
      <c r="C1403" s="293">
        <v>1813</v>
      </c>
      <c r="D1403" s="228">
        <v>948</v>
      </c>
      <c r="E1403" s="228">
        <v>911</v>
      </c>
      <c r="F1403" s="228">
        <v>521</v>
      </c>
      <c r="H1403" s="233">
        <f t="shared" si="337"/>
        <v>0.26708860759493669</v>
      </c>
      <c r="I1403" s="233">
        <f t="shared" si="338"/>
        <v>0.52097315436241609</v>
      </c>
      <c r="J1403" s="233">
        <f t="shared" si="339"/>
        <v>0.15188335358444716</v>
      </c>
      <c r="K1403" s="233">
        <f t="shared" si="340"/>
        <v>5.5187637969094927E-3</v>
      </c>
      <c r="L1403" s="233">
        <f t="shared" si="341"/>
        <v>-2.6168224299065422E-2</v>
      </c>
      <c r="N1403" s="233">
        <f t="shared" si="342"/>
        <v>-6.0093896713615022E-2</v>
      </c>
      <c r="O1403" s="233">
        <f t="shared" si="343"/>
        <v>-7.0256410256410259E-2</v>
      </c>
      <c r="P1403" s="233">
        <f t="shared" si="344"/>
        <v>-7.1498530852105779E-2</v>
      </c>
      <c r="Q1403" s="233">
        <f t="shared" si="345"/>
        <v>3.3039647577092512E-3</v>
      </c>
      <c r="R1403" s="233">
        <f t="shared" si="346"/>
        <v>-1.5122873345935728E-2</v>
      </c>
      <c r="T1403" s="64">
        <f t="shared" si="347"/>
        <v>-1.0869565217391353E-2</v>
      </c>
    </row>
    <row r="1404" spans="1:20" s="64" customFormat="1" ht="13">
      <c r="A1404" s="426">
        <v>41498</v>
      </c>
      <c r="B1404" s="228">
        <v>996</v>
      </c>
      <c r="C1404" s="293">
        <v>1805</v>
      </c>
      <c r="D1404" s="228">
        <v>940</v>
      </c>
      <c r="E1404" s="228">
        <v>910</v>
      </c>
      <c r="F1404" s="228">
        <v>518</v>
      </c>
      <c r="H1404" s="233">
        <f t="shared" si="337"/>
        <v>0.2868217054263566</v>
      </c>
      <c r="I1404" s="233">
        <f t="shared" si="338"/>
        <v>0.54405474764756201</v>
      </c>
      <c r="J1404" s="233">
        <f t="shared" si="339"/>
        <v>0.15479115479115479</v>
      </c>
      <c r="K1404" s="233">
        <f t="shared" si="340"/>
        <v>2.7088036117381489E-2</v>
      </c>
      <c r="L1404" s="233">
        <f t="shared" si="341"/>
        <v>-2.4482109227871938E-2</v>
      </c>
      <c r="N1404" s="233">
        <f t="shared" si="342"/>
        <v>-5.8601134215500943E-2</v>
      </c>
      <c r="O1404" s="233">
        <f t="shared" si="343"/>
        <v>-6.9107787519339867E-2</v>
      </c>
      <c r="P1404" s="233">
        <f t="shared" si="344"/>
        <v>-6.8384539147670967E-2</v>
      </c>
      <c r="Q1404" s="233">
        <f t="shared" si="345"/>
        <v>2.2026431718061676E-3</v>
      </c>
      <c r="R1404" s="233">
        <f t="shared" si="346"/>
        <v>-1.7077798861480076E-2</v>
      </c>
      <c r="T1404" s="64">
        <f t="shared" si="347"/>
        <v>-4.9950049950050479E-3</v>
      </c>
    </row>
    <row r="1405" spans="1:20" s="64" customFormat="1" ht="13">
      <c r="A1405" s="426">
        <v>41499</v>
      </c>
      <c r="B1405" s="228">
        <v>1007</v>
      </c>
      <c r="C1405" s="293">
        <v>1846</v>
      </c>
      <c r="D1405" s="228">
        <v>933</v>
      </c>
      <c r="E1405" s="228">
        <v>909</v>
      </c>
      <c r="F1405" s="228">
        <v>516</v>
      </c>
      <c r="H1405" s="233">
        <f t="shared" si="337"/>
        <v>0.31806282722513091</v>
      </c>
      <c r="I1405" s="233">
        <f t="shared" si="338"/>
        <v>0.59412780656303976</v>
      </c>
      <c r="J1405" s="233">
        <f t="shared" si="339"/>
        <v>0.16044776119402984</v>
      </c>
      <c r="K1405" s="233">
        <f t="shared" si="340"/>
        <v>3.6488027366020526E-2</v>
      </c>
      <c r="L1405" s="233">
        <f t="shared" si="341"/>
        <v>-1.338432122370937E-2</v>
      </c>
      <c r="N1405" s="233">
        <f t="shared" si="342"/>
        <v>-3.7284894837476101E-2</v>
      </c>
      <c r="O1405" s="233">
        <f t="shared" si="343"/>
        <v>-3.1987414787624541E-2</v>
      </c>
      <c r="P1405" s="233">
        <f t="shared" si="344"/>
        <v>-5.9475806451612906E-2</v>
      </c>
      <c r="Q1405" s="233">
        <f t="shared" si="345"/>
        <v>2.205071664829107E-3</v>
      </c>
      <c r="R1405" s="233">
        <f t="shared" si="346"/>
        <v>-1.9011406844106463E-2</v>
      </c>
      <c r="T1405" s="64">
        <f t="shared" si="347"/>
        <v>1.1044176706827225E-2</v>
      </c>
    </row>
    <row r="1406" spans="1:20" s="64" customFormat="1" ht="13">
      <c r="A1406" s="426">
        <v>41500</v>
      </c>
      <c r="B1406" s="228">
        <v>1060</v>
      </c>
      <c r="C1406" s="293">
        <v>2021</v>
      </c>
      <c r="D1406" s="228">
        <v>928</v>
      </c>
      <c r="E1406" s="228">
        <v>910</v>
      </c>
      <c r="F1406" s="228">
        <v>518</v>
      </c>
      <c r="H1406" s="233">
        <f t="shared" si="337"/>
        <v>0.41333333333333333</v>
      </c>
      <c r="I1406" s="233">
        <f t="shared" si="338"/>
        <v>0.76198779424585872</v>
      </c>
      <c r="J1406" s="233">
        <f t="shared" si="339"/>
        <v>0.15566625155666253</v>
      </c>
      <c r="K1406" s="233">
        <f t="shared" si="340"/>
        <v>5.2023121387283239E-2</v>
      </c>
      <c r="L1406" s="233">
        <f t="shared" si="341"/>
        <v>1.171875E-2</v>
      </c>
      <c r="N1406" s="233">
        <f t="shared" si="342"/>
        <v>3.515625E-2</v>
      </c>
      <c r="O1406" s="233">
        <f t="shared" si="343"/>
        <v>9.0663788451160285E-2</v>
      </c>
      <c r="P1406" s="233">
        <f t="shared" si="344"/>
        <v>-5.015353121801433E-2</v>
      </c>
      <c r="Q1406" s="233">
        <f t="shared" si="345"/>
        <v>-1.0976948408342481E-3</v>
      </c>
      <c r="R1406" s="233">
        <f t="shared" si="346"/>
        <v>-1.3333333333333334E-2</v>
      </c>
      <c r="T1406" s="64">
        <f t="shared" si="347"/>
        <v>5.2631578947368363E-2</v>
      </c>
    </row>
    <row r="1407" spans="1:20" s="64" customFormat="1" ht="13">
      <c r="A1407" s="426">
        <v>41501</v>
      </c>
      <c r="B1407" s="228">
        <v>1091</v>
      </c>
      <c r="C1407" s="293">
        <v>2099</v>
      </c>
      <c r="D1407" s="228">
        <v>926</v>
      </c>
      <c r="E1407" s="228">
        <v>913</v>
      </c>
      <c r="F1407" s="228">
        <v>517</v>
      </c>
      <c r="H1407" s="233">
        <f t="shared" si="337"/>
        <v>0.49862637362637363</v>
      </c>
      <c r="I1407" s="233">
        <f t="shared" si="338"/>
        <v>0.87410714285714286</v>
      </c>
      <c r="J1407" s="233">
        <f t="shared" si="339"/>
        <v>0.1560549313358302</v>
      </c>
      <c r="K1407" s="233">
        <f t="shared" si="340"/>
        <v>6.6588785046728965E-2</v>
      </c>
      <c r="L1407" s="233">
        <f t="shared" si="341"/>
        <v>2.1739130434782608E-2</v>
      </c>
      <c r="N1407" s="233">
        <f t="shared" si="342"/>
        <v>7.8063241106719361E-2</v>
      </c>
      <c r="O1407" s="233">
        <f t="shared" si="343"/>
        <v>0.14762165117550574</v>
      </c>
      <c r="P1407" s="233">
        <f t="shared" si="344"/>
        <v>-3.7422037422037424E-2</v>
      </c>
      <c r="Q1407" s="233">
        <f t="shared" si="345"/>
        <v>0</v>
      </c>
      <c r="R1407" s="233">
        <f t="shared" si="346"/>
        <v>-9.5785440613026813E-3</v>
      </c>
      <c r="T1407" s="64">
        <f t="shared" si="347"/>
        <v>2.9245283018867863E-2</v>
      </c>
    </row>
    <row r="1408" spans="1:20" s="64" customFormat="1" ht="13">
      <c r="A1408" s="426">
        <v>41502</v>
      </c>
      <c r="B1408" s="228">
        <v>1102</v>
      </c>
      <c r="C1408" s="293">
        <v>2112</v>
      </c>
      <c r="D1408" s="228">
        <v>923</v>
      </c>
      <c r="E1408" s="228">
        <v>916</v>
      </c>
      <c r="F1408" s="228">
        <v>517</v>
      </c>
      <c r="H1408" s="233">
        <f t="shared" si="337"/>
        <v>0.53055555555555556</v>
      </c>
      <c r="I1408" s="233">
        <f t="shared" si="338"/>
        <v>0.91131221719457012</v>
      </c>
      <c r="J1408" s="233">
        <f t="shared" si="339"/>
        <v>0.1523096129837703</v>
      </c>
      <c r="K1408" s="233">
        <f t="shared" si="340"/>
        <v>8.146399055489964E-2</v>
      </c>
      <c r="L1408" s="233">
        <f t="shared" si="341"/>
        <v>2.9880478087649404E-2</v>
      </c>
      <c r="N1408" s="233">
        <f t="shared" si="342"/>
        <v>0.1008991008991009</v>
      </c>
      <c r="O1408" s="233">
        <f t="shared" si="343"/>
        <v>0.1649200220628792</v>
      </c>
      <c r="P1408" s="233">
        <f t="shared" si="344"/>
        <v>-2.6371308016877638E-2</v>
      </c>
      <c r="Q1408" s="233">
        <f t="shared" si="345"/>
        <v>5.4884742041712408E-3</v>
      </c>
      <c r="R1408" s="233">
        <f t="shared" si="346"/>
        <v>-7.677543186180422E-3</v>
      </c>
      <c r="T1408" s="64">
        <f t="shared" si="347"/>
        <v>1.0082493125572967E-2</v>
      </c>
    </row>
    <row r="1409" spans="1:20" s="64" customFormat="1" ht="13">
      <c r="A1409" s="426">
        <v>41505</v>
      </c>
      <c r="B1409" s="228">
        <v>1115</v>
      </c>
      <c r="C1409" s="293">
        <v>2140</v>
      </c>
      <c r="D1409" s="228">
        <v>917</v>
      </c>
      <c r="E1409" s="228">
        <v>917</v>
      </c>
      <c r="F1409" s="228">
        <v>519</v>
      </c>
      <c r="H1409" s="233">
        <f t="shared" si="337"/>
        <v>0.56162464985994398</v>
      </c>
      <c r="I1409" s="233">
        <f t="shared" si="338"/>
        <v>0.954337899543379</v>
      </c>
      <c r="J1409" s="233">
        <f t="shared" si="339"/>
        <v>0.13771712158808933</v>
      </c>
      <c r="K1409" s="233">
        <f t="shared" si="340"/>
        <v>9.0368608799048747E-2</v>
      </c>
      <c r="L1409" s="233">
        <f t="shared" si="341"/>
        <v>4.6370967741935484E-2</v>
      </c>
      <c r="N1409" s="233">
        <f t="shared" si="342"/>
        <v>0.11947791164658635</v>
      </c>
      <c r="O1409" s="233">
        <f t="shared" si="343"/>
        <v>0.18559556786703602</v>
      </c>
      <c r="P1409" s="233">
        <f t="shared" si="344"/>
        <v>-2.4468085106382979E-2</v>
      </c>
      <c r="Q1409" s="233">
        <f t="shared" si="345"/>
        <v>7.6923076923076927E-3</v>
      </c>
      <c r="R1409" s="233">
        <f t="shared" si="346"/>
        <v>1.9305019305019305E-3</v>
      </c>
      <c r="T1409" s="64">
        <f t="shared" si="347"/>
        <v>1.1796733212341204E-2</v>
      </c>
    </row>
    <row r="1410" spans="1:20" s="64" customFormat="1" ht="13">
      <c r="A1410" s="426">
        <v>41506</v>
      </c>
      <c r="B1410" s="228">
        <v>1145</v>
      </c>
      <c r="C1410" s="293">
        <v>2218</v>
      </c>
      <c r="D1410" s="228">
        <v>912</v>
      </c>
      <c r="E1410" s="228">
        <v>919</v>
      </c>
      <c r="F1410" s="228">
        <v>520</v>
      </c>
      <c r="H1410" s="233">
        <f t="shared" si="337"/>
        <v>0.61040787623066106</v>
      </c>
      <c r="I1410" s="233">
        <f t="shared" si="338"/>
        <v>1.0404783808647655</v>
      </c>
      <c r="J1410" s="233">
        <f t="shared" si="339"/>
        <v>0.11355311355311355</v>
      </c>
      <c r="K1410" s="233">
        <f t="shared" si="340"/>
        <v>9.6658711217183765E-2</v>
      </c>
      <c r="L1410" s="233">
        <f t="shared" si="341"/>
        <v>6.1224489795918366E-2</v>
      </c>
      <c r="N1410" s="233">
        <f t="shared" si="342"/>
        <v>0.13704071499503476</v>
      </c>
      <c r="O1410" s="233">
        <f t="shared" si="343"/>
        <v>0.20151679306608883</v>
      </c>
      <c r="P1410" s="233">
        <f t="shared" si="344"/>
        <v>-2.2508038585209004E-2</v>
      </c>
      <c r="Q1410" s="233">
        <f t="shared" si="345"/>
        <v>1.1001100110011002E-2</v>
      </c>
      <c r="R1410" s="233">
        <f t="shared" si="346"/>
        <v>7.7519379844961239E-3</v>
      </c>
      <c r="T1410" s="64">
        <f t="shared" si="347"/>
        <v>2.6905829596412634E-2</v>
      </c>
    </row>
    <row r="1411" spans="1:20" s="64" customFormat="1" ht="13">
      <c r="A1411" s="426">
        <v>41507</v>
      </c>
      <c r="B1411" s="228">
        <v>1156</v>
      </c>
      <c r="C1411" s="293">
        <v>2268</v>
      </c>
      <c r="D1411" s="228">
        <v>905</v>
      </c>
      <c r="E1411" s="228">
        <v>920</v>
      </c>
      <c r="F1411" s="228">
        <v>522</v>
      </c>
      <c r="H1411" s="233">
        <f t="shared" si="337"/>
        <v>0.63046544428772922</v>
      </c>
      <c r="I1411" s="233">
        <f t="shared" si="338"/>
        <v>1.0961182994454715</v>
      </c>
      <c r="J1411" s="233">
        <f t="shared" si="339"/>
        <v>8.6434573829531819E-2</v>
      </c>
      <c r="K1411" s="233">
        <f t="shared" si="340"/>
        <v>0.10444177671068428</v>
      </c>
      <c r="L1411" s="233">
        <f t="shared" si="341"/>
        <v>7.628865979381444E-2</v>
      </c>
      <c r="N1411" s="233">
        <f t="shared" si="342"/>
        <v>9.056603773584905E-2</v>
      </c>
      <c r="O1411" s="233">
        <f t="shared" si="343"/>
        <v>0.12221672439386443</v>
      </c>
      <c r="P1411" s="233">
        <f t="shared" si="344"/>
        <v>-2.4784482758620691E-2</v>
      </c>
      <c r="Q1411" s="233">
        <f t="shared" si="345"/>
        <v>1.098901098901099E-2</v>
      </c>
      <c r="R1411" s="233">
        <f t="shared" si="346"/>
        <v>7.7220077220077222E-3</v>
      </c>
      <c r="T1411" s="64">
        <f t="shared" si="347"/>
        <v>9.6069868995634078E-3</v>
      </c>
    </row>
    <row r="1412" spans="1:20" s="64" customFormat="1" ht="13">
      <c r="A1412" s="426">
        <v>41508</v>
      </c>
      <c r="B1412" s="228">
        <v>1158</v>
      </c>
      <c r="C1412" s="293">
        <v>2284</v>
      </c>
      <c r="D1412" s="228">
        <v>904</v>
      </c>
      <c r="E1412" s="228">
        <v>925</v>
      </c>
      <c r="F1412" s="228">
        <v>525</v>
      </c>
      <c r="H1412" s="233">
        <f t="shared" si="337"/>
        <v>0.6264044943820225</v>
      </c>
      <c r="I1412" s="233">
        <f t="shared" si="338"/>
        <v>1.0934922089825847</v>
      </c>
      <c r="J1412" s="233">
        <f t="shared" si="339"/>
        <v>7.2360616844602613E-2</v>
      </c>
      <c r="K1412" s="233">
        <f t="shared" si="340"/>
        <v>0.11044417767106843</v>
      </c>
      <c r="L1412" s="233">
        <f t="shared" si="341"/>
        <v>9.1476091476091481E-2</v>
      </c>
      <c r="N1412" s="233">
        <f t="shared" si="342"/>
        <v>6.1411549037580199E-2</v>
      </c>
      <c r="O1412" s="233">
        <f t="shared" si="343"/>
        <v>8.8137208194378272E-2</v>
      </c>
      <c r="P1412" s="233">
        <f t="shared" si="344"/>
        <v>-2.3758099352051837E-2</v>
      </c>
      <c r="Q1412" s="233">
        <f t="shared" si="345"/>
        <v>1.3143483023001095E-2</v>
      </c>
      <c r="R1412" s="233">
        <f t="shared" si="346"/>
        <v>1.5473887814313346E-2</v>
      </c>
      <c r="T1412" s="64">
        <f t="shared" si="347"/>
        <v>1.7301038062282892E-3</v>
      </c>
    </row>
    <row r="1413" spans="1:20" s="64" customFormat="1" ht="13">
      <c r="A1413" s="426">
        <v>41509</v>
      </c>
      <c r="B1413" s="228">
        <v>1165</v>
      </c>
      <c r="C1413" s="293">
        <v>2312</v>
      </c>
      <c r="D1413" s="228">
        <v>903</v>
      </c>
      <c r="E1413" s="228">
        <v>927</v>
      </c>
      <c r="F1413" s="228">
        <v>528</v>
      </c>
      <c r="H1413" s="233">
        <f t="shared" si="337"/>
        <v>0.62937062937062938</v>
      </c>
      <c r="I1413" s="233">
        <f t="shared" si="338"/>
        <v>1.0961015412511332</v>
      </c>
      <c r="J1413" s="233">
        <f t="shared" si="339"/>
        <v>7.4999999999999997E-2</v>
      </c>
      <c r="K1413" s="233">
        <f t="shared" si="340"/>
        <v>9.70414201183432E-2</v>
      </c>
      <c r="L1413" s="233">
        <f t="shared" si="341"/>
        <v>0.1069182389937107</v>
      </c>
      <c r="N1413" s="233">
        <f t="shared" si="342"/>
        <v>5.7168784029038112E-2</v>
      </c>
      <c r="O1413" s="233">
        <f t="shared" si="343"/>
        <v>9.4696969696969696E-2</v>
      </c>
      <c r="P1413" s="233">
        <f t="shared" si="344"/>
        <v>-2.1668472372697724E-2</v>
      </c>
      <c r="Q1413" s="233">
        <f t="shared" si="345"/>
        <v>1.2008733624454149E-2</v>
      </c>
      <c r="R1413" s="233">
        <f t="shared" si="346"/>
        <v>2.1276595744680851E-2</v>
      </c>
      <c r="T1413" s="64">
        <f t="shared" si="347"/>
        <v>6.044905008635526E-3</v>
      </c>
    </row>
    <row r="1414" spans="1:20" s="64" customFormat="1" ht="13">
      <c r="A1414" s="426">
        <v>41513</v>
      </c>
      <c r="B1414" s="228">
        <v>1169</v>
      </c>
      <c r="C1414" s="293">
        <v>2335</v>
      </c>
      <c r="D1414" s="228">
        <v>904</v>
      </c>
      <c r="E1414" s="228">
        <v>929</v>
      </c>
      <c r="F1414" s="228">
        <v>531</v>
      </c>
      <c r="H1414" s="233">
        <f t="shared" si="337"/>
        <v>0.63040446304044628</v>
      </c>
      <c r="I1414" s="233">
        <f t="shared" si="338"/>
        <v>1.0774021352313168</v>
      </c>
      <c r="J1414" s="233">
        <f t="shared" si="339"/>
        <v>9.1787439613526575E-2</v>
      </c>
      <c r="K1414" s="233">
        <f t="shared" si="340"/>
        <v>8.9097303634232128E-2</v>
      </c>
      <c r="L1414" s="233">
        <f t="shared" si="341"/>
        <v>0.12025316455696203</v>
      </c>
      <c r="N1414" s="233">
        <f t="shared" si="342"/>
        <v>4.8430493273542603E-2</v>
      </c>
      <c r="O1414" s="233">
        <f t="shared" si="343"/>
        <v>9.11214953271028E-2</v>
      </c>
      <c r="P1414" s="233">
        <f t="shared" si="344"/>
        <v>-1.4176663031624863E-2</v>
      </c>
      <c r="Q1414" s="233">
        <f t="shared" si="345"/>
        <v>1.3086150490730643E-2</v>
      </c>
      <c r="R1414" s="233">
        <f t="shared" si="346"/>
        <v>2.3121387283236993E-2</v>
      </c>
      <c r="T1414" s="64">
        <f t="shared" si="347"/>
        <v>3.4334763948498104E-3</v>
      </c>
    </row>
    <row r="1415" spans="1:20" s="64" customFormat="1" ht="13">
      <c r="A1415" s="426">
        <v>41514</v>
      </c>
      <c r="B1415" s="228">
        <v>1146</v>
      </c>
      <c r="C1415" s="293">
        <v>2284</v>
      </c>
      <c r="D1415" s="228">
        <v>901</v>
      </c>
      <c r="E1415" s="228">
        <v>934</v>
      </c>
      <c r="F1415" s="228">
        <v>531</v>
      </c>
      <c r="H1415" s="233">
        <f t="shared" si="337"/>
        <v>0.58287292817679559</v>
      </c>
      <c r="I1415" s="233">
        <f t="shared" si="338"/>
        <v>0.93231810490693734</v>
      </c>
      <c r="J1415" s="233">
        <f t="shared" si="339"/>
        <v>0.10960591133004927</v>
      </c>
      <c r="K1415" s="233">
        <f t="shared" si="340"/>
        <v>8.9848308051341891E-2</v>
      </c>
      <c r="L1415" s="233">
        <f t="shared" si="341"/>
        <v>0.125</v>
      </c>
      <c r="N1415" s="233">
        <f t="shared" si="342"/>
        <v>8.7336244541484718E-4</v>
      </c>
      <c r="O1415" s="233">
        <f t="shared" si="343"/>
        <v>2.9756537421100092E-2</v>
      </c>
      <c r="P1415" s="233">
        <f t="shared" si="344"/>
        <v>-1.2061403508771929E-2</v>
      </c>
      <c r="Q1415" s="233">
        <f t="shared" si="345"/>
        <v>1.6322089227421111E-2</v>
      </c>
      <c r="R1415" s="233">
        <f t="shared" si="346"/>
        <v>2.1153846153846155E-2</v>
      </c>
      <c r="T1415" s="64">
        <f t="shared" si="347"/>
        <v>-1.9674935842600494E-2</v>
      </c>
    </row>
    <row r="1416" spans="1:20" s="64" customFormat="1" ht="13">
      <c r="A1416" s="426">
        <v>41515</v>
      </c>
      <c r="B1416" s="228">
        <v>1136</v>
      </c>
      <c r="C1416" s="293">
        <v>2256</v>
      </c>
      <c r="D1416" s="228">
        <v>904</v>
      </c>
      <c r="E1416" s="228">
        <v>937</v>
      </c>
      <c r="F1416" s="228">
        <v>530</v>
      </c>
      <c r="H1416" s="233">
        <f t="shared" si="337"/>
        <v>0.5821727019498607</v>
      </c>
      <c r="I1416" s="233">
        <f t="shared" si="338"/>
        <v>0.91673746813933732</v>
      </c>
      <c r="J1416" s="233">
        <f t="shared" si="339"/>
        <v>0.14720812182741116</v>
      </c>
      <c r="K1416" s="233">
        <f t="shared" si="340"/>
        <v>9.2074592074592079E-2</v>
      </c>
      <c r="L1416" s="233">
        <f t="shared" si="341"/>
        <v>0.13733905579399142</v>
      </c>
      <c r="N1416" s="233">
        <f t="shared" si="342"/>
        <v>-1.7301038062283738E-2</v>
      </c>
      <c r="O1416" s="233">
        <f t="shared" si="343"/>
        <v>-5.2910052910052907E-3</v>
      </c>
      <c r="P1416" s="233">
        <f t="shared" si="344"/>
        <v>-1.1049723756906078E-3</v>
      </c>
      <c r="Q1416" s="233">
        <f t="shared" si="345"/>
        <v>1.8478260869565218E-2</v>
      </c>
      <c r="R1416" s="233">
        <f t="shared" si="346"/>
        <v>1.532567049808429E-2</v>
      </c>
      <c r="T1416" s="64">
        <f t="shared" si="347"/>
        <v>-8.7260034904014239E-3</v>
      </c>
    </row>
    <row r="1417" spans="1:20" s="64" customFormat="1" ht="13">
      <c r="A1417" s="426">
        <v>41516</v>
      </c>
      <c r="B1417" s="228">
        <v>1132</v>
      </c>
      <c r="C1417" s="293">
        <v>2243</v>
      </c>
      <c r="D1417" s="228">
        <v>907</v>
      </c>
      <c r="E1417" s="228">
        <v>939</v>
      </c>
      <c r="F1417" s="228">
        <v>531</v>
      </c>
      <c r="H1417" s="233">
        <f t="shared" si="337"/>
        <v>0.60113154172560113</v>
      </c>
      <c r="I1417" s="233">
        <f t="shared" si="338"/>
        <v>0.91873396065012836</v>
      </c>
      <c r="J1417" s="233">
        <f t="shared" si="339"/>
        <v>0.19656992084432717</v>
      </c>
      <c r="K1417" s="233">
        <f t="shared" si="340"/>
        <v>9.8245614035087719E-2</v>
      </c>
      <c r="L1417" s="233">
        <f t="shared" si="341"/>
        <v>0.14686825053995681</v>
      </c>
      <c r="N1417" s="233">
        <f t="shared" si="342"/>
        <v>-2.2452504317789293E-2</v>
      </c>
      <c r="O1417" s="233">
        <f t="shared" si="343"/>
        <v>-1.7950963222416811E-2</v>
      </c>
      <c r="P1417" s="233">
        <f t="shared" si="344"/>
        <v>3.3185840707964601E-3</v>
      </c>
      <c r="Q1417" s="233">
        <f t="shared" si="345"/>
        <v>1.5135135135135135E-2</v>
      </c>
      <c r="R1417" s="233">
        <f t="shared" si="346"/>
        <v>1.1428571428571429E-2</v>
      </c>
      <c r="T1417" s="64">
        <f t="shared" si="347"/>
        <v>-3.5211267605633756E-3</v>
      </c>
    </row>
    <row r="1418" spans="1:20" s="64" customFormat="1" ht="13">
      <c r="A1418" s="426">
        <v>41519</v>
      </c>
      <c r="B1418" s="228">
        <v>1139</v>
      </c>
      <c r="C1418" s="293">
        <v>2263</v>
      </c>
      <c r="D1418" s="228">
        <v>912</v>
      </c>
      <c r="E1418" s="228">
        <v>939</v>
      </c>
      <c r="F1418" s="228">
        <v>534</v>
      </c>
      <c r="H1418" s="233">
        <f t="shared" si="337"/>
        <v>0.62019914651493602</v>
      </c>
      <c r="I1418" s="233">
        <f t="shared" si="338"/>
        <v>0.9308873720136519</v>
      </c>
      <c r="J1418" s="233">
        <f t="shared" si="339"/>
        <v>0.24081632653061225</v>
      </c>
      <c r="K1418" s="233">
        <f t="shared" si="340"/>
        <v>9.5682613768961491E-2</v>
      </c>
      <c r="L1418" s="233">
        <f t="shared" si="341"/>
        <v>0.16339869281045752</v>
      </c>
      <c r="N1418" s="233">
        <f t="shared" si="342"/>
        <v>-2.2317596566523604E-2</v>
      </c>
      <c r="O1418" s="233">
        <f t="shared" si="343"/>
        <v>-2.1193771626297576E-2</v>
      </c>
      <c r="P1418" s="233">
        <f t="shared" si="344"/>
        <v>9.9667774086378731E-3</v>
      </c>
      <c r="Q1418" s="233">
        <f t="shared" si="345"/>
        <v>1.2944983818770227E-2</v>
      </c>
      <c r="R1418" s="233">
        <f t="shared" si="346"/>
        <v>1.1363636363636364E-2</v>
      </c>
      <c r="T1418" s="64">
        <f t="shared" si="347"/>
        <v>6.1837455830389132E-3</v>
      </c>
    </row>
    <row r="1419" spans="1:20" s="64" customFormat="1" ht="13">
      <c r="A1419" s="426">
        <v>41520</v>
      </c>
      <c r="B1419" s="228">
        <v>1168</v>
      </c>
      <c r="C1419" s="293">
        <v>2344</v>
      </c>
      <c r="D1419" s="228">
        <v>921</v>
      </c>
      <c r="E1419" s="228">
        <v>939</v>
      </c>
      <c r="F1419" s="228">
        <v>534</v>
      </c>
      <c r="H1419" s="233">
        <f t="shared" si="337"/>
        <v>0.67335243553008595</v>
      </c>
      <c r="I1419" s="233">
        <f t="shared" si="338"/>
        <v>0.98644067796610169</v>
      </c>
      <c r="J1419" s="233">
        <f t="shared" si="339"/>
        <v>0.28991596638655465</v>
      </c>
      <c r="K1419" s="233">
        <f t="shared" si="340"/>
        <v>0.10211267605633803</v>
      </c>
      <c r="L1419" s="233">
        <f t="shared" si="341"/>
        <v>0.16593886462882096</v>
      </c>
      <c r="N1419" s="233">
        <f t="shared" si="342"/>
        <v>-8.5543199315654401E-4</v>
      </c>
      <c r="O1419" s="233">
        <f t="shared" si="343"/>
        <v>3.854389721627409E-3</v>
      </c>
      <c r="P1419" s="233">
        <f t="shared" si="344"/>
        <v>1.8805309734513276E-2</v>
      </c>
      <c r="Q1419" s="233">
        <f t="shared" si="345"/>
        <v>1.0764262648008612E-2</v>
      </c>
      <c r="R1419" s="233">
        <f t="shared" si="346"/>
        <v>5.6497175141242938E-3</v>
      </c>
      <c r="T1419" s="64">
        <f t="shared" si="347"/>
        <v>2.5460930640913038E-2</v>
      </c>
    </row>
    <row r="1420" spans="1:20" s="64" customFormat="1" ht="13">
      <c r="A1420" s="426">
        <v>41521</v>
      </c>
      <c r="B1420" s="228">
        <v>1215</v>
      </c>
      <c r="C1420" s="293">
        <v>2445</v>
      </c>
      <c r="D1420" s="228">
        <v>933</v>
      </c>
      <c r="E1420" s="228">
        <v>943</v>
      </c>
      <c r="F1420" s="228">
        <v>535</v>
      </c>
      <c r="H1420" s="233">
        <f t="shared" si="337"/>
        <v>0.75324675324675328</v>
      </c>
      <c r="I1420" s="233">
        <f t="shared" si="338"/>
        <v>1.0615514333895446</v>
      </c>
      <c r="J1420" s="233">
        <f t="shared" si="339"/>
        <v>0.36005830903790087</v>
      </c>
      <c r="K1420" s="233">
        <f t="shared" si="340"/>
        <v>0.11071849234393404</v>
      </c>
      <c r="L1420" s="233">
        <f t="shared" si="341"/>
        <v>0.17324561403508773</v>
      </c>
      <c r="N1420" s="233">
        <f t="shared" si="342"/>
        <v>6.0209424083769635E-2</v>
      </c>
      <c r="O1420" s="233">
        <f t="shared" si="343"/>
        <v>7.0490367775831869E-2</v>
      </c>
      <c r="P1420" s="233">
        <f t="shared" si="344"/>
        <v>3.5516093229744729E-2</v>
      </c>
      <c r="Q1420" s="233">
        <f t="shared" si="345"/>
        <v>9.6359743040685224E-3</v>
      </c>
      <c r="R1420" s="233">
        <f t="shared" si="346"/>
        <v>7.5329566854990581E-3</v>
      </c>
      <c r="T1420" s="64">
        <f t="shared" si="347"/>
        <v>4.0239726027397227E-2</v>
      </c>
    </row>
    <row r="1421" spans="1:20" s="64" customFormat="1" ht="13">
      <c r="A1421" s="426">
        <v>41522</v>
      </c>
      <c r="B1421" s="228">
        <v>1279</v>
      </c>
      <c r="C1421" s="293">
        <v>2660</v>
      </c>
      <c r="D1421" s="228">
        <v>961</v>
      </c>
      <c r="E1421" s="228">
        <v>952</v>
      </c>
      <c r="F1421" s="228">
        <v>534</v>
      </c>
      <c r="H1421" s="233">
        <f t="shared" si="337"/>
        <v>0.86988304093567248</v>
      </c>
      <c r="I1421" s="233">
        <f t="shared" si="338"/>
        <v>1.239057239057239</v>
      </c>
      <c r="J1421" s="233">
        <f t="shared" si="339"/>
        <v>0.48531684698608962</v>
      </c>
      <c r="K1421" s="233">
        <f t="shared" si="340"/>
        <v>0.12662721893491125</v>
      </c>
      <c r="L1421" s="233">
        <f t="shared" si="341"/>
        <v>0.17362637362637362</v>
      </c>
      <c r="N1421" s="233">
        <f t="shared" si="342"/>
        <v>0.12588028169014084</v>
      </c>
      <c r="O1421" s="233">
        <f t="shared" si="343"/>
        <v>0.17907801418439717</v>
      </c>
      <c r="P1421" s="233">
        <f t="shared" si="344"/>
        <v>6.3053097345132744E-2</v>
      </c>
      <c r="Q1421" s="233">
        <f t="shared" si="345"/>
        <v>1.6008537886872998E-2</v>
      </c>
      <c r="R1421" s="233">
        <f t="shared" si="346"/>
        <v>7.5471698113207548E-3</v>
      </c>
      <c r="T1421" s="64">
        <f t="shared" si="347"/>
        <v>5.267489711934159E-2</v>
      </c>
    </row>
    <row r="1422" spans="1:20" s="64" customFormat="1" ht="13">
      <c r="A1422" s="426">
        <v>41523</v>
      </c>
      <c r="B1422" s="228">
        <v>1352</v>
      </c>
      <c r="C1422" s="293">
        <v>2799</v>
      </c>
      <c r="D1422" s="228">
        <v>1020</v>
      </c>
      <c r="E1422" s="228">
        <v>959</v>
      </c>
      <c r="F1422" s="228">
        <v>537</v>
      </c>
      <c r="H1422" s="233">
        <f t="shared" si="337"/>
        <v>1.0029629629629631</v>
      </c>
      <c r="I1422" s="233">
        <f t="shared" si="338"/>
        <v>1.3600337268128162</v>
      </c>
      <c r="J1422" s="233">
        <f t="shared" si="339"/>
        <v>0.65316045380875198</v>
      </c>
      <c r="K1422" s="233">
        <f t="shared" si="340"/>
        <v>0.14575866188769415</v>
      </c>
      <c r="L1422" s="233">
        <f t="shared" si="341"/>
        <v>0.17505470459518599</v>
      </c>
      <c r="N1422" s="233">
        <f t="shared" si="342"/>
        <v>0.19434628975265017</v>
      </c>
      <c r="O1422" s="233">
        <f t="shared" si="343"/>
        <v>0.24788230049041463</v>
      </c>
      <c r="P1422" s="233">
        <f t="shared" si="344"/>
        <v>0.12458654906284454</v>
      </c>
      <c r="Q1422" s="233">
        <f t="shared" si="345"/>
        <v>2.1299254526091587E-2</v>
      </c>
      <c r="R1422" s="233">
        <f t="shared" si="346"/>
        <v>1.1299435028248588E-2</v>
      </c>
      <c r="T1422" s="64">
        <f t="shared" si="347"/>
        <v>5.7075840500390829E-2</v>
      </c>
    </row>
    <row r="1423" spans="1:20" s="64" customFormat="1" ht="13">
      <c r="A1423" s="426">
        <v>41526</v>
      </c>
      <c r="B1423" s="228">
        <v>1478</v>
      </c>
      <c r="C1423" s="293">
        <v>3113</v>
      </c>
      <c r="D1423" s="228">
        <v>1105</v>
      </c>
      <c r="E1423" s="228">
        <v>965</v>
      </c>
      <c r="F1423" s="228">
        <v>540</v>
      </c>
      <c r="H1423" s="233">
        <f t="shared" si="337"/>
        <v>1.2092675635276533</v>
      </c>
      <c r="I1423" s="233">
        <f t="shared" si="338"/>
        <v>1.6247892074198989</v>
      </c>
      <c r="J1423" s="233">
        <f t="shared" si="339"/>
        <v>0.84474123539232049</v>
      </c>
      <c r="K1423" s="233">
        <f t="shared" si="340"/>
        <v>0.15985576923076922</v>
      </c>
      <c r="L1423" s="233">
        <f t="shared" si="341"/>
        <v>0.17903930131004367</v>
      </c>
      <c r="N1423" s="233">
        <f t="shared" si="342"/>
        <v>0.29762949956101842</v>
      </c>
      <c r="O1423" s="233">
        <f t="shared" si="343"/>
        <v>0.37560760053026954</v>
      </c>
      <c r="P1423" s="233">
        <f t="shared" si="344"/>
        <v>0.21162280701754385</v>
      </c>
      <c r="Q1423" s="233">
        <f t="shared" si="345"/>
        <v>2.7689030883919063E-2</v>
      </c>
      <c r="R1423" s="233">
        <f t="shared" si="346"/>
        <v>1.1235955056179775E-2</v>
      </c>
      <c r="T1423" s="64">
        <f t="shared" si="347"/>
        <v>9.3195266272189325E-2</v>
      </c>
    </row>
    <row r="1424" spans="1:20" s="64" customFormat="1" ht="13">
      <c r="A1424" s="426">
        <v>41527</v>
      </c>
      <c r="B1424" s="228">
        <v>1541</v>
      </c>
      <c r="C1424" s="293">
        <v>3255</v>
      </c>
      <c r="D1424" s="228">
        <v>1186</v>
      </c>
      <c r="E1424" s="228">
        <v>958</v>
      </c>
      <c r="F1424" s="228">
        <v>542</v>
      </c>
      <c r="H1424" s="233">
        <f t="shared" si="337"/>
        <v>1.3138138138138138</v>
      </c>
      <c r="I1424" s="233">
        <f t="shared" si="338"/>
        <v>1.7398989898989898</v>
      </c>
      <c r="J1424" s="233">
        <f t="shared" si="339"/>
        <v>1.0378006872852235</v>
      </c>
      <c r="K1424" s="233">
        <f t="shared" si="340"/>
        <v>0.15840386940749698</v>
      </c>
      <c r="L1424" s="233">
        <f t="shared" si="341"/>
        <v>0.175704989154013</v>
      </c>
      <c r="N1424" s="233">
        <f t="shared" si="342"/>
        <v>0.31934931506849318</v>
      </c>
      <c r="O1424" s="233">
        <f t="shared" si="343"/>
        <v>0.38865187713310578</v>
      </c>
      <c r="P1424" s="233">
        <f t="shared" si="344"/>
        <v>0.28773072747014117</v>
      </c>
      <c r="Q1424" s="233">
        <f t="shared" si="345"/>
        <v>2.0234291799787009E-2</v>
      </c>
      <c r="R1424" s="233">
        <f t="shared" si="346"/>
        <v>1.4981273408239701E-2</v>
      </c>
      <c r="T1424" s="64">
        <f t="shared" si="347"/>
        <v>4.2625169147496589E-2</v>
      </c>
    </row>
    <row r="1425" spans="1:20" s="64" customFormat="1" ht="13">
      <c r="A1425" s="426">
        <v>41528</v>
      </c>
      <c r="B1425" s="228">
        <v>1628</v>
      </c>
      <c r="C1425" s="293">
        <v>3431</v>
      </c>
      <c r="D1425" s="228">
        <v>1241</v>
      </c>
      <c r="E1425" s="228">
        <v>954</v>
      </c>
      <c r="F1425" s="228">
        <v>543</v>
      </c>
      <c r="H1425" s="233">
        <f t="shared" si="337"/>
        <v>1.459214501510574</v>
      </c>
      <c r="I1425" s="233">
        <f t="shared" si="338"/>
        <v>1.8904802021903959</v>
      </c>
      <c r="J1425" s="233">
        <f t="shared" si="339"/>
        <v>1.1925795053003534</v>
      </c>
      <c r="K1425" s="233">
        <f t="shared" si="340"/>
        <v>0.16199756394640683</v>
      </c>
      <c r="L1425" s="233">
        <f t="shared" si="341"/>
        <v>0.16523605150214593</v>
      </c>
      <c r="N1425" s="233">
        <f t="shared" si="342"/>
        <v>0.33991769547325101</v>
      </c>
      <c r="O1425" s="233">
        <f t="shared" si="343"/>
        <v>0.40327198364008182</v>
      </c>
      <c r="P1425" s="233">
        <f t="shared" si="344"/>
        <v>0.33011789924973206</v>
      </c>
      <c r="Q1425" s="233">
        <f t="shared" si="345"/>
        <v>1.166489925768823E-2</v>
      </c>
      <c r="R1425" s="233">
        <f t="shared" si="346"/>
        <v>1.4953271028037384E-2</v>
      </c>
      <c r="T1425" s="64">
        <f t="shared" si="347"/>
        <v>5.6456846203763789E-2</v>
      </c>
    </row>
    <row r="1426" spans="1:20" s="64" customFormat="1" ht="13">
      <c r="A1426" s="426">
        <v>41529</v>
      </c>
      <c r="B1426" s="228">
        <v>1621</v>
      </c>
      <c r="C1426" s="293">
        <v>3397</v>
      </c>
      <c r="D1426" s="228">
        <v>1278</v>
      </c>
      <c r="E1426" s="228">
        <v>946</v>
      </c>
      <c r="F1426" s="228">
        <v>545</v>
      </c>
      <c r="H1426" s="233">
        <f t="shared" si="337"/>
        <v>1.4523449319213313</v>
      </c>
      <c r="I1426" s="233">
        <f t="shared" si="338"/>
        <v>1.8642495784148398</v>
      </c>
      <c r="J1426" s="233">
        <f t="shared" si="339"/>
        <v>1.344954128440367</v>
      </c>
      <c r="K1426" s="233">
        <f t="shared" si="340"/>
        <v>0.14666666666666667</v>
      </c>
      <c r="L1426" s="233">
        <f t="shared" si="341"/>
        <v>0.15711252653927812</v>
      </c>
      <c r="N1426" s="233">
        <f t="shared" si="342"/>
        <v>0.26739640344018767</v>
      </c>
      <c r="O1426" s="233">
        <f t="shared" si="343"/>
        <v>0.27706766917293235</v>
      </c>
      <c r="P1426" s="233">
        <f t="shared" si="344"/>
        <v>0.3298647242455775</v>
      </c>
      <c r="Q1426" s="233">
        <f t="shared" si="345"/>
        <v>-6.3025210084033615E-3</v>
      </c>
      <c r="R1426" s="233">
        <f t="shared" si="346"/>
        <v>2.0599250936329586E-2</v>
      </c>
      <c r="T1426" s="64">
        <f t="shared" si="347"/>
        <v>-4.2997542997542659E-3</v>
      </c>
    </row>
    <row r="1427" spans="1:20" s="64" customFormat="1" ht="13">
      <c r="A1427" s="426">
        <v>41530</v>
      </c>
      <c r="B1427" s="228">
        <v>1636</v>
      </c>
      <c r="C1427" s="293">
        <v>3446</v>
      </c>
      <c r="D1427" s="228">
        <v>1306</v>
      </c>
      <c r="E1427" s="228">
        <v>940</v>
      </c>
      <c r="F1427" s="228">
        <v>544</v>
      </c>
      <c r="H1427" s="233">
        <f t="shared" si="337"/>
        <v>1.4675716440422322</v>
      </c>
      <c r="I1427" s="233">
        <f t="shared" si="338"/>
        <v>1.8764607679465777</v>
      </c>
      <c r="J1427" s="233">
        <f t="shared" si="339"/>
        <v>1.4781783681214422</v>
      </c>
      <c r="K1427" s="233">
        <f t="shared" si="340"/>
        <v>0.13526570048309178</v>
      </c>
      <c r="L1427" s="233">
        <f t="shared" si="341"/>
        <v>0.14526315789473684</v>
      </c>
      <c r="N1427" s="233">
        <f t="shared" si="342"/>
        <v>0.21005917159763313</v>
      </c>
      <c r="O1427" s="233">
        <f t="shared" si="343"/>
        <v>0.23115398356555913</v>
      </c>
      <c r="P1427" s="233">
        <f t="shared" si="344"/>
        <v>0.2803921568627451</v>
      </c>
      <c r="Q1427" s="233">
        <f t="shared" si="345"/>
        <v>-1.9812304483837331E-2</v>
      </c>
      <c r="R1427" s="233">
        <f t="shared" si="346"/>
        <v>1.3035381750465549E-2</v>
      </c>
      <c r="T1427" s="64">
        <f t="shared" si="347"/>
        <v>9.2535471930907942E-3</v>
      </c>
    </row>
    <row r="1428" spans="1:20" s="64" customFormat="1" ht="13">
      <c r="A1428" s="426">
        <v>41533</v>
      </c>
      <c r="B1428" s="228">
        <v>1651</v>
      </c>
      <c r="C1428" s="293">
        <v>3480</v>
      </c>
      <c r="D1428" s="228">
        <v>1321</v>
      </c>
      <c r="E1428" s="228">
        <v>936</v>
      </c>
      <c r="F1428" s="228">
        <v>547</v>
      </c>
      <c r="H1428" s="233">
        <f t="shared" si="337"/>
        <v>1.4939577039274925</v>
      </c>
      <c r="I1428" s="233">
        <f t="shared" si="338"/>
        <v>1.8903654485049834</v>
      </c>
      <c r="J1428" s="233">
        <f t="shared" si="339"/>
        <v>1.6314741035856575</v>
      </c>
      <c r="K1428" s="233">
        <f t="shared" si="340"/>
        <v>0.1223021582733813</v>
      </c>
      <c r="L1428" s="233">
        <f t="shared" si="341"/>
        <v>0.14675052410901468</v>
      </c>
      <c r="N1428" s="233">
        <f t="shared" si="342"/>
        <v>0.11705006765899864</v>
      </c>
      <c r="O1428" s="233">
        <f t="shared" si="343"/>
        <v>0.11789270799871507</v>
      </c>
      <c r="P1428" s="233">
        <f t="shared" si="344"/>
        <v>0.19547511312217195</v>
      </c>
      <c r="Q1428" s="233">
        <f t="shared" si="345"/>
        <v>-3.0051813471502591E-2</v>
      </c>
      <c r="R1428" s="233">
        <f t="shared" si="346"/>
        <v>1.2962962962962963E-2</v>
      </c>
      <c r="T1428" s="64">
        <f t="shared" si="347"/>
        <v>9.1687041564791905E-3</v>
      </c>
    </row>
    <row r="1429" spans="1:20" s="64" customFormat="1" ht="13">
      <c r="A1429" s="426">
        <v>41534</v>
      </c>
      <c r="B1429" s="228">
        <v>1740</v>
      </c>
      <c r="C1429" s="293">
        <v>3691</v>
      </c>
      <c r="D1429" s="228">
        <v>1349</v>
      </c>
      <c r="E1429" s="228">
        <v>934</v>
      </c>
      <c r="F1429" s="228">
        <v>548</v>
      </c>
      <c r="H1429" s="233">
        <f t="shared" si="337"/>
        <v>1.6244343891402715</v>
      </c>
      <c r="I1429" s="233">
        <f t="shared" si="338"/>
        <v>2.0278917145200985</v>
      </c>
      <c r="J1429" s="233">
        <f t="shared" si="339"/>
        <v>1.7929606625258798</v>
      </c>
      <c r="K1429" s="233">
        <f t="shared" si="340"/>
        <v>0.11323003575685339</v>
      </c>
      <c r="L1429" s="233">
        <f t="shared" si="341"/>
        <v>0.1440501043841336</v>
      </c>
      <c r="N1429" s="233">
        <f t="shared" si="342"/>
        <v>0.1291369240752758</v>
      </c>
      <c r="O1429" s="233">
        <f t="shared" si="343"/>
        <v>0.13394777265745009</v>
      </c>
      <c r="P1429" s="233">
        <f t="shared" si="344"/>
        <v>0.13743676222596965</v>
      </c>
      <c r="Q1429" s="233">
        <f t="shared" si="345"/>
        <v>-2.5052192066805846E-2</v>
      </c>
      <c r="R1429" s="233">
        <f t="shared" si="346"/>
        <v>1.107011070110701E-2</v>
      </c>
      <c r="T1429" s="64">
        <f t="shared" si="347"/>
        <v>5.390672319806189E-2</v>
      </c>
    </row>
    <row r="1430" spans="1:20" s="64" customFormat="1" ht="13">
      <c r="A1430" s="426">
        <v>41535</v>
      </c>
      <c r="B1430" s="228">
        <v>1822</v>
      </c>
      <c r="C1430" s="293">
        <v>3838</v>
      </c>
      <c r="D1430" s="228">
        <v>1385</v>
      </c>
      <c r="E1430" s="228">
        <v>942</v>
      </c>
      <c r="F1430" s="228">
        <v>549</v>
      </c>
      <c r="H1430" s="233">
        <f t="shared" si="337"/>
        <v>1.6140602582496413</v>
      </c>
      <c r="I1430" s="233">
        <f t="shared" si="338"/>
        <v>1.894419306184012</v>
      </c>
      <c r="J1430" s="233">
        <f t="shared" si="339"/>
        <v>1.9219409282700421</v>
      </c>
      <c r="K1430" s="233">
        <f t="shared" si="340"/>
        <v>0.11743772241992882</v>
      </c>
      <c r="L1430" s="233">
        <f t="shared" si="341"/>
        <v>0.14374999999999999</v>
      </c>
      <c r="N1430" s="233">
        <f t="shared" si="342"/>
        <v>0.11916461916461916</v>
      </c>
      <c r="O1430" s="233">
        <f t="shared" si="343"/>
        <v>0.11862430778198776</v>
      </c>
      <c r="P1430" s="233">
        <f t="shared" si="344"/>
        <v>0.11603545527800162</v>
      </c>
      <c r="Q1430" s="233">
        <f t="shared" si="345"/>
        <v>-1.2578616352201259E-2</v>
      </c>
      <c r="R1430" s="233">
        <f t="shared" si="346"/>
        <v>1.1049723756906077E-2</v>
      </c>
      <c r="T1430" s="64">
        <f t="shared" si="347"/>
        <v>4.7126436781609105E-2</v>
      </c>
    </row>
    <row r="1431" spans="1:20" s="64" customFormat="1" ht="13">
      <c r="A1431" s="426">
        <v>41536</v>
      </c>
      <c r="B1431" s="228">
        <v>1860</v>
      </c>
      <c r="C1431" s="293">
        <v>3924</v>
      </c>
      <c r="D1431" s="228">
        <v>1415</v>
      </c>
      <c r="E1431" s="228">
        <v>951</v>
      </c>
      <c r="F1431" s="228">
        <v>554</v>
      </c>
      <c r="H1431" s="233">
        <f t="shared" si="337"/>
        <v>1.5761772853185596</v>
      </c>
      <c r="I1431" s="233">
        <f t="shared" si="338"/>
        <v>1.761435608726249</v>
      </c>
      <c r="J1431" s="233">
        <f t="shared" si="339"/>
        <v>2.0235042735042734</v>
      </c>
      <c r="K1431" s="233">
        <f t="shared" si="340"/>
        <v>0.12544378698224853</v>
      </c>
      <c r="L1431" s="233">
        <f t="shared" si="341"/>
        <v>0.15416666666666667</v>
      </c>
      <c r="N1431" s="233">
        <f t="shared" si="342"/>
        <v>0.14743985194324491</v>
      </c>
      <c r="O1431" s="233">
        <f t="shared" si="343"/>
        <v>0.15513688548719459</v>
      </c>
      <c r="P1431" s="233">
        <f t="shared" si="344"/>
        <v>0.10719874804381847</v>
      </c>
      <c r="Q1431" s="233">
        <f t="shared" si="345"/>
        <v>5.2854122621564482E-3</v>
      </c>
      <c r="R1431" s="233">
        <f t="shared" si="346"/>
        <v>1.6513761467889909E-2</v>
      </c>
      <c r="T1431" s="64">
        <f t="shared" si="347"/>
        <v>2.0856201975850697E-2</v>
      </c>
    </row>
    <row r="1432" spans="1:20" s="64" customFormat="1" ht="13">
      <c r="A1432" s="426">
        <v>41537</v>
      </c>
      <c r="B1432" s="228">
        <v>1904</v>
      </c>
      <c r="C1432" s="293">
        <v>4018</v>
      </c>
      <c r="D1432" s="228">
        <v>1453</v>
      </c>
      <c r="E1432" s="228">
        <v>964</v>
      </c>
      <c r="F1432" s="228">
        <v>558</v>
      </c>
      <c r="H1432" s="233">
        <f t="shared" si="337"/>
        <v>1.5218543046357615</v>
      </c>
      <c r="I1432" s="233">
        <f t="shared" si="338"/>
        <v>1.6244284781188765</v>
      </c>
      <c r="J1432" s="233">
        <f t="shared" si="339"/>
        <v>2.1047008547008548</v>
      </c>
      <c r="K1432" s="233">
        <f t="shared" si="340"/>
        <v>0.13411764705882354</v>
      </c>
      <c r="L1432" s="233">
        <f t="shared" si="341"/>
        <v>0.15767634854771784</v>
      </c>
      <c r="N1432" s="233">
        <f t="shared" si="342"/>
        <v>0.16381418092909536</v>
      </c>
      <c r="O1432" s="233">
        <f t="shared" si="343"/>
        <v>0.16598955310504934</v>
      </c>
      <c r="P1432" s="233">
        <f t="shared" si="344"/>
        <v>0.11255742725880551</v>
      </c>
      <c r="Q1432" s="233">
        <f t="shared" si="345"/>
        <v>2.553191489361702E-2</v>
      </c>
      <c r="R1432" s="233">
        <f t="shared" si="346"/>
        <v>2.5735294117647058E-2</v>
      </c>
      <c r="T1432" s="64">
        <f t="shared" si="347"/>
        <v>2.3655913978494647E-2</v>
      </c>
    </row>
    <row r="1433" spans="1:20" s="64" customFormat="1" ht="13">
      <c r="A1433" s="426">
        <v>41540</v>
      </c>
      <c r="B1433" s="228">
        <v>1947</v>
      </c>
      <c r="C1433" s="293">
        <v>4111</v>
      </c>
      <c r="D1433" s="228">
        <v>1509</v>
      </c>
      <c r="E1433" s="228">
        <v>971</v>
      </c>
      <c r="F1433" s="228">
        <v>561</v>
      </c>
      <c r="H1433" s="233">
        <f t="shared" si="337"/>
        <v>1.5155038759689923</v>
      </c>
      <c r="I1433" s="233">
        <f t="shared" si="338"/>
        <v>1.5953282828282829</v>
      </c>
      <c r="J1433" s="233">
        <f t="shared" si="339"/>
        <v>2.2312633832976445</v>
      </c>
      <c r="K1433" s="233">
        <f t="shared" si="340"/>
        <v>0.14639905548996457</v>
      </c>
      <c r="L1433" s="233">
        <f t="shared" si="341"/>
        <v>0.15909090909090909</v>
      </c>
      <c r="N1433" s="233">
        <f t="shared" si="342"/>
        <v>0.17928528164748636</v>
      </c>
      <c r="O1433" s="233">
        <f t="shared" si="343"/>
        <v>0.18132183908045976</v>
      </c>
      <c r="P1433" s="233">
        <f t="shared" si="344"/>
        <v>0.14231642694928084</v>
      </c>
      <c r="Q1433" s="233">
        <f t="shared" si="345"/>
        <v>3.7393162393162392E-2</v>
      </c>
      <c r="R1433" s="233">
        <f t="shared" si="346"/>
        <v>2.5594149908592323E-2</v>
      </c>
      <c r="T1433" s="64">
        <f t="shared" si="347"/>
        <v>2.2584033613445298E-2</v>
      </c>
    </row>
    <row r="1434" spans="1:20" s="64" customFormat="1" ht="13">
      <c r="A1434" s="426">
        <v>41541</v>
      </c>
      <c r="B1434" s="228">
        <v>2021</v>
      </c>
      <c r="C1434" s="293">
        <v>4253</v>
      </c>
      <c r="D1434" s="228">
        <v>1602</v>
      </c>
      <c r="E1434" s="228">
        <v>986</v>
      </c>
      <c r="F1434" s="228">
        <v>567</v>
      </c>
      <c r="H1434" s="233">
        <f t="shared" si="337"/>
        <v>1.6178756476683938</v>
      </c>
      <c r="I1434" s="233">
        <f t="shared" si="338"/>
        <v>1.6951837769328264</v>
      </c>
      <c r="J1434" s="233">
        <f t="shared" si="339"/>
        <v>2.4750542299349241</v>
      </c>
      <c r="K1434" s="233">
        <f t="shared" si="340"/>
        <v>0.1641086186540732</v>
      </c>
      <c r="L1434" s="233">
        <f t="shared" si="341"/>
        <v>0.16666666666666666</v>
      </c>
      <c r="N1434" s="233">
        <f t="shared" si="342"/>
        <v>0.16149425287356323</v>
      </c>
      <c r="O1434" s="233">
        <f t="shared" si="343"/>
        <v>0.15226225955025738</v>
      </c>
      <c r="P1434" s="233">
        <f t="shared" si="344"/>
        <v>0.18754633061527057</v>
      </c>
      <c r="Q1434" s="233">
        <f t="shared" si="345"/>
        <v>5.5674518201284794E-2</v>
      </c>
      <c r="R1434" s="233">
        <f t="shared" si="346"/>
        <v>3.4671532846715328E-2</v>
      </c>
      <c r="T1434" s="64">
        <f t="shared" si="347"/>
        <v>3.8007190549563363E-2</v>
      </c>
    </row>
    <row r="1435" spans="1:20" s="64" customFormat="1" ht="13">
      <c r="A1435" s="426">
        <v>41542</v>
      </c>
      <c r="B1435" s="228">
        <v>2127</v>
      </c>
      <c r="C1435" s="293">
        <v>4329</v>
      </c>
      <c r="D1435" s="228">
        <v>1745</v>
      </c>
      <c r="E1435" s="228">
        <v>1012</v>
      </c>
      <c r="F1435" s="228">
        <v>576</v>
      </c>
      <c r="H1435" s="233">
        <f t="shared" si="337"/>
        <v>1.7876802096985582</v>
      </c>
      <c r="I1435" s="233">
        <f t="shared" si="338"/>
        <v>1.7608418367346939</v>
      </c>
      <c r="J1435" s="233">
        <f t="shared" si="339"/>
        <v>2.9569160997732427</v>
      </c>
      <c r="K1435" s="233">
        <f t="shared" si="340"/>
        <v>0.19480519480519481</v>
      </c>
      <c r="L1435" s="233">
        <f t="shared" si="341"/>
        <v>0.19254658385093168</v>
      </c>
      <c r="N1435" s="233">
        <f t="shared" si="342"/>
        <v>0.16739846322722282</v>
      </c>
      <c r="O1435" s="233">
        <f t="shared" si="343"/>
        <v>0.12793121417404898</v>
      </c>
      <c r="P1435" s="233">
        <f t="shared" si="344"/>
        <v>0.25992779783393499</v>
      </c>
      <c r="Q1435" s="233">
        <f t="shared" si="345"/>
        <v>7.4309978768577492E-2</v>
      </c>
      <c r="R1435" s="233">
        <f t="shared" si="346"/>
        <v>4.9180327868852458E-2</v>
      </c>
      <c r="T1435" s="64">
        <f t="shared" si="347"/>
        <v>5.2449282533399311E-2</v>
      </c>
    </row>
    <row r="1436" spans="1:20" s="64" customFormat="1" ht="13">
      <c r="A1436" s="426">
        <v>41543</v>
      </c>
      <c r="B1436" s="228">
        <v>2113</v>
      </c>
      <c r="C1436" s="293">
        <v>4193</v>
      </c>
      <c r="D1436" s="228">
        <v>1794</v>
      </c>
      <c r="E1436" s="228">
        <v>1046</v>
      </c>
      <c r="F1436" s="228">
        <v>585</v>
      </c>
      <c r="H1436" s="233">
        <f t="shared" si="337"/>
        <v>1.8098404255319149</v>
      </c>
      <c r="I1436" s="233">
        <f t="shared" si="338"/>
        <v>1.7069076823757263</v>
      </c>
      <c r="J1436" s="233">
        <f t="shared" si="339"/>
        <v>3.211267605633803</v>
      </c>
      <c r="K1436" s="233">
        <f t="shared" si="340"/>
        <v>0.23933649289099526</v>
      </c>
      <c r="L1436" s="233">
        <f t="shared" si="341"/>
        <v>0.22129436325678498</v>
      </c>
      <c r="N1436" s="233">
        <f t="shared" si="342"/>
        <v>0.13602150537634408</v>
      </c>
      <c r="O1436" s="233">
        <f t="shared" si="343"/>
        <v>6.8552497451580027E-2</v>
      </c>
      <c r="P1436" s="233">
        <f t="shared" si="344"/>
        <v>0.26784452296819788</v>
      </c>
      <c r="Q1436" s="233">
        <f t="shared" si="345"/>
        <v>9.9894847528916933E-2</v>
      </c>
      <c r="R1436" s="233">
        <f t="shared" si="346"/>
        <v>5.5956678700361008E-2</v>
      </c>
      <c r="T1436" s="64">
        <f t="shared" si="347"/>
        <v>-6.5820404325340753E-3</v>
      </c>
    </row>
    <row r="1437" spans="1:20" s="64" customFormat="1" ht="13">
      <c r="A1437" s="426">
        <v>41544</v>
      </c>
      <c r="B1437" s="228">
        <v>2046</v>
      </c>
      <c r="C1437" s="293">
        <v>3967</v>
      </c>
      <c r="D1437" s="228">
        <v>1800</v>
      </c>
      <c r="E1437" s="228">
        <v>1069</v>
      </c>
      <c r="F1437" s="228">
        <v>594</v>
      </c>
      <c r="H1437" s="233">
        <f t="shared" si="337"/>
        <v>1.75</v>
      </c>
      <c r="I1437" s="233">
        <f t="shared" si="338"/>
        <v>1.5626614987080103</v>
      </c>
      <c r="J1437" s="233">
        <f t="shared" si="339"/>
        <v>3.3062200956937797</v>
      </c>
      <c r="K1437" s="233">
        <f t="shared" si="340"/>
        <v>0.27870813397129185</v>
      </c>
      <c r="L1437" s="233">
        <f t="shared" si="341"/>
        <v>0.24789915966386555</v>
      </c>
      <c r="N1437" s="233">
        <f t="shared" si="342"/>
        <v>7.4579831932773108E-2</v>
      </c>
      <c r="O1437" s="233">
        <f t="shared" si="343"/>
        <v>-1.2692882030861125E-2</v>
      </c>
      <c r="P1437" s="233">
        <f t="shared" si="344"/>
        <v>0.23881624225739848</v>
      </c>
      <c r="Q1437" s="233">
        <f t="shared" si="345"/>
        <v>0.10892116182572614</v>
      </c>
      <c r="R1437" s="233">
        <f t="shared" si="346"/>
        <v>6.4516129032258063E-2</v>
      </c>
      <c r="T1437" s="64">
        <f t="shared" si="347"/>
        <v>-3.170847136772359E-2</v>
      </c>
    </row>
    <row r="1438" spans="1:20" s="64" customFormat="1" ht="13">
      <c r="A1438" s="426">
        <v>41547</v>
      </c>
      <c r="B1438" s="228">
        <v>2003</v>
      </c>
      <c r="C1438" s="293">
        <v>3853</v>
      </c>
      <c r="D1438" s="228">
        <v>1795</v>
      </c>
      <c r="E1438" s="228">
        <v>1079</v>
      </c>
      <c r="F1438" s="228">
        <v>597</v>
      </c>
      <c r="H1438" s="233">
        <f t="shared" si="337"/>
        <v>1.6148825065274151</v>
      </c>
      <c r="I1438" s="233">
        <f t="shared" si="338"/>
        <v>1.3769278223318939</v>
      </c>
      <c r="J1438" s="233">
        <f t="shared" si="339"/>
        <v>3.223529411764706</v>
      </c>
      <c r="K1438" s="233">
        <f t="shared" si="340"/>
        <v>0.3</v>
      </c>
      <c r="L1438" s="233">
        <f t="shared" si="341"/>
        <v>0.26483050847457629</v>
      </c>
      <c r="N1438" s="233">
        <f t="shared" si="342"/>
        <v>2.8762198253723677E-2</v>
      </c>
      <c r="O1438" s="233">
        <f t="shared" si="343"/>
        <v>-6.2758452931160308E-2</v>
      </c>
      <c r="P1438" s="233">
        <f t="shared" si="344"/>
        <v>0.18952948972829689</v>
      </c>
      <c r="Q1438" s="233">
        <f t="shared" si="345"/>
        <v>0.11122554067971163</v>
      </c>
      <c r="R1438" s="233">
        <f t="shared" si="346"/>
        <v>6.4171122994652413E-2</v>
      </c>
      <c r="T1438" s="64">
        <f t="shared" si="347"/>
        <v>-2.1016617790811321E-2</v>
      </c>
    </row>
    <row r="1439" spans="1:20" s="64" customFormat="1" ht="13">
      <c r="A1439" s="426">
        <v>41548</v>
      </c>
      <c r="B1439" s="228">
        <v>1994</v>
      </c>
      <c r="C1439" s="293">
        <v>3816</v>
      </c>
      <c r="D1439" s="228">
        <v>1786</v>
      </c>
      <c r="E1439" s="228">
        <v>1087</v>
      </c>
      <c r="F1439" s="228">
        <v>597</v>
      </c>
      <c r="H1439" s="233">
        <f t="shared" si="337"/>
        <v>1.6031331592689295</v>
      </c>
      <c r="I1439" s="233">
        <f t="shared" si="338"/>
        <v>1.3541024059222702</v>
      </c>
      <c r="J1439" s="233">
        <f t="shared" si="339"/>
        <v>3.2023529411764704</v>
      </c>
      <c r="K1439" s="233">
        <f t="shared" si="340"/>
        <v>0.30963855421686748</v>
      </c>
      <c r="L1439" s="233">
        <f t="shared" si="341"/>
        <v>0.26483050847457629</v>
      </c>
      <c r="N1439" s="233">
        <f t="shared" si="342"/>
        <v>-1.3359722909450767E-2</v>
      </c>
      <c r="O1439" s="233">
        <f t="shared" si="343"/>
        <v>-0.10275099929461556</v>
      </c>
      <c r="P1439" s="233">
        <f t="shared" si="344"/>
        <v>0.11485642946317104</v>
      </c>
      <c r="Q1439" s="233">
        <f t="shared" si="345"/>
        <v>0.10243407707910751</v>
      </c>
      <c r="R1439" s="233">
        <f t="shared" si="346"/>
        <v>5.2910052910052907E-2</v>
      </c>
      <c r="T1439" s="64">
        <f t="shared" si="347"/>
        <v>-4.4932601098351954E-3</v>
      </c>
    </row>
    <row r="1440" spans="1:20" s="64" customFormat="1" ht="13">
      <c r="A1440" s="426">
        <v>41549</v>
      </c>
      <c r="B1440" s="228">
        <v>2008</v>
      </c>
      <c r="C1440" s="293">
        <v>3810</v>
      </c>
      <c r="D1440" s="228">
        <v>1813</v>
      </c>
      <c r="E1440" s="228">
        <v>1093</v>
      </c>
      <c r="F1440" s="228">
        <v>599</v>
      </c>
      <c r="H1440" s="233">
        <f t="shared" ref="H1440:H1503" si="348">(B1440-B1189)/B1189</f>
        <v>1.5842985842985844</v>
      </c>
      <c r="I1440" s="233">
        <f t="shared" ref="I1440:I1503" si="349">(C1440-C1189)/C1189</f>
        <v>1.2951807228915662</v>
      </c>
      <c r="J1440" s="233">
        <f t="shared" ref="J1440:J1503" si="350">(D1440-D1189)/D1189</f>
        <v>3.1298405466970389</v>
      </c>
      <c r="K1440" s="233">
        <f t="shared" ref="K1440:K1503" si="351">(E1440-E1189)/E1189</f>
        <v>0.32484848484848483</v>
      </c>
      <c r="L1440" s="233">
        <f t="shared" ref="L1440:L1503" si="352">(F1440-F1189)/F1189</f>
        <v>0.28265524625267668</v>
      </c>
      <c r="N1440" s="233">
        <f t="shared" ref="N1440:N1503" si="353">((B1440-(LOOKUP(A1435,B1435)))/(LOOKUP(A1435,B1435)))</f>
        <v>-5.5947343676539731E-2</v>
      </c>
      <c r="O1440" s="233">
        <f t="shared" ref="O1440:O1503" si="354">((C1440-(LOOKUP(A1435,C1435)))/(LOOKUP(A1435,C1435)))</f>
        <v>-0.11988911988911989</v>
      </c>
      <c r="P1440" s="233">
        <f t="shared" ref="P1440:P1503" si="355">((D1440-(LOOKUP(A1435,D1435)))/(LOOKUP(A1435,D1435)))</f>
        <v>3.8968481375358167E-2</v>
      </c>
      <c r="Q1440" s="233">
        <f t="shared" ref="Q1440:Q1503" si="356">((E1440-(LOOKUP(A1435,E1435)))/(LOOKUP(A1435,E1435)))</f>
        <v>8.0039525691699601E-2</v>
      </c>
      <c r="R1440" s="233">
        <f t="shared" ref="R1440:R1503" si="357">((F1440-(LOOKUP(A1435,F1435)))/(LOOKUP(A1435,F1435)))</f>
        <v>3.9930555555555552E-2</v>
      </c>
      <c r="T1440" s="64">
        <f t="shared" ref="T1440:T1503" si="358">B1440/B1439-1</f>
        <v>7.0210631895686326E-3</v>
      </c>
    </row>
    <row r="1441" spans="1:20" s="64" customFormat="1" ht="13">
      <c r="A1441" s="426">
        <v>41550</v>
      </c>
      <c r="B1441" s="228">
        <v>2047</v>
      </c>
      <c r="C1441" s="293">
        <v>3878</v>
      </c>
      <c r="D1441" s="228">
        <v>1862</v>
      </c>
      <c r="E1441" s="228">
        <v>1101</v>
      </c>
      <c r="F1441" s="228">
        <v>602</v>
      </c>
      <c r="H1441" s="233">
        <f t="shared" si="348"/>
        <v>1.6311053984575836</v>
      </c>
      <c r="I1441" s="233">
        <f t="shared" si="349"/>
        <v>1.3138424821002386</v>
      </c>
      <c r="J1441" s="233">
        <f t="shared" si="350"/>
        <v>3.0215982721382288</v>
      </c>
      <c r="K1441" s="233">
        <f t="shared" si="351"/>
        <v>0.34596577017114916</v>
      </c>
      <c r="L1441" s="233">
        <f t="shared" si="352"/>
        <v>0.32599118942731276</v>
      </c>
      <c r="N1441" s="233">
        <f t="shared" si="353"/>
        <v>-3.1235210601041175E-2</v>
      </c>
      <c r="O1441" s="233">
        <f t="shared" si="354"/>
        <v>-7.512520868113523E-2</v>
      </c>
      <c r="P1441" s="233">
        <f t="shared" si="355"/>
        <v>3.79041248606466E-2</v>
      </c>
      <c r="Q1441" s="233">
        <f t="shared" si="356"/>
        <v>5.2581261950286805E-2</v>
      </c>
      <c r="R1441" s="233">
        <f t="shared" si="357"/>
        <v>2.9059829059829061E-2</v>
      </c>
      <c r="T1441" s="64">
        <f t="shared" si="358"/>
        <v>1.9422310756972205E-2</v>
      </c>
    </row>
    <row r="1442" spans="1:20" s="64" customFormat="1" ht="13">
      <c r="A1442" s="426">
        <v>41551</v>
      </c>
      <c r="B1442" s="228">
        <v>2084</v>
      </c>
      <c r="C1442" s="293">
        <v>3943</v>
      </c>
      <c r="D1442" s="228">
        <v>1914</v>
      </c>
      <c r="E1442" s="228">
        <v>1113</v>
      </c>
      <c r="F1442" s="228">
        <v>609</v>
      </c>
      <c r="H1442" s="233">
        <f t="shared" si="348"/>
        <v>1.6115288220551378</v>
      </c>
      <c r="I1442" s="233">
        <f t="shared" si="349"/>
        <v>1.2686996547756042</v>
      </c>
      <c r="J1442" s="233">
        <f t="shared" si="350"/>
        <v>2.8588709677419355</v>
      </c>
      <c r="K1442" s="233">
        <f t="shared" si="351"/>
        <v>0.37407407407407406</v>
      </c>
      <c r="L1442" s="233">
        <f t="shared" si="352"/>
        <v>0.359375</v>
      </c>
      <c r="N1442" s="233">
        <f t="shared" si="353"/>
        <v>1.8572825024437929E-2</v>
      </c>
      <c r="O1442" s="233">
        <f t="shared" si="354"/>
        <v>-6.0499117721199902E-3</v>
      </c>
      <c r="P1442" s="233">
        <f t="shared" si="355"/>
        <v>6.3333333333333339E-2</v>
      </c>
      <c r="Q1442" s="233">
        <f t="shared" si="356"/>
        <v>4.11599625818522E-2</v>
      </c>
      <c r="R1442" s="233">
        <f t="shared" si="357"/>
        <v>2.5252525252525252E-2</v>
      </c>
      <c r="T1442" s="64">
        <f t="shared" si="358"/>
        <v>1.8075232046897982E-2</v>
      </c>
    </row>
    <row r="1443" spans="1:20" s="64" customFormat="1" ht="13">
      <c r="A1443" s="426">
        <v>41554</v>
      </c>
      <c r="B1443" s="228">
        <v>2115</v>
      </c>
      <c r="C1443" s="293">
        <v>4020</v>
      </c>
      <c r="D1443" s="228">
        <v>1947</v>
      </c>
      <c r="E1443" s="228">
        <v>1127</v>
      </c>
      <c r="F1443" s="228">
        <v>618</v>
      </c>
      <c r="H1443" s="233">
        <f t="shared" si="348"/>
        <v>1.5029585798816567</v>
      </c>
      <c r="I1443" s="233">
        <f t="shared" si="349"/>
        <v>1.1462893753336894</v>
      </c>
      <c r="J1443" s="233">
        <f t="shared" si="350"/>
        <v>2.5790441176470589</v>
      </c>
      <c r="K1443" s="233">
        <f t="shared" si="351"/>
        <v>0.40523690773067333</v>
      </c>
      <c r="L1443" s="233">
        <f t="shared" si="352"/>
        <v>0.38876404494382022</v>
      </c>
      <c r="N1443" s="233">
        <f t="shared" si="353"/>
        <v>5.5916125811283073E-2</v>
      </c>
      <c r="O1443" s="233">
        <f t="shared" si="354"/>
        <v>4.3342849727485075E-2</v>
      </c>
      <c r="P1443" s="233">
        <f t="shared" si="355"/>
        <v>8.4679665738161561E-2</v>
      </c>
      <c r="Q1443" s="233">
        <f t="shared" si="356"/>
        <v>4.4485634847080631E-2</v>
      </c>
      <c r="R1443" s="233">
        <f t="shared" si="357"/>
        <v>3.5175879396984924E-2</v>
      </c>
      <c r="T1443" s="64">
        <f t="shared" si="358"/>
        <v>1.4875239923224592E-2</v>
      </c>
    </row>
    <row r="1444" spans="1:20" s="64" customFormat="1" ht="13">
      <c r="A1444" s="426">
        <v>41555</v>
      </c>
      <c r="B1444" s="228">
        <v>2146</v>
      </c>
      <c r="C1444" s="293">
        <v>4085</v>
      </c>
      <c r="D1444" s="228">
        <v>1989</v>
      </c>
      <c r="E1444" s="228">
        <v>1145</v>
      </c>
      <c r="F1444" s="228">
        <v>622</v>
      </c>
      <c r="H1444" s="233">
        <f t="shared" si="348"/>
        <v>1.4525714285714286</v>
      </c>
      <c r="I1444" s="233">
        <f t="shared" si="349"/>
        <v>1.1143892339544514</v>
      </c>
      <c r="J1444" s="233">
        <f t="shared" si="350"/>
        <v>2.3260869565217392</v>
      </c>
      <c r="K1444" s="233">
        <f t="shared" si="351"/>
        <v>0.44025157232704404</v>
      </c>
      <c r="L1444" s="233">
        <f t="shared" si="352"/>
        <v>0.40090090090090091</v>
      </c>
      <c r="N1444" s="233">
        <f t="shared" si="353"/>
        <v>7.6228686058174525E-2</v>
      </c>
      <c r="O1444" s="233">
        <f t="shared" si="354"/>
        <v>7.0492662473794543E-2</v>
      </c>
      <c r="P1444" s="233">
        <f t="shared" si="355"/>
        <v>0.11366181410974244</v>
      </c>
      <c r="Q1444" s="233">
        <f t="shared" si="356"/>
        <v>5.3357865685372582E-2</v>
      </c>
      <c r="R1444" s="233">
        <f t="shared" si="357"/>
        <v>4.1876046901172533E-2</v>
      </c>
      <c r="T1444" s="64">
        <f t="shared" si="358"/>
        <v>1.4657210401891163E-2</v>
      </c>
    </row>
    <row r="1445" spans="1:20" s="64" customFormat="1" ht="13">
      <c r="A1445" s="426">
        <v>41556</v>
      </c>
      <c r="B1445" s="228">
        <v>2125</v>
      </c>
      <c r="C1445" s="293">
        <v>3959</v>
      </c>
      <c r="D1445" s="228">
        <v>2016</v>
      </c>
      <c r="E1445" s="228">
        <v>1162</v>
      </c>
      <c r="F1445" s="228">
        <v>629</v>
      </c>
      <c r="H1445" s="233">
        <f t="shared" si="348"/>
        <v>1.4065685164212911</v>
      </c>
      <c r="I1445" s="233">
        <f t="shared" si="349"/>
        <v>1.0609057782404998</v>
      </c>
      <c r="J1445" s="233">
        <f t="shared" si="350"/>
        <v>2.1159196290571871</v>
      </c>
      <c r="K1445" s="233">
        <f t="shared" si="351"/>
        <v>0.46902654867256638</v>
      </c>
      <c r="L1445" s="233">
        <f t="shared" si="352"/>
        <v>0.41666666666666669</v>
      </c>
      <c r="N1445" s="233">
        <f t="shared" si="353"/>
        <v>5.8266932270916331E-2</v>
      </c>
      <c r="O1445" s="233">
        <f t="shared" si="354"/>
        <v>3.910761154855643E-2</v>
      </c>
      <c r="P1445" s="233">
        <f t="shared" si="355"/>
        <v>0.11196911196911197</v>
      </c>
      <c r="Q1445" s="233">
        <f t="shared" si="356"/>
        <v>6.3129002744739246E-2</v>
      </c>
      <c r="R1445" s="233">
        <f t="shared" si="357"/>
        <v>5.0083472454090151E-2</v>
      </c>
      <c r="T1445" s="64">
        <f t="shared" si="358"/>
        <v>-9.785647716682222E-3</v>
      </c>
    </row>
    <row r="1446" spans="1:20" s="64" customFormat="1" ht="13">
      <c r="A1446" s="426">
        <v>41557</v>
      </c>
      <c r="B1446" s="228">
        <v>2011</v>
      </c>
      <c r="C1446" s="293">
        <v>3621</v>
      </c>
      <c r="D1446" s="228">
        <v>2027</v>
      </c>
      <c r="E1446" s="228">
        <v>1175</v>
      </c>
      <c r="F1446" s="228">
        <v>630</v>
      </c>
      <c r="H1446" s="233">
        <f t="shared" si="348"/>
        <v>1.2982857142857143</v>
      </c>
      <c r="I1446" s="233">
        <f t="shared" si="349"/>
        <v>0.9797703663203936</v>
      </c>
      <c r="J1446" s="233">
        <f t="shared" si="350"/>
        <v>1.8469101123595506</v>
      </c>
      <c r="K1446" s="233">
        <f t="shared" si="351"/>
        <v>0.48922686945500632</v>
      </c>
      <c r="L1446" s="233">
        <f t="shared" si="352"/>
        <v>0.42533936651583709</v>
      </c>
      <c r="N1446" s="233">
        <f t="shared" si="353"/>
        <v>-1.7586712261846604E-2</v>
      </c>
      <c r="O1446" s="233">
        <f t="shared" si="354"/>
        <v>-6.6271273852501283E-2</v>
      </c>
      <c r="P1446" s="233">
        <f t="shared" si="355"/>
        <v>8.861439312567132E-2</v>
      </c>
      <c r="Q1446" s="233">
        <f t="shared" si="356"/>
        <v>6.7211625794732055E-2</v>
      </c>
      <c r="R1446" s="233">
        <f t="shared" si="357"/>
        <v>4.6511627906976744E-2</v>
      </c>
      <c r="T1446" s="64">
        <f t="shared" si="358"/>
        <v>-5.3647058823529381E-2</v>
      </c>
    </row>
    <row r="1447" spans="1:20" s="64" customFormat="1" ht="13">
      <c r="A1447" s="426">
        <v>41558</v>
      </c>
      <c r="B1447" s="228">
        <v>1985</v>
      </c>
      <c r="C1447" s="293">
        <v>3527</v>
      </c>
      <c r="D1447" s="228">
        <v>2024</v>
      </c>
      <c r="E1447" s="228">
        <v>1182</v>
      </c>
      <c r="F1447" s="228">
        <v>632</v>
      </c>
      <c r="H1447" s="233">
        <f t="shared" si="348"/>
        <v>1.2685714285714285</v>
      </c>
      <c r="I1447" s="233">
        <f t="shared" si="349"/>
        <v>0.98704225352112673</v>
      </c>
      <c r="J1447" s="233">
        <f t="shared" si="350"/>
        <v>1.5816326530612246</v>
      </c>
      <c r="K1447" s="233">
        <f t="shared" si="351"/>
        <v>0.50190597204574328</v>
      </c>
      <c r="L1447" s="233">
        <f t="shared" si="352"/>
        <v>0.42986425339366519</v>
      </c>
      <c r="N1447" s="233">
        <f t="shared" si="353"/>
        <v>-4.7504798464491363E-2</v>
      </c>
      <c r="O1447" s="233">
        <f t="shared" si="354"/>
        <v>-0.10550342378899315</v>
      </c>
      <c r="P1447" s="233">
        <f t="shared" si="355"/>
        <v>5.7471264367816091E-2</v>
      </c>
      <c r="Q1447" s="233">
        <f t="shared" si="356"/>
        <v>6.1994609164420483E-2</v>
      </c>
      <c r="R1447" s="233">
        <f t="shared" si="357"/>
        <v>3.7766830870279149E-2</v>
      </c>
      <c r="T1447" s="64">
        <f t="shared" si="358"/>
        <v>-1.2928891098955786E-2</v>
      </c>
    </row>
    <row r="1448" spans="1:20" s="64" customFormat="1" ht="13">
      <c r="A1448" s="426">
        <v>41561</v>
      </c>
      <c r="B1448" s="228">
        <v>1961</v>
      </c>
      <c r="C1448" s="293">
        <v>3455</v>
      </c>
      <c r="D1448" s="228">
        <v>2020</v>
      </c>
      <c r="E1448" s="228">
        <v>1185</v>
      </c>
      <c r="F1448" s="228">
        <v>634</v>
      </c>
      <c r="H1448" s="233">
        <f t="shared" si="348"/>
        <v>1.1716500553709857</v>
      </c>
      <c r="I1448" s="233">
        <f t="shared" si="349"/>
        <v>0.88488816148390614</v>
      </c>
      <c r="J1448" s="233">
        <f t="shared" si="350"/>
        <v>1.3962040332147094</v>
      </c>
      <c r="K1448" s="233">
        <f t="shared" si="351"/>
        <v>0.51340996168582376</v>
      </c>
      <c r="L1448" s="233">
        <f t="shared" si="352"/>
        <v>0.42792792792792794</v>
      </c>
      <c r="N1448" s="233">
        <f t="shared" si="353"/>
        <v>-7.2813238770685573E-2</v>
      </c>
      <c r="O1448" s="233">
        <f t="shared" si="354"/>
        <v>-0.14054726368159204</v>
      </c>
      <c r="P1448" s="233">
        <f t="shared" si="355"/>
        <v>3.7493579866461221E-2</v>
      </c>
      <c r="Q1448" s="233">
        <f t="shared" si="356"/>
        <v>5.1464063886424133E-2</v>
      </c>
      <c r="R1448" s="233">
        <f t="shared" si="357"/>
        <v>2.5889967637540454E-2</v>
      </c>
      <c r="T1448" s="64">
        <f t="shared" si="358"/>
        <v>-1.2090680100755646E-2</v>
      </c>
    </row>
    <row r="1449" spans="1:20" s="64" customFormat="1" ht="13">
      <c r="A1449" s="426">
        <v>41562</v>
      </c>
      <c r="B1449" s="228">
        <v>1963</v>
      </c>
      <c r="C1449" s="293">
        <v>3469</v>
      </c>
      <c r="D1449" s="228">
        <v>2021</v>
      </c>
      <c r="E1449" s="228">
        <v>1186</v>
      </c>
      <c r="F1449" s="228">
        <v>637</v>
      </c>
      <c r="H1449" s="233">
        <f t="shared" si="348"/>
        <v>1.1198704103671706</v>
      </c>
      <c r="I1449" s="233">
        <f t="shared" si="349"/>
        <v>0.81243469174503657</v>
      </c>
      <c r="J1449" s="233">
        <f t="shared" si="350"/>
        <v>1.320321469575201</v>
      </c>
      <c r="K1449" s="233">
        <f t="shared" si="351"/>
        <v>0.52835051546391754</v>
      </c>
      <c r="L1449" s="233">
        <f t="shared" si="352"/>
        <v>0.43468468468468469</v>
      </c>
      <c r="N1449" s="233">
        <f t="shared" si="353"/>
        <v>-8.5274930102516314E-2</v>
      </c>
      <c r="O1449" s="233">
        <f t="shared" si="354"/>
        <v>-0.15079559363525091</v>
      </c>
      <c r="P1449" s="233">
        <f t="shared" si="355"/>
        <v>1.6088486676721969E-2</v>
      </c>
      <c r="Q1449" s="233">
        <f t="shared" si="356"/>
        <v>3.5807860262008731E-2</v>
      </c>
      <c r="R1449" s="233">
        <f t="shared" si="357"/>
        <v>2.4115755627009645E-2</v>
      </c>
      <c r="T1449" s="64">
        <f t="shared" si="358"/>
        <v>1.0198878123406363E-3</v>
      </c>
    </row>
    <row r="1450" spans="1:20" s="64" customFormat="1" ht="13">
      <c r="A1450" s="426">
        <v>41563</v>
      </c>
      <c r="B1450" s="228">
        <v>1965</v>
      </c>
      <c r="C1450" s="293">
        <v>3478</v>
      </c>
      <c r="D1450" s="228">
        <v>2030</v>
      </c>
      <c r="E1450" s="228">
        <v>1199</v>
      </c>
      <c r="F1450" s="228">
        <v>634</v>
      </c>
      <c r="H1450" s="233">
        <f t="shared" si="348"/>
        <v>1.0882040382571732</v>
      </c>
      <c r="I1450" s="233">
        <f t="shared" si="349"/>
        <v>0.77448979591836731</v>
      </c>
      <c r="J1450" s="233">
        <f t="shared" si="350"/>
        <v>1.2937853107344632</v>
      </c>
      <c r="K1450" s="233">
        <f t="shared" si="351"/>
        <v>0.56119791666666663</v>
      </c>
      <c r="L1450" s="233">
        <f t="shared" si="352"/>
        <v>0.42792792792792794</v>
      </c>
      <c r="N1450" s="233">
        <f t="shared" si="353"/>
        <v>-7.5294117647058817E-2</v>
      </c>
      <c r="O1450" s="233">
        <f t="shared" si="354"/>
        <v>-0.12149532710280374</v>
      </c>
      <c r="P1450" s="233">
        <f t="shared" si="355"/>
        <v>6.9444444444444441E-3</v>
      </c>
      <c r="Q1450" s="233">
        <f t="shared" si="356"/>
        <v>3.1841652323580036E-2</v>
      </c>
      <c r="R1450" s="233">
        <f t="shared" si="357"/>
        <v>7.9491255961844191E-3</v>
      </c>
      <c r="T1450" s="64">
        <f t="shared" si="358"/>
        <v>1.0188487009679115E-3</v>
      </c>
    </row>
    <row r="1451" spans="1:20" s="64" customFormat="1" ht="13">
      <c r="A1451" s="426">
        <v>41564</v>
      </c>
      <c r="B1451" s="228">
        <v>1960</v>
      </c>
      <c r="C1451" s="293">
        <v>3451</v>
      </c>
      <c r="D1451" s="228">
        <v>2059</v>
      </c>
      <c r="E1451" s="228">
        <v>1206</v>
      </c>
      <c r="F1451" s="228">
        <v>632</v>
      </c>
      <c r="H1451" s="233">
        <f t="shared" si="348"/>
        <v>0.99796126401630991</v>
      </c>
      <c r="I1451" s="233">
        <f t="shared" si="349"/>
        <v>0.64098906324298621</v>
      </c>
      <c r="J1451" s="233">
        <f t="shared" si="350"/>
        <v>1.2776548672566372</v>
      </c>
      <c r="K1451" s="233">
        <f t="shared" si="351"/>
        <v>0.59946949602122013</v>
      </c>
      <c r="L1451" s="233">
        <f t="shared" si="352"/>
        <v>0.42663656884875845</v>
      </c>
      <c r="N1451" s="233">
        <f t="shared" si="353"/>
        <v>-2.5360517155643959E-2</v>
      </c>
      <c r="O1451" s="233">
        <f t="shared" si="354"/>
        <v>-4.6948356807511735E-2</v>
      </c>
      <c r="P1451" s="233">
        <f t="shared" si="355"/>
        <v>1.5786877158362113E-2</v>
      </c>
      <c r="Q1451" s="233">
        <f t="shared" si="356"/>
        <v>2.6382978723404255E-2</v>
      </c>
      <c r="R1451" s="233">
        <f t="shared" si="357"/>
        <v>3.1746031746031746E-3</v>
      </c>
      <c r="T1451" s="64">
        <f t="shared" si="358"/>
        <v>-2.5445292620864812E-3</v>
      </c>
    </row>
    <row r="1452" spans="1:20" s="64" customFormat="1" ht="13">
      <c r="A1452" s="426">
        <v>41565</v>
      </c>
      <c r="B1452" s="228">
        <v>1901</v>
      </c>
      <c r="C1452" s="293">
        <v>3264</v>
      </c>
      <c r="D1452" s="228">
        <v>2060</v>
      </c>
      <c r="E1452" s="228">
        <v>1213</v>
      </c>
      <c r="F1452" s="228">
        <v>634</v>
      </c>
      <c r="H1452" s="233">
        <f t="shared" si="348"/>
        <v>0.90290290290290287</v>
      </c>
      <c r="I1452" s="233">
        <f t="shared" si="349"/>
        <v>0.50971322849213696</v>
      </c>
      <c r="J1452" s="233">
        <f t="shared" si="350"/>
        <v>1.2787610619469028</v>
      </c>
      <c r="K1452" s="233">
        <f t="shared" si="351"/>
        <v>0.62600536193029488</v>
      </c>
      <c r="L1452" s="233">
        <f t="shared" si="352"/>
        <v>0.43115124153498874</v>
      </c>
      <c r="N1452" s="233">
        <f t="shared" si="353"/>
        <v>-4.2317380352644839E-2</v>
      </c>
      <c r="O1452" s="233">
        <f t="shared" si="354"/>
        <v>-7.4567621207825341E-2</v>
      </c>
      <c r="P1452" s="233">
        <f t="shared" si="355"/>
        <v>1.7786561264822136E-2</v>
      </c>
      <c r="Q1452" s="233">
        <f t="shared" si="356"/>
        <v>2.6226734348561761E-2</v>
      </c>
      <c r="R1452" s="233">
        <f t="shared" si="357"/>
        <v>3.1645569620253164E-3</v>
      </c>
      <c r="T1452" s="64">
        <f t="shared" si="358"/>
        <v>-3.0102040816326503E-2</v>
      </c>
    </row>
    <row r="1453" spans="1:20" s="64" customFormat="1" ht="13">
      <c r="A1453" s="426">
        <v>41568</v>
      </c>
      <c r="B1453" s="228">
        <v>1878</v>
      </c>
      <c r="C1453" s="293">
        <v>3200</v>
      </c>
      <c r="D1453" s="228">
        <v>2054</v>
      </c>
      <c r="E1453" s="228">
        <v>1221</v>
      </c>
      <c r="F1453" s="228">
        <v>635</v>
      </c>
      <c r="H1453" s="233">
        <f t="shared" si="348"/>
        <v>0.89888776541961579</v>
      </c>
      <c r="I1453" s="233">
        <f t="shared" si="349"/>
        <v>0.49882903981264637</v>
      </c>
      <c r="J1453" s="233">
        <f t="shared" si="350"/>
        <v>1.2949720670391061</v>
      </c>
      <c r="K1453" s="233">
        <f t="shared" si="351"/>
        <v>0.65</v>
      </c>
      <c r="L1453" s="233">
        <f t="shared" si="352"/>
        <v>0.43018018018018017</v>
      </c>
      <c r="N1453" s="233">
        <f t="shared" si="353"/>
        <v>-4.2325344212136663E-2</v>
      </c>
      <c r="O1453" s="233">
        <f t="shared" si="354"/>
        <v>-7.3806078147612156E-2</v>
      </c>
      <c r="P1453" s="233">
        <f t="shared" si="355"/>
        <v>1.6831683168316833E-2</v>
      </c>
      <c r="Q1453" s="233">
        <f t="shared" si="356"/>
        <v>3.0379746835443037E-2</v>
      </c>
      <c r="R1453" s="233">
        <f t="shared" si="357"/>
        <v>1.5772870662460567E-3</v>
      </c>
      <c r="T1453" s="64">
        <f t="shared" si="358"/>
        <v>-1.2098895318253589E-2</v>
      </c>
    </row>
    <row r="1454" spans="1:20" s="64" customFormat="1" ht="13">
      <c r="A1454" s="426">
        <v>41569</v>
      </c>
      <c r="B1454" s="228">
        <v>1847</v>
      </c>
      <c r="C1454" s="293">
        <v>3110</v>
      </c>
      <c r="D1454" s="228">
        <v>2038</v>
      </c>
      <c r="E1454" s="228">
        <v>1228</v>
      </c>
      <c r="F1454" s="228">
        <v>636</v>
      </c>
      <c r="H1454" s="233">
        <f t="shared" si="348"/>
        <v>0.82871287128712867</v>
      </c>
      <c r="I1454" s="233">
        <f t="shared" si="349"/>
        <v>0.40279657194406854</v>
      </c>
      <c r="J1454" s="233">
        <f t="shared" si="350"/>
        <v>1.3185437997724687</v>
      </c>
      <c r="K1454" s="233">
        <f t="shared" si="351"/>
        <v>0.67759562841530052</v>
      </c>
      <c r="L1454" s="233">
        <f t="shared" si="352"/>
        <v>0.42921348314606744</v>
      </c>
      <c r="N1454" s="233">
        <f t="shared" si="353"/>
        <v>-5.9093224656138567E-2</v>
      </c>
      <c r="O1454" s="233">
        <f t="shared" si="354"/>
        <v>-0.10348803689824157</v>
      </c>
      <c r="P1454" s="233">
        <f t="shared" si="355"/>
        <v>8.4116773874319643E-3</v>
      </c>
      <c r="Q1454" s="233">
        <f t="shared" si="356"/>
        <v>3.5413153456998317E-2</v>
      </c>
      <c r="R1454" s="233">
        <f t="shared" si="357"/>
        <v>-1.5698587127158557E-3</v>
      </c>
      <c r="T1454" s="64">
        <f t="shared" si="358"/>
        <v>-1.6506922257720991E-2</v>
      </c>
    </row>
    <row r="1455" spans="1:20" s="64" customFormat="1" ht="13">
      <c r="A1455" s="426">
        <v>41570</v>
      </c>
      <c r="B1455" s="228">
        <v>1786</v>
      </c>
      <c r="C1455" s="293">
        <v>2943</v>
      </c>
      <c r="D1455" s="228">
        <v>2010</v>
      </c>
      <c r="E1455" s="228">
        <v>1243</v>
      </c>
      <c r="F1455" s="228">
        <v>639</v>
      </c>
      <c r="H1455" s="233">
        <f t="shared" si="348"/>
        <v>0.72227579556412724</v>
      </c>
      <c r="I1455" s="233">
        <f t="shared" si="349"/>
        <v>0.26200686106346482</v>
      </c>
      <c r="J1455" s="233">
        <f t="shared" si="350"/>
        <v>1.3344947735191637</v>
      </c>
      <c r="K1455" s="233">
        <f t="shared" si="351"/>
        <v>0.72399445214979197</v>
      </c>
      <c r="L1455" s="233">
        <f t="shared" si="352"/>
        <v>0.43595505617977526</v>
      </c>
      <c r="N1455" s="233">
        <f t="shared" si="353"/>
        <v>-9.1094147582697196E-2</v>
      </c>
      <c r="O1455" s="233">
        <f t="shared" si="354"/>
        <v>-0.15382403680276022</v>
      </c>
      <c r="P1455" s="233">
        <f t="shared" si="355"/>
        <v>-9.852216748768473E-3</v>
      </c>
      <c r="Q1455" s="233">
        <f t="shared" si="356"/>
        <v>3.669724770642202E-2</v>
      </c>
      <c r="R1455" s="233">
        <f t="shared" si="357"/>
        <v>7.8864353312302835E-3</v>
      </c>
      <c r="T1455" s="64">
        <f t="shared" si="358"/>
        <v>-3.302652950730911E-2</v>
      </c>
    </row>
    <row r="1456" spans="1:20" s="64" customFormat="1" ht="13">
      <c r="A1456" s="426">
        <v>41571</v>
      </c>
      <c r="B1456" s="228">
        <v>1708</v>
      </c>
      <c r="C1456" s="293">
        <v>2775</v>
      </c>
      <c r="D1456" s="228">
        <v>1959</v>
      </c>
      <c r="E1456" s="228">
        <v>1252</v>
      </c>
      <c r="F1456" s="228">
        <v>644</v>
      </c>
      <c r="H1456" s="233">
        <f t="shared" si="348"/>
        <v>0.54012623985572583</v>
      </c>
      <c r="I1456" s="233">
        <f t="shared" si="349"/>
        <v>7.2671047545419407E-2</v>
      </c>
      <c r="J1456" s="233">
        <f t="shared" si="350"/>
        <v>1.3238434163701067</v>
      </c>
      <c r="K1456" s="233">
        <f t="shared" si="351"/>
        <v>0.74860335195530725</v>
      </c>
      <c r="L1456" s="233">
        <f t="shared" si="352"/>
        <v>0.45701357466063347</v>
      </c>
      <c r="N1456" s="233">
        <f t="shared" si="353"/>
        <v>-0.12857142857142856</v>
      </c>
      <c r="O1456" s="233">
        <f t="shared" si="354"/>
        <v>-0.19588525065198492</v>
      </c>
      <c r="P1456" s="233">
        <f t="shared" si="355"/>
        <v>-4.8567265662943178E-2</v>
      </c>
      <c r="Q1456" s="233">
        <f t="shared" si="356"/>
        <v>3.8142620232172471E-2</v>
      </c>
      <c r="R1456" s="233">
        <f t="shared" si="357"/>
        <v>1.8987341772151899E-2</v>
      </c>
      <c r="T1456" s="64">
        <f t="shared" si="358"/>
        <v>-4.3673012318029114E-2</v>
      </c>
    </row>
    <row r="1457" spans="1:20" s="64" customFormat="1" ht="13">
      <c r="A1457" s="426">
        <v>41572</v>
      </c>
      <c r="B1457" s="228">
        <v>1671</v>
      </c>
      <c r="C1457" s="293">
        <v>2681</v>
      </c>
      <c r="D1457" s="228">
        <v>1904</v>
      </c>
      <c r="E1457" s="228">
        <v>1258</v>
      </c>
      <c r="F1457" s="228">
        <v>649</v>
      </c>
      <c r="H1457" s="233">
        <f t="shared" si="348"/>
        <v>0.53584558823529416</v>
      </c>
      <c r="I1457" s="233">
        <f t="shared" si="349"/>
        <v>5.9683794466403164E-2</v>
      </c>
      <c r="J1457" s="233">
        <f t="shared" si="350"/>
        <v>1.3078787878787879</v>
      </c>
      <c r="K1457" s="233">
        <f t="shared" si="351"/>
        <v>0.7668539325842697</v>
      </c>
      <c r="L1457" s="233">
        <f t="shared" si="352"/>
        <v>0.47499999999999998</v>
      </c>
      <c r="N1457" s="233">
        <f t="shared" si="353"/>
        <v>-0.12098895318253551</v>
      </c>
      <c r="O1457" s="233">
        <f t="shared" si="354"/>
        <v>-0.17861519607843138</v>
      </c>
      <c r="P1457" s="233">
        <f t="shared" si="355"/>
        <v>-7.5728155339805828E-2</v>
      </c>
      <c r="Q1457" s="233">
        <f t="shared" si="356"/>
        <v>3.7098103874690848E-2</v>
      </c>
      <c r="R1457" s="233">
        <f t="shared" si="357"/>
        <v>2.365930599369085E-2</v>
      </c>
      <c r="T1457" s="64">
        <f t="shared" si="358"/>
        <v>-2.1662763466042123E-2</v>
      </c>
    </row>
    <row r="1458" spans="1:20" s="64" customFormat="1" ht="13">
      <c r="A1458" s="426">
        <v>41575</v>
      </c>
      <c r="B1458" s="228">
        <v>1619</v>
      </c>
      <c r="C1458" s="293">
        <v>2526</v>
      </c>
      <c r="D1458" s="228">
        <v>1855</v>
      </c>
      <c r="E1458" s="228">
        <v>1260</v>
      </c>
      <c r="F1458" s="228">
        <v>653</v>
      </c>
      <c r="H1458" s="233">
        <f t="shared" si="348"/>
        <v>0.54043767840152235</v>
      </c>
      <c r="I1458" s="233">
        <f t="shared" si="349"/>
        <v>3.8651315789473686E-2</v>
      </c>
      <c r="J1458" s="233">
        <f t="shared" si="350"/>
        <v>1.2872996300863131</v>
      </c>
      <c r="K1458" s="233">
        <f t="shared" si="351"/>
        <v>0.7847025495750708</v>
      </c>
      <c r="L1458" s="233">
        <f t="shared" si="352"/>
        <v>0.49427917620137302</v>
      </c>
      <c r="N1458" s="233">
        <f t="shared" si="353"/>
        <v>-0.13791267305644303</v>
      </c>
      <c r="O1458" s="233">
        <f t="shared" si="354"/>
        <v>-0.21062500000000001</v>
      </c>
      <c r="P1458" s="233">
        <f t="shared" si="355"/>
        <v>-9.6884128529698146E-2</v>
      </c>
      <c r="Q1458" s="233">
        <f t="shared" si="356"/>
        <v>3.1941031941031942E-2</v>
      </c>
      <c r="R1458" s="233">
        <f t="shared" si="357"/>
        <v>2.8346456692913385E-2</v>
      </c>
      <c r="T1458" s="64">
        <f t="shared" si="358"/>
        <v>-3.1119090365050894E-2</v>
      </c>
    </row>
    <row r="1459" spans="1:20" s="64" customFormat="1" ht="13">
      <c r="A1459" s="426">
        <v>41576</v>
      </c>
      <c r="B1459" s="228">
        <v>1551</v>
      </c>
      <c r="C1459" s="293">
        <v>2340</v>
      </c>
      <c r="D1459" s="228">
        <v>1790</v>
      </c>
      <c r="E1459" s="228">
        <v>1266</v>
      </c>
      <c r="F1459" s="228">
        <v>656</v>
      </c>
      <c r="H1459" s="233">
        <f t="shared" si="348"/>
        <v>0.47855100095328884</v>
      </c>
      <c r="I1459" s="233">
        <f t="shared" si="349"/>
        <v>-4.528763769889841E-2</v>
      </c>
      <c r="J1459" s="233">
        <f t="shared" si="350"/>
        <v>1.2263681592039801</v>
      </c>
      <c r="K1459" s="233">
        <f t="shared" si="351"/>
        <v>0.81115879828326176</v>
      </c>
      <c r="L1459" s="233">
        <f t="shared" si="352"/>
        <v>0.51152073732718895</v>
      </c>
      <c r="N1459" s="233">
        <f t="shared" si="353"/>
        <v>-0.16025988088792636</v>
      </c>
      <c r="O1459" s="233">
        <f t="shared" si="354"/>
        <v>-0.24758842443729903</v>
      </c>
      <c r="P1459" s="233">
        <f t="shared" si="355"/>
        <v>-0.12168792934249265</v>
      </c>
      <c r="Q1459" s="233">
        <f t="shared" si="356"/>
        <v>3.0944625407166124E-2</v>
      </c>
      <c r="R1459" s="233">
        <f t="shared" si="357"/>
        <v>3.1446540880503145E-2</v>
      </c>
      <c r="T1459" s="64">
        <f t="shared" si="358"/>
        <v>-4.2001235330450859E-2</v>
      </c>
    </row>
    <row r="1460" spans="1:20" s="64" customFormat="1" ht="13">
      <c r="A1460" s="426">
        <v>41577</v>
      </c>
      <c r="B1460" s="228">
        <v>1484</v>
      </c>
      <c r="C1460" s="293">
        <v>2164</v>
      </c>
      <c r="D1460" s="228">
        <v>1716</v>
      </c>
      <c r="E1460" s="228">
        <v>1268</v>
      </c>
      <c r="F1460" s="228">
        <v>660</v>
      </c>
      <c r="H1460" s="233">
        <f t="shared" si="348"/>
        <v>0.41603053435114506</v>
      </c>
      <c r="I1460" s="233">
        <f t="shared" si="349"/>
        <v>-0.12032520325203253</v>
      </c>
      <c r="J1460" s="233">
        <f t="shared" si="350"/>
        <v>1.1476846057571966</v>
      </c>
      <c r="K1460" s="233">
        <f t="shared" si="351"/>
        <v>0.82972582972582976</v>
      </c>
      <c r="L1460" s="233">
        <f t="shared" si="352"/>
        <v>0.52777777777777779</v>
      </c>
      <c r="N1460" s="233">
        <f t="shared" si="353"/>
        <v>-0.1690929451287794</v>
      </c>
      <c r="O1460" s="233">
        <f t="shared" si="354"/>
        <v>-0.26469588854909953</v>
      </c>
      <c r="P1460" s="233">
        <f t="shared" si="355"/>
        <v>-0.14626865671641792</v>
      </c>
      <c r="Q1460" s="233">
        <f t="shared" si="356"/>
        <v>2.0112630732099759E-2</v>
      </c>
      <c r="R1460" s="233">
        <f t="shared" si="357"/>
        <v>3.2863849765258218E-2</v>
      </c>
      <c r="T1460" s="64">
        <f t="shared" si="358"/>
        <v>-4.3197936814958093E-2</v>
      </c>
    </row>
    <row r="1461" spans="1:20" s="64" customFormat="1" ht="13">
      <c r="A1461" s="426">
        <v>41578</v>
      </c>
      <c r="B1461" s="228">
        <v>1504</v>
      </c>
      <c r="C1461" s="293">
        <v>2245</v>
      </c>
      <c r="D1461" s="228">
        <v>1667</v>
      </c>
      <c r="E1461" s="228">
        <v>1269</v>
      </c>
      <c r="F1461" s="228">
        <v>665</v>
      </c>
      <c r="H1461" s="233">
        <f t="shared" si="348"/>
        <v>0.44199424736337489</v>
      </c>
      <c r="I1461" s="233">
        <f t="shared" si="349"/>
        <v>-8.6655817737998367E-2</v>
      </c>
      <c r="J1461" s="233">
        <f t="shared" si="350"/>
        <v>1.1047979797979799</v>
      </c>
      <c r="K1461" s="233">
        <f t="shared" si="351"/>
        <v>0.84179970972423801</v>
      </c>
      <c r="L1461" s="233">
        <f t="shared" si="352"/>
        <v>0.54651162790697672</v>
      </c>
      <c r="N1461" s="233">
        <f t="shared" si="353"/>
        <v>-0.11943793911007025</v>
      </c>
      <c r="O1461" s="233">
        <f t="shared" si="354"/>
        <v>-0.19099099099099098</v>
      </c>
      <c r="P1461" s="233">
        <f t="shared" si="355"/>
        <v>-0.14905564063297602</v>
      </c>
      <c r="Q1461" s="233">
        <f t="shared" si="356"/>
        <v>1.3578274760383386E-2</v>
      </c>
      <c r="R1461" s="233">
        <f t="shared" si="357"/>
        <v>3.2608695652173912E-2</v>
      </c>
      <c r="T1461" s="64">
        <f t="shared" si="358"/>
        <v>1.3477088948786964E-2</v>
      </c>
    </row>
    <row r="1462" spans="1:20" s="64" customFormat="1" ht="13">
      <c r="A1462" s="426">
        <v>41579</v>
      </c>
      <c r="B1462" s="228">
        <v>1525</v>
      </c>
      <c r="C1462" s="293">
        <v>2316</v>
      </c>
      <c r="D1462" s="228">
        <v>1631</v>
      </c>
      <c r="E1462" s="228">
        <v>1273</v>
      </c>
      <c r="F1462" s="228">
        <v>669</v>
      </c>
      <c r="H1462" s="233">
        <f t="shared" si="348"/>
        <v>0.48635477582846004</v>
      </c>
      <c r="I1462" s="233">
        <f t="shared" si="349"/>
        <v>-4.257957833815626E-2</v>
      </c>
      <c r="J1462" s="233">
        <f t="shared" si="350"/>
        <v>1.0856777493606138</v>
      </c>
      <c r="K1462" s="233">
        <f t="shared" si="351"/>
        <v>0.8775811209439528</v>
      </c>
      <c r="L1462" s="233">
        <f t="shared" si="352"/>
        <v>0.55944055944055948</v>
      </c>
      <c r="N1462" s="233">
        <f t="shared" si="353"/>
        <v>-8.7372830640335131E-2</v>
      </c>
      <c r="O1462" s="233">
        <f t="shared" si="354"/>
        <v>-0.13614323013800819</v>
      </c>
      <c r="P1462" s="233">
        <f t="shared" si="355"/>
        <v>-0.14338235294117646</v>
      </c>
      <c r="Q1462" s="233">
        <f t="shared" si="356"/>
        <v>1.192368839427663E-2</v>
      </c>
      <c r="R1462" s="233">
        <f t="shared" si="357"/>
        <v>3.0816640986132512E-2</v>
      </c>
      <c r="T1462" s="64">
        <f t="shared" si="358"/>
        <v>1.3962765957446832E-2</v>
      </c>
    </row>
    <row r="1463" spans="1:20" s="64" customFormat="1" ht="13">
      <c r="A1463" s="426">
        <v>41582</v>
      </c>
      <c r="B1463" s="228">
        <v>1552</v>
      </c>
      <c r="C1463" s="293">
        <v>2400</v>
      </c>
      <c r="D1463" s="228">
        <v>1612</v>
      </c>
      <c r="E1463" s="228">
        <v>1280</v>
      </c>
      <c r="F1463" s="228">
        <v>673</v>
      </c>
      <c r="H1463" s="233">
        <f t="shared" si="348"/>
        <v>0.55200000000000005</v>
      </c>
      <c r="I1463" s="233">
        <f t="shared" si="349"/>
        <v>1.9108280254777069E-2</v>
      </c>
      <c r="J1463" s="233">
        <f t="shared" si="350"/>
        <v>1.0935064935064935</v>
      </c>
      <c r="K1463" s="233">
        <f t="shared" si="351"/>
        <v>0.90760059612518629</v>
      </c>
      <c r="L1463" s="233">
        <f t="shared" si="352"/>
        <v>0.57981220657276999</v>
      </c>
      <c r="N1463" s="233">
        <f t="shared" si="353"/>
        <v>-4.1383570105003091E-2</v>
      </c>
      <c r="O1463" s="233">
        <f t="shared" si="354"/>
        <v>-4.9881235154394299E-2</v>
      </c>
      <c r="P1463" s="233">
        <f t="shared" si="355"/>
        <v>-0.13099730458221023</v>
      </c>
      <c r="Q1463" s="233">
        <f t="shared" si="356"/>
        <v>1.5873015873015872E-2</v>
      </c>
      <c r="R1463" s="233">
        <f t="shared" si="357"/>
        <v>3.0627871362940276E-2</v>
      </c>
      <c r="T1463" s="64">
        <f t="shared" si="358"/>
        <v>1.7704918032786843E-2</v>
      </c>
    </row>
    <row r="1464" spans="1:20" s="64" customFormat="1" ht="13">
      <c r="A1464" s="426">
        <v>41583</v>
      </c>
      <c r="B1464" s="228">
        <v>1600</v>
      </c>
      <c r="C1464" s="293">
        <v>2553</v>
      </c>
      <c r="D1464" s="228">
        <v>1617</v>
      </c>
      <c r="E1464" s="228">
        <v>1285</v>
      </c>
      <c r="F1464" s="228">
        <v>678</v>
      </c>
      <c r="H1464" s="233">
        <f t="shared" si="348"/>
        <v>0.62271805273833669</v>
      </c>
      <c r="I1464" s="233">
        <f t="shared" si="349"/>
        <v>0.10807291666666667</v>
      </c>
      <c r="J1464" s="233">
        <f t="shared" si="350"/>
        <v>1.1109660574412532</v>
      </c>
      <c r="K1464" s="233">
        <f t="shared" si="351"/>
        <v>0.9207772795216741</v>
      </c>
      <c r="L1464" s="233">
        <f t="shared" si="352"/>
        <v>0.60663507109004744</v>
      </c>
      <c r="N1464" s="233">
        <f t="shared" si="353"/>
        <v>3.1592520954223081E-2</v>
      </c>
      <c r="O1464" s="233">
        <f t="shared" si="354"/>
        <v>9.1025641025641021E-2</v>
      </c>
      <c r="P1464" s="233">
        <f t="shared" si="355"/>
        <v>-9.6648044692737425E-2</v>
      </c>
      <c r="Q1464" s="233">
        <f t="shared" si="356"/>
        <v>1.5007898894154818E-2</v>
      </c>
      <c r="R1464" s="233">
        <f t="shared" si="357"/>
        <v>3.3536585365853661E-2</v>
      </c>
      <c r="T1464" s="64">
        <f t="shared" si="358"/>
        <v>3.0927835051546282E-2</v>
      </c>
    </row>
    <row r="1465" spans="1:20" s="64" customFormat="1" ht="13">
      <c r="A1465" s="426">
        <v>41584</v>
      </c>
      <c r="B1465" s="228">
        <v>1602</v>
      </c>
      <c r="C1465" s="293">
        <v>2554</v>
      </c>
      <c r="D1465" s="228">
        <v>1614</v>
      </c>
      <c r="E1465" s="228">
        <v>1291</v>
      </c>
      <c r="F1465" s="228">
        <v>681</v>
      </c>
      <c r="H1465" s="233">
        <f t="shared" si="348"/>
        <v>0.64984552008238927</v>
      </c>
      <c r="I1465" s="233">
        <f t="shared" si="349"/>
        <v>0.12958867757629366</v>
      </c>
      <c r="J1465" s="233">
        <f t="shared" si="350"/>
        <v>1.1321003963011889</v>
      </c>
      <c r="K1465" s="233">
        <f t="shared" si="351"/>
        <v>0.95015105740181272</v>
      </c>
      <c r="L1465" s="233">
        <f t="shared" si="352"/>
        <v>0.62529832935560858</v>
      </c>
      <c r="N1465" s="233">
        <f t="shared" si="353"/>
        <v>7.9514824797843664E-2</v>
      </c>
      <c r="O1465" s="233">
        <f t="shared" si="354"/>
        <v>0.18022181146025879</v>
      </c>
      <c r="P1465" s="233">
        <f t="shared" si="355"/>
        <v>-5.944055944055944E-2</v>
      </c>
      <c r="Q1465" s="233">
        <f t="shared" si="356"/>
        <v>1.8138801261829655E-2</v>
      </c>
      <c r="R1465" s="233">
        <f t="shared" si="357"/>
        <v>3.1818181818181815E-2</v>
      </c>
      <c r="T1465" s="64">
        <f t="shared" si="358"/>
        <v>1.2499999999999734E-3</v>
      </c>
    </row>
    <row r="1466" spans="1:20" s="64" customFormat="1" ht="13">
      <c r="A1466" s="426">
        <v>41585</v>
      </c>
      <c r="B1466" s="228">
        <v>1593</v>
      </c>
      <c r="C1466" s="293">
        <v>2533</v>
      </c>
      <c r="D1466" s="228">
        <v>1594</v>
      </c>
      <c r="E1466" s="228">
        <v>1305</v>
      </c>
      <c r="F1466" s="228">
        <v>685</v>
      </c>
      <c r="H1466" s="233">
        <f t="shared" si="348"/>
        <v>0.68215417106652587</v>
      </c>
      <c r="I1466" s="233">
        <f t="shared" si="349"/>
        <v>0.15873741994510521</v>
      </c>
      <c r="J1466" s="233">
        <f t="shared" si="350"/>
        <v>1.1338688085676039</v>
      </c>
      <c r="K1466" s="233">
        <f t="shared" si="351"/>
        <v>0.99541284403669728</v>
      </c>
      <c r="L1466" s="233">
        <f t="shared" si="352"/>
        <v>0.64663461538461542</v>
      </c>
      <c r="N1466" s="233">
        <f t="shared" si="353"/>
        <v>5.9175531914893616E-2</v>
      </c>
      <c r="O1466" s="233">
        <f t="shared" si="354"/>
        <v>0.12828507795100222</v>
      </c>
      <c r="P1466" s="233">
        <f t="shared" si="355"/>
        <v>-4.3791241751649668E-2</v>
      </c>
      <c r="Q1466" s="233">
        <f t="shared" si="356"/>
        <v>2.8368794326241134E-2</v>
      </c>
      <c r="R1466" s="233">
        <f t="shared" si="357"/>
        <v>3.007518796992481E-2</v>
      </c>
      <c r="T1466" s="64">
        <f t="shared" si="358"/>
        <v>-5.6179775280899014E-3</v>
      </c>
    </row>
    <row r="1467" spans="1:20" s="64" customFormat="1" ht="13">
      <c r="A1467" s="426">
        <v>41586</v>
      </c>
      <c r="B1467" s="228">
        <v>1581</v>
      </c>
      <c r="C1467" s="293">
        <v>2514</v>
      </c>
      <c r="D1467" s="228">
        <v>1565</v>
      </c>
      <c r="E1467" s="228">
        <v>1315</v>
      </c>
      <c r="F1467" s="228">
        <v>690</v>
      </c>
      <c r="H1467" s="233">
        <f t="shared" si="348"/>
        <v>0.7259825327510917</v>
      </c>
      <c r="I1467" s="233">
        <f t="shared" si="349"/>
        <v>0.19828408007626311</v>
      </c>
      <c r="J1467" s="233">
        <f t="shared" si="350"/>
        <v>1.1234735413839891</v>
      </c>
      <c r="K1467" s="233">
        <f t="shared" si="351"/>
        <v>1.0324574961360125</v>
      </c>
      <c r="L1467" s="233">
        <f t="shared" si="352"/>
        <v>0.67475728155339809</v>
      </c>
      <c r="N1467" s="233">
        <f t="shared" si="353"/>
        <v>3.6721311475409836E-2</v>
      </c>
      <c r="O1467" s="233">
        <f t="shared" si="354"/>
        <v>8.549222797927461E-2</v>
      </c>
      <c r="P1467" s="233">
        <f t="shared" si="355"/>
        <v>-4.04659717964439E-2</v>
      </c>
      <c r="Q1467" s="233">
        <f t="shared" si="356"/>
        <v>3.2992930086410056E-2</v>
      </c>
      <c r="R1467" s="233">
        <f t="shared" si="357"/>
        <v>3.1390134529147982E-2</v>
      </c>
      <c r="T1467" s="64">
        <f t="shared" si="358"/>
        <v>-7.532956685499026E-3</v>
      </c>
    </row>
    <row r="1468" spans="1:20" s="64" customFormat="1" ht="13">
      <c r="A1468" s="426">
        <v>41589</v>
      </c>
      <c r="B1468" s="228">
        <v>1564</v>
      </c>
      <c r="C1468" s="293">
        <v>2506</v>
      </c>
      <c r="D1468" s="228">
        <v>1542</v>
      </c>
      <c r="E1468" s="228">
        <v>1320</v>
      </c>
      <c r="F1468" s="228">
        <v>692</v>
      </c>
      <c r="H1468" s="233">
        <f t="shared" si="348"/>
        <v>0.70742358078602618</v>
      </c>
      <c r="I1468" s="233">
        <f t="shared" si="349"/>
        <v>0.18263331760264276</v>
      </c>
      <c r="J1468" s="233">
        <f t="shared" si="350"/>
        <v>1.1239669421487604</v>
      </c>
      <c r="K1468" s="233">
        <f t="shared" si="351"/>
        <v>1.0496894409937889</v>
      </c>
      <c r="L1468" s="233">
        <f t="shared" si="352"/>
        <v>0.69193154034229831</v>
      </c>
      <c r="N1468" s="233">
        <f t="shared" si="353"/>
        <v>7.7319587628865982E-3</v>
      </c>
      <c r="O1468" s="233">
        <f t="shared" si="354"/>
        <v>4.4166666666666667E-2</v>
      </c>
      <c r="P1468" s="233">
        <f t="shared" si="355"/>
        <v>-4.3424317617866005E-2</v>
      </c>
      <c r="Q1468" s="233">
        <f t="shared" si="356"/>
        <v>3.125E-2</v>
      </c>
      <c r="R1468" s="233">
        <f t="shared" si="357"/>
        <v>2.8231797919762259E-2</v>
      </c>
      <c r="T1468" s="64">
        <f t="shared" si="358"/>
        <v>-1.0752688172043001E-2</v>
      </c>
    </row>
    <row r="1469" spans="1:20" s="64" customFormat="1" ht="13">
      <c r="A1469" s="426">
        <v>41590</v>
      </c>
      <c r="B1469" s="228">
        <v>1543</v>
      </c>
      <c r="C1469" s="293">
        <v>2473</v>
      </c>
      <c r="D1469" s="228">
        <v>1510</v>
      </c>
      <c r="E1469" s="228">
        <v>1321</v>
      </c>
      <c r="F1469" s="228">
        <v>693</v>
      </c>
      <c r="H1469" s="233">
        <f t="shared" si="348"/>
        <v>0.64148936170212767</v>
      </c>
      <c r="I1469" s="233">
        <f t="shared" si="349"/>
        <v>0.12256014525646845</v>
      </c>
      <c r="J1469" s="233">
        <f t="shared" si="350"/>
        <v>1.0914127423822715</v>
      </c>
      <c r="K1469" s="233">
        <f t="shared" si="351"/>
        <v>1.0354391371340523</v>
      </c>
      <c r="L1469" s="233">
        <f t="shared" si="352"/>
        <v>0.70270270270270274</v>
      </c>
      <c r="N1469" s="233">
        <f t="shared" si="353"/>
        <v>-3.5624999999999997E-2</v>
      </c>
      <c r="O1469" s="233">
        <f t="shared" si="354"/>
        <v>-3.1335683509596556E-2</v>
      </c>
      <c r="P1469" s="233">
        <f t="shared" si="355"/>
        <v>-6.6171923314780459E-2</v>
      </c>
      <c r="Q1469" s="233">
        <f t="shared" si="356"/>
        <v>2.8015564202334631E-2</v>
      </c>
      <c r="R1469" s="233">
        <f t="shared" si="357"/>
        <v>2.2123893805309734E-2</v>
      </c>
      <c r="T1469" s="64">
        <f t="shared" si="358"/>
        <v>-1.3427109974424534E-2</v>
      </c>
    </row>
    <row r="1470" spans="1:20" s="64" customFormat="1" ht="13">
      <c r="A1470" s="426">
        <v>41591</v>
      </c>
      <c r="B1470" s="228">
        <v>1531</v>
      </c>
      <c r="C1470" s="293">
        <v>2455</v>
      </c>
      <c r="D1470" s="228">
        <v>1474</v>
      </c>
      <c r="E1470" s="228">
        <v>1325</v>
      </c>
      <c r="F1470" s="228">
        <v>696</v>
      </c>
      <c r="H1470" s="233">
        <f t="shared" si="348"/>
        <v>0.58652849740932644</v>
      </c>
      <c r="I1470" s="233">
        <f t="shared" si="349"/>
        <v>7.5339465615418308E-2</v>
      </c>
      <c r="J1470" s="233">
        <f t="shared" si="350"/>
        <v>1.0472222222222223</v>
      </c>
      <c r="K1470" s="233">
        <f t="shared" si="351"/>
        <v>1.0322085889570551</v>
      </c>
      <c r="L1470" s="233">
        <f t="shared" si="352"/>
        <v>0.71851851851851856</v>
      </c>
      <c r="N1470" s="233">
        <f t="shared" si="353"/>
        <v>-4.4319600499375778E-2</v>
      </c>
      <c r="O1470" s="233">
        <f t="shared" si="354"/>
        <v>-3.876272513703994E-2</v>
      </c>
      <c r="P1470" s="233">
        <f t="shared" si="355"/>
        <v>-8.6741016109045846E-2</v>
      </c>
      <c r="Q1470" s="233">
        <f t="shared" si="356"/>
        <v>2.6336173508907823E-2</v>
      </c>
      <c r="R1470" s="233">
        <f t="shared" si="357"/>
        <v>2.2026431718061675E-2</v>
      </c>
      <c r="T1470" s="64">
        <f t="shared" si="358"/>
        <v>-7.7770576798444901E-3</v>
      </c>
    </row>
    <row r="1471" spans="1:20" s="64" customFormat="1" ht="13">
      <c r="A1471" s="426">
        <v>41592</v>
      </c>
      <c r="B1471" s="228">
        <v>1517</v>
      </c>
      <c r="C1471" s="293">
        <v>2397</v>
      </c>
      <c r="D1471" s="228">
        <v>1438</v>
      </c>
      <c r="E1471" s="228">
        <v>1339</v>
      </c>
      <c r="F1471" s="228">
        <v>699</v>
      </c>
      <c r="H1471" s="233">
        <f t="shared" si="348"/>
        <v>0.54010152284263957</v>
      </c>
      <c r="I1471" s="233">
        <f t="shared" si="349"/>
        <v>3.0081650193382038E-2</v>
      </c>
      <c r="J1471" s="233">
        <f t="shared" si="350"/>
        <v>0.96448087431693985</v>
      </c>
      <c r="K1471" s="233">
        <f t="shared" si="351"/>
        <v>1.0505359877488514</v>
      </c>
      <c r="L1471" s="233">
        <f t="shared" si="352"/>
        <v>0.72592592592592597</v>
      </c>
      <c r="N1471" s="233">
        <f t="shared" si="353"/>
        <v>-4.7708725674827368E-2</v>
      </c>
      <c r="O1471" s="233">
        <f t="shared" si="354"/>
        <v>-5.3691275167785234E-2</v>
      </c>
      <c r="P1471" s="233">
        <f t="shared" si="355"/>
        <v>-9.7867001254705141E-2</v>
      </c>
      <c r="Q1471" s="233">
        <f t="shared" si="356"/>
        <v>2.6053639846743294E-2</v>
      </c>
      <c r="R1471" s="233">
        <f t="shared" si="357"/>
        <v>2.0437956204379562E-2</v>
      </c>
      <c r="T1471" s="64">
        <f t="shared" si="358"/>
        <v>-9.1443500979752068E-3</v>
      </c>
    </row>
    <row r="1472" spans="1:20" s="64" customFormat="1" ht="13">
      <c r="A1472" s="426">
        <v>41593</v>
      </c>
      <c r="B1472" s="228">
        <v>1507</v>
      </c>
      <c r="C1472" s="293">
        <v>2377</v>
      </c>
      <c r="D1472" s="228">
        <v>1409</v>
      </c>
      <c r="E1472" s="228">
        <v>1354</v>
      </c>
      <c r="F1472" s="228">
        <v>703</v>
      </c>
      <c r="H1472" s="233">
        <f t="shared" si="348"/>
        <v>0.49060336300692386</v>
      </c>
      <c r="I1472" s="233">
        <f t="shared" si="349"/>
        <v>8.4210526315789478E-4</v>
      </c>
      <c r="J1472" s="233">
        <f t="shared" si="350"/>
        <v>0.82041343669250644</v>
      </c>
      <c r="K1472" s="233">
        <f t="shared" si="351"/>
        <v>1.0671755725190839</v>
      </c>
      <c r="L1472" s="233">
        <f t="shared" si="352"/>
        <v>0.74875621890547261</v>
      </c>
      <c r="N1472" s="233">
        <f t="shared" si="353"/>
        <v>-4.6805819101834283E-2</v>
      </c>
      <c r="O1472" s="233">
        <f t="shared" si="354"/>
        <v>-5.4494828957836118E-2</v>
      </c>
      <c r="P1472" s="233">
        <f t="shared" si="355"/>
        <v>-9.9680511182108619E-2</v>
      </c>
      <c r="Q1472" s="233">
        <f t="shared" si="356"/>
        <v>2.9657794676806085E-2</v>
      </c>
      <c r="R1472" s="233">
        <f t="shared" si="357"/>
        <v>1.8840579710144929E-2</v>
      </c>
      <c r="T1472" s="64">
        <f t="shared" si="358"/>
        <v>-6.5919578114700395E-3</v>
      </c>
    </row>
    <row r="1473" spans="1:20" s="64" customFormat="1" ht="13">
      <c r="A1473" s="426">
        <v>41596</v>
      </c>
      <c r="B1473" s="228">
        <v>1500</v>
      </c>
      <c r="C1473" s="293">
        <v>2366</v>
      </c>
      <c r="D1473" s="228">
        <v>1382</v>
      </c>
      <c r="E1473" s="228">
        <v>1360</v>
      </c>
      <c r="F1473" s="228">
        <v>705</v>
      </c>
      <c r="H1473" s="233">
        <f t="shared" si="348"/>
        <v>0.46484375</v>
      </c>
      <c r="I1473" s="233">
        <f t="shared" si="349"/>
        <v>6.8085106382978723E-3</v>
      </c>
      <c r="J1473" s="233">
        <f t="shared" si="350"/>
        <v>0.6335697399527187</v>
      </c>
      <c r="K1473" s="233">
        <f t="shared" si="351"/>
        <v>1.0481927710843373</v>
      </c>
      <c r="L1473" s="233">
        <f t="shared" si="352"/>
        <v>0.74937965260545902</v>
      </c>
      <c r="N1473" s="233">
        <f t="shared" si="353"/>
        <v>-4.0920716112531973E-2</v>
      </c>
      <c r="O1473" s="233">
        <f t="shared" si="354"/>
        <v>-5.5865921787709494E-2</v>
      </c>
      <c r="P1473" s="233">
        <f t="shared" si="355"/>
        <v>-0.10376134889753567</v>
      </c>
      <c r="Q1473" s="233">
        <f t="shared" si="356"/>
        <v>3.0303030303030304E-2</v>
      </c>
      <c r="R1473" s="233">
        <f t="shared" si="357"/>
        <v>1.8786127167630059E-2</v>
      </c>
      <c r="T1473" s="64">
        <f t="shared" si="358"/>
        <v>-4.644990046449915E-3</v>
      </c>
    </row>
    <row r="1474" spans="1:20" s="64" customFormat="1" ht="13">
      <c r="A1474" s="426">
        <v>41597</v>
      </c>
      <c r="B1474" s="228">
        <v>1495</v>
      </c>
      <c r="C1474" s="293">
        <v>2366</v>
      </c>
      <c r="D1474" s="228">
        <v>1353</v>
      </c>
      <c r="E1474" s="228">
        <v>1363</v>
      </c>
      <c r="F1474" s="228">
        <v>708</v>
      </c>
      <c r="H1474" s="233">
        <f t="shared" si="348"/>
        <v>0.44305019305019305</v>
      </c>
      <c r="I1474" s="233">
        <f t="shared" si="349"/>
        <v>8.0954409884959524E-3</v>
      </c>
      <c r="J1474" s="233">
        <f t="shared" si="350"/>
        <v>0.52708803611738153</v>
      </c>
      <c r="K1474" s="233">
        <f t="shared" si="351"/>
        <v>1.0222551928783383</v>
      </c>
      <c r="L1474" s="233">
        <f t="shared" si="352"/>
        <v>0.74814814814814812</v>
      </c>
      <c r="N1474" s="233">
        <f t="shared" si="353"/>
        <v>-3.1108230719377836E-2</v>
      </c>
      <c r="O1474" s="233">
        <f t="shared" si="354"/>
        <v>-4.326728669632026E-2</v>
      </c>
      <c r="P1474" s="233">
        <f t="shared" si="355"/>
        <v>-0.10397350993377484</v>
      </c>
      <c r="Q1474" s="233">
        <f t="shared" si="356"/>
        <v>3.1794095382286149E-2</v>
      </c>
      <c r="R1474" s="233">
        <f t="shared" si="357"/>
        <v>2.1645021645021644E-2</v>
      </c>
      <c r="T1474" s="64">
        <f t="shared" si="358"/>
        <v>-3.3333333333332993E-3</v>
      </c>
    </row>
    <row r="1475" spans="1:20" s="64" customFormat="1" ht="13">
      <c r="A1475" s="426">
        <v>41598</v>
      </c>
      <c r="B1475" s="228">
        <v>1527</v>
      </c>
      <c r="C1475" s="293">
        <v>2511</v>
      </c>
      <c r="D1475" s="228">
        <v>1346</v>
      </c>
      <c r="E1475" s="228">
        <v>1371</v>
      </c>
      <c r="F1475" s="228">
        <v>715</v>
      </c>
      <c r="H1475" s="233">
        <f t="shared" si="348"/>
        <v>0.44876660341555979</v>
      </c>
      <c r="I1475" s="233">
        <f t="shared" si="349"/>
        <v>5.9940903334740399E-2</v>
      </c>
      <c r="J1475" s="233">
        <f t="shared" si="350"/>
        <v>0.49223946784922396</v>
      </c>
      <c r="K1475" s="233">
        <f t="shared" si="351"/>
        <v>0.99563318777292575</v>
      </c>
      <c r="L1475" s="233">
        <f t="shared" si="352"/>
        <v>0.7567567567567568</v>
      </c>
      <c r="N1475" s="233">
        <f t="shared" si="353"/>
        <v>-2.6126714565643371E-3</v>
      </c>
      <c r="O1475" s="233">
        <f t="shared" si="354"/>
        <v>2.2810590631364563E-2</v>
      </c>
      <c r="P1475" s="233">
        <f t="shared" si="355"/>
        <v>-8.6838534599728623E-2</v>
      </c>
      <c r="Q1475" s="233">
        <f t="shared" si="356"/>
        <v>3.471698113207547E-2</v>
      </c>
      <c r="R1475" s="233">
        <f t="shared" si="357"/>
        <v>2.7298850574712645E-2</v>
      </c>
      <c r="T1475" s="64">
        <f t="shared" si="358"/>
        <v>2.1404682274247522E-2</v>
      </c>
    </row>
    <row r="1476" spans="1:20" s="64" customFormat="1" ht="13">
      <c r="A1476" s="426">
        <v>41599</v>
      </c>
      <c r="B1476" s="228">
        <v>1499</v>
      </c>
      <c r="C1476" s="293">
        <v>2447</v>
      </c>
      <c r="D1476" s="228">
        <v>1345</v>
      </c>
      <c r="E1476" s="228">
        <v>1378</v>
      </c>
      <c r="F1476" s="228">
        <v>721</v>
      </c>
      <c r="H1476" s="233">
        <f t="shared" si="348"/>
        <v>0.40619136960600377</v>
      </c>
      <c r="I1476" s="233">
        <f t="shared" si="349"/>
        <v>3.3798056611744821E-2</v>
      </c>
      <c r="J1476" s="233">
        <f t="shared" si="350"/>
        <v>0.44158628081457663</v>
      </c>
      <c r="K1476" s="233">
        <f t="shared" si="351"/>
        <v>0.98273381294964024</v>
      </c>
      <c r="L1476" s="233">
        <f t="shared" si="352"/>
        <v>0.76283618581907087</v>
      </c>
      <c r="N1476" s="233">
        <f t="shared" si="353"/>
        <v>-1.1865524060646011E-2</v>
      </c>
      <c r="O1476" s="233">
        <f t="shared" si="354"/>
        <v>2.0859407592824362E-2</v>
      </c>
      <c r="P1476" s="233">
        <f t="shared" si="355"/>
        <v>-6.4673157162726008E-2</v>
      </c>
      <c r="Q1476" s="233">
        <f t="shared" si="356"/>
        <v>2.9126213592233011E-2</v>
      </c>
      <c r="R1476" s="233">
        <f t="shared" si="357"/>
        <v>3.1473533619456366E-2</v>
      </c>
      <c r="T1476" s="64">
        <f t="shared" si="358"/>
        <v>-1.8336607727570398E-2</v>
      </c>
    </row>
    <row r="1477" spans="1:20" s="64" customFormat="1" ht="13">
      <c r="A1477" s="426">
        <v>41600</v>
      </c>
      <c r="B1477" s="228">
        <v>1483</v>
      </c>
      <c r="C1477" s="293">
        <v>2390</v>
      </c>
      <c r="D1477" s="228">
        <v>1362</v>
      </c>
      <c r="E1477" s="228">
        <v>1393</v>
      </c>
      <c r="F1477" s="228">
        <v>728</v>
      </c>
      <c r="H1477" s="233">
        <f t="shared" si="348"/>
        <v>0.38210624417520972</v>
      </c>
      <c r="I1477" s="233">
        <f t="shared" si="349"/>
        <v>2.3554603854389723E-2</v>
      </c>
      <c r="J1477" s="233">
        <f t="shared" si="350"/>
        <v>0.41433021806853582</v>
      </c>
      <c r="K1477" s="233">
        <f t="shared" si="351"/>
        <v>0.97308781869688388</v>
      </c>
      <c r="L1477" s="233">
        <f t="shared" si="352"/>
        <v>0.75</v>
      </c>
      <c r="N1477" s="233">
        <f t="shared" si="353"/>
        <v>-1.5925680159256803E-2</v>
      </c>
      <c r="O1477" s="233">
        <f t="shared" si="354"/>
        <v>5.4690786705931848E-3</v>
      </c>
      <c r="P1477" s="233">
        <f t="shared" si="355"/>
        <v>-3.33569907735983E-2</v>
      </c>
      <c r="Q1477" s="233">
        <f t="shared" si="356"/>
        <v>2.8803545051698669E-2</v>
      </c>
      <c r="R1477" s="233">
        <f t="shared" si="357"/>
        <v>3.5561877667140827E-2</v>
      </c>
      <c r="T1477" s="64">
        <f t="shared" si="358"/>
        <v>-1.0673782521681163E-2</v>
      </c>
    </row>
    <row r="1478" spans="1:20" s="64" customFormat="1" ht="13">
      <c r="A1478" s="426">
        <v>41603</v>
      </c>
      <c r="B1478" s="228">
        <v>1492</v>
      </c>
      <c r="C1478" s="293">
        <v>2391</v>
      </c>
      <c r="D1478" s="228">
        <v>1387</v>
      </c>
      <c r="E1478" s="228">
        <v>1404</v>
      </c>
      <c r="F1478" s="228">
        <v>732</v>
      </c>
      <c r="H1478" s="233">
        <f t="shared" si="348"/>
        <v>0.37638376383763839</v>
      </c>
      <c r="I1478" s="233">
        <f t="shared" si="349"/>
        <v>3.1492666091458156E-2</v>
      </c>
      <c r="J1478" s="233">
        <f t="shared" si="350"/>
        <v>0.39959636730575177</v>
      </c>
      <c r="K1478" s="233">
        <f t="shared" si="351"/>
        <v>0.96089385474860334</v>
      </c>
      <c r="L1478" s="233">
        <f t="shared" si="352"/>
        <v>0.72641509433962259</v>
      </c>
      <c r="N1478" s="233">
        <f t="shared" si="353"/>
        <v>-5.3333333333333332E-3</v>
      </c>
      <c r="O1478" s="233">
        <f t="shared" si="354"/>
        <v>1.0566356720202874E-2</v>
      </c>
      <c r="P1478" s="233">
        <f t="shared" si="355"/>
        <v>3.6179450072358899E-3</v>
      </c>
      <c r="Q1478" s="233">
        <f t="shared" si="356"/>
        <v>3.2352941176470591E-2</v>
      </c>
      <c r="R1478" s="233">
        <f t="shared" si="357"/>
        <v>3.8297872340425532E-2</v>
      </c>
      <c r="T1478" s="64">
        <f t="shared" si="358"/>
        <v>6.0687795010114787E-3</v>
      </c>
    </row>
    <row r="1479" spans="1:20" s="64" customFormat="1" ht="13">
      <c r="A1479" s="426">
        <v>41604</v>
      </c>
      <c r="B1479" s="228">
        <v>1512</v>
      </c>
      <c r="C1479" s="293">
        <v>2399</v>
      </c>
      <c r="D1479" s="228">
        <v>1427</v>
      </c>
      <c r="E1479" s="228">
        <v>1418</v>
      </c>
      <c r="F1479" s="228">
        <v>737</v>
      </c>
      <c r="H1479" s="233">
        <f t="shared" si="348"/>
        <v>0.38715596330275232</v>
      </c>
      <c r="I1479" s="233">
        <f t="shared" si="349"/>
        <v>4.8513986013986016E-2</v>
      </c>
      <c r="J1479" s="233">
        <f t="shared" si="350"/>
        <v>0.40868706811451133</v>
      </c>
      <c r="K1479" s="233">
        <f t="shared" si="351"/>
        <v>0.95856353591160226</v>
      </c>
      <c r="L1479" s="233">
        <f t="shared" si="352"/>
        <v>0.70997679814385151</v>
      </c>
      <c r="N1479" s="233">
        <f t="shared" si="353"/>
        <v>1.137123745819398E-2</v>
      </c>
      <c r="O1479" s="233">
        <f t="shared" si="354"/>
        <v>1.3947590870667794E-2</v>
      </c>
      <c r="P1479" s="233">
        <f t="shared" si="355"/>
        <v>5.4693274205469329E-2</v>
      </c>
      <c r="Q1479" s="233">
        <f t="shared" si="356"/>
        <v>4.0352164343360232E-2</v>
      </c>
      <c r="R1479" s="233">
        <f t="shared" si="357"/>
        <v>4.0960451977401127E-2</v>
      </c>
      <c r="T1479" s="64">
        <f t="shared" si="358"/>
        <v>1.3404825737265424E-2</v>
      </c>
    </row>
    <row r="1480" spans="1:20" s="64" customFormat="1" ht="13">
      <c r="A1480" s="426">
        <v>41605</v>
      </c>
      <c r="B1480" s="228">
        <v>1573</v>
      </c>
      <c r="C1480" s="293">
        <v>2496</v>
      </c>
      <c r="D1480" s="228">
        <v>1510</v>
      </c>
      <c r="E1480" s="228">
        <v>1441</v>
      </c>
      <c r="F1480" s="228">
        <v>745</v>
      </c>
      <c r="H1480" s="233">
        <f t="shared" si="348"/>
        <v>0.43784277879341865</v>
      </c>
      <c r="I1480" s="233">
        <f t="shared" si="349"/>
        <v>9.6179183135704879E-2</v>
      </c>
      <c r="J1480" s="233">
        <f t="shared" si="350"/>
        <v>0.47894221351616062</v>
      </c>
      <c r="K1480" s="233">
        <f t="shared" si="351"/>
        <v>0.96857923497267762</v>
      </c>
      <c r="L1480" s="233">
        <f t="shared" si="352"/>
        <v>0.71658986175115202</v>
      </c>
      <c r="N1480" s="233">
        <f t="shared" si="353"/>
        <v>3.0124426981008513E-2</v>
      </c>
      <c r="O1480" s="233">
        <f t="shared" si="354"/>
        <v>-5.9737156511350063E-3</v>
      </c>
      <c r="P1480" s="233">
        <f t="shared" si="355"/>
        <v>0.12184249628528974</v>
      </c>
      <c r="Q1480" s="233">
        <f t="shared" si="356"/>
        <v>5.1057622173595912E-2</v>
      </c>
      <c r="R1480" s="233">
        <f t="shared" si="357"/>
        <v>4.195804195804196E-2</v>
      </c>
      <c r="T1480" s="64">
        <f t="shared" si="358"/>
        <v>4.0343915343915349E-2</v>
      </c>
    </row>
    <row r="1481" spans="1:20" s="64" customFormat="1" ht="13">
      <c r="A1481" s="426">
        <v>41606</v>
      </c>
      <c r="B1481" s="228">
        <v>1719</v>
      </c>
      <c r="C1481" s="293">
        <v>2848</v>
      </c>
      <c r="D1481" s="228">
        <v>1613</v>
      </c>
      <c r="E1481" s="228">
        <v>1458</v>
      </c>
      <c r="F1481" s="228">
        <v>757</v>
      </c>
      <c r="H1481" s="233">
        <f t="shared" si="348"/>
        <v>0.56700091157702825</v>
      </c>
      <c r="I1481" s="233">
        <f t="shared" si="349"/>
        <v>0.25186813186813189</v>
      </c>
      <c r="J1481" s="233">
        <f t="shared" si="350"/>
        <v>0.57673509286412517</v>
      </c>
      <c r="K1481" s="233">
        <f t="shared" si="351"/>
        <v>0.96495956873315369</v>
      </c>
      <c r="L1481" s="233">
        <f t="shared" si="352"/>
        <v>0.72831050228310501</v>
      </c>
      <c r="N1481" s="233">
        <f t="shared" si="353"/>
        <v>0.14676450967311541</v>
      </c>
      <c r="O1481" s="233">
        <f t="shared" si="354"/>
        <v>0.16387413158970168</v>
      </c>
      <c r="P1481" s="233">
        <f t="shared" si="355"/>
        <v>0.19925650557620816</v>
      </c>
      <c r="Q1481" s="233">
        <f t="shared" si="356"/>
        <v>5.8055152394775038E-2</v>
      </c>
      <c r="R1481" s="233">
        <f t="shared" si="357"/>
        <v>4.9930651872399444E-2</v>
      </c>
      <c r="T1481" s="64">
        <f t="shared" si="358"/>
        <v>9.2816274634456519E-2</v>
      </c>
    </row>
    <row r="1482" spans="1:20" s="64" customFormat="1" ht="13">
      <c r="A1482" s="426">
        <v>41607</v>
      </c>
      <c r="B1482" s="228">
        <v>1821</v>
      </c>
      <c r="C1482" s="293">
        <v>3089</v>
      </c>
      <c r="D1482" s="228">
        <v>1665</v>
      </c>
      <c r="E1482" s="228">
        <v>1475</v>
      </c>
      <c r="F1482" s="228">
        <v>764</v>
      </c>
      <c r="H1482" s="233">
        <f t="shared" si="348"/>
        <v>0.64945652173913049</v>
      </c>
      <c r="I1482" s="233">
        <f t="shared" si="349"/>
        <v>0.3578021978021978</v>
      </c>
      <c r="J1482" s="233">
        <f t="shared" si="350"/>
        <v>0.65014866204162536</v>
      </c>
      <c r="K1482" s="233">
        <f t="shared" si="351"/>
        <v>0.96404793608521966</v>
      </c>
      <c r="L1482" s="233">
        <f t="shared" si="352"/>
        <v>0.72850678733031671</v>
      </c>
      <c r="N1482" s="233">
        <f t="shared" si="353"/>
        <v>0.22791638570465272</v>
      </c>
      <c r="O1482" s="233">
        <f t="shared" si="354"/>
        <v>0.29246861924686191</v>
      </c>
      <c r="P1482" s="233">
        <f t="shared" si="355"/>
        <v>0.22246696035242292</v>
      </c>
      <c r="Q1482" s="233">
        <f t="shared" si="356"/>
        <v>5.8865757358219667E-2</v>
      </c>
      <c r="R1482" s="233">
        <f t="shared" si="357"/>
        <v>4.9450549450549448E-2</v>
      </c>
      <c r="T1482" s="64">
        <f t="shared" si="358"/>
        <v>5.9336823734729593E-2</v>
      </c>
    </row>
    <row r="1483" spans="1:20" s="64" customFormat="1" ht="13">
      <c r="A1483" s="426">
        <v>41610</v>
      </c>
      <c r="B1483" s="228">
        <v>1865</v>
      </c>
      <c r="C1483" s="293">
        <v>3194</v>
      </c>
      <c r="D1483" s="228">
        <v>1695</v>
      </c>
      <c r="E1483" s="228">
        <v>1488</v>
      </c>
      <c r="F1483" s="228">
        <v>771</v>
      </c>
      <c r="H1483" s="233">
        <f t="shared" si="348"/>
        <v>0.70009115770282593</v>
      </c>
      <c r="I1483" s="233">
        <f t="shared" si="349"/>
        <v>0.4252565818830879</v>
      </c>
      <c r="J1483" s="233">
        <f t="shared" si="350"/>
        <v>0.70523138832997989</v>
      </c>
      <c r="K1483" s="233">
        <f t="shared" si="351"/>
        <v>0.95789473684210524</v>
      </c>
      <c r="L1483" s="233">
        <f t="shared" si="352"/>
        <v>0.72869955156950672</v>
      </c>
      <c r="N1483" s="233">
        <f t="shared" si="353"/>
        <v>0.25</v>
      </c>
      <c r="O1483" s="233">
        <f t="shared" si="354"/>
        <v>0.33584274362191552</v>
      </c>
      <c r="P1483" s="233">
        <f t="shared" si="355"/>
        <v>0.22206200432588319</v>
      </c>
      <c r="Q1483" s="233">
        <f t="shared" si="356"/>
        <v>5.9829059829059832E-2</v>
      </c>
      <c r="R1483" s="233">
        <f t="shared" si="357"/>
        <v>5.3278688524590161E-2</v>
      </c>
      <c r="T1483" s="64">
        <f t="shared" si="358"/>
        <v>2.4162548050521648E-2</v>
      </c>
    </row>
    <row r="1484" spans="1:20" s="64" customFormat="1" ht="13">
      <c r="A1484" s="426">
        <v>41611</v>
      </c>
      <c r="B1484" s="228">
        <v>1922</v>
      </c>
      <c r="C1484" s="293">
        <v>3316</v>
      </c>
      <c r="D1484" s="228">
        <v>1741</v>
      </c>
      <c r="E1484" s="228">
        <v>1507</v>
      </c>
      <c r="F1484" s="228">
        <v>776</v>
      </c>
      <c r="H1484" s="233">
        <f t="shared" si="348"/>
        <v>0.76979742173112342</v>
      </c>
      <c r="I1484" s="233">
        <f t="shared" si="349"/>
        <v>0.50795816280127326</v>
      </c>
      <c r="J1484" s="233">
        <f t="shared" si="350"/>
        <v>0.77653061224489794</v>
      </c>
      <c r="K1484" s="233">
        <f t="shared" si="351"/>
        <v>0.96736292428198434</v>
      </c>
      <c r="L1484" s="233">
        <f t="shared" si="352"/>
        <v>0.7321428571428571</v>
      </c>
      <c r="N1484" s="233">
        <f t="shared" si="353"/>
        <v>0.27116402116402116</v>
      </c>
      <c r="O1484" s="233">
        <f t="shared" si="354"/>
        <v>0.38224260108378488</v>
      </c>
      <c r="P1484" s="233">
        <f t="shared" si="355"/>
        <v>0.22004204625087595</v>
      </c>
      <c r="Q1484" s="233">
        <f t="shared" si="356"/>
        <v>6.2764456981664316E-2</v>
      </c>
      <c r="R1484" s="233">
        <f t="shared" si="357"/>
        <v>5.2917232021709636E-2</v>
      </c>
      <c r="T1484" s="64">
        <f t="shared" si="358"/>
        <v>3.0563002680965123E-2</v>
      </c>
    </row>
    <row r="1485" spans="1:20" s="64" customFormat="1" ht="13">
      <c r="A1485" s="426">
        <v>41612</v>
      </c>
      <c r="B1485" s="228">
        <v>1994</v>
      </c>
      <c r="C1485" s="293">
        <v>3481</v>
      </c>
      <c r="D1485" s="228">
        <v>1795</v>
      </c>
      <c r="E1485" s="228">
        <v>1522</v>
      </c>
      <c r="F1485" s="228">
        <v>782</v>
      </c>
      <c r="H1485" s="233">
        <f t="shared" si="348"/>
        <v>0.85143918291550602</v>
      </c>
      <c r="I1485" s="233">
        <f t="shared" si="349"/>
        <v>0.60710987996306554</v>
      </c>
      <c r="J1485" s="233">
        <f t="shared" si="350"/>
        <v>0.84480986639260025</v>
      </c>
      <c r="K1485" s="233">
        <f t="shared" si="351"/>
        <v>0.97150259067357514</v>
      </c>
      <c r="L1485" s="233">
        <f t="shared" si="352"/>
        <v>0.7455357142857143</v>
      </c>
      <c r="N1485" s="233">
        <f t="shared" si="353"/>
        <v>0.26764144945963125</v>
      </c>
      <c r="O1485" s="233">
        <f t="shared" si="354"/>
        <v>0.39463141025641024</v>
      </c>
      <c r="P1485" s="233">
        <f t="shared" si="355"/>
        <v>0.18874172185430463</v>
      </c>
      <c r="Q1485" s="233">
        <f t="shared" si="356"/>
        <v>5.6210964607911175E-2</v>
      </c>
      <c r="R1485" s="233">
        <f t="shared" si="357"/>
        <v>4.9664429530201344E-2</v>
      </c>
      <c r="T1485" s="64">
        <f t="shared" si="358"/>
        <v>3.7460978147762836E-2</v>
      </c>
    </row>
    <row r="1486" spans="1:20" s="64" customFormat="1" ht="13">
      <c r="A1486" s="426">
        <v>41613</v>
      </c>
      <c r="B1486" s="228">
        <v>2145</v>
      </c>
      <c r="C1486" s="293">
        <v>3843</v>
      </c>
      <c r="D1486" s="228">
        <v>1867</v>
      </c>
      <c r="E1486" s="228">
        <v>1531</v>
      </c>
      <c r="F1486" s="228">
        <v>786</v>
      </c>
      <c r="H1486" s="233">
        <f t="shared" si="348"/>
        <v>1.0351043643263758</v>
      </c>
      <c r="I1486" s="233">
        <f t="shared" si="349"/>
        <v>0.83436754176610983</v>
      </c>
      <c r="J1486" s="233">
        <f t="shared" si="350"/>
        <v>0.94074844074844077</v>
      </c>
      <c r="K1486" s="233">
        <f t="shared" si="351"/>
        <v>0.9857328145265889</v>
      </c>
      <c r="L1486" s="233">
        <f t="shared" si="352"/>
        <v>0.75838926174496646</v>
      </c>
      <c r="N1486" s="233">
        <f t="shared" si="353"/>
        <v>0.24781849912739964</v>
      </c>
      <c r="O1486" s="233">
        <f t="shared" si="354"/>
        <v>0.3493679775280899</v>
      </c>
      <c r="P1486" s="233">
        <f t="shared" si="355"/>
        <v>0.15747055176689398</v>
      </c>
      <c r="Q1486" s="233">
        <f t="shared" si="356"/>
        <v>5.0068587105624146E-2</v>
      </c>
      <c r="R1486" s="233">
        <f t="shared" si="357"/>
        <v>3.8309114927344783E-2</v>
      </c>
      <c r="T1486" s="64">
        <f t="shared" si="358"/>
        <v>7.572718154463387E-2</v>
      </c>
    </row>
    <row r="1487" spans="1:20" s="64" customFormat="1" ht="13">
      <c r="A1487" s="426">
        <v>41614</v>
      </c>
      <c r="B1487" s="228">
        <v>2176</v>
      </c>
      <c r="C1487" s="293">
        <v>3842</v>
      </c>
      <c r="D1487" s="228">
        <v>1923</v>
      </c>
      <c r="E1487" s="228">
        <v>1552</v>
      </c>
      <c r="F1487" s="228">
        <v>789</v>
      </c>
      <c r="H1487" s="233">
        <f t="shared" si="348"/>
        <v>1.1291585127201567</v>
      </c>
      <c r="I1487" s="233">
        <f t="shared" si="349"/>
        <v>0.92100000000000004</v>
      </c>
      <c r="J1487" s="233">
        <f t="shared" si="350"/>
        <v>1.0263435194942043</v>
      </c>
      <c r="K1487" s="233">
        <f t="shared" si="351"/>
        <v>1.0208333333333333</v>
      </c>
      <c r="L1487" s="233">
        <f t="shared" si="352"/>
        <v>0.76905829596412556</v>
      </c>
      <c r="N1487" s="233">
        <f t="shared" si="353"/>
        <v>0.19494783086216363</v>
      </c>
      <c r="O1487" s="233">
        <f t="shared" si="354"/>
        <v>0.24376820977662675</v>
      </c>
      <c r="P1487" s="233">
        <f t="shared" si="355"/>
        <v>0.15495495495495495</v>
      </c>
      <c r="Q1487" s="233">
        <f t="shared" si="356"/>
        <v>5.2203389830508477E-2</v>
      </c>
      <c r="R1487" s="233">
        <f t="shared" si="357"/>
        <v>3.2722513089005235E-2</v>
      </c>
      <c r="T1487" s="64">
        <f t="shared" si="358"/>
        <v>1.4452214452214562E-2</v>
      </c>
    </row>
    <row r="1488" spans="1:20" s="64" customFormat="1" ht="13">
      <c r="A1488" s="426">
        <v>41617</v>
      </c>
      <c r="B1488" s="228">
        <v>2183</v>
      </c>
      <c r="C1488" s="293">
        <v>3831</v>
      </c>
      <c r="D1488" s="228">
        <v>1955</v>
      </c>
      <c r="E1488" s="228">
        <v>1557</v>
      </c>
      <c r="F1488" s="228">
        <v>792</v>
      </c>
      <c r="H1488" s="233">
        <f t="shared" si="348"/>
        <v>1.2050505050505051</v>
      </c>
      <c r="I1488" s="233">
        <f t="shared" si="349"/>
        <v>1.0195044807590934</v>
      </c>
      <c r="J1488" s="233">
        <f t="shared" si="350"/>
        <v>1.0797872340425532</v>
      </c>
      <c r="K1488" s="233">
        <f t="shared" si="351"/>
        <v>1.0352941176470589</v>
      </c>
      <c r="L1488" s="233">
        <f t="shared" si="352"/>
        <v>0.77578475336322872</v>
      </c>
      <c r="N1488" s="233">
        <f t="shared" si="353"/>
        <v>0.17050938337801608</v>
      </c>
      <c r="O1488" s="233">
        <f t="shared" si="354"/>
        <v>0.19943644333124608</v>
      </c>
      <c r="P1488" s="233">
        <f t="shared" si="355"/>
        <v>0.15339233038348082</v>
      </c>
      <c r="Q1488" s="233">
        <f t="shared" si="356"/>
        <v>4.6370967741935484E-2</v>
      </c>
      <c r="R1488" s="233">
        <f t="shared" si="357"/>
        <v>2.7237354085603113E-2</v>
      </c>
      <c r="T1488" s="64">
        <f t="shared" si="358"/>
        <v>3.2169117647058432E-3</v>
      </c>
    </row>
    <row r="1489" spans="1:20" s="64" customFormat="1" ht="13">
      <c r="A1489" s="426">
        <v>41618</v>
      </c>
      <c r="B1489" s="228">
        <v>2237</v>
      </c>
      <c r="C1489" s="293">
        <v>4011</v>
      </c>
      <c r="D1489" s="228">
        <v>1997</v>
      </c>
      <c r="E1489" s="228">
        <v>1554</v>
      </c>
      <c r="F1489" s="228">
        <v>796</v>
      </c>
      <c r="H1489" s="233">
        <f t="shared" si="348"/>
        <v>1.315734989648033</v>
      </c>
      <c r="I1489" s="233">
        <f t="shared" si="349"/>
        <v>1.189410480349345</v>
      </c>
      <c r="J1489" s="233">
        <f t="shared" si="350"/>
        <v>1.1335470085470085</v>
      </c>
      <c r="K1489" s="233">
        <f t="shared" si="351"/>
        <v>1.0447368421052632</v>
      </c>
      <c r="L1489" s="233">
        <f t="shared" si="352"/>
        <v>0.78076062639821031</v>
      </c>
      <c r="N1489" s="233">
        <f t="shared" si="353"/>
        <v>0.16389177939646202</v>
      </c>
      <c r="O1489" s="233">
        <f t="shared" si="354"/>
        <v>0.20958986731001206</v>
      </c>
      <c r="P1489" s="233">
        <f t="shared" si="355"/>
        <v>0.14704192992533027</v>
      </c>
      <c r="Q1489" s="233">
        <f t="shared" si="356"/>
        <v>3.1187790311877902E-2</v>
      </c>
      <c r="R1489" s="233">
        <f t="shared" si="357"/>
        <v>2.5773195876288658E-2</v>
      </c>
      <c r="T1489" s="64">
        <f t="shared" si="358"/>
        <v>2.4736601007787407E-2</v>
      </c>
    </row>
    <row r="1490" spans="1:20" s="64" customFormat="1" ht="13">
      <c r="A1490" s="426">
        <v>41619</v>
      </c>
      <c r="B1490" s="228">
        <v>2299</v>
      </c>
      <c r="C1490" s="293">
        <v>4210</v>
      </c>
      <c r="D1490" s="228">
        <v>2050</v>
      </c>
      <c r="E1490" s="228">
        <v>1560</v>
      </c>
      <c r="F1490" s="228">
        <v>803</v>
      </c>
      <c r="H1490" s="233">
        <f t="shared" si="348"/>
        <v>1.4535752401280684</v>
      </c>
      <c r="I1490" s="233">
        <f t="shared" si="349"/>
        <v>1.3893303064699205</v>
      </c>
      <c r="J1490" s="233">
        <f t="shared" si="350"/>
        <v>1.209051724137931</v>
      </c>
      <c r="K1490" s="233">
        <f t="shared" si="351"/>
        <v>1.0772303595206392</v>
      </c>
      <c r="L1490" s="233">
        <f t="shared" si="352"/>
        <v>0.79642058165548102</v>
      </c>
      <c r="N1490" s="233">
        <f t="shared" si="353"/>
        <v>0.15295887662988966</v>
      </c>
      <c r="O1490" s="233">
        <f t="shared" si="354"/>
        <v>0.2094225797184717</v>
      </c>
      <c r="P1490" s="233">
        <f t="shared" si="355"/>
        <v>0.14206128133704735</v>
      </c>
      <c r="Q1490" s="233">
        <f t="shared" si="356"/>
        <v>2.4967148488830485E-2</v>
      </c>
      <c r="R1490" s="233">
        <f t="shared" si="357"/>
        <v>2.6854219948849106E-2</v>
      </c>
      <c r="T1490" s="64">
        <f t="shared" si="358"/>
        <v>2.7715690657130088E-2</v>
      </c>
    </row>
    <row r="1491" spans="1:20" s="64" customFormat="1" ht="13">
      <c r="A1491" s="426">
        <v>41620</v>
      </c>
      <c r="B1491" s="228">
        <v>2337</v>
      </c>
      <c r="C1491" s="293">
        <v>4291</v>
      </c>
      <c r="D1491" s="228">
        <v>2085</v>
      </c>
      <c r="E1491" s="228">
        <v>1562</v>
      </c>
      <c r="F1491" s="228">
        <v>810</v>
      </c>
      <c r="H1491" s="233">
        <f t="shared" si="348"/>
        <v>1.5966666666666667</v>
      </c>
      <c r="I1491" s="233">
        <f t="shared" si="349"/>
        <v>1.597457627118644</v>
      </c>
      <c r="J1491" s="233">
        <f t="shared" si="350"/>
        <v>1.2811816192560175</v>
      </c>
      <c r="K1491" s="233">
        <f t="shared" si="351"/>
        <v>1.0798934753661784</v>
      </c>
      <c r="L1491" s="233">
        <f t="shared" si="352"/>
        <v>0.81208053691275173</v>
      </c>
      <c r="N1491" s="233">
        <f t="shared" si="353"/>
        <v>8.951048951048951E-2</v>
      </c>
      <c r="O1491" s="233">
        <f t="shared" si="354"/>
        <v>0.11657559198542805</v>
      </c>
      <c r="P1491" s="233">
        <f t="shared" si="355"/>
        <v>0.11676486341724691</v>
      </c>
      <c r="Q1491" s="233">
        <f t="shared" si="356"/>
        <v>2.0248203788373612E-2</v>
      </c>
      <c r="R1491" s="233">
        <f t="shared" si="357"/>
        <v>3.0534351145038167E-2</v>
      </c>
      <c r="T1491" s="64">
        <f t="shared" si="358"/>
        <v>1.6528925619834656E-2</v>
      </c>
    </row>
    <row r="1492" spans="1:20" s="64" customFormat="1" ht="13">
      <c r="A1492" s="426">
        <v>41621</v>
      </c>
      <c r="B1492" s="228">
        <v>2330</v>
      </c>
      <c r="C1492" s="293">
        <v>4246</v>
      </c>
      <c r="D1492" s="228">
        <v>2096</v>
      </c>
      <c r="E1492" s="228">
        <v>1553</v>
      </c>
      <c r="F1492" s="228">
        <v>814</v>
      </c>
      <c r="H1492" s="233">
        <f t="shared" si="348"/>
        <v>1.820823244552058</v>
      </c>
      <c r="I1492" s="233">
        <f t="shared" si="349"/>
        <v>1.9363762102351314</v>
      </c>
      <c r="J1492" s="233">
        <f t="shared" si="350"/>
        <v>1.3445190156599554</v>
      </c>
      <c r="K1492" s="233">
        <f t="shared" si="351"/>
        <v>1.0762032085561497</v>
      </c>
      <c r="L1492" s="233">
        <f t="shared" si="352"/>
        <v>0.83333333333333337</v>
      </c>
      <c r="N1492" s="233">
        <f t="shared" si="353"/>
        <v>7.077205882352941E-2</v>
      </c>
      <c r="O1492" s="233">
        <f t="shared" si="354"/>
        <v>0.10515356585111921</v>
      </c>
      <c r="P1492" s="233">
        <f t="shared" si="355"/>
        <v>8.9963598543941758E-2</v>
      </c>
      <c r="Q1492" s="233">
        <f t="shared" si="356"/>
        <v>6.4432989690721648E-4</v>
      </c>
      <c r="R1492" s="233">
        <f t="shared" si="357"/>
        <v>3.1685678073510776E-2</v>
      </c>
      <c r="T1492" s="64">
        <f t="shared" si="358"/>
        <v>-2.995293110825803E-3</v>
      </c>
    </row>
    <row r="1493" spans="1:20" s="64" customFormat="1" ht="13">
      <c r="A1493" s="426">
        <v>41624</v>
      </c>
      <c r="B1493" s="228">
        <v>2292</v>
      </c>
      <c r="C1493" s="293">
        <v>4065</v>
      </c>
      <c r="D1493" s="228">
        <v>2082</v>
      </c>
      <c r="E1493" s="228">
        <v>1546</v>
      </c>
      <c r="F1493" s="228">
        <v>817</v>
      </c>
      <c r="H1493" s="233">
        <f t="shared" si="348"/>
        <v>1.8685857321652064</v>
      </c>
      <c r="I1493" s="233">
        <f t="shared" si="349"/>
        <v>1.8891257995735609</v>
      </c>
      <c r="J1493" s="233">
        <f t="shared" si="350"/>
        <v>1.3903559127439724</v>
      </c>
      <c r="K1493" s="233">
        <f t="shared" si="351"/>
        <v>1.0723860589812333</v>
      </c>
      <c r="L1493" s="233">
        <f t="shared" si="352"/>
        <v>0.84424379232505642</v>
      </c>
      <c r="N1493" s="233">
        <f t="shared" si="353"/>
        <v>4.9931287219422811E-2</v>
      </c>
      <c r="O1493" s="233">
        <f t="shared" si="354"/>
        <v>6.1080657791699293E-2</v>
      </c>
      <c r="P1493" s="233">
        <f t="shared" si="355"/>
        <v>6.4961636828644503E-2</v>
      </c>
      <c r="Q1493" s="233">
        <f t="shared" si="356"/>
        <v>-7.064868336544637E-3</v>
      </c>
      <c r="R1493" s="233">
        <f t="shared" si="357"/>
        <v>3.1565656565656568E-2</v>
      </c>
      <c r="T1493" s="64">
        <f t="shared" si="358"/>
        <v>-1.6309012875536433E-2</v>
      </c>
    </row>
    <row r="1494" spans="1:20" s="64" customFormat="1" ht="13">
      <c r="A1494" s="426">
        <v>41625</v>
      </c>
      <c r="B1494" s="228">
        <v>2225</v>
      </c>
      <c r="C1494" s="293">
        <v>3818</v>
      </c>
      <c r="D1494" s="228">
        <v>2025</v>
      </c>
      <c r="E1494" s="228">
        <v>1541</v>
      </c>
      <c r="F1494" s="228">
        <v>821</v>
      </c>
      <c r="H1494" s="233">
        <f t="shared" si="348"/>
        <v>1.8380102040816326</v>
      </c>
      <c r="I1494" s="233">
        <f t="shared" si="349"/>
        <v>1.6513888888888888</v>
      </c>
      <c r="J1494" s="233">
        <f t="shared" si="350"/>
        <v>1.4135876042908224</v>
      </c>
      <c r="K1494" s="233">
        <f t="shared" si="351"/>
        <v>1.0684563758389263</v>
      </c>
      <c r="L1494" s="233">
        <f t="shared" si="352"/>
        <v>0.85327313769751689</v>
      </c>
      <c r="N1494" s="233">
        <f t="shared" si="353"/>
        <v>-5.364327223960662E-3</v>
      </c>
      <c r="O1494" s="233">
        <f t="shared" si="354"/>
        <v>-4.8117676389927699E-2</v>
      </c>
      <c r="P1494" s="233">
        <f t="shared" si="355"/>
        <v>1.4021031547320982E-2</v>
      </c>
      <c r="Q1494" s="233">
        <f t="shared" si="356"/>
        <v>-8.3655083655083656E-3</v>
      </c>
      <c r="R1494" s="233">
        <f t="shared" si="357"/>
        <v>3.1407035175879394E-2</v>
      </c>
      <c r="T1494" s="64">
        <f t="shared" si="358"/>
        <v>-2.9232111692844676E-2</v>
      </c>
    </row>
    <row r="1495" spans="1:20" s="64" customFormat="1" ht="13">
      <c r="A1495" s="426">
        <v>41626</v>
      </c>
      <c r="B1495" s="228">
        <v>2156</v>
      </c>
      <c r="C1495" s="293">
        <v>3638</v>
      </c>
      <c r="D1495" s="228">
        <v>1946</v>
      </c>
      <c r="E1495" s="228">
        <v>1517</v>
      </c>
      <c r="F1495" s="228">
        <v>820</v>
      </c>
      <c r="H1495" s="233">
        <f t="shared" si="348"/>
        <v>1.8146214099216711</v>
      </c>
      <c r="I1495" s="233">
        <f t="shared" si="349"/>
        <v>1.5930149679258732</v>
      </c>
      <c r="J1495" s="233">
        <f t="shared" si="350"/>
        <v>1.3877300613496932</v>
      </c>
      <c r="K1495" s="233">
        <f t="shared" si="351"/>
        <v>1.0444743935309972</v>
      </c>
      <c r="L1495" s="233">
        <f t="shared" si="352"/>
        <v>0.84684684684684686</v>
      </c>
      <c r="N1495" s="233">
        <f t="shared" si="353"/>
        <v>-6.2200956937799042E-2</v>
      </c>
      <c r="O1495" s="233">
        <f t="shared" si="354"/>
        <v>-0.13586698337292161</v>
      </c>
      <c r="P1495" s="233">
        <f t="shared" si="355"/>
        <v>-5.0731707317073174E-2</v>
      </c>
      <c r="Q1495" s="233">
        <f t="shared" si="356"/>
        <v>-2.7564102564102563E-2</v>
      </c>
      <c r="R1495" s="233">
        <f t="shared" si="357"/>
        <v>2.1170610211706103E-2</v>
      </c>
      <c r="T1495" s="64">
        <f t="shared" si="358"/>
        <v>-3.1011235955056171E-2</v>
      </c>
    </row>
    <row r="1496" spans="1:20" s="64" customFormat="1" ht="13">
      <c r="A1496" s="426">
        <v>41627</v>
      </c>
      <c r="B1496" s="228">
        <v>2134</v>
      </c>
      <c r="C1496" s="293">
        <v>3596</v>
      </c>
      <c r="D1496" s="228">
        <v>1883</v>
      </c>
      <c r="E1496" s="228">
        <v>1499</v>
      </c>
      <c r="F1496" s="228">
        <v>818</v>
      </c>
      <c r="H1496" s="233">
        <f t="shared" si="348"/>
        <v>1.8721399730820996</v>
      </c>
      <c r="I1496" s="233">
        <f t="shared" si="349"/>
        <v>1.7346007604562739</v>
      </c>
      <c r="J1496" s="233">
        <f t="shared" si="350"/>
        <v>1.3745271122320302</v>
      </c>
      <c r="K1496" s="233">
        <f t="shared" si="351"/>
        <v>1.0311653116531165</v>
      </c>
      <c r="L1496" s="233">
        <f t="shared" si="352"/>
        <v>0.84234234234234229</v>
      </c>
      <c r="N1496" s="233">
        <f t="shared" si="353"/>
        <v>-8.6863500213949507E-2</v>
      </c>
      <c r="O1496" s="233">
        <f t="shared" si="354"/>
        <v>-0.16196690748077372</v>
      </c>
      <c r="P1496" s="233">
        <f t="shared" si="355"/>
        <v>-9.6882494004796163E-2</v>
      </c>
      <c r="Q1496" s="233">
        <f t="shared" si="356"/>
        <v>-4.0332906530089627E-2</v>
      </c>
      <c r="R1496" s="233">
        <f t="shared" si="357"/>
        <v>9.876543209876543E-3</v>
      </c>
      <c r="T1496" s="64">
        <f t="shared" si="358"/>
        <v>-1.0204081632653073E-2</v>
      </c>
    </row>
    <row r="1497" spans="1:20" s="64" customFormat="1" ht="13">
      <c r="A1497" s="426">
        <v>41628</v>
      </c>
      <c r="B1497" s="228">
        <v>2208</v>
      </c>
      <c r="C1497" s="293">
        <v>3875</v>
      </c>
      <c r="D1497" s="228">
        <v>1858</v>
      </c>
      <c r="E1497" s="228">
        <v>1482</v>
      </c>
      <c r="F1497" s="228">
        <v>811</v>
      </c>
      <c r="H1497" s="233">
        <f t="shared" si="348"/>
        <v>2.0666666666666669</v>
      </c>
      <c r="I1497" s="233">
        <f t="shared" si="349"/>
        <v>2.1427412814274129</v>
      </c>
      <c r="J1497" s="233">
        <f t="shared" si="350"/>
        <v>1.4287581699346406</v>
      </c>
      <c r="K1497" s="233">
        <f t="shared" si="351"/>
        <v>1.0081300813008129</v>
      </c>
      <c r="L1497" s="233">
        <f t="shared" si="352"/>
        <v>0.82657657657657657</v>
      </c>
      <c r="N1497" s="233">
        <f t="shared" si="353"/>
        <v>-5.2360515021459227E-2</v>
      </c>
      <c r="O1497" s="233">
        <f t="shared" si="354"/>
        <v>-8.7376354215732449E-2</v>
      </c>
      <c r="P1497" s="233">
        <f t="shared" si="355"/>
        <v>-0.11354961832061068</v>
      </c>
      <c r="Q1497" s="233">
        <f t="shared" si="356"/>
        <v>-4.5717965228589827E-2</v>
      </c>
      <c r="R1497" s="233">
        <f t="shared" si="357"/>
        <v>-3.6855036855036856E-3</v>
      </c>
      <c r="T1497" s="64">
        <f t="shared" si="358"/>
        <v>3.4676663542642983E-2</v>
      </c>
    </row>
    <row r="1498" spans="1:20" s="64" customFormat="1" ht="13">
      <c r="A1498" s="426">
        <v>41631</v>
      </c>
      <c r="B1498" s="228">
        <v>2247</v>
      </c>
      <c r="C1498" s="293">
        <v>3996</v>
      </c>
      <c r="D1498" s="228">
        <v>1835</v>
      </c>
      <c r="E1498" s="228">
        <v>1468</v>
      </c>
      <c r="F1498" s="228">
        <v>805</v>
      </c>
      <c r="H1498" s="233">
        <f t="shared" si="348"/>
        <v>2.1737288135593222</v>
      </c>
      <c r="I1498" s="233">
        <f t="shared" si="349"/>
        <v>2.2593800978792822</v>
      </c>
      <c r="J1498" s="233">
        <f t="shared" si="350"/>
        <v>1.5</v>
      </c>
      <c r="K1498" s="233">
        <f t="shared" si="351"/>
        <v>0.99727891156462589</v>
      </c>
      <c r="L1498" s="233">
        <f t="shared" si="352"/>
        <v>0.8089887640449438</v>
      </c>
      <c r="N1498" s="233">
        <f t="shared" si="353"/>
        <v>-1.9633507853403141E-2</v>
      </c>
      <c r="O1498" s="233">
        <f t="shared" si="354"/>
        <v>-1.6974169741697416E-2</v>
      </c>
      <c r="P1498" s="233">
        <f t="shared" si="355"/>
        <v>-0.1186359269932757</v>
      </c>
      <c r="Q1498" s="233">
        <f t="shared" si="356"/>
        <v>-5.0452781371280724E-2</v>
      </c>
      <c r="R1498" s="233">
        <f t="shared" si="357"/>
        <v>-1.4687882496940025E-2</v>
      </c>
      <c r="T1498" s="64">
        <f t="shared" si="358"/>
        <v>1.7663043478260976E-2</v>
      </c>
    </row>
    <row r="1499" spans="1:20" s="64" customFormat="1" ht="13">
      <c r="A1499" s="426">
        <v>41632</v>
      </c>
      <c r="B1499" s="228">
        <v>2277</v>
      </c>
      <c r="C1499" s="293">
        <v>4078</v>
      </c>
      <c r="D1499" s="228">
        <v>1825</v>
      </c>
      <c r="E1499" s="228">
        <v>1453</v>
      </c>
      <c r="F1499" s="228">
        <v>801</v>
      </c>
      <c r="H1499" s="233">
        <f t="shared" si="348"/>
        <v>2.2528571428571427</v>
      </c>
      <c r="I1499" s="233">
        <f t="shared" si="349"/>
        <v>2.3208469055374592</v>
      </c>
      <c r="J1499" s="233">
        <f t="shared" si="350"/>
        <v>1.5704225352112675</v>
      </c>
      <c r="K1499" s="233">
        <f t="shared" si="351"/>
        <v>0.98497267759562845</v>
      </c>
      <c r="L1499" s="233">
        <f t="shared" si="352"/>
        <v>0.79596412556053808</v>
      </c>
      <c r="N1499" s="233">
        <f t="shared" si="353"/>
        <v>2.3370786516853932E-2</v>
      </c>
      <c r="O1499" s="233">
        <f t="shared" si="354"/>
        <v>6.8098480880041903E-2</v>
      </c>
      <c r="P1499" s="233">
        <f t="shared" si="355"/>
        <v>-9.8765432098765427E-2</v>
      </c>
      <c r="Q1499" s="233">
        <f t="shared" si="356"/>
        <v>-5.710577547047372E-2</v>
      </c>
      <c r="R1499" s="233">
        <f t="shared" si="357"/>
        <v>-2.4360535931790498E-2</v>
      </c>
      <c r="T1499" s="64">
        <f t="shared" si="358"/>
        <v>1.3351134846461887E-2</v>
      </c>
    </row>
    <row r="1500" spans="1:20" s="64" customFormat="1" ht="13">
      <c r="A1500" s="426">
        <v>41641</v>
      </c>
      <c r="B1500" s="228">
        <v>2113</v>
      </c>
      <c r="C1500" s="293">
        <v>3733</v>
      </c>
      <c r="D1500" s="228">
        <v>1780</v>
      </c>
      <c r="E1500" s="228">
        <v>1330</v>
      </c>
      <c r="F1500" s="228">
        <v>773</v>
      </c>
      <c r="H1500" s="233">
        <f t="shared" si="348"/>
        <v>2.0228898426323321</v>
      </c>
      <c r="I1500" s="233">
        <f t="shared" si="349"/>
        <v>2.022672064777328</v>
      </c>
      <c r="J1500" s="233">
        <f t="shared" si="350"/>
        <v>1.5464949928469243</v>
      </c>
      <c r="K1500" s="233">
        <f t="shared" si="351"/>
        <v>0.82692307692307687</v>
      </c>
      <c r="L1500" s="233">
        <f t="shared" si="352"/>
        <v>0.72930648769574946</v>
      </c>
      <c r="N1500" s="233">
        <f t="shared" si="353"/>
        <v>-1.9944341372912802E-2</v>
      </c>
      <c r="O1500" s="233">
        <f t="shared" si="354"/>
        <v>2.6113249037932929E-2</v>
      </c>
      <c r="P1500" s="233">
        <f t="shared" si="355"/>
        <v>-8.5303186022610486E-2</v>
      </c>
      <c r="Q1500" s="233">
        <f t="shared" si="356"/>
        <v>-0.12326961107448912</v>
      </c>
      <c r="R1500" s="233">
        <f t="shared" si="357"/>
        <v>-5.731707317073171E-2</v>
      </c>
      <c r="T1500" s="64">
        <f t="shared" si="358"/>
        <v>-7.2024593763724165E-2</v>
      </c>
    </row>
    <row r="1501" spans="1:20" s="64" customFormat="1" ht="13">
      <c r="A1501" s="426">
        <v>41642</v>
      </c>
      <c r="B1501" s="228">
        <v>2036</v>
      </c>
      <c r="C1501" s="293">
        <v>3531</v>
      </c>
      <c r="D1501" s="228">
        <v>1750</v>
      </c>
      <c r="E1501" s="228">
        <v>1276</v>
      </c>
      <c r="F1501" s="228">
        <v>763</v>
      </c>
      <c r="H1501" s="233">
        <f t="shared" si="348"/>
        <v>1.9169054441260744</v>
      </c>
      <c r="I1501" s="233">
        <f t="shared" si="349"/>
        <v>1.8544866612772837</v>
      </c>
      <c r="J1501" s="233">
        <f t="shared" si="350"/>
        <v>1.5547445255474452</v>
      </c>
      <c r="K1501" s="233">
        <f t="shared" si="351"/>
        <v>0.73134328358208955</v>
      </c>
      <c r="L1501" s="233">
        <f t="shared" si="352"/>
        <v>0.71076233183856508</v>
      </c>
      <c r="N1501" s="233">
        <f t="shared" si="353"/>
        <v>-4.5923149015932523E-2</v>
      </c>
      <c r="O1501" s="233">
        <f t="shared" si="354"/>
        <v>-1.8075639599555063E-2</v>
      </c>
      <c r="P1501" s="233">
        <f t="shared" si="355"/>
        <v>-7.0631970260223054E-2</v>
      </c>
      <c r="Q1501" s="233">
        <f t="shared" si="356"/>
        <v>-0.14876584389593062</v>
      </c>
      <c r="R1501" s="233">
        <f t="shared" si="357"/>
        <v>-6.7237163814180934E-2</v>
      </c>
      <c r="T1501" s="64">
        <f t="shared" si="358"/>
        <v>-3.6441079034548074E-2</v>
      </c>
    </row>
    <row r="1502" spans="1:20" s="64" customFormat="1" ht="13">
      <c r="A1502" s="426">
        <v>41645</v>
      </c>
      <c r="B1502" s="228">
        <v>1951</v>
      </c>
      <c r="C1502" s="293">
        <v>3287</v>
      </c>
      <c r="D1502" s="228">
        <v>1724</v>
      </c>
      <c r="E1502" s="228">
        <v>1239</v>
      </c>
      <c r="F1502" s="228">
        <v>750</v>
      </c>
      <c r="H1502" s="233">
        <f t="shared" si="348"/>
        <v>1.7871428571428571</v>
      </c>
      <c r="I1502" s="233">
        <f t="shared" si="349"/>
        <v>1.6212121212121211</v>
      </c>
      <c r="J1502" s="233">
        <f t="shared" si="350"/>
        <v>1.5540740740740742</v>
      </c>
      <c r="K1502" s="233">
        <f t="shared" si="351"/>
        <v>0.67658998646820023</v>
      </c>
      <c r="L1502" s="233">
        <f t="shared" si="352"/>
        <v>0.67785234899328861</v>
      </c>
      <c r="N1502" s="233">
        <f t="shared" si="353"/>
        <v>-0.11639492753623189</v>
      </c>
      <c r="O1502" s="233">
        <f t="shared" si="354"/>
        <v>-0.15174193548387097</v>
      </c>
      <c r="P1502" s="233">
        <f t="shared" si="355"/>
        <v>-7.2120559741657694E-2</v>
      </c>
      <c r="Q1502" s="233">
        <f t="shared" si="356"/>
        <v>-0.16396761133603238</v>
      </c>
      <c r="R1502" s="233">
        <f t="shared" si="357"/>
        <v>-7.52157829839704E-2</v>
      </c>
      <c r="T1502" s="64">
        <f t="shared" si="358"/>
        <v>-4.174852652259331E-2</v>
      </c>
    </row>
    <row r="1503" spans="1:20" s="64" customFormat="1" ht="13">
      <c r="A1503" s="426">
        <v>41646</v>
      </c>
      <c r="B1503" s="228">
        <v>1876</v>
      </c>
      <c r="C1503" s="293">
        <v>3017</v>
      </c>
      <c r="D1503" s="228">
        <v>1692</v>
      </c>
      <c r="E1503" s="228">
        <v>1204</v>
      </c>
      <c r="F1503" s="228">
        <v>744</v>
      </c>
      <c r="H1503" s="233">
        <f t="shared" si="348"/>
        <v>1.6572237960339944</v>
      </c>
      <c r="I1503" s="233">
        <f t="shared" si="349"/>
        <v>1.3478599221789884</v>
      </c>
      <c r="J1503" s="233">
        <f t="shared" si="350"/>
        <v>1.5253731343283583</v>
      </c>
      <c r="K1503" s="233">
        <f t="shared" si="351"/>
        <v>0.62922868741542626</v>
      </c>
      <c r="L1503" s="233">
        <f t="shared" si="352"/>
        <v>0.66816143497757852</v>
      </c>
      <c r="N1503" s="233">
        <f t="shared" si="353"/>
        <v>-0.16510903426791276</v>
      </c>
      <c r="O1503" s="233">
        <f t="shared" si="354"/>
        <v>-0.244994994994995</v>
      </c>
      <c r="P1503" s="233">
        <f t="shared" si="355"/>
        <v>-7.7929155313351497E-2</v>
      </c>
      <c r="Q1503" s="233">
        <f t="shared" si="356"/>
        <v>-0.17983651226158037</v>
      </c>
      <c r="R1503" s="233">
        <f t="shared" si="357"/>
        <v>-7.5776397515527949E-2</v>
      </c>
      <c r="T1503" s="64">
        <f t="shared" si="358"/>
        <v>-3.8441824705279348E-2</v>
      </c>
    </row>
    <row r="1504" spans="1:20" s="64" customFormat="1" ht="13">
      <c r="A1504" s="426">
        <v>41647</v>
      </c>
      <c r="B1504" s="228">
        <v>1826</v>
      </c>
      <c r="C1504" s="293">
        <v>2818</v>
      </c>
      <c r="D1504" s="228">
        <v>1672</v>
      </c>
      <c r="E1504" s="228">
        <v>1191</v>
      </c>
      <c r="F1504" s="228">
        <v>741</v>
      </c>
      <c r="H1504" s="233">
        <f t="shared" ref="H1504:H1510" si="359">(B1504-B1253)/B1253</f>
        <v>1.5646067415730338</v>
      </c>
      <c r="I1504" s="233">
        <f t="shared" ref="I1504:I1510" si="360">(C1504-C1253)/C1253</f>
        <v>1.1364670204700531</v>
      </c>
      <c r="J1504" s="233">
        <f t="shared" ref="J1504:J1510" si="361">(D1504-D1253)/D1253</f>
        <v>1.4955223880597015</v>
      </c>
      <c r="K1504" s="233">
        <f t="shared" ref="K1504:K1510" si="362">(E1504-E1253)/E1253</f>
        <v>0.61163734776725309</v>
      </c>
      <c r="L1504" s="233">
        <f t="shared" ref="L1504:L1510" si="363">(F1504-F1253)/F1253</f>
        <v>0.67268623024830698</v>
      </c>
      <c r="N1504" s="233">
        <f t="shared" ref="N1504:N1510" si="364">((B1504-(LOOKUP(A1499,B1499)))/(LOOKUP(A1499,B1499)))</f>
        <v>-0.19806763285024154</v>
      </c>
      <c r="O1504" s="233">
        <f t="shared" ref="O1504:O1510" si="365">((C1504-(LOOKUP(A1499,C1499)))/(LOOKUP(A1499,C1499)))</f>
        <v>-0.30897498773908777</v>
      </c>
      <c r="P1504" s="233">
        <f t="shared" ref="P1504:P1510" si="366">((D1504-(LOOKUP(A1499,D1499)))/(LOOKUP(A1499,D1499)))</f>
        <v>-8.3835616438356159E-2</v>
      </c>
      <c r="Q1504" s="233">
        <f t="shared" ref="Q1504:Q1510" si="367">((E1504-(LOOKUP(A1499,E1499)))/(LOOKUP(A1499,E1499)))</f>
        <v>-0.18031658637302134</v>
      </c>
      <c r="R1504" s="233">
        <f t="shared" ref="R1504:R1510" si="368">((F1504-(LOOKUP(A1499,F1499)))/(LOOKUP(A1499,F1499)))</f>
        <v>-7.4906367041198504E-2</v>
      </c>
      <c r="T1504" s="64">
        <f t="shared" ref="T1504:T1510" si="369">B1504/B1503-1</f>
        <v>-2.6652452025586304E-2</v>
      </c>
    </row>
    <row r="1505" spans="1:20" s="64" customFormat="1" ht="13">
      <c r="A1505" s="426">
        <v>41648</v>
      </c>
      <c r="B1505" s="228">
        <v>1706</v>
      </c>
      <c r="C1505" s="293">
        <v>2500</v>
      </c>
      <c r="D1505" s="228">
        <v>1645</v>
      </c>
      <c r="E1505" s="228">
        <v>1188</v>
      </c>
      <c r="F1505" s="228">
        <v>735</v>
      </c>
      <c r="H1505" s="233">
        <f t="shared" si="359"/>
        <v>1.3242506811989101</v>
      </c>
      <c r="I1505" s="233">
        <f t="shared" si="360"/>
        <v>0.80375180375180377</v>
      </c>
      <c r="J1505" s="233">
        <f t="shared" si="361"/>
        <v>1.4120234604105573</v>
      </c>
      <c r="K1505" s="233">
        <f t="shared" si="362"/>
        <v>0.60540540540540544</v>
      </c>
      <c r="L1505" s="233">
        <f t="shared" si="363"/>
        <v>0.66289592760180993</v>
      </c>
      <c r="N1505" s="233">
        <f t="shared" si="364"/>
        <v>-0.19261713203975389</v>
      </c>
      <c r="O1505" s="233">
        <f t="shared" si="365"/>
        <v>-0.33029734797749799</v>
      </c>
      <c r="P1505" s="233">
        <f t="shared" si="366"/>
        <v>-7.5842696629213488E-2</v>
      </c>
      <c r="Q1505" s="233">
        <f t="shared" si="367"/>
        <v>-0.10676691729323308</v>
      </c>
      <c r="R1505" s="233">
        <f t="shared" si="368"/>
        <v>-4.9159120310478657E-2</v>
      </c>
      <c r="T1505" s="64">
        <f t="shared" si="369"/>
        <v>-6.5717415115005506E-2</v>
      </c>
    </row>
    <row r="1506" spans="1:20" s="64" customFormat="1" ht="13">
      <c r="A1506" s="426">
        <v>41649</v>
      </c>
      <c r="B1506" s="228">
        <v>1512</v>
      </c>
      <c r="C1506" s="293">
        <v>2101</v>
      </c>
      <c r="D1506" s="228">
        <v>1621</v>
      </c>
      <c r="E1506" s="228">
        <v>1190</v>
      </c>
      <c r="F1506" s="228">
        <v>730</v>
      </c>
      <c r="H1506" s="233">
        <f t="shared" si="359"/>
        <v>1.034993270524899</v>
      </c>
      <c r="I1506" s="233">
        <f t="shared" si="360"/>
        <v>0.51806358381502893</v>
      </c>
      <c r="J1506" s="233">
        <f t="shared" si="361"/>
        <v>1.2608089260808926</v>
      </c>
      <c r="K1506" s="233">
        <f t="shared" si="362"/>
        <v>0.60593792172739536</v>
      </c>
      <c r="L1506" s="233">
        <f t="shared" si="363"/>
        <v>0.64785553047404065</v>
      </c>
      <c r="N1506" s="233">
        <f t="shared" si="364"/>
        <v>-0.25736738703339884</v>
      </c>
      <c r="O1506" s="233">
        <f t="shared" si="365"/>
        <v>-0.40498442367601245</v>
      </c>
      <c r="P1506" s="233">
        <f t="shared" si="366"/>
        <v>-7.3714285714285718E-2</v>
      </c>
      <c r="Q1506" s="233">
        <f t="shared" si="367"/>
        <v>-6.7398119122257058E-2</v>
      </c>
      <c r="R1506" s="233">
        <f t="shared" si="368"/>
        <v>-4.3250327653997382E-2</v>
      </c>
      <c r="T1506" s="64">
        <f t="shared" si="369"/>
        <v>-0.11371629542790151</v>
      </c>
    </row>
    <row r="1507" spans="1:20" s="64" customFormat="1" ht="13">
      <c r="A1507" s="426">
        <v>41652</v>
      </c>
      <c r="B1507" s="228">
        <v>1395</v>
      </c>
      <c r="C1507" s="293">
        <v>1857</v>
      </c>
      <c r="D1507" s="228">
        <v>1598</v>
      </c>
      <c r="E1507" s="228">
        <v>1191</v>
      </c>
      <c r="F1507" s="228">
        <v>726</v>
      </c>
      <c r="H1507" s="233">
        <f t="shared" si="359"/>
        <v>0.85752330226364848</v>
      </c>
      <c r="I1507" s="233">
        <f t="shared" si="360"/>
        <v>0.3584491587417703</v>
      </c>
      <c r="J1507" s="233">
        <f t="shared" si="361"/>
        <v>1.1193633952254642</v>
      </c>
      <c r="K1507" s="233">
        <f t="shared" si="362"/>
        <v>0.60296096904441454</v>
      </c>
      <c r="L1507" s="233">
        <f t="shared" si="363"/>
        <v>0.63882618510158018</v>
      </c>
      <c r="N1507" s="233">
        <f t="shared" si="364"/>
        <v>-0.28498206048180419</v>
      </c>
      <c r="O1507" s="233">
        <f t="shared" si="365"/>
        <v>-0.43504715546090661</v>
      </c>
      <c r="P1507" s="233">
        <f t="shared" si="366"/>
        <v>-7.3085846867749424E-2</v>
      </c>
      <c r="Q1507" s="233">
        <f t="shared" si="367"/>
        <v>-3.8740920096852302E-2</v>
      </c>
      <c r="R1507" s="233">
        <f t="shared" si="368"/>
        <v>-3.2000000000000001E-2</v>
      </c>
      <c r="T1507" s="64">
        <f t="shared" si="369"/>
        <v>-7.7380952380952328E-2</v>
      </c>
    </row>
    <row r="1508" spans="1:20" s="64" customFormat="1" ht="13">
      <c r="A1508" s="426">
        <v>41653</v>
      </c>
      <c r="B1508" s="228">
        <v>1370</v>
      </c>
      <c r="C1508" s="293">
        <v>1832</v>
      </c>
      <c r="D1508" s="228">
        <v>1580</v>
      </c>
      <c r="E1508" s="228">
        <v>1189</v>
      </c>
      <c r="F1508" s="228">
        <v>725</v>
      </c>
      <c r="H1508" s="233">
        <f t="shared" si="359"/>
        <v>0.80263157894736847</v>
      </c>
      <c r="I1508" s="233">
        <f t="shared" si="360"/>
        <v>0.34016093635698608</v>
      </c>
      <c r="J1508" s="233">
        <f t="shared" si="361"/>
        <v>1.0466321243523315</v>
      </c>
      <c r="K1508" s="233">
        <f t="shared" si="362"/>
        <v>0.59597315436241616</v>
      </c>
      <c r="L1508" s="233">
        <f t="shared" si="363"/>
        <v>0.6183035714285714</v>
      </c>
      <c r="N1508" s="233">
        <f t="shared" si="364"/>
        <v>-0.26972281449893393</v>
      </c>
      <c r="O1508" s="233">
        <f t="shared" si="365"/>
        <v>-0.39277427908518397</v>
      </c>
      <c r="P1508" s="233">
        <f t="shared" si="366"/>
        <v>-6.6193853427895979E-2</v>
      </c>
      <c r="Q1508" s="233">
        <f t="shared" si="367"/>
        <v>-1.2458471760797342E-2</v>
      </c>
      <c r="R1508" s="233">
        <f t="shared" si="368"/>
        <v>-2.5537634408602152E-2</v>
      </c>
      <c r="T1508" s="64">
        <f t="shared" si="369"/>
        <v>-1.7921146953404965E-2</v>
      </c>
    </row>
    <row r="1509" spans="1:20" s="64" customFormat="1" ht="13">
      <c r="A1509" s="426">
        <v>41654</v>
      </c>
      <c r="B1509" s="228">
        <v>1374</v>
      </c>
      <c r="C1509" s="293">
        <v>1862</v>
      </c>
      <c r="D1509" s="228">
        <v>1572</v>
      </c>
      <c r="E1509" s="228">
        <v>1182</v>
      </c>
      <c r="F1509" s="228">
        <v>724</v>
      </c>
      <c r="H1509" s="233">
        <f t="shared" si="359"/>
        <v>0.80314960629921262</v>
      </c>
      <c r="I1509" s="233">
        <f t="shared" si="360"/>
        <v>0.35912408759124087</v>
      </c>
      <c r="J1509" s="233">
        <f t="shared" si="361"/>
        <v>1.0310077519379846</v>
      </c>
      <c r="K1509" s="233">
        <f t="shared" si="362"/>
        <v>0.59084791386271873</v>
      </c>
      <c r="L1509" s="233">
        <f t="shared" si="363"/>
        <v>0.60532150776053217</v>
      </c>
      <c r="N1509" s="233">
        <f t="shared" si="364"/>
        <v>-0.2475355969331873</v>
      </c>
      <c r="O1509" s="233">
        <f t="shared" si="365"/>
        <v>-0.33924769339957417</v>
      </c>
      <c r="P1509" s="233">
        <f t="shared" si="366"/>
        <v>-5.9808612440191387E-2</v>
      </c>
      <c r="Q1509" s="233">
        <f t="shared" si="367"/>
        <v>-7.556675062972292E-3</v>
      </c>
      <c r="R1509" s="233">
        <f t="shared" si="368"/>
        <v>-2.2941970310391364E-2</v>
      </c>
      <c r="T1509" s="64">
        <f t="shared" si="369"/>
        <v>2.9197080291971655E-3</v>
      </c>
    </row>
    <row r="1510" spans="1:20" s="64" customFormat="1" ht="13">
      <c r="A1510" s="426">
        <v>41655</v>
      </c>
      <c r="B1510" s="228">
        <v>1398</v>
      </c>
      <c r="C1510" s="293">
        <v>1929</v>
      </c>
      <c r="D1510" s="228">
        <v>1570</v>
      </c>
      <c r="E1510" s="228">
        <v>1175</v>
      </c>
      <c r="F1510" s="228">
        <v>722</v>
      </c>
      <c r="H1510" s="233">
        <f t="shared" si="359"/>
        <v>0.82745098039215681</v>
      </c>
      <c r="I1510" s="233">
        <f t="shared" si="360"/>
        <v>0.41318681318681316</v>
      </c>
      <c r="J1510" s="233">
        <f t="shared" si="361"/>
        <v>1.0442708333333333</v>
      </c>
      <c r="K1510" s="233">
        <f t="shared" si="362"/>
        <v>0.58783783783783783</v>
      </c>
      <c r="L1510" s="233">
        <f t="shared" si="363"/>
        <v>0.5903083700440529</v>
      </c>
      <c r="N1510" s="233">
        <f t="shared" si="364"/>
        <v>-0.18053927315357562</v>
      </c>
      <c r="O1510" s="233">
        <f t="shared" si="365"/>
        <v>-0.22839999999999999</v>
      </c>
      <c r="P1510" s="233">
        <f t="shared" si="366"/>
        <v>-4.5592705167173252E-2</v>
      </c>
      <c r="Q1510" s="233">
        <f t="shared" si="367"/>
        <v>-1.0942760942760943E-2</v>
      </c>
      <c r="R1510" s="233">
        <f t="shared" si="368"/>
        <v>-1.7687074829931974E-2</v>
      </c>
      <c r="T1510" s="64">
        <f t="shared" si="369"/>
        <v>1.7467248908296984E-2</v>
      </c>
    </row>
    <row r="1511" spans="1:20" s="64" customFormat="1" ht="13">
      <c r="A1511" s="426">
        <v>41656</v>
      </c>
      <c r="B1511" s="228">
        <v>1421</v>
      </c>
      <c r="C1511" s="293">
        <v>2026</v>
      </c>
      <c r="D1511" s="228">
        <v>1564</v>
      </c>
      <c r="E1511" s="228">
        <v>1165</v>
      </c>
      <c r="F1511" s="228">
        <v>719</v>
      </c>
    </row>
    <row r="1512" spans="1:20" s="64" customFormat="1" ht="13">
      <c r="A1512" s="426">
        <v>41659</v>
      </c>
      <c r="B1512" s="228">
        <v>1428</v>
      </c>
      <c r="C1512" s="293">
        <v>2082</v>
      </c>
      <c r="D1512" s="228">
        <v>1552</v>
      </c>
      <c r="E1512" s="228">
        <v>1154</v>
      </c>
      <c r="F1512" s="228">
        <v>719</v>
      </c>
    </row>
    <row r="1513" spans="1:20" s="64" customFormat="1" ht="13">
      <c r="A1513" s="426">
        <v>41660</v>
      </c>
      <c r="B1513" s="228">
        <v>1369</v>
      </c>
      <c r="C1513" s="293">
        <v>1973</v>
      </c>
      <c r="D1513" s="228">
        <v>1530</v>
      </c>
      <c r="E1513" s="228">
        <v>1141</v>
      </c>
      <c r="F1513" s="228">
        <v>715</v>
      </c>
    </row>
    <row r="1514" spans="1:20" s="64" customFormat="1" ht="13">
      <c r="A1514" s="426">
        <v>41661</v>
      </c>
      <c r="B1514" s="228">
        <v>1322</v>
      </c>
      <c r="C1514" s="293">
        <v>1880</v>
      </c>
      <c r="D1514" s="228">
        <v>1496</v>
      </c>
      <c r="E1514" s="228">
        <v>1130</v>
      </c>
      <c r="F1514" s="228">
        <v>715</v>
      </c>
    </row>
    <row r="1515" spans="1:20" s="64" customFormat="1" ht="13">
      <c r="A1515" s="426">
        <v>41662</v>
      </c>
      <c r="B1515" s="228">
        <v>1271</v>
      </c>
      <c r="C1515" s="293">
        <v>1775</v>
      </c>
      <c r="D1515" s="228">
        <v>1468</v>
      </c>
      <c r="E1515" s="228">
        <v>1121</v>
      </c>
      <c r="F1515" s="228">
        <v>715</v>
      </c>
    </row>
    <row r="1516" spans="1:20" s="64" customFormat="1" ht="13">
      <c r="A1516" s="426">
        <v>41663</v>
      </c>
      <c r="B1516" s="228">
        <v>1246</v>
      </c>
      <c r="C1516" s="293">
        <v>1723</v>
      </c>
      <c r="D1516" s="228">
        <v>1437</v>
      </c>
      <c r="E1516" s="228">
        <v>1112</v>
      </c>
      <c r="F1516" s="228">
        <v>712</v>
      </c>
    </row>
    <row r="1517" spans="1:20" s="64" customFormat="1" ht="13">
      <c r="A1517" s="426">
        <v>41666</v>
      </c>
      <c r="B1517" s="228">
        <v>1217</v>
      </c>
      <c r="C1517" s="293">
        <v>1673</v>
      </c>
      <c r="D1517" s="228">
        <v>1413</v>
      </c>
      <c r="E1517" s="228">
        <v>1098</v>
      </c>
      <c r="F1517" s="228">
        <v>708</v>
      </c>
    </row>
    <row r="1518" spans="1:20" s="64" customFormat="1" ht="13">
      <c r="A1518" s="426">
        <v>41667</v>
      </c>
      <c r="B1518" s="228">
        <v>1177</v>
      </c>
      <c r="C1518" s="293">
        <v>1577</v>
      </c>
      <c r="D1518" s="228">
        <v>1387</v>
      </c>
      <c r="E1518" s="228">
        <v>1079</v>
      </c>
      <c r="F1518" s="228">
        <v>705</v>
      </c>
    </row>
    <row r="1519" spans="1:20" s="64" customFormat="1" ht="13">
      <c r="A1519" s="426">
        <v>41668</v>
      </c>
      <c r="B1519" s="228">
        <v>1148</v>
      </c>
      <c r="C1519" s="293">
        <v>1531</v>
      </c>
      <c r="D1519" s="228">
        <v>1369</v>
      </c>
      <c r="E1519" s="228">
        <v>1056</v>
      </c>
      <c r="F1519" s="228">
        <v>700</v>
      </c>
    </row>
    <row r="1520" spans="1:20" s="64" customFormat="1" ht="13">
      <c r="A1520" s="426">
        <v>41669</v>
      </c>
      <c r="B1520" s="228">
        <v>1127</v>
      </c>
      <c r="C1520" s="293">
        <v>1527</v>
      </c>
      <c r="D1520" s="228">
        <v>1347</v>
      </c>
      <c r="E1520" s="228">
        <v>1018</v>
      </c>
      <c r="F1520" s="228">
        <v>691</v>
      </c>
    </row>
    <row r="1521" spans="1:6" s="64" customFormat="1" ht="13">
      <c r="A1521" s="426">
        <v>41670</v>
      </c>
      <c r="B1521" s="228">
        <v>1110</v>
      </c>
      <c r="C1521" s="293">
        <v>1524</v>
      </c>
      <c r="D1521" s="228">
        <v>1337</v>
      </c>
      <c r="E1521" s="228">
        <v>996</v>
      </c>
      <c r="F1521" s="228">
        <v>684</v>
      </c>
    </row>
    <row r="1522" spans="1:6" s="64" customFormat="1" ht="13">
      <c r="A1522" s="426">
        <v>41673</v>
      </c>
      <c r="B1522" s="228">
        <v>1093</v>
      </c>
      <c r="C1522" s="293">
        <v>1516</v>
      </c>
      <c r="D1522" s="228">
        <v>1326</v>
      </c>
      <c r="E1522" s="228">
        <v>975</v>
      </c>
      <c r="F1522" s="228">
        <v>682</v>
      </c>
    </row>
    <row r="1523" spans="1:6" s="64" customFormat="1" ht="13">
      <c r="A1523" s="426">
        <v>41674</v>
      </c>
      <c r="B1523" s="228">
        <v>1084</v>
      </c>
      <c r="C1523" s="293">
        <v>1513</v>
      </c>
      <c r="D1523" s="228">
        <v>1313</v>
      </c>
      <c r="E1523" s="228">
        <v>961</v>
      </c>
      <c r="F1523" s="228">
        <v>681</v>
      </c>
    </row>
    <row r="1524" spans="1:6" s="64" customFormat="1" ht="13">
      <c r="A1524" s="426">
        <v>41675</v>
      </c>
      <c r="B1524" s="228">
        <v>1086</v>
      </c>
      <c r="C1524" s="293">
        <v>1544</v>
      </c>
      <c r="D1524" s="228">
        <v>1307</v>
      </c>
      <c r="E1524" s="228">
        <v>948</v>
      </c>
      <c r="F1524" s="228">
        <v>677</v>
      </c>
    </row>
    <row r="1525" spans="1:6" s="64" customFormat="1" ht="13">
      <c r="A1525" s="426">
        <v>41676</v>
      </c>
      <c r="B1525" s="228">
        <v>1092</v>
      </c>
      <c r="C1525" s="293">
        <v>1575</v>
      </c>
      <c r="D1525" s="228">
        <v>1307</v>
      </c>
      <c r="E1525" s="228">
        <v>937</v>
      </c>
      <c r="F1525" s="228">
        <v>676</v>
      </c>
    </row>
    <row r="1526" spans="1:6" s="64" customFormat="1" ht="13">
      <c r="A1526" s="426">
        <v>41677</v>
      </c>
      <c r="B1526" s="228">
        <v>1091</v>
      </c>
      <c r="C1526" s="293">
        <v>1588</v>
      </c>
      <c r="D1526" s="228">
        <v>1304</v>
      </c>
      <c r="E1526" s="228">
        <v>929</v>
      </c>
      <c r="F1526" s="228">
        <v>674</v>
      </c>
    </row>
    <row r="1527" spans="1:6" s="64" customFormat="1" ht="13">
      <c r="A1527" s="426">
        <v>41680</v>
      </c>
      <c r="B1527" s="228">
        <v>1096</v>
      </c>
      <c r="C1527" s="293">
        <v>1611</v>
      </c>
      <c r="D1527" s="228">
        <v>1305</v>
      </c>
      <c r="E1527" s="228">
        <v>929</v>
      </c>
      <c r="F1527" s="228">
        <v>669</v>
      </c>
    </row>
    <row r="1528" spans="1:6" s="64" customFormat="1" ht="13">
      <c r="A1528" s="426">
        <v>41681</v>
      </c>
      <c r="B1528" s="228">
        <v>1091</v>
      </c>
      <c r="C1528" s="293">
        <v>1581</v>
      </c>
      <c r="D1528" s="228">
        <v>1322</v>
      </c>
      <c r="E1528" s="228">
        <v>928</v>
      </c>
      <c r="F1528" s="228">
        <v>667</v>
      </c>
    </row>
    <row r="1529" spans="1:6" s="64" customFormat="1" ht="13">
      <c r="A1529" s="426">
        <v>41682</v>
      </c>
      <c r="B1529" s="228">
        <v>1085</v>
      </c>
      <c r="C1529" s="293">
        <v>1548</v>
      </c>
      <c r="D1529" s="228">
        <v>1324</v>
      </c>
      <c r="E1529" s="228">
        <v>938</v>
      </c>
      <c r="F1529" s="228">
        <v>665</v>
      </c>
    </row>
    <row r="1530" spans="1:6" s="64" customFormat="1" ht="13">
      <c r="A1530" s="426">
        <v>41683</v>
      </c>
      <c r="B1530" s="228">
        <v>1097</v>
      </c>
      <c r="C1530" s="293">
        <v>1557</v>
      </c>
      <c r="D1530" s="228">
        <v>1313</v>
      </c>
      <c r="E1530" s="228">
        <v>965</v>
      </c>
      <c r="F1530" s="228">
        <v>668</v>
      </c>
    </row>
    <row r="1531" spans="1:6" s="64" customFormat="1" ht="13">
      <c r="A1531" s="426">
        <v>41684</v>
      </c>
      <c r="B1531" s="228">
        <v>1106</v>
      </c>
      <c r="C1531" s="293">
        <v>1554</v>
      </c>
      <c r="D1531" s="228">
        <v>1311</v>
      </c>
      <c r="E1531" s="228">
        <v>998</v>
      </c>
      <c r="F1531" s="228">
        <v>671</v>
      </c>
    </row>
    <row r="1532" spans="1:6" s="64" customFormat="1" ht="13">
      <c r="A1532" s="426">
        <v>41687</v>
      </c>
      <c r="B1532" s="228">
        <v>1130</v>
      </c>
      <c r="C1532" s="293">
        <v>1625</v>
      </c>
      <c r="D1532" s="228">
        <v>1308</v>
      </c>
      <c r="E1532" s="228">
        <v>1026</v>
      </c>
      <c r="F1532" s="228">
        <v>676</v>
      </c>
    </row>
    <row r="1533" spans="1:6" s="64" customFormat="1" ht="13">
      <c r="A1533" s="426">
        <v>41688</v>
      </c>
      <c r="B1533" s="228">
        <v>1146</v>
      </c>
      <c r="C1533" s="293">
        <v>1667</v>
      </c>
      <c r="D1533" s="228">
        <v>1298</v>
      </c>
      <c r="E1533" s="228">
        <v>1049</v>
      </c>
      <c r="F1533" s="228">
        <v>677</v>
      </c>
    </row>
    <row r="1534" spans="1:6" s="64" customFormat="1" ht="13">
      <c r="A1534" s="426">
        <v>41689</v>
      </c>
      <c r="B1534" s="228">
        <v>1160</v>
      </c>
      <c r="C1534" s="293">
        <v>1690</v>
      </c>
      <c r="D1534" s="228">
        <v>1282</v>
      </c>
      <c r="E1534" s="228">
        <v>1068</v>
      </c>
      <c r="F1534" s="228">
        <v>678</v>
      </c>
    </row>
    <row r="1535" spans="1:6" s="64" customFormat="1" ht="13">
      <c r="A1535" s="426">
        <v>41690</v>
      </c>
      <c r="B1535" s="228">
        <v>1164</v>
      </c>
      <c r="C1535" s="293">
        <v>1680</v>
      </c>
      <c r="D1535" s="228">
        <v>1261</v>
      </c>
      <c r="E1535" s="228">
        <v>1087</v>
      </c>
      <c r="F1535" s="228">
        <v>676</v>
      </c>
    </row>
    <row r="1536" spans="1:6" s="64" customFormat="1" ht="13">
      <c r="A1536" s="426">
        <v>41691</v>
      </c>
      <c r="B1536" s="228">
        <v>1175</v>
      </c>
      <c r="C1536" s="293">
        <v>1701</v>
      </c>
      <c r="D1536" s="228">
        <v>1244</v>
      </c>
      <c r="E1536" s="228">
        <v>1098</v>
      </c>
      <c r="F1536" s="228">
        <v>677</v>
      </c>
    </row>
    <row r="1537" spans="1:6" s="64" customFormat="1" ht="13">
      <c r="A1537" s="426">
        <v>41694</v>
      </c>
      <c r="B1537" s="228">
        <v>1174</v>
      </c>
      <c r="C1537" s="293">
        <v>1707</v>
      </c>
      <c r="D1537" s="228">
        <v>1222</v>
      </c>
      <c r="E1537" s="228">
        <v>1096</v>
      </c>
      <c r="F1537" s="228">
        <v>679</v>
      </c>
    </row>
    <row r="1538" spans="1:6" s="64" customFormat="1" ht="13">
      <c r="A1538" s="426">
        <v>41695</v>
      </c>
      <c r="B1538" s="228">
        <v>1197</v>
      </c>
      <c r="C1538" s="293">
        <v>1775</v>
      </c>
      <c r="D1538" s="228">
        <v>1187</v>
      </c>
      <c r="E1538" s="228">
        <v>1096</v>
      </c>
      <c r="F1538" s="228">
        <v>679</v>
      </c>
    </row>
    <row r="1539" spans="1:6" s="64" customFormat="1" ht="13">
      <c r="A1539" s="426">
        <v>41696</v>
      </c>
      <c r="B1539" s="228">
        <v>1222</v>
      </c>
      <c r="C1539" s="293">
        <v>1912</v>
      </c>
      <c r="D1539" s="228">
        <v>1154</v>
      </c>
      <c r="E1539" s="228">
        <v>1097</v>
      </c>
      <c r="F1539" s="228">
        <v>674</v>
      </c>
    </row>
    <row r="1540" spans="1:6" s="64" customFormat="1" ht="13">
      <c r="A1540" s="426">
        <v>41697</v>
      </c>
      <c r="B1540" s="228">
        <v>1250</v>
      </c>
      <c r="C1540" s="293">
        <v>2049</v>
      </c>
      <c r="D1540" s="228">
        <v>1123</v>
      </c>
      <c r="E1540" s="228">
        <v>1100</v>
      </c>
      <c r="F1540" s="228">
        <v>673</v>
      </c>
    </row>
    <row r="1541" spans="1:6" s="64" customFormat="1" ht="13">
      <c r="A1541" s="426">
        <v>41698</v>
      </c>
      <c r="B1541" s="228">
        <v>1258</v>
      </c>
      <c r="C1541" s="293">
        <v>2084</v>
      </c>
      <c r="D1541" s="228">
        <v>1099</v>
      </c>
      <c r="E1541" s="228">
        <v>1103</v>
      </c>
      <c r="F1541" s="228">
        <v>669</v>
      </c>
    </row>
    <row r="1542" spans="1:6" s="64" customFormat="1" ht="13">
      <c r="A1542" s="426">
        <v>41701</v>
      </c>
      <c r="B1542" s="228">
        <v>1276</v>
      </c>
      <c r="C1542" s="293">
        <v>2180</v>
      </c>
      <c r="D1542" s="228">
        <v>1080</v>
      </c>
      <c r="E1542" s="228">
        <v>1107</v>
      </c>
      <c r="F1542" s="228">
        <v>666</v>
      </c>
    </row>
    <row r="1543" spans="1:6" s="64" customFormat="1" ht="13">
      <c r="A1543" s="426">
        <v>41702</v>
      </c>
      <c r="B1543" s="228">
        <v>1325</v>
      </c>
      <c r="C1543" s="293">
        <v>2326</v>
      </c>
      <c r="D1543" s="228">
        <v>1062</v>
      </c>
      <c r="E1543" s="228">
        <v>1115</v>
      </c>
      <c r="F1543" s="228">
        <v>662</v>
      </c>
    </row>
    <row r="1544" spans="1:6" s="64" customFormat="1" ht="13">
      <c r="A1544" s="426">
        <v>41703</v>
      </c>
      <c r="B1544" s="228">
        <v>1391</v>
      </c>
      <c r="C1544" s="293">
        <v>2596</v>
      </c>
      <c r="D1544" s="228">
        <v>1053</v>
      </c>
      <c r="E1544" s="228">
        <v>1116</v>
      </c>
      <c r="F1544" s="228">
        <v>661</v>
      </c>
    </row>
    <row r="1545" spans="1:6" s="64" customFormat="1" ht="13">
      <c r="A1545" s="426">
        <v>41704</v>
      </c>
      <c r="B1545" s="228">
        <v>1480</v>
      </c>
      <c r="C1545" s="293">
        <v>2830</v>
      </c>
      <c r="D1545" s="228">
        <v>1056</v>
      </c>
      <c r="E1545" s="228">
        <v>1122</v>
      </c>
      <c r="F1545" s="228">
        <v>663</v>
      </c>
    </row>
    <row r="1546" spans="1:6" s="64" customFormat="1" ht="13">
      <c r="A1546" s="426">
        <v>41705</v>
      </c>
      <c r="B1546" s="228">
        <v>1543</v>
      </c>
      <c r="C1546" s="293">
        <v>2980</v>
      </c>
      <c r="D1546" s="228">
        <v>1075</v>
      </c>
      <c r="E1546" s="228">
        <v>1131</v>
      </c>
      <c r="F1546" s="228">
        <v>663</v>
      </c>
    </row>
    <row r="1547" spans="1:6" s="64" customFormat="1" ht="13">
      <c r="A1547" s="426">
        <v>41708</v>
      </c>
      <c r="B1547" s="228">
        <v>1562</v>
      </c>
      <c r="C1547" s="293">
        <v>3023</v>
      </c>
      <c r="D1547" s="228">
        <v>1088</v>
      </c>
      <c r="E1547" s="228">
        <v>1137</v>
      </c>
      <c r="F1547" s="228">
        <v>663</v>
      </c>
    </row>
    <row r="1548" spans="1:6" s="64" customFormat="1" ht="13">
      <c r="A1548" s="426">
        <v>41709</v>
      </c>
      <c r="B1548" s="228">
        <v>1580</v>
      </c>
      <c r="C1548" s="293">
        <v>3045</v>
      </c>
      <c r="D1548" s="228">
        <v>1104</v>
      </c>
      <c r="E1548" s="228">
        <v>1149</v>
      </c>
      <c r="F1548" s="228">
        <v>666</v>
      </c>
    </row>
    <row r="1549" spans="1:6" s="64" customFormat="1" ht="13">
      <c r="A1549" s="426">
        <v>41710</v>
      </c>
      <c r="B1549" s="228">
        <v>1453</v>
      </c>
      <c r="C1549" s="293">
        <v>2600</v>
      </c>
      <c r="D1549" s="228">
        <v>1102</v>
      </c>
      <c r="E1549" s="228">
        <v>1159</v>
      </c>
      <c r="F1549" s="228">
        <v>668</v>
      </c>
    </row>
    <row r="1550" spans="1:6" s="64" customFormat="1" ht="13">
      <c r="A1550" s="426">
        <v>41711</v>
      </c>
      <c r="B1550" s="228">
        <v>1468</v>
      </c>
      <c r="C1550" s="293">
        <v>2654</v>
      </c>
      <c r="D1550" s="228">
        <v>1106</v>
      </c>
      <c r="E1550" s="228">
        <v>1173</v>
      </c>
      <c r="F1550" s="228">
        <v>668</v>
      </c>
    </row>
    <row r="1551" spans="1:6" s="64" customFormat="1" ht="13">
      <c r="A1551" s="426">
        <v>41712</v>
      </c>
      <c r="B1551" s="228">
        <v>1477</v>
      </c>
      <c r="C1551" s="293">
        <v>2677</v>
      </c>
      <c r="D1551" s="228">
        <v>1113</v>
      </c>
      <c r="E1551" s="228">
        <v>1183</v>
      </c>
      <c r="F1551" s="228">
        <v>671</v>
      </c>
    </row>
    <row r="1552" spans="1:6" s="64" customFormat="1" ht="13">
      <c r="A1552" s="426">
        <v>41715</v>
      </c>
      <c r="B1552" s="228">
        <v>1481</v>
      </c>
      <c r="C1552" s="293">
        <v>2691</v>
      </c>
      <c r="D1552" s="228">
        <v>1116</v>
      </c>
      <c r="E1552" s="228">
        <v>1191</v>
      </c>
      <c r="F1552" s="228">
        <v>671</v>
      </c>
    </row>
    <row r="1553" spans="1:6" s="64" customFormat="1" ht="13">
      <c r="A1553" s="426">
        <v>41716</v>
      </c>
      <c r="B1553" s="228">
        <v>1518</v>
      </c>
      <c r="C1553" s="293">
        <v>2818</v>
      </c>
      <c r="D1553" s="228">
        <v>1118</v>
      </c>
      <c r="E1553" s="228">
        <v>1198</v>
      </c>
      <c r="F1553" s="228">
        <v>668</v>
      </c>
    </row>
    <row r="1554" spans="1:6" s="64" customFormat="1" ht="13">
      <c r="A1554" s="426">
        <v>41717</v>
      </c>
      <c r="B1554" s="228">
        <v>1570</v>
      </c>
      <c r="C1554" s="293">
        <v>2982</v>
      </c>
      <c r="D1554" s="228">
        <v>1120</v>
      </c>
      <c r="E1554" s="228">
        <v>1200</v>
      </c>
      <c r="F1554" s="228">
        <v>667</v>
      </c>
    </row>
    <row r="1555" spans="1:6" s="64" customFormat="1" ht="13">
      <c r="A1555" s="426">
        <v>41718</v>
      </c>
      <c r="B1555" s="228">
        <v>1621</v>
      </c>
      <c r="C1555" s="293">
        <v>3129</v>
      </c>
      <c r="D1555" s="228">
        <v>1120</v>
      </c>
      <c r="E1555" s="228">
        <v>1205</v>
      </c>
      <c r="F1555" s="228">
        <v>671</v>
      </c>
    </row>
    <row r="1556" spans="1:6" s="64" customFormat="1" ht="13">
      <c r="A1556" s="426">
        <v>41719</v>
      </c>
      <c r="B1556" s="228">
        <v>1599</v>
      </c>
      <c r="C1556" s="293">
        <v>3036</v>
      </c>
      <c r="D1556" s="228">
        <v>1112</v>
      </c>
      <c r="E1556" s="228">
        <v>1209</v>
      </c>
      <c r="F1556" s="228">
        <v>674</v>
      </c>
    </row>
    <row r="1557" spans="1:6" s="64" customFormat="1" ht="13">
      <c r="A1557" s="426">
        <v>41722</v>
      </c>
      <c r="B1557" s="228">
        <v>1602</v>
      </c>
      <c r="C1557" s="293">
        <v>3055</v>
      </c>
      <c r="D1557" s="228">
        <v>1107</v>
      </c>
      <c r="E1557" s="228">
        <v>1207</v>
      </c>
      <c r="F1557" s="228">
        <v>676</v>
      </c>
    </row>
    <row r="1558" spans="1:6" s="64" customFormat="1" ht="13">
      <c r="A1558" s="426">
        <v>41723</v>
      </c>
      <c r="B1558" s="228">
        <v>1578</v>
      </c>
      <c r="C1558" s="293">
        <v>2993</v>
      </c>
      <c r="D1558" s="228">
        <v>1088</v>
      </c>
      <c r="E1558" s="228">
        <v>1201</v>
      </c>
      <c r="F1558" s="228">
        <v>676</v>
      </c>
    </row>
    <row r="1559" spans="1:6" s="64" customFormat="1" ht="13">
      <c r="A1559" s="426">
        <v>41724</v>
      </c>
      <c r="B1559" s="228">
        <v>1496</v>
      </c>
      <c r="C1559" s="293">
        <v>2761</v>
      </c>
      <c r="D1559" s="228">
        <v>1062</v>
      </c>
      <c r="E1559" s="228">
        <v>1180</v>
      </c>
      <c r="F1559" s="228">
        <v>672</v>
      </c>
    </row>
    <row r="1560" spans="1:6" s="64" customFormat="1" ht="13">
      <c r="A1560" s="426">
        <v>41725</v>
      </c>
      <c r="B1560" s="228">
        <v>1412</v>
      </c>
      <c r="C1560" s="293">
        <v>2579</v>
      </c>
      <c r="D1560" s="228">
        <v>1018</v>
      </c>
      <c r="E1560" s="228">
        <v>1139</v>
      </c>
      <c r="F1560" s="228">
        <v>659</v>
      </c>
    </row>
    <row r="1561" spans="1:6" s="64" customFormat="1" ht="13">
      <c r="A1561" s="426">
        <v>41726</v>
      </c>
      <c r="B1561" s="228">
        <v>1373</v>
      </c>
      <c r="C1561" s="293">
        <v>2557</v>
      </c>
      <c r="D1561" s="228">
        <v>978</v>
      </c>
      <c r="E1561" s="228">
        <v>1115</v>
      </c>
      <c r="F1561" s="228">
        <v>649</v>
      </c>
    </row>
    <row r="1562" spans="1:6" s="64" customFormat="1" ht="13">
      <c r="A1562" s="426">
        <v>41729</v>
      </c>
      <c r="B1562" s="228">
        <v>1362</v>
      </c>
      <c r="C1562" s="293">
        <v>2573</v>
      </c>
      <c r="D1562" s="228">
        <v>942</v>
      </c>
      <c r="E1562" s="228">
        <v>1090</v>
      </c>
      <c r="F1562" s="228">
        <v>642</v>
      </c>
    </row>
    <row r="1563" spans="1:6" s="64" customFormat="1" ht="13">
      <c r="A1563" s="426">
        <v>41730</v>
      </c>
      <c r="B1563" s="228">
        <v>1316</v>
      </c>
      <c r="C1563" s="293">
        <v>2505</v>
      </c>
      <c r="D1563" s="228">
        <v>897</v>
      </c>
      <c r="E1563" s="228">
        <v>1068</v>
      </c>
      <c r="F1563" s="228">
        <v>632</v>
      </c>
    </row>
    <row r="1564" spans="1:6" s="64" customFormat="1" ht="13">
      <c r="A1564" s="426">
        <v>41731</v>
      </c>
      <c r="B1564" s="228">
        <v>1273</v>
      </c>
      <c r="C1564" s="293">
        <v>2418</v>
      </c>
      <c r="D1564" s="228">
        <v>867</v>
      </c>
      <c r="E1564" s="228">
        <v>1047</v>
      </c>
      <c r="F1564" s="228">
        <v>621</v>
      </c>
    </row>
    <row r="1565" spans="1:6" s="64" customFormat="1" ht="13">
      <c r="A1565" s="426">
        <v>41732</v>
      </c>
      <c r="B1565" s="228">
        <v>1235</v>
      </c>
      <c r="C1565" s="293">
        <v>2343</v>
      </c>
      <c r="D1565" s="228">
        <v>836</v>
      </c>
      <c r="E1565" s="228">
        <v>1025</v>
      </c>
      <c r="F1565" s="228">
        <v>610</v>
      </c>
    </row>
    <row r="1566" spans="1:6" s="64" customFormat="1" ht="13">
      <c r="A1566" s="426">
        <v>41733</v>
      </c>
      <c r="B1566" s="228">
        <v>1205</v>
      </c>
      <c r="C1566" s="293">
        <v>2306</v>
      </c>
      <c r="D1566" s="228">
        <v>822</v>
      </c>
      <c r="E1566" s="228">
        <v>1003</v>
      </c>
      <c r="F1566" s="228">
        <v>598</v>
      </c>
    </row>
    <row r="1567" spans="1:6" s="64" customFormat="1" ht="13">
      <c r="A1567" s="426">
        <v>41736</v>
      </c>
      <c r="B1567" s="228">
        <v>1186</v>
      </c>
      <c r="C1567" s="293">
        <v>2293</v>
      </c>
      <c r="D1567" s="228">
        <v>812</v>
      </c>
      <c r="E1567" s="228">
        <v>982</v>
      </c>
      <c r="F1567" s="228">
        <v>588</v>
      </c>
    </row>
    <row r="1568" spans="1:6" s="64" customFormat="1" ht="13">
      <c r="A1568" s="426">
        <v>41737</v>
      </c>
      <c r="B1568" s="228">
        <v>1098</v>
      </c>
      <c r="C1568" s="293">
        <v>2029</v>
      </c>
      <c r="D1568" s="228">
        <v>801</v>
      </c>
      <c r="E1568" s="228">
        <v>965</v>
      </c>
      <c r="F1568" s="228">
        <v>580</v>
      </c>
    </row>
    <row r="1569" spans="1:8" s="64" customFormat="1" ht="13">
      <c r="A1569" s="426">
        <v>41738</v>
      </c>
      <c r="B1569" s="228">
        <v>1061</v>
      </c>
      <c r="C1569" s="293">
        <v>1946</v>
      </c>
      <c r="D1569" s="228">
        <v>794</v>
      </c>
      <c r="E1569" s="228">
        <v>949</v>
      </c>
      <c r="F1569" s="228">
        <v>571</v>
      </c>
    </row>
    <row r="1570" spans="1:8" s="64" customFormat="1" ht="13">
      <c r="A1570" s="426">
        <v>41739</v>
      </c>
      <c r="B1570" s="228">
        <v>1029</v>
      </c>
      <c r="C1570" s="293">
        <v>1865</v>
      </c>
      <c r="D1570" s="228">
        <v>787</v>
      </c>
      <c r="E1570" s="228">
        <v>936</v>
      </c>
      <c r="F1570" s="228">
        <v>562</v>
      </c>
    </row>
    <row r="1571" spans="1:8" s="64" customFormat="1" ht="13">
      <c r="A1571" s="426">
        <v>41740</v>
      </c>
      <c r="B1571" s="228">
        <v>1002</v>
      </c>
      <c r="C1571" s="293">
        <v>1789</v>
      </c>
      <c r="D1571" s="228">
        <v>782</v>
      </c>
      <c r="E1571" s="228">
        <v>927</v>
      </c>
      <c r="F1571" s="228">
        <v>556</v>
      </c>
    </row>
    <row r="1572" spans="1:8" s="64" customFormat="1" ht="13">
      <c r="A1572" s="426">
        <v>41743</v>
      </c>
      <c r="B1572" s="228">
        <v>989</v>
      </c>
      <c r="C1572" s="293">
        <v>1765</v>
      </c>
      <c r="D1572" s="228">
        <v>778</v>
      </c>
      <c r="E1572" s="228">
        <v>921</v>
      </c>
      <c r="F1572" s="228">
        <v>549</v>
      </c>
    </row>
    <row r="1573" spans="1:8" s="64" customFormat="1" ht="13">
      <c r="A1573" s="426">
        <v>41744</v>
      </c>
      <c r="B1573" s="228">
        <v>970</v>
      </c>
      <c r="C1573" s="293">
        <v>1724</v>
      </c>
      <c r="D1573" s="228">
        <v>777</v>
      </c>
      <c r="E1573" s="228">
        <v>916</v>
      </c>
      <c r="F1573" s="228">
        <v>543</v>
      </c>
    </row>
    <row r="1574" spans="1:8" s="64" customFormat="1" ht="13">
      <c r="A1574" s="426">
        <v>41745</v>
      </c>
      <c r="B1574" s="228">
        <v>936</v>
      </c>
      <c r="C1574" s="293">
        <v>1613</v>
      </c>
      <c r="D1574" s="228">
        <v>792</v>
      </c>
      <c r="E1574" s="228">
        <v>909</v>
      </c>
      <c r="F1574" s="228">
        <v>536</v>
      </c>
    </row>
    <row r="1575" spans="1:8" s="64" customFormat="1" ht="13">
      <c r="A1575" s="426">
        <v>41746</v>
      </c>
      <c r="B1575" s="228">
        <v>930</v>
      </c>
      <c r="C1575" s="293">
        <v>1591</v>
      </c>
      <c r="D1575" s="228">
        <v>812</v>
      </c>
      <c r="E1575" s="228">
        <v>908</v>
      </c>
      <c r="F1575" s="228">
        <v>533</v>
      </c>
    </row>
    <row r="1576" spans="1:8" s="64" customFormat="1" ht="13">
      <c r="A1576" s="426">
        <v>41751</v>
      </c>
      <c r="B1576" s="228">
        <v>939</v>
      </c>
      <c r="C1576" s="293">
        <v>1616</v>
      </c>
      <c r="D1576" s="228">
        <v>828</v>
      </c>
      <c r="E1576" s="228">
        <v>909</v>
      </c>
      <c r="F1576" s="228">
        <v>528</v>
      </c>
    </row>
    <row r="1577" spans="1:8" s="64" customFormat="1" ht="13">
      <c r="A1577" s="426">
        <v>41752</v>
      </c>
      <c r="B1577" s="228">
        <v>956</v>
      </c>
      <c r="C1577" s="293">
        <v>1674</v>
      </c>
      <c r="D1577" s="228">
        <v>840</v>
      </c>
      <c r="E1577" s="228">
        <v>911</v>
      </c>
      <c r="F1577" s="228">
        <v>524</v>
      </c>
    </row>
    <row r="1578" spans="1:8" s="64" customFormat="1" ht="13">
      <c r="A1578" s="426">
        <v>41753</v>
      </c>
      <c r="B1578" s="228">
        <v>962</v>
      </c>
      <c r="C1578" s="293">
        <v>1692</v>
      </c>
      <c r="D1578" s="228">
        <v>852</v>
      </c>
      <c r="E1578" s="228">
        <v>909</v>
      </c>
      <c r="F1578" s="228">
        <v>520</v>
      </c>
    </row>
    <row r="1579" spans="1:8" s="64" customFormat="1" ht="13">
      <c r="A1579" s="426">
        <v>41754</v>
      </c>
      <c r="B1579" s="228">
        <v>967</v>
      </c>
      <c r="C1579" s="293">
        <v>1696</v>
      </c>
      <c r="D1579" s="228">
        <v>864</v>
      </c>
      <c r="E1579" s="228">
        <v>912</v>
      </c>
      <c r="F1579" s="228">
        <v>517</v>
      </c>
    </row>
    <row r="1580" spans="1:8" s="64" customFormat="1" ht="13">
      <c r="A1580" s="426">
        <v>41757</v>
      </c>
      <c r="B1580" s="228">
        <v>961</v>
      </c>
      <c r="C1580" s="293">
        <v>1668</v>
      </c>
      <c r="D1580" s="228">
        <v>868</v>
      </c>
      <c r="E1580" s="228">
        <v>916</v>
      </c>
      <c r="F1580" s="228">
        <v>517</v>
      </c>
    </row>
    <row r="1581" spans="1:8" s="64" customFormat="1" ht="13">
      <c r="A1581" s="426">
        <v>41758</v>
      </c>
      <c r="B1581" s="228">
        <v>949</v>
      </c>
      <c r="C1581" s="293">
        <v>1613</v>
      </c>
      <c r="D1581" s="228">
        <v>872</v>
      </c>
      <c r="E1581" s="228">
        <v>922</v>
      </c>
      <c r="F1581" s="228">
        <v>515</v>
      </c>
    </row>
    <row r="1582" spans="1:8" s="64" customFormat="1" ht="13">
      <c r="A1582" s="426">
        <v>41759</v>
      </c>
      <c r="B1582" s="228">
        <v>943</v>
      </c>
      <c r="C1582" s="293">
        <v>1600</v>
      </c>
      <c r="D1582" s="228">
        <v>871</v>
      </c>
      <c r="E1582" s="228">
        <v>919</v>
      </c>
      <c r="F1582" s="228">
        <v>513</v>
      </c>
    </row>
    <row r="1583" spans="1:8" s="64" customFormat="1" ht="13">
      <c r="A1583" s="426">
        <v>41760</v>
      </c>
      <c r="B1583" s="228">
        <v>993</v>
      </c>
      <c r="C1583" s="293">
        <v>1716</v>
      </c>
      <c r="D1583" s="228">
        <v>871</v>
      </c>
      <c r="E1583" s="228">
        <v>915</v>
      </c>
      <c r="F1583" s="228">
        <v>514</v>
      </c>
    </row>
    <row r="1584" spans="1:8" s="64" customFormat="1" ht="13">
      <c r="A1584" s="426">
        <v>41761</v>
      </c>
      <c r="B1584" s="228">
        <v>1017</v>
      </c>
      <c r="C1584" s="293">
        <v>1829</v>
      </c>
      <c r="D1584" s="228">
        <v>865</v>
      </c>
      <c r="E1584" s="228">
        <v>915</v>
      </c>
      <c r="F1584" s="228">
        <v>510</v>
      </c>
      <c r="G1584" s="296" t="s">
        <v>257</v>
      </c>
      <c r="H1584" s="295" t="s">
        <v>268</v>
      </c>
    </row>
    <row r="1585" spans="1:11" s="64" customFormat="1" ht="13">
      <c r="A1585" s="426">
        <v>41765</v>
      </c>
      <c r="B1585" s="228">
        <v>1022</v>
      </c>
      <c r="C1585" s="302"/>
      <c r="D1585" s="228">
        <v>866</v>
      </c>
      <c r="E1585" s="228">
        <v>917</v>
      </c>
      <c r="F1585" s="228">
        <v>510</v>
      </c>
      <c r="G1585" s="431">
        <v>41765</v>
      </c>
      <c r="H1585" s="228">
        <v>1691</v>
      </c>
      <c r="I1585" s="290"/>
      <c r="J1585" s="290"/>
      <c r="K1585" s="290"/>
    </row>
    <row r="1586" spans="1:11" s="64" customFormat="1" ht="13">
      <c r="A1586" s="426">
        <v>41766</v>
      </c>
      <c r="B1586" s="228">
        <v>1022</v>
      </c>
      <c r="C1586" s="302"/>
      <c r="D1586" s="228">
        <v>869</v>
      </c>
      <c r="E1586" s="228">
        <v>920</v>
      </c>
      <c r="F1586" s="228">
        <v>509</v>
      </c>
      <c r="G1586" s="427">
        <v>41766</v>
      </c>
      <c r="H1586" s="228">
        <v>1681</v>
      </c>
      <c r="I1586" s="291"/>
      <c r="J1586" s="291"/>
      <c r="K1586" s="291"/>
    </row>
    <row r="1587" spans="1:11" s="64" customFormat="1" ht="13">
      <c r="A1587" s="426">
        <v>41767</v>
      </c>
      <c r="B1587" s="228">
        <v>1008</v>
      </c>
      <c r="C1587" s="302"/>
      <c r="D1587" s="228">
        <v>879</v>
      </c>
      <c r="E1587" s="228">
        <v>918</v>
      </c>
      <c r="F1587" s="228">
        <v>508</v>
      </c>
      <c r="G1587" s="426">
        <v>41767</v>
      </c>
      <c r="H1587" s="228">
        <v>1613</v>
      </c>
    </row>
    <row r="1588" spans="1:11" s="64" customFormat="1" ht="13">
      <c r="A1588" s="426">
        <v>41768</v>
      </c>
      <c r="B1588" s="228">
        <v>997</v>
      </c>
      <c r="C1588" s="302"/>
      <c r="D1588" s="228">
        <v>898</v>
      </c>
      <c r="E1588" s="228">
        <v>909</v>
      </c>
      <c r="F1588" s="228">
        <v>506</v>
      </c>
      <c r="G1588" s="426">
        <v>41768</v>
      </c>
      <c r="H1588" s="228">
        <v>1541</v>
      </c>
    </row>
    <row r="1589" spans="1:11" s="64" customFormat="1" ht="13">
      <c r="A1589" s="426">
        <v>41771</v>
      </c>
      <c r="B1589" s="228">
        <v>987</v>
      </c>
      <c r="C1589" s="302"/>
      <c r="D1589" s="228">
        <v>910</v>
      </c>
      <c r="E1589" s="228">
        <v>905</v>
      </c>
      <c r="F1589" s="228">
        <v>504</v>
      </c>
      <c r="G1589" s="426">
        <v>41771</v>
      </c>
      <c r="H1589" s="228">
        <v>1483</v>
      </c>
    </row>
    <row r="1590" spans="1:11" s="64" customFormat="1" ht="13">
      <c r="A1590" s="426">
        <v>41772</v>
      </c>
      <c r="B1590" s="228">
        <v>982</v>
      </c>
      <c r="C1590" s="302"/>
      <c r="D1590" s="228">
        <v>933</v>
      </c>
      <c r="E1590" s="228">
        <v>904</v>
      </c>
      <c r="F1590" s="228">
        <v>502</v>
      </c>
      <c r="G1590" s="426">
        <v>41772</v>
      </c>
      <c r="H1590" s="228">
        <v>1453</v>
      </c>
    </row>
    <row r="1591" spans="1:11" s="64" customFormat="1" ht="13">
      <c r="A1591" s="426">
        <v>41773</v>
      </c>
      <c r="B1591" s="228">
        <v>1002</v>
      </c>
      <c r="C1591" s="302"/>
      <c r="D1591" s="228">
        <v>969</v>
      </c>
      <c r="E1591" s="228">
        <v>904</v>
      </c>
      <c r="F1591" s="228">
        <v>497</v>
      </c>
      <c r="G1591" s="426">
        <v>41773</v>
      </c>
      <c r="H1591" s="228">
        <v>1496</v>
      </c>
    </row>
    <row r="1592" spans="1:11" s="64" customFormat="1" ht="13">
      <c r="A1592" s="426">
        <v>41774</v>
      </c>
      <c r="B1592" s="228">
        <v>1021</v>
      </c>
      <c r="C1592" s="302"/>
      <c r="D1592" s="228">
        <v>1016</v>
      </c>
      <c r="E1592" s="228">
        <v>901</v>
      </c>
      <c r="F1592" s="228">
        <v>490</v>
      </c>
      <c r="G1592" s="426">
        <v>41774</v>
      </c>
      <c r="H1592" s="228">
        <v>1546</v>
      </c>
    </row>
    <row r="1593" spans="1:11" s="64" customFormat="1" ht="13">
      <c r="A1593" s="426">
        <v>41775</v>
      </c>
      <c r="B1593" s="228">
        <v>1027</v>
      </c>
      <c r="C1593" s="302"/>
      <c r="D1593" s="228">
        <v>1041</v>
      </c>
      <c r="E1593" s="228">
        <v>899</v>
      </c>
      <c r="F1593" s="228">
        <v>485</v>
      </c>
      <c r="G1593" s="426">
        <v>41775</v>
      </c>
      <c r="H1593" s="228">
        <v>1530</v>
      </c>
    </row>
    <row r="1594" spans="1:11" s="64" customFormat="1" ht="13">
      <c r="A1594" s="426">
        <v>41778</v>
      </c>
      <c r="B1594" s="228">
        <v>1022</v>
      </c>
      <c r="C1594" s="302"/>
      <c r="D1594" s="228">
        <v>1054</v>
      </c>
      <c r="E1594" s="228">
        <v>896</v>
      </c>
      <c r="F1594" s="228">
        <v>483</v>
      </c>
      <c r="G1594" s="426">
        <v>41778</v>
      </c>
      <c r="H1594" s="228">
        <v>1494</v>
      </c>
    </row>
    <row r="1595" spans="1:11" s="64" customFormat="1" ht="13">
      <c r="A1595" s="426">
        <v>41779</v>
      </c>
      <c r="B1595" s="228">
        <v>1010</v>
      </c>
      <c r="C1595" s="302"/>
      <c r="D1595" s="228">
        <v>1061</v>
      </c>
      <c r="E1595" s="228">
        <v>891</v>
      </c>
      <c r="F1595" s="228">
        <v>482</v>
      </c>
      <c r="G1595" s="426">
        <v>41779</v>
      </c>
      <c r="H1595" s="228">
        <v>1431</v>
      </c>
    </row>
    <row r="1596" spans="1:11" s="64" customFormat="1" ht="13">
      <c r="A1596" s="426">
        <v>41780</v>
      </c>
      <c r="B1596" s="228">
        <v>988</v>
      </c>
      <c r="C1596" s="302"/>
      <c r="D1596" s="228">
        <v>1056</v>
      </c>
      <c r="E1596" s="228">
        <v>884</v>
      </c>
      <c r="F1596" s="228">
        <v>480</v>
      </c>
      <c r="G1596" s="426">
        <v>41780</v>
      </c>
      <c r="H1596" s="228">
        <v>1354</v>
      </c>
    </row>
    <row r="1597" spans="1:11" s="64" customFormat="1" ht="13">
      <c r="A1597" s="426">
        <v>41781</v>
      </c>
      <c r="B1597" s="228">
        <v>966</v>
      </c>
      <c r="C1597" s="302"/>
      <c r="D1597" s="228">
        <v>1028</v>
      </c>
      <c r="E1597" s="228">
        <v>872</v>
      </c>
      <c r="F1597" s="228">
        <v>480</v>
      </c>
      <c r="G1597" s="426">
        <v>41781</v>
      </c>
      <c r="H1597" s="228">
        <v>1302</v>
      </c>
    </row>
    <row r="1598" spans="1:11" s="64" customFormat="1" ht="13">
      <c r="A1598" s="426">
        <v>41782</v>
      </c>
      <c r="B1598" s="228">
        <v>964</v>
      </c>
      <c r="C1598" s="302"/>
      <c r="D1598" s="228">
        <v>1001</v>
      </c>
      <c r="E1598" s="228">
        <v>866</v>
      </c>
      <c r="F1598" s="228">
        <v>480</v>
      </c>
      <c r="G1598" s="426">
        <v>41782</v>
      </c>
      <c r="H1598" s="228">
        <v>1358</v>
      </c>
    </row>
    <row r="1599" spans="1:11" s="64" customFormat="1" ht="13">
      <c r="A1599" s="426">
        <v>41786</v>
      </c>
      <c r="B1599" s="228">
        <v>973</v>
      </c>
      <c r="C1599" s="302"/>
      <c r="D1599" s="228">
        <v>971</v>
      </c>
      <c r="E1599" s="228">
        <v>855</v>
      </c>
      <c r="F1599" s="228">
        <v>481</v>
      </c>
      <c r="G1599" s="426">
        <v>41786</v>
      </c>
      <c r="H1599" s="228">
        <v>1457</v>
      </c>
    </row>
    <row r="1600" spans="1:11" s="64" customFormat="1" ht="13">
      <c r="A1600" s="426">
        <v>41787</v>
      </c>
      <c r="B1600" s="228">
        <v>954</v>
      </c>
      <c r="C1600" s="302"/>
      <c r="D1600" s="228">
        <v>940</v>
      </c>
      <c r="E1600" s="228">
        <v>846</v>
      </c>
      <c r="F1600" s="228">
        <v>481</v>
      </c>
      <c r="G1600" s="426">
        <v>41787</v>
      </c>
      <c r="H1600" s="228">
        <v>1405</v>
      </c>
    </row>
    <row r="1601" spans="1:8" s="64" customFormat="1" ht="13">
      <c r="A1601" s="426">
        <v>41788</v>
      </c>
      <c r="B1601" s="228">
        <v>940</v>
      </c>
      <c r="C1601" s="302"/>
      <c r="D1601" s="228">
        <v>904</v>
      </c>
      <c r="E1601" s="228">
        <v>839</v>
      </c>
      <c r="F1601" s="228">
        <v>484</v>
      </c>
      <c r="G1601" s="426">
        <v>41788</v>
      </c>
      <c r="H1601" s="228">
        <v>1379</v>
      </c>
    </row>
    <row r="1602" spans="1:8" s="64" customFormat="1" ht="13">
      <c r="A1602" s="426">
        <v>41789</v>
      </c>
      <c r="B1602" s="228">
        <v>934</v>
      </c>
      <c r="C1602" s="302"/>
      <c r="D1602" s="228">
        <v>872</v>
      </c>
      <c r="E1602" s="228">
        <v>830</v>
      </c>
      <c r="F1602" s="228">
        <v>485</v>
      </c>
      <c r="G1602" s="426">
        <v>41789</v>
      </c>
      <c r="H1602" s="228">
        <v>1395</v>
      </c>
    </row>
    <row r="1603" spans="1:8" s="64" customFormat="1" ht="13">
      <c r="A1603" s="426">
        <v>41792</v>
      </c>
      <c r="B1603" s="228">
        <v>934</v>
      </c>
      <c r="C1603" s="302"/>
      <c r="D1603" s="228">
        <v>846</v>
      </c>
      <c r="E1603" s="228">
        <v>829</v>
      </c>
      <c r="F1603" s="228">
        <v>485</v>
      </c>
      <c r="G1603" s="426">
        <v>41792</v>
      </c>
      <c r="H1603" s="228">
        <v>1429</v>
      </c>
    </row>
    <row r="1604" spans="1:8" s="64" customFormat="1" ht="13">
      <c r="A1604" s="426">
        <v>41793</v>
      </c>
      <c r="B1604" s="228">
        <v>948</v>
      </c>
      <c r="C1604" s="302"/>
      <c r="D1604" s="228">
        <v>816</v>
      </c>
      <c r="E1604" s="228">
        <v>829</v>
      </c>
      <c r="F1604" s="228">
        <v>485</v>
      </c>
      <c r="G1604" s="426">
        <v>41793</v>
      </c>
      <c r="H1604" s="228">
        <v>1545</v>
      </c>
    </row>
    <row r="1605" spans="1:8" s="64" customFormat="1" ht="13">
      <c r="A1605" s="426">
        <v>41794</v>
      </c>
      <c r="B1605" s="228">
        <v>959</v>
      </c>
      <c r="C1605" s="302"/>
      <c r="D1605" s="228">
        <v>786</v>
      </c>
      <c r="E1605" s="228">
        <v>821</v>
      </c>
      <c r="F1605" s="228">
        <v>484</v>
      </c>
      <c r="G1605" s="426">
        <v>41794</v>
      </c>
      <c r="H1605" s="228">
        <v>1604</v>
      </c>
    </row>
    <row r="1606" spans="1:8" s="64" customFormat="1" ht="13">
      <c r="A1606" s="426">
        <v>41795</v>
      </c>
      <c r="B1606" s="228">
        <v>977</v>
      </c>
      <c r="C1606" s="302"/>
      <c r="D1606" s="228">
        <v>758</v>
      </c>
      <c r="E1606" s="228">
        <v>811</v>
      </c>
      <c r="F1606" s="228">
        <v>482</v>
      </c>
      <c r="G1606" s="426">
        <v>41795</v>
      </c>
      <c r="H1606" s="228">
        <v>1689</v>
      </c>
    </row>
    <row r="1607" spans="1:8" s="64" customFormat="1" ht="13">
      <c r="A1607" s="426">
        <v>41796</v>
      </c>
      <c r="B1607" s="228">
        <v>989</v>
      </c>
      <c r="C1607" s="302"/>
      <c r="D1607" s="228">
        <v>727</v>
      </c>
      <c r="E1607" s="228">
        <v>802</v>
      </c>
      <c r="F1607" s="228">
        <v>481</v>
      </c>
      <c r="G1607" s="426">
        <v>41796</v>
      </c>
      <c r="H1607" s="228">
        <v>1793</v>
      </c>
    </row>
    <row r="1608" spans="1:8" s="64" customFormat="1" ht="13">
      <c r="A1608" s="426">
        <v>41799</v>
      </c>
      <c r="B1608" s="228">
        <v>999</v>
      </c>
      <c r="C1608" s="302"/>
      <c r="D1608" s="228">
        <v>713</v>
      </c>
      <c r="E1608" s="228">
        <v>797</v>
      </c>
      <c r="F1608" s="228">
        <v>478</v>
      </c>
      <c r="G1608" s="426">
        <v>41799</v>
      </c>
      <c r="H1608" s="228">
        <v>1846</v>
      </c>
    </row>
    <row r="1609" spans="1:8" s="64" customFormat="1" ht="13">
      <c r="A1609" s="426">
        <v>41800</v>
      </c>
      <c r="B1609" s="228">
        <v>1004</v>
      </c>
      <c r="C1609" s="302"/>
      <c r="D1609" s="228">
        <v>699</v>
      </c>
      <c r="E1609" s="228">
        <v>787</v>
      </c>
      <c r="F1609" s="228">
        <v>475</v>
      </c>
      <c r="G1609" s="426">
        <v>41800</v>
      </c>
      <c r="H1609" s="228">
        <v>1903</v>
      </c>
    </row>
    <row r="1610" spans="1:8" s="64" customFormat="1" ht="13">
      <c r="A1610" s="426">
        <v>41801</v>
      </c>
      <c r="B1610" s="228">
        <v>973</v>
      </c>
      <c r="C1610" s="302"/>
      <c r="D1610" s="228">
        <v>678</v>
      </c>
      <c r="E1610" s="228">
        <v>774</v>
      </c>
      <c r="F1610" s="228">
        <v>469</v>
      </c>
      <c r="G1610" s="426">
        <v>41801</v>
      </c>
      <c r="H1610" s="228">
        <v>1864</v>
      </c>
    </row>
    <row r="1611" spans="1:8" s="64" customFormat="1" ht="13">
      <c r="A1611" s="426">
        <v>41802</v>
      </c>
      <c r="B1611" s="228">
        <v>939</v>
      </c>
      <c r="C1611" s="302"/>
      <c r="D1611" s="228">
        <v>635</v>
      </c>
      <c r="E1611" s="228">
        <v>760</v>
      </c>
      <c r="F1611" s="228">
        <v>465</v>
      </c>
      <c r="G1611" s="426">
        <v>41802</v>
      </c>
      <c r="H1611" s="228">
        <v>1792</v>
      </c>
    </row>
    <row r="1612" spans="1:8" s="64" customFormat="1" ht="13">
      <c r="A1612" s="426">
        <v>41803</v>
      </c>
      <c r="B1612" s="228">
        <v>906</v>
      </c>
      <c r="C1612" s="302"/>
      <c r="D1612" s="228">
        <v>582</v>
      </c>
      <c r="E1612" s="228">
        <v>748</v>
      </c>
      <c r="F1612" s="228">
        <v>459</v>
      </c>
      <c r="G1612" s="426">
        <v>41803</v>
      </c>
      <c r="H1612" s="228">
        <v>1730</v>
      </c>
    </row>
    <row r="1613" spans="1:8" s="64" customFormat="1" ht="13">
      <c r="A1613" s="426">
        <v>41806</v>
      </c>
      <c r="B1613" s="228">
        <v>880</v>
      </c>
      <c r="C1613" s="302"/>
      <c r="D1613" s="228">
        <v>542</v>
      </c>
      <c r="E1613" s="228">
        <v>740</v>
      </c>
      <c r="F1613" s="228">
        <v>450</v>
      </c>
      <c r="G1613" s="426">
        <v>41806</v>
      </c>
      <c r="H1613" s="228">
        <v>1695</v>
      </c>
    </row>
    <row r="1614" spans="1:8" s="64" customFormat="1" ht="13">
      <c r="A1614" s="426">
        <v>41807</v>
      </c>
      <c r="B1614" s="228">
        <v>858</v>
      </c>
      <c r="C1614" s="302"/>
      <c r="D1614" s="228">
        <v>514</v>
      </c>
      <c r="E1614" s="228">
        <v>724</v>
      </c>
      <c r="F1614" s="228">
        <v>446</v>
      </c>
      <c r="G1614" s="426">
        <v>41807</v>
      </c>
      <c r="H1614" s="228">
        <v>1676</v>
      </c>
    </row>
    <row r="1615" spans="1:8" s="64" customFormat="1" ht="13">
      <c r="A1615" s="426">
        <v>41808</v>
      </c>
      <c r="B1615" s="228">
        <v>867</v>
      </c>
      <c r="C1615" s="302"/>
      <c r="D1615" s="228">
        <v>492</v>
      </c>
      <c r="E1615" s="228">
        <v>715</v>
      </c>
      <c r="F1615" s="228">
        <v>443</v>
      </c>
      <c r="G1615" s="426">
        <v>41808</v>
      </c>
      <c r="H1615" s="228">
        <v>1767</v>
      </c>
    </row>
    <row r="1616" spans="1:8" s="64" customFormat="1" ht="13">
      <c r="A1616" s="426">
        <v>41809</v>
      </c>
      <c r="B1616" s="228">
        <v>902</v>
      </c>
      <c r="C1616" s="302"/>
      <c r="D1616" s="228">
        <v>474</v>
      </c>
      <c r="E1616" s="228">
        <v>708</v>
      </c>
      <c r="F1616" s="228">
        <v>442</v>
      </c>
      <c r="G1616" s="426">
        <v>41809</v>
      </c>
      <c r="H1616" s="228">
        <v>1919</v>
      </c>
    </row>
    <row r="1617" spans="1:8" s="64" customFormat="1" ht="13">
      <c r="A1617" s="426">
        <v>41810</v>
      </c>
      <c r="B1617" s="228">
        <v>904</v>
      </c>
      <c r="C1617" s="302"/>
      <c r="D1617" s="228">
        <v>461</v>
      </c>
      <c r="E1617" s="228">
        <v>704</v>
      </c>
      <c r="F1617" s="228">
        <v>441</v>
      </c>
      <c r="G1617" s="426">
        <v>41810</v>
      </c>
      <c r="H1617" s="228">
        <v>1950</v>
      </c>
    </row>
    <row r="1618" spans="1:8" s="64" customFormat="1" ht="13">
      <c r="A1618" s="426">
        <v>41813</v>
      </c>
      <c r="B1618" s="228">
        <v>886</v>
      </c>
      <c r="C1618" s="302"/>
      <c r="D1618" s="228">
        <v>452</v>
      </c>
      <c r="E1618" s="228">
        <v>701</v>
      </c>
      <c r="F1618" s="228">
        <v>440</v>
      </c>
      <c r="G1618" s="426">
        <v>41813</v>
      </c>
      <c r="H1618" s="228">
        <v>1896</v>
      </c>
    </row>
    <row r="1619" spans="1:8" s="64" customFormat="1" ht="13">
      <c r="A1619" s="426">
        <v>41814</v>
      </c>
      <c r="B1619" s="228">
        <v>867</v>
      </c>
      <c r="C1619" s="302"/>
      <c r="D1619" s="228">
        <v>446</v>
      </c>
      <c r="E1619" s="228">
        <v>694</v>
      </c>
      <c r="F1619" s="228">
        <v>438</v>
      </c>
      <c r="G1619" s="426">
        <v>41814</v>
      </c>
      <c r="H1619" s="228">
        <v>1848</v>
      </c>
    </row>
    <row r="1620" spans="1:8" s="64" customFormat="1" ht="13">
      <c r="A1620" s="426">
        <v>41815</v>
      </c>
      <c r="B1620" s="228">
        <v>846</v>
      </c>
      <c r="C1620" s="302"/>
      <c r="D1620" s="228">
        <v>433</v>
      </c>
      <c r="E1620" s="228">
        <v>687</v>
      </c>
      <c r="F1620" s="228">
        <v>433</v>
      </c>
      <c r="G1620" s="426">
        <v>41815</v>
      </c>
      <c r="H1620" s="228">
        <v>1799</v>
      </c>
    </row>
    <row r="1621" spans="1:8" s="64" customFormat="1" ht="13">
      <c r="A1621" s="426">
        <v>41816</v>
      </c>
      <c r="B1621" s="228">
        <v>824</v>
      </c>
      <c r="C1621" s="302"/>
      <c r="D1621" s="228">
        <v>423</v>
      </c>
      <c r="E1621" s="228">
        <v>679</v>
      </c>
      <c r="F1621" s="228">
        <v>427</v>
      </c>
      <c r="G1621" s="426">
        <v>41816</v>
      </c>
      <c r="H1621" s="228">
        <v>1748</v>
      </c>
    </row>
    <row r="1622" spans="1:8" s="64" customFormat="1" ht="13">
      <c r="A1622" s="426">
        <v>41817</v>
      </c>
      <c r="B1622" s="228">
        <v>831</v>
      </c>
      <c r="C1622" s="302"/>
      <c r="D1622" s="228">
        <v>419</v>
      </c>
      <c r="E1622" s="228">
        <v>678</v>
      </c>
      <c r="F1622" s="228">
        <v>420</v>
      </c>
      <c r="G1622" s="426">
        <v>41817</v>
      </c>
      <c r="H1622" s="228">
        <v>1773</v>
      </c>
    </row>
    <row r="1623" spans="1:8" s="64" customFormat="1" ht="13">
      <c r="A1623" s="426">
        <v>41820</v>
      </c>
      <c r="B1623" s="228">
        <v>850</v>
      </c>
      <c r="C1623" s="302"/>
      <c r="D1623" s="228">
        <v>423</v>
      </c>
      <c r="E1623" s="228">
        <v>675</v>
      </c>
      <c r="F1623" s="228">
        <v>413</v>
      </c>
      <c r="G1623" s="426">
        <v>41820</v>
      </c>
      <c r="H1623" s="228">
        <v>1871</v>
      </c>
    </row>
    <row r="1624" spans="1:8" s="64" customFormat="1" ht="13">
      <c r="A1624" s="426">
        <v>41821</v>
      </c>
      <c r="B1624" s="228">
        <v>894</v>
      </c>
      <c r="C1624" s="302"/>
      <c r="D1624" s="228">
        <v>446</v>
      </c>
      <c r="E1624" s="228">
        <v>676</v>
      </c>
      <c r="F1624" s="228">
        <v>409</v>
      </c>
      <c r="G1624" s="426">
        <v>41821</v>
      </c>
      <c r="H1624" s="228">
        <v>2045</v>
      </c>
    </row>
    <row r="1625" spans="1:8" s="64" customFormat="1" ht="13">
      <c r="A1625" s="426">
        <v>41822</v>
      </c>
      <c r="B1625" s="228">
        <v>890</v>
      </c>
      <c r="C1625" s="302"/>
      <c r="D1625" s="228">
        <v>485</v>
      </c>
      <c r="E1625" s="228">
        <v>677</v>
      </c>
      <c r="F1625" s="228">
        <v>408</v>
      </c>
      <c r="G1625" s="426">
        <v>41822</v>
      </c>
      <c r="H1625" s="228">
        <v>1999</v>
      </c>
    </row>
    <row r="1626" spans="1:8" s="64" customFormat="1" ht="13">
      <c r="A1626" s="426">
        <v>41823</v>
      </c>
      <c r="B1626" s="228">
        <v>890</v>
      </c>
      <c r="C1626" s="302"/>
      <c r="D1626" s="228">
        <v>557</v>
      </c>
      <c r="E1626" s="228">
        <v>680</v>
      </c>
      <c r="F1626" s="228">
        <v>404</v>
      </c>
      <c r="G1626" s="426">
        <v>41823</v>
      </c>
      <c r="H1626" s="228">
        <v>1935</v>
      </c>
    </row>
    <row r="1627" spans="1:8" s="64" customFormat="1" ht="13">
      <c r="A1627" s="426">
        <v>41824</v>
      </c>
      <c r="B1627" s="228">
        <v>893</v>
      </c>
      <c r="C1627" s="302"/>
      <c r="D1627" s="228">
        <v>640</v>
      </c>
      <c r="E1627" s="228">
        <v>682</v>
      </c>
      <c r="F1627" s="228">
        <v>403</v>
      </c>
      <c r="G1627" s="426">
        <v>41824</v>
      </c>
      <c r="H1627" s="228">
        <v>1864</v>
      </c>
    </row>
    <row r="1628" spans="1:8" s="64" customFormat="1" ht="13">
      <c r="A1628" s="426">
        <v>41827</v>
      </c>
      <c r="B1628" s="228">
        <v>888</v>
      </c>
      <c r="C1628" s="302"/>
      <c r="D1628" s="228">
        <v>680</v>
      </c>
      <c r="E1628" s="228">
        <v>686</v>
      </c>
      <c r="F1628" s="228">
        <v>402</v>
      </c>
      <c r="G1628" s="426">
        <v>41827</v>
      </c>
      <c r="H1628" s="228">
        <v>1808</v>
      </c>
    </row>
    <row r="1629" spans="1:8" s="64" customFormat="1" ht="13">
      <c r="A1629" s="426">
        <v>41828</v>
      </c>
      <c r="B1629" s="228">
        <v>881</v>
      </c>
      <c r="C1629" s="302"/>
      <c r="D1629" s="228">
        <v>704</v>
      </c>
      <c r="E1629" s="228">
        <v>687</v>
      </c>
      <c r="F1629" s="228">
        <v>400</v>
      </c>
      <c r="G1629" s="426">
        <v>41828</v>
      </c>
      <c r="H1629" s="228">
        <v>1755</v>
      </c>
    </row>
    <row r="1630" spans="1:8" s="64" customFormat="1" ht="13">
      <c r="A1630" s="426">
        <v>41829</v>
      </c>
      <c r="B1630" s="228">
        <v>863</v>
      </c>
      <c r="C1630" s="302"/>
      <c r="D1630" s="228">
        <v>710</v>
      </c>
      <c r="E1630" s="228">
        <v>684</v>
      </c>
      <c r="F1630" s="228">
        <v>397</v>
      </c>
      <c r="G1630" s="426">
        <v>41829</v>
      </c>
      <c r="H1630" s="228">
        <v>1648</v>
      </c>
    </row>
    <row r="1631" spans="1:8" s="64" customFormat="1" ht="13">
      <c r="A1631" s="426">
        <v>41830</v>
      </c>
      <c r="B1631" s="228">
        <v>836</v>
      </c>
      <c r="C1631" s="302"/>
      <c r="D1631" s="228">
        <v>702</v>
      </c>
      <c r="E1631" s="228">
        <v>681</v>
      </c>
      <c r="F1631" s="228">
        <v>393</v>
      </c>
      <c r="G1631" s="426">
        <v>41830</v>
      </c>
      <c r="H1631" s="228">
        <v>1523</v>
      </c>
    </row>
    <row r="1632" spans="1:8" s="64" customFormat="1" ht="13">
      <c r="A1632" s="426">
        <v>41831</v>
      </c>
      <c r="B1632" s="228">
        <v>814</v>
      </c>
      <c r="C1632" s="302"/>
      <c r="D1632" s="228">
        <v>679</v>
      </c>
      <c r="E1632" s="228">
        <v>679</v>
      </c>
      <c r="F1632" s="228">
        <v>390</v>
      </c>
      <c r="G1632" s="426">
        <v>41831</v>
      </c>
      <c r="H1632" s="228">
        <v>1465</v>
      </c>
    </row>
    <row r="1633" spans="1:8" s="64" customFormat="1" ht="13">
      <c r="A1633" s="426">
        <v>41834</v>
      </c>
      <c r="B1633" s="228">
        <v>798</v>
      </c>
      <c r="C1633" s="302"/>
      <c r="D1633" s="228">
        <v>666</v>
      </c>
      <c r="E1633" s="228">
        <v>675</v>
      </c>
      <c r="F1633" s="228">
        <v>385</v>
      </c>
      <c r="G1633" s="426">
        <v>41834</v>
      </c>
      <c r="H1633" s="228">
        <v>1422</v>
      </c>
    </row>
    <row r="1634" spans="1:8" s="64" customFormat="1" ht="13">
      <c r="A1634" s="426">
        <v>41835</v>
      </c>
      <c r="B1634" s="228">
        <v>782</v>
      </c>
      <c r="C1634" s="302"/>
      <c r="D1634" s="228">
        <v>644</v>
      </c>
      <c r="E1634" s="228">
        <v>671</v>
      </c>
      <c r="F1634" s="228">
        <v>380</v>
      </c>
      <c r="G1634" s="426">
        <v>41835</v>
      </c>
      <c r="H1634" s="228">
        <v>1377</v>
      </c>
    </row>
    <row r="1635" spans="1:8" s="64" customFormat="1" ht="13">
      <c r="A1635" s="426">
        <v>41836</v>
      </c>
      <c r="B1635" s="228">
        <v>755</v>
      </c>
      <c r="C1635" s="302"/>
      <c r="D1635" s="228">
        <v>621</v>
      </c>
      <c r="E1635" s="228">
        <v>666</v>
      </c>
      <c r="F1635" s="228">
        <v>377</v>
      </c>
      <c r="G1635" s="426">
        <v>41836</v>
      </c>
      <c r="H1635" s="228">
        <v>1289</v>
      </c>
    </row>
    <row r="1636" spans="1:8" s="64" customFormat="1" ht="13">
      <c r="A1636" s="426">
        <v>41837</v>
      </c>
      <c r="B1636" s="228">
        <v>738</v>
      </c>
      <c r="C1636" s="302"/>
      <c r="D1636" s="228">
        <v>603</v>
      </c>
      <c r="E1636" s="228">
        <v>660</v>
      </c>
      <c r="F1636" s="228">
        <v>373</v>
      </c>
      <c r="G1636" s="426">
        <v>41837</v>
      </c>
      <c r="H1636" s="228">
        <v>1248</v>
      </c>
    </row>
    <row r="1637" spans="1:8" s="64" customFormat="1" ht="13">
      <c r="A1637" s="426">
        <v>41838</v>
      </c>
      <c r="B1637" s="228">
        <v>732</v>
      </c>
      <c r="C1637" s="302"/>
      <c r="D1637" s="228">
        <v>586</v>
      </c>
      <c r="E1637" s="228">
        <v>659</v>
      </c>
      <c r="F1637" s="228">
        <v>372</v>
      </c>
      <c r="G1637" s="426">
        <v>41838</v>
      </c>
      <c r="H1637" s="228">
        <v>1235</v>
      </c>
    </row>
    <row r="1638" spans="1:8" s="64" customFormat="1" ht="13">
      <c r="A1638" s="426">
        <v>41841</v>
      </c>
      <c r="B1638" s="228">
        <v>724</v>
      </c>
      <c r="C1638" s="302"/>
      <c r="D1638" s="228">
        <v>576</v>
      </c>
      <c r="E1638" s="228">
        <v>659</v>
      </c>
      <c r="F1638" s="228">
        <v>369</v>
      </c>
      <c r="G1638" s="426">
        <v>41841</v>
      </c>
      <c r="H1638" s="228">
        <v>1194</v>
      </c>
    </row>
    <row r="1639" spans="1:8" s="64" customFormat="1" ht="13">
      <c r="A1639" s="426">
        <v>41842</v>
      </c>
      <c r="B1639" s="228">
        <v>723</v>
      </c>
      <c r="C1639" s="302"/>
      <c r="D1639" s="228">
        <v>576</v>
      </c>
      <c r="E1639" s="228">
        <v>661</v>
      </c>
      <c r="F1639" s="228">
        <v>364</v>
      </c>
      <c r="G1639" s="426">
        <v>41842</v>
      </c>
      <c r="H1639" s="228">
        <v>1191</v>
      </c>
    </row>
    <row r="1640" spans="1:8" s="64" customFormat="1" ht="13">
      <c r="A1640" s="426">
        <v>41843</v>
      </c>
      <c r="B1640" s="228">
        <v>727</v>
      </c>
      <c r="C1640" s="302"/>
      <c r="D1640" s="228">
        <v>584</v>
      </c>
      <c r="E1640" s="228">
        <v>661</v>
      </c>
      <c r="F1640" s="228">
        <v>361</v>
      </c>
      <c r="G1640" s="426">
        <v>41843</v>
      </c>
      <c r="H1640" s="228">
        <v>1198</v>
      </c>
    </row>
    <row r="1641" spans="1:8" s="64" customFormat="1" ht="13">
      <c r="A1641" s="426">
        <v>41844</v>
      </c>
      <c r="B1641" s="228">
        <v>732</v>
      </c>
      <c r="C1641" s="302"/>
      <c r="D1641" s="228">
        <v>596</v>
      </c>
      <c r="E1641" s="228">
        <v>666</v>
      </c>
      <c r="F1641" s="228">
        <v>358</v>
      </c>
      <c r="G1641" s="426">
        <v>41844</v>
      </c>
      <c r="H1641" s="228">
        <v>1201</v>
      </c>
    </row>
    <row r="1642" spans="1:8" s="64" customFormat="1" ht="13">
      <c r="A1642" s="426">
        <v>41845</v>
      </c>
      <c r="B1642" s="228">
        <v>739</v>
      </c>
      <c r="C1642" s="302"/>
      <c r="D1642" s="228">
        <v>606</v>
      </c>
      <c r="E1642" s="228">
        <v>679</v>
      </c>
      <c r="F1642" s="228">
        <v>357</v>
      </c>
      <c r="G1642" s="426">
        <v>41845</v>
      </c>
      <c r="H1642" s="228">
        <v>1193</v>
      </c>
    </row>
    <row r="1643" spans="1:8" s="64" customFormat="1" ht="13">
      <c r="A1643" s="426">
        <v>41848</v>
      </c>
      <c r="B1643" s="228">
        <v>743</v>
      </c>
      <c r="C1643" s="302"/>
      <c r="D1643" s="228">
        <v>616</v>
      </c>
      <c r="E1643" s="228">
        <v>684</v>
      </c>
      <c r="F1643" s="228">
        <v>358</v>
      </c>
      <c r="G1643" s="426">
        <v>41848</v>
      </c>
      <c r="H1643" s="228">
        <v>1187</v>
      </c>
    </row>
    <row r="1644" spans="1:8" s="64" customFormat="1" ht="13">
      <c r="A1644" s="426">
        <v>41849</v>
      </c>
      <c r="B1644" s="228">
        <v>747</v>
      </c>
      <c r="C1644" s="302"/>
      <c r="D1644" s="228">
        <v>624</v>
      </c>
      <c r="E1644" s="228">
        <v>688</v>
      </c>
      <c r="F1644" s="228">
        <v>357</v>
      </c>
      <c r="G1644" s="426">
        <v>41849</v>
      </c>
      <c r="H1644" s="228">
        <v>1195</v>
      </c>
    </row>
    <row r="1645" spans="1:8" s="64" customFormat="1" ht="13">
      <c r="A1645" s="426">
        <v>41850</v>
      </c>
      <c r="B1645" s="228">
        <v>754</v>
      </c>
      <c r="C1645" s="302"/>
      <c r="D1645" s="228">
        <v>625</v>
      </c>
      <c r="E1645" s="228">
        <v>704</v>
      </c>
      <c r="F1645" s="228">
        <v>356</v>
      </c>
      <c r="G1645" s="426">
        <v>41850</v>
      </c>
      <c r="H1645" s="228">
        <v>1200</v>
      </c>
    </row>
    <row r="1646" spans="1:8" s="64" customFormat="1" ht="13">
      <c r="A1646" s="426">
        <v>41851</v>
      </c>
      <c r="B1646" s="228">
        <v>755</v>
      </c>
      <c r="C1646" s="302"/>
      <c r="D1646" s="228">
        <v>619</v>
      </c>
      <c r="E1646" s="228">
        <v>716</v>
      </c>
      <c r="F1646" s="228">
        <v>355</v>
      </c>
      <c r="G1646" s="426">
        <v>41851</v>
      </c>
      <c r="H1646" s="228">
        <v>1195</v>
      </c>
    </row>
    <row r="1647" spans="1:8" s="64" customFormat="1" ht="13">
      <c r="A1647" s="426">
        <v>41852</v>
      </c>
      <c r="B1647" s="228">
        <v>751</v>
      </c>
      <c r="C1647" s="302"/>
      <c r="D1647" s="228">
        <v>611</v>
      </c>
      <c r="E1647" s="228">
        <v>728</v>
      </c>
      <c r="F1647" s="228">
        <v>357</v>
      </c>
      <c r="G1647" s="426">
        <v>41852</v>
      </c>
      <c r="H1647" s="228">
        <v>1176</v>
      </c>
    </row>
    <row r="1648" spans="1:8" s="64" customFormat="1" ht="13">
      <c r="A1648" s="426">
        <v>41855</v>
      </c>
      <c r="B1648" s="228">
        <v>753</v>
      </c>
      <c r="C1648" s="302"/>
      <c r="D1648" s="228">
        <v>610</v>
      </c>
      <c r="E1648" s="228">
        <v>740</v>
      </c>
      <c r="F1648" s="228">
        <v>356</v>
      </c>
      <c r="G1648" s="426">
        <v>41855</v>
      </c>
      <c r="H1648" s="228">
        <v>1178</v>
      </c>
    </row>
    <row r="1649" spans="1:8" s="64" customFormat="1" ht="13">
      <c r="A1649" s="426">
        <v>41856</v>
      </c>
      <c r="B1649" s="228">
        <v>755</v>
      </c>
      <c r="C1649" s="302"/>
      <c r="D1649" s="228">
        <v>609</v>
      </c>
      <c r="E1649" s="228">
        <v>753</v>
      </c>
      <c r="F1649" s="228">
        <v>357</v>
      </c>
      <c r="G1649" s="426">
        <v>41856</v>
      </c>
      <c r="H1649" s="228">
        <v>1163</v>
      </c>
    </row>
    <row r="1650" spans="1:8" s="64" customFormat="1" ht="13">
      <c r="A1650" s="426">
        <v>41857</v>
      </c>
      <c r="B1650" s="228">
        <v>759</v>
      </c>
      <c r="C1650" s="302"/>
      <c r="D1650" s="228">
        <v>609</v>
      </c>
      <c r="E1650" s="228">
        <v>767</v>
      </c>
      <c r="F1650" s="228">
        <v>358</v>
      </c>
      <c r="G1650" s="426">
        <v>41857</v>
      </c>
      <c r="H1650" s="228">
        <v>1153</v>
      </c>
    </row>
    <row r="1651" spans="1:8" s="64" customFormat="1" ht="13">
      <c r="A1651" s="426">
        <v>41858</v>
      </c>
      <c r="B1651" s="228">
        <v>765</v>
      </c>
      <c r="C1651" s="302"/>
      <c r="D1651" s="228">
        <v>616</v>
      </c>
      <c r="E1651" s="228">
        <v>785</v>
      </c>
      <c r="F1651" s="228">
        <v>360</v>
      </c>
      <c r="G1651" s="426">
        <v>41858</v>
      </c>
      <c r="H1651" s="228">
        <v>1150</v>
      </c>
    </row>
    <row r="1652" spans="1:8" s="64" customFormat="1" ht="13">
      <c r="A1652" s="426">
        <v>41859</v>
      </c>
      <c r="B1652" s="228">
        <v>777</v>
      </c>
      <c r="C1652" s="302"/>
      <c r="D1652" s="228">
        <v>624</v>
      </c>
      <c r="E1652" s="228">
        <v>804</v>
      </c>
      <c r="F1652" s="228">
        <v>363</v>
      </c>
      <c r="G1652" s="426">
        <v>41859</v>
      </c>
      <c r="H1652" s="228">
        <v>1166</v>
      </c>
    </row>
    <row r="1653" spans="1:8" s="64" customFormat="1" ht="13">
      <c r="A1653" s="426">
        <v>41862</v>
      </c>
      <c r="B1653" s="228">
        <v>792</v>
      </c>
      <c r="C1653" s="302"/>
      <c r="D1653" s="228">
        <v>634</v>
      </c>
      <c r="E1653" s="228">
        <v>819</v>
      </c>
      <c r="F1653" s="228">
        <v>366</v>
      </c>
      <c r="G1653" s="426">
        <v>41862</v>
      </c>
      <c r="H1653" s="228">
        <v>1197</v>
      </c>
    </row>
    <row r="1654" spans="1:8" s="64" customFormat="1" ht="13">
      <c r="A1654" s="426">
        <v>41863</v>
      </c>
      <c r="B1654" s="228">
        <v>836</v>
      </c>
      <c r="C1654" s="302"/>
      <c r="D1654" s="228">
        <v>651</v>
      </c>
      <c r="E1654" s="228">
        <v>829</v>
      </c>
      <c r="F1654" s="228">
        <v>370</v>
      </c>
      <c r="G1654" s="426">
        <v>41863</v>
      </c>
      <c r="H1654" s="228">
        <v>1350</v>
      </c>
    </row>
    <row r="1655" spans="1:8" s="64" customFormat="1" ht="13">
      <c r="A1655" s="426">
        <v>41864</v>
      </c>
      <c r="B1655" s="228">
        <v>871</v>
      </c>
      <c r="C1655" s="302"/>
      <c r="D1655" s="228">
        <v>674</v>
      </c>
      <c r="E1655" s="228">
        <v>845</v>
      </c>
      <c r="F1655" s="228">
        <v>373</v>
      </c>
      <c r="G1655" s="426">
        <v>41864</v>
      </c>
      <c r="H1655" s="228">
        <v>1546</v>
      </c>
    </row>
    <row r="1656" spans="1:8" s="64" customFormat="1" ht="13">
      <c r="A1656" s="426">
        <v>41865</v>
      </c>
      <c r="B1656" s="228">
        <v>942</v>
      </c>
      <c r="C1656" s="302"/>
      <c r="D1656" s="228">
        <v>739</v>
      </c>
      <c r="E1656" s="228">
        <v>861</v>
      </c>
      <c r="F1656" s="228">
        <v>376</v>
      </c>
      <c r="G1656" s="426">
        <v>41865</v>
      </c>
      <c r="H1656" s="228">
        <v>1882</v>
      </c>
    </row>
    <row r="1657" spans="1:8" s="64" customFormat="1" ht="13">
      <c r="A1657" s="426">
        <v>41866</v>
      </c>
      <c r="B1657" s="228">
        <v>1015</v>
      </c>
      <c r="C1657" s="302"/>
      <c r="D1657" s="228">
        <v>803</v>
      </c>
      <c r="E1657" s="228">
        <v>877</v>
      </c>
      <c r="F1657" s="228">
        <v>382</v>
      </c>
      <c r="G1657" s="426">
        <v>41866</v>
      </c>
      <c r="H1657" s="228">
        <v>2151</v>
      </c>
    </row>
    <row r="1658" spans="1:8" s="64" customFormat="1" ht="13">
      <c r="A1658" s="426">
        <v>41869</v>
      </c>
      <c r="B1658" s="228">
        <v>1042</v>
      </c>
      <c r="C1658" s="302"/>
      <c r="D1658" s="228">
        <v>836</v>
      </c>
      <c r="E1658" s="228">
        <v>889</v>
      </c>
      <c r="F1658" s="228">
        <v>387</v>
      </c>
      <c r="G1658" s="426">
        <v>41869</v>
      </c>
      <c r="H1658" s="228">
        <v>2254</v>
      </c>
    </row>
    <row r="1659" spans="1:8" s="64" customFormat="1" ht="13">
      <c r="A1659" s="426">
        <v>41870</v>
      </c>
      <c r="B1659" s="228">
        <v>1040</v>
      </c>
      <c r="C1659" s="302"/>
      <c r="D1659" s="228">
        <v>837</v>
      </c>
      <c r="E1659" s="228">
        <v>902</v>
      </c>
      <c r="F1659" s="228">
        <v>394</v>
      </c>
      <c r="G1659" s="426">
        <v>41870</v>
      </c>
      <c r="H1659" s="228">
        <v>2256</v>
      </c>
    </row>
    <row r="1660" spans="1:8" s="64" customFormat="1" ht="13">
      <c r="A1660" s="426">
        <v>41871</v>
      </c>
      <c r="B1660" s="228">
        <v>1061</v>
      </c>
      <c r="C1660" s="302"/>
      <c r="D1660" s="228">
        <v>828</v>
      </c>
      <c r="E1660" s="228">
        <v>912</v>
      </c>
      <c r="F1660" s="228">
        <v>399</v>
      </c>
      <c r="G1660" s="426">
        <v>41871</v>
      </c>
      <c r="H1660" s="228">
        <v>2380</v>
      </c>
    </row>
    <row r="1661" spans="1:8" s="64" customFormat="1" ht="13">
      <c r="A1661" s="426">
        <v>41872</v>
      </c>
      <c r="B1661" s="228">
        <v>1096</v>
      </c>
      <c r="C1661" s="302"/>
      <c r="D1661" s="228">
        <v>818</v>
      </c>
      <c r="E1661" s="228">
        <v>925</v>
      </c>
      <c r="F1661" s="228">
        <v>406</v>
      </c>
      <c r="G1661" s="426">
        <v>41872</v>
      </c>
      <c r="H1661" s="228">
        <v>2578</v>
      </c>
    </row>
    <row r="1662" spans="1:8" s="64" customFormat="1" ht="13">
      <c r="A1662" s="426">
        <v>41873</v>
      </c>
      <c r="B1662" s="228">
        <v>1088</v>
      </c>
      <c r="C1662" s="302"/>
      <c r="D1662" s="228">
        <v>812</v>
      </c>
      <c r="E1662" s="228">
        <v>937</v>
      </c>
      <c r="F1662" s="228">
        <v>413</v>
      </c>
      <c r="G1662" s="426">
        <v>41873</v>
      </c>
      <c r="H1662" s="228">
        <v>2535</v>
      </c>
    </row>
    <row r="1663" spans="1:8" s="64" customFormat="1" ht="13">
      <c r="A1663" s="426">
        <v>41877</v>
      </c>
      <c r="B1663" s="228">
        <v>1070</v>
      </c>
      <c r="C1663" s="302"/>
      <c r="D1663" s="228">
        <v>808</v>
      </c>
      <c r="E1663" s="228">
        <v>944</v>
      </c>
      <c r="F1663" s="228">
        <v>420</v>
      </c>
      <c r="G1663" s="426">
        <v>41877</v>
      </c>
      <c r="H1663" s="228">
        <v>2430</v>
      </c>
    </row>
    <row r="1664" spans="1:8" s="64" customFormat="1" ht="13">
      <c r="A1664" s="426">
        <v>41878</v>
      </c>
      <c r="B1664" s="228">
        <v>1063</v>
      </c>
      <c r="C1664" s="302"/>
      <c r="D1664" s="228">
        <v>811</v>
      </c>
      <c r="E1664" s="228">
        <v>952</v>
      </c>
      <c r="F1664" s="228">
        <v>427</v>
      </c>
      <c r="G1664" s="426">
        <v>41878</v>
      </c>
      <c r="H1664" s="228">
        <v>2366</v>
      </c>
    </row>
    <row r="1665" spans="1:8" s="64" customFormat="1" ht="13">
      <c r="A1665" s="426">
        <v>41879</v>
      </c>
      <c r="B1665" s="228">
        <v>1119</v>
      </c>
      <c r="C1665" s="302"/>
      <c r="D1665" s="228">
        <v>842</v>
      </c>
      <c r="E1665" s="228">
        <v>963</v>
      </c>
      <c r="F1665" s="228">
        <v>437</v>
      </c>
      <c r="G1665" s="426">
        <v>41879</v>
      </c>
      <c r="H1665" s="228">
        <v>2551</v>
      </c>
    </row>
    <row r="1666" spans="1:8" s="64" customFormat="1" ht="13">
      <c r="A1666" s="426">
        <v>41880</v>
      </c>
      <c r="B1666" s="228">
        <v>1147</v>
      </c>
      <c r="C1666" s="302"/>
      <c r="D1666" s="228">
        <v>871</v>
      </c>
      <c r="E1666" s="228">
        <v>970</v>
      </c>
      <c r="F1666" s="228">
        <v>442</v>
      </c>
      <c r="G1666" s="426">
        <v>41880</v>
      </c>
      <c r="H1666" s="228">
        <v>2627</v>
      </c>
    </row>
    <row r="1667" spans="1:8" s="64" customFormat="1" ht="13">
      <c r="A1667" s="426">
        <v>41883</v>
      </c>
      <c r="B1667" s="228">
        <v>1151</v>
      </c>
      <c r="C1667" s="302"/>
      <c r="D1667" s="228">
        <v>888</v>
      </c>
      <c r="E1667" s="228">
        <v>977</v>
      </c>
      <c r="F1667" s="228">
        <v>450</v>
      </c>
      <c r="G1667" s="426">
        <v>41883</v>
      </c>
      <c r="H1667" s="228">
        <v>2606</v>
      </c>
    </row>
    <row r="1668" spans="1:8" s="64" customFormat="1" ht="13">
      <c r="A1668" s="426">
        <v>41884</v>
      </c>
      <c r="B1668" s="228">
        <v>1149</v>
      </c>
      <c r="C1668" s="302"/>
      <c r="D1668" s="228">
        <v>903</v>
      </c>
      <c r="E1668" s="228">
        <v>983</v>
      </c>
      <c r="F1668" s="228">
        <v>456</v>
      </c>
      <c r="G1668" s="426">
        <v>41884</v>
      </c>
      <c r="H1668" s="228">
        <v>2568</v>
      </c>
    </row>
    <row r="1669" spans="1:8" s="64" customFormat="1" ht="13">
      <c r="A1669" s="426">
        <v>41885</v>
      </c>
      <c r="B1669" s="228">
        <v>1142</v>
      </c>
      <c r="C1669" s="302"/>
      <c r="D1669" s="228">
        <v>919</v>
      </c>
      <c r="E1669" s="228">
        <v>988</v>
      </c>
      <c r="F1669" s="228">
        <v>462</v>
      </c>
      <c r="G1669" s="426">
        <v>41885</v>
      </c>
      <c r="H1669" s="228">
        <v>2489</v>
      </c>
    </row>
    <row r="1670" spans="1:8" s="64" customFormat="1" ht="13">
      <c r="A1670" s="426">
        <v>41886</v>
      </c>
      <c r="B1670" s="228">
        <v>1147</v>
      </c>
      <c r="C1670" s="302"/>
      <c r="D1670" s="228">
        <v>927</v>
      </c>
      <c r="E1670" s="228">
        <v>993</v>
      </c>
      <c r="F1670" s="228">
        <v>466</v>
      </c>
      <c r="G1670" s="426">
        <v>41886</v>
      </c>
      <c r="H1670" s="228">
        <v>2464</v>
      </c>
    </row>
    <row r="1671" spans="1:8" s="64" customFormat="1" ht="13">
      <c r="A1671" s="426">
        <v>41887</v>
      </c>
      <c r="B1671" s="228">
        <v>1155</v>
      </c>
      <c r="C1671" s="302"/>
      <c r="D1671" s="228">
        <v>931</v>
      </c>
      <c r="E1671" s="228">
        <v>997</v>
      </c>
      <c r="F1671" s="228">
        <v>469</v>
      </c>
      <c r="G1671" s="426">
        <v>41887</v>
      </c>
      <c r="H1671" s="228">
        <v>2483</v>
      </c>
    </row>
    <row r="1672" spans="1:8" s="64" customFormat="1" ht="13">
      <c r="A1672" s="426">
        <v>41890</v>
      </c>
      <c r="B1672" s="228">
        <v>1166</v>
      </c>
      <c r="C1672" s="302"/>
      <c r="D1672" s="228">
        <v>940</v>
      </c>
      <c r="E1672" s="228">
        <v>995</v>
      </c>
      <c r="F1672" s="228">
        <v>472</v>
      </c>
      <c r="G1672" s="426">
        <v>41890</v>
      </c>
      <c r="H1672" s="228">
        <v>2519</v>
      </c>
    </row>
    <row r="1673" spans="1:8" s="64" customFormat="1" ht="13">
      <c r="A1673" s="426">
        <v>41891</v>
      </c>
      <c r="B1673" s="228">
        <v>1197</v>
      </c>
      <c r="C1673" s="302"/>
      <c r="D1673" s="228">
        <v>940</v>
      </c>
      <c r="E1673" s="228">
        <v>1001</v>
      </c>
      <c r="F1673" s="228">
        <v>472</v>
      </c>
      <c r="G1673" s="426">
        <v>41891</v>
      </c>
      <c r="H1673" s="228">
        <v>2596</v>
      </c>
    </row>
    <row r="1674" spans="1:8" s="64" customFormat="1" ht="13">
      <c r="A1674" s="426">
        <v>41892</v>
      </c>
      <c r="B1674" s="228">
        <v>1197</v>
      </c>
      <c r="C1674" s="302"/>
      <c r="D1674" s="228">
        <v>916</v>
      </c>
      <c r="E1674" s="228">
        <v>1003</v>
      </c>
      <c r="F1674" s="228">
        <v>474</v>
      </c>
      <c r="G1674" s="426">
        <v>41892</v>
      </c>
      <c r="H1674" s="228">
        <v>2602</v>
      </c>
    </row>
    <row r="1675" spans="1:8" s="64" customFormat="1" ht="13">
      <c r="A1675" s="426">
        <v>41893</v>
      </c>
      <c r="B1675" s="228">
        <v>1186</v>
      </c>
      <c r="C1675" s="302"/>
      <c r="D1675" s="228">
        <v>895</v>
      </c>
      <c r="E1675" s="228">
        <v>1000</v>
      </c>
      <c r="F1675" s="228">
        <v>476</v>
      </c>
      <c r="G1675" s="426">
        <v>41893</v>
      </c>
      <c r="H1675" s="228">
        <v>2570</v>
      </c>
    </row>
    <row r="1676" spans="1:8" s="64" customFormat="1" ht="13">
      <c r="A1676" s="426">
        <v>41894</v>
      </c>
      <c r="B1676" s="228">
        <v>1181</v>
      </c>
      <c r="C1676" s="302"/>
      <c r="D1676" s="228">
        <v>875</v>
      </c>
      <c r="E1676" s="228">
        <v>1006</v>
      </c>
      <c r="F1676" s="228">
        <v>477</v>
      </c>
      <c r="G1676" s="426">
        <v>41894</v>
      </c>
      <c r="H1676" s="228">
        <v>2546</v>
      </c>
    </row>
    <row r="1677" spans="1:8" s="64" customFormat="1" ht="13">
      <c r="A1677" s="426">
        <v>41897</v>
      </c>
      <c r="B1677" s="228">
        <v>1173</v>
      </c>
      <c r="C1677" s="302"/>
      <c r="D1677" s="228">
        <v>860</v>
      </c>
      <c r="E1677" s="228">
        <v>1016</v>
      </c>
      <c r="F1677" s="228">
        <v>479</v>
      </c>
      <c r="G1677" s="426">
        <v>41897</v>
      </c>
      <c r="H1677" s="228">
        <v>2523</v>
      </c>
    </row>
    <row r="1678" spans="1:8" s="64" customFormat="1" ht="13">
      <c r="A1678" s="426">
        <v>41898</v>
      </c>
      <c r="B1678" s="228">
        <v>1150</v>
      </c>
      <c r="C1678" s="302"/>
      <c r="D1678" s="228">
        <v>843</v>
      </c>
      <c r="E1678" s="228">
        <v>1028</v>
      </c>
      <c r="F1678" s="228">
        <v>484</v>
      </c>
      <c r="G1678" s="426">
        <v>41898</v>
      </c>
      <c r="H1678" s="228">
        <v>2442</v>
      </c>
    </row>
    <row r="1679" spans="1:8" s="64" customFormat="1" ht="13">
      <c r="A1679" s="426">
        <v>41899</v>
      </c>
      <c r="B1679" s="228">
        <v>1124</v>
      </c>
      <c r="C1679" s="302"/>
      <c r="D1679" s="228">
        <v>829</v>
      </c>
      <c r="E1679" s="228">
        <v>1031</v>
      </c>
      <c r="F1679" s="228">
        <v>488</v>
      </c>
      <c r="G1679" s="426">
        <v>41899</v>
      </c>
      <c r="H1679" s="228">
        <v>2342</v>
      </c>
    </row>
    <row r="1680" spans="1:8" s="64" customFormat="1" ht="13">
      <c r="A1680" s="426">
        <v>41900</v>
      </c>
      <c r="B1680" s="228">
        <v>1089</v>
      </c>
      <c r="C1680" s="302"/>
      <c r="D1680" s="228">
        <v>819</v>
      </c>
      <c r="E1680" s="228">
        <v>1030</v>
      </c>
      <c r="F1680" s="228">
        <v>494</v>
      </c>
      <c r="G1680" s="426">
        <v>41900</v>
      </c>
      <c r="H1680" s="228">
        <v>2192</v>
      </c>
    </row>
    <row r="1681" spans="1:8" s="64" customFormat="1" ht="13">
      <c r="A1681" s="426">
        <v>41901</v>
      </c>
      <c r="B1681" s="228">
        <v>1075</v>
      </c>
      <c r="C1681" s="302"/>
      <c r="D1681" s="228">
        <v>814</v>
      </c>
      <c r="E1681" s="228">
        <v>1029</v>
      </c>
      <c r="F1681" s="228">
        <v>498</v>
      </c>
      <c r="G1681" s="426">
        <v>41901</v>
      </c>
      <c r="H1681" s="228">
        <v>2112</v>
      </c>
    </row>
    <row r="1682" spans="1:8" s="64" customFormat="1" ht="13">
      <c r="A1682" s="426">
        <v>41904</v>
      </c>
      <c r="B1682" s="228">
        <v>1077</v>
      </c>
      <c r="C1682" s="302"/>
      <c r="D1682" s="228">
        <v>809</v>
      </c>
      <c r="E1682" s="228">
        <v>1032</v>
      </c>
      <c r="F1682" s="228">
        <v>505</v>
      </c>
      <c r="G1682" s="426">
        <v>41904</v>
      </c>
      <c r="H1682" s="228">
        <v>2118</v>
      </c>
    </row>
    <row r="1683" spans="1:8" s="64" customFormat="1" ht="13">
      <c r="A1683" s="426">
        <v>41905</v>
      </c>
      <c r="B1683" s="228">
        <v>1073</v>
      </c>
      <c r="C1683" s="302"/>
      <c r="D1683" s="228">
        <v>800</v>
      </c>
      <c r="E1683" s="228">
        <v>1041</v>
      </c>
      <c r="F1683" s="228">
        <v>513</v>
      </c>
      <c r="G1683" s="426">
        <v>41905</v>
      </c>
      <c r="H1683" s="228">
        <v>2077</v>
      </c>
    </row>
    <row r="1684" spans="1:8" s="64" customFormat="1" ht="13">
      <c r="A1684" s="426">
        <v>41906</v>
      </c>
      <c r="B1684" s="228">
        <v>1056</v>
      </c>
      <c r="C1684" s="302"/>
      <c r="D1684" s="228">
        <v>798</v>
      </c>
      <c r="E1684" s="228">
        <v>1045</v>
      </c>
      <c r="F1684" s="228">
        <v>521</v>
      </c>
      <c r="G1684" s="426">
        <v>41906</v>
      </c>
      <c r="H1684" s="228">
        <v>1967</v>
      </c>
    </row>
    <row r="1685" spans="1:8" s="64" customFormat="1" ht="13">
      <c r="A1685" s="426">
        <v>41907</v>
      </c>
      <c r="B1685" s="228">
        <v>1038</v>
      </c>
      <c r="C1685" s="302"/>
      <c r="D1685" s="228">
        <v>799</v>
      </c>
      <c r="E1685" s="228">
        <v>1046</v>
      </c>
      <c r="F1685" s="228">
        <v>525</v>
      </c>
      <c r="G1685" s="426">
        <v>41907</v>
      </c>
      <c r="H1685" s="228">
        <v>1837</v>
      </c>
    </row>
    <row r="1686" spans="1:8" s="64" customFormat="1" ht="13">
      <c r="A1686" s="426">
        <v>41908</v>
      </c>
      <c r="B1686" s="228">
        <v>1049</v>
      </c>
      <c r="C1686" s="302"/>
      <c r="D1686" s="228">
        <v>807</v>
      </c>
      <c r="E1686" s="228">
        <v>1053</v>
      </c>
      <c r="F1686" s="228">
        <v>526</v>
      </c>
      <c r="G1686" s="426">
        <v>41908</v>
      </c>
      <c r="H1686" s="228">
        <v>1852</v>
      </c>
    </row>
    <row r="1687" spans="1:8" s="64" customFormat="1" ht="13">
      <c r="A1687" s="426">
        <v>41911</v>
      </c>
      <c r="B1687" s="228">
        <v>1062</v>
      </c>
      <c r="C1687" s="302"/>
      <c r="D1687" s="228">
        <v>812</v>
      </c>
      <c r="E1687" s="228">
        <v>1054</v>
      </c>
      <c r="F1687" s="228">
        <v>528</v>
      </c>
      <c r="G1687" s="426">
        <v>41911</v>
      </c>
      <c r="H1687" s="228">
        <v>1922</v>
      </c>
    </row>
    <row r="1688" spans="1:8" s="64" customFormat="1" ht="13">
      <c r="A1688" s="426">
        <v>41912</v>
      </c>
      <c r="B1688" s="228">
        <v>1063</v>
      </c>
      <c r="C1688" s="302"/>
      <c r="D1688" s="228">
        <v>826</v>
      </c>
      <c r="E1688" s="228">
        <v>1051</v>
      </c>
      <c r="F1688" s="228">
        <v>529</v>
      </c>
      <c r="G1688" s="426">
        <v>41912</v>
      </c>
      <c r="H1688" s="228">
        <v>1915</v>
      </c>
    </row>
    <row r="1689" spans="1:8" s="64" customFormat="1" ht="13">
      <c r="A1689" s="426">
        <v>41913</v>
      </c>
      <c r="B1689" s="228">
        <v>1055</v>
      </c>
      <c r="C1689" s="302"/>
      <c r="D1689" s="228">
        <v>854</v>
      </c>
      <c r="E1689" s="228">
        <v>1045</v>
      </c>
      <c r="F1689" s="228">
        <v>531</v>
      </c>
      <c r="G1689" s="426">
        <v>41913</v>
      </c>
      <c r="H1689" s="228">
        <v>1853</v>
      </c>
    </row>
    <row r="1690" spans="1:8" s="64" customFormat="1" ht="13">
      <c r="A1690" s="426">
        <v>41914</v>
      </c>
      <c r="B1690" s="228">
        <v>1041</v>
      </c>
      <c r="C1690" s="302"/>
      <c r="D1690" s="228">
        <v>878</v>
      </c>
      <c r="E1690" s="228">
        <v>1033</v>
      </c>
      <c r="F1690" s="228">
        <v>531</v>
      </c>
      <c r="G1690" s="426">
        <v>41914</v>
      </c>
      <c r="H1690" s="228">
        <v>1788</v>
      </c>
    </row>
    <row r="1691" spans="1:8" s="64" customFormat="1" ht="13">
      <c r="A1691" s="426">
        <v>41915</v>
      </c>
      <c r="B1691" s="228">
        <v>1037</v>
      </c>
      <c r="C1691" s="302"/>
      <c r="D1691" s="228">
        <v>887</v>
      </c>
      <c r="E1691" s="228">
        <v>1028</v>
      </c>
      <c r="F1691" s="228">
        <v>530</v>
      </c>
      <c r="G1691" s="426">
        <v>41915</v>
      </c>
      <c r="H1691" s="228">
        <v>1758</v>
      </c>
    </row>
    <row r="1692" spans="1:8" s="64" customFormat="1" ht="13">
      <c r="A1692" s="426">
        <v>41918</v>
      </c>
      <c r="B1692" s="228">
        <v>1029</v>
      </c>
      <c r="C1692" s="302"/>
      <c r="D1692" s="228">
        <v>889</v>
      </c>
      <c r="E1692" s="228">
        <v>1017</v>
      </c>
      <c r="F1692" s="228">
        <v>530</v>
      </c>
      <c r="G1692" s="426">
        <v>41918</v>
      </c>
      <c r="H1692" s="228">
        <v>1735</v>
      </c>
    </row>
    <row r="1693" spans="1:8" s="64" customFormat="1" ht="13">
      <c r="A1693" s="426">
        <v>41919</v>
      </c>
      <c r="B1693" s="228">
        <v>1015</v>
      </c>
      <c r="C1693" s="302"/>
      <c r="D1693" s="228">
        <v>884</v>
      </c>
      <c r="E1693" s="228">
        <v>1007</v>
      </c>
      <c r="F1693" s="228">
        <v>528</v>
      </c>
      <c r="G1693" s="426">
        <v>41919</v>
      </c>
      <c r="H1693" s="228">
        <v>1698</v>
      </c>
    </row>
    <row r="1694" spans="1:8" s="64" customFormat="1" ht="13">
      <c r="A1694" s="426">
        <v>41920</v>
      </c>
      <c r="B1694" s="228">
        <v>991</v>
      </c>
      <c r="C1694" s="302"/>
      <c r="D1694" s="228">
        <v>869</v>
      </c>
      <c r="E1694" s="228">
        <v>993</v>
      </c>
      <c r="F1694" s="228">
        <v>523</v>
      </c>
      <c r="G1694" s="426">
        <v>41920</v>
      </c>
      <c r="H1694" s="228">
        <v>1632</v>
      </c>
    </row>
    <row r="1695" spans="1:8" s="64" customFormat="1" ht="13">
      <c r="A1695" s="426">
        <v>41921</v>
      </c>
      <c r="B1695" s="228">
        <v>974</v>
      </c>
      <c r="C1695" s="302"/>
      <c r="D1695" s="228">
        <v>864</v>
      </c>
      <c r="E1695" s="228">
        <v>980</v>
      </c>
      <c r="F1695" s="228">
        <v>520</v>
      </c>
      <c r="G1695" s="426">
        <v>41921</v>
      </c>
      <c r="H1695" s="228">
        <v>1580</v>
      </c>
    </row>
    <row r="1696" spans="1:8" s="64" customFormat="1" ht="13">
      <c r="A1696" s="426">
        <v>41922</v>
      </c>
      <c r="B1696" s="228">
        <v>963</v>
      </c>
      <c r="C1696" s="302"/>
      <c r="D1696" s="228">
        <v>865</v>
      </c>
      <c r="E1696" s="228">
        <v>970</v>
      </c>
      <c r="F1696" s="228">
        <v>516</v>
      </c>
      <c r="G1696" s="426">
        <v>41922</v>
      </c>
      <c r="H1696" s="228">
        <v>1544</v>
      </c>
    </row>
    <row r="1697" spans="1:8" s="64" customFormat="1" ht="13">
      <c r="A1697" s="426">
        <v>41925</v>
      </c>
      <c r="B1697" s="228">
        <v>954</v>
      </c>
      <c r="C1697" s="302"/>
      <c r="D1697" s="228">
        <v>868</v>
      </c>
      <c r="E1697" s="228">
        <v>959</v>
      </c>
      <c r="F1697" s="228">
        <v>513</v>
      </c>
      <c r="G1697" s="426">
        <v>41925</v>
      </c>
      <c r="H1697" s="228">
        <v>1521</v>
      </c>
    </row>
    <row r="1698" spans="1:8" s="64" customFormat="1" ht="13">
      <c r="A1698" s="426">
        <v>41926</v>
      </c>
      <c r="B1698" s="228">
        <v>948</v>
      </c>
      <c r="C1698" s="302"/>
      <c r="D1698" s="228">
        <v>885</v>
      </c>
      <c r="E1698" s="228">
        <v>952</v>
      </c>
      <c r="F1698" s="228">
        <v>510</v>
      </c>
      <c r="G1698" s="426">
        <v>41926</v>
      </c>
      <c r="H1698" s="228">
        <v>1485</v>
      </c>
    </row>
    <row r="1699" spans="1:8" s="64" customFormat="1" ht="13">
      <c r="A1699" s="426">
        <v>41927</v>
      </c>
      <c r="B1699" s="228">
        <v>935</v>
      </c>
      <c r="C1699" s="302"/>
      <c r="D1699" s="228">
        <v>909</v>
      </c>
      <c r="E1699" s="228">
        <v>944</v>
      </c>
      <c r="F1699" s="228">
        <v>506</v>
      </c>
      <c r="G1699" s="426">
        <v>41927</v>
      </c>
      <c r="H1699" s="228">
        <v>1376</v>
      </c>
    </row>
    <row r="1700" spans="1:8" s="64" customFormat="1" ht="13">
      <c r="A1700" s="426">
        <v>41928</v>
      </c>
      <c r="B1700" s="228">
        <v>930</v>
      </c>
      <c r="C1700" s="302"/>
      <c r="D1700" s="228">
        <v>940</v>
      </c>
      <c r="E1700" s="228">
        <v>933</v>
      </c>
      <c r="F1700" s="228">
        <v>503</v>
      </c>
      <c r="G1700" s="426">
        <v>41928</v>
      </c>
      <c r="H1700" s="228">
        <v>1315</v>
      </c>
    </row>
    <row r="1701" spans="1:8" s="64" customFormat="1" ht="13">
      <c r="A1701" s="426">
        <v>41929</v>
      </c>
      <c r="B1701" s="228">
        <v>944</v>
      </c>
      <c r="C1701" s="302"/>
      <c r="D1701" s="228">
        <v>966</v>
      </c>
      <c r="E1701" s="228">
        <v>923</v>
      </c>
      <c r="F1701" s="228">
        <v>501</v>
      </c>
      <c r="G1701" s="426">
        <v>41929</v>
      </c>
      <c r="H1701" s="228">
        <v>1362</v>
      </c>
    </row>
    <row r="1702" spans="1:8" s="64" customFormat="1" ht="13">
      <c r="A1702" s="426">
        <v>41932</v>
      </c>
      <c r="B1702" s="228">
        <v>973</v>
      </c>
      <c r="C1702" s="302"/>
      <c r="D1702" s="228">
        <v>995</v>
      </c>
      <c r="E1702" s="228">
        <v>916</v>
      </c>
      <c r="F1702" s="228">
        <v>498</v>
      </c>
      <c r="G1702" s="426">
        <v>41932</v>
      </c>
      <c r="H1702" s="228">
        <v>1512</v>
      </c>
    </row>
    <row r="1703" spans="1:8" s="64" customFormat="1" ht="13">
      <c r="A1703" s="426">
        <v>41933</v>
      </c>
      <c r="B1703" s="228">
        <v>1090</v>
      </c>
      <c r="C1703" s="302"/>
      <c r="D1703" s="228">
        <v>1032</v>
      </c>
      <c r="E1703" s="228">
        <v>911</v>
      </c>
      <c r="F1703" s="228">
        <v>498</v>
      </c>
      <c r="G1703" s="426">
        <v>41933</v>
      </c>
      <c r="H1703" s="228">
        <v>2003</v>
      </c>
    </row>
    <row r="1704" spans="1:8" s="64" customFormat="1" ht="13">
      <c r="A1704" s="426">
        <v>41934</v>
      </c>
      <c r="B1704" s="228">
        <v>1136</v>
      </c>
      <c r="C1704" s="302"/>
      <c r="D1704" s="228">
        <v>1066</v>
      </c>
      <c r="E1704" s="228">
        <v>907</v>
      </c>
      <c r="F1704" s="228">
        <v>496</v>
      </c>
      <c r="G1704" s="426">
        <v>41934</v>
      </c>
      <c r="H1704" s="228">
        <v>2186</v>
      </c>
    </row>
    <row r="1705" spans="1:8" s="64" customFormat="1" ht="13">
      <c r="A1705" s="426">
        <v>41935</v>
      </c>
      <c r="B1705" s="228">
        <v>1155</v>
      </c>
      <c r="C1705" s="302"/>
      <c r="D1705" s="228">
        <v>1099</v>
      </c>
      <c r="E1705" s="228">
        <v>906</v>
      </c>
      <c r="F1705" s="228">
        <v>491</v>
      </c>
      <c r="G1705" s="426">
        <v>41935</v>
      </c>
      <c r="H1705" s="228">
        <v>2258</v>
      </c>
    </row>
    <row r="1706" spans="1:8" s="64" customFormat="1" ht="13">
      <c r="A1706" s="426">
        <v>41936</v>
      </c>
      <c r="B1706" s="228">
        <v>1192</v>
      </c>
      <c r="C1706" s="302"/>
      <c r="D1706" s="228">
        <v>1121</v>
      </c>
      <c r="E1706" s="228">
        <v>900</v>
      </c>
      <c r="F1706" s="228">
        <v>489</v>
      </c>
      <c r="G1706" s="426">
        <v>41936</v>
      </c>
      <c r="H1706" s="228">
        <v>2422</v>
      </c>
    </row>
    <row r="1707" spans="1:8" s="64" customFormat="1" ht="13">
      <c r="A1707" s="426">
        <v>41939</v>
      </c>
      <c r="B1707" s="228">
        <v>1285</v>
      </c>
      <c r="C1707" s="302"/>
      <c r="D1707" s="228">
        <v>1137</v>
      </c>
      <c r="E1707" s="228">
        <v>899</v>
      </c>
      <c r="F1707" s="228">
        <v>485</v>
      </c>
      <c r="G1707" s="426">
        <v>41939</v>
      </c>
      <c r="H1707" s="228">
        <v>2852</v>
      </c>
    </row>
    <row r="1708" spans="1:8" s="64" customFormat="1" ht="13">
      <c r="A1708" s="426">
        <v>41940</v>
      </c>
      <c r="B1708" s="228">
        <v>1395</v>
      </c>
      <c r="C1708" s="302"/>
      <c r="D1708" s="228">
        <v>1172</v>
      </c>
      <c r="E1708" s="228">
        <v>898</v>
      </c>
      <c r="F1708" s="228">
        <v>481</v>
      </c>
      <c r="G1708" s="426">
        <v>41940</v>
      </c>
      <c r="H1708" s="228">
        <v>3436</v>
      </c>
    </row>
    <row r="1709" spans="1:8" s="64" customFormat="1" ht="13">
      <c r="A1709" s="426">
        <v>41941</v>
      </c>
      <c r="B1709" s="228">
        <v>1428</v>
      </c>
      <c r="C1709" s="302"/>
      <c r="D1709" s="228">
        <v>1202</v>
      </c>
      <c r="E1709" s="228">
        <v>896</v>
      </c>
      <c r="F1709" s="228">
        <v>476</v>
      </c>
      <c r="G1709" s="426">
        <v>41941</v>
      </c>
      <c r="H1709" s="228">
        <v>3560</v>
      </c>
    </row>
    <row r="1710" spans="1:8" s="64" customFormat="1" ht="13">
      <c r="A1710" s="426">
        <v>41942</v>
      </c>
      <c r="B1710" s="228">
        <v>1424</v>
      </c>
      <c r="C1710" s="302"/>
      <c r="D1710" s="228">
        <v>1222</v>
      </c>
      <c r="E1710" s="228">
        <v>891</v>
      </c>
      <c r="F1710" s="228">
        <v>472</v>
      </c>
      <c r="G1710" s="426">
        <v>41942</v>
      </c>
      <c r="H1710" s="228">
        <v>3534</v>
      </c>
    </row>
    <row r="1711" spans="1:8" s="64" customFormat="1" ht="13">
      <c r="A1711" s="426">
        <v>41943</v>
      </c>
      <c r="B1711" s="228">
        <v>1428</v>
      </c>
      <c r="C1711" s="302"/>
      <c r="D1711" s="228">
        <v>1233</v>
      </c>
      <c r="E1711" s="228">
        <v>892</v>
      </c>
      <c r="F1711" s="228">
        <v>467</v>
      </c>
      <c r="G1711" s="426">
        <v>41943</v>
      </c>
      <c r="H1711" s="228">
        <v>3552</v>
      </c>
    </row>
    <row r="1712" spans="1:8" s="64" customFormat="1" ht="13">
      <c r="A1712" s="426">
        <v>41946</v>
      </c>
      <c r="B1712" s="228">
        <v>1456</v>
      </c>
      <c r="C1712" s="302"/>
      <c r="D1712" s="228">
        <v>1241</v>
      </c>
      <c r="E1712" s="228">
        <v>889</v>
      </c>
      <c r="F1712" s="228">
        <v>463</v>
      </c>
      <c r="G1712" s="426">
        <v>41946</v>
      </c>
      <c r="H1712" s="228">
        <v>3640</v>
      </c>
    </row>
    <row r="1713" spans="1:8" s="64" customFormat="1" ht="13">
      <c r="A1713" s="426">
        <v>41947</v>
      </c>
      <c r="B1713" s="228">
        <v>1484</v>
      </c>
      <c r="C1713" s="302"/>
      <c r="D1713" s="228">
        <v>1238</v>
      </c>
      <c r="E1713" s="228">
        <v>888</v>
      </c>
      <c r="F1713" s="228">
        <v>458</v>
      </c>
      <c r="G1713" s="426">
        <v>41947</v>
      </c>
      <c r="H1713" s="228">
        <v>3781</v>
      </c>
    </row>
    <row r="1714" spans="1:8" s="64" customFormat="1" ht="13">
      <c r="A1714" s="426">
        <v>41948</v>
      </c>
      <c r="B1714" s="228">
        <v>1464</v>
      </c>
      <c r="C1714" s="302"/>
      <c r="D1714" s="228">
        <v>1224</v>
      </c>
      <c r="E1714" s="228">
        <v>888</v>
      </c>
      <c r="F1714" s="228">
        <v>457</v>
      </c>
      <c r="G1714" s="426">
        <v>41948</v>
      </c>
      <c r="H1714" s="228">
        <v>3702</v>
      </c>
    </row>
    <row r="1715" spans="1:8" s="64" customFormat="1" ht="13">
      <c r="A1715" s="426">
        <v>41949</v>
      </c>
      <c r="B1715" s="228">
        <v>1436</v>
      </c>
      <c r="C1715" s="302"/>
      <c r="D1715" s="228">
        <v>1205</v>
      </c>
      <c r="E1715" s="228">
        <v>886</v>
      </c>
      <c r="F1715" s="228">
        <v>455</v>
      </c>
      <c r="G1715" s="426">
        <v>41949</v>
      </c>
      <c r="H1715" s="228">
        <v>3612</v>
      </c>
    </row>
    <row r="1716" spans="1:8" s="64" customFormat="1" ht="13">
      <c r="A1716" s="426">
        <v>41950</v>
      </c>
      <c r="B1716" s="228">
        <v>1437</v>
      </c>
      <c r="C1716" s="302"/>
      <c r="D1716" s="228">
        <v>1183</v>
      </c>
      <c r="E1716" s="228">
        <v>881</v>
      </c>
      <c r="F1716" s="228">
        <v>454</v>
      </c>
      <c r="G1716" s="426">
        <v>41950</v>
      </c>
      <c r="H1716" s="228">
        <v>3661</v>
      </c>
    </row>
    <row r="1717" spans="1:8" s="64" customFormat="1" ht="13">
      <c r="A1717" s="426">
        <v>41953</v>
      </c>
      <c r="B1717" s="228">
        <v>1418</v>
      </c>
      <c r="C1717" s="302"/>
      <c r="D1717" s="228">
        <v>1168</v>
      </c>
      <c r="E1717" s="228">
        <v>879</v>
      </c>
      <c r="F1717" s="228">
        <v>451</v>
      </c>
      <c r="G1717" s="426">
        <v>41953</v>
      </c>
      <c r="H1717" s="228">
        <v>3613</v>
      </c>
    </row>
    <row r="1718" spans="1:8" s="64" customFormat="1" ht="13">
      <c r="A1718" s="426">
        <v>41954</v>
      </c>
      <c r="B1718" s="228">
        <v>1370</v>
      </c>
      <c r="C1718" s="302"/>
      <c r="D1718" s="228">
        <v>1150</v>
      </c>
      <c r="E1718" s="228">
        <v>876</v>
      </c>
      <c r="F1718" s="228">
        <v>451</v>
      </c>
      <c r="G1718" s="426">
        <v>41954</v>
      </c>
      <c r="H1718" s="228">
        <v>3419</v>
      </c>
    </row>
    <row r="1719" spans="1:8" s="64" customFormat="1" ht="13">
      <c r="A1719" s="426">
        <v>41955</v>
      </c>
      <c r="B1719" s="228">
        <v>1327</v>
      </c>
      <c r="C1719" s="302"/>
      <c r="D1719" s="228">
        <v>1133</v>
      </c>
      <c r="E1719" s="228">
        <v>873</v>
      </c>
      <c r="F1719" s="228">
        <v>451</v>
      </c>
      <c r="G1719" s="426">
        <v>41955</v>
      </c>
      <c r="H1719" s="228">
        <v>3229</v>
      </c>
    </row>
    <row r="1720" spans="1:8" s="64" customFormat="1" ht="13">
      <c r="A1720" s="426">
        <v>41956</v>
      </c>
      <c r="B1720" s="228">
        <v>1264</v>
      </c>
      <c r="C1720" s="302"/>
      <c r="D1720" s="228">
        <v>1112</v>
      </c>
      <c r="E1720" s="228">
        <v>873</v>
      </c>
      <c r="F1720" s="228">
        <v>451</v>
      </c>
      <c r="G1720" s="426">
        <v>41956</v>
      </c>
      <c r="H1720" s="228">
        <v>2972</v>
      </c>
    </row>
    <row r="1721" spans="1:8" s="64" customFormat="1" ht="13">
      <c r="A1721" s="426">
        <v>41957</v>
      </c>
      <c r="B1721" s="228">
        <v>1256</v>
      </c>
      <c r="C1721" s="302"/>
      <c r="D1721" s="228">
        <v>1089</v>
      </c>
      <c r="E1721" s="228">
        <v>875</v>
      </c>
      <c r="F1721" s="228">
        <v>450</v>
      </c>
      <c r="G1721" s="426">
        <v>41957</v>
      </c>
      <c r="H1721" s="228">
        <v>2931</v>
      </c>
    </row>
    <row r="1722" spans="1:8" s="64" customFormat="1" ht="13">
      <c r="A1722" s="426">
        <v>41960</v>
      </c>
      <c r="B1722" s="228">
        <v>1264</v>
      </c>
      <c r="C1722" s="302"/>
      <c r="D1722" s="228">
        <v>1069</v>
      </c>
      <c r="E1722" s="228">
        <v>875</v>
      </c>
      <c r="F1722" s="228">
        <v>451</v>
      </c>
      <c r="G1722" s="426">
        <v>41960</v>
      </c>
      <c r="H1722" s="301">
        <v>2971</v>
      </c>
    </row>
    <row r="1723" spans="1:8" s="64" customFormat="1" ht="13">
      <c r="A1723" s="426">
        <v>41961</v>
      </c>
      <c r="B1723" s="228">
        <v>1296</v>
      </c>
      <c r="C1723" s="302"/>
      <c r="D1723" s="228">
        <v>1061</v>
      </c>
      <c r="E1723" s="228">
        <v>881</v>
      </c>
      <c r="F1723" s="228">
        <v>453</v>
      </c>
      <c r="G1723" s="426">
        <v>41961</v>
      </c>
      <c r="H1723" s="228">
        <v>3106</v>
      </c>
    </row>
    <row r="1724" spans="1:8" s="64" customFormat="1" ht="13">
      <c r="A1724" s="426">
        <v>41962</v>
      </c>
      <c r="B1724" s="228">
        <v>1306</v>
      </c>
      <c r="C1724" s="302"/>
      <c r="D1724" s="228">
        <v>1055</v>
      </c>
      <c r="E1724" s="228">
        <v>904</v>
      </c>
      <c r="F1724" s="228">
        <v>455</v>
      </c>
      <c r="G1724" s="426">
        <v>41962</v>
      </c>
      <c r="H1724" s="228">
        <v>3127</v>
      </c>
    </row>
    <row r="1725" spans="1:8" s="64" customFormat="1" ht="13">
      <c r="A1725" s="426">
        <v>41963</v>
      </c>
      <c r="B1725" s="228">
        <v>1332</v>
      </c>
      <c r="C1725" s="302"/>
      <c r="D1725" s="228">
        <v>1053</v>
      </c>
      <c r="E1725" s="228">
        <v>926</v>
      </c>
      <c r="F1725" s="228">
        <v>457</v>
      </c>
      <c r="G1725" s="426">
        <v>41963</v>
      </c>
      <c r="H1725" s="228">
        <v>3130</v>
      </c>
    </row>
    <row r="1726" spans="1:8" s="64" customFormat="1" ht="13">
      <c r="A1726" s="426">
        <v>41964</v>
      </c>
      <c r="B1726" s="228">
        <v>1324</v>
      </c>
      <c r="C1726" s="302"/>
      <c r="D1726" s="228">
        <v>1055</v>
      </c>
      <c r="E1726" s="228">
        <v>942</v>
      </c>
      <c r="F1726" s="228">
        <v>462</v>
      </c>
      <c r="G1726" s="426">
        <v>41964</v>
      </c>
      <c r="H1726" s="228">
        <v>3038</v>
      </c>
    </row>
    <row r="1727" spans="1:8" s="64" customFormat="1" ht="13">
      <c r="A1727" s="426">
        <v>41967</v>
      </c>
      <c r="B1727" s="228">
        <v>1317</v>
      </c>
      <c r="C1727" s="302"/>
      <c r="D1727" s="228">
        <v>1059</v>
      </c>
      <c r="E1727" s="228">
        <v>956</v>
      </c>
      <c r="F1727" s="228">
        <v>469</v>
      </c>
      <c r="G1727" s="426">
        <v>41967</v>
      </c>
      <c r="H1727" s="228">
        <v>2975</v>
      </c>
    </row>
    <row r="1728" spans="1:8" s="64" customFormat="1" ht="13">
      <c r="A1728" s="426">
        <v>41968</v>
      </c>
      <c r="B1728" s="228">
        <v>1313</v>
      </c>
      <c r="C1728" s="302"/>
      <c r="D1728" s="228">
        <v>1064</v>
      </c>
      <c r="E1728" s="228">
        <v>970</v>
      </c>
      <c r="F1728" s="228">
        <v>476</v>
      </c>
      <c r="G1728" s="426">
        <v>41968</v>
      </c>
      <c r="H1728" s="228">
        <v>2963</v>
      </c>
    </row>
    <row r="1729" spans="1:8" s="64" customFormat="1" ht="13">
      <c r="A1729" s="426">
        <v>41969</v>
      </c>
      <c r="B1729" s="228">
        <v>1239</v>
      </c>
      <c r="C1729" s="302"/>
      <c r="D1729" s="228">
        <v>1073</v>
      </c>
      <c r="E1729" s="228">
        <v>980</v>
      </c>
      <c r="F1729" s="228">
        <v>482</v>
      </c>
      <c r="G1729" s="426">
        <v>41969</v>
      </c>
      <c r="H1729" s="228">
        <v>2612</v>
      </c>
    </row>
    <row r="1730" spans="1:8" s="64" customFormat="1" ht="13">
      <c r="A1730" s="426">
        <v>41970</v>
      </c>
      <c r="B1730" s="228">
        <v>1187</v>
      </c>
      <c r="C1730" s="302"/>
      <c r="D1730" s="228">
        <v>1099</v>
      </c>
      <c r="E1730" s="228">
        <v>984</v>
      </c>
      <c r="F1730" s="228">
        <v>487</v>
      </c>
      <c r="G1730" s="426">
        <v>41970</v>
      </c>
      <c r="H1730" s="228">
        <v>2347</v>
      </c>
    </row>
    <row r="1731" spans="1:8" s="64" customFormat="1" ht="13">
      <c r="A1731" s="426">
        <v>41971</v>
      </c>
      <c r="B1731" s="228">
        <v>1153</v>
      </c>
      <c r="C1731" s="302"/>
      <c r="D1731" s="228">
        <v>1120</v>
      </c>
      <c r="E1731" s="228">
        <v>986</v>
      </c>
      <c r="F1731" s="228">
        <v>491</v>
      </c>
      <c r="G1731" s="426">
        <v>41971</v>
      </c>
      <c r="H1731" s="228">
        <v>2151</v>
      </c>
    </row>
    <row r="1732" spans="1:8" s="64" customFormat="1" ht="13">
      <c r="A1732" s="426">
        <v>41974</v>
      </c>
      <c r="B1732" s="228">
        <v>1137</v>
      </c>
      <c r="C1732" s="302"/>
      <c r="D1732" s="228">
        <v>1124</v>
      </c>
      <c r="E1732" s="228">
        <v>989</v>
      </c>
      <c r="F1732" s="228">
        <v>492</v>
      </c>
      <c r="G1732" s="426">
        <v>41974</v>
      </c>
      <c r="H1732" s="228">
        <v>2025</v>
      </c>
    </row>
    <row r="1733" spans="1:8" s="64" customFormat="1" ht="13">
      <c r="A1733" s="426">
        <v>41975</v>
      </c>
      <c r="B1733" s="228">
        <v>1119</v>
      </c>
      <c r="C1733" s="302"/>
      <c r="D1733" s="228">
        <v>1119</v>
      </c>
      <c r="E1733" s="228">
        <v>987</v>
      </c>
      <c r="F1733" s="228">
        <v>495</v>
      </c>
      <c r="G1733" s="426">
        <v>41975</v>
      </c>
      <c r="H1733" s="228">
        <v>1898</v>
      </c>
    </row>
    <row r="1734" spans="1:8" s="64" customFormat="1" ht="13">
      <c r="A1734" s="426">
        <v>41976</v>
      </c>
      <c r="B1734" s="228">
        <v>1079</v>
      </c>
      <c r="C1734" s="302"/>
      <c r="D1734" s="228">
        <v>1108</v>
      </c>
      <c r="E1734" s="228">
        <v>984</v>
      </c>
      <c r="F1734" s="228">
        <v>498</v>
      </c>
      <c r="G1734" s="426">
        <v>41976</v>
      </c>
      <c r="H1734" s="228">
        <v>1677</v>
      </c>
    </row>
    <row r="1735" spans="1:8" s="64" customFormat="1" ht="13">
      <c r="A1735" s="426">
        <v>41977</v>
      </c>
      <c r="B1735" s="228">
        <v>1019</v>
      </c>
      <c r="C1735" s="302"/>
      <c r="D1735" s="228">
        <v>1097</v>
      </c>
      <c r="E1735" s="228">
        <v>980</v>
      </c>
      <c r="F1735" s="228">
        <v>498</v>
      </c>
      <c r="G1735" s="426">
        <v>41977</v>
      </c>
      <c r="H1735" s="228">
        <v>1452</v>
      </c>
    </row>
    <row r="1736" spans="1:8" s="64" customFormat="1" ht="13">
      <c r="A1736" s="426">
        <v>41978</v>
      </c>
      <c r="B1736" s="228">
        <v>982</v>
      </c>
      <c r="C1736" s="302"/>
      <c r="D1736" s="228">
        <v>1088</v>
      </c>
      <c r="E1736" s="228">
        <v>971</v>
      </c>
      <c r="F1736" s="228">
        <v>499</v>
      </c>
      <c r="G1736" s="426">
        <v>41978</v>
      </c>
      <c r="H1736" s="228">
        <v>1282</v>
      </c>
    </row>
    <row r="1737" spans="1:8" s="64" customFormat="1" ht="13">
      <c r="A1737" s="426">
        <v>41981</v>
      </c>
      <c r="B1737" s="228">
        <v>952</v>
      </c>
      <c r="C1737" s="302"/>
      <c r="D1737" s="228">
        <v>1081</v>
      </c>
      <c r="E1737" s="228">
        <v>969</v>
      </c>
      <c r="F1737" s="228">
        <v>497</v>
      </c>
      <c r="G1737" s="426">
        <v>41981</v>
      </c>
      <c r="H1737" s="228">
        <v>1165</v>
      </c>
    </row>
    <row r="1738" spans="1:8" s="64" customFormat="1" ht="13">
      <c r="A1738" s="426">
        <v>41982</v>
      </c>
      <c r="B1738" s="228">
        <v>933</v>
      </c>
      <c r="C1738" s="302"/>
      <c r="D1738" s="228">
        <v>1066</v>
      </c>
      <c r="E1738" s="228">
        <v>966</v>
      </c>
      <c r="F1738" s="228">
        <v>497</v>
      </c>
      <c r="G1738" s="426">
        <v>41982</v>
      </c>
      <c r="H1738" s="228">
        <v>1075</v>
      </c>
    </row>
    <row r="1739" spans="1:8" s="64" customFormat="1" ht="13">
      <c r="A1739" s="426">
        <v>41983</v>
      </c>
      <c r="B1739" s="228">
        <v>911</v>
      </c>
      <c r="C1739" s="302"/>
      <c r="D1739" s="228">
        <v>1047</v>
      </c>
      <c r="E1739" s="228">
        <v>960</v>
      </c>
      <c r="F1739" s="228">
        <v>494</v>
      </c>
      <c r="G1739" s="426">
        <v>41983</v>
      </c>
      <c r="H1739" s="228">
        <v>979</v>
      </c>
    </row>
    <row r="1740" spans="1:8" s="64" customFormat="1" ht="13">
      <c r="A1740" s="426">
        <v>41984</v>
      </c>
      <c r="B1740" s="228">
        <v>887</v>
      </c>
      <c r="C1740" s="302"/>
      <c r="D1740" s="228">
        <v>1026</v>
      </c>
      <c r="E1740" s="228">
        <v>953</v>
      </c>
      <c r="F1740" s="228">
        <v>492</v>
      </c>
      <c r="G1740" s="426">
        <v>41984</v>
      </c>
      <c r="H1740" s="228">
        <v>879</v>
      </c>
    </row>
    <row r="1741" spans="1:8" s="64" customFormat="1" ht="13">
      <c r="A1741" s="426">
        <v>41985</v>
      </c>
      <c r="B1741" s="228">
        <v>863</v>
      </c>
      <c r="C1741" s="302"/>
      <c r="D1741" s="228">
        <v>1001</v>
      </c>
      <c r="E1741" s="228">
        <v>950</v>
      </c>
      <c r="F1741" s="228">
        <v>493</v>
      </c>
      <c r="G1741" s="426">
        <v>41985</v>
      </c>
      <c r="H1741" s="228">
        <v>763</v>
      </c>
    </row>
    <row r="1742" spans="1:8" s="64" customFormat="1" ht="13">
      <c r="A1742" s="426">
        <v>41988</v>
      </c>
      <c r="B1742" s="228">
        <v>845</v>
      </c>
      <c r="C1742" s="302"/>
      <c r="D1742" s="228">
        <v>980</v>
      </c>
      <c r="E1742" s="228">
        <v>947</v>
      </c>
      <c r="F1742" s="228">
        <v>493</v>
      </c>
      <c r="G1742" s="426">
        <v>41988</v>
      </c>
      <c r="H1742" s="228">
        <v>659</v>
      </c>
    </row>
    <row r="1743" spans="1:8" s="64" customFormat="1" ht="13">
      <c r="A1743" s="426">
        <v>41989</v>
      </c>
      <c r="B1743" s="228">
        <v>838</v>
      </c>
      <c r="C1743" s="302"/>
      <c r="D1743" s="228">
        <v>961</v>
      </c>
      <c r="E1743" s="228">
        <v>942</v>
      </c>
      <c r="F1743" s="228">
        <v>495</v>
      </c>
      <c r="G1743" s="426">
        <v>41989</v>
      </c>
      <c r="H1743" s="228">
        <v>617</v>
      </c>
    </row>
    <row r="1744" spans="1:8" s="64" customFormat="1" ht="13">
      <c r="A1744" s="426">
        <v>41990</v>
      </c>
      <c r="B1744" s="228">
        <v>827</v>
      </c>
      <c r="C1744" s="302"/>
      <c r="D1744" s="228">
        <v>945</v>
      </c>
      <c r="E1744" s="228">
        <v>932</v>
      </c>
      <c r="F1744" s="228">
        <v>496</v>
      </c>
      <c r="G1744" s="426">
        <v>41990</v>
      </c>
      <c r="H1744" s="228">
        <v>571</v>
      </c>
    </row>
    <row r="1745" spans="1:8" s="64" customFormat="1" ht="13">
      <c r="A1745" s="426">
        <v>41991</v>
      </c>
      <c r="B1745" s="228">
        <v>814</v>
      </c>
      <c r="C1745" s="302"/>
      <c r="D1745" s="228">
        <v>929</v>
      </c>
      <c r="E1745" s="228">
        <v>925</v>
      </c>
      <c r="F1745" s="228">
        <v>496</v>
      </c>
      <c r="G1745" s="426">
        <v>41991</v>
      </c>
      <c r="H1745" s="228">
        <v>517</v>
      </c>
    </row>
    <row r="1746" spans="1:8" s="64" customFormat="1" ht="13">
      <c r="A1746" s="426">
        <v>41992</v>
      </c>
      <c r="B1746" s="228">
        <v>803</v>
      </c>
      <c r="C1746" s="302"/>
      <c r="D1746" s="228">
        <v>907</v>
      </c>
      <c r="E1746" s="228">
        <v>917</v>
      </c>
      <c r="F1746" s="228">
        <v>497</v>
      </c>
      <c r="G1746" s="426">
        <v>41992</v>
      </c>
      <c r="H1746" s="228">
        <v>488</v>
      </c>
    </row>
    <row r="1747" spans="1:8" s="64" customFormat="1" ht="13">
      <c r="A1747" s="426">
        <v>41995</v>
      </c>
      <c r="B1747" s="228">
        <v>794</v>
      </c>
      <c r="C1747" s="302"/>
      <c r="D1747" s="228">
        <v>891</v>
      </c>
      <c r="E1747" s="228">
        <v>906</v>
      </c>
      <c r="F1747" s="228">
        <v>495</v>
      </c>
      <c r="G1747" s="426">
        <v>41995</v>
      </c>
      <c r="H1747" s="228">
        <v>480</v>
      </c>
    </row>
    <row r="1748" spans="1:8" s="64" customFormat="1" ht="13">
      <c r="A1748" s="426">
        <v>41996</v>
      </c>
      <c r="B1748" s="228">
        <v>788</v>
      </c>
      <c r="C1748" s="302"/>
      <c r="D1748" s="228">
        <v>872</v>
      </c>
      <c r="E1748" s="228">
        <v>897</v>
      </c>
      <c r="F1748" s="228">
        <v>495</v>
      </c>
      <c r="G1748" s="426">
        <v>41996</v>
      </c>
      <c r="H1748" s="228">
        <v>472</v>
      </c>
    </row>
    <row r="1749" spans="1:8" s="64" customFormat="1" ht="13">
      <c r="A1749" s="426">
        <v>41997</v>
      </c>
      <c r="B1749" s="228">
        <v>782</v>
      </c>
      <c r="C1749" s="302"/>
      <c r="D1749" s="228">
        <v>856</v>
      </c>
      <c r="E1749" s="228">
        <v>887</v>
      </c>
      <c r="F1749" s="228">
        <v>495</v>
      </c>
      <c r="G1749" s="426">
        <v>41997</v>
      </c>
      <c r="H1749" s="228">
        <v>474</v>
      </c>
    </row>
    <row r="1750" spans="1:8" s="64" customFormat="1" ht="13">
      <c r="A1750" s="426">
        <v>42006</v>
      </c>
      <c r="B1750" s="228">
        <v>771</v>
      </c>
      <c r="C1750" s="302"/>
      <c r="D1750" s="228">
        <v>827</v>
      </c>
      <c r="E1750" s="228">
        <v>884</v>
      </c>
      <c r="F1750" s="228">
        <v>488</v>
      </c>
      <c r="G1750" s="426">
        <v>42006</v>
      </c>
      <c r="H1750" s="228">
        <v>456</v>
      </c>
    </row>
    <row r="1751" spans="1:8" s="64" customFormat="1" ht="13">
      <c r="A1751" s="426">
        <v>42009</v>
      </c>
      <c r="B1751" s="228">
        <v>761</v>
      </c>
      <c r="C1751" s="302"/>
      <c r="D1751" s="228">
        <v>811</v>
      </c>
      <c r="E1751" s="228">
        <v>873</v>
      </c>
      <c r="F1751" s="228">
        <v>482</v>
      </c>
      <c r="G1751" s="426">
        <v>42009</v>
      </c>
      <c r="H1751" s="228">
        <v>442</v>
      </c>
    </row>
    <row r="1752" spans="1:8" s="64" customFormat="1" ht="13">
      <c r="A1752" s="426">
        <v>42010</v>
      </c>
      <c r="B1752" s="228">
        <v>758</v>
      </c>
      <c r="C1752" s="302"/>
      <c r="D1752" s="228">
        <v>794</v>
      </c>
      <c r="E1752" s="228">
        <v>861</v>
      </c>
      <c r="F1752" s="228">
        <v>479</v>
      </c>
      <c r="G1752" s="426">
        <v>42010</v>
      </c>
      <c r="H1752" s="228">
        <v>432</v>
      </c>
    </row>
    <row r="1753" spans="1:8" s="64" customFormat="1" ht="13">
      <c r="A1753" s="426">
        <v>42011</v>
      </c>
      <c r="B1753" s="228">
        <v>744</v>
      </c>
      <c r="C1753" s="302"/>
      <c r="D1753" s="228">
        <v>780</v>
      </c>
      <c r="E1753" s="228">
        <v>843</v>
      </c>
      <c r="F1753" s="228">
        <v>466</v>
      </c>
      <c r="G1753" s="426">
        <v>42011</v>
      </c>
      <c r="H1753" s="228">
        <v>397</v>
      </c>
    </row>
    <row r="1754" spans="1:8" s="64" customFormat="1" ht="13">
      <c r="A1754" s="426">
        <v>42012</v>
      </c>
      <c r="B1754" s="228">
        <v>724</v>
      </c>
      <c r="C1754" s="302"/>
      <c r="D1754" s="228">
        <v>776</v>
      </c>
      <c r="E1754" s="228">
        <v>820</v>
      </c>
      <c r="F1754" s="228">
        <v>455</v>
      </c>
      <c r="G1754" s="426">
        <v>42012</v>
      </c>
      <c r="H1754" s="228">
        <v>335</v>
      </c>
    </row>
    <row r="1755" spans="1:8" s="64" customFormat="1" ht="13">
      <c r="A1755" s="426">
        <v>42013</v>
      </c>
      <c r="B1755" s="228">
        <v>709</v>
      </c>
      <c r="C1755" s="302"/>
      <c r="D1755" s="228">
        <v>764</v>
      </c>
      <c r="E1755" s="228">
        <v>800</v>
      </c>
      <c r="F1755" s="228">
        <v>446</v>
      </c>
      <c r="G1755" s="426">
        <v>42013</v>
      </c>
      <c r="H1755" s="228">
        <v>311</v>
      </c>
    </row>
    <row r="1756" spans="1:8" s="64" customFormat="1" ht="13">
      <c r="A1756" s="426">
        <v>42016</v>
      </c>
      <c r="B1756" s="228">
        <v>723</v>
      </c>
      <c r="C1756" s="302"/>
      <c r="D1756" s="228">
        <v>762</v>
      </c>
      <c r="E1756" s="228">
        <v>778</v>
      </c>
      <c r="F1756" s="228">
        <v>441</v>
      </c>
      <c r="G1756" s="426">
        <v>42016</v>
      </c>
      <c r="H1756" s="228">
        <v>373</v>
      </c>
    </row>
    <row r="1757" spans="1:8" s="64" customFormat="1" ht="13">
      <c r="A1757" s="426">
        <v>42017</v>
      </c>
      <c r="B1757" s="228">
        <v>762</v>
      </c>
      <c r="C1757" s="302"/>
      <c r="D1757" s="228">
        <v>766</v>
      </c>
      <c r="E1757" s="228">
        <v>763</v>
      </c>
      <c r="F1757" s="228">
        <v>435</v>
      </c>
      <c r="G1757" s="426">
        <v>42017</v>
      </c>
      <c r="H1757" s="228">
        <v>537</v>
      </c>
    </row>
    <row r="1758" spans="1:8" s="64" customFormat="1" ht="13">
      <c r="A1758" s="426">
        <v>42018</v>
      </c>
      <c r="B1758" s="228">
        <v>757</v>
      </c>
      <c r="C1758" s="302"/>
      <c r="D1758" s="228">
        <v>766</v>
      </c>
      <c r="E1758" s="228">
        <v>752</v>
      </c>
      <c r="F1758" s="228">
        <v>429</v>
      </c>
      <c r="G1758" s="426">
        <v>42018</v>
      </c>
      <c r="H1758" s="228">
        <v>557</v>
      </c>
    </row>
    <row r="1759" spans="1:8" s="64" customFormat="1" ht="13">
      <c r="A1759" s="426">
        <v>42019</v>
      </c>
      <c r="B1759" s="228">
        <v>749</v>
      </c>
      <c r="C1759" s="302"/>
      <c r="D1759" s="228">
        <v>766</v>
      </c>
      <c r="E1759" s="228">
        <v>735</v>
      </c>
      <c r="F1759" s="228">
        <v>425</v>
      </c>
      <c r="G1759" s="426">
        <v>42019</v>
      </c>
      <c r="H1759" s="228">
        <v>585</v>
      </c>
    </row>
    <row r="1760" spans="1:8" s="64" customFormat="1" ht="13">
      <c r="A1760" s="426">
        <v>42020</v>
      </c>
      <c r="B1760" s="228">
        <v>741</v>
      </c>
      <c r="C1760" s="302"/>
      <c r="D1760" s="228">
        <v>759</v>
      </c>
      <c r="E1760" s="228">
        <v>716</v>
      </c>
      <c r="F1760" s="228">
        <v>418</v>
      </c>
      <c r="G1760" s="426">
        <v>42020</v>
      </c>
      <c r="H1760" s="228">
        <v>620</v>
      </c>
    </row>
    <row r="1761" spans="1:8" s="64" customFormat="1" ht="13">
      <c r="A1761" s="426">
        <v>42023</v>
      </c>
      <c r="B1761" s="228">
        <v>739</v>
      </c>
      <c r="C1761" s="302"/>
      <c r="D1761" s="228">
        <v>751</v>
      </c>
      <c r="E1761" s="228">
        <v>699</v>
      </c>
      <c r="F1761" s="228">
        <v>415</v>
      </c>
      <c r="G1761" s="426">
        <v>42023</v>
      </c>
      <c r="H1761" s="228">
        <v>662</v>
      </c>
    </row>
    <row r="1762" spans="1:8" s="64" customFormat="1" ht="13">
      <c r="A1762" s="426">
        <v>42024</v>
      </c>
      <c r="B1762" s="228">
        <v>753</v>
      </c>
      <c r="C1762" s="302"/>
      <c r="D1762" s="228">
        <v>741</v>
      </c>
      <c r="E1762" s="228">
        <v>684</v>
      </c>
      <c r="F1762" s="228">
        <v>410</v>
      </c>
      <c r="G1762" s="426">
        <v>42024</v>
      </c>
      <c r="H1762" s="228">
        <v>752</v>
      </c>
    </row>
    <row r="1763" spans="1:8" s="64" customFormat="1" ht="13">
      <c r="A1763" s="426">
        <v>42025</v>
      </c>
      <c r="B1763" s="228">
        <v>770</v>
      </c>
      <c r="C1763" s="302"/>
      <c r="D1763" s="228">
        <v>725</v>
      </c>
      <c r="E1763" s="228">
        <v>673</v>
      </c>
      <c r="F1763" s="228">
        <v>402</v>
      </c>
      <c r="G1763" s="426">
        <v>42025</v>
      </c>
      <c r="H1763" s="228">
        <v>971</v>
      </c>
    </row>
    <row r="1764" spans="1:8" s="64" customFormat="1" ht="13">
      <c r="A1764" s="426">
        <v>42026</v>
      </c>
      <c r="B1764" s="228">
        <v>751</v>
      </c>
      <c r="C1764" s="302"/>
      <c r="D1764" s="228">
        <v>704</v>
      </c>
      <c r="E1764" s="228">
        <v>659</v>
      </c>
      <c r="F1764" s="228">
        <v>392</v>
      </c>
      <c r="G1764" s="426">
        <v>42026</v>
      </c>
      <c r="H1764" s="228">
        <v>965</v>
      </c>
    </row>
    <row r="1765" spans="1:8" s="64" customFormat="1" ht="13">
      <c r="A1765" s="426">
        <v>42027</v>
      </c>
      <c r="B1765" s="228">
        <v>720</v>
      </c>
      <c r="C1765" s="302"/>
      <c r="D1765" s="228">
        <v>685</v>
      </c>
      <c r="E1765" s="228">
        <v>650</v>
      </c>
      <c r="F1765" s="228">
        <v>380</v>
      </c>
      <c r="G1765" s="426">
        <v>42027</v>
      </c>
      <c r="H1765" s="228">
        <v>887</v>
      </c>
    </row>
    <row r="1766" spans="1:8" s="64" customFormat="1" ht="13">
      <c r="A1766" s="426">
        <v>42030</v>
      </c>
      <c r="B1766" s="228">
        <v>703</v>
      </c>
      <c r="C1766" s="302"/>
      <c r="D1766" s="228">
        <v>669</v>
      </c>
      <c r="E1766" s="228">
        <v>642</v>
      </c>
      <c r="F1766" s="228">
        <v>373</v>
      </c>
      <c r="G1766" s="426">
        <v>42030</v>
      </c>
      <c r="H1766" s="228">
        <v>857</v>
      </c>
    </row>
    <row r="1767" spans="1:8" s="64" customFormat="1" ht="13">
      <c r="A1767" s="426">
        <v>42031</v>
      </c>
      <c r="B1767" s="228">
        <v>688</v>
      </c>
      <c r="C1767" s="302"/>
      <c r="D1767" s="228">
        <v>648</v>
      </c>
      <c r="E1767" s="228">
        <v>632</v>
      </c>
      <c r="F1767" s="228">
        <v>364</v>
      </c>
      <c r="G1767" s="426">
        <v>42031</v>
      </c>
      <c r="H1767" s="228">
        <v>831</v>
      </c>
    </row>
    <row r="1768" spans="1:8" s="64" customFormat="1" ht="13">
      <c r="A1768" s="426">
        <v>42032</v>
      </c>
      <c r="B1768" s="228">
        <v>666</v>
      </c>
      <c r="C1768" s="302"/>
      <c r="D1768" s="228">
        <v>620</v>
      </c>
      <c r="E1768" s="228">
        <v>618</v>
      </c>
      <c r="F1768" s="228">
        <v>356</v>
      </c>
      <c r="G1768" s="426">
        <v>42032</v>
      </c>
      <c r="H1768" s="228">
        <v>785</v>
      </c>
    </row>
    <row r="1769" spans="1:8" s="64" customFormat="1" ht="13">
      <c r="A1769" s="426">
        <v>42033</v>
      </c>
      <c r="B1769" s="228">
        <v>632</v>
      </c>
      <c r="C1769" s="302"/>
      <c r="D1769" s="228">
        <v>550</v>
      </c>
      <c r="E1769" s="228">
        <v>599</v>
      </c>
      <c r="F1769" s="228">
        <v>348</v>
      </c>
      <c r="G1769" s="426">
        <v>42033</v>
      </c>
      <c r="H1769" s="228">
        <v>725</v>
      </c>
    </row>
    <row r="1770" spans="1:8" s="64" customFormat="1" ht="13">
      <c r="A1770" s="426">
        <v>42034</v>
      </c>
      <c r="B1770" s="228">
        <v>608</v>
      </c>
      <c r="C1770" s="302"/>
      <c r="D1770" s="228">
        <v>508</v>
      </c>
      <c r="E1770" s="228">
        <v>585</v>
      </c>
      <c r="F1770" s="228">
        <v>340</v>
      </c>
      <c r="G1770" s="426">
        <v>42034</v>
      </c>
      <c r="H1770" s="228">
        <v>679</v>
      </c>
    </row>
    <row r="1771" spans="1:8" s="64" customFormat="1" ht="13">
      <c r="A1771" s="426">
        <v>42037</v>
      </c>
      <c r="B1771" s="228">
        <v>590</v>
      </c>
      <c r="C1771" s="302"/>
      <c r="D1771" s="228">
        <v>480</v>
      </c>
      <c r="E1771" s="228">
        <v>567</v>
      </c>
      <c r="F1771" s="228">
        <v>332</v>
      </c>
      <c r="G1771" s="426">
        <v>42037</v>
      </c>
      <c r="H1771" s="228">
        <v>665</v>
      </c>
    </row>
    <row r="1772" spans="1:8" s="64" customFormat="1" ht="13">
      <c r="A1772" s="426">
        <v>42038</v>
      </c>
      <c r="B1772" s="228">
        <v>577</v>
      </c>
      <c r="C1772" s="302"/>
      <c r="D1772" s="228">
        <v>454</v>
      </c>
      <c r="E1772" s="228">
        <v>556</v>
      </c>
      <c r="F1772" s="228">
        <v>326</v>
      </c>
      <c r="G1772" s="426">
        <v>42038</v>
      </c>
      <c r="H1772" s="228">
        <v>663</v>
      </c>
    </row>
    <row r="1773" spans="1:8" s="64" customFormat="1" ht="13">
      <c r="A1773" s="426">
        <v>42039</v>
      </c>
      <c r="B1773" s="228">
        <v>569</v>
      </c>
      <c r="C1773" s="302"/>
      <c r="D1773" s="228">
        <v>437</v>
      </c>
      <c r="E1773" s="228">
        <v>545</v>
      </c>
      <c r="F1773" s="228">
        <v>321</v>
      </c>
      <c r="G1773" s="426">
        <v>42039</v>
      </c>
      <c r="H1773" s="228">
        <v>669</v>
      </c>
    </row>
    <row r="1774" spans="1:8" s="64" customFormat="1" ht="13">
      <c r="A1774" s="426">
        <v>42040</v>
      </c>
      <c r="B1774" s="228">
        <v>564</v>
      </c>
      <c r="C1774" s="302"/>
      <c r="D1774" s="228">
        <v>428</v>
      </c>
      <c r="E1774" s="228">
        <v>538</v>
      </c>
      <c r="F1774" s="228">
        <v>309</v>
      </c>
      <c r="G1774" s="426">
        <v>42040</v>
      </c>
      <c r="H1774" s="228">
        <v>680</v>
      </c>
    </row>
    <row r="1775" spans="1:8" s="64" customFormat="1" ht="13">
      <c r="A1775" s="426">
        <v>42041</v>
      </c>
      <c r="B1775" s="228">
        <v>559</v>
      </c>
      <c r="C1775" s="302"/>
      <c r="D1775" s="228">
        <v>430</v>
      </c>
      <c r="E1775" s="228">
        <v>530</v>
      </c>
      <c r="F1775" s="228">
        <v>301</v>
      </c>
      <c r="G1775" s="426">
        <v>42041</v>
      </c>
      <c r="H1775" s="228">
        <v>689</v>
      </c>
    </row>
    <row r="1776" spans="1:8" s="64" customFormat="1" ht="13">
      <c r="A1776" s="426">
        <v>42044</v>
      </c>
      <c r="B1776" s="228">
        <v>554</v>
      </c>
      <c r="C1776" s="302"/>
      <c r="D1776" s="228">
        <v>434</v>
      </c>
      <c r="E1776" s="228">
        <v>523</v>
      </c>
      <c r="F1776" s="228">
        <v>295</v>
      </c>
      <c r="G1776" s="426">
        <v>42044</v>
      </c>
      <c r="H1776" s="228">
        <v>687</v>
      </c>
    </row>
    <row r="1777" spans="1:8" s="64" customFormat="1" ht="13">
      <c r="A1777" s="426">
        <v>42045</v>
      </c>
      <c r="B1777" s="228">
        <v>556</v>
      </c>
      <c r="C1777" s="302"/>
      <c r="D1777" s="228">
        <v>446</v>
      </c>
      <c r="E1777" s="228">
        <v>516</v>
      </c>
      <c r="F1777" s="228">
        <v>289</v>
      </c>
      <c r="G1777" s="426">
        <v>42045</v>
      </c>
      <c r="H1777" s="228">
        <v>711</v>
      </c>
    </row>
    <row r="1778" spans="1:8" s="64" customFormat="1" ht="13">
      <c r="A1778" s="426">
        <v>42046</v>
      </c>
      <c r="B1778" s="228">
        <v>553</v>
      </c>
      <c r="C1778" s="302"/>
      <c r="D1778" s="228">
        <v>469</v>
      </c>
      <c r="E1778" s="228">
        <v>508</v>
      </c>
      <c r="F1778" s="228">
        <v>281</v>
      </c>
      <c r="G1778" s="426">
        <v>42046</v>
      </c>
      <c r="H1778" s="228">
        <v>700</v>
      </c>
    </row>
    <row r="1779" spans="1:8" s="64" customFormat="1" ht="13">
      <c r="A1779" s="426">
        <v>42047</v>
      </c>
      <c r="B1779" s="228">
        <v>540</v>
      </c>
      <c r="C1779" s="302"/>
      <c r="D1779" s="228">
        <v>489</v>
      </c>
      <c r="E1779" s="228">
        <v>496</v>
      </c>
      <c r="F1779" s="228">
        <v>273</v>
      </c>
      <c r="G1779" s="426">
        <v>42047</v>
      </c>
      <c r="H1779" s="228">
        <v>652</v>
      </c>
    </row>
    <row r="1780" spans="1:8" s="64" customFormat="1" ht="13">
      <c r="A1780" s="426">
        <v>42048</v>
      </c>
      <c r="B1780" s="228">
        <v>530</v>
      </c>
      <c r="C1780" s="302"/>
      <c r="D1780" s="228">
        <v>499</v>
      </c>
      <c r="E1780" s="228">
        <v>486</v>
      </c>
      <c r="F1780" s="228">
        <v>268</v>
      </c>
      <c r="G1780" s="426">
        <v>42048</v>
      </c>
      <c r="H1780" s="228">
        <v>630</v>
      </c>
    </row>
    <row r="1781" spans="1:8" s="64" customFormat="1" ht="13">
      <c r="A1781" s="426">
        <v>42051</v>
      </c>
      <c r="B1781" s="228">
        <v>522</v>
      </c>
      <c r="C1781" s="302"/>
      <c r="D1781" s="228">
        <v>505</v>
      </c>
      <c r="E1781" s="228">
        <v>480</v>
      </c>
      <c r="F1781" s="228">
        <v>263</v>
      </c>
      <c r="G1781" s="426">
        <v>42051</v>
      </c>
      <c r="H1781" s="228">
        <v>614</v>
      </c>
    </row>
    <row r="1782" spans="1:8" s="64" customFormat="1" ht="13">
      <c r="A1782" s="426">
        <v>42052</v>
      </c>
      <c r="B1782" s="228">
        <v>516</v>
      </c>
      <c r="C1782" s="302"/>
      <c r="D1782" s="228">
        <v>508</v>
      </c>
      <c r="E1782" s="228">
        <v>480</v>
      </c>
      <c r="F1782" s="228">
        <v>261</v>
      </c>
      <c r="G1782" s="426">
        <v>42052</v>
      </c>
      <c r="H1782" s="228">
        <v>589</v>
      </c>
    </row>
    <row r="1783" spans="1:8" s="64" customFormat="1" ht="13">
      <c r="A1783" s="426">
        <v>42053</v>
      </c>
      <c r="B1783" s="228">
        <v>509</v>
      </c>
      <c r="C1783" s="302"/>
      <c r="D1783" s="228">
        <v>514</v>
      </c>
      <c r="E1783" s="228">
        <v>478</v>
      </c>
      <c r="F1783" s="228">
        <v>260</v>
      </c>
      <c r="G1783" s="426">
        <v>42053</v>
      </c>
      <c r="H1783" s="228">
        <v>564</v>
      </c>
    </row>
    <row r="1784" spans="1:8" s="64" customFormat="1" ht="13">
      <c r="A1784" s="426">
        <v>42054</v>
      </c>
      <c r="B1784" s="228">
        <v>511</v>
      </c>
      <c r="C1784" s="302"/>
      <c r="D1784" s="228">
        <v>516</v>
      </c>
      <c r="E1784" s="228">
        <v>483</v>
      </c>
      <c r="F1784" s="228">
        <v>267</v>
      </c>
      <c r="G1784" s="426">
        <v>42054</v>
      </c>
      <c r="H1784" s="228">
        <v>539</v>
      </c>
    </row>
    <row r="1785" spans="1:8" s="64" customFormat="1" ht="13">
      <c r="A1785" s="426">
        <v>42055</v>
      </c>
      <c r="B1785" s="228">
        <v>513</v>
      </c>
      <c r="C1785" s="302"/>
      <c r="D1785" s="228">
        <v>514</v>
      </c>
      <c r="E1785" s="228">
        <v>490</v>
      </c>
      <c r="F1785" s="228">
        <v>270</v>
      </c>
      <c r="G1785" s="426">
        <v>42055</v>
      </c>
      <c r="H1785" s="228">
        <v>542</v>
      </c>
    </row>
    <row r="1786" spans="1:8" s="64" customFormat="1" ht="13">
      <c r="A1786" s="426">
        <v>42058</v>
      </c>
      <c r="B1786" s="228">
        <v>512</v>
      </c>
      <c r="C1786" s="302"/>
      <c r="D1786" s="228">
        <v>512</v>
      </c>
      <c r="E1786" s="228">
        <v>492</v>
      </c>
      <c r="F1786" s="228">
        <v>266</v>
      </c>
      <c r="G1786" s="426">
        <v>42058</v>
      </c>
      <c r="H1786" s="228">
        <v>543</v>
      </c>
    </row>
    <row r="1787" spans="1:8" s="64" customFormat="1" ht="13">
      <c r="A1787" s="426">
        <v>42059</v>
      </c>
      <c r="B1787" s="228">
        <v>516</v>
      </c>
      <c r="C1787" s="302"/>
      <c r="D1787" s="228">
        <v>514</v>
      </c>
      <c r="E1787" s="228">
        <v>490</v>
      </c>
      <c r="F1787" s="228">
        <v>274</v>
      </c>
      <c r="G1787" s="426">
        <v>42059</v>
      </c>
      <c r="H1787" s="228">
        <v>534</v>
      </c>
    </row>
    <row r="1788" spans="1:8" s="64" customFormat="1" ht="13">
      <c r="A1788" s="426">
        <v>42060</v>
      </c>
      <c r="B1788" s="228">
        <v>524</v>
      </c>
      <c r="C1788" s="302"/>
      <c r="D1788" s="228">
        <v>519</v>
      </c>
      <c r="E1788" s="228">
        <v>496</v>
      </c>
      <c r="F1788" s="228">
        <v>289</v>
      </c>
      <c r="G1788" s="426">
        <v>42060</v>
      </c>
      <c r="H1788" s="228">
        <v>529</v>
      </c>
    </row>
    <row r="1789" spans="1:8" s="64" customFormat="1" ht="13">
      <c r="A1789" s="426">
        <v>42061</v>
      </c>
      <c r="B1789" s="228">
        <v>533</v>
      </c>
      <c r="C1789" s="302"/>
      <c r="D1789" s="228">
        <v>531</v>
      </c>
      <c r="E1789" s="228">
        <v>506</v>
      </c>
      <c r="F1789" s="228">
        <v>300</v>
      </c>
      <c r="G1789" s="426">
        <v>42061</v>
      </c>
      <c r="H1789" s="228">
        <v>525</v>
      </c>
    </row>
    <row r="1790" spans="1:8" s="64" customFormat="1" ht="13">
      <c r="A1790" s="426">
        <v>42062</v>
      </c>
      <c r="B1790" s="228">
        <v>540</v>
      </c>
      <c r="C1790" s="302"/>
      <c r="D1790" s="228">
        <v>540</v>
      </c>
      <c r="E1790" s="228">
        <v>515</v>
      </c>
      <c r="F1790" s="228">
        <v>308</v>
      </c>
      <c r="G1790" s="426">
        <v>42062</v>
      </c>
      <c r="H1790" s="228">
        <v>521</v>
      </c>
    </row>
    <row r="1791" spans="1:8" s="64" customFormat="1" ht="13">
      <c r="A1791" s="426">
        <v>42065</v>
      </c>
      <c r="B1791" s="228">
        <v>548</v>
      </c>
      <c r="C1791" s="302"/>
      <c r="D1791" s="228">
        <v>551</v>
      </c>
      <c r="E1791" s="228">
        <v>528</v>
      </c>
      <c r="F1791" s="228">
        <v>318</v>
      </c>
      <c r="G1791" s="426">
        <v>42065</v>
      </c>
      <c r="H1791" s="228">
        <v>516</v>
      </c>
    </row>
    <row r="1792" spans="1:8" s="64" customFormat="1" ht="13">
      <c r="A1792" s="426">
        <v>42066</v>
      </c>
      <c r="B1792" s="228">
        <v>553</v>
      </c>
      <c r="C1792" s="302"/>
      <c r="D1792" s="228">
        <v>564</v>
      </c>
      <c r="E1792" s="228">
        <v>541</v>
      </c>
      <c r="F1792" s="228">
        <v>327</v>
      </c>
      <c r="G1792" s="426">
        <v>42066</v>
      </c>
      <c r="H1792" s="228">
        <v>490</v>
      </c>
    </row>
    <row r="1793" spans="1:8" s="64" customFormat="1" ht="13">
      <c r="A1793" s="426">
        <v>42067</v>
      </c>
      <c r="B1793" s="228">
        <v>559</v>
      </c>
      <c r="C1793" s="302"/>
      <c r="D1793" s="228">
        <v>576</v>
      </c>
      <c r="E1793" s="228">
        <v>550</v>
      </c>
      <c r="F1793" s="228">
        <v>338</v>
      </c>
      <c r="G1793" s="426">
        <v>42067</v>
      </c>
      <c r="H1793" s="228">
        <v>478</v>
      </c>
    </row>
    <row r="1794" spans="1:8" s="64" customFormat="1" ht="13">
      <c r="A1794" s="426">
        <v>42068</v>
      </c>
      <c r="B1794" s="228">
        <v>561</v>
      </c>
      <c r="C1794" s="302"/>
      <c r="D1794" s="228">
        <v>583</v>
      </c>
      <c r="E1794" s="228">
        <v>560</v>
      </c>
      <c r="F1794" s="228">
        <v>348</v>
      </c>
      <c r="G1794" s="426">
        <v>42068</v>
      </c>
      <c r="H1794" s="228">
        <v>464</v>
      </c>
    </row>
    <row r="1795" spans="1:8" s="64" customFormat="1" ht="13">
      <c r="A1795" s="426">
        <v>42069</v>
      </c>
      <c r="B1795" s="228">
        <v>565</v>
      </c>
      <c r="C1795" s="302"/>
      <c r="D1795" s="228">
        <v>587</v>
      </c>
      <c r="E1795" s="228">
        <v>566</v>
      </c>
      <c r="F1795" s="228">
        <v>352</v>
      </c>
      <c r="G1795" s="426">
        <v>42069</v>
      </c>
      <c r="H1795" s="228">
        <v>470</v>
      </c>
    </row>
    <row r="1796" spans="1:8" s="64" customFormat="1" ht="13">
      <c r="A1796" s="426">
        <v>42072</v>
      </c>
      <c r="B1796" s="228">
        <v>568</v>
      </c>
      <c r="C1796" s="302"/>
      <c r="D1796" s="228">
        <v>590</v>
      </c>
      <c r="E1796" s="228">
        <v>573</v>
      </c>
      <c r="F1796" s="228">
        <v>356</v>
      </c>
      <c r="G1796" s="426">
        <v>42072</v>
      </c>
      <c r="H1796" s="228">
        <v>468</v>
      </c>
    </row>
    <row r="1797" spans="1:8" s="64" customFormat="1" ht="13">
      <c r="A1797" s="426">
        <v>42073</v>
      </c>
      <c r="B1797" s="228">
        <v>568</v>
      </c>
      <c r="C1797" s="302"/>
      <c r="D1797" s="228">
        <v>591</v>
      </c>
      <c r="E1797" s="228">
        <v>580</v>
      </c>
      <c r="F1797" s="228">
        <v>357</v>
      </c>
      <c r="G1797" s="426">
        <v>42073</v>
      </c>
      <c r="H1797" s="228">
        <v>457</v>
      </c>
    </row>
    <row r="1798" spans="1:8" s="64" customFormat="1" ht="13">
      <c r="A1798" s="426">
        <v>42074</v>
      </c>
      <c r="B1798" s="228">
        <v>565</v>
      </c>
      <c r="C1798" s="302"/>
      <c r="D1798" s="228">
        <v>588</v>
      </c>
      <c r="E1798" s="228">
        <v>589</v>
      </c>
      <c r="F1798" s="228">
        <v>361</v>
      </c>
      <c r="G1798" s="426">
        <v>42074</v>
      </c>
      <c r="H1798" s="228">
        <v>431</v>
      </c>
    </row>
    <row r="1799" spans="1:8" s="64" customFormat="1" ht="13">
      <c r="A1799" s="426">
        <v>42075</v>
      </c>
      <c r="B1799" s="228">
        <v>560</v>
      </c>
      <c r="C1799" s="302"/>
      <c r="D1799" s="228">
        <v>586</v>
      </c>
      <c r="E1799" s="228">
        <v>596</v>
      </c>
      <c r="F1799" s="228">
        <v>364</v>
      </c>
      <c r="G1799" s="426">
        <v>42075</v>
      </c>
      <c r="H1799" s="228">
        <v>394</v>
      </c>
    </row>
    <row r="1800" spans="1:8" s="64" customFormat="1" ht="13">
      <c r="A1800" s="426">
        <v>42076</v>
      </c>
      <c r="B1800" s="228">
        <v>562</v>
      </c>
      <c r="C1800" s="302"/>
      <c r="D1800" s="228">
        <v>585</v>
      </c>
      <c r="E1800" s="228">
        <v>606</v>
      </c>
      <c r="F1800" s="228">
        <v>368</v>
      </c>
      <c r="G1800" s="426">
        <v>42076</v>
      </c>
      <c r="H1800" s="228">
        <v>378</v>
      </c>
    </row>
    <row r="1801" spans="1:8" s="64" customFormat="1" ht="13">
      <c r="A1801" s="426">
        <v>42079</v>
      </c>
      <c r="B1801" s="228">
        <v>564</v>
      </c>
      <c r="C1801" s="302"/>
      <c r="D1801" s="228">
        <v>588</v>
      </c>
      <c r="E1801" s="228">
        <v>611</v>
      </c>
      <c r="F1801" s="228">
        <v>370</v>
      </c>
      <c r="G1801" s="426">
        <v>42079</v>
      </c>
      <c r="H1801" s="228">
        <v>372</v>
      </c>
    </row>
    <row r="1802" spans="1:8" s="64" customFormat="1" ht="13">
      <c r="A1802" s="426">
        <v>42080</v>
      </c>
      <c r="B1802" s="228">
        <v>568</v>
      </c>
      <c r="C1802" s="302"/>
      <c r="D1802" s="228">
        <v>595</v>
      </c>
      <c r="E1802" s="228">
        <v>616</v>
      </c>
      <c r="F1802" s="228">
        <v>375</v>
      </c>
      <c r="G1802" s="426">
        <v>42080</v>
      </c>
      <c r="H1802" s="228">
        <v>366</v>
      </c>
    </row>
    <row r="1803" spans="1:8" s="64" customFormat="1" ht="13">
      <c r="A1803" s="426">
        <v>42081</v>
      </c>
      <c r="B1803" s="228">
        <v>571</v>
      </c>
      <c r="C1803" s="302"/>
      <c r="D1803" s="228">
        <v>604</v>
      </c>
      <c r="E1803" s="228">
        <v>623</v>
      </c>
      <c r="F1803" s="228">
        <v>378</v>
      </c>
      <c r="G1803" s="426">
        <v>42081</v>
      </c>
      <c r="H1803" s="228">
        <v>357</v>
      </c>
    </row>
    <row r="1804" spans="1:8" s="64" customFormat="1" ht="13">
      <c r="A1804" s="426">
        <v>42082</v>
      </c>
      <c r="B1804" s="228">
        <v>584</v>
      </c>
      <c r="C1804" s="302"/>
      <c r="D1804" s="228">
        <v>613</v>
      </c>
      <c r="E1804" s="228">
        <v>627</v>
      </c>
      <c r="F1804" s="228">
        <v>383</v>
      </c>
      <c r="G1804" s="426">
        <v>42082</v>
      </c>
      <c r="H1804" s="228">
        <v>407</v>
      </c>
    </row>
    <row r="1805" spans="1:8" s="64" customFormat="1" ht="13">
      <c r="A1805" s="429">
        <v>42083</v>
      </c>
      <c r="B1805" s="228">
        <v>591</v>
      </c>
      <c r="C1805" s="302"/>
      <c r="D1805" s="228">
        <v>617</v>
      </c>
      <c r="E1805" s="228">
        <v>635</v>
      </c>
      <c r="F1805" s="228">
        <v>384</v>
      </c>
      <c r="G1805" s="426">
        <v>42083</v>
      </c>
      <c r="H1805" s="228">
        <v>423</v>
      </c>
    </row>
    <row r="1806" spans="1:8" ht="13">
      <c r="A1806" s="430">
        <v>42086</v>
      </c>
      <c r="B1806" s="304">
        <v>594</v>
      </c>
      <c r="C1806" s="302"/>
      <c r="D1806" s="304">
        <v>617</v>
      </c>
      <c r="E1806" s="304">
        <v>640</v>
      </c>
      <c r="F1806" s="304">
        <v>386</v>
      </c>
      <c r="G1806" s="430">
        <v>42086</v>
      </c>
      <c r="H1806" s="304">
        <v>435</v>
      </c>
    </row>
    <row r="1807" spans="1:8" ht="13">
      <c r="A1807" s="430">
        <v>42087</v>
      </c>
      <c r="B1807" s="304">
        <v>597</v>
      </c>
      <c r="C1807" s="302"/>
      <c r="D1807" s="304">
        <v>609</v>
      </c>
      <c r="E1807" s="304">
        <v>645</v>
      </c>
      <c r="F1807" s="304">
        <v>388</v>
      </c>
      <c r="G1807" s="430">
        <v>42087</v>
      </c>
      <c r="H1807" s="304">
        <v>448</v>
      </c>
    </row>
    <row r="1808" spans="1:8" ht="13">
      <c r="A1808" s="430">
        <v>42088</v>
      </c>
      <c r="B1808" s="304">
        <v>598</v>
      </c>
      <c r="C1808" s="302"/>
      <c r="D1808" s="304">
        <v>602</v>
      </c>
      <c r="E1808" s="304">
        <v>648</v>
      </c>
      <c r="F1808" s="304">
        <v>390</v>
      </c>
      <c r="G1808" s="430">
        <v>42088</v>
      </c>
      <c r="H1808" s="304">
        <v>455</v>
      </c>
    </row>
    <row r="1809" spans="1:8" ht="13">
      <c r="A1809" s="430">
        <v>42089</v>
      </c>
      <c r="B1809" s="304">
        <v>598</v>
      </c>
      <c r="C1809" s="302"/>
      <c r="D1809" s="304">
        <v>599</v>
      </c>
      <c r="E1809" s="304">
        <v>648</v>
      </c>
      <c r="F1809" s="304">
        <v>390</v>
      </c>
      <c r="G1809" s="430">
        <v>42089</v>
      </c>
      <c r="H1809" s="304">
        <v>456</v>
      </c>
    </row>
    <row r="1810" spans="1:8" ht="13">
      <c r="A1810" s="430">
        <v>42090</v>
      </c>
      <c r="B1810" s="304">
        <v>596</v>
      </c>
      <c r="C1810" s="302"/>
      <c r="D1810" s="304">
        <v>597</v>
      </c>
      <c r="E1810" s="304">
        <v>647</v>
      </c>
      <c r="F1810" s="304">
        <v>390</v>
      </c>
      <c r="G1810" s="430">
        <v>42090</v>
      </c>
      <c r="H1810" s="304">
        <v>456</v>
      </c>
    </row>
    <row r="1811" spans="1:8" ht="13">
      <c r="A1811" s="430">
        <v>42093</v>
      </c>
      <c r="B1811" s="304">
        <v>599</v>
      </c>
      <c r="C1811" s="302"/>
      <c r="D1811" s="304">
        <v>600</v>
      </c>
      <c r="E1811" s="304">
        <v>649</v>
      </c>
      <c r="F1811" s="304">
        <v>393</v>
      </c>
      <c r="G1811" s="430">
        <v>42093</v>
      </c>
      <c r="H1811" s="304">
        <v>460</v>
      </c>
    </row>
    <row r="1812" spans="1:8" ht="13">
      <c r="A1812" s="430">
        <v>42094</v>
      </c>
      <c r="B1812" s="304">
        <v>602</v>
      </c>
      <c r="C1812" s="302"/>
      <c r="D1812" s="304">
        <v>598</v>
      </c>
      <c r="E1812" s="304">
        <v>650</v>
      </c>
      <c r="F1812" s="304">
        <v>392</v>
      </c>
      <c r="G1812" s="430">
        <v>42094</v>
      </c>
      <c r="H1812" s="304">
        <v>475</v>
      </c>
    </row>
    <row r="1813" spans="1:8" ht="13">
      <c r="A1813" s="430">
        <v>42095</v>
      </c>
      <c r="B1813" s="304">
        <v>596</v>
      </c>
      <c r="C1813" s="302"/>
      <c r="D1813" s="304">
        <v>596</v>
      </c>
      <c r="E1813" s="304">
        <v>646</v>
      </c>
      <c r="F1813" s="304">
        <v>389</v>
      </c>
      <c r="G1813" s="430">
        <v>42095</v>
      </c>
      <c r="H1813" s="304">
        <v>463</v>
      </c>
    </row>
    <row r="1814" spans="1:8" ht="13">
      <c r="A1814" s="430">
        <v>42096</v>
      </c>
      <c r="B1814" s="304">
        <v>588</v>
      </c>
      <c r="C1814" s="302"/>
      <c r="D1814" s="304">
        <v>589</v>
      </c>
      <c r="E1814" s="304">
        <v>636</v>
      </c>
      <c r="F1814" s="304">
        <v>386</v>
      </c>
      <c r="G1814" s="430">
        <v>42096</v>
      </c>
      <c r="H1814" s="304">
        <v>454</v>
      </c>
    </row>
    <row r="1815" spans="1:8" ht="13">
      <c r="A1815" s="430">
        <v>42101</v>
      </c>
      <c r="B1815" s="304">
        <v>583</v>
      </c>
      <c r="C1815" s="302"/>
      <c r="D1815" s="304">
        <v>584</v>
      </c>
      <c r="E1815" s="304">
        <v>631</v>
      </c>
      <c r="F1815" s="304">
        <v>385</v>
      </c>
      <c r="G1815" s="430">
        <v>42101</v>
      </c>
      <c r="H1815" s="304">
        <v>448</v>
      </c>
    </row>
    <row r="1816" spans="1:8" ht="13">
      <c r="A1816" s="430">
        <v>42102</v>
      </c>
      <c r="B1816" s="304">
        <v>580</v>
      </c>
      <c r="C1816" s="302"/>
      <c r="D1816" s="304">
        <v>585</v>
      </c>
      <c r="E1816" s="304">
        <v>624</v>
      </c>
      <c r="F1816" s="304">
        <v>382</v>
      </c>
      <c r="G1816" s="430">
        <v>42102</v>
      </c>
      <c r="H1816" s="304">
        <v>450</v>
      </c>
    </row>
    <row r="1817" spans="1:8" ht="13">
      <c r="A1817" s="430">
        <v>42103</v>
      </c>
      <c r="B1817" s="304">
        <v>580</v>
      </c>
      <c r="C1817" s="302"/>
      <c r="D1817" s="304">
        <v>591</v>
      </c>
      <c r="E1817" s="304">
        <v>617</v>
      </c>
      <c r="F1817" s="304">
        <v>379</v>
      </c>
      <c r="G1817" s="430">
        <v>42103</v>
      </c>
      <c r="H1817" s="304">
        <v>461</v>
      </c>
    </row>
    <row r="1818" spans="1:8" ht="13">
      <c r="A1818" s="430">
        <v>42104</v>
      </c>
      <c r="B1818" s="304">
        <v>580</v>
      </c>
      <c r="C1818" s="302"/>
      <c r="D1818" s="304">
        <v>600</v>
      </c>
      <c r="E1818" s="304">
        <v>613</v>
      </c>
      <c r="F1818" s="304">
        <v>373</v>
      </c>
      <c r="G1818" s="430">
        <v>42104</v>
      </c>
      <c r="H1818" s="304">
        <v>466</v>
      </c>
    </row>
    <row r="1819" spans="1:8" ht="13">
      <c r="A1819" s="430">
        <v>42107</v>
      </c>
      <c r="B1819" s="304">
        <v>578</v>
      </c>
      <c r="C1819" s="302"/>
      <c r="D1819" s="304">
        <v>609</v>
      </c>
      <c r="E1819" s="304">
        <v>609</v>
      </c>
      <c r="F1819" s="304">
        <v>369</v>
      </c>
      <c r="G1819" s="430">
        <v>42107</v>
      </c>
      <c r="H1819" s="304">
        <v>460</v>
      </c>
    </row>
    <row r="1820" spans="1:8" ht="13">
      <c r="A1820" s="430">
        <v>42108</v>
      </c>
      <c r="B1820" s="304">
        <v>581</v>
      </c>
      <c r="C1820" s="302"/>
      <c r="D1820" s="304">
        <v>619</v>
      </c>
      <c r="E1820" s="304">
        <v>608</v>
      </c>
      <c r="F1820" s="304">
        <v>366</v>
      </c>
      <c r="G1820" s="430">
        <v>42108</v>
      </c>
      <c r="H1820" s="304">
        <v>470</v>
      </c>
    </row>
    <row r="1821" spans="1:8" ht="13">
      <c r="A1821" s="430">
        <v>42109</v>
      </c>
      <c r="B1821" s="304">
        <v>586</v>
      </c>
      <c r="C1821" s="302"/>
      <c r="D1821" s="304">
        <v>626</v>
      </c>
      <c r="E1821" s="304">
        <v>608</v>
      </c>
      <c r="F1821" s="304">
        <v>362</v>
      </c>
      <c r="G1821" s="430">
        <v>42109</v>
      </c>
      <c r="H1821" s="304">
        <v>494</v>
      </c>
    </row>
    <row r="1822" spans="1:8" ht="13">
      <c r="A1822" s="430">
        <v>42110</v>
      </c>
      <c r="B1822" s="304">
        <v>593</v>
      </c>
      <c r="C1822" s="302"/>
      <c r="D1822" s="304">
        <v>636</v>
      </c>
      <c r="E1822" s="304">
        <v>612</v>
      </c>
      <c r="F1822" s="304">
        <v>360</v>
      </c>
      <c r="G1822" s="430">
        <v>42110</v>
      </c>
      <c r="H1822" s="304">
        <v>521</v>
      </c>
    </row>
    <row r="1823" spans="1:8" ht="13">
      <c r="A1823" s="430">
        <v>42111</v>
      </c>
      <c r="B1823" s="304">
        <v>597</v>
      </c>
      <c r="C1823" s="302"/>
      <c r="D1823" s="304">
        <v>642</v>
      </c>
      <c r="E1823" s="304">
        <v>619</v>
      </c>
      <c r="F1823" s="304">
        <v>358</v>
      </c>
      <c r="G1823" s="430">
        <v>42111</v>
      </c>
      <c r="H1823" s="304">
        <v>532</v>
      </c>
    </row>
    <row r="1824" spans="1:8" ht="13">
      <c r="A1824" s="430">
        <v>42114</v>
      </c>
      <c r="B1824" s="304">
        <v>598</v>
      </c>
      <c r="C1824" s="302"/>
      <c r="D1824" s="304">
        <v>646</v>
      </c>
      <c r="E1824" s="304">
        <v>618</v>
      </c>
      <c r="F1824" s="304">
        <v>357</v>
      </c>
      <c r="G1824" s="430">
        <v>42114</v>
      </c>
      <c r="H1824" s="304">
        <v>537</v>
      </c>
    </row>
    <row r="1825" spans="1:8" ht="13">
      <c r="A1825" s="430">
        <v>42115</v>
      </c>
      <c r="B1825" s="304">
        <v>601</v>
      </c>
      <c r="C1825" s="302"/>
      <c r="D1825" s="304">
        <v>659</v>
      </c>
      <c r="E1825" s="304">
        <v>619</v>
      </c>
      <c r="F1825" s="304">
        <v>355</v>
      </c>
      <c r="G1825" s="430">
        <v>42115</v>
      </c>
      <c r="H1825" s="304">
        <v>549</v>
      </c>
    </row>
    <row r="1826" spans="1:8" ht="13">
      <c r="A1826" s="430">
        <v>42116</v>
      </c>
      <c r="B1826" s="304">
        <v>600</v>
      </c>
      <c r="C1826" s="302"/>
      <c r="D1826" s="304">
        <v>669</v>
      </c>
      <c r="E1826" s="304">
        <v>620</v>
      </c>
      <c r="F1826" s="304">
        <v>355</v>
      </c>
      <c r="G1826" s="430">
        <v>42116</v>
      </c>
      <c r="H1826" s="304">
        <v>544</v>
      </c>
    </row>
    <row r="1827" spans="1:8" ht="13">
      <c r="A1827" s="430">
        <v>42117</v>
      </c>
      <c r="B1827" s="304">
        <v>599</v>
      </c>
      <c r="C1827" s="302"/>
      <c r="D1827" s="304">
        <v>680</v>
      </c>
      <c r="E1827" s="304">
        <v>621</v>
      </c>
      <c r="F1827" s="304">
        <v>351</v>
      </c>
      <c r="G1827" s="430">
        <v>42117</v>
      </c>
      <c r="H1827" s="304">
        <v>543</v>
      </c>
    </row>
    <row r="1828" spans="1:8" ht="13">
      <c r="A1828" s="430">
        <v>42118</v>
      </c>
      <c r="B1828" s="304">
        <v>600</v>
      </c>
      <c r="C1828" s="302"/>
      <c r="D1828" s="304">
        <v>685</v>
      </c>
      <c r="E1828" s="304">
        <v>624</v>
      </c>
      <c r="F1828" s="304">
        <v>348</v>
      </c>
      <c r="G1828" s="430">
        <v>42118</v>
      </c>
      <c r="H1828" s="304">
        <v>545</v>
      </c>
    </row>
    <row r="1829" spans="1:8" ht="13">
      <c r="A1829" s="430">
        <v>42121</v>
      </c>
      <c r="B1829" s="304">
        <v>600</v>
      </c>
      <c r="C1829" s="302"/>
      <c r="D1829" s="304">
        <v>687</v>
      </c>
      <c r="E1829" s="304">
        <v>626</v>
      </c>
      <c r="F1829" s="304">
        <v>347</v>
      </c>
      <c r="G1829" s="430">
        <v>42121</v>
      </c>
      <c r="H1829" s="304">
        <v>546</v>
      </c>
    </row>
    <row r="1830" spans="1:8" ht="13">
      <c r="A1830" s="430">
        <v>42122</v>
      </c>
      <c r="B1830" s="304">
        <v>601</v>
      </c>
      <c r="C1830" s="302"/>
      <c r="D1830" s="304">
        <v>685</v>
      </c>
      <c r="E1830" s="304">
        <v>628</v>
      </c>
      <c r="F1830" s="304">
        <v>346</v>
      </c>
      <c r="G1830" s="430">
        <v>42122</v>
      </c>
      <c r="H1830" s="304">
        <v>551</v>
      </c>
    </row>
    <row r="1831" spans="1:8" ht="13">
      <c r="A1831" s="430">
        <v>42123</v>
      </c>
      <c r="B1831" s="304">
        <v>595</v>
      </c>
      <c r="C1831" s="302"/>
      <c r="D1831" s="304">
        <v>673</v>
      </c>
      <c r="E1831" s="304">
        <v>627</v>
      </c>
      <c r="F1831" s="304">
        <v>345</v>
      </c>
      <c r="G1831" s="430">
        <v>42123</v>
      </c>
      <c r="H1831" s="304">
        <v>558</v>
      </c>
    </row>
    <row r="1832" spans="1:8" ht="13">
      <c r="A1832" s="430">
        <v>42124</v>
      </c>
      <c r="B1832" s="304">
        <v>591</v>
      </c>
      <c r="C1832" s="302"/>
      <c r="D1832" s="304">
        <v>658</v>
      </c>
      <c r="E1832" s="304">
        <v>625</v>
      </c>
      <c r="F1832" s="304">
        <v>343</v>
      </c>
      <c r="G1832" s="430">
        <v>42124</v>
      </c>
      <c r="H1832" s="304">
        <v>565</v>
      </c>
    </row>
    <row r="1833" spans="1:8" ht="13">
      <c r="A1833" s="430">
        <v>42125</v>
      </c>
      <c r="B1833" s="304">
        <v>587</v>
      </c>
      <c r="C1833" s="302"/>
      <c r="D1833" s="304">
        <v>647</v>
      </c>
      <c r="E1833" s="304">
        <v>621</v>
      </c>
      <c r="F1833" s="304">
        <v>340</v>
      </c>
      <c r="G1833" s="430">
        <v>42125</v>
      </c>
      <c r="H1833" s="304">
        <v>574</v>
      </c>
    </row>
    <row r="1834" spans="1:8" ht="13">
      <c r="A1834" s="430">
        <v>42129</v>
      </c>
      <c r="B1834" s="304">
        <v>580</v>
      </c>
      <c r="C1834" s="302"/>
      <c r="D1834" s="304">
        <v>633</v>
      </c>
      <c r="E1834" s="304">
        <v>618</v>
      </c>
      <c r="F1834" s="304">
        <v>335</v>
      </c>
      <c r="G1834" s="430">
        <v>42129</v>
      </c>
      <c r="H1834" s="304">
        <v>571</v>
      </c>
    </row>
    <row r="1835" spans="1:8" ht="13">
      <c r="A1835" s="430">
        <v>42130</v>
      </c>
      <c r="B1835" s="304">
        <v>575</v>
      </c>
      <c r="C1835" s="302"/>
      <c r="D1835" s="304">
        <v>618</v>
      </c>
      <c r="E1835" s="304">
        <v>618</v>
      </c>
      <c r="F1835" s="304">
        <v>332</v>
      </c>
      <c r="G1835" s="430">
        <v>42130</v>
      </c>
      <c r="H1835" s="304">
        <v>574</v>
      </c>
    </row>
    <row r="1836" spans="1:8" ht="13">
      <c r="A1836" s="430">
        <v>42131</v>
      </c>
      <c r="B1836" s="304">
        <v>573</v>
      </c>
      <c r="C1836" s="302"/>
      <c r="D1836" s="304">
        <v>603</v>
      </c>
      <c r="E1836" s="304">
        <v>618</v>
      </c>
      <c r="F1836" s="304">
        <v>331</v>
      </c>
      <c r="G1836" s="430">
        <v>42131</v>
      </c>
      <c r="H1836" s="304">
        <v>594</v>
      </c>
    </row>
    <row r="1837" spans="1:8" ht="13">
      <c r="A1837" s="430">
        <v>42132</v>
      </c>
      <c r="B1837" s="304">
        <v>574</v>
      </c>
      <c r="C1837" s="302"/>
      <c r="D1837" s="304">
        <v>594</v>
      </c>
      <c r="E1837" s="304">
        <v>618</v>
      </c>
      <c r="F1837" s="304">
        <v>329</v>
      </c>
      <c r="G1837" s="430">
        <v>42132</v>
      </c>
      <c r="H1837" s="304">
        <v>616</v>
      </c>
    </row>
    <row r="1838" spans="1:8" ht="13">
      <c r="A1838" s="430">
        <v>42135</v>
      </c>
      <c r="B1838" s="304">
        <v>578</v>
      </c>
      <c r="C1838" s="302"/>
      <c r="D1838" s="304">
        <v>586</v>
      </c>
      <c r="E1838" s="304">
        <v>617</v>
      </c>
      <c r="F1838" s="304">
        <v>328</v>
      </c>
      <c r="G1838" s="430">
        <v>42135</v>
      </c>
      <c r="H1838" s="304">
        <v>660</v>
      </c>
    </row>
    <row r="1839" spans="1:8" ht="13">
      <c r="A1839" s="430">
        <v>42136</v>
      </c>
      <c r="B1839" s="304">
        <v>589</v>
      </c>
      <c r="C1839" s="302"/>
      <c r="D1839" s="304">
        <v>583</v>
      </c>
      <c r="E1839" s="304">
        <v>619</v>
      </c>
      <c r="F1839" s="304">
        <v>327</v>
      </c>
      <c r="G1839" s="430">
        <v>42136</v>
      </c>
      <c r="H1839" s="304">
        <v>731</v>
      </c>
    </row>
    <row r="1840" spans="1:8" ht="13">
      <c r="A1840" s="430">
        <v>42137</v>
      </c>
      <c r="B1840" s="304">
        <v>634</v>
      </c>
      <c r="C1840" s="302"/>
      <c r="D1840" s="304">
        <v>584</v>
      </c>
      <c r="E1840" s="304">
        <v>624</v>
      </c>
      <c r="F1840" s="304">
        <v>326</v>
      </c>
      <c r="G1840" s="430">
        <v>42137</v>
      </c>
      <c r="H1840" s="304">
        <v>942</v>
      </c>
    </row>
    <row r="1841" spans="1:12" ht="13">
      <c r="A1841" s="430">
        <v>42138</v>
      </c>
      <c r="B1841" s="304">
        <v>637</v>
      </c>
      <c r="C1841" s="302"/>
      <c r="D1841" s="304">
        <v>580</v>
      </c>
      <c r="E1841" s="304">
        <v>626</v>
      </c>
      <c r="F1841" s="304">
        <v>326</v>
      </c>
      <c r="G1841" s="430">
        <v>42138</v>
      </c>
      <c r="H1841" s="304">
        <v>972</v>
      </c>
    </row>
    <row r="1842" spans="1:12" ht="13">
      <c r="A1842" s="430">
        <v>42139</v>
      </c>
      <c r="B1842" s="304">
        <v>634</v>
      </c>
      <c r="C1842" s="302"/>
      <c r="D1842" s="304">
        <v>579</v>
      </c>
      <c r="E1842" s="304">
        <v>628</v>
      </c>
      <c r="F1842" s="304">
        <v>327</v>
      </c>
      <c r="G1842" s="430">
        <v>42139</v>
      </c>
      <c r="H1842" s="304">
        <v>954</v>
      </c>
    </row>
    <row r="1843" spans="1:12" ht="13">
      <c r="A1843" s="430">
        <v>42142</v>
      </c>
      <c r="B1843" s="304">
        <v>630</v>
      </c>
      <c r="C1843" s="302"/>
      <c r="D1843" s="304">
        <v>578</v>
      </c>
      <c r="E1843" s="304">
        <v>626</v>
      </c>
      <c r="F1843" s="304">
        <v>326</v>
      </c>
      <c r="G1843" s="430">
        <v>42142</v>
      </c>
      <c r="H1843" s="304">
        <v>950</v>
      </c>
    </row>
    <row r="1844" spans="1:12" ht="13">
      <c r="A1844" s="430">
        <v>42143</v>
      </c>
      <c r="B1844" s="304">
        <v>620</v>
      </c>
      <c r="C1844" s="302"/>
      <c r="D1844" s="304">
        <v>574</v>
      </c>
      <c r="E1844" s="304">
        <v>625</v>
      </c>
      <c r="F1844" s="304">
        <v>325</v>
      </c>
      <c r="G1844" s="430">
        <v>42143</v>
      </c>
      <c r="H1844" s="304">
        <v>923</v>
      </c>
    </row>
    <row r="1845" spans="1:12" ht="13">
      <c r="A1845" s="430">
        <v>42144</v>
      </c>
      <c r="B1845" s="304">
        <v>606</v>
      </c>
      <c r="C1845" s="302"/>
      <c r="D1845" s="304">
        <v>565</v>
      </c>
      <c r="E1845" s="304">
        <v>623</v>
      </c>
      <c r="F1845" s="304">
        <v>326</v>
      </c>
      <c r="G1845" s="430">
        <v>42144</v>
      </c>
      <c r="H1845" s="304">
        <v>889</v>
      </c>
    </row>
    <row r="1846" spans="1:12" ht="13">
      <c r="A1846" s="430">
        <v>42145</v>
      </c>
      <c r="B1846" s="304">
        <v>592</v>
      </c>
      <c r="C1846" s="302"/>
      <c r="D1846" s="304">
        <v>556</v>
      </c>
      <c r="E1846" s="304">
        <v>624</v>
      </c>
      <c r="F1846" s="304">
        <v>327</v>
      </c>
      <c r="G1846" s="430">
        <v>42145</v>
      </c>
      <c r="H1846" s="304">
        <v>844</v>
      </c>
    </row>
    <row r="1847" spans="1:12" ht="13">
      <c r="A1847" s="430">
        <v>42146</v>
      </c>
      <c r="B1847" s="304">
        <v>586</v>
      </c>
      <c r="C1847" s="302"/>
      <c r="D1847" s="304">
        <v>549</v>
      </c>
      <c r="E1847" s="304">
        <v>627</v>
      </c>
      <c r="F1847" s="304">
        <v>327</v>
      </c>
      <c r="G1847" s="430">
        <v>42146</v>
      </c>
      <c r="H1847" s="304">
        <v>816</v>
      </c>
    </row>
    <row r="1848" spans="1:12" ht="13">
      <c r="A1848" s="430">
        <v>42150</v>
      </c>
      <c r="B1848" s="304">
        <v>584</v>
      </c>
      <c r="C1848" s="302"/>
      <c r="D1848" s="304">
        <v>540</v>
      </c>
      <c r="E1848" s="304">
        <v>631</v>
      </c>
      <c r="F1848" s="304">
        <v>327</v>
      </c>
      <c r="G1848" s="430">
        <v>42150</v>
      </c>
      <c r="H1848" s="304">
        <v>806</v>
      </c>
    </row>
    <row r="1849" spans="1:12" ht="13">
      <c r="A1849" s="430">
        <v>42151</v>
      </c>
      <c r="B1849" s="304">
        <v>587</v>
      </c>
      <c r="C1849" s="302"/>
      <c r="D1849" s="304">
        <v>530</v>
      </c>
      <c r="E1849" s="304">
        <v>635</v>
      </c>
      <c r="F1849" s="304">
        <v>327</v>
      </c>
      <c r="G1849" s="430">
        <v>42151</v>
      </c>
      <c r="H1849" s="304">
        <v>823</v>
      </c>
    </row>
    <row r="1850" spans="1:12" ht="13">
      <c r="A1850" s="430">
        <v>42152</v>
      </c>
      <c r="B1850" s="304">
        <v>588</v>
      </c>
      <c r="C1850" s="302"/>
      <c r="D1850" s="304">
        <v>525</v>
      </c>
      <c r="E1850" s="304">
        <v>642</v>
      </c>
      <c r="F1850" s="304">
        <v>328</v>
      </c>
      <c r="G1850" s="430">
        <v>42152</v>
      </c>
      <c r="H1850" s="304">
        <v>817</v>
      </c>
    </row>
    <row r="1851" spans="1:12" ht="13">
      <c r="A1851" s="430">
        <v>42153</v>
      </c>
      <c r="B1851" s="304">
        <v>589</v>
      </c>
      <c r="C1851" s="302"/>
      <c r="D1851" s="304">
        <v>524</v>
      </c>
      <c r="E1851" s="304">
        <v>647</v>
      </c>
      <c r="F1851" s="304">
        <v>331</v>
      </c>
      <c r="G1851" s="430">
        <v>42153</v>
      </c>
      <c r="H1851" s="304">
        <v>810</v>
      </c>
    </row>
    <row r="1852" spans="1:12" ht="13">
      <c r="A1852" s="430">
        <v>42156</v>
      </c>
      <c r="B1852" s="304">
        <v>589</v>
      </c>
      <c r="C1852" s="302"/>
      <c r="D1852" s="304">
        <v>522</v>
      </c>
      <c r="E1852" s="304">
        <v>652</v>
      </c>
      <c r="F1852" s="304">
        <v>332</v>
      </c>
      <c r="G1852" s="430">
        <v>42156</v>
      </c>
      <c r="H1852" s="304">
        <v>804</v>
      </c>
      <c r="I1852" s="303"/>
      <c r="J1852" s="303"/>
      <c r="K1852" s="303"/>
      <c r="L1852" s="303"/>
    </row>
    <row r="1853" spans="1:12" ht="13">
      <c r="A1853" s="430">
        <v>42157</v>
      </c>
      <c r="B1853" s="304">
        <v>591</v>
      </c>
      <c r="C1853" s="302"/>
      <c r="D1853" s="304">
        <v>528</v>
      </c>
      <c r="E1853" s="304">
        <v>653</v>
      </c>
      <c r="F1853" s="304">
        <v>332</v>
      </c>
      <c r="G1853" s="430">
        <v>42157</v>
      </c>
      <c r="H1853" s="304">
        <v>805</v>
      </c>
    </row>
    <row r="1854" spans="1:12" ht="13">
      <c r="A1854" s="430">
        <v>42158</v>
      </c>
      <c r="B1854" s="304">
        <v>598</v>
      </c>
      <c r="C1854" s="302"/>
      <c r="D1854" s="304">
        <v>544</v>
      </c>
      <c r="E1854" s="304">
        <v>654</v>
      </c>
      <c r="F1854" s="304">
        <v>332</v>
      </c>
      <c r="G1854" s="430">
        <v>42158</v>
      </c>
      <c r="H1854" s="304">
        <v>821</v>
      </c>
    </row>
    <row r="1855" spans="1:12" ht="13">
      <c r="A1855" s="430">
        <v>42159</v>
      </c>
      <c r="B1855" s="304">
        <v>603</v>
      </c>
      <c r="C1855" s="302"/>
      <c r="D1855" s="304">
        <v>570</v>
      </c>
      <c r="E1855" s="304">
        <v>654</v>
      </c>
      <c r="F1855" s="304">
        <v>333</v>
      </c>
      <c r="G1855" s="430">
        <v>42159</v>
      </c>
      <c r="H1855" s="304">
        <v>818</v>
      </c>
    </row>
    <row r="1856" spans="1:12" ht="13">
      <c r="A1856" s="430">
        <v>42160</v>
      </c>
      <c r="B1856" s="304">
        <v>610</v>
      </c>
      <c r="C1856" s="302"/>
      <c r="D1856" s="304">
        <v>596</v>
      </c>
      <c r="E1856" s="304">
        <v>656</v>
      </c>
      <c r="F1856" s="304">
        <v>332</v>
      </c>
      <c r="G1856" s="430">
        <v>42160</v>
      </c>
      <c r="H1856" s="304">
        <v>865</v>
      </c>
    </row>
    <row r="1857" spans="1:8" ht="13">
      <c r="A1857" s="430">
        <v>42163</v>
      </c>
      <c r="B1857" s="304">
        <v>610</v>
      </c>
      <c r="C1857" s="302"/>
      <c r="D1857" s="304">
        <v>608</v>
      </c>
      <c r="E1857" s="304">
        <v>655</v>
      </c>
      <c r="F1857" s="304">
        <v>331</v>
      </c>
      <c r="G1857" s="430">
        <v>42163</v>
      </c>
      <c r="H1857" s="304">
        <v>856</v>
      </c>
    </row>
    <row r="1858" spans="1:8" ht="13">
      <c r="A1858" s="430">
        <v>42164</v>
      </c>
      <c r="B1858" s="304">
        <v>612</v>
      </c>
      <c r="C1858" s="302"/>
      <c r="D1858" s="304">
        <v>630</v>
      </c>
      <c r="E1858" s="304">
        <v>654</v>
      </c>
      <c r="F1858" s="304">
        <v>331</v>
      </c>
      <c r="G1858" s="430">
        <v>42164</v>
      </c>
      <c r="H1858" s="304">
        <v>834</v>
      </c>
    </row>
    <row r="1859" spans="1:8" ht="13">
      <c r="A1859" s="430">
        <v>42165</v>
      </c>
      <c r="B1859" s="304">
        <v>618</v>
      </c>
      <c r="C1859" s="302"/>
      <c r="D1859" s="304">
        <v>662</v>
      </c>
      <c r="E1859" s="304">
        <v>661</v>
      </c>
      <c r="F1859" s="304">
        <v>333</v>
      </c>
      <c r="G1859" s="430">
        <v>42165</v>
      </c>
      <c r="H1859" s="304">
        <v>816</v>
      </c>
    </row>
    <row r="1860" spans="1:8" ht="13">
      <c r="A1860" s="430">
        <v>42166</v>
      </c>
      <c r="B1860" s="304">
        <v>629</v>
      </c>
      <c r="C1860" s="302"/>
      <c r="D1860" s="304">
        <v>696</v>
      </c>
      <c r="E1860" s="304">
        <v>669</v>
      </c>
      <c r="F1860" s="304">
        <v>336</v>
      </c>
      <c r="G1860" s="430">
        <v>42166</v>
      </c>
      <c r="H1860" s="304">
        <v>810</v>
      </c>
    </row>
    <row r="1861" spans="1:8" ht="13">
      <c r="A1861" s="430">
        <v>42167</v>
      </c>
      <c r="B1861" s="304">
        <v>642</v>
      </c>
      <c r="C1861" s="302"/>
      <c r="D1861" s="304">
        <v>719</v>
      </c>
      <c r="E1861" s="304">
        <v>678</v>
      </c>
      <c r="F1861" s="304">
        <v>338</v>
      </c>
      <c r="G1861" s="430">
        <v>42167</v>
      </c>
      <c r="H1861" s="304">
        <v>820</v>
      </c>
    </row>
    <row r="1862" spans="1:8" ht="13">
      <c r="A1862" s="430">
        <v>42170</v>
      </c>
      <c r="B1862" s="304">
        <v>656</v>
      </c>
      <c r="C1862" s="302"/>
      <c r="D1862" s="304">
        <v>742</v>
      </c>
      <c r="E1862" s="304">
        <v>685</v>
      </c>
      <c r="F1862" s="304">
        <v>341</v>
      </c>
      <c r="G1862" s="430">
        <v>42170</v>
      </c>
      <c r="H1862" s="304">
        <v>840</v>
      </c>
    </row>
    <row r="1863" spans="1:8" ht="13">
      <c r="A1863" s="430">
        <v>42171</v>
      </c>
      <c r="B1863" s="304">
        <v>681</v>
      </c>
      <c r="C1863" s="302"/>
      <c r="D1863" s="304">
        <v>772</v>
      </c>
      <c r="E1863" s="304">
        <v>695</v>
      </c>
      <c r="F1863" s="304">
        <v>345</v>
      </c>
      <c r="G1863" s="430">
        <v>42171</v>
      </c>
      <c r="H1863" s="304">
        <v>904</v>
      </c>
    </row>
    <row r="1864" spans="1:8" ht="13">
      <c r="A1864" s="430">
        <v>42172</v>
      </c>
      <c r="B1864" s="304">
        <v>725</v>
      </c>
      <c r="C1864" s="302"/>
      <c r="D1864" s="304">
        <v>817</v>
      </c>
      <c r="E1864" s="304">
        <v>706</v>
      </c>
      <c r="F1864" s="304">
        <v>349</v>
      </c>
      <c r="G1864" s="430">
        <v>42172</v>
      </c>
      <c r="H1864" s="304">
        <v>1045</v>
      </c>
    </row>
    <row r="1865" spans="1:8" ht="13">
      <c r="A1865" s="430">
        <v>42173</v>
      </c>
      <c r="B1865" s="304">
        <v>773</v>
      </c>
      <c r="C1865" s="302"/>
      <c r="D1865" s="304">
        <v>847</v>
      </c>
      <c r="E1865" s="304">
        <v>715</v>
      </c>
      <c r="F1865" s="304">
        <v>351</v>
      </c>
      <c r="G1865" s="430">
        <v>42173</v>
      </c>
      <c r="H1865" s="304">
        <v>1234</v>
      </c>
    </row>
    <row r="1866" spans="1:8" ht="13">
      <c r="A1866" s="430">
        <v>42174</v>
      </c>
      <c r="B1866" s="304">
        <v>779</v>
      </c>
      <c r="C1866" s="302"/>
      <c r="D1866" s="304">
        <v>851</v>
      </c>
      <c r="E1866" s="304">
        <v>721</v>
      </c>
      <c r="F1866" s="304">
        <v>355</v>
      </c>
      <c r="G1866" s="430">
        <v>42174</v>
      </c>
      <c r="H1866" s="304">
        <v>1241</v>
      </c>
    </row>
    <row r="1867" spans="1:8" ht="13">
      <c r="A1867" s="430">
        <v>42177</v>
      </c>
      <c r="B1867" s="304">
        <v>779</v>
      </c>
      <c r="C1867" s="302"/>
      <c r="D1867" s="304">
        <v>845</v>
      </c>
      <c r="E1867" s="304">
        <v>722</v>
      </c>
      <c r="F1867" s="304">
        <v>355</v>
      </c>
      <c r="G1867" s="430">
        <v>42177</v>
      </c>
      <c r="H1867" s="304">
        <v>1248</v>
      </c>
    </row>
    <row r="1868" spans="1:8" ht="13">
      <c r="A1868" s="430">
        <v>42178</v>
      </c>
      <c r="B1868" s="304">
        <v>790</v>
      </c>
      <c r="C1868" s="302"/>
      <c r="D1868" s="304">
        <v>834</v>
      </c>
      <c r="E1868" s="304">
        <v>721</v>
      </c>
      <c r="F1868" s="304">
        <v>358</v>
      </c>
      <c r="G1868" s="430">
        <v>42178</v>
      </c>
      <c r="H1868" s="304">
        <v>1300</v>
      </c>
    </row>
    <row r="1869" spans="1:8" ht="13">
      <c r="A1869" s="430">
        <v>42179</v>
      </c>
      <c r="B1869" s="304">
        <v>829</v>
      </c>
      <c r="C1869" s="302"/>
      <c r="D1869" s="304">
        <v>829</v>
      </c>
      <c r="E1869" s="304">
        <v>723</v>
      </c>
      <c r="F1869" s="304">
        <v>359</v>
      </c>
      <c r="G1869" s="430">
        <v>42179</v>
      </c>
      <c r="H1869" s="304">
        <v>1428</v>
      </c>
    </row>
    <row r="1870" spans="1:8" ht="13">
      <c r="A1870" s="430">
        <v>42180</v>
      </c>
      <c r="B1870" s="304">
        <v>829</v>
      </c>
      <c r="C1870" s="302"/>
      <c r="D1870" s="304">
        <v>827</v>
      </c>
      <c r="E1870" s="304">
        <v>723</v>
      </c>
      <c r="F1870" s="304">
        <v>361</v>
      </c>
      <c r="G1870" s="430">
        <v>42180</v>
      </c>
      <c r="H1870" s="304">
        <v>1432</v>
      </c>
    </row>
    <row r="1871" spans="1:8" ht="13">
      <c r="A1871" s="430">
        <v>42181</v>
      </c>
      <c r="B1871" s="304">
        <v>823</v>
      </c>
      <c r="C1871" s="302"/>
      <c r="D1871" s="304">
        <v>833</v>
      </c>
      <c r="E1871" s="304">
        <v>723</v>
      </c>
      <c r="F1871" s="304">
        <v>362</v>
      </c>
      <c r="G1871" s="430">
        <v>42181</v>
      </c>
      <c r="H1871" s="304">
        <v>1393</v>
      </c>
    </row>
    <row r="1872" spans="1:8" ht="13">
      <c r="A1872" s="430">
        <v>42184</v>
      </c>
      <c r="B1872" s="304">
        <v>813</v>
      </c>
      <c r="C1872" s="302"/>
      <c r="D1872" s="304">
        <v>838</v>
      </c>
      <c r="E1872" s="304">
        <v>722</v>
      </c>
      <c r="F1872" s="304">
        <v>361</v>
      </c>
      <c r="G1872" s="430">
        <v>42184</v>
      </c>
      <c r="H1872" s="304">
        <v>1346</v>
      </c>
    </row>
    <row r="1873" spans="1:8" ht="13">
      <c r="A1873" s="430">
        <v>42185</v>
      </c>
      <c r="B1873" s="304">
        <v>800</v>
      </c>
      <c r="C1873" s="302"/>
      <c r="D1873" s="304">
        <v>845</v>
      </c>
      <c r="E1873" s="304">
        <v>715</v>
      </c>
      <c r="F1873" s="304">
        <v>361</v>
      </c>
      <c r="G1873" s="430">
        <v>42185</v>
      </c>
      <c r="H1873" s="304">
        <v>1292</v>
      </c>
    </row>
    <row r="1874" spans="1:8" ht="13">
      <c r="A1874" s="430">
        <v>42186</v>
      </c>
      <c r="B1874" s="304">
        <v>794</v>
      </c>
      <c r="C1874" s="302"/>
      <c r="D1874" s="304">
        <v>858</v>
      </c>
      <c r="E1874" s="304">
        <v>713</v>
      </c>
      <c r="F1874" s="304">
        <v>360</v>
      </c>
      <c r="G1874" s="430">
        <v>42186</v>
      </c>
      <c r="H1874" s="304">
        <v>1251</v>
      </c>
    </row>
    <row r="1875" spans="1:8" ht="13">
      <c r="A1875" s="430">
        <v>42187</v>
      </c>
      <c r="B1875" s="304">
        <v>794</v>
      </c>
      <c r="C1875" s="302"/>
      <c r="D1875" s="304">
        <v>883</v>
      </c>
      <c r="E1875" s="304">
        <v>712</v>
      </c>
      <c r="F1875" s="304">
        <v>360</v>
      </c>
      <c r="G1875" s="430">
        <v>42187</v>
      </c>
      <c r="H1875" s="304">
        <v>1226</v>
      </c>
    </row>
    <row r="1876" spans="1:8" ht="13">
      <c r="A1876" s="430">
        <v>42188</v>
      </c>
      <c r="B1876" s="304">
        <v>805</v>
      </c>
      <c r="C1876" s="302"/>
      <c r="D1876" s="304">
        <v>908</v>
      </c>
      <c r="E1876" s="304">
        <v>716</v>
      </c>
      <c r="F1876" s="304">
        <v>361</v>
      </c>
      <c r="G1876" s="430">
        <v>42188</v>
      </c>
      <c r="H1876" s="304">
        <v>1249</v>
      </c>
    </row>
    <row r="1877" spans="1:8" ht="13">
      <c r="A1877" s="430">
        <v>42191</v>
      </c>
      <c r="B1877" s="304">
        <v>815</v>
      </c>
      <c r="C1877" s="302"/>
      <c r="D1877" s="304">
        <v>927</v>
      </c>
      <c r="E1877" s="304">
        <v>723</v>
      </c>
      <c r="F1877" s="304">
        <v>362</v>
      </c>
      <c r="G1877" s="430">
        <v>42191</v>
      </c>
      <c r="H1877" s="304">
        <v>1266</v>
      </c>
    </row>
    <row r="1878" spans="1:8" ht="13">
      <c r="A1878" s="430">
        <v>42192</v>
      </c>
      <c r="B1878" s="304">
        <v>830</v>
      </c>
      <c r="C1878" s="302"/>
      <c r="D1878" s="304">
        <v>945</v>
      </c>
      <c r="E1878" s="304">
        <v>742</v>
      </c>
      <c r="F1878" s="304">
        <v>367</v>
      </c>
      <c r="G1878" s="430">
        <v>42192</v>
      </c>
      <c r="H1878" s="304">
        <v>1285</v>
      </c>
    </row>
    <row r="1879" spans="1:8" ht="13">
      <c r="A1879" s="430">
        <v>42193</v>
      </c>
      <c r="B1879" s="304">
        <v>840</v>
      </c>
      <c r="C1879" s="302"/>
      <c r="D1879" s="304">
        <v>973</v>
      </c>
      <c r="E1879" s="304">
        <v>750</v>
      </c>
      <c r="F1879" s="304">
        <v>373</v>
      </c>
      <c r="G1879" s="430">
        <v>42193</v>
      </c>
      <c r="H1879" s="304">
        <v>1278</v>
      </c>
    </row>
    <row r="1880" spans="1:8" ht="13">
      <c r="A1880" s="430">
        <v>42194</v>
      </c>
      <c r="B1880" s="304">
        <v>853</v>
      </c>
      <c r="C1880" s="302"/>
      <c r="D1880" s="304">
        <v>1016</v>
      </c>
      <c r="E1880" s="304">
        <v>759</v>
      </c>
      <c r="F1880" s="304">
        <v>377</v>
      </c>
      <c r="G1880" s="430">
        <v>42194</v>
      </c>
      <c r="H1880" s="304">
        <v>1279</v>
      </c>
    </row>
    <row r="1881" spans="1:8" ht="13">
      <c r="A1881" s="430">
        <v>42195</v>
      </c>
      <c r="B1881" s="304">
        <v>874</v>
      </c>
      <c r="C1881" s="302"/>
      <c r="D1881" s="304">
        <v>1052</v>
      </c>
      <c r="E1881" s="304">
        <v>767</v>
      </c>
      <c r="F1881" s="304">
        <v>384</v>
      </c>
      <c r="G1881" s="430">
        <v>42195</v>
      </c>
      <c r="H1881" s="304">
        <v>1318</v>
      </c>
    </row>
    <row r="1882" spans="1:8" ht="13">
      <c r="A1882" s="430">
        <v>42198</v>
      </c>
      <c r="B1882" s="304">
        <v>900</v>
      </c>
      <c r="C1882" s="302"/>
      <c r="D1882" s="304">
        <v>1076</v>
      </c>
      <c r="E1882" s="304">
        <v>774</v>
      </c>
      <c r="F1882" s="304">
        <v>391</v>
      </c>
      <c r="G1882" s="430">
        <v>42198</v>
      </c>
      <c r="H1882" s="304">
        <v>1389</v>
      </c>
    </row>
    <row r="1883" spans="1:8" ht="13">
      <c r="A1883" s="430">
        <v>42199</v>
      </c>
      <c r="B1883" s="304">
        <v>915</v>
      </c>
      <c r="C1883" s="302"/>
      <c r="D1883" s="304">
        <v>1096</v>
      </c>
      <c r="E1883" s="304">
        <v>784</v>
      </c>
      <c r="F1883" s="304">
        <v>399</v>
      </c>
      <c r="G1883" s="430">
        <v>42199</v>
      </c>
      <c r="H1883" s="304">
        <v>1394</v>
      </c>
    </row>
    <row r="1884" spans="1:8" ht="13">
      <c r="A1884" s="430">
        <v>42200</v>
      </c>
      <c r="B1884" s="304">
        <v>951</v>
      </c>
      <c r="C1884" s="302"/>
      <c r="D1884" s="304">
        <v>1122</v>
      </c>
      <c r="E1884" s="304">
        <v>801</v>
      </c>
      <c r="F1884" s="304">
        <v>409</v>
      </c>
      <c r="G1884" s="430">
        <v>42200</v>
      </c>
      <c r="H1884" s="304">
        <v>1462</v>
      </c>
    </row>
    <row r="1885" spans="1:8" ht="13">
      <c r="A1885" s="430">
        <v>42201</v>
      </c>
      <c r="B1885" s="304">
        <v>1009</v>
      </c>
      <c r="C1885" s="302"/>
      <c r="D1885" s="304">
        <v>1149</v>
      </c>
      <c r="E1885" s="304">
        <v>823</v>
      </c>
      <c r="F1885" s="304">
        <v>417</v>
      </c>
      <c r="G1885" s="430">
        <v>42201</v>
      </c>
      <c r="H1885" s="304">
        <v>1611</v>
      </c>
    </row>
    <row r="1886" spans="1:8" ht="13">
      <c r="A1886" s="430">
        <v>42202</v>
      </c>
      <c r="B1886" s="304">
        <v>1048</v>
      </c>
      <c r="C1886" s="302"/>
      <c r="D1886" s="304">
        <v>1162</v>
      </c>
      <c r="E1886" s="304">
        <v>846</v>
      </c>
      <c r="F1886" s="304">
        <v>427</v>
      </c>
      <c r="G1886" s="430">
        <v>42202</v>
      </c>
      <c r="H1886" s="304">
        <v>1712</v>
      </c>
    </row>
    <row r="1887" spans="1:8" ht="13">
      <c r="A1887" s="430">
        <v>42205</v>
      </c>
      <c r="B1887" s="304">
        <v>1067</v>
      </c>
      <c r="C1887" s="302"/>
      <c r="D1887" s="304">
        <v>1170</v>
      </c>
      <c r="E1887" s="304">
        <v>862</v>
      </c>
      <c r="F1887" s="304">
        <v>431</v>
      </c>
      <c r="G1887" s="430">
        <v>42205</v>
      </c>
      <c r="H1887" s="304">
        <v>1763</v>
      </c>
    </row>
    <row r="1888" spans="1:8" ht="13">
      <c r="A1888" s="430">
        <v>42206</v>
      </c>
      <c r="B1888" s="304">
        <v>1113</v>
      </c>
      <c r="C1888" s="302"/>
      <c r="D1888" s="304">
        <v>1179</v>
      </c>
      <c r="E1888" s="304">
        <v>875</v>
      </c>
      <c r="F1888" s="304">
        <v>432</v>
      </c>
      <c r="G1888" s="430">
        <v>42206</v>
      </c>
      <c r="H1888" s="304">
        <v>1935</v>
      </c>
    </row>
    <row r="1889" spans="1:8" ht="13">
      <c r="A1889" s="430">
        <v>42207</v>
      </c>
      <c r="B1889" s="304">
        <v>1118</v>
      </c>
      <c r="C1889" s="302"/>
      <c r="D1889" s="304">
        <v>1179</v>
      </c>
      <c r="E1889" s="304">
        <v>889</v>
      </c>
      <c r="F1889" s="304">
        <v>433</v>
      </c>
      <c r="G1889" s="430">
        <v>42207</v>
      </c>
      <c r="H1889" s="304">
        <v>1952</v>
      </c>
    </row>
    <row r="1890" spans="1:8" ht="13">
      <c r="A1890" s="430">
        <v>42208</v>
      </c>
      <c r="B1890" s="304">
        <v>1102</v>
      </c>
      <c r="C1890" s="302"/>
      <c r="D1890" s="304">
        <v>1161</v>
      </c>
      <c r="E1890" s="304">
        <v>896</v>
      </c>
      <c r="F1890" s="304">
        <v>431</v>
      </c>
      <c r="G1890" s="430">
        <v>42208</v>
      </c>
      <c r="H1890" s="304">
        <v>1924</v>
      </c>
    </row>
    <row r="1891" spans="1:8" ht="13">
      <c r="A1891" s="430">
        <v>42209</v>
      </c>
      <c r="B1891" s="304">
        <v>1086</v>
      </c>
      <c r="C1891" s="302"/>
      <c r="D1891" s="304">
        <v>1137</v>
      </c>
      <c r="E1891" s="304">
        <v>899</v>
      </c>
      <c r="F1891" s="304">
        <v>428</v>
      </c>
      <c r="G1891" s="430">
        <v>42209</v>
      </c>
      <c r="H1891" s="304">
        <v>1896</v>
      </c>
    </row>
    <row r="1892" spans="1:8" ht="13">
      <c r="A1892" s="430">
        <v>42212</v>
      </c>
      <c r="B1892" s="304">
        <v>1090</v>
      </c>
      <c r="C1892" s="302"/>
      <c r="D1892" s="304">
        <v>1115</v>
      </c>
      <c r="E1892" s="304">
        <v>903</v>
      </c>
      <c r="F1892" s="304">
        <v>427</v>
      </c>
      <c r="G1892" s="430">
        <v>42212</v>
      </c>
      <c r="H1892" s="304">
        <v>1935</v>
      </c>
    </row>
    <row r="1893" spans="1:8" ht="13">
      <c r="A1893" s="430">
        <v>42213</v>
      </c>
      <c r="B1893" s="304">
        <v>1094</v>
      </c>
      <c r="C1893" s="302"/>
      <c r="D1893" s="304">
        <v>1095</v>
      </c>
      <c r="E1893" s="304">
        <v>903</v>
      </c>
      <c r="F1893" s="304">
        <v>425</v>
      </c>
      <c r="G1893" s="430">
        <v>42213</v>
      </c>
      <c r="H1893" s="304">
        <v>1990</v>
      </c>
    </row>
    <row r="1894" spans="1:8" ht="13">
      <c r="A1894" s="430">
        <v>42214</v>
      </c>
      <c r="B1894" s="304">
        <v>1104</v>
      </c>
      <c r="C1894" s="302"/>
      <c r="D1894" s="304">
        <v>1069</v>
      </c>
      <c r="E1894" s="304">
        <v>898</v>
      </c>
      <c r="F1894" s="304">
        <v>423</v>
      </c>
      <c r="G1894" s="430">
        <v>42214</v>
      </c>
      <c r="H1894" s="304">
        <v>2103</v>
      </c>
    </row>
    <row r="1895" spans="1:8" ht="13">
      <c r="A1895" s="430">
        <v>42215</v>
      </c>
      <c r="B1895" s="304">
        <v>1100</v>
      </c>
      <c r="C1895" s="302"/>
      <c r="D1895" s="304">
        <v>1044</v>
      </c>
      <c r="E1895" s="304">
        <v>892</v>
      </c>
      <c r="F1895" s="304">
        <v>422</v>
      </c>
      <c r="G1895" s="430">
        <v>42215</v>
      </c>
      <c r="H1895" s="304">
        <v>2116</v>
      </c>
    </row>
    <row r="1896" spans="1:8" ht="13">
      <c r="A1896" s="430">
        <v>42216</v>
      </c>
      <c r="B1896" s="304">
        <v>1131</v>
      </c>
      <c r="C1896" s="302"/>
      <c r="D1896" s="304">
        <v>1023</v>
      </c>
      <c r="E1896" s="304">
        <v>899</v>
      </c>
      <c r="F1896" s="304">
        <v>423</v>
      </c>
      <c r="G1896" s="430">
        <v>42216</v>
      </c>
      <c r="H1896" s="304">
        <v>2209</v>
      </c>
    </row>
    <row r="1897" spans="1:8" ht="13">
      <c r="A1897" s="430">
        <v>42219</v>
      </c>
      <c r="B1897" s="304">
        <v>1151</v>
      </c>
      <c r="C1897" s="302"/>
      <c r="D1897" s="304">
        <v>1006</v>
      </c>
      <c r="E1897" s="304">
        <v>900</v>
      </c>
      <c r="F1897" s="304">
        <v>424</v>
      </c>
      <c r="G1897" s="430">
        <v>42219</v>
      </c>
      <c r="H1897" s="304">
        <v>2308</v>
      </c>
    </row>
    <row r="1898" spans="1:8" ht="13">
      <c r="A1898" s="430">
        <v>42220</v>
      </c>
      <c r="B1898" s="304">
        <v>1200</v>
      </c>
      <c r="C1898" s="302"/>
      <c r="D1898" s="304">
        <v>1001</v>
      </c>
      <c r="E1898" s="304">
        <v>899</v>
      </c>
      <c r="F1898" s="304">
        <v>425</v>
      </c>
      <c r="G1898" s="430">
        <v>42220</v>
      </c>
      <c r="H1898" s="304">
        <v>2512</v>
      </c>
    </row>
    <row r="1899" spans="1:8" ht="13">
      <c r="A1899" s="430">
        <v>42221</v>
      </c>
      <c r="B1899" s="304">
        <v>1222</v>
      </c>
      <c r="C1899" s="302"/>
      <c r="D1899" s="304">
        <v>1005</v>
      </c>
      <c r="E1899" s="304">
        <v>901</v>
      </c>
      <c r="F1899" s="304">
        <v>427</v>
      </c>
      <c r="G1899" s="430">
        <v>42221</v>
      </c>
      <c r="H1899" s="304">
        <v>2604</v>
      </c>
    </row>
    <row r="1900" spans="1:8" ht="13">
      <c r="A1900" s="430">
        <v>42222</v>
      </c>
      <c r="B1900" s="304">
        <v>1201</v>
      </c>
      <c r="C1900" s="302"/>
      <c r="D1900" s="304">
        <v>1013</v>
      </c>
      <c r="E1900" s="304">
        <v>904</v>
      </c>
      <c r="F1900" s="304">
        <v>432</v>
      </c>
      <c r="G1900" s="430">
        <v>42222</v>
      </c>
      <c r="H1900" s="304">
        <v>2514</v>
      </c>
    </row>
    <row r="1901" spans="1:8" ht="13">
      <c r="A1901" s="430">
        <v>42223</v>
      </c>
      <c r="B1901" s="304">
        <v>1200</v>
      </c>
      <c r="C1901" s="302"/>
      <c r="D1901" s="304">
        <v>1021</v>
      </c>
      <c r="E1901" s="304">
        <v>904</v>
      </c>
      <c r="F1901" s="304">
        <v>438</v>
      </c>
      <c r="G1901" s="430">
        <v>42223</v>
      </c>
      <c r="H1901" s="304">
        <v>2512</v>
      </c>
    </row>
    <row r="1902" spans="1:8" ht="13">
      <c r="A1902" s="430">
        <v>42226</v>
      </c>
      <c r="B1902" s="304">
        <v>1197</v>
      </c>
      <c r="C1902" s="302"/>
      <c r="D1902" s="304">
        <v>1028</v>
      </c>
      <c r="E1902" s="304">
        <v>901</v>
      </c>
      <c r="F1902" s="304">
        <v>443</v>
      </c>
      <c r="G1902" s="430">
        <v>42226</v>
      </c>
      <c r="H1902" s="304">
        <v>2499</v>
      </c>
    </row>
    <row r="1903" spans="1:8" ht="13">
      <c r="A1903" s="430">
        <v>42227</v>
      </c>
      <c r="B1903" s="304">
        <v>1162</v>
      </c>
      <c r="C1903" s="302"/>
      <c r="D1903" s="304">
        <v>1043</v>
      </c>
      <c r="E1903" s="304">
        <v>900</v>
      </c>
      <c r="F1903" s="304">
        <v>446</v>
      </c>
      <c r="G1903" s="430">
        <v>42227</v>
      </c>
      <c r="H1903" s="304">
        <v>2367</v>
      </c>
    </row>
    <row r="1904" spans="1:8" ht="13">
      <c r="A1904" s="430">
        <v>42228</v>
      </c>
      <c r="B1904" s="304">
        <v>1093</v>
      </c>
      <c r="C1904" s="302"/>
      <c r="D1904" s="304">
        <v>1053</v>
      </c>
      <c r="E1904" s="304">
        <v>899</v>
      </c>
      <c r="F1904" s="304">
        <v>447</v>
      </c>
      <c r="G1904" s="430">
        <v>42228</v>
      </c>
      <c r="H1904" s="304">
        <v>2107</v>
      </c>
    </row>
    <row r="1905" spans="1:8" ht="13">
      <c r="A1905" s="430">
        <v>42229</v>
      </c>
      <c r="B1905" s="304">
        <v>1046</v>
      </c>
      <c r="C1905" s="302"/>
      <c r="D1905" s="304">
        <v>1054</v>
      </c>
      <c r="E1905" s="304">
        <v>901</v>
      </c>
      <c r="F1905" s="304">
        <v>448</v>
      </c>
      <c r="G1905" s="430">
        <v>42229</v>
      </c>
      <c r="H1905" s="304">
        <v>1875</v>
      </c>
    </row>
    <row r="1906" spans="1:8" ht="13">
      <c r="A1906" s="430">
        <v>42230</v>
      </c>
      <c r="B1906" s="304">
        <v>1055</v>
      </c>
      <c r="C1906" s="302"/>
      <c r="D1906" s="304">
        <v>1057</v>
      </c>
      <c r="E1906" s="304">
        <v>905</v>
      </c>
      <c r="F1906" s="304">
        <v>449</v>
      </c>
      <c r="G1906" s="430">
        <v>42230</v>
      </c>
      <c r="H1906" s="304">
        <v>1884</v>
      </c>
    </row>
    <row r="1907" spans="1:8" ht="13">
      <c r="A1907" s="430">
        <v>42233</v>
      </c>
      <c r="B1907" s="304">
        <v>1063</v>
      </c>
      <c r="C1907" s="302"/>
      <c r="D1907" s="304">
        <v>1057</v>
      </c>
      <c r="E1907" s="304">
        <v>908</v>
      </c>
      <c r="F1907" s="304">
        <v>449</v>
      </c>
      <c r="G1907" s="430">
        <v>42233</v>
      </c>
      <c r="H1907" s="304">
        <v>1913</v>
      </c>
    </row>
    <row r="1908" spans="1:8" ht="13">
      <c r="A1908" s="430">
        <v>42234</v>
      </c>
      <c r="B1908" s="304">
        <v>1046</v>
      </c>
      <c r="C1908" s="302"/>
      <c r="D1908" s="304">
        <v>1052</v>
      </c>
      <c r="E1908" s="304">
        <v>915</v>
      </c>
      <c r="F1908" s="304">
        <v>449</v>
      </c>
      <c r="G1908" s="430">
        <v>42234</v>
      </c>
      <c r="H1908" s="304">
        <v>1838</v>
      </c>
    </row>
    <row r="1909" spans="1:8" ht="13">
      <c r="A1909" s="430">
        <v>42235</v>
      </c>
      <c r="B1909" s="304">
        <v>1031</v>
      </c>
      <c r="C1909" s="302"/>
      <c r="D1909" s="304">
        <v>1049</v>
      </c>
      <c r="E1909" s="304">
        <v>920</v>
      </c>
      <c r="F1909" s="304">
        <v>453</v>
      </c>
      <c r="G1909" s="430">
        <v>42235</v>
      </c>
      <c r="H1909" s="304">
        <v>1773</v>
      </c>
    </row>
    <row r="1910" spans="1:8" ht="13">
      <c r="A1910" s="430">
        <v>42236</v>
      </c>
      <c r="B1910" s="304">
        <v>1014</v>
      </c>
      <c r="C1910" s="302"/>
      <c r="D1910" s="304">
        <v>1052</v>
      </c>
      <c r="E1910" s="304">
        <v>924</v>
      </c>
      <c r="F1910" s="304">
        <v>460</v>
      </c>
      <c r="G1910" s="430">
        <v>42236</v>
      </c>
      <c r="H1910" s="304">
        <v>1679</v>
      </c>
    </row>
    <row r="1911" spans="1:8" ht="13">
      <c r="A1911" s="430">
        <v>42237</v>
      </c>
      <c r="B1911" s="304">
        <v>994</v>
      </c>
      <c r="C1911" s="302"/>
      <c r="D1911" s="304">
        <v>1054</v>
      </c>
      <c r="E1911" s="304">
        <v>930</v>
      </c>
      <c r="F1911" s="304">
        <v>464</v>
      </c>
      <c r="G1911" s="430">
        <v>42237</v>
      </c>
      <c r="H1911" s="304">
        <v>1559</v>
      </c>
    </row>
    <row r="1912" spans="1:8" ht="13">
      <c r="A1912" s="430">
        <v>42240</v>
      </c>
      <c r="B1912" s="304">
        <v>968</v>
      </c>
      <c r="C1912" s="302"/>
      <c r="D1912" s="304">
        <v>1052</v>
      </c>
      <c r="E1912" s="304">
        <v>933</v>
      </c>
      <c r="F1912" s="304">
        <v>469</v>
      </c>
      <c r="G1912" s="430">
        <v>42240</v>
      </c>
      <c r="H1912" s="304">
        <v>1403</v>
      </c>
    </row>
    <row r="1913" spans="1:8" ht="13">
      <c r="A1913" s="430">
        <v>42241</v>
      </c>
      <c r="B1913" s="304">
        <v>942</v>
      </c>
      <c r="C1913" s="302"/>
      <c r="D1913" s="304">
        <v>1047</v>
      </c>
      <c r="E1913" s="304">
        <v>934</v>
      </c>
      <c r="F1913" s="304">
        <v>473</v>
      </c>
      <c r="G1913" s="430">
        <v>42241</v>
      </c>
      <c r="H1913" s="304">
        <v>1248</v>
      </c>
    </row>
    <row r="1914" spans="1:8" ht="13">
      <c r="A1914" s="430">
        <v>42242</v>
      </c>
      <c r="B1914" s="304">
        <v>918</v>
      </c>
      <c r="C1914" s="302"/>
      <c r="D1914" s="304">
        <v>1031</v>
      </c>
      <c r="E1914" s="304">
        <v>933</v>
      </c>
      <c r="F1914" s="304">
        <v>477</v>
      </c>
      <c r="G1914" s="430">
        <v>42242</v>
      </c>
      <c r="H1914" s="304">
        <v>1089</v>
      </c>
    </row>
    <row r="1915" spans="1:8" ht="13">
      <c r="A1915" s="430">
        <v>42243</v>
      </c>
      <c r="B1915" s="304">
        <v>905</v>
      </c>
      <c r="C1915" s="302"/>
      <c r="D1915" s="304">
        <v>1000</v>
      </c>
      <c r="E1915" s="304">
        <v>931</v>
      </c>
      <c r="F1915" s="304">
        <v>479</v>
      </c>
      <c r="G1915" s="430">
        <v>42243</v>
      </c>
      <c r="H1915" s="304">
        <v>1051</v>
      </c>
    </row>
    <row r="1916" spans="1:8" ht="13">
      <c r="A1916" s="430">
        <v>42244</v>
      </c>
      <c r="B1916" s="304">
        <v>903</v>
      </c>
      <c r="C1916" s="302"/>
      <c r="D1916" s="304">
        <v>974</v>
      </c>
      <c r="E1916" s="304">
        <v>925</v>
      </c>
      <c r="F1916" s="304">
        <v>480</v>
      </c>
      <c r="G1916" s="430">
        <v>42244</v>
      </c>
      <c r="H1916" s="304">
        <v>1071</v>
      </c>
    </row>
    <row r="1917" spans="1:8" ht="13">
      <c r="A1917" s="430">
        <v>42248</v>
      </c>
      <c r="B1917" s="304">
        <v>911</v>
      </c>
      <c r="C1917" s="302"/>
      <c r="D1917" s="304">
        <v>949</v>
      </c>
      <c r="E1917" s="304">
        <v>912</v>
      </c>
      <c r="F1917" s="304">
        <v>480</v>
      </c>
      <c r="G1917" s="430">
        <v>42248</v>
      </c>
      <c r="H1917" s="304">
        <v>1176</v>
      </c>
    </row>
    <row r="1918" spans="1:8" ht="13">
      <c r="A1918" s="430">
        <v>42249</v>
      </c>
      <c r="B1918" s="304">
        <v>906</v>
      </c>
      <c r="C1918" s="302"/>
      <c r="D1918" s="304">
        <v>912</v>
      </c>
      <c r="E1918" s="304">
        <v>896</v>
      </c>
      <c r="F1918" s="304">
        <v>481</v>
      </c>
      <c r="G1918" s="430">
        <v>42249</v>
      </c>
      <c r="H1918" s="304">
        <v>1194</v>
      </c>
    </row>
    <row r="1919" spans="1:8" ht="13">
      <c r="A1919" s="430">
        <v>42250</v>
      </c>
      <c r="B1919" s="304">
        <v>891</v>
      </c>
      <c r="C1919" s="302"/>
      <c r="D1919" s="304">
        <v>870</v>
      </c>
      <c r="E1919" s="304">
        <v>882</v>
      </c>
      <c r="F1919" s="304">
        <v>483</v>
      </c>
      <c r="G1919" s="430">
        <v>42250</v>
      </c>
      <c r="H1919" s="304">
        <v>1195</v>
      </c>
    </row>
    <row r="1920" spans="1:8" ht="13">
      <c r="A1920" s="430">
        <v>42251</v>
      </c>
      <c r="B1920" s="304">
        <v>875</v>
      </c>
      <c r="C1920" s="302"/>
      <c r="D1920" s="304">
        <v>837</v>
      </c>
      <c r="E1920" s="304">
        <v>870</v>
      </c>
      <c r="F1920" s="304">
        <v>485</v>
      </c>
      <c r="G1920" s="430">
        <v>42251</v>
      </c>
      <c r="H1920" s="304">
        <v>1187</v>
      </c>
    </row>
    <row r="1921" spans="1:8" ht="13">
      <c r="A1921" s="430">
        <v>42254</v>
      </c>
      <c r="B1921" s="304">
        <v>876</v>
      </c>
      <c r="C1921" s="302"/>
      <c r="D1921" s="304">
        <v>812</v>
      </c>
      <c r="E1921" s="304">
        <v>857</v>
      </c>
      <c r="F1921" s="304">
        <v>482</v>
      </c>
      <c r="G1921" s="430">
        <v>42254</v>
      </c>
      <c r="H1921" s="304">
        <v>1243</v>
      </c>
    </row>
    <row r="1922" spans="1:8" ht="13">
      <c r="A1922" s="430">
        <v>42255</v>
      </c>
      <c r="B1922" s="304">
        <v>873</v>
      </c>
      <c r="C1922" s="302"/>
      <c r="D1922" s="304">
        <v>793</v>
      </c>
      <c r="E1922" s="304">
        <v>848</v>
      </c>
      <c r="F1922" s="304">
        <v>477</v>
      </c>
      <c r="G1922" s="430">
        <v>42255</v>
      </c>
      <c r="H1922" s="304">
        <v>1286</v>
      </c>
    </row>
    <row r="1923" spans="1:8" ht="13">
      <c r="A1923" s="430">
        <v>42256</v>
      </c>
      <c r="B1923" s="304">
        <v>855</v>
      </c>
      <c r="C1923" s="302"/>
      <c r="D1923" s="304">
        <v>776</v>
      </c>
      <c r="E1923" s="304">
        <v>838</v>
      </c>
      <c r="F1923" s="304">
        <v>472</v>
      </c>
      <c r="G1923" s="430">
        <v>42256</v>
      </c>
      <c r="H1923" s="304">
        <v>1256</v>
      </c>
    </row>
    <row r="1924" spans="1:8" ht="13">
      <c r="A1924" s="430">
        <v>42257</v>
      </c>
      <c r="B1924" s="304">
        <v>830</v>
      </c>
      <c r="C1924" s="302"/>
      <c r="D1924" s="304">
        <v>751</v>
      </c>
      <c r="E1924" s="304">
        <v>824</v>
      </c>
      <c r="F1924" s="304">
        <v>468</v>
      </c>
      <c r="G1924" s="430">
        <v>42257</v>
      </c>
      <c r="H1924" s="304">
        <v>1202</v>
      </c>
    </row>
    <row r="1925" spans="1:8" ht="13">
      <c r="A1925" s="430">
        <v>42258</v>
      </c>
      <c r="B1925" s="304">
        <v>818</v>
      </c>
      <c r="C1925" s="302"/>
      <c r="D1925" s="304">
        <v>735</v>
      </c>
      <c r="E1925" s="304">
        <v>810</v>
      </c>
      <c r="F1925" s="304">
        <v>460</v>
      </c>
      <c r="G1925" s="430">
        <v>42258</v>
      </c>
      <c r="H1925" s="304">
        <v>1198</v>
      </c>
    </row>
    <row r="1926" spans="1:8" ht="13">
      <c r="A1926" s="430">
        <v>42261</v>
      </c>
      <c r="B1926" s="304">
        <v>805</v>
      </c>
      <c r="C1926" s="302"/>
      <c r="D1926" s="304">
        <v>723</v>
      </c>
      <c r="E1926" s="304">
        <v>799</v>
      </c>
      <c r="F1926" s="304">
        <v>452</v>
      </c>
      <c r="G1926" s="430">
        <v>42261</v>
      </c>
      <c r="H1926" s="304">
        <v>1185</v>
      </c>
    </row>
    <row r="1927" spans="1:8" ht="13">
      <c r="A1927" s="430">
        <v>42262</v>
      </c>
      <c r="B1927" s="304">
        <v>802</v>
      </c>
      <c r="C1927" s="302"/>
      <c r="D1927" s="304">
        <v>720</v>
      </c>
      <c r="E1927" s="304">
        <v>789</v>
      </c>
      <c r="F1927" s="304">
        <v>445</v>
      </c>
      <c r="G1927" s="430">
        <v>42262</v>
      </c>
      <c r="H1927" s="304">
        <v>1196</v>
      </c>
    </row>
    <row r="1928" spans="1:8" ht="13">
      <c r="A1928" s="430">
        <v>42263</v>
      </c>
      <c r="B1928" s="304">
        <v>814</v>
      </c>
      <c r="C1928" s="302"/>
      <c r="D1928" s="304">
        <v>716</v>
      </c>
      <c r="E1928" s="304">
        <v>783</v>
      </c>
      <c r="F1928" s="304">
        <v>439</v>
      </c>
      <c r="G1928" s="430">
        <v>42263</v>
      </c>
      <c r="H1928" s="304">
        <v>1264</v>
      </c>
    </row>
    <row r="1929" spans="1:8" ht="13">
      <c r="A1929" s="430">
        <v>42264</v>
      </c>
      <c r="B1929" s="304">
        <v>883</v>
      </c>
      <c r="C1929" s="302"/>
      <c r="D1929" s="304">
        <v>727</v>
      </c>
      <c r="E1929" s="304">
        <v>772</v>
      </c>
      <c r="F1929" s="304">
        <v>431</v>
      </c>
      <c r="G1929" s="430">
        <v>42264</v>
      </c>
      <c r="H1929" s="304">
        <v>1637</v>
      </c>
    </row>
    <row r="1930" spans="1:8" ht="13">
      <c r="A1930" s="430">
        <v>42265</v>
      </c>
      <c r="B1930" s="304">
        <v>960</v>
      </c>
      <c r="C1930" s="302"/>
      <c r="D1930" s="304">
        <v>753</v>
      </c>
      <c r="E1930" s="304">
        <v>762</v>
      </c>
      <c r="F1930" s="304">
        <v>426</v>
      </c>
      <c r="G1930" s="430">
        <v>42265</v>
      </c>
      <c r="H1930" s="304">
        <v>1995</v>
      </c>
    </row>
    <row r="1931" spans="1:8" ht="13">
      <c r="A1931" s="430">
        <v>42268</v>
      </c>
      <c r="B1931" s="304">
        <v>978</v>
      </c>
      <c r="C1931" s="302"/>
      <c r="D1931" s="304">
        <v>769</v>
      </c>
      <c r="E1931" s="304">
        <v>757</v>
      </c>
      <c r="F1931" s="304">
        <v>421</v>
      </c>
      <c r="G1931" s="430">
        <v>42268</v>
      </c>
      <c r="H1931" s="304">
        <v>2096</v>
      </c>
    </row>
    <row r="1932" spans="1:8" ht="13">
      <c r="A1932" s="430">
        <v>42269</v>
      </c>
      <c r="B1932" s="304">
        <v>923</v>
      </c>
      <c r="C1932" s="302"/>
      <c r="D1932" s="304">
        <v>769</v>
      </c>
      <c r="E1932" s="304">
        <v>749</v>
      </c>
      <c r="F1932" s="304">
        <v>417</v>
      </c>
      <c r="G1932" s="430">
        <v>42269</v>
      </c>
      <c r="H1932" s="304">
        <v>1873</v>
      </c>
    </row>
    <row r="1933" spans="1:8" ht="13">
      <c r="A1933" s="430">
        <v>42270</v>
      </c>
      <c r="B1933" s="304">
        <v>917</v>
      </c>
      <c r="C1933" s="302"/>
      <c r="D1933" s="304">
        <v>761</v>
      </c>
      <c r="E1933" s="304">
        <v>742</v>
      </c>
      <c r="F1933" s="304">
        <v>414</v>
      </c>
      <c r="G1933" s="430">
        <v>42270</v>
      </c>
      <c r="H1933" s="304">
        <v>1872</v>
      </c>
    </row>
    <row r="1934" spans="1:8" ht="13">
      <c r="A1934" s="430">
        <v>42271</v>
      </c>
      <c r="B1934" s="304">
        <v>922</v>
      </c>
      <c r="C1934" s="302"/>
      <c r="D1934" s="304">
        <v>751</v>
      </c>
      <c r="E1934" s="304">
        <v>738</v>
      </c>
      <c r="F1934" s="304">
        <v>411</v>
      </c>
      <c r="G1934" s="430">
        <v>42271</v>
      </c>
      <c r="H1934" s="304">
        <v>1911</v>
      </c>
    </row>
    <row r="1935" spans="1:8" ht="13">
      <c r="A1935" s="430">
        <v>42272</v>
      </c>
      <c r="B1935" s="304">
        <v>943</v>
      </c>
      <c r="C1935" s="302"/>
      <c r="D1935" s="304">
        <v>744</v>
      </c>
      <c r="E1935" s="304">
        <v>733</v>
      </c>
      <c r="F1935" s="304">
        <v>408</v>
      </c>
      <c r="G1935" s="430">
        <v>42272</v>
      </c>
      <c r="H1935" s="304">
        <v>2024</v>
      </c>
    </row>
    <row r="1936" spans="1:8" ht="13">
      <c r="A1936" s="430">
        <v>42275</v>
      </c>
      <c r="B1936" s="304">
        <v>943</v>
      </c>
      <c r="C1936" s="302"/>
      <c r="D1936" s="304">
        <v>738</v>
      </c>
      <c r="E1936" s="304">
        <v>724</v>
      </c>
      <c r="F1936" s="304">
        <v>402</v>
      </c>
      <c r="G1936" s="430">
        <v>42275</v>
      </c>
      <c r="H1936" s="304">
        <v>2075</v>
      </c>
    </row>
    <row r="1937" spans="1:8" ht="13">
      <c r="A1937" s="430">
        <v>42276</v>
      </c>
      <c r="B1937" s="304">
        <v>926</v>
      </c>
      <c r="C1937" s="302"/>
      <c r="D1937" s="304">
        <v>725</v>
      </c>
      <c r="E1937" s="304">
        <v>713</v>
      </c>
      <c r="F1937" s="304">
        <v>400</v>
      </c>
      <c r="G1937" s="430">
        <v>42276</v>
      </c>
      <c r="H1937" s="304">
        <v>2031</v>
      </c>
    </row>
    <row r="1938" spans="1:8" ht="13">
      <c r="A1938" s="430">
        <v>42277</v>
      </c>
      <c r="B1938" s="304">
        <v>900</v>
      </c>
      <c r="C1938" s="302"/>
      <c r="D1938" s="304">
        <v>712</v>
      </c>
      <c r="E1938" s="304">
        <v>703</v>
      </c>
      <c r="F1938" s="304">
        <v>398</v>
      </c>
      <c r="G1938" s="430">
        <v>42277</v>
      </c>
      <c r="H1938" s="304">
        <v>1936</v>
      </c>
    </row>
    <row r="1939" spans="1:8" ht="13">
      <c r="A1939" s="430">
        <v>42278</v>
      </c>
      <c r="B1939" s="304">
        <v>888</v>
      </c>
      <c r="C1939" s="302"/>
      <c r="D1939" s="304">
        <v>704</v>
      </c>
      <c r="E1939" s="304">
        <v>695</v>
      </c>
      <c r="F1939" s="304">
        <v>396</v>
      </c>
      <c r="G1939" s="430">
        <v>42278</v>
      </c>
      <c r="H1939" s="304">
        <v>1911</v>
      </c>
    </row>
    <row r="1940" spans="1:8" ht="13">
      <c r="A1940" s="430">
        <v>42279</v>
      </c>
      <c r="B1940" s="304">
        <v>889</v>
      </c>
      <c r="C1940" s="302"/>
      <c r="D1940" s="304">
        <v>701</v>
      </c>
      <c r="E1940" s="304">
        <v>691</v>
      </c>
      <c r="F1940" s="304">
        <v>392</v>
      </c>
      <c r="G1940" s="430">
        <v>42279</v>
      </c>
      <c r="H1940" s="304">
        <v>1931</v>
      </c>
    </row>
    <row r="1941" spans="1:8" ht="13">
      <c r="A1941" s="430">
        <v>42282</v>
      </c>
      <c r="B1941" s="304">
        <v>881</v>
      </c>
      <c r="C1941" s="302"/>
      <c r="D1941" s="304">
        <v>699</v>
      </c>
      <c r="E1941" s="304">
        <v>688</v>
      </c>
      <c r="F1941" s="304">
        <v>390</v>
      </c>
      <c r="G1941" s="430">
        <v>42282</v>
      </c>
      <c r="H1941" s="304">
        <v>1901</v>
      </c>
    </row>
    <row r="1942" spans="1:8" ht="13">
      <c r="A1942" s="430">
        <v>42283</v>
      </c>
      <c r="B1942" s="304">
        <v>869</v>
      </c>
      <c r="C1942" s="302"/>
      <c r="D1942" s="304">
        <v>700</v>
      </c>
      <c r="E1942" s="304">
        <v>681</v>
      </c>
      <c r="F1942" s="304">
        <v>386</v>
      </c>
      <c r="G1942" s="430">
        <v>42283</v>
      </c>
      <c r="H1942" s="304">
        <v>1860</v>
      </c>
    </row>
    <row r="1943" spans="1:8" ht="13">
      <c r="A1943" s="430">
        <v>42284</v>
      </c>
      <c r="B1943" s="304">
        <v>841</v>
      </c>
      <c r="C1943" s="302"/>
      <c r="D1943" s="304">
        <v>709</v>
      </c>
      <c r="E1943" s="304">
        <v>676</v>
      </c>
      <c r="F1943" s="304">
        <v>384</v>
      </c>
      <c r="G1943" s="430">
        <v>42284</v>
      </c>
      <c r="H1943" s="304">
        <v>1742</v>
      </c>
    </row>
    <row r="1944" spans="1:8" ht="13">
      <c r="A1944" s="430">
        <v>42285</v>
      </c>
      <c r="B1944" s="304">
        <v>817</v>
      </c>
      <c r="C1944" s="302"/>
      <c r="D1944" s="304">
        <v>736</v>
      </c>
      <c r="E1944" s="304">
        <v>672</v>
      </c>
      <c r="F1944" s="304">
        <v>382</v>
      </c>
      <c r="G1944" s="430">
        <v>42285</v>
      </c>
      <c r="H1944" s="304">
        <v>1598</v>
      </c>
    </row>
    <row r="1945" spans="1:8" ht="13">
      <c r="A1945" s="430">
        <v>42286</v>
      </c>
      <c r="B1945" s="304">
        <v>809</v>
      </c>
      <c r="C1945" s="302"/>
      <c r="D1945" s="304">
        <v>761</v>
      </c>
      <c r="E1945" s="304">
        <v>669</v>
      </c>
      <c r="F1945" s="304">
        <v>380</v>
      </c>
      <c r="G1945" s="430">
        <v>42286</v>
      </c>
      <c r="H1945" s="304">
        <v>1549</v>
      </c>
    </row>
    <row r="1946" spans="1:8" ht="13">
      <c r="A1946" s="430">
        <v>42289</v>
      </c>
      <c r="B1946" s="304">
        <v>809</v>
      </c>
      <c r="C1946" s="302"/>
      <c r="D1946" s="304">
        <v>768</v>
      </c>
      <c r="E1946" s="304">
        <v>666</v>
      </c>
      <c r="F1946" s="304">
        <v>380</v>
      </c>
      <c r="G1946" s="430">
        <v>42289</v>
      </c>
      <c r="H1946" s="304">
        <v>1551</v>
      </c>
    </row>
    <row r="1947" spans="1:8" ht="13">
      <c r="A1947" s="430">
        <v>42290</v>
      </c>
      <c r="B1947" s="304">
        <v>804</v>
      </c>
      <c r="C1947" s="302"/>
      <c r="D1947" s="304">
        <v>770</v>
      </c>
      <c r="E1947" s="304">
        <v>664</v>
      </c>
      <c r="F1947" s="304">
        <v>379</v>
      </c>
      <c r="G1947" s="430">
        <v>42290</v>
      </c>
      <c r="H1947" s="304">
        <v>1531</v>
      </c>
    </row>
    <row r="1948" spans="1:8" ht="13">
      <c r="A1948" s="430">
        <v>42291</v>
      </c>
      <c r="B1948" s="304">
        <v>787</v>
      </c>
      <c r="C1948" s="302"/>
      <c r="D1948" s="304">
        <v>761</v>
      </c>
      <c r="E1948" s="304">
        <v>662</v>
      </c>
      <c r="F1948" s="304">
        <v>379</v>
      </c>
      <c r="G1948" s="430">
        <v>42291</v>
      </c>
      <c r="H1948" s="304">
        <v>1457</v>
      </c>
    </row>
    <row r="1949" spans="1:8" ht="13">
      <c r="A1949" s="430">
        <v>42292</v>
      </c>
      <c r="B1949" s="304">
        <v>766</v>
      </c>
      <c r="C1949" s="302"/>
      <c r="D1949" s="304">
        <v>742</v>
      </c>
      <c r="E1949" s="304">
        <v>661</v>
      </c>
      <c r="F1949" s="304">
        <v>378</v>
      </c>
      <c r="G1949" s="430">
        <v>42292</v>
      </c>
      <c r="H1949" s="304">
        <v>1368</v>
      </c>
    </row>
    <row r="1950" spans="1:8" ht="13">
      <c r="A1950" s="430">
        <v>42293</v>
      </c>
      <c r="B1950" s="304">
        <v>754</v>
      </c>
      <c r="C1950" s="302"/>
      <c r="D1950" s="304">
        <v>722</v>
      </c>
      <c r="E1950" s="304">
        <v>658</v>
      </c>
      <c r="F1950" s="304">
        <v>376</v>
      </c>
      <c r="G1950" s="430">
        <v>42293</v>
      </c>
      <c r="H1950" s="304">
        <v>1318</v>
      </c>
    </row>
    <row r="1951" spans="1:8" ht="13">
      <c r="A1951" s="430">
        <v>42296</v>
      </c>
      <c r="B1951" s="304">
        <v>747</v>
      </c>
      <c r="C1951" s="302"/>
      <c r="D1951" s="304">
        <v>710</v>
      </c>
      <c r="E1951" s="304">
        <v>656</v>
      </c>
      <c r="F1951" s="304">
        <v>371</v>
      </c>
      <c r="G1951" s="430">
        <v>42296</v>
      </c>
      <c r="H1951" s="304">
        <v>1312</v>
      </c>
    </row>
    <row r="1952" spans="1:8" ht="13">
      <c r="A1952" s="430">
        <v>42297</v>
      </c>
      <c r="B1952" s="304">
        <v>762</v>
      </c>
      <c r="C1952" s="302"/>
      <c r="D1952" s="304">
        <v>701</v>
      </c>
      <c r="E1952" s="304">
        <v>654</v>
      </c>
      <c r="F1952" s="304">
        <v>368</v>
      </c>
      <c r="G1952" s="430">
        <v>42297</v>
      </c>
      <c r="H1952" s="304">
        <v>1399</v>
      </c>
    </row>
    <row r="1953" spans="1:8" ht="13">
      <c r="A1953" s="430">
        <v>42298</v>
      </c>
      <c r="B1953" s="304">
        <v>780</v>
      </c>
      <c r="C1953" s="302"/>
      <c r="D1953" s="304">
        <v>693</v>
      </c>
      <c r="E1953" s="304">
        <v>652</v>
      </c>
      <c r="F1953" s="304">
        <v>366</v>
      </c>
      <c r="G1953" s="430">
        <v>42298</v>
      </c>
      <c r="H1953" s="304">
        <v>1483</v>
      </c>
    </row>
    <row r="1954" spans="1:8" ht="13">
      <c r="A1954" s="430">
        <v>42299</v>
      </c>
      <c r="B1954" s="304">
        <v>786</v>
      </c>
      <c r="C1954" s="302"/>
      <c r="D1954" s="304">
        <v>685</v>
      </c>
      <c r="E1954" s="304">
        <v>649</v>
      </c>
      <c r="F1954" s="304">
        <v>365</v>
      </c>
      <c r="G1954" s="430">
        <v>42299</v>
      </c>
      <c r="H1954" s="304">
        <v>1512</v>
      </c>
    </row>
    <row r="1955" spans="1:8" ht="13">
      <c r="A1955" s="430">
        <v>42300</v>
      </c>
      <c r="B1955" s="304">
        <v>774</v>
      </c>
      <c r="C1955" s="302"/>
      <c r="D1955" s="304">
        <v>683</v>
      </c>
      <c r="E1955" s="304">
        <v>648</v>
      </c>
      <c r="F1955" s="304">
        <v>362</v>
      </c>
      <c r="G1955" s="430">
        <v>42300</v>
      </c>
      <c r="H1955" s="304">
        <v>1461</v>
      </c>
    </row>
    <row r="1956" spans="1:8" ht="13">
      <c r="A1956" s="430">
        <v>42303</v>
      </c>
      <c r="B1956" s="304">
        <v>759</v>
      </c>
      <c r="C1956" s="302"/>
      <c r="D1956" s="304">
        <v>681</v>
      </c>
      <c r="E1956" s="304">
        <v>646</v>
      </c>
      <c r="F1956" s="304">
        <v>360</v>
      </c>
      <c r="G1956" s="430">
        <v>42303</v>
      </c>
      <c r="H1956" s="304">
        <v>1403</v>
      </c>
    </row>
    <row r="1957" spans="1:8" ht="13">
      <c r="A1957" s="430">
        <v>42304</v>
      </c>
      <c r="B1957" s="304">
        <v>739</v>
      </c>
      <c r="C1957" s="302"/>
      <c r="D1957" s="304">
        <v>686</v>
      </c>
      <c r="E1957" s="304">
        <v>645</v>
      </c>
      <c r="F1957" s="304">
        <v>356</v>
      </c>
      <c r="G1957" s="430">
        <v>42304</v>
      </c>
      <c r="H1957" s="304">
        <v>1307</v>
      </c>
    </row>
    <row r="1958" spans="1:8" ht="13">
      <c r="A1958" s="430">
        <v>42305</v>
      </c>
      <c r="B1958" s="304">
        <v>736</v>
      </c>
      <c r="C1958" s="302"/>
      <c r="D1958" s="304">
        <v>687</v>
      </c>
      <c r="E1958" s="304">
        <v>643</v>
      </c>
      <c r="F1958" s="304">
        <v>354</v>
      </c>
      <c r="G1958" s="430">
        <v>42305</v>
      </c>
      <c r="H1958" s="304">
        <v>1275</v>
      </c>
    </row>
    <row r="1959" spans="1:8" ht="13">
      <c r="A1959" s="430">
        <v>42306</v>
      </c>
      <c r="B1959" s="304">
        <v>728</v>
      </c>
      <c r="C1959" s="302"/>
      <c r="D1959" s="304">
        <v>682</v>
      </c>
      <c r="E1959" s="304">
        <v>633</v>
      </c>
      <c r="F1959" s="304">
        <v>351</v>
      </c>
      <c r="G1959" s="430">
        <v>42306</v>
      </c>
      <c r="H1959" s="304">
        <v>1254</v>
      </c>
    </row>
    <row r="1960" spans="1:8" ht="13">
      <c r="A1960" s="430">
        <v>42307</v>
      </c>
      <c r="B1960" s="304">
        <v>721</v>
      </c>
      <c r="C1960" s="302"/>
      <c r="D1960" s="304">
        <v>675</v>
      </c>
      <c r="E1960" s="304">
        <v>629</v>
      </c>
      <c r="F1960" s="304">
        <v>349</v>
      </c>
      <c r="G1960" s="430">
        <v>42307</v>
      </c>
      <c r="H1960" s="304">
        <v>1229</v>
      </c>
    </row>
    <row r="1961" spans="1:8" ht="13">
      <c r="A1961" s="430">
        <v>42310</v>
      </c>
      <c r="B1961" s="304">
        <v>706</v>
      </c>
      <c r="C1961" s="302"/>
      <c r="D1961" s="304">
        <v>665</v>
      </c>
      <c r="E1961" s="304">
        <v>620</v>
      </c>
      <c r="F1961" s="304">
        <v>347</v>
      </c>
      <c r="G1961" s="430">
        <v>42310</v>
      </c>
      <c r="H1961" s="304">
        <v>1184</v>
      </c>
    </row>
    <row r="1962" spans="1:8" ht="13">
      <c r="A1962" s="430">
        <v>42311</v>
      </c>
      <c r="B1962" s="304">
        <v>680</v>
      </c>
      <c r="C1962" s="302"/>
      <c r="D1962" s="304">
        <v>653</v>
      </c>
      <c r="E1962" s="304">
        <v>609</v>
      </c>
      <c r="F1962" s="304">
        <v>339</v>
      </c>
      <c r="G1962" s="430">
        <v>42311</v>
      </c>
      <c r="H1962" s="304">
        <v>1099</v>
      </c>
    </row>
    <row r="1963" spans="1:8" ht="13">
      <c r="A1963" s="430">
        <v>42312</v>
      </c>
      <c r="B1963" s="304">
        <v>657</v>
      </c>
      <c r="C1963" s="302"/>
      <c r="D1963" s="304">
        <v>636</v>
      </c>
      <c r="E1963" s="304">
        <v>596</v>
      </c>
      <c r="F1963" s="304">
        <v>333</v>
      </c>
      <c r="G1963" s="430">
        <v>42312</v>
      </c>
      <c r="H1963" s="304">
        <v>1043</v>
      </c>
    </row>
    <row r="1964" spans="1:8" ht="13">
      <c r="A1964" s="430">
        <v>42313</v>
      </c>
      <c r="B1964" s="304">
        <v>640</v>
      </c>
      <c r="C1964" s="302"/>
      <c r="D1964" s="304">
        <v>618</v>
      </c>
      <c r="E1964" s="304">
        <v>584</v>
      </c>
      <c r="F1964" s="304">
        <v>328</v>
      </c>
      <c r="G1964" s="430">
        <v>42313</v>
      </c>
      <c r="H1964" s="304">
        <v>1002</v>
      </c>
    </row>
    <row r="1965" spans="1:8" ht="13">
      <c r="A1965" s="430">
        <v>42314</v>
      </c>
      <c r="B1965" s="304">
        <v>631</v>
      </c>
      <c r="C1965" s="302"/>
      <c r="D1965" s="304">
        <v>603</v>
      </c>
      <c r="E1965" s="304">
        <v>571</v>
      </c>
      <c r="F1965" s="304">
        <v>323</v>
      </c>
      <c r="G1965" s="430">
        <v>42314</v>
      </c>
      <c r="H1965" s="304">
        <v>1003</v>
      </c>
    </row>
    <row r="1966" spans="1:8" ht="13">
      <c r="A1966" s="430">
        <v>42317</v>
      </c>
      <c r="B1966" s="304">
        <v>628</v>
      </c>
      <c r="C1966" s="302"/>
      <c r="D1966" s="304">
        <v>589</v>
      </c>
      <c r="E1966" s="304">
        <v>562</v>
      </c>
      <c r="F1966" s="304">
        <v>319</v>
      </c>
      <c r="G1966" s="430">
        <v>42317</v>
      </c>
      <c r="H1966" s="304">
        <v>1021</v>
      </c>
    </row>
    <row r="1967" spans="1:8" ht="13">
      <c r="A1967" s="430">
        <v>42318</v>
      </c>
      <c r="B1967" s="304">
        <v>622</v>
      </c>
      <c r="C1967" s="302"/>
      <c r="D1967" s="304">
        <v>575</v>
      </c>
      <c r="E1967" s="304">
        <v>554</v>
      </c>
      <c r="F1967" s="304">
        <v>316</v>
      </c>
      <c r="G1967" s="430">
        <v>42318</v>
      </c>
      <c r="H1967" s="304">
        <v>1018</v>
      </c>
    </row>
    <row r="1968" spans="1:8" ht="13">
      <c r="A1968" s="430">
        <v>42319</v>
      </c>
      <c r="B1968" s="304">
        <v>599</v>
      </c>
      <c r="C1968" s="302"/>
      <c r="D1968" s="304">
        <v>555</v>
      </c>
      <c r="E1968" s="304">
        <v>543</v>
      </c>
      <c r="F1968" s="304">
        <v>311</v>
      </c>
      <c r="G1968" s="430">
        <v>42319</v>
      </c>
      <c r="H1968" s="304">
        <v>946</v>
      </c>
    </row>
    <row r="1969" spans="1:8" ht="13">
      <c r="A1969" s="430">
        <v>42320</v>
      </c>
      <c r="B1969" s="304">
        <v>579</v>
      </c>
      <c r="C1969" s="302"/>
      <c r="D1969" s="304">
        <v>534</v>
      </c>
      <c r="E1969" s="304">
        <v>533</v>
      </c>
      <c r="F1969" s="304">
        <v>307</v>
      </c>
      <c r="G1969" s="430">
        <v>42320</v>
      </c>
      <c r="H1969" s="304">
        <v>881</v>
      </c>
    </row>
    <row r="1970" spans="1:8" ht="13">
      <c r="A1970" s="430">
        <v>42321</v>
      </c>
      <c r="B1970" s="304">
        <v>560</v>
      </c>
      <c r="C1970" s="302"/>
      <c r="D1970" s="304">
        <v>514</v>
      </c>
      <c r="E1970" s="304">
        <v>523</v>
      </c>
      <c r="F1970" s="304">
        <v>304</v>
      </c>
      <c r="G1970" s="430">
        <v>42321</v>
      </c>
      <c r="H1970" s="304">
        <v>809</v>
      </c>
    </row>
    <row r="1971" spans="1:8" ht="13">
      <c r="A1971" s="430">
        <v>42324</v>
      </c>
      <c r="B1971" s="304">
        <v>550</v>
      </c>
      <c r="C1971" s="302"/>
      <c r="D1971" s="304">
        <v>500</v>
      </c>
      <c r="E1971" s="304">
        <v>516</v>
      </c>
      <c r="F1971" s="304">
        <v>302</v>
      </c>
      <c r="G1971" s="430">
        <v>42324</v>
      </c>
      <c r="H1971" s="304">
        <v>770</v>
      </c>
    </row>
    <row r="1972" spans="1:8" ht="13">
      <c r="A1972" s="430">
        <v>42325</v>
      </c>
      <c r="B1972" s="304">
        <v>537</v>
      </c>
      <c r="C1972" s="302"/>
      <c r="D1972" s="304">
        <v>487</v>
      </c>
      <c r="E1972" s="304">
        <v>504</v>
      </c>
      <c r="F1972" s="304">
        <v>296</v>
      </c>
      <c r="G1972" s="430">
        <v>42325</v>
      </c>
      <c r="H1972" s="304">
        <v>733</v>
      </c>
    </row>
    <row r="1973" spans="1:8" ht="13">
      <c r="A1973" s="430">
        <v>42326</v>
      </c>
      <c r="B1973" s="304">
        <v>519</v>
      </c>
      <c r="C1973" s="302"/>
      <c r="D1973" s="304">
        <v>477</v>
      </c>
      <c r="E1973" s="304">
        <v>491</v>
      </c>
      <c r="F1973" s="304">
        <v>292</v>
      </c>
      <c r="G1973" s="430">
        <v>42326</v>
      </c>
      <c r="H1973" s="304">
        <v>671</v>
      </c>
    </row>
    <row r="1974" spans="1:8" ht="13">
      <c r="A1974" s="430">
        <v>42327</v>
      </c>
      <c r="B1974" s="304">
        <v>504</v>
      </c>
      <c r="C1974" s="302"/>
      <c r="D1974" s="304">
        <v>468</v>
      </c>
      <c r="E1974" s="304">
        <v>479</v>
      </c>
      <c r="F1974" s="304">
        <v>290</v>
      </c>
      <c r="G1974" s="430">
        <v>42327</v>
      </c>
      <c r="H1974" s="304">
        <v>619</v>
      </c>
    </row>
    <row r="1975" spans="1:8" ht="13">
      <c r="A1975" s="430">
        <v>42328</v>
      </c>
      <c r="B1975" s="304">
        <v>498</v>
      </c>
      <c r="C1975" s="302"/>
      <c r="D1975" s="304">
        <v>463</v>
      </c>
      <c r="E1975" s="304">
        <v>472</v>
      </c>
      <c r="F1975" s="304">
        <v>288</v>
      </c>
      <c r="G1975" s="430">
        <v>42328</v>
      </c>
      <c r="H1975" s="304">
        <v>606</v>
      </c>
    </row>
    <row r="1976" spans="1:8" ht="13">
      <c r="A1976" s="430">
        <v>42331</v>
      </c>
      <c r="B1976" s="304">
        <v>516</v>
      </c>
      <c r="C1976" s="302"/>
      <c r="D1976" s="304">
        <v>461</v>
      </c>
      <c r="E1976" s="304">
        <v>469</v>
      </c>
      <c r="F1976" s="304">
        <v>286</v>
      </c>
      <c r="G1976" s="430">
        <v>42331</v>
      </c>
      <c r="H1976" s="304">
        <v>698</v>
      </c>
    </row>
    <row r="1977" spans="1:8" ht="13">
      <c r="A1977" s="430">
        <v>42332</v>
      </c>
      <c r="B1977" s="304">
        <v>528</v>
      </c>
      <c r="C1977" s="302"/>
      <c r="D1977" s="304">
        <v>460</v>
      </c>
      <c r="E1977" s="304">
        <v>467</v>
      </c>
      <c r="F1977" s="304">
        <v>285</v>
      </c>
      <c r="G1977" s="430">
        <v>42332</v>
      </c>
      <c r="H1977" s="304">
        <v>731</v>
      </c>
    </row>
    <row r="1978" spans="1:8" ht="13">
      <c r="A1978" s="430">
        <v>42333</v>
      </c>
      <c r="B1978" s="304">
        <v>546</v>
      </c>
      <c r="C1978" s="302"/>
      <c r="D1978" s="304">
        <v>463</v>
      </c>
      <c r="E1978" s="304">
        <v>467</v>
      </c>
      <c r="F1978" s="304">
        <v>285</v>
      </c>
      <c r="G1978" s="430">
        <v>42333</v>
      </c>
      <c r="H1978" s="304">
        <v>807</v>
      </c>
    </row>
    <row r="1979" spans="1:8" ht="13">
      <c r="A1979" s="430">
        <v>42334</v>
      </c>
      <c r="B1979" s="304">
        <v>562</v>
      </c>
      <c r="C1979" s="302"/>
      <c r="D1979" s="304">
        <v>459</v>
      </c>
      <c r="E1979" s="304">
        <v>467</v>
      </c>
      <c r="F1979" s="304">
        <v>284</v>
      </c>
      <c r="G1979" s="430">
        <v>42334</v>
      </c>
      <c r="H1979" s="304">
        <v>898</v>
      </c>
    </row>
    <row r="1980" spans="1:8" ht="13">
      <c r="A1980" s="430">
        <v>42335</v>
      </c>
      <c r="B1980" s="304">
        <v>581</v>
      </c>
      <c r="C1980" s="302"/>
      <c r="D1980" s="304">
        <v>456</v>
      </c>
      <c r="E1980" s="304">
        <v>467</v>
      </c>
      <c r="F1980" s="304">
        <v>283</v>
      </c>
      <c r="G1980" s="430">
        <v>42335</v>
      </c>
      <c r="H1980" s="304">
        <v>989</v>
      </c>
    </row>
    <row r="1981" spans="1:8" ht="13">
      <c r="A1981" s="430">
        <v>42338</v>
      </c>
      <c r="B1981" s="304">
        <v>584</v>
      </c>
      <c r="C1981" s="302"/>
      <c r="D1981" s="304">
        <v>453</v>
      </c>
      <c r="E1981" s="304">
        <v>469</v>
      </c>
      <c r="F1981" s="304">
        <v>285</v>
      </c>
      <c r="G1981" s="430">
        <v>42338</v>
      </c>
      <c r="H1981" s="304">
        <v>1007</v>
      </c>
    </row>
    <row r="1982" spans="1:8" ht="13">
      <c r="A1982" s="430">
        <v>42339</v>
      </c>
      <c r="B1982" s="304">
        <v>598</v>
      </c>
      <c r="C1982" s="302"/>
      <c r="D1982" s="304">
        <v>450</v>
      </c>
      <c r="E1982" s="304">
        <v>471</v>
      </c>
      <c r="F1982" s="304">
        <v>286</v>
      </c>
      <c r="G1982" s="430">
        <v>42339</v>
      </c>
      <c r="H1982" s="304">
        <v>1046</v>
      </c>
    </row>
    <row r="1983" spans="1:8" ht="13">
      <c r="A1983" s="430">
        <v>42340</v>
      </c>
      <c r="B1983" s="304">
        <v>590</v>
      </c>
      <c r="C1983" s="302"/>
      <c r="D1983" s="304">
        <v>446</v>
      </c>
      <c r="E1983" s="304">
        <v>472</v>
      </c>
      <c r="F1983" s="304">
        <v>286</v>
      </c>
      <c r="G1983" s="430">
        <v>42340</v>
      </c>
      <c r="H1983" s="304">
        <v>1001</v>
      </c>
    </row>
    <row r="1984" spans="1:8" ht="13">
      <c r="A1984" s="430">
        <v>42341</v>
      </c>
      <c r="B1984" s="304">
        <v>574</v>
      </c>
      <c r="C1984" s="302"/>
      <c r="D1984" s="304">
        <v>438</v>
      </c>
      <c r="E1984" s="304">
        <v>470</v>
      </c>
      <c r="F1984" s="304">
        <v>286</v>
      </c>
      <c r="G1984" s="430">
        <v>42341</v>
      </c>
      <c r="H1984" s="304">
        <v>931</v>
      </c>
    </row>
    <row r="1985" spans="1:8" ht="13">
      <c r="A1985" s="430">
        <v>42342</v>
      </c>
      <c r="B1985" s="304">
        <v>563</v>
      </c>
      <c r="C1985" s="302"/>
      <c r="D1985" s="304">
        <v>433</v>
      </c>
      <c r="E1985" s="304">
        <v>469</v>
      </c>
      <c r="F1985" s="304">
        <v>286</v>
      </c>
      <c r="G1985" s="430">
        <v>42342</v>
      </c>
      <c r="H1985" s="304">
        <v>890</v>
      </c>
    </row>
    <row r="1986" spans="1:8" ht="13">
      <c r="A1986" s="430">
        <v>42345</v>
      </c>
      <c r="B1986" s="304">
        <v>551</v>
      </c>
      <c r="C1986" s="302"/>
      <c r="D1986" s="304">
        <v>426</v>
      </c>
      <c r="E1986" s="304">
        <v>465</v>
      </c>
      <c r="F1986" s="304">
        <v>286</v>
      </c>
      <c r="G1986" s="430">
        <v>42345</v>
      </c>
      <c r="H1986" s="304">
        <v>852</v>
      </c>
    </row>
    <row r="1987" spans="1:8" ht="13">
      <c r="A1987" s="430">
        <v>42346</v>
      </c>
      <c r="B1987" s="304">
        <v>551</v>
      </c>
      <c r="C1987" s="302"/>
      <c r="D1987" s="304">
        <v>420</v>
      </c>
      <c r="E1987" s="304">
        <v>461</v>
      </c>
      <c r="F1987" s="304">
        <v>286</v>
      </c>
      <c r="G1987" s="430">
        <v>42346</v>
      </c>
      <c r="H1987" s="304">
        <v>870</v>
      </c>
    </row>
    <row r="1988" spans="1:8" ht="13">
      <c r="A1988" s="430">
        <v>42347</v>
      </c>
      <c r="B1988" s="304">
        <v>546</v>
      </c>
      <c r="C1988" s="302"/>
      <c r="D1988" s="304">
        <v>412</v>
      </c>
      <c r="E1988" s="304">
        <v>460</v>
      </c>
      <c r="F1988" s="304">
        <v>286</v>
      </c>
      <c r="G1988" s="430">
        <v>42347</v>
      </c>
      <c r="H1988" s="304">
        <v>857</v>
      </c>
    </row>
    <row r="1989" spans="1:8" ht="13">
      <c r="A1989" s="430">
        <v>42348</v>
      </c>
      <c r="B1989" s="304">
        <v>534</v>
      </c>
      <c r="C1989" s="302"/>
      <c r="D1989" s="304">
        <v>408</v>
      </c>
      <c r="E1989" s="304">
        <v>455</v>
      </c>
      <c r="F1989" s="304">
        <v>285</v>
      </c>
      <c r="G1989" s="430">
        <v>42348</v>
      </c>
      <c r="H1989" s="304">
        <v>824</v>
      </c>
    </row>
    <row r="1990" spans="1:8" ht="13">
      <c r="A1990" s="430">
        <v>42349</v>
      </c>
      <c r="B1990" s="304">
        <v>522</v>
      </c>
      <c r="C1990" s="302"/>
      <c r="D1990" s="304">
        <v>410</v>
      </c>
      <c r="E1990" s="304">
        <v>451</v>
      </c>
      <c r="F1990" s="304">
        <v>282</v>
      </c>
      <c r="G1990" s="430">
        <v>42349</v>
      </c>
      <c r="H1990" s="304">
        <v>779</v>
      </c>
    </row>
    <row r="1991" spans="1:8" ht="13">
      <c r="A1991" s="430">
        <v>42352</v>
      </c>
      <c r="B1991" s="304">
        <v>508</v>
      </c>
      <c r="C1991" s="302"/>
      <c r="D1991" s="304">
        <v>410</v>
      </c>
      <c r="E1991" s="304">
        <v>450</v>
      </c>
      <c r="F1991" s="304">
        <v>279</v>
      </c>
      <c r="G1991" s="430">
        <v>42352</v>
      </c>
      <c r="H1991" s="304">
        <v>722</v>
      </c>
    </row>
    <row r="1992" spans="1:8" ht="13">
      <c r="A1992" s="430">
        <v>42353</v>
      </c>
      <c r="B1992" s="304">
        <v>484</v>
      </c>
      <c r="C1992" s="302"/>
      <c r="D1992" s="304">
        <v>411</v>
      </c>
      <c r="E1992" s="304">
        <v>449</v>
      </c>
      <c r="F1992" s="304">
        <v>276</v>
      </c>
      <c r="G1992" s="430">
        <v>42353</v>
      </c>
      <c r="H1992" s="304">
        <v>623</v>
      </c>
    </row>
    <row r="1993" spans="1:8" ht="13">
      <c r="A1993" s="430">
        <v>42354</v>
      </c>
      <c r="B1993" s="304">
        <v>471</v>
      </c>
      <c r="C1993" s="302"/>
      <c r="D1993" s="304">
        <v>415</v>
      </c>
      <c r="E1993" s="304">
        <v>448</v>
      </c>
      <c r="F1993" s="304">
        <v>275</v>
      </c>
      <c r="G1993" s="430">
        <v>42354</v>
      </c>
      <c r="H1993" s="304">
        <v>549</v>
      </c>
    </row>
    <row r="1994" spans="1:8" ht="13">
      <c r="A1994" s="430">
        <v>42355</v>
      </c>
      <c r="B1994" s="304">
        <v>471</v>
      </c>
      <c r="C1994" s="302"/>
      <c r="D1994" s="304">
        <v>421</v>
      </c>
      <c r="E1994" s="304">
        <v>448</v>
      </c>
      <c r="F1994" s="304">
        <v>274</v>
      </c>
      <c r="G1994" s="430">
        <v>42355</v>
      </c>
      <c r="H1994" s="304">
        <v>524</v>
      </c>
    </row>
    <row r="1995" spans="1:8" ht="13">
      <c r="A1995" s="430">
        <v>42356</v>
      </c>
      <c r="B1995" s="304">
        <v>477</v>
      </c>
      <c r="C1995" s="302"/>
      <c r="D1995" s="304">
        <v>426</v>
      </c>
      <c r="E1995" s="304">
        <v>449</v>
      </c>
      <c r="F1995" s="304">
        <v>273</v>
      </c>
      <c r="G1995" s="430">
        <v>42356</v>
      </c>
      <c r="H1995" s="304">
        <v>524</v>
      </c>
    </row>
    <row r="1996" spans="1:8" ht="13">
      <c r="A1996" s="430">
        <v>42359</v>
      </c>
      <c r="B1996" s="304">
        <v>478</v>
      </c>
      <c r="C1996" s="302"/>
      <c r="D1996" s="304">
        <v>433</v>
      </c>
      <c r="E1996" s="304">
        <v>449</v>
      </c>
      <c r="F1996" s="304">
        <v>273</v>
      </c>
      <c r="G1996" s="430">
        <v>42359</v>
      </c>
      <c r="H1996" s="304">
        <v>512</v>
      </c>
    </row>
    <row r="1997" spans="1:8" ht="13">
      <c r="A1997" s="430">
        <v>42360</v>
      </c>
      <c r="B1997" s="304">
        <v>474</v>
      </c>
      <c r="C1997" s="302"/>
      <c r="D1997" s="304">
        <v>445</v>
      </c>
      <c r="E1997" s="304">
        <v>449</v>
      </c>
      <c r="F1997" s="304">
        <v>271</v>
      </c>
      <c r="G1997" s="430">
        <v>42360</v>
      </c>
      <c r="H1997" s="304">
        <v>485</v>
      </c>
    </row>
    <row r="1998" spans="1:8" ht="13">
      <c r="A1998" s="430">
        <v>42361</v>
      </c>
      <c r="B1998" s="304">
        <v>475</v>
      </c>
      <c r="C1998" s="302"/>
      <c r="D1998" s="304">
        <v>457</v>
      </c>
      <c r="E1998" s="304">
        <v>450</v>
      </c>
      <c r="F1998" s="304">
        <v>270</v>
      </c>
      <c r="G1998" s="430">
        <v>42361</v>
      </c>
      <c r="H1998" s="304">
        <v>469</v>
      </c>
    </row>
    <row r="1999" spans="1:8" ht="13">
      <c r="A1999" s="430">
        <v>42362</v>
      </c>
      <c r="B1999" s="304">
        <v>478</v>
      </c>
      <c r="C1999" s="302"/>
      <c r="D1999" s="304">
        <v>462</v>
      </c>
      <c r="E1999" s="304">
        <v>450</v>
      </c>
      <c r="F1999" s="304">
        <v>270</v>
      </c>
      <c r="G1999" s="430">
        <v>42362</v>
      </c>
      <c r="H1999" s="304">
        <v>470</v>
      </c>
    </row>
    <row r="2000" spans="1:8" ht="13">
      <c r="A2000" s="430">
        <v>42373</v>
      </c>
      <c r="B2000" s="304">
        <v>473</v>
      </c>
      <c r="C2000" s="302"/>
      <c r="D2000" s="304">
        <v>464</v>
      </c>
      <c r="E2000" s="304">
        <v>449</v>
      </c>
      <c r="F2000" s="304">
        <v>267</v>
      </c>
      <c r="G2000" s="430">
        <v>42373</v>
      </c>
      <c r="H2000" s="304">
        <v>472</v>
      </c>
    </row>
    <row r="2001" spans="1:8" ht="13">
      <c r="A2001" s="430">
        <v>42374</v>
      </c>
      <c r="B2001" s="304">
        <v>468</v>
      </c>
      <c r="C2001" s="302"/>
      <c r="D2001" s="304">
        <v>466</v>
      </c>
      <c r="E2001" s="304">
        <v>445</v>
      </c>
      <c r="F2001" s="304">
        <v>266</v>
      </c>
      <c r="G2001" s="430">
        <v>42374</v>
      </c>
      <c r="H2001" s="304">
        <v>462</v>
      </c>
    </row>
    <row r="2002" spans="1:8" ht="13">
      <c r="A2002" s="430">
        <v>42375</v>
      </c>
      <c r="B2002" s="304">
        <v>467</v>
      </c>
      <c r="C2002" s="302"/>
      <c r="D2002" s="304">
        <v>464</v>
      </c>
      <c r="E2002" s="304">
        <v>442</v>
      </c>
      <c r="F2002" s="304">
        <v>263</v>
      </c>
      <c r="G2002" s="430">
        <v>42375</v>
      </c>
      <c r="H2002" s="304">
        <v>467</v>
      </c>
    </row>
    <row r="2003" spans="1:8" ht="13">
      <c r="A2003" s="430">
        <v>42376</v>
      </c>
      <c r="B2003" s="304">
        <v>445</v>
      </c>
      <c r="C2003" s="302"/>
      <c r="D2003" s="304">
        <v>450</v>
      </c>
      <c r="E2003" s="304">
        <v>436</v>
      </c>
      <c r="F2003" s="304">
        <v>259</v>
      </c>
      <c r="G2003" s="430">
        <v>42376</v>
      </c>
      <c r="H2003" s="304">
        <v>399</v>
      </c>
    </row>
    <row r="2004" spans="1:8" ht="13">
      <c r="A2004" s="430">
        <v>42377</v>
      </c>
      <c r="B2004" s="304">
        <v>429</v>
      </c>
      <c r="C2004" s="302"/>
      <c r="D2004" s="304">
        <v>434</v>
      </c>
      <c r="E2004" s="304">
        <v>430</v>
      </c>
      <c r="F2004" s="304">
        <v>256</v>
      </c>
      <c r="G2004" s="430">
        <v>42377</v>
      </c>
      <c r="H2004" s="304">
        <v>343</v>
      </c>
    </row>
    <row r="2005" spans="1:8" ht="13">
      <c r="A2005" s="430">
        <v>42380</v>
      </c>
      <c r="B2005" s="304">
        <v>415</v>
      </c>
      <c r="C2005" s="302"/>
      <c r="D2005" s="304">
        <v>420</v>
      </c>
      <c r="E2005" s="304">
        <v>422</v>
      </c>
      <c r="F2005" s="304">
        <v>251</v>
      </c>
      <c r="G2005" s="430">
        <v>42380</v>
      </c>
      <c r="H2005" s="304">
        <v>314</v>
      </c>
    </row>
    <row r="2006" spans="1:8" ht="13">
      <c r="A2006" s="430">
        <v>42381</v>
      </c>
      <c r="B2006" s="304">
        <v>402</v>
      </c>
      <c r="C2006" s="302"/>
      <c r="D2006" s="304">
        <v>411</v>
      </c>
      <c r="E2006" s="304">
        <v>416</v>
      </c>
      <c r="F2006" s="304">
        <v>250</v>
      </c>
      <c r="G2006" s="430">
        <v>42381</v>
      </c>
      <c r="H2006" s="304">
        <v>266</v>
      </c>
    </row>
    <row r="2007" spans="1:8" ht="13">
      <c r="A2007" s="430">
        <v>42382</v>
      </c>
      <c r="B2007" s="304">
        <v>394</v>
      </c>
      <c r="C2007" s="302"/>
      <c r="D2007" s="304">
        <v>399</v>
      </c>
      <c r="E2007" s="304">
        <v>412</v>
      </c>
      <c r="F2007" s="304">
        <v>250</v>
      </c>
      <c r="G2007" s="430">
        <v>42382</v>
      </c>
      <c r="H2007" s="304">
        <v>245</v>
      </c>
    </row>
    <row r="2008" spans="1:8" ht="13">
      <c r="A2008" s="430">
        <v>42383</v>
      </c>
      <c r="B2008" s="304">
        <v>383</v>
      </c>
      <c r="C2008" s="302"/>
      <c r="D2008" s="304">
        <v>388</v>
      </c>
      <c r="E2008" s="304">
        <v>402</v>
      </c>
      <c r="F2008" s="304">
        <v>247</v>
      </c>
      <c r="G2008" s="430">
        <v>42383</v>
      </c>
      <c r="H2008" s="304">
        <v>225</v>
      </c>
    </row>
    <row r="2009" spans="1:8" ht="13">
      <c r="A2009" s="430">
        <v>42384</v>
      </c>
      <c r="B2009" s="304">
        <v>373</v>
      </c>
      <c r="C2009" s="302"/>
      <c r="D2009" s="304">
        <v>381</v>
      </c>
      <c r="E2009" s="304">
        <v>394</v>
      </c>
      <c r="F2009" s="304">
        <v>245</v>
      </c>
      <c r="G2009" s="430">
        <v>42384</v>
      </c>
      <c r="H2009" s="304">
        <v>198</v>
      </c>
    </row>
    <row r="2010" spans="1:8" ht="13">
      <c r="A2010" s="430">
        <v>42387</v>
      </c>
      <c r="B2010" s="304">
        <v>369</v>
      </c>
      <c r="C2010" s="302"/>
      <c r="D2010" s="304">
        <v>375</v>
      </c>
      <c r="E2010" s="304">
        <v>388</v>
      </c>
      <c r="F2010" s="304">
        <v>243</v>
      </c>
      <c r="G2010" s="430">
        <v>42387</v>
      </c>
      <c r="H2010" s="304">
        <v>197</v>
      </c>
    </row>
    <row r="2011" spans="1:8" ht="13">
      <c r="A2011" s="430">
        <v>42388</v>
      </c>
      <c r="B2011" s="304">
        <v>363</v>
      </c>
      <c r="C2011" s="302"/>
      <c r="D2011" s="304">
        <v>369</v>
      </c>
      <c r="E2011" s="304">
        <v>381</v>
      </c>
      <c r="F2011" s="304">
        <v>240</v>
      </c>
      <c r="G2011" s="430">
        <v>42388</v>
      </c>
      <c r="H2011" s="304">
        <v>185</v>
      </c>
    </row>
    <row r="2012" spans="1:8" ht="13">
      <c r="A2012" s="430">
        <v>42389</v>
      </c>
      <c r="B2012" s="304">
        <v>358</v>
      </c>
      <c r="C2012" s="302"/>
      <c r="D2012" s="304">
        <v>360</v>
      </c>
      <c r="E2012" s="304">
        <v>372</v>
      </c>
      <c r="F2012" s="304">
        <v>238</v>
      </c>
      <c r="G2012" s="430">
        <v>42389</v>
      </c>
      <c r="H2012" s="304">
        <v>186</v>
      </c>
    </row>
    <row r="2013" spans="1:8" ht="13">
      <c r="A2013" s="430">
        <v>42390</v>
      </c>
      <c r="B2013" s="304">
        <v>355</v>
      </c>
      <c r="C2013" s="302"/>
      <c r="D2013" s="304">
        <v>346</v>
      </c>
      <c r="E2013" s="304">
        <v>366</v>
      </c>
      <c r="F2013" s="304">
        <v>237</v>
      </c>
      <c r="G2013" s="430">
        <v>42390</v>
      </c>
      <c r="H2013" s="304">
        <v>206</v>
      </c>
    </row>
    <row r="2014" spans="1:8" ht="13">
      <c r="A2014" s="430">
        <v>42391</v>
      </c>
      <c r="B2014" s="304">
        <v>354</v>
      </c>
      <c r="C2014" s="302"/>
      <c r="D2014" s="304">
        <v>334</v>
      </c>
      <c r="E2014" s="304">
        <v>358</v>
      </c>
      <c r="F2014" s="304">
        <v>233</v>
      </c>
      <c r="G2014" s="430">
        <v>42391</v>
      </c>
      <c r="H2014" s="304">
        <v>229</v>
      </c>
    </row>
    <row r="2015" spans="1:8" ht="13">
      <c r="A2015" s="430">
        <v>42394</v>
      </c>
      <c r="B2015" s="304">
        <v>354</v>
      </c>
      <c r="C2015" s="302"/>
      <c r="D2015" s="304">
        <v>325</v>
      </c>
      <c r="E2015" s="304">
        <v>350</v>
      </c>
      <c r="F2015" s="304">
        <v>231</v>
      </c>
      <c r="G2015" s="430">
        <v>42394</v>
      </c>
      <c r="H2015" s="304">
        <v>254</v>
      </c>
    </row>
    <row r="2016" spans="1:8" ht="13">
      <c r="A2016" s="430">
        <v>42395</v>
      </c>
      <c r="B2016" s="304">
        <v>345</v>
      </c>
      <c r="C2016" s="302"/>
      <c r="D2016" s="304">
        <v>312</v>
      </c>
      <c r="E2016" s="304">
        <v>338</v>
      </c>
      <c r="F2016" s="304">
        <v>229</v>
      </c>
      <c r="G2016" s="430">
        <v>42395</v>
      </c>
      <c r="H2016" s="304">
        <v>242</v>
      </c>
    </row>
    <row r="2017" spans="1:8" ht="13">
      <c r="A2017" s="430">
        <v>42396</v>
      </c>
      <c r="B2017" s="304">
        <v>337</v>
      </c>
      <c r="C2017" s="302"/>
      <c r="D2017" s="304">
        <v>303</v>
      </c>
      <c r="E2017" s="304">
        <v>327</v>
      </c>
      <c r="F2017" s="304">
        <v>225</v>
      </c>
      <c r="G2017" s="430">
        <v>42396</v>
      </c>
      <c r="H2017" s="304">
        <v>235</v>
      </c>
    </row>
    <row r="2018" spans="1:8" ht="13">
      <c r="A2018" s="430">
        <v>42397</v>
      </c>
      <c r="B2018" s="304">
        <v>325</v>
      </c>
      <c r="C2018" s="302"/>
      <c r="D2018" s="304">
        <v>293</v>
      </c>
      <c r="E2018" s="304">
        <v>316</v>
      </c>
      <c r="F2018" s="304">
        <v>222</v>
      </c>
      <c r="G2018" s="430">
        <v>42397</v>
      </c>
      <c r="H2018" s="304">
        <v>216</v>
      </c>
    </row>
    <row r="2019" spans="1:8" ht="13">
      <c r="A2019" s="430">
        <v>42398</v>
      </c>
      <c r="B2019" s="304">
        <v>317</v>
      </c>
      <c r="C2019" s="302"/>
      <c r="D2019" s="304">
        <v>287</v>
      </c>
      <c r="E2019" s="304">
        <v>304</v>
      </c>
      <c r="F2019" s="304">
        <v>219</v>
      </c>
      <c r="G2019" s="430">
        <v>42398</v>
      </c>
      <c r="H2019" s="304">
        <v>211</v>
      </c>
    </row>
    <row r="2020" spans="1:8" ht="13">
      <c r="A2020" s="430">
        <v>42401</v>
      </c>
      <c r="B2020" s="304">
        <v>314</v>
      </c>
      <c r="C2020" s="302"/>
      <c r="D2020" s="304">
        <v>282</v>
      </c>
      <c r="E2020" s="304">
        <v>299</v>
      </c>
      <c r="F2020" s="304">
        <v>216</v>
      </c>
      <c r="G2020" s="430">
        <v>42401</v>
      </c>
      <c r="H2020" s="304">
        <v>215</v>
      </c>
    </row>
    <row r="2021" spans="1:8" ht="13">
      <c r="A2021" s="430">
        <v>42402</v>
      </c>
      <c r="B2021" s="304">
        <v>310</v>
      </c>
      <c r="C2021" s="302"/>
      <c r="D2021" s="304">
        <v>282</v>
      </c>
      <c r="E2021" s="304">
        <v>289</v>
      </c>
      <c r="F2021" s="304">
        <v>212</v>
      </c>
      <c r="G2021" s="430">
        <v>42402</v>
      </c>
      <c r="H2021" s="304">
        <v>217</v>
      </c>
    </row>
    <row r="2022" spans="1:8" ht="13">
      <c r="A2022" s="430">
        <v>42403</v>
      </c>
      <c r="B2022" s="304">
        <v>303</v>
      </c>
      <c r="C2022" s="302"/>
      <c r="D2022" s="304">
        <v>284</v>
      </c>
      <c r="E2022" s="304">
        <v>280</v>
      </c>
      <c r="F2022" s="304">
        <v>203</v>
      </c>
      <c r="G2022" s="430">
        <v>42403</v>
      </c>
      <c r="H2022" s="304">
        <v>209</v>
      </c>
    </row>
    <row r="2023" spans="1:8" ht="13">
      <c r="A2023" s="430">
        <v>42404</v>
      </c>
      <c r="B2023" s="304">
        <v>298</v>
      </c>
      <c r="C2023" s="302"/>
      <c r="D2023" s="304">
        <v>289</v>
      </c>
      <c r="E2023" s="304">
        <v>271</v>
      </c>
      <c r="F2023" s="304">
        <v>197</v>
      </c>
      <c r="G2023" s="430">
        <v>42404</v>
      </c>
      <c r="H2023" s="304">
        <v>208</v>
      </c>
    </row>
    <row r="2024" spans="1:8" ht="13">
      <c r="A2024" s="430">
        <v>42405</v>
      </c>
      <c r="B2024" s="304">
        <v>297</v>
      </c>
      <c r="C2024" s="302"/>
      <c r="D2024" s="304">
        <v>295</v>
      </c>
      <c r="E2024" s="304">
        <v>262</v>
      </c>
      <c r="F2024" s="304">
        <v>194</v>
      </c>
      <c r="G2024" s="430">
        <v>42405</v>
      </c>
      <c r="H2024" s="304">
        <v>212</v>
      </c>
    </row>
    <row r="2025" spans="1:8" ht="13">
      <c r="A2025" s="430">
        <v>42408</v>
      </c>
      <c r="B2025" s="304">
        <v>293</v>
      </c>
      <c r="C2025" s="302"/>
      <c r="D2025" s="304">
        <v>298</v>
      </c>
      <c r="E2025" s="304">
        <v>255</v>
      </c>
      <c r="F2025" s="304">
        <v>190</v>
      </c>
      <c r="G2025" s="430">
        <v>42408</v>
      </c>
      <c r="H2025" s="304">
        <v>207</v>
      </c>
    </row>
    <row r="2026" spans="1:8" ht="13">
      <c r="A2026" s="430">
        <v>42409</v>
      </c>
      <c r="B2026" s="304">
        <v>291</v>
      </c>
      <c r="C2026" s="302"/>
      <c r="D2026" s="304">
        <v>297</v>
      </c>
      <c r="E2026" s="304">
        <v>250</v>
      </c>
      <c r="F2026" s="304">
        <v>188</v>
      </c>
      <c r="G2026" s="430">
        <v>42409</v>
      </c>
      <c r="H2026" s="304">
        <v>207</v>
      </c>
    </row>
    <row r="2027" spans="1:8" ht="13">
      <c r="A2027" s="430">
        <v>42410</v>
      </c>
      <c r="B2027" s="304">
        <v>290</v>
      </c>
      <c r="C2027" s="302"/>
      <c r="D2027" s="304">
        <v>301</v>
      </c>
      <c r="E2027" s="304">
        <v>247</v>
      </c>
      <c r="F2027" s="304">
        <v>186</v>
      </c>
      <c r="G2027" s="430">
        <v>42410</v>
      </c>
      <c r="H2027" s="304">
        <v>208</v>
      </c>
    </row>
    <row r="2028" spans="1:8" ht="13">
      <c r="A2028" s="430">
        <v>42411</v>
      </c>
      <c r="B2028" s="304">
        <v>290</v>
      </c>
      <c r="C2028" s="302"/>
      <c r="D2028" s="304">
        <v>312</v>
      </c>
      <c r="E2028" s="304">
        <v>244</v>
      </c>
      <c r="F2028" s="304">
        <v>184</v>
      </c>
      <c r="G2028" s="430">
        <v>42411</v>
      </c>
      <c r="H2028" s="304">
        <v>206</v>
      </c>
    </row>
    <row r="2029" spans="1:8" ht="13">
      <c r="A2029" s="430">
        <v>42412</v>
      </c>
      <c r="B2029" s="304">
        <v>291</v>
      </c>
      <c r="C2029" s="302"/>
      <c r="D2029" s="304">
        <v>324</v>
      </c>
      <c r="E2029" s="304">
        <v>243</v>
      </c>
      <c r="F2029" s="304">
        <v>183</v>
      </c>
      <c r="G2029" s="430">
        <v>42412</v>
      </c>
      <c r="H2029" s="304">
        <v>199</v>
      </c>
    </row>
    <row r="2030" spans="1:8" ht="13">
      <c r="A2030" s="430">
        <v>42415</v>
      </c>
      <c r="B2030" s="304">
        <v>295</v>
      </c>
      <c r="C2030" s="302"/>
      <c r="D2030" s="304">
        <v>334</v>
      </c>
      <c r="E2030" s="304">
        <v>247</v>
      </c>
      <c r="F2030" s="304">
        <v>183</v>
      </c>
      <c r="G2030" s="430">
        <v>42415</v>
      </c>
      <c r="H2030" s="304">
        <v>204</v>
      </c>
    </row>
    <row r="2031" spans="1:8" ht="13">
      <c r="A2031" s="430">
        <v>42416</v>
      </c>
      <c r="B2031" s="304">
        <v>301</v>
      </c>
      <c r="C2031" s="302"/>
      <c r="D2031" s="304">
        <v>346</v>
      </c>
      <c r="E2031" s="304">
        <v>252</v>
      </c>
      <c r="F2031" s="304">
        <v>184</v>
      </c>
      <c r="G2031" s="430">
        <v>42416</v>
      </c>
      <c r="H2031" s="304">
        <v>223</v>
      </c>
    </row>
    <row r="2032" spans="1:8" ht="13">
      <c r="A2032" s="430">
        <v>42417</v>
      </c>
      <c r="B2032" s="304">
        <v>307</v>
      </c>
      <c r="C2032" s="302"/>
      <c r="D2032" s="304">
        <v>357</v>
      </c>
      <c r="E2032" s="304">
        <v>259</v>
      </c>
      <c r="F2032" s="304">
        <v>186</v>
      </c>
      <c r="G2032" s="430">
        <v>42417</v>
      </c>
      <c r="H2032" s="304">
        <v>223</v>
      </c>
    </row>
    <row r="2033" spans="1:8" ht="13">
      <c r="A2033" s="430">
        <v>42418</v>
      </c>
      <c r="B2033" s="304">
        <v>313</v>
      </c>
      <c r="C2033" s="302"/>
      <c r="D2033" s="304">
        <v>358</v>
      </c>
      <c r="E2033" s="304">
        <v>270</v>
      </c>
      <c r="F2033" s="304">
        <v>193</v>
      </c>
      <c r="G2033" s="430">
        <v>42418</v>
      </c>
      <c r="H2033" s="304">
        <v>220</v>
      </c>
    </row>
    <row r="2034" spans="1:8" ht="13">
      <c r="A2034" s="430">
        <v>42419</v>
      </c>
      <c r="B2034" s="304">
        <v>315</v>
      </c>
      <c r="C2034" s="302"/>
      <c r="D2034" s="304">
        <v>355</v>
      </c>
      <c r="E2034" s="304">
        <v>286</v>
      </c>
      <c r="F2034" s="304">
        <v>198</v>
      </c>
      <c r="G2034" s="430">
        <v>42419</v>
      </c>
      <c r="H2034" s="304">
        <v>207</v>
      </c>
    </row>
    <row r="2035" spans="1:8" ht="13">
      <c r="A2035" s="430">
        <v>42422</v>
      </c>
      <c r="B2035" s="304">
        <v>316</v>
      </c>
      <c r="C2035" s="302"/>
      <c r="D2035" s="304">
        <v>350</v>
      </c>
      <c r="E2035" s="304">
        <v>298</v>
      </c>
      <c r="F2035" s="304">
        <v>200</v>
      </c>
      <c r="G2035" s="430">
        <v>42422</v>
      </c>
      <c r="H2035" s="304">
        <v>197</v>
      </c>
    </row>
    <row r="2036" spans="1:8" ht="13">
      <c r="A2036" s="430">
        <v>42423</v>
      </c>
      <c r="B2036" s="304">
        <v>318</v>
      </c>
      <c r="C2036" s="302"/>
      <c r="D2036" s="304">
        <v>346</v>
      </c>
      <c r="E2036" s="304">
        <v>310</v>
      </c>
      <c r="F2036" s="304">
        <v>203</v>
      </c>
      <c r="G2036" s="430">
        <v>42423</v>
      </c>
      <c r="H2036" s="304">
        <v>189</v>
      </c>
    </row>
    <row r="2037" spans="1:8" ht="13">
      <c r="A2037" s="430">
        <v>42424</v>
      </c>
      <c r="B2037" s="304">
        <v>322</v>
      </c>
      <c r="C2037" s="302"/>
      <c r="D2037" s="304">
        <v>346</v>
      </c>
      <c r="E2037" s="304">
        <v>321</v>
      </c>
      <c r="F2037" s="304">
        <v>206</v>
      </c>
      <c r="G2037" s="430">
        <v>42424</v>
      </c>
      <c r="H2037" s="304">
        <v>186</v>
      </c>
    </row>
    <row r="2038" spans="1:8" ht="13">
      <c r="A2038" s="430">
        <v>42425</v>
      </c>
      <c r="B2038" s="304">
        <v>325</v>
      </c>
      <c r="C2038" s="302"/>
      <c r="D2038" s="304">
        <v>346</v>
      </c>
      <c r="E2038" s="304">
        <v>328</v>
      </c>
      <c r="F2038" s="304">
        <v>209</v>
      </c>
      <c r="G2038" s="430">
        <v>42425</v>
      </c>
      <c r="H2038" s="304">
        <v>182</v>
      </c>
    </row>
    <row r="2039" spans="1:8" ht="13">
      <c r="A2039" s="430">
        <v>42426</v>
      </c>
      <c r="B2039" s="304">
        <v>327</v>
      </c>
      <c r="C2039" s="302"/>
      <c r="D2039" s="304">
        <v>352</v>
      </c>
      <c r="E2039" s="304">
        <v>333</v>
      </c>
      <c r="F2039" s="304">
        <v>212</v>
      </c>
      <c r="G2039" s="430">
        <v>42426</v>
      </c>
      <c r="H2039" s="304">
        <v>177</v>
      </c>
    </row>
    <row r="2040" spans="1:8" ht="13">
      <c r="A2040" s="430">
        <v>42429</v>
      </c>
      <c r="B2040" s="304">
        <v>329</v>
      </c>
      <c r="C2040" s="302"/>
      <c r="D2040" s="304">
        <v>354</v>
      </c>
      <c r="E2040" s="304">
        <v>339</v>
      </c>
      <c r="F2040" s="304">
        <v>214</v>
      </c>
      <c r="G2040" s="430">
        <v>42429</v>
      </c>
      <c r="H2040" s="304">
        <v>174</v>
      </c>
    </row>
    <row r="2041" spans="1:8" ht="13">
      <c r="A2041" s="430">
        <v>42430</v>
      </c>
      <c r="B2041" s="304">
        <v>332</v>
      </c>
      <c r="C2041" s="302"/>
      <c r="D2041" s="304">
        <v>357</v>
      </c>
      <c r="E2041" s="304">
        <v>345</v>
      </c>
      <c r="F2041" s="304">
        <v>217</v>
      </c>
      <c r="G2041" s="430">
        <v>42430</v>
      </c>
      <c r="H2041" s="304">
        <v>174</v>
      </c>
    </row>
    <row r="2042" spans="1:8" ht="13">
      <c r="A2042" s="430">
        <v>42431</v>
      </c>
      <c r="B2042" s="304">
        <v>335</v>
      </c>
      <c r="C2042" s="302"/>
      <c r="D2042" s="304">
        <v>364</v>
      </c>
      <c r="E2042" s="304">
        <v>350</v>
      </c>
      <c r="F2042" s="304">
        <v>220</v>
      </c>
      <c r="G2042" s="430">
        <v>42431</v>
      </c>
      <c r="H2042" s="304">
        <v>171</v>
      </c>
    </row>
    <row r="2043" spans="1:8" ht="13">
      <c r="A2043" s="430">
        <v>42432</v>
      </c>
      <c r="B2043" s="304">
        <v>342</v>
      </c>
      <c r="C2043" s="302"/>
      <c r="D2043" s="304">
        <v>374</v>
      </c>
      <c r="E2043" s="304">
        <v>363</v>
      </c>
      <c r="F2043" s="304">
        <v>227</v>
      </c>
      <c r="G2043" s="430">
        <v>42432</v>
      </c>
      <c r="H2043" s="304">
        <v>166</v>
      </c>
    </row>
    <row r="2044" spans="1:8" ht="13">
      <c r="A2044" s="430">
        <v>42433</v>
      </c>
      <c r="B2044" s="304">
        <v>349</v>
      </c>
      <c r="C2044" s="302"/>
      <c r="D2044" s="304">
        <v>386</v>
      </c>
      <c r="E2044" s="304">
        <v>371</v>
      </c>
      <c r="F2044" s="304">
        <v>232</v>
      </c>
      <c r="G2044" s="430">
        <v>42433</v>
      </c>
      <c r="H2044" s="304">
        <v>164</v>
      </c>
    </row>
    <row r="2045" spans="1:8" ht="13">
      <c r="A2045" s="430">
        <v>42436</v>
      </c>
      <c r="B2045" s="304">
        <v>354</v>
      </c>
      <c r="C2045" s="302"/>
      <c r="D2045" s="304">
        <v>397</v>
      </c>
      <c r="E2045" s="304">
        <v>377</v>
      </c>
      <c r="F2045" s="304">
        <v>237</v>
      </c>
      <c r="G2045" s="430">
        <v>42436</v>
      </c>
      <c r="H2045" s="304">
        <v>161</v>
      </c>
    </row>
    <row r="2046" spans="1:8" ht="13">
      <c r="A2046" s="430">
        <v>42437</v>
      </c>
      <c r="B2046" s="304">
        <v>366</v>
      </c>
      <c r="C2046" s="302"/>
      <c r="D2046" s="304">
        <v>422</v>
      </c>
      <c r="E2046" s="304">
        <v>386</v>
      </c>
      <c r="F2046" s="304">
        <v>240</v>
      </c>
      <c r="G2046" s="430">
        <v>42437</v>
      </c>
      <c r="H2046" s="304">
        <v>180</v>
      </c>
    </row>
    <row r="2047" spans="1:8" ht="13">
      <c r="A2047" s="430">
        <v>42438</v>
      </c>
      <c r="B2047" s="304">
        <v>376</v>
      </c>
      <c r="C2047" s="302"/>
      <c r="D2047" s="304">
        <v>447</v>
      </c>
      <c r="E2047" s="304">
        <v>399</v>
      </c>
      <c r="F2047" s="304">
        <v>243</v>
      </c>
      <c r="G2047" s="430">
        <v>42438</v>
      </c>
      <c r="H2047" s="304">
        <v>178</v>
      </c>
    </row>
    <row r="2048" spans="1:8" ht="13">
      <c r="A2048" s="430">
        <v>42439</v>
      </c>
      <c r="B2048" s="304">
        <v>384</v>
      </c>
      <c r="C2048" s="302"/>
      <c r="D2048" s="304">
        <v>466</v>
      </c>
      <c r="E2048" s="304">
        <v>412</v>
      </c>
      <c r="F2048" s="304">
        <v>246</v>
      </c>
      <c r="G2048" s="430">
        <v>42439</v>
      </c>
      <c r="H2048" s="304">
        <v>178</v>
      </c>
    </row>
    <row r="2049" spans="1:8" ht="13">
      <c r="A2049" s="430">
        <v>42440</v>
      </c>
      <c r="B2049" s="304">
        <v>388</v>
      </c>
      <c r="C2049" s="302"/>
      <c r="D2049" s="304">
        <v>477</v>
      </c>
      <c r="E2049" s="304">
        <v>420</v>
      </c>
      <c r="F2049" s="304">
        <v>249</v>
      </c>
      <c r="G2049" s="430">
        <v>42440</v>
      </c>
      <c r="H2049" s="304">
        <v>176</v>
      </c>
    </row>
    <row r="2050" spans="1:8" ht="13">
      <c r="A2050" s="430">
        <v>42443</v>
      </c>
      <c r="B2050" s="304">
        <v>393</v>
      </c>
      <c r="C2050" s="302"/>
      <c r="D2050" s="304">
        <v>481</v>
      </c>
      <c r="E2050" s="304">
        <v>427</v>
      </c>
      <c r="F2050" s="304">
        <v>252</v>
      </c>
      <c r="G2050" s="430">
        <v>42443</v>
      </c>
      <c r="H2050" s="304">
        <v>179</v>
      </c>
    </row>
    <row r="2051" spans="1:8" ht="13">
      <c r="A2051" s="430">
        <v>42444</v>
      </c>
      <c r="B2051" s="304">
        <v>396</v>
      </c>
      <c r="C2051" s="302"/>
      <c r="D2051" s="304">
        <v>481</v>
      </c>
      <c r="E2051" s="304">
        <v>432</v>
      </c>
      <c r="F2051" s="304">
        <v>255</v>
      </c>
      <c r="G2051" s="430">
        <v>42444</v>
      </c>
      <c r="H2051" s="304">
        <v>186</v>
      </c>
    </row>
    <row r="2052" spans="1:8" ht="13">
      <c r="A2052" s="430">
        <v>42445</v>
      </c>
      <c r="B2052" s="304">
        <v>393</v>
      </c>
      <c r="C2052" s="302"/>
      <c r="D2052" s="304">
        <v>474</v>
      </c>
      <c r="E2052" s="304">
        <v>439</v>
      </c>
      <c r="F2052" s="304">
        <v>257</v>
      </c>
      <c r="G2052" s="430">
        <v>42445</v>
      </c>
      <c r="H2052" s="304">
        <v>172</v>
      </c>
    </row>
    <row r="2053" spans="1:8" ht="13">
      <c r="A2053" s="430">
        <v>42446</v>
      </c>
      <c r="B2053" s="304">
        <v>392</v>
      </c>
      <c r="C2053" s="302"/>
      <c r="D2053" s="304">
        <v>467</v>
      </c>
      <c r="E2053" s="304">
        <v>445</v>
      </c>
      <c r="F2053" s="304">
        <v>258</v>
      </c>
      <c r="G2053" s="430">
        <v>42446</v>
      </c>
      <c r="H2053" s="304">
        <v>178</v>
      </c>
    </row>
    <row r="2054" spans="1:8" ht="13">
      <c r="A2054" s="430">
        <v>42447</v>
      </c>
      <c r="B2054" s="304">
        <v>395</v>
      </c>
      <c r="C2054" s="302"/>
      <c r="D2054" s="304">
        <v>463</v>
      </c>
      <c r="E2054" s="304">
        <v>449</v>
      </c>
      <c r="F2054" s="304">
        <v>260</v>
      </c>
      <c r="G2054" s="430">
        <v>42447</v>
      </c>
      <c r="H2054" s="304">
        <v>197</v>
      </c>
    </row>
    <row r="2055" spans="1:8" ht="13">
      <c r="A2055" s="430">
        <v>42450</v>
      </c>
      <c r="B2055" s="304">
        <v>398</v>
      </c>
      <c r="C2055" s="302"/>
      <c r="D2055" s="304">
        <v>459</v>
      </c>
      <c r="E2055" s="304">
        <v>460</v>
      </c>
      <c r="F2055" s="304">
        <v>262</v>
      </c>
      <c r="G2055" s="430">
        <v>42450</v>
      </c>
      <c r="H2055" s="304">
        <v>197</v>
      </c>
    </row>
    <row r="2056" spans="1:8" ht="13">
      <c r="A2056" s="430">
        <v>42451</v>
      </c>
      <c r="B2056" s="304">
        <v>398</v>
      </c>
      <c r="C2056" s="302"/>
      <c r="D2056" s="304">
        <v>455</v>
      </c>
      <c r="E2056" s="304">
        <v>464</v>
      </c>
      <c r="F2056" s="304">
        <v>264</v>
      </c>
      <c r="G2056" s="430">
        <v>42451</v>
      </c>
      <c r="H2056" s="304">
        <v>186</v>
      </c>
    </row>
    <row r="2057" spans="1:8" ht="13">
      <c r="A2057" s="430">
        <v>42452</v>
      </c>
      <c r="B2057" s="304">
        <v>401</v>
      </c>
      <c r="C2057" s="302"/>
      <c r="D2057" s="304">
        <v>458</v>
      </c>
      <c r="E2057" s="304">
        <v>468</v>
      </c>
      <c r="F2057" s="304">
        <v>266</v>
      </c>
      <c r="G2057" s="430">
        <v>42452</v>
      </c>
      <c r="H2057" s="304">
        <v>196</v>
      </c>
    </row>
    <row r="2058" spans="1:8" ht="13">
      <c r="A2058" s="430">
        <v>42453</v>
      </c>
      <c r="B2058" s="304">
        <v>406</v>
      </c>
      <c r="C2058" s="302"/>
      <c r="D2058" s="304">
        <v>466</v>
      </c>
      <c r="E2058" s="304">
        <v>473</v>
      </c>
      <c r="F2058" s="304">
        <v>268</v>
      </c>
      <c r="G2058" s="430">
        <v>42453</v>
      </c>
      <c r="H2058" s="304">
        <v>203</v>
      </c>
    </row>
    <row r="2059" spans="1:8" ht="13">
      <c r="A2059" s="430">
        <v>42458</v>
      </c>
      <c r="B2059" s="304">
        <v>409</v>
      </c>
      <c r="C2059" s="302"/>
      <c r="D2059" s="304">
        <v>471</v>
      </c>
      <c r="E2059" s="304">
        <v>474</v>
      </c>
      <c r="F2059" s="304">
        <v>270</v>
      </c>
      <c r="G2059" s="430">
        <v>42458</v>
      </c>
      <c r="H2059" s="304">
        <v>207</v>
      </c>
    </row>
    <row r="2060" spans="1:8" ht="13">
      <c r="A2060" s="430">
        <v>42459</v>
      </c>
      <c r="B2060" s="304">
        <v>414</v>
      </c>
      <c r="C2060" s="302"/>
      <c r="D2060" s="304">
        <v>484</v>
      </c>
      <c r="E2060" s="304">
        <v>475</v>
      </c>
      <c r="F2060" s="304">
        <v>271</v>
      </c>
      <c r="G2060" s="430">
        <v>42459</v>
      </c>
      <c r="H2060" s="304">
        <v>210</v>
      </c>
    </row>
    <row r="2061" spans="1:8" ht="13">
      <c r="A2061" s="430">
        <v>42460</v>
      </c>
      <c r="B2061" s="304">
        <v>429</v>
      </c>
      <c r="C2061" s="302"/>
      <c r="D2061" s="304">
        <v>501</v>
      </c>
      <c r="E2061" s="304">
        <v>476</v>
      </c>
      <c r="F2061" s="304">
        <v>272</v>
      </c>
      <c r="G2061" s="430">
        <v>42460</v>
      </c>
      <c r="H2061" s="304">
        <v>270</v>
      </c>
    </row>
    <row r="2062" spans="1:8" ht="13">
      <c r="A2062" s="430">
        <v>42461</v>
      </c>
      <c r="B2062" s="304">
        <v>450</v>
      </c>
      <c r="C2062" s="302"/>
      <c r="D2062" s="304">
        <v>535</v>
      </c>
      <c r="E2062" s="304">
        <v>476</v>
      </c>
      <c r="F2062" s="304">
        <v>272</v>
      </c>
      <c r="G2062" s="430">
        <v>42461</v>
      </c>
      <c r="H2062" s="304">
        <v>345</v>
      </c>
    </row>
    <row r="2063" spans="1:8" ht="13">
      <c r="A2063" s="430">
        <v>42464</v>
      </c>
      <c r="B2063" s="304">
        <v>471</v>
      </c>
      <c r="C2063" s="302"/>
      <c r="D2063" s="304">
        <v>563</v>
      </c>
      <c r="E2063" s="304">
        <v>479</v>
      </c>
      <c r="F2063" s="304">
        <v>274</v>
      </c>
      <c r="G2063" s="430">
        <v>42464</v>
      </c>
      <c r="H2063" s="304">
        <v>424</v>
      </c>
    </row>
    <row r="2064" spans="1:8" ht="13">
      <c r="A2064" s="430">
        <v>42465</v>
      </c>
      <c r="B2064" s="304">
        <v>487</v>
      </c>
      <c r="C2064" s="302"/>
      <c r="D2064" s="304">
        <v>596</v>
      </c>
      <c r="E2064" s="304">
        <v>479</v>
      </c>
      <c r="F2064" s="304">
        <v>275</v>
      </c>
      <c r="G2064" s="430">
        <v>42465</v>
      </c>
      <c r="H2064" s="304">
        <v>466</v>
      </c>
    </row>
    <row r="2065" spans="1:8" ht="13">
      <c r="A2065" s="430">
        <v>42466</v>
      </c>
      <c r="B2065" s="304">
        <v>500</v>
      </c>
      <c r="C2065" s="302"/>
      <c r="D2065" s="304">
        <v>619</v>
      </c>
      <c r="E2065" s="304">
        <v>482</v>
      </c>
      <c r="F2065" s="304">
        <v>278</v>
      </c>
      <c r="G2065" s="430">
        <v>42466</v>
      </c>
      <c r="H2065" s="304">
        <v>477</v>
      </c>
    </row>
    <row r="2066" spans="1:8" ht="13">
      <c r="A2066" s="430">
        <v>42467</v>
      </c>
      <c r="B2066" s="304">
        <v>517</v>
      </c>
      <c r="C2066" s="302"/>
      <c r="D2066" s="304">
        <v>627</v>
      </c>
      <c r="E2066" s="304">
        <v>485</v>
      </c>
      <c r="F2066" s="304">
        <v>280</v>
      </c>
      <c r="G2066" s="430">
        <v>42467</v>
      </c>
      <c r="H2066" s="304">
        <v>562</v>
      </c>
    </row>
    <row r="2067" spans="1:8" ht="13">
      <c r="A2067" s="430">
        <v>42468</v>
      </c>
      <c r="B2067" s="304">
        <v>539</v>
      </c>
      <c r="C2067" s="302"/>
      <c r="D2067" s="304">
        <v>643</v>
      </c>
      <c r="E2067" s="304">
        <v>488</v>
      </c>
      <c r="F2067" s="304">
        <v>286</v>
      </c>
      <c r="G2067" s="430">
        <v>42468</v>
      </c>
      <c r="H2067" s="304">
        <v>656</v>
      </c>
    </row>
    <row r="2068" spans="1:8" ht="13">
      <c r="A2068" s="430">
        <v>42471</v>
      </c>
      <c r="B2068" s="304">
        <v>555</v>
      </c>
      <c r="C2068" s="302"/>
      <c r="D2068" s="304">
        <v>654</v>
      </c>
      <c r="E2068" s="304">
        <v>492</v>
      </c>
      <c r="F2068" s="304">
        <v>288</v>
      </c>
      <c r="G2068" s="430">
        <v>42471</v>
      </c>
      <c r="H2068" s="304">
        <v>733</v>
      </c>
    </row>
    <row r="2069" spans="1:8" ht="13">
      <c r="A2069" s="430">
        <v>42472</v>
      </c>
      <c r="B2069" s="304">
        <v>560</v>
      </c>
      <c r="C2069" s="302"/>
      <c r="D2069" s="304">
        <v>666</v>
      </c>
      <c r="E2069" s="304">
        <v>498</v>
      </c>
      <c r="F2069" s="304">
        <v>290</v>
      </c>
      <c r="G2069" s="430">
        <v>42472</v>
      </c>
      <c r="H2069" s="304">
        <v>744</v>
      </c>
    </row>
    <row r="2070" spans="1:8" ht="13">
      <c r="A2070" s="430">
        <v>42473</v>
      </c>
      <c r="B2070" s="304">
        <v>567</v>
      </c>
      <c r="C2070" s="302"/>
      <c r="D2070" s="304">
        <v>678</v>
      </c>
      <c r="E2070" s="304">
        <v>506</v>
      </c>
      <c r="F2070" s="304">
        <v>296</v>
      </c>
      <c r="G2070" s="430">
        <v>42473</v>
      </c>
      <c r="H2070" s="304">
        <v>744</v>
      </c>
    </row>
    <row r="2071" spans="1:8" ht="13">
      <c r="A2071" s="430">
        <v>42474</v>
      </c>
      <c r="B2071" s="304">
        <v>597</v>
      </c>
      <c r="C2071" s="302"/>
      <c r="D2071" s="304">
        <v>700</v>
      </c>
      <c r="E2071" s="304">
        <v>514</v>
      </c>
      <c r="F2071" s="304">
        <v>309</v>
      </c>
      <c r="G2071" s="430">
        <v>42474</v>
      </c>
      <c r="H2071" s="304">
        <v>831</v>
      </c>
    </row>
    <row r="2072" spans="1:8" ht="13">
      <c r="A2072" s="430">
        <v>42475</v>
      </c>
      <c r="B2072" s="304">
        <v>635</v>
      </c>
      <c r="C2072" s="302"/>
      <c r="D2072" s="304">
        <v>727</v>
      </c>
      <c r="E2072" s="304">
        <v>525</v>
      </c>
      <c r="F2072" s="304">
        <v>321</v>
      </c>
      <c r="G2072" s="430">
        <v>42475</v>
      </c>
      <c r="H2072" s="304">
        <v>949</v>
      </c>
    </row>
    <row r="2073" spans="1:8" ht="13">
      <c r="A2073" s="430">
        <v>42478</v>
      </c>
      <c r="B2073" s="304">
        <v>659</v>
      </c>
      <c r="C2073" s="302"/>
      <c r="D2073" s="304">
        <v>740</v>
      </c>
      <c r="E2073" s="304">
        <v>529</v>
      </c>
      <c r="F2073" s="304">
        <v>328</v>
      </c>
      <c r="G2073" s="430">
        <v>42478</v>
      </c>
      <c r="H2073" s="304">
        <v>1030</v>
      </c>
    </row>
    <row r="2074" spans="1:8" ht="13">
      <c r="A2074" s="430">
        <v>42479</v>
      </c>
      <c r="B2074" s="304">
        <v>671</v>
      </c>
      <c r="C2074" s="302"/>
      <c r="D2074" s="304">
        <v>746</v>
      </c>
      <c r="E2074" s="304">
        <v>534</v>
      </c>
      <c r="F2074" s="304">
        <v>334</v>
      </c>
      <c r="G2074" s="430">
        <v>42479</v>
      </c>
      <c r="H2074" s="304">
        <v>1065</v>
      </c>
    </row>
    <row r="2075" spans="1:8" ht="13">
      <c r="A2075" s="430">
        <v>42480</v>
      </c>
      <c r="B2075" s="304">
        <v>669</v>
      </c>
      <c r="C2075" s="302"/>
      <c r="D2075" s="304">
        <v>747</v>
      </c>
      <c r="E2075" s="304">
        <v>543</v>
      </c>
      <c r="F2075" s="304">
        <v>342</v>
      </c>
      <c r="G2075" s="430">
        <v>42480</v>
      </c>
      <c r="H2075" s="304">
        <v>1022</v>
      </c>
    </row>
    <row r="2076" spans="1:8" ht="13">
      <c r="A2076" s="430">
        <v>42481</v>
      </c>
      <c r="B2076" s="304">
        <v>670</v>
      </c>
      <c r="C2076" s="302"/>
      <c r="D2076" s="304">
        <v>743</v>
      </c>
      <c r="E2076" s="304">
        <v>551</v>
      </c>
      <c r="F2076" s="304">
        <v>348</v>
      </c>
      <c r="G2076" s="430">
        <v>42481</v>
      </c>
      <c r="H2076" s="304">
        <v>1004</v>
      </c>
    </row>
    <row r="2077" spans="1:8" ht="13">
      <c r="A2077" s="430">
        <v>42482</v>
      </c>
      <c r="B2077" s="304">
        <v>688</v>
      </c>
      <c r="C2077" s="302"/>
      <c r="D2077" s="304">
        <v>736</v>
      </c>
      <c r="E2077" s="304">
        <v>558</v>
      </c>
      <c r="F2077" s="304">
        <v>354</v>
      </c>
      <c r="G2077" s="430">
        <v>42482</v>
      </c>
      <c r="H2077" s="304">
        <v>1085</v>
      </c>
    </row>
    <row r="2078" spans="1:8" ht="13">
      <c r="A2078" s="430">
        <v>42485</v>
      </c>
      <c r="B2078" s="304">
        <v>690</v>
      </c>
      <c r="C2078" s="302"/>
      <c r="D2078" s="304">
        <v>727</v>
      </c>
      <c r="E2078" s="304">
        <v>562</v>
      </c>
      <c r="F2078" s="304">
        <v>356</v>
      </c>
      <c r="G2078" s="430">
        <v>42485</v>
      </c>
      <c r="H2078" s="304">
        <v>1087</v>
      </c>
    </row>
    <row r="2079" spans="1:8" ht="13">
      <c r="A2079" s="430">
        <v>42486</v>
      </c>
      <c r="B2079" s="304">
        <v>704</v>
      </c>
      <c r="C2079" s="302"/>
      <c r="D2079" s="304">
        <v>718</v>
      </c>
      <c r="E2079" s="304">
        <v>564</v>
      </c>
      <c r="F2079" s="304">
        <v>358</v>
      </c>
      <c r="G2079" s="430">
        <v>42486</v>
      </c>
      <c r="H2079" s="304">
        <v>1135</v>
      </c>
    </row>
    <row r="2080" spans="1:8" ht="13">
      <c r="A2080" s="430">
        <v>42487</v>
      </c>
      <c r="B2080" s="304">
        <v>715</v>
      </c>
      <c r="C2080" s="302"/>
      <c r="D2080" s="304">
        <v>704</v>
      </c>
      <c r="E2080" s="304">
        <v>573</v>
      </c>
      <c r="F2080" s="304">
        <v>362</v>
      </c>
      <c r="G2080" s="430">
        <v>42487</v>
      </c>
      <c r="H2080" s="304">
        <v>1160</v>
      </c>
    </row>
    <row r="2081" spans="1:8" ht="13">
      <c r="A2081" s="430">
        <v>42488</v>
      </c>
      <c r="B2081" s="304">
        <v>710</v>
      </c>
      <c r="C2081" s="302"/>
      <c r="D2081" s="304">
        <v>685</v>
      </c>
      <c r="E2081" s="304">
        <v>578</v>
      </c>
      <c r="F2081" s="304">
        <v>365</v>
      </c>
      <c r="G2081" s="430">
        <v>42488</v>
      </c>
      <c r="H2081" s="304">
        <v>1137</v>
      </c>
    </row>
    <row r="2082" spans="1:8" ht="13">
      <c r="A2082" s="430">
        <v>42489</v>
      </c>
      <c r="B2082" s="304">
        <v>703</v>
      </c>
      <c r="C2082" s="302"/>
      <c r="D2082" s="304">
        <v>667</v>
      </c>
      <c r="E2082" s="304">
        <v>582</v>
      </c>
      <c r="F2082" s="304">
        <v>367</v>
      </c>
      <c r="G2082" s="430">
        <v>42489</v>
      </c>
      <c r="H2082" s="304">
        <v>1117</v>
      </c>
    </row>
    <row r="2083" spans="1:8" ht="13">
      <c r="A2083" s="430">
        <v>42493</v>
      </c>
      <c r="B2083" s="304">
        <v>682</v>
      </c>
      <c r="C2083" s="302"/>
      <c r="D2083" s="304">
        <v>640</v>
      </c>
      <c r="E2083" s="304">
        <v>583</v>
      </c>
      <c r="F2083" s="304">
        <v>368</v>
      </c>
      <c r="G2083" s="430">
        <v>42493</v>
      </c>
      <c r="H2083" s="304">
        <v>1055</v>
      </c>
    </row>
    <row r="2084" spans="1:8" ht="13">
      <c r="A2084" s="430">
        <v>42494</v>
      </c>
      <c r="B2084" s="304">
        <v>652</v>
      </c>
      <c r="C2084" s="302"/>
      <c r="D2084" s="304">
        <v>621</v>
      </c>
      <c r="E2084" s="304">
        <v>583</v>
      </c>
      <c r="F2084" s="304">
        <v>365</v>
      </c>
      <c r="G2084" s="430">
        <v>42494</v>
      </c>
      <c r="H2084" s="304">
        <v>954</v>
      </c>
    </row>
    <row r="2085" spans="1:8" ht="13">
      <c r="A2085" s="430">
        <v>42495</v>
      </c>
      <c r="B2085" s="304">
        <v>642</v>
      </c>
      <c r="C2085" s="302"/>
      <c r="D2085" s="304">
        <v>607</v>
      </c>
      <c r="E2085" s="304">
        <v>582</v>
      </c>
      <c r="F2085" s="304">
        <v>365</v>
      </c>
      <c r="G2085" s="430">
        <v>42495</v>
      </c>
      <c r="H2085" s="304">
        <v>915</v>
      </c>
    </row>
    <row r="2086" spans="1:8" ht="13">
      <c r="A2086" s="430">
        <v>42496</v>
      </c>
      <c r="B2086" s="304">
        <v>631</v>
      </c>
      <c r="C2086" s="302"/>
      <c r="D2086" s="304">
        <v>591</v>
      </c>
      <c r="E2086" s="304">
        <v>578</v>
      </c>
      <c r="F2086" s="304">
        <v>359</v>
      </c>
      <c r="G2086" s="430">
        <v>42496</v>
      </c>
      <c r="H2086" s="304">
        <v>892</v>
      </c>
    </row>
    <row r="2087" spans="1:8" ht="13">
      <c r="A2087" s="430">
        <v>42499</v>
      </c>
      <c r="B2087" s="304">
        <v>616</v>
      </c>
      <c r="C2087" s="302"/>
      <c r="D2087" s="304">
        <v>584</v>
      </c>
      <c r="E2087" s="304">
        <v>575</v>
      </c>
      <c r="F2087" s="304">
        <v>355</v>
      </c>
      <c r="G2087" s="430">
        <v>42499</v>
      </c>
      <c r="H2087" s="304">
        <v>837</v>
      </c>
    </row>
    <row r="2088" spans="1:8" ht="13">
      <c r="A2088" s="430">
        <v>42500</v>
      </c>
      <c r="B2088" s="304">
        <v>594</v>
      </c>
      <c r="C2088" s="302"/>
      <c r="D2088" s="304">
        <v>581</v>
      </c>
      <c r="E2088" s="304">
        <v>567</v>
      </c>
      <c r="F2088" s="304">
        <v>352</v>
      </c>
      <c r="G2088" s="430">
        <v>42500</v>
      </c>
      <c r="H2088" s="304">
        <v>752</v>
      </c>
    </row>
    <row r="2089" spans="1:8" ht="13">
      <c r="A2089" s="430">
        <v>42501</v>
      </c>
      <c r="B2089" s="304">
        <v>579</v>
      </c>
      <c r="C2089" s="302"/>
      <c r="D2089" s="304">
        <v>583</v>
      </c>
      <c r="E2089" s="304">
        <v>560</v>
      </c>
      <c r="F2089" s="304">
        <v>349</v>
      </c>
      <c r="G2089" s="430">
        <v>42501</v>
      </c>
      <c r="H2089" s="304">
        <v>713</v>
      </c>
    </row>
    <row r="2090" spans="1:8" ht="13">
      <c r="A2090" s="430">
        <v>42502</v>
      </c>
      <c r="B2090" s="304">
        <v>579</v>
      </c>
      <c r="C2090" s="302"/>
      <c r="D2090" s="304">
        <v>589</v>
      </c>
      <c r="E2090" s="304">
        <v>555</v>
      </c>
      <c r="F2090" s="304">
        <v>347</v>
      </c>
      <c r="G2090" s="430">
        <v>42502</v>
      </c>
      <c r="H2090" s="304">
        <v>724</v>
      </c>
    </row>
    <row r="2091" spans="1:8" ht="13">
      <c r="A2091" s="430">
        <v>42503</v>
      </c>
      <c r="B2091" s="304">
        <v>600</v>
      </c>
      <c r="C2091" s="302"/>
      <c r="D2091" s="304">
        <v>597</v>
      </c>
      <c r="E2091" s="304">
        <v>553</v>
      </c>
      <c r="F2091" s="304">
        <v>347</v>
      </c>
      <c r="G2091" s="430">
        <v>42503</v>
      </c>
      <c r="H2091" s="304">
        <v>798</v>
      </c>
    </row>
    <row r="2092" spans="1:8" ht="13">
      <c r="A2092" s="430">
        <v>42506</v>
      </c>
      <c r="B2092" s="304">
        <v>613</v>
      </c>
      <c r="C2092" s="302"/>
      <c r="D2092" s="304">
        <v>598</v>
      </c>
      <c r="E2092" s="304">
        <v>552</v>
      </c>
      <c r="F2092" s="304">
        <v>347</v>
      </c>
      <c r="G2092" s="430">
        <v>42506</v>
      </c>
      <c r="H2092" s="304">
        <v>854</v>
      </c>
    </row>
    <row r="2093" spans="1:8" ht="13">
      <c r="A2093" s="430">
        <v>42507</v>
      </c>
      <c r="B2093" s="304">
        <v>643</v>
      </c>
      <c r="C2093" s="302"/>
      <c r="D2093" s="304">
        <v>604</v>
      </c>
      <c r="E2093" s="304">
        <v>552</v>
      </c>
      <c r="F2093" s="304">
        <v>345</v>
      </c>
      <c r="G2093" s="430">
        <v>42507</v>
      </c>
      <c r="H2093" s="304">
        <v>988</v>
      </c>
    </row>
    <row r="2094" spans="1:8" ht="13">
      <c r="A2094" s="430">
        <v>42508</v>
      </c>
      <c r="B2094" s="304">
        <v>642</v>
      </c>
      <c r="C2094" s="302"/>
      <c r="D2094" s="304">
        <v>611</v>
      </c>
      <c r="E2094" s="304">
        <v>553</v>
      </c>
      <c r="F2094" s="304">
        <v>342</v>
      </c>
      <c r="G2094" s="430">
        <v>42508</v>
      </c>
      <c r="H2094" s="304">
        <v>954</v>
      </c>
    </row>
    <row r="2095" spans="1:8" ht="13">
      <c r="A2095" s="430">
        <v>42509</v>
      </c>
      <c r="B2095" s="304">
        <v>634</v>
      </c>
      <c r="C2095" s="302"/>
      <c r="D2095" s="304">
        <v>617</v>
      </c>
      <c r="E2095" s="304">
        <v>558</v>
      </c>
      <c r="F2095" s="304">
        <v>342</v>
      </c>
      <c r="G2095" s="430">
        <v>42509</v>
      </c>
      <c r="H2095" s="304">
        <v>906</v>
      </c>
    </row>
    <row r="2096" spans="1:8" ht="13">
      <c r="A2096" s="430">
        <v>42510</v>
      </c>
      <c r="B2096" s="304">
        <v>625</v>
      </c>
      <c r="C2096" s="302"/>
      <c r="D2096" s="304">
        <v>614</v>
      </c>
      <c r="E2096" s="304">
        <v>562</v>
      </c>
      <c r="F2096" s="304">
        <v>343</v>
      </c>
      <c r="G2096" s="430">
        <v>42510</v>
      </c>
      <c r="H2096" s="304">
        <v>870</v>
      </c>
    </row>
    <row r="2097" spans="1:8" ht="13">
      <c r="A2097" s="430">
        <v>42513</v>
      </c>
      <c r="B2097" s="304">
        <v>624</v>
      </c>
      <c r="C2097" s="302"/>
      <c r="D2097" s="304">
        <v>611</v>
      </c>
      <c r="E2097" s="304">
        <v>565</v>
      </c>
      <c r="F2097" s="304">
        <v>344</v>
      </c>
      <c r="G2097" s="430">
        <v>42513</v>
      </c>
      <c r="H2097" s="304">
        <v>870</v>
      </c>
    </row>
    <row r="2098" spans="1:8" ht="13">
      <c r="A2098" s="430">
        <v>42514</v>
      </c>
      <c r="B2098" s="304">
        <v>618</v>
      </c>
      <c r="C2098" s="302"/>
      <c r="D2098" s="304">
        <v>608</v>
      </c>
      <c r="E2098" s="304">
        <v>568</v>
      </c>
      <c r="F2098" s="304">
        <v>345</v>
      </c>
      <c r="G2098" s="430">
        <v>42514</v>
      </c>
      <c r="H2098" s="304">
        <v>848</v>
      </c>
    </row>
    <row r="2099" spans="1:8" ht="13">
      <c r="A2099" s="430">
        <v>42515</v>
      </c>
      <c r="B2099" s="304">
        <v>605</v>
      </c>
      <c r="C2099" s="302"/>
      <c r="D2099" s="304">
        <v>596</v>
      </c>
      <c r="E2099" s="304">
        <v>571</v>
      </c>
      <c r="F2099" s="304">
        <v>346</v>
      </c>
      <c r="G2099" s="430">
        <v>42515</v>
      </c>
      <c r="H2099" s="304">
        <v>799</v>
      </c>
    </row>
    <row r="2100" spans="1:8" ht="13">
      <c r="A2100" s="430">
        <v>42516</v>
      </c>
      <c r="B2100" s="304">
        <v>601</v>
      </c>
      <c r="C2100" s="302"/>
      <c r="D2100" s="304">
        <v>586</v>
      </c>
      <c r="E2100" s="304">
        <v>575</v>
      </c>
      <c r="F2100" s="304">
        <v>347</v>
      </c>
      <c r="G2100" s="430">
        <v>42516</v>
      </c>
      <c r="H2100" s="304">
        <v>793</v>
      </c>
    </row>
    <row r="2101" spans="1:8" ht="13">
      <c r="A2101" s="430">
        <v>42517</v>
      </c>
      <c r="B2101" s="304">
        <v>606</v>
      </c>
      <c r="C2101" s="302"/>
      <c r="D2101" s="304">
        <v>582</v>
      </c>
      <c r="E2101" s="304">
        <v>579</v>
      </c>
      <c r="F2101" s="304">
        <v>347</v>
      </c>
      <c r="G2101" s="430">
        <v>42517</v>
      </c>
      <c r="H2101" s="304">
        <v>830</v>
      </c>
    </row>
    <row r="2102" spans="1:8" ht="13">
      <c r="A2102" s="430">
        <v>42521</v>
      </c>
      <c r="B2102" s="304">
        <v>612</v>
      </c>
      <c r="C2102" s="302"/>
      <c r="D2102" s="304">
        <v>574</v>
      </c>
      <c r="E2102" s="304">
        <v>580</v>
      </c>
      <c r="F2102" s="304">
        <v>351</v>
      </c>
      <c r="G2102" s="430">
        <v>42521</v>
      </c>
      <c r="H2102" s="304">
        <v>854</v>
      </c>
    </row>
    <row r="2103" spans="1:8" ht="13">
      <c r="A2103" s="430">
        <v>42522</v>
      </c>
      <c r="B2103" s="304">
        <v>612</v>
      </c>
      <c r="C2103" s="302"/>
      <c r="D2103" s="304">
        <v>568</v>
      </c>
      <c r="E2103" s="304">
        <v>578</v>
      </c>
      <c r="F2103" s="304">
        <v>355</v>
      </c>
      <c r="G2103" s="430">
        <v>42522</v>
      </c>
      <c r="H2103" s="304">
        <v>861</v>
      </c>
    </row>
    <row r="2104" spans="1:8" ht="13">
      <c r="A2104" s="430">
        <v>42523</v>
      </c>
      <c r="B2104" s="304">
        <v>606</v>
      </c>
      <c r="C2104" s="302"/>
      <c r="D2104" s="304">
        <v>560</v>
      </c>
      <c r="E2104" s="304">
        <v>575</v>
      </c>
      <c r="F2104" s="304">
        <v>354</v>
      </c>
      <c r="G2104" s="430">
        <v>42523</v>
      </c>
      <c r="H2104" s="304">
        <v>854</v>
      </c>
    </row>
    <row r="2105" spans="1:8" ht="13">
      <c r="A2105" s="430">
        <v>42524</v>
      </c>
      <c r="B2105" s="304">
        <v>610</v>
      </c>
      <c r="C2105" s="302"/>
      <c r="D2105" s="304">
        <v>550</v>
      </c>
      <c r="E2105" s="304">
        <v>574</v>
      </c>
      <c r="F2105" s="304">
        <v>349</v>
      </c>
      <c r="G2105" s="430">
        <v>42524</v>
      </c>
      <c r="H2105" s="304">
        <v>913</v>
      </c>
    </row>
    <row r="2106" spans="1:8" ht="13">
      <c r="A2106" s="430">
        <v>42527</v>
      </c>
      <c r="B2106" s="304">
        <v>607</v>
      </c>
      <c r="C2106" s="302"/>
      <c r="D2106" s="304">
        <v>544</v>
      </c>
      <c r="E2106" s="304">
        <v>570</v>
      </c>
      <c r="F2106" s="304">
        <v>345</v>
      </c>
      <c r="G2106" s="430">
        <v>42527</v>
      </c>
      <c r="H2106" s="304">
        <v>922</v>
      </c>
    </row>
    <row r="2107" spans="1:8" ht="13">
      <c r="A2107" s="430">
        <v>42528</v>
      </c>
      <c r="B2107" s="304">
        <v>606</v>
      </c>
      <c r="C2107" s="302"/>
      <c r="D2107" s="304">
        <v>542</v>
      </c>
      <c r="E2107" s="304">
        <v>567</v>
      </c>
      <c r="F2107" s="304">
        <v>344</v>
      </c>
      <c r="G2107" s="430">
        <v>42528</v>
      </c>
      <c r="H2107" s="304">
        <v>920</v>
      </c>
    </row>
    <row r="2108" spans="1:8" ht="13">
      <c r="A2108" s="430">
        <v>42529</v>
      </c>
      <c r="B2108" s="304">
        <v>610</v>
      </c>
      <c r="C2108" s="302"/>
      <c r="D2108" s="304">
        <v>540</v>
      </c>
      <c r="E2108" s="304">
        <v>564</v>
      </c>
      <c r="F2108" s="304">
        <v>338</v>
      </c>
      <c r="G2108" s="430">
        <v>42529</v>
      </c>
      <c r="H2108" s="304">
        <v>973</v>
      </c>
    </row>
    <row r="2109" spans="1:8" ht="13">
      <c r="A2109" s="430">
        <v>42530</v>
      </c>
      <c r="B2109" s="304">
        <v>611</v>
      </c>
      <c r="C2109" s="302"/>
      <c r="D2109" s="304">
        <v>543</v>
      </c>
      <c r="E2109" s="304">
        <v>560</v>
      </c>
      <c r="F2109" s="304">
        <v>332</v>
      </c>
      <c r="G2109" s="430">
        <v>42530</v>
      </c>
      <c r="H2109" s="304">
        <v>995</v>
      </c>
    </row>
    <row r="2110" spans="1:8" ht="13">
      <c r="A2110" s="430">
        <v>42531</v>
      </c>
      <c r="B2110" s="304">
        <v>610</v>
      </c>
      <c r="C2110" s="302"/>
      <c r="D2110" s="304">
        <v>543</v>
      </c>
      <c r="E2110" s="304">
        <v>557</v>
      </c>
      <c r="F2110" s="304">
        <v>327</v>
      </c>
      <c r="G2110" s="430">
        <v>42531</v>
      </c>
      <c r="H2110" s="304">
        <v>1006</v>
      </c>
    </row>
    <row r="2111" spans="1:8" ht="13">
      <c r="A2111" s="430">
        <v>42534</v>
      </c>
      <c r="B2111" s="304">
        <v>609</v>
      </c>
      <c r="C2111" s="302"/>
      <c r="D2111" s="304">
        <v>542</v>
      </c>
      <c r="E2111" s="304">
        <v>554</v>
      </c>
      <c r="F2111" s="304">
        <v>322</v>
      </c>
      <c r="G2111" s="430">
        <v>42534</v>
      </c>
      <c r="H2111" s="304">
        <v>1014</v>
      </c>
    </row>
    <row r="2112" spans="1:8" ht="13">
      <c r="A2112" s="430">
        <v>42535</v>
      </c>
      <c r="B2112" s="304">
        <v>608</v>
      </c>
      <c r="C2112" s="302"/>
      <c r="D2112" s="304">
        <v>543</v>
      </c>
      <c r="E2112" s="304">
        <v>552</v>
      </c>
      <c r="F2112" s="304">
        <v>317</v>
      </c>
      <c r="G2112" s="430">
        <v>42535</v>
      </c>
      <c r="H2112" s="304">
        <v>1018</v>
      </c>
    </row>
    <row r="2113" spans="1:8" ht="13">
      <c r="A2113" s="430">
        <v>42536</v>
      </c>
      <c r="B2113" s="304">
        <v>604</v>
      </c>
      <c r="C2113" s="302"/>
      <c r="D2113" s="304">
        <v>545</v>
      </c>
      <c r="E2113" s="304">
        <v>552</v>
      </c>
      <c r="F2113" s="304">
        <v>315</v>
      </c>
      <c r="G2113" s="430">
        <v>42536</v>
      </c>
      <c r="H2113" s="304">
        <v>1000</v>
      </c>
    </row>
    <row r="2114" spans="1:8" ht="13">
      <c r="A2114" s="430">
        <v>42537</v>
      </c>
      <c r="B2114" s="304">
        <v>598</v>
      </c>
      <c r="C2114" s="302"/>
      <c r="D2114" s="304">
        <v>545</v>
      </c>
      <c r="E2114" s="304">
        <v>554</v>
      </c>
      <c r="F2114" s="304">
        <v>314</v>
      </c>
      <c r="G2114" s="430">
        <v>42537</v>
      </c>
      <c r="H2114" s="304">
        <v>976</v>
      </c>
    </row>
    <row r="2115" spans="1:8" ht="13">
      <c r="A2115" s="430">
        <v>42538</v>
      </c>
      <c r="B2115" s="304">
        <v>587</v>
      </c>
      <c r="C2115" s="302"/>
      <c r="D2115" s="304">
        <v>546</v>
      </c>
      <c r="E2115" s="304">
        <v>555</v>
      </c>
      <c r="F2115" s="304">
        <v>311</v>
      </c>
      <c r="G2115" s="430">
        <v>42538</v>
      </c>
      <c r="H2115" s="304">
        <v>927</v>
      </c>
    </row>
    <row r="2116" spans="1:8" ht="13">
      <c r="A2116" s="430">
        <v>42541</v>
      </c>
      <c r="B2116" s="304">
        <v>582</v>
      </c>
      <c r="C2116" s="302"/>
      <c r="D2116" s="304">
        <v>546</v>
      </c>
      <c r="E2116" s="304">
        <v>559</v>
      </c>
      <c r="F2116" s="304">
        <v>312</v>
      </c>
      <c r="G2116" s="430">
        <v>42541</v>
      </c>
      <c r="H2116" s="304">
        <v>897</v>
      </c>
    </row>
    <row r="2117" spans="1:8" ht="13">
      <c r="A2117" s="430">
        <v>42542</v>
      </c>
      <c r="B2117" s="304">
        <v>580</v>
      </c>
      <c r="C2117" s="302"/>
      <c r="D2117" s="304">
        <v>548</v>
      </c>
      <c r="E2117" s="304">
        <v>563</v>
      </c>
      <c r="F2117" s="304">
        <v>315</v>
      </c>
      <c r="G2117" s="430">
        <v>42542</v>
      </c>
      <c r="H2117" s="304">
        <v>873</v>
      </c>
    </row>
    <row r="2118" spans="1:8" ht="13">
      <c r="A2118" s="430">
        <v>42543</v>
      </c>
      <c r="B2118" s="304">
        <v>585</v>
      </c>
      <c r="C2118" s="302"/>
      <c r="D2118" s="304">
        <v>556</v>
      </c>
      <c r="E2118" s="304">
        <v>570</v>
      </c>
      <c r="F2118" s="304">
        <v>318</v>
      </c>
      <c r="G2118" s="430">
        <v>42543</v>
      </c>
      <c r="H2118" s="304">
        <v>878</v>
      </c>
    </row>
    <row r="2119" spans="1:8" ht="13">
      <c r="A2119" s="430">
        <v>42544</v>
      </c>
      <c r="B2119" s="304">
        <v>596</v>
      </c>
      <c r="C2119" s="302"/>
      <c r="D2119" s="304">
        <v>569</v>
      </c>
      <c r="E2119" s="304">
        <v>577</v>
      </c>
      <c r="F2119" s="304">
        <v>322</v>
      </c>
      <c r="G2119" s="430">
        <v>42544</v>
      </c>
      <c r="H2119" s="304">
        <v>897</v>
      </c>
    </row>
    <row r="2120" spans="1:8" ht="13">
      <c r="A2120" s="430">
        <v>42545</v>
      </c>
      <c r="B2120" s="304">
        <v>609</v>
      </c>
      <c r="C2120" s="302"/>
      <c r="D2120" s="304">
        <v>585</v>
      </c>
      <c r="E2120" s="304">
        <v>583</v>
      </c>
      <c r="F2120" s="304">
        <v>329</v>
      </c>
      <c r="G2120" s="430">
        <v>42545</v>
      </c>
      <c r="H2120" s="304">
        <v>913</v>
      </c>
    </row>
    <row r="2121" spans="1:8" ht="13">
      <c r="A2121" s="430">
        <v>42548</v>
      </c>
      <c r="B2121" s="304">
        <v>616</v>
      </c>
      <c r="C2121" s="302"/>
      <c r="D2121" s="304">
        <v>601</v>
      </c>
      <c r="E2121" s="304">
        <v>587</v>
      </c>
      <c r="F2121" s="304">
        <v>331</v>
      </c>
      <c r="G2121" s="430">
        <v>42548</v>
      </c>
      <c r="H2121" s="304">
        <v>919</v>
      </c>
    </row>
    <row r="2122" spans="1:8" ht="13">
      <c r="A2122" s="430">
        <v>42549</v>
      </c>
      <c r="B2122" s="304">
        <v>627</v>
      </c>
      <c r="C2122" s="302"/>
      <c r="D2122" s="304">
        <v>618</v>
      </c>
      <c r="E2122" s="304">
        <v>593</v>
      </c>
      <c r="F2122" s="304">
        <v>336</v>
      </c>
      <c r="G2122" s="430">
        <v>42549</v>
      </c>
      <c r="H2122" s="304">
        <v>936</v>
      </c>
    </row>
    <row r="2123" spans="1:8" ht="13">
      <c r="A2123" s="430">
        <v>42550</v>
      </c>
      <c r="B2123" s="304">
        <v>640</v>
      </c>
      <c r="C2123" s="302"/>
      <c r="D2123" s="304">
        <v>634</v>
      </c>
      <c r="E2123" s="304">
        <v>606</v>
      </c>
      <c r="F2123" s="304">
        <v>338</v>
      </c>
      <c r="G2123" s="430">
        <v>42550</v>
      </c>
      <c r="H2123" s="304">
        <v>955</v>
      </c>
    </row>
    <row r="2124" spans="1:8" ht="13">
      <c r="A2124" s="430">
        <v>42551</v>
      </c>
      <c r="B2124" s="304">
        <v>660</v>
      </c>
      <c r="C2124" s="302"/>
      <c r="D2124" s="304">
        <v>662</v>
      </c>
      <c r="E2124" s="304">
        <v>619</v>
      </c>
      <c r="F2124" s="304">
        <v>342</v>
      </c>
      <c r="G2124" s="430">
        <v>42551</v>
      </c>
      <c r="H2124" s="304">
        <v>996</v>
      </c>
    </row>
    <row r="2125" spans="1:8" ht="13">
      <c r="A2125" s="430">
        <v>42552</v>
      </c>
      <c r="B2125" s="304">
        <v>677</v>
      </c>
      <c r="C2125" s="302"/>
      <c r="D2125" s="304">
        <v>691</v>
      </c>
      <c r="E2125" s="304">
        <v>627</v>
      </c>
      <c r="F2125" s="304">
        <v>344</v>
      </c>
      <c r="G2125" s="430">
        <v>42552</v>
      </c>
      <c r="H2125" s="304">
        <v>1030</v>
      </c>
    </row>
    <row r="2126" spans="1:8" ht="13">
      <c r="A2126" s="430">
        <v>42555</v>
      </c>
      <c r="B2126" s="304">
        <v>688</v>
      </c>
      <c r="C2126" s="302"/>
      <c r="D2126" s="304">
        <v>710</v>
      </c>
      <c r="E2126" s="304">
        <v>633</v>
      </c>
      <c r="F2126" s="304">
        <v>347</v>
      </c>
      <c r="G2126" s="430">
        <v>42555</v>
      </c>
      <c r="H2126" s="304">
        <v>1049</v>
      </c>
    </row>
    <row r="2127" spans="1:8" ht="13">
      <c r="A2127" s="430">
        <v>42556</v>
      </c>
      <c r="B2127" s="304">
        <v>692</v>
      </c>
      <c r="C2127" s="302"/>
      <c r="D2127" s="304">
        <v>735</v>
      </c>
      <c r="E2127" s="304">
        <v>637</v>
      </c>
      <c r="F2127" s="304">
        <v>349</v>
      </c>
      <c r="G2127" s="430">
        <v>42556</v>
      </c>
      <c r="H2127" s="304">
        <v>1034</v>
      </c>
    </row>
    <row r="2128" spans="1:8" ht="13">
      <c r="A2128" s="430">
        <v>42557</v>
      </c>
      <c r="B2128" s="304">
        <v>694</v>
      </c>
      <c r="C2128" s="302"/>
      <c r="D2128" s="304">
        <v>755</v>
      </c>
      <c r="E2128" s="304">
        <v>639</v>
      </c>
      <c r="F2128" s="304">
        <v>349</v>
      </c>
      <c r="G2128" s="430">
        <v>42557</v>
      </c>
      <c r="H2128" s="304">
        <v>1019</v>
      </c>
    </row>
    <row r="2129" spans="1:8" ht="13">
      <c r="A2129" s="430">
        <v>42558</v>
      </c>
      <c r="B2129" s="304">
        <v>699</v>
      </c>
      <c r="C2129" s="302"/>
      <c r="D2129" s="304">
        <v>779</v>
      </c>
      <c r="E2129" s="304">
        <v>644</v>
      </c>
      <c r="F2129" s="304">
        <v>352</v>
      </c>
      <c r="G2129" s="430">
        <v>42558</v>
      </c>
      <c r="H2129" s="304">
        <v>1008</v>
      </c>
    </row>
    <row r="2130" spans="1:8" ht="13">
      <c r="A2130" s="430">
        <v>42559</v>
      </c>
      <c r="B2130" s="304">
        <v>703</v>
      </c>
      <c r="C2130" s="302"/>
      <c r="D2130" s="304">
        <v>792</v>
      </c>
      <c r="E2130" s="304">
        <v>647</v>
      </c>
      <c r="F2130" s="304">
        <v>354</v>
      </c>
      <c r="G2130" s="430">
        <v>42559</v>
      </c>
      <c r="H2130" s="304">
        <v>1002</v>
      </c>
    </row>
    <row r="2131" spans="1:8" ht="13">
      <c r="A2131" s="430">
        <v>42562</v>
      </c>
      <c r="B2131" s="304">
        <v>704</v>
      </c>
      <c r="C2131" s="302"/>
      <c r="D2131" s="304">
        <v>799</v>
      </c>
      <c r="E2131" s="304">
        <v>651</v>
      </c>
      <c r="F2131" s="304">
        <v>356</v>
      </c>
      <c r="G2131" s="430">
        <v>42562</v>
      </c>
      <c r="H2131" s="304">
        <v>991</v>
      </c>
    </row>
    <row r="2132" spans="1:8" ht="13">
      <c r="A2132" s="430">
        <v>42563</v>
      </c>
      <c r="B2132" s="304">
        <v>711</v>
      </c>
      <c r="C2132" s="302"/>
      <c r="D2132" s="304">
        <v>809</v>
      </c>
      <c r="E2132" s="304">
        <v>666</v>
      </c>
      <c r="F2132" s="304">
        <v>358</v>
      </c>
      <c r="G2132" s="430">
        <v>42563</v>
      </c>
      <c r="H2132" s="304">
        <v>987</v>
      </c>
    </row>
    <row r="2133" spans="1:8" ht="13">
      <c r="A2133" s="430">
        <v>42564</v>
      </c>
      <c r="B2133" s="304">
        <v>726</v>
      </c>
      <c r="C2133" s="302"/>
      <c r="D2133" s="304">
        <v>819</v>
      </c>
      <c r="E2133" s="304">
        <v>679</v>
      </c>
      <c r="F2133" s="304">
        <v>360</v>
      </c>
      <c r="G2133" s="430">
        <v>42564</v>
      </c>
      <c r="H2133" s="304">
        <v>1010</v>
      </c>
    </row>
    <row r="2134" spans="1:8" ht="13">
      <c r="A2134" s="430">
        <v>42565</v>
      </c>
      <c r="B2134" s="304">
        <v>738</v>
      </c>
      <c r="C2134" s="302"/>
      <c r="D2134" s="304">
        <v>842</v>
      </c>
      <c r="E2134" s="304">
        <v>686</v>
      </c>
      <c r="F2134" s="304">
        <v>361</v>
      </c>
      <c r="G2134" s="430">
        <v>42565</v>
      </c>
      <c r="H2134" s="304">
        <v>1020</v>
      </c>
    </row>
    <row r="2135" spans="1:8" ht="13">
      <c r="A2135" s="430">
        <v>42566</v>
      </c>
      <c r="B2135" s="304">
        <v>745</v>
      </c>
      <c r="C2135" s="302"/>
      <c r="D2135" s="304">
        <v>863</v>
      </c>
      <c r="E2135" s="304">
        <v>693</v>
      </c>
      <c r="F2135" s="304">
        <v>363</v>
      </c>
      <c r="G2135" s="430">
        <v>42566</v>
      </c>
      <c r="H2135" s="304">
        <v>1023</v>
      </c>
    </row>
    <row r="2136" spans="1:8" ht="13">
      <c r="A2136" s="430">
        <v>42569</v>
      </c>
      <c r="B2136" s="304">
        <v>748</v>
      </c>
      <c r="C2136" s="302"/>
      <c r="D2136" s="304">
        <v>874</v>
      </c>
      <c r="E2136" s="304">
        <v>697</v>
      </c>
      <c r="F2136" s="304">
        <v>366</v>
      </c>
      <c r="G2136" s="430">
        <v>42569</v>
      </c>
      <c r="H2136" s="304">
        <v>1016</v>
      </c>
    </row>
    <row r="2137" spans="1:8" ht="13">
      <c r="A2137" s="430">
        <v>42570</v>
      </c>
      <c r="B2137" s="304">
        <v>746</v>
      </c>
      <c r="C2137" s="302"/>
      <c r="D2137" s="304">
        <v>879</v>
      </c>
      <c r="E2137" s="304">
        <v>700</v>
      </c>
      <c r="F2137" s="304">
        <v>371</v>
      </c>
      <c r="G2137" s="430">
        <v>42570</v>
      </c>
      <c r="H2137" s="304">
        <v>986</v>
      </c>
    </row>
    <row r="2138" spans="1:8" ht="13">
      <c r="A2138" s="430">
        <v>42571</v>
      </c>
      <c r="B2138" s="304">
        <v>736</v>
      </c>
      <c r="C2138" s="302"/>
      <c r="D2138" s="304">
        <v>872</v>
      </c>
      <c r="E2138" s="304">
        <v>702</v>
      </c>
      <c r="F2138" s="304">
        <v>376</v>
      </c>
      <c r="G2138" s="430">
        <v>42571</v>
      </c>
      <c r="H2138" s="304">
        <v>937</v>
      </c>
    </row>
    <row r="2139" spans="1:8" ht="13">
      <c r="A2139" s="430">
        <v>42572</v>
      </c>
      <c r="B2139" s="304">
        <v>726</v>
      </c>
      <c r="C2139" s="302"/>
      <c r="D2139" s="304">
        <v>850</v>
      </c>
      <c r="E2139" s="304">
        <v>701</v>
      </c>
      <c r="F2139" s="304">
        <v>379</v>
      </c>
      <c r="G2139" s="430">
        <v>42572</v>
      </c>
      <c r="H2139" s="304">
        <v>906</v>
      </c>
    </row>
    <row r="2140" spans="1:8" ht="13">
      <c r="A2140" s="430">
        <v>42573</v>
      </c>
      <c r="B2140" s="304">
        <v>718</v>
      </c>
      <c r="C2140" s="302"/>
      <c r="D2140" s="304">
        <v>827</v>
      </c>
      <c r="E2140" s="304">
        <v>698</v>
      </c>
      <c r="F2140" s="304">
        <v>383</v>
      </c>
      <c r="G2140" s="430">
        <v>42573</v>
      </c>
      <c r="H2140" s="304">
        <v>895</v>
      </c>
    </row>
    <row r="2141" spans="1:8" ht="13">
      <c r="A2141" s="430">
        <v>42576</v>
      </c>
      <c r="B2141" s="304">
        <v>709</v>
      </c>
      <c r="C2141" s="302"/>
      <c r="D2141" s="304">
        <v>806</v>
      </c>
      <c r="E2141" s="304">
        <v>697</v>
      </c>
      <c r="F2141" s="304">
        <v>386</v>
      </c>
      <c r="G2141" s="430">
        <v>42576</v>
      </c>
      <c r="H2141" s="304">
        <v>877</v>
      </c>
    </row>
    <row r="2142" spans="1:8" ht="13">
      <c r="A2142" s="430">
        <v>42577</v>
      </c>
      <c r="B2142" s="304">
        <v>696</v>
      </c>
      <c r="C2142" s="302"/>
      <c r="D2142" s="304">
        <v>784</v>
      </c>
      <c r="E2142" s="304">
        <v>690</v>
      </c>
      <c r="F2142" s="304">
        <v>390</v>
      </c>
      <c r="G2142" s="430">
        <v>42577</v>
      </c>
      <c r="H2142" s="304">
        <v>841</v>
      </c>
    </row>
    <row r="2143" spans="1:8" ht="13">
      <c r="A2143" s="430">
        <v>42578</v>
      </c>
      <c r="B2143" s="304">
        <v>679</v>
      </c>
      <c r="C2143" s="302"/>
      <c r="D2143" s="304">
        <v>752</v>
      </c>
      <c r="E2143" s="304">
        <v>684</v>
      </c>
      <c r="F2143" s="304">
        <v>392</v>
      </c>
      <c r="G2143" s="430">
        <v>42578</v>
      </c>
      <c r="H2143" s="304">
        <v>803</v>
      </c>
    </row>
    <row r="2144" spans="1:8" ht="13">
      <c r="A2144" s="430">
        <v>42579</v>
      </c>
      <c r="B2144" s="304">
        <v>665</v>
      </c>
      <c r="C2144" s="302"/>
      <c r="D2144" s="304">
        <v>719</v>
      </c>
      <c r="E2144" s="304">
        <v>676</v>
      </c>
      <c r="F2144" s="304">
        <v>396</v>
      </c>
      <c r="G2144" s="430">
        <v>42579</v>
      </c>
      <c r="H2144" s="304">
        <v>780</v>
      </c>
    </row>
    <row r="2145" spans="1:8" ht="13">
      <c r="A2145" s="430">
        <v>42580</v>
      </c>
      <c r="B2145" s="304">
        <v>656</v>
      </c>
      <c r="C2145" s="302"/>
      <c r="D2145" s="304">
        <v>692</v>
      </c>
      <c r="E2145" s="304">
        <v>671</v>
      </c>
      <c r="F2145" s="304">
        <v>399</v>
      </c>
      <c r="G2145" s="430">
        <v>42580</v>
      </c>
      <c r="H2145" s="304">
        <v>768</v>
      </c>
    </row>
    <row r="2146" spans="1:8" ht="13">
      <c r="A2146" s="430">
        <v>42583</v>
      </c>
      <c r="B2146" s="304">
        <v>650</v>
      </c>
      <c r="C2146" s="302"/>
      <c r="D2146" s="304">
        <v>673</v>
      </c>
      <c r="E2146" s="304">
        <v>667</v>
      </c>
      <c r="F2146" s="304">
        <v>401</v>
      </c>
      <c r="G2146" s="430">
        <v>42583</v>
      </c>
      <c r="H2146" s="304">
        <v>757</v>
      </c>
    </row>
    <row r="2147" spans="1:8" ht="13">
      <c r="A2147" s="430">
        <v>42584</v>
      </c>
      <c r="B2147" s="304">
        <v>645</v>
      </c>
      <c r="C2147" s="302"/>
      <c r="D2147" s="304">
        <v>658</v>
      </c>
      <c r="E2147" s="304">
        <v>663</v>
      </c>
      <c r="F2147" s="304">
        <v>400</v>
      </c>
      <c r="G2147" s="430">
        <v>42584</v>
      </c>
      <c r="H2147" s="304">
        <v>757</v>
      </c>
    </row>
    <row r="2148" spans="1:8" ht="13">
      <c r="A2148" s="430">
        <v>42585</v>
      </c>
      <c r="B2148" s="304">
        <v>641</v>
      </c>
      <c r="C2148" s="302"/>
      <c r="D2148" s="304">
        <v>648</v>
      </c>
      <c r="E2148" s="304">
        <v>660</v>
      </c>
      <c r="F2148" s="304">
        <v>397</v>
      </c>
      <c r="G2148" s="430">
        <v>42585</v>
      </c>
      <c r="H2148" s="304">
        <v>758</v>
      </c>
    </row>
    <row r="2149" spans="1:8" ht="13">
      <c r="A2149" s="430">
        <v>42586</v>
      </c>
      <c r="B2149" s="304">
        <v>636</v>
      </c>
      <c r="C2149" s="302"/>
      <c r="D2149" s="304">
        <v>641</v>
      </c>
      <c r="E2149" s="304">
        <v>654</v>
      </c>
      <c r="F2149" s="304">
        <v>395</v>
      </c>
      <c r="G2149" s="430">
        <v>42586</v>
      </c>
      <c r="H2149" s="304">
        <v>759</v>
      </c>
    </row>
    <row r="2150" spans="1:8" ht="13">
      <c r="A2150" s="430">
        <v>42587</v>
      </c>
      <c r="B2150" s="304">
        <v>636</v>
      </c>
      <c r="C2150" s="302"/>
      <c r="D2150" s="304">
        <v>640</v>
      </c>
      <c r="E2150" s="304">
        <v>647</v>
      </c>
      <c r="F2150" s="304">
        <v>394</v>
      </c>
      <c r="G2150" s="430">
        <v>42587</v>
      </c>
      <c r="H2150" s="304">
        <v>770</v>
      </c>
    </row>
    <row r="2151" spans="1:8" ht="13">
      <c r="A2151" s="430">
        <v>42590</v>
      </c>
      <c r="B2151" s="304">
        <v>636</v>
      </c>
      <c r="C2151" s="302"/>
      <c r="D2151" s="304">
        <v>638</v>
      </c>
      <c r="E2151" s="304">
        <v>645</v>
      </c>
      <c r="F2151" s="304">
        <v>392</v>
      </c>
      <c r="G2151" s="430">
        <v>42590</v>
      </c>
      <c r="H2151" s="304">
        <v>777</v>
      </c>
    </row>
    <row r="2152" spans="1:8" ht="13">
      <c r="A2152" s="430">
        <v>42591</v>
      </c>
      <c r="B2152" s="304">
        <v>631</v>
      </c>
      <c r="C2152" s="302"/>
      <c r="D2152" s="304">
        <v>642</v>
      </c>
      <c r="E2152" s="304">
        <v>642</v>
      </c>
      <c r="F2152" s="304">
        <v>389</v>
      </c>
      <c r="G2152" s="430">
        <v>42591</v>
      </c>
      <c r="H2152" s="304">
        <v>770</v>
      </c>
    </row>
    <row r="2153" spans="1:8" ht="13">
      <c r="A2153" s="430">
        <v>42592</v>
      </c>
      <c r="B2153" s="304">
        <v>638</v>
      </c>
      <c r="C2153" s="302"/>
      <c r="D2153" s="304">
        <v>659</v>
      </c>
      <c r="E2153" s="304">
        <v>639</v>
      </c>
      <c r="F2153" s="304">
        <v>391</v>
      </c>
      <c r="G2153" s="430">
        <v>42592</v>
      </c>
      <c r="H2153" s="304">
        <v>795</v>
      </c>
    </row>
    <row r="2154" spans="1:8" ht="13">
      <c r="A2154" s="430">
        <v>42593</v>
      </c>
      <c r="B2154" s="304">
        <v>653</v>
      </c>
      <c r="C2154" s="302"/>
      <c r="D2154" s="304">
        <v>687</v>
      </c>
      <c r="E2154" s="304">
        <v>640</v>
      </c>
      <c r="F2154" s="304">
        <v>394</v>
      </c>
      <c r="G2154" s="430">
        <v>42593</v>
      </c>
      <c r="H2154" s="304">
        <v>833</v>
      </c>
    </row>
    <row r="2155" spans="1:8" ht="13">
      <c r="A2155" s="430">
        <v>42594</v>
      </c>
      <c r="B2155" s="304">
        <v>671</v>
      </c>
      <c r="C2155" s="302"/>
      <c r="D2155" s="304">
        <v>703</v>
      </c>
      <c r="E2155" s="304">
        <v>643</v>
      </c>
      <c r="F2155" s="304">
        <v>396</v>
      </c>
      <c r="G2155" s="430">
        <v>42594</v>
      </c>
      <c r="H2155" s="304">
        <v>891</v>
      </c>
    </row>
    <row r="2156" spans="1:8" ht="13">
      <c r="A2156" s="430">
        <v>42597</v>
      </c>
      <c r="B2156" s="304">
        <v>681</v>
      </c>
      <c r="C2156" s="302"/>
      <c r="D2156" s="304">
        <v>713</v>
      </c>
      <c r="E2156" s="304">
        <v>646</v>
      </c>
      <c r="F2156" s="304">
        <v>399</v>
      </c>
      <c r="G2156" s="430">
        <v>42597</v>
      </c>
      <c r="H2156" s="304">
        <v>920</v>
      </c>
    </row>
    <row r="2157" spans="1:8" ht="13">
      <c r="A2157" s="430">
        <v>42598</v>
      </c>
      <c r="B2157" s="304">
        <v>687</v>
      </c>
      <c r="C2157" s="302"/>
      <c r="D2157" s="304">
        <v>721</v>
      </c>
      <c r="E2157" s="304">
        <v>652</v>
      </c>
      <c r="F2157" s="304">
        <v>403</v>
      </c>
      <c r="G2157" s="430">
        <v>42598</v>
      </c>
      <c r="H2157" s="304">
        <v>926</v>
      </c>
    </row>
    <row r="2158" spans="1:8" ht="13">
      <c r="A2158" s="430">
        <v>42599</v>
      </c>
      <c r="B2158" s="304">
        <v>685</v>
      </c>
      <c r="C2158" s="302"/>
      <c r="D2158" s="304">
        <v>726</v>
      </c>
      <c r="E2158" s="304">
        <v>666</v>
      </c>
      <c r="F2158" s="304">
        <v>405</v>
      </c>
      <c r="G2158" s="430">
        <v>42599</v>
      </c>
      <c r="H2158" s="304">
        <v>885</v>
      </c>
    </row>
    <row r="2159" spans="1:8" ht="13">
      <c r="A2159" s="430">
        <v>42600</v>
      </c>
      <c r="B2159" s="304">
        <v>682</v>
      </c>
      <c r="C2159" s="302"/>
      <c r="D2159" s="304">
        <v>727</v>
      </c>
      <c r="E2159" s="304">
        <v>677</v>
      </c>
      <c r="F2159" s="304">
        <v>407</v>
      </c>
      <c r="G2159" s="430">
        <v>42600</v>
      </c>
      <c r="H2159" s="304">
        <v>852</v>
      </c>
    </row>
    <row r="2160" spans="1:8" ht="13">
      <c r="A2160" s="430">
        <v>42601</v>
      </c>
      <c r="B2160" s="304">
        <v>683</v>
      </c>
      <c r="C2160" s="302"/>
      <c r="D2160" s="304">
        <v>727</v>
      </c>
      <c r="E2160" s="304">
        <v>686</v>
      </c>
      <c r="F2160" s="304">
        <v>412</v>
      </c>
      <c r="G2160" s="430">
        <v>42601</v>
      </c>
      <c r="H2160" s="304">
        <v>843</v>
      </c>
    </row>
    <row r="2161" spans="1:8" ht="13">
      <c r="A2161" s="430">
        <v>42604</v>
      </c>
      <c r="B2161" s="304">
        <v>687</v>
      </c>
      <c r="C2161" s="302"/>
      <c r="D2161" s="304">
        <v>721</v>
      </c>
      <c r="E2161" s="304">
        <v>694</v>
      </c>
      <c r="F2161" s="304">
        <v>416</v>
      </c>
      <c r="G2161" s="430">
        <v>42604</v>
      </c>
      <c r="H2161" s="304">
        <v>848</v>
      </c>
    </row>
    <row r="2162" spans="1:8" ht="13">
      <c r="A2162" s="430">
        <v>42605</v>
      </c>
      <c r="B2162" s="304">
        <v>692</v>
      </c>
      <c r="C2162" s="302"/>
      <c r="D2162" s="304">
        <v>714</v>
      </c>
      <c r="E2162" s="304">
        <v>702</v>
      </c>
      <c r="F2162" s="304">
        <v>420</v>
      </c>
      <c r="G2162" s="430">
        <v>42605</v>
      </c>
      <c r="H2162" s="304">
        <v>861</v>
      </c>
    </row>
    <row r="2163" spans="1:8" ht="13">
      <c r="A2163" s="430">
        <v>42606</v>
      </c>
      <c r="B2163" s="304">
        <v>706</v>
      </c>
      <c r="C2163" s="302"/>
      <c r="D2163" s="304">
        <v>706</v>
      </c>
      <c r="E2163" s="304">
        <v>706</v>
      </c>
      <c r="F2163" s="304">
        <v>425</v>
      </c>
      <c r="G2163" s="430">
        <v>42606</v>
      </c>
      <c r="H2163" s="304">
        <v>910</v>
      </c>
    </row>
    <row r="2164" spans="1:8" ht="13">
      <c r="A2164" s="430">
        <v>42607</v>
      </c>
      <c r="B2164" s="304">
        <v>718</v>
      </c>
      <c r="C2164" s="302"/>
      <c r="D2164" s="304">
        <v>700</v>
      </c>
      <c r="E2164" s="304">
        <v>712</v>
      </c>
      <c r="F2164" s="304">
        <v>428</v>
      </c>
      <c r="G2164" s="430">
        <v>42607</v>
      </c>
      <c r="H2164" s="304">
        <v>974</v>
      </c>
    </row>
    <row r="2165" spans="1:8" ht="13">
      <c r="A2165" s="430">
        <v>42608</v>
      </c>
      <c r="B2165" s="304">
        <v>720</v>
      </c>
      <c r="C2165" s="302"/>
      <c r="D2165" s="304">
        <v>687</v>
      </c>
      <c r="E2165" s="304">
        <v>715</v>
      </c>
      <c r="F2165" s="304">
        <v>431</v>
      </c>
      <c r="G2165" s="430">
        <v>42608</v>
      </c>
      <c r="H2165" s="304">
        <v>1001</v>
      </c>
    </row>
    <row r="2166" spans="1:8" ht="13">
      <c r="A2166" s="430">
        <v>42612</v>
      </c>
      <c r="B2166" s="304">
        <v>715</v>
      </c>
      <c r="C2166" s="302"/>
      <c r="D2166" s="304">
        <v>674</v>
      </c>
      <c r="E2166" s="304">
        <v>719</v>
      </c>
      <c r="F2166" s="304">
        <v>432</v>
      </c>
      <c r="G2166" s="430">
        <v>42612</v>
      </c>
      <c r="H2166" s="304">
        <v>986</v>
      </c>
    </row>
    <row r="2167" spans="1:8" ht="13">
      <c r="A2167" s="430">
        <v>42613</v>
      </c>
      <c r="B2167" s="304">
        <v>711</v>
      </c>
      <c r="C2167" s="302"/>
      <c r="D2167" s="304">
        <v>660</v>
      </c>
      <c r="E2167" s="304">
        <v>721</v>
      </c>
      <c r="F2167" s="304">
        <v>432</v>
      </c>
      <c r="G2167" s="430">
        <v>42613</v>
      </c>
      <c r="H2167" s="304">
        <v>978</v>
      </c>
    </row>
    <row r="2168" spans="1:8" ht="13">
      <c r="A2168" s="430">
        <v>42614</v>
      </c>
      <c r="B2168" s="304">
        <v>712</v>
      </c>
      <c r="C2168" s="302"/>
      <c r="D2168" s="304">
        <v>652</v>
      </c>
      <c r="E2168" s="304">
        <v>723</v>
      </c>
      <c r="F2168" s="304">
        <v>433</v>
      </c>
      <c r="G2168" s="430">
        <v>42614</v>
      </c>
      <c r="H2168" s="304">
        <v>1002</v>
      </c>
    </row>
    <row r="2169" spans="1:8" ht="13">
      <c r="A2169" s="430">
        <v>42615</v>
      </c>
      <c r="B2169" s="304">
        <v>720</v>
      </c>
      <c r="C2169" s="302"/>
      <c r="D2169" s="304">
        <v>644</v>
      </c>
      <c r="E2169" s="304">
        <v>721</v>
      </c>
      <c r="F2169" s="304">
        <v>432</v>
      </c>
      <c r="G2169" s="430">
        <v>42615</v>
      </c>
      <c r="H2169" s="304">
        <v>1054</v>
      </c>
    </row>
    <row r="2170" spans="1:8" ht="13">
      <c r="A2170" s="430">
        <v>42618</v>
      </c>
      <c r="B2170" s="304">
        <v>724</v>
      </c>
      <c r="C2170" s="302"/>
      <c r="D2170" s="304">
        <v>640</v>
      </c>
      <c r="E2170" s="304">
        <v>718</v>
      </c>
      <c r="F2170" s="304">
        <v>429</v>
      </c>
      <c r="G2170" s="430">
        <v>42618</v>
      </c>
      <c r="H2170" s="304">
        <v>1079</v>
      </c>
    </row>
    <row r="2171" spans="1:8" ht="13">
      <c r="A2171" s="430">
        <v>42619</v>
      </c>
      <c r="B2171" s="304">
        <v>745</v>
      </c>
      <c r="C2171" s="302"/>
      <c r="D2171" s="304">
        <v>641</v>
      </c>
      <c r="E2171" s="304">
        <v>714</v>
      </c>
      <c r="F2171" s="304">
        <v>425</v>
      </c>
      <c r="G2171" s="430">
        <v>42619</v>
      </c>
      <c r="H2171" s="304">
        <v>1182</v>
      </c>
    </row>
    <row r="2172" spans="1:8" ht="13">
      <c r="A2172" s="430">
        <v>42620</v>
      </c>
      <c r="B2172" s="304">
        <v>773</v>
      </c>
      <c r="C2172" s="302"/>
      <c r="D2172" s="304">
        <v>648</v>
      </c>
      <c r="E2172" s="304">
        <v>702</v>
      </c>
      <c r="F2172" s="304">
        <v>422</v>
      </c>
      <c r="G2172" s="430">
        <v>42620</v>
      </c>
      <c r="H2172" s="304">
        <v>1371</v>
      </c>
    </row>
    <row r="2173" spans="1:8" ht="13">
      <c r="A2173" s="430">
        <v>42621</v>
      </c>
      <c r="B2173" s="304">
        <v>792</v>
      </c>
      <c r="C2173" s="302"/>
      <c r="D2173" s="304">
        <v>655</v>
      </c>
      <c r="E2173" s="304">
        <v>694</v>
      </c>
      <c r="F2173" s="304">
        <v>420</v>
      </c>
      <c r="G2173" s="430">
        <v>42621</v>
      </c>
      <c r="H2173" s="304">
        <v>1478</v>
      </c>
    </row>
    <row r="2174" spans="1:8" ht="13">
      <c r="A2174" s="430">
        <v>42622</v>
      </c>
      <c r="B2174" s="304">
        <v>804</v>
      </c>
      <c r="C2174" s="302"/>
      <c r="D2174" s="304">
        <v>658</v>
      </c>
      <c r="E2174" s="304">
        <v>688</v>
      </c>
      <c r="F2174" s="304">
        <v>419</v>
      </c>
      <c r="G2174" s="430">
        <v>42622</v>
      </c>
      <c r="H2174" s="304">
        <v>1566</v>
      </c>
    </row>
    <row r="2175" spans="1:8" ht="13">
      <c r="A2175" s="430">
        <v>42625</v>
      </c>
      <c r="B2175" s="304">
        <v>804</v>
      </c>
      <c r="C2175" s="302"/>
      <c r="D2175" s="304">
        <v>659</v>
      </c>
      <c r="E2175" s="304">
        <v>681</v>
      </c>
      <c r="F2175" s="304">
        <v>417</v>
      </c>
      <c r="G2175" s="430">
        <v>42625</v>
      </c>
      <c r="H2175" s="304">
        <v>1581</v>
      </c>
    </row>
    <row r="2176" spans="1:8" ht="13">
      <c r="A2176" s="430">
        <v>42626</v>
      </c>
      <c r="B2176" s="304">
        <v>796</v>
      </c>
      <c r="C2176" s="302"/>
      <c r="D2176" s="304">
        <v>656</v>
      </c>
      <c r="E2176" s="304">
        <v>671</v>
      </c>
      <c r="F2176" s="304">
        <v>415</v>
      </c>
      <c r="G2176" s="430">
        <v>42626</v>
      </c>
      <c r="H2176" s="304">
        <v>1607</v>
      </c>
    </row>
    <row r="2177" spans="1:8" ht="13">
      <c r="A2177" s="430">
        <v>42627</v>
      </c>
      <c r="B2177" s="304">
        <v>756</v>
      </c>
      <c r="C2177" s="302"/>
      <c r="D2177" s="304">
        <v>649</v>
      </c>
      <c r="E2177" s="304">
        <v>665</v>
      </c>
      <c r="F2177" s="304">
        <v>415</v>
      </c>
      <c r="G2177" s="430">
        <v>42627</v>
      </c>
      <c r="H2177" s="304">
        <v>1444</v>
      </c>
    </row>
    <row r="2178" spans="1:8" ht="13">
      <c r="A2178" s="430">
        <v>42628</v>
      </c>
      <c r="B2178" s="304">
        <v>764</v>
      </c>
      <c r="C2178" s="302"/>
      <c r="D2178" s="304">
        <v>645</v>
      </c>
      <c r="E2178" s="304">
        <v>661</v>
      </c>
      <c r="F2178" s="304">
        <v>415</v>
      </c>
      <c r="G2178" s="430">
        <v>42628</v>
      </c>
      <c r="H2178" s="304">
        <v>1487</v>
      </c>
    </row>
    <row r="2179" spans="1:8" ht="13">
      <c r="A2179" s="430">
        <v>42629</v>
      </c>
      <c r="B2179" s="304">
        <v>800</v>
      </c>
      <c r="C2179" s="302"/>
      <c r="D2179" s="304">
        <v>646</v>
      </c>
      <c r="E2179" s="304">
        <v>660</v>
      </c>
      <c r="F2179" s="304">
        <v>415</v>
      </c>
      <c r="G2179" s="430">
        <v>42629</v>
      </c>
      <c r="H2179" s="304">
        <v>1680</v>
      </c>
    </row>
    <row r="2180" spans="1:8" ht="13">
      <c r="A2180" s="430">
        <v>42632</v>
      </c>
      <c r="B2180" s="304">
        <v>836</v>
      </c>
      <c r="C2180" s="302"/>
      <c r="D2180" s="304">
        <v>650</v>
      </c>
      <c r="E2180" s="304">
        <v>661</v>
      </c>
      <c r="F2180" s="304">
        <v>416</v>
      </c>
      <c r="G2180" s="430">
        <v>42632</v>
      </c>
      <c r="H2180" s="304">
        <v>1853</v>
      </c>
    </row>
    <row r="2181" spans="1:8" ht="13">
      <c r="A2181" s="430">
        <v>42633</v>
      </c>
      <c r="B2181" s="304">
        <v>865</v>
      </c>
      <c r="C2181" s="302"/>
      <c r="D2181" s="304">
        <v>657</v>
      </c>
      <c r="E2181" s="304">
        <v>660</v>
      </c>
      <c r="F2181" s="304">
        <v>417</v>
      </c>
      <c r="G2181" s="430">
        <v>42633</v>
      </c>
      <c r="H2181" s="304">
        <v>1964</v>
      </c>
    </row>
    <row r="2182" spans="1:8" ht="13">
      <c r="A2182" s="430">
        <v>42634</v>
      </c>
      <c r="B2182" s="304">
        <v>903</v>
      </c>
      <c r="C2182" s="302"/>
      <c r="D2182" s="304">
        <v>673</v>
      </c>
      <c r="E2182" s="304">
        <v>662</v>
      </c>
      <c r="F2182" s="304">
        <v>418</v>
      </c>
      <c r="G2182" s="430">
        <v>42634</v>
      </c>
      <c r="H2182" s="304">
        <v>2118</v>
      </c>
    </row>
    <row r="2183" spans="1:8" ht="13">
      <c r="A2183" s="430">
        <v>42635</v>
      </c>
      <c r="B2183" s="304">
        <v>937</v>
      </c>
      <c r="C2183" s="302"/>
      <c r="D2183" s="304">
        <v>700</v>
      </c>
      <c r="E2183" s="304">
        <v>668</v>
      </c>
      <c r="F2183" s="304">
        <v>420</v>
      </c>
      <c r="G2183" s="430">
        <v>42635</v>
      </c>
      <c r="H2183" s="304">
        <v>2389</v>
      </c>
    </row>
    <row r="2184" spans="1:8" ht="13">
      <c r="A2184" s="430">
        <v>42636</v>
      </c>
      <c r="B2184" s="304">
        <v>941</v>
      </c>
      <c r="C2184" s="302"/>
      <c r="D2184" s="304">
        <v>722</v>
      </c>
      <c r="E2184" s="304">
        <v>671</v>
      </c>
      <c r="F2184" s="304">
        <v>421</v>
      </c>
      <c r="G2184" s="430">
        <v>42636</v>
      </c>
      <c r="H2184" s="304">
        <v>2383</v>
      </c>
    </row>
    <row r="2185" spans="1:8" ht="13">
      <c r="A2185" s="430">
        <v>42639</v>
      </c>
      <c r="B2185" s="304">
        <v>934</v>
      </c>
      <c r="C2185" s="302"/>
      <c r="D2185" s="304">
        <v>739</v>
      </c>
      <c r="E2185" s="304">
        <v>673</v>
      </c>
      <c r="F2185" s="304">
        <v>422</v>
      </c>
      <c r="G2185" s="430">
        <v>42639</v>
      </c>
      <c r="H2185" s="304">
        <v>2325</v>
      </c>
    </row>
    <row r="2186" spans="1:8" ht="13">
      <c r="A2186" s="430">
        <v>42640</v>
      </c>
      <c r="B2186" s="304">
        <v>930</v>
      </c>
      <c r="C2186" s="302"/>
      <c r="D2186" s="304">
        <v>750</v>
      </c>
      <c r="E2186" s="304">
        <v>674</v>
      </c>
      <c r="F2186" s="304">
        <v>422</v>
      </c>
      <c r="G2186" s="430">
        <v>42640</v>
      </c>
      <c r="H2186" s="304">
        <v>2298</v>
      </c>
    </row>
    <row r="2187" spans="1:8" ht="13">
      <c r="A2187" s="430">
        <v>42641</v>
      </c>
      <c r="B2187" s="304">
        <v>912</v>
      </c>
      <c r="C2187" s="302"/>
      <c r="D2187" s="304">
        <v>751</v>
      </c>
      <c r="E2187" s="304">
        <v>676</v>
      </c>
      <c r="F2187" s="304">
        <v>422</v>
      </c>
      <c r="G2187" s="430">
        <v>42641</v>
      </c>
      <c r="H2187" s="304">
        <v>2196</v>
      </c>
    </row>
    <row r="2188" spans="1:8" ht="13">
      <c r="A2188" s="430">
        <v>42642</v>
      </c>
      <c r="B2188" s="304">
        <v>888</v>
      </c>
      <c r="C2188" s="302"/>
      <c r="D2188" s="304">
        <v>741</v>
      </c>
      <c r="E2188" s="304">
        <v>676</v>
      </c>
      <c r="F2188" s="304">
        <v>422</v>
      </c>
      <c r="G2188" s="430">
        <v>42642</v>
      </c>
      <c r="H2188" s="304">
        <v>2067</v>
      </c>
    </row>
    <row r="2189" spans="1:8" ht="13">
      <c r="A2189" s="430">
        <v>42643</v>
      </c>
      <c r="B2189" s="304">
        <v>875</v>
      </c>
      <c r="C2189" s="302"/>
      <c r="D2189" s="304">
        <v>726</v>
      </c>
      <c r="E2189" s="304">
        <v>679</v>
      </c>
      <c r="F2189" s="304">
        <v>421</v>
      </c>
      <c r="G2189" s="430">
        <v>42643</v>
      </c>
      <c r="H2189" s="304">
        <v>2008</v>
      </c>
    </row>
    <row r="2190" spans="1:8" ht="13">
      <c r="A2190" s="430">
        <v>42646</v>
      </c>
      <c r="B2190" s="304">
        <v>864</v>
      </c>
      <c r="C2190" s="302"/>
      <c r="D2190" s="304">
        <v>713</v>
      </c>
      <c r="E2190" s="304">
        <v>681</v>
      </c>
      <c r="F2190" s="304">
        <v>419</v>
      </c>
      <c r="G2190" s="430">
        <v>42646</v>
      </c>
      <c r="H2190" s="304">
        <v>1971</v>
      </c>
    </row>
    <row r="2191" spans="1:8" ht="13">
      <c r="A2191" s="430">
        <v>42647</v>
      </c>
      <c r="B2191" s="304">
        <v>860</v>
      </c>
      <c r="C2191" s="302"/>
      <c r="D2191" s="304">
        <v>705</v>
      </c>
      <c r="E2191" s="304">
        <v>681</v>
      </c>
      <c r="F2191" s="304">
        <v>417</v>
      </c>
      <c r="G2191" s="430">
        <v>42647</v>
      </c>
      <c r="H2191" s="304">
        <v>1970</v>
      </c>
    </row>
    <row r="2192" spans="1:8" ht="13">
      <c r="A2192" s="430">
        <v>42648</v>
      </c>
      <c r="B2192" s="304">
        <v>869</v>
      </c>
      <c r="C2192" s="302"/>
      <c r="D2192" s="304">
        <v>699</v>
      </c>
      <c r="E2192" s="304">
        <v>680</v>
      </c>
      <c r="F2192" s="304">
        <v>415</v>
      </c>
      <c r="G2192" s="430">
        <v>42648</v>
      </c>
      <c r="H2192" s="304">
        <v>2012</v>
      </c>
    </row>
    <row r="2193" spans="1:8" ht="13">
      <c r="A2193" s="430">
        <v>42649</v>
      </c>
      <c r="B2193" s="304">
        <v>915</v>
      </c>
      <c r="C2193" s="302"/>
      <c r="D2193" s="304">
        <v>704</v>
      </c>
      <c r="E2193" s="304">
        <v>678</v>
      </c>
      <c r="F2193" s="304">
        <v>413</v>
      </c>
      <c r="G2193" s="430">
        <v>42649</v>
      </c>
      <c r="H2193" s="304">
        <v>2218</v>
      </c>
    </row>
    <row r="2194" spans="1:8" ht="13">
      <c r="A2194" s="430">
        <v>42650</v>
      </c>
      <c r="B2194" s="304">
        <v>921</v>
      </c>
      <c r="C2194" s="302"/>
      <c r="D2194" s="304">
        <v>717</v>
      </c>
      <c r="E2194" s="304">
        <v>677</v>
      </c>
      <c r="F2194" s="304">
        <v>411</v>
      </c>
      <c r="G2194" s="430">
        <v>42650</v>
      </c>
      <c r="H2194" s="304">
        <v>2245</v>
      </c>
    </row>
    <row r="2195" spans="1:8" ht="13">
      <c r="A2195" s="430">
        <v>42653</v>
      </c>
      <c r="B2195" s="304">
        <v>922</v>
      </c>
      <c r="C2195" s="302"/>
      <c r="D2195" s="304">
        <v>729</v>
      </c>
      <c r="E2195" s="304">
        <v>677</v>
      </c>
      <c r="F2195" s="304">
        <v>410</v>
      </c>
      <c r="G2195" s="430">
        <v>42653</v>
      </c>
      <c r="H2195" s="304">
        <v>2235</v>
      </c>
    </row>
    <row r="2196" spans="1:8" ht="13">
      <c r="A2196" s="430">
        <v>42654</v>
      </c>
      <c r="B2196" s="304">
        <v>922</v>
      </c>
      <c r="C2196" s="302"/>
      <c r="D2196" s="304">
        <v>745</v>
      </c>
      <c r="E2196" s="304">
        <v>676</v>
      </c>
      <c r="F2196" s="304">
        <v>409</v>
      </c>
      <c r="G2196" s="430">
        <v>42654</v>
      </c>
      <c r="H2196" s="304">
        <v>2235</v>
      </c>
    </row>
    <row r="2197" spans="1:8" ht="13">
      <c r="A2197" s="430">
        <v>42655</v>
      </c>
      <c r="B2197" s="304">
        <v>906</v>
      </c>
      <c r="C2197" s="302"/>
      <c r="D2197" s="304">
        <v>763</v>
      </c>
      <c r="E2197" s="304">
        <v>674</v>
      </c>
      <c r="F2197" s="304">
        <v>408</v>
      </c>
      <c r="G2197" s="430">
        <v>42655</v>
      </c>
      <c r="H2197" s="304">
        <v>2154</v>
      </c>
    </row>
    <row r="2198" spans="1:8" ht="13">
      <c r="A2198" s="430">
        <v>42656</v>
      </c>
      <c r="B2198" s="304">
        <v>885</v>
      </c>
      <c r="C2198" s="302"/>
      <c r="D2198" s="304">
        <v>790</v>
      </c>
      <c r="E2198" s="304">
        <v>673</v>
      </c>
      <c r="F2198" s="304">
        <v>410</v>
      </c>
      <c r="G2198" s="430">
        <v>42656</v>
      </c>
      <c r="H2198" s="304">
        <v>2018</v>
      </c>
    </row>
    <row r="2199" spans="1:8" ht="13">
      <c r="A2199" s="430">
        <v>42657</v>
      </c>
      <c r="B2199" s="304">
        <v>892</v>
      </c>
      <c r="C2199" s="302"/>
      <c r="D2199" s="304">
        <v>819</v>
      </c>
      <c r="E2199" s="304">
        <v>674</v>
      </c>
      <c r="F2199" s="304">
        <v>411</v>
      </c>
      <c r="G2199" s="430">
        <v>42657</v>
      </c>
      <c r="H2199" s="304">
        <v>2018</v>
      </c>
    </row>
    <row r="2200" spans="1:8" ht="13">
      <c r="A2200" s="430">
        <v>42660</v>
      </c>
      <c r="B2200" s="304">
        <v>894</v>
      </c>
      <c r="C2200" s="302"/>
      <c r="D2200" s="304">
        <v>838</v>
      </c>
      <c r="E2200" s="304">
        <v>676</v>
      </c>
      <c r="F2200" s="304">
        <v>413</v>
      </c>
      <c r="G2200" s="430">
        <v>42660</v>
      </c>
      <c r="H2200" s="304">
        <v>2003</v>
      </c>
    </row>
    <row r="2201" spans="1:8" ht="13">
      <c r="A2201" s="430">
        <v>42661</v>
      </c>
      <c r="B2201" s="304">
        <v>890</v>
      </c>
      <c r="C2201" s="302"/>
      <c r="D2201" s="304">
        <v>860</v>
      </c>
      <c r="E2201" s="304">
        <v>678</v>
      </c>
      <c r="F2201" s="304">
        <v>417</v>
      </c>
      <c r="G2201" s="430">
        <v>42661</v>
      </c>
      <c r="H2201" s="304">
        <v>1950</v>
      </c>
    </row>
    <row r="2202" spans="1:8" ht="13">
      <c r="A2202" s="430">
        <v>42662</v>
      </c>
      <c r="B2202" s="304">
        <v>872</v>
      </c>
      <c r="C2202" s="302"/>
      <c r="D2202" s="304">
        <v>885</v>
      </c>
      <c r="E2202" s="304">
        <v>682</v>
      </c>
      <c r="F2202" s="304">
        <v>421</v>
      </c>
      <c r="G2202" s="430">
        <v>42662</v>
      </c>
      <c r="H2202" s="304">
        <v>1826</v>
      </c>
    </row>
    <row r="2203" spans="1:8" ht="13">
      <c r="A2203" s="430">
        <v>42663</v>
      </c>
      <c r="B2203" s="304">
        <v>849</v>
      </c>
      <c r="C2203" s="302"/>
      <c r="D2203" s="304">
        <v>905</v>
      </c>
      <c r="E2203" s="304">
        <v>691</v>
      </c>
      <c r="F2203" s="304">
        <v>424</v>
      </c>
      <c r="G2203" s="430">
        <v>42663</v>
      </c>
      <c r="H2203" s="304">
        <v>1637</v>
      </c>
    </row>
    <row r="2204" spans="1:8" ht="13">
      <c r="A2204" s="430">
        <v>42664</v>
      </c>
      <c r="B2204" s="304">
        <v>842</v>
      </c>
      <c r="C2204" s="302"/>
      <c r="D2204" s="304">
        <v>915</v>
      </c>
      <c r="E2204" s="304">
        <v>700</v>
      </c>
      <c r="F2204" s="304">
        <v>427</v>
      </c>
      <c r="G2204" s="430">
        <v>42664</v>
      </c>
      <c r="H2204" s="304">
        <v>1575</v>
      </c>
    </row>
    <row r="2205" spans="1:8" ht="13">
      <c r="A2205" s="430">
        <v>42667</v>
      </c>
      <c r="B2205" s="304">
        <v>831</v>
      </c>
      <c r="C2205" s="302"/>
      <c r="D2205" s="304">
        <v>923</v>
      </c>
      <c r="E2205" s="304">
        <v>705</v>
      </c>
      <c r="F2205" s="304">
        <v>428</v>
      </c>
      <c r="G2205" s="430">
        <v>42667</v>
      </c>
      <c r="H2205" s="304">
        <v>1471</v>
      </c>
    </row>
    <row r="2206" spans="1:8" ht="13">
      <c r="A2206" s="430">
        <v>42668</v>
      </c>
      <c r="B2206" s="304">
        <v>813</v>
      </c>
      <c r="C2206" s="302"/>
      <c r="D2206" s="304">
        <v>925</v>
      </c>
      <c r="E2206" s="304">
        <v>710</v>
      </c>
      <c r="F2206" s="304">
        <v>430</v>
      </c>
      <c r="G2206" s="430">
        <v>42668</v>
      </c>
      <c r="H2206" s="304">
        <v>1348</v>
      </c>
    </row>
    <row r="2207" spans="1:8" ht="13">
      <c r="A2207" s="430">
        <v>42669</v>
      </c>
      <c r="B2207" s="304">
        <v>802</v>
      </c>
      <c r="C2207" s="302"/>
      <c r="D2207" s="304">
        <v>925</v>
      </c>
      <c r="E2207" s="304">
        <v>714</v>
      </c>
      <c r="F2207" s="304">
        <v>430</v>
      </c>
      <c r="G2207" s="430">
        <v>42669</v>
      </c>
      <c r="H2207" s="304">
        <v>1275</v>
      </c>
    </row>
    <row r="2208" spans="1:8" ht="13">
      <c r="A2208" s="430">
        <v>42670</v>
      </c>
      <c r="B2208" s="304">
        <v>798</v>
      </c>
      <c r="C2208" s="302"/>
      <c r="D2208" s="304">
        <v>921</v>
      </c>
      <c r="E2208" s="304">
        <v>719</v>
      </c>
      <c r="F2208" s="304">
        <v>432</v>
      </c>
      <c r="G2208" s="430">
        <v>42670</v>
      </c>
      <c r="H2208" s="304">
        <v>1248</v>
      </c>
    </row>
    <row r="2209" spans="1:8" ht="13">
      <c r="A2209" s="430">
        <v>42671</v>
      </c>
      <c r="B2209" s="304">
        <v>834</v>
      </c>
      <c r="C2209" s="302"/>
      <c r="D2209" s="304">
        <v>913</v>
      </c>
      <c r="E2209" s="304">
        <v>722</v>
      </c>
      <c r="F2209" s="304">
        <v>433</v>
      </c>
      <c r="G2209" s="430">
        <v>42671</v>
      </c>
      <c r="H2209" s="304">
        <v>1417</v>
      </c>
    </row>
    <row r="2210" spans="1:8" ht="13">
      <c r="A2210" s="430">
        <v>42674</v>
      </c>
      <c r="B2210" s="304">
        <v>857</v>
      </c>
      <c r="C2210" s="302"/>
      <c r="D2210" s="304">
        <v>905</v>
      </c>
      <c r="E2210" s="304">
        <v>722</v>
      </c>
      <c r="F2210" s="304">
        <v>435</v>
      </c>
      <c r="G2210" s="430">
        <v>42674</v>
      </c>
      <c r="H2210" s="304">
        <v>1534</v>
      </c>
    </row>
    <row r="2211" spans="1:8" ht="13">
      <c r="A2211" s="430">
        <v>42675</v>
      </c>
      <c r="B2211" s="304">
        <v>838</v>
      </c>
      <c r="C2211" s="302"/>
      <c r="D2211" s="304">
        <v>895</v>
      </c>
      <c r="E2211" s="304">
        <v>721</v>
      </c>
      <c r="F2211" s="304">
        <v>436</v>
      </c>
      <c r="G2211" s="430">
        <v>42675</v>
      </c>
      <c r="H2211" s="304">
        <v>1443</v>
      </c>
    </row>
    <row r="2212" spans="1:8" ht="13">
      <c r="A2212" s="430">
        <v>42676</v>
      </c>
      <c r="B2212" s="304">
        <v>834</v>
      </c>
      <c r="C2212" s="302"/>
      <c r="D2212" s="304">
        <v>885</v>
      </c>
      <c r="E2212" s="304">
        <v>718</v>
      </c>
      <c r="F2212" s="304">
        <v>434</v>
      </c>
      <c r="G2212" s="430">
        <v>42676</v>
      </c>
      <c r="H2212" s="304">
        <v>1451</v>
      </c>
    </row>
    <row r="2213" spans="1:8" ht="13">
      <c r="A2213" s="430">
        <v>42677</v>
      </c>
      <c r="B2213" s="304">
        <v>849</v>
      </c>
      <c r="C2213" s="302"/>
      <c r="D2213" s="304">
        <v>886</v>
      </c>
      <c r="E2213" s="304">
        <v>718</v>
      </c>
      <c r="F2213" s="304">
        <v>434</v>
      </c>
      <c r="G2213" s="430">
        <v>42677</v>
      </c>
      <c r="H2213" s="304">
        <v>1544</v>
      </c>
    </row>
    <row r="2214" spans="1:8" ht="13">
      <c r="A2214" s="430">
        <v>42678</v>
      </c>
      <c r="B2214" s="304">
        <v>855</v>
      </c>
      <c r="C2214" s="302"/>
      <c r="D2214" s="304">
        <v>885</v>
      </c>
      <c r="E2214" s="304">
        <v>716</v>
      </c>
      <c r="F2214" s="304">
        <v>433</v>
      </c>
      <c r="G2214" s="430">
        <v>42678</v>
      </c>
      <c r="H2214" s="304">
        <v>1593</v>
      </c>
    </row>
    <row r="2215" spans="1:8" ht="13">
      <c r="A2215" s="430">
        <v>42681</v>
      </c>
      <c r="B2215" s="304">
        <v>870</v>
      </c>
      <c r="C2215" s="302"/>
      <c r="D2215" s="304">
        <v>889</v>
      </c>
      <c r="E2215" s="304">
        <v>712</v>
      </c>
      <c r="F2215" s="304">
        <v>431</v>
      </c>
      <c r="G2215" s="430">
        <v>42681</v>
      </c>
      <c r="H2215" s="304">
        <v>1636</v>
      </c>
    </row>
    <row r="2216" spans="1:8" ht="13">
      <c r="A2216" s="430">
        <v>42682</v>
      </c>
      <c r="B2216" s="304">
        <v>911</v>
      </c>
      <c r="C2216" s="302"/>
      <c r="D2216" s="304">
        <v>903</v>
      </c>
      <c r="E2216" s="304">
        <v>708</v>
      </c>
      <c r="F2216" s="304">
        <v>431</v>
      </c>
      <c r="G2216" s="430">
        <v>42682</v>
      </c>
      <c r="H2216" s="304">
        <v>1786</v>
      </c>
    </row>
    <row r="2217" spans="1:8" ht="13">
      <c r="A2217" s="430">
        <v>42683</v>
      </c>
      <c r="B2217" s="304">
        <v>954</v>
      </c>
      <c r="C2217" s="302"/>
      <c r="D2217" s="304">
        <v>927</v>
      </c>
      <c r="E2217" s="304">
        <v>703</v>
      </c>
      <c r="F2217" s="304">
        <v>429</v>
      </c>
      <c r="G2217" s="430">
        <v>42683</v>
      </c>
      <c r="H2217" s="304">
        <v>1954</v>
      </c>
    </row>
    <row r="2218" spans="1:8" ht="13">
      <c r="A2218" s="430">
        <v>42684</v>
      </c>
      <c r="B2218" s="304">
        <v>974</v>
      </c>
      <c r="C2218" s="302"/>
      <c r="D2218" s="304">
        <v>956</v>
      </c>
      <c r="E2218" s="304">
        <v>703</v>
      </c>
      <c r="F2218" s="304">
        <v>430</v>
      </c>
      <c r="G2218" s="430">
        <v>42684</v>
      </c>
      <c r="H2218" s="304">
        <v>2010</v>
      </c>
    </row>
    <row r="2219" spans="1:8" ht="13">
      <c r="A2219" s="430">
        <v>42685</v>
      </c>
      <c r="B2219" s="304">
        <v>1045</v>
      </c>
      <c r="C2219" s="302"/>
      <c r="D2219" s="304">
        <v>1011</v>
      </c>
      <c r="E2219" s="304">
        <v>705</v>
      </c>
      <c r="F2219" s="304">
        <v>428</v>
      </c>
      <c r="G2219" s="430">
        <v>42685</v>
      </c>
      <c r="H2219" s="304">
        <v>2303</v>
      </c>
    </row>
    <row r="2220" spans="1:8" ht="13">
      <c r="A2220" s="430">
        <v>42688</v>
      </c>
      <c r="B2220" s="304">
        <v>1065</v>
      </c>
      <c r="C2220" s="302"/>
      <c r="D2220" s="304">
        <v>1058</v>
      </c>
      <c r="E2220" s="304">
        <v>707</v>
      </c>
      <c r="F2220" s="304">
        <v>433</v>
      </c>
      <c r="G2220" s="430">
        <v>42688</v>
      </c>
      <c r="H2220" s="304">
        <v>2338</v>
      </c>
    </row>
    <row r="2221" spans="1:8" ht="13">
      <c r="A2221" s="430">
        <v>42689</v>
      </c>
      <c r="B2221" s="304">
        <v>1084</v>
      </c>
      <c r="C2221" s="302"/>
      <c r="D2221" s="304">
        <v>1162</v>
      </c>
      <c r="E2221" s="304">
        <v>713</v>
      </c>
      <c r="F2221" s="304">
        <v>436</v>
      </c>
      <c r="G2221" s="430">
        <v>42689</v>
      </c>
      <c r="H2221" s="304">
        <v>2282</v>
      </c>
    </row>
    <row r="2222" spans="1:8" ht="13">
      <c r="A2222" s="430">
        <v>42690</v>
      </c>
      <c r="B2222" s="304">
        <v>1145</v>
      </c>
      <c r="C2222" s="302"/>
      <c r="D2222" s="304">
        <v>1263</v>
      </c>
      <c r="E2222" s="304">
        <v>722</v>
      </c>
      <c r="F2222" s="304">
        <v>443</v>
      </c>
      <c r="G2222" s="430">
        <v>42690</v>
      </c>
      <c r="H2222" s="304">
        <v>2441</v>
      </c>
    </row>
    <row r="2223" spans="1:8" ht="13">
      <c r="A2223" s="430">
        <v>42691</v>
      </c>
      <c r="B2223" s="304">
        <v>1231</v>
      </c>
      <c r="C2223" s="302"/>
      <c r="D2223" s="304">
        <v>1353</v>
      </c>
      <c r="E2223" s="304">
        <v>748</v>
      </c>
      <c r="F2223" s="304">
        <v>454</v>
      </c>
      <c r="G2223" s="430">
        <v>42691</v>
      </c>
      <c r="H2223" s="304">
        <v>2731</v>
      </c>
    </row>
    <row r="2224" spans="1:8" ht="13">
      <c r="A2224" s="430">
        <v>42692</v>
      </c>
      <c r="B2224" s="304">
        <v>1257</v>
      </c>
      <c r="C2224" s="302"/>
      <c r="D2224" s="304">
        <v>1388</v>
      </c>
      <c r="E2224" s="304">
        <v>809</v>
      </c>
      <c r="F2224" s="304">
        <v>466</v>
      </c>
      <c r="G2224" s="430">
        <v>42692</v>
      </c>
      <c r="H2224" s="304">
        <v>2752</v>
      </c>
    </row>
    <row r="2225" spans="1:8" ht="13">
      <c r="A2225" s="430">
        <v>42695</v>
      </c>
      <c r="B2225" s="304">
        <v>1240</v>
      </c>
      <c r="C2225" s="302"/>
      <c r="D2225" s="304">
        <v>1387</v>
      </c>
      <c r="E2225" s="304">
        <v>835</v>
      </c>
      <c r="F2225" s="304">
        <v>477</v>
      </c>
      <c r="G2225" s="430">
        <v>42695</v>
      </c>
      <c r="H2225" s="304">
        <v>2638</v>
      </c>
    </row>
    <row r="2226" spans="1:8" ht="13">
      <c r="A2226" s="430">
        <v>42696</v>
      </c>
      <c r="B2226" s="304">
        <v>1232</v>
      </c>
      <c r="C2226" s="302"/>
      <c r="D2226" s="304">
        <v>1382</v>
      </c>
      <c r="E2226" s="304">
        <v>852</v>
      </c>
      <c r="F2226" s="304">
        <v>485</v>
      </c>
      <c r="G2226" s="430">
        <v>42696</v>
      </c>
      <c r="H2226" s="304">
        <v>2598</v>
      </c>
    </row>
    <row r="2227" spans="1:8" ht="13">
      <c r="A2227" s="430">
        <v>42697</v>
      </c>
      <c r="B2227" s="304">
        <v>1224</v>
      </c>
      <c r="C2227" s="302"/>
      <c r="D2227" s="304">
        <v>1387</v>
      </c>
      <c r="E2227" s="304">
        <v>874</v>
      </c>
      <c r="F2227" s="304">
        <v>501</v>
      </c>
      <c r="G2227" s="430">
        <v>42697</v>
      </c>
      <c r="H2227" s="304">
        <v>2507</v>
      </c>
    </row>
    <row r="2228" spans="1:8" ht="13">
      <c r="A2228" s="430">
        <v>42698</v>
      </c>
      <c r="B2228" s="304">
        <v>1201</v>
      </c>
      <c r="C2228" s="302"/>
      <c r="D2228" s="304">
        <v>1385</v>
      </c>
      <c r="E2228" s="304">
        <v>897</v>
      </c>
      <c r="F2228" s="304">
        <v>512</v>
      </c>
      <c r="G2228" s="430">
        <v>42698</v>
      </c>
      <c r="H2228" s="304">
        <v>2374</v>
      </c>
    </row>
    <row r="2229" spans="1:8" ht="13">
      <c r="A2229" s="430">
        <v>42699</v>
      </c>
      <c r="B2229" s="304">
        <v>1181</v>
      </c>
      <c r="C2229" s="302"/>
      <c r="D2229" s="304">
        <v>1389</v>
      </c>
      <c r="E2229" s="304">
        <v>908</v>
      </c>
      <c r="F2229" s="304">
        <v>520</v>
      </c>
      <c r="G2229" s="430">
        <v>42699</v>
      </c>
      <c r="H2229" s="304">
        <v>2263</v>
      </c>
    </row>
    <row r="2230" spans="1:8" ht="13">
      <c r="A2230" s="430">
        <v>42702</v>
      </c>
      <c r="B2230" s="304">
        <v>1184</v>
      </c>
      <c r="C2230" s="302"/>
      <c r="D2230" s="304">
        <v>1400</v>
      </c>
      <c r="E2230" s="304">
        <v>904</v>
      </c>
      <c r="F2230" s="304">
        <v>527</v>
      </c>
      <c r="G2230" s="430">
        <v>42702</v>
      </c>
      <c r="H2230" s="304">
        <v>2260</v>
      </c>
    </row>
    <row r="2231" spans="1:8" ht="13">
      <c r="A2231" s="430">
        <v>42703</v>
      </c>
      <c r="B2231" s="304">
        <v>1202</v>
      </c>
      <c r="C2231" s="302"/>
      <c r="D2231" s="304">
        <v>1424</v>
      </c>
      <c r="E2231" s="304">
        <v>908</v>
      </c>
      <c r="F2231" s="304">
        <v>532</v>
      </c>
      <c r="G2231" s="430">
        <v>42703</v>
      </c>
      <c r="H2231" s="304">
        <v>2304</v>
      </c>
    </row>
    <row r="2232" spans="1:8" ht="13">
      <c r="A2232" s="430">
        <v>42704</v>
      </c>
      <c r="B2232" s="304">
        <v>1204</v>
      </c>
      <c r="C2232" s="302"/>
      <c r="D2232" s="304">
        <v>1465</v>
      </c>
      <c r="E2232" s="304">
        <v>912</v>
      </c>
      <c r="F2232" s="304">
        <v>537</v>
      </c>
      <c r="G2232" s="430">
        <v>42704</v>
      </c>
      <c r="H2232" s="304">
        <v>2263</v>
      </c>
    </row>
    <row r="2233" spans="1:8" ht="13">
      <c r="A2233" s="430">
        <v>42705</v>
      </c>
      <c r="B2233" s="304">
        <v>1196</v>
      </c>
      <c r="C2233" s="302"/>
      <c r="D2233" s="304">
        <v>1486</v>
      </c>
      <c r="E2233" s="304">
        <v>917</v>
      </c>
      <c r="F2233" s="304">
        <v>541</v>
      </c>
      <c r="G2233" s="430">
        <v>42705</v>
      </c>
      <c r="H2233" s="304">
        <v>2206</v>
      </c>
    </row>
    <row r="2234" spans="1:8" ht="13">
      <c r="A2234" s="430">
        <v>42706</v>
      </c>
      <c r="B2234" s="304">
        <v>1198</v>
      </c>
      <c r="C2234" s="302"/>
      <c r="D2234" s="304">
        <v>1508</v>
      </c>
      <c r="E2234" s="304">
        <v>921</v>
      </c>
      <c r="F2234" s="304">
        <v>543</v>
      </c>
      <c r="G2234" s="430">
        <v>42706</v>
      </c>
      <c r="H2234" s="304">
        <v>2193</v>
      </c>
    </row>
    <row r="2235" spans="1:8" ht="13">
      <c r="A2235" s="430">
        <v>42709</v>
      </c>
      <c r="B2235" s="304">
        <v>1196</v>
      </c>
      <c r="C2235" s="302"/>
      <c r="D2235" s="304">
        <v>1541</v>
      </c>
      <c r="E2235" s="304">
        <v>929</v>
      </c>
      <c r="F2235" s="304">
        <v>548</v>
      </c>
      <c r="G2235" s="430">
        <v>42709</v>
      </c>
      <c r="H2235" s="304">
        <v>2137</v>
      </c>
    </row>
    <row r="2236" spans="1:8" ht="13">
      <c r="A2236" s="430">
        <v>42710</v>
      </c>
      <c r="B2236" s="304">
        <v>1186</v>
      </c>
      <c r="C2236" s="302"/>
      <c r="D2236" s="304">
        <v>1563</v>
      </c>
      <c r="E2236" s="304">
        <v>934</v>
      </c>
      <c r="F2236" s="304">
        <v>552</v>
      </c>
      <c r="G2236" s="430">
        <v>42710</v>
      </c>
      <c r="H2236" s="304">
        <v>2067</v>
      </c>
    </row>
    <row r="2237" spans="1:8" ht="13">
      <c r="A2237" s="430">
        <v>42711</v>
      </c>
      <c r="B2237" s="304">
        <v>1162</v>
      </c>
      <c r="C2237" s="302"/>
      <c r="D2237" s="304">
        <v>1565</v>
      </c>
      <c r="E2237" s="304">
        <v>941</v>
      </c>
      <c r="F2237" s="304">
        <v>557</v>
      </c>
      <c r="G2237" s="430">
        <v>42711</v>
      </c>
      <c r="H2237" s="304">
        <v>1935</v>
      </c>
    </row>
    <row r="2238" spans="1:8" ht="13">
      <c r="A2238" s="430">
        <v>42712</v>
      </c>
      <c r="B2238" s="304">
        <v>1122</v>
      </c>
      <c r="C2238" s="302"/>
      <c r="D2238" s="304">
        <v>1547</v>
      </c>
      <c r="E2238" s="304">
        <v>957</v>
      </c>
      <c r="F2238" s="304">
        <v>562</v>
      </c>
      <c r="G2238" s="430">
        <v>42712</v>
      </c>
      <c r="H2238" s="304">
        <v>1724</v>
      </c>
    </row>
    <row r="2239" spans="1:8" ht="13">
      <c r="A2239" s="430">
        <v>42713</v>
      </c>
      <c r="B2239" s="304">
        <v>1090</v>
      </c>
      <c r="C2239" s="302"/>
      <c r="D2239" s="304">
        <v>1508</v>
      </c>
      <c r="E2239" s="304">
        <v>966</v>
      </c>
      <c r="F2239" s="304">
        <v>567</v>
      </c>
      <c r="G2239" s="430">
        <v>42713</v>
      </c>
      <c r="H2239" s="304">
        <v>1575</v>
      </c>
    </row>
    <row r="2240" spans="1:8" ht="13">
      <c r="A2240" s="430">
        <v>42716</v>
      </c>
      <c r="B2240" s="304">
        <v>1069</v>
      </c>
      <c r="C2240" s="302"/>
      <c r="D2240" s="304">
        <v>1469</v>
      </c>
      <c r="E2240" s="304">
        <v>968</v>
      </c>
      <c r="F2240" s="304">
        <v>576</v>
      </c>
      <c r="G2240" s="430">
        <v>42716</v>
      </c>
      <c r="H2240" s="304">
        <v>1464</v>
      </c>
    </row>
    <row r="2241" spans="1:8" ht="13">
      <c r="A2241" s="430">
        <v>42717</v>
      </c>
      <c r="B2241" s="304">
        <v>1052</v>
      </c>
      <c r="C2241" s="302"/>
      <c r="D2241" s="304">
        <v>1419</v>
      </c>
      <c r="E2241" s="304">
        <v>972</v>
      </c>
      <c r="F2241" s="304">
        <v>584</v>
      </c>
      <c r="G2241" s="430">
        <v>42717</v>
      </c>
      <c r="H2241" s="304">
        <v>1404</v>
      </c>
    </row>
    <row r="2242" spans="1:8" ht="13">
      <c r="A2242" s="430">
        <v>42718</v>
      </c>
      <c r="B2242" s="304">
        <v>1003</v>
      </c>
      <c r="C2242" s="302"/>
      <c r="D2242" s="304">
        <v>1332</v>
      </c>
      <c r="E2242" s="304">
        <v>975</v>
      </c>
      <c r="F2242" s="304">
        <v>590</v>
      </c>
      <c r="G2242" s="430">
        <v>42718</v>
      </c>
      <c r="H2242" s="304">
        <v>1169</v>
      </c>
    </row>
    <row r="2243" spans="1:8" ht="13">
      <c r="A2243" s="430">
        <v>42719</v>
      </c>
      <c r="B2243" s="304">
        <v>966</v>
      </c>
      <c r="C2243" s="302"/>
      <c r="D2243" s="304">
        <v>1234</v>
      </c>
      <c r="E2243" s="304">
        <v>968</v>
      </c>
      <c r="F2243" s="304">
        <v>596</v>
      </c>
      <c r="G2243" s="430">
        <v>42719</v>
      </c>
      <c r="H2243" s="304">
        <v>1058</v>
      </c>
    </row>
    <row r="2244" spans="1:8" ht="13">
      <c r="A2244" s="430">
        <v>42720</v>
      </c>
      <c r="B2244" s="304">
        <v>946</v>
      </c>
      <c r="C2244" s="302"/>
      <c r="D2244" s="304">
        <v>1126</v>
      </c>
      <c r="E2244" s="304">
        <v>960</v>
      </c>
      <c r="F2244" s="304">
        <v>600</v>
      </c>
      <c r="G2244" s="430">
        <v>42720</v>
      </c>
      <c r="H2244" s="304">
        <v>1048</v>
      </c>
    </row>
    <row r="2245" spans="1:8" ht="13">
      <c r="A2245" s="430">
        <v>42723</v>
      </c>
      <c r="B2245" s="304">
        <v>927</v>
      </c>
      <c r="C2245" s="302"/>
      <c r="D2245" s="304">
        <v>1037</v>
      </c>
      <c r="E2245" s="304">
        <v>953</v>
      </c>
      <c r="F2245" s="304">
        <v>605</v>
      </c>
      <c r="G2245" s="430">
        <v>42723</v>
      </c>
      <c r="H2245" s="304">
        <v>1039</v>
      </c>
    </row>
    <row r="2246" spans="1:8" ht="13">
      <c r="A2246" s="430">
        <v>42724</v>
      </c>
      <c r="B2246" s="304">
        <v>914</v>
      </c>
      <c r="C2246" s="302"/>
      <c r="D2246" s="304">
        <v>976</v>
      </c>
      <c r="E2246" s="304">
        <v>941</v>
      </c>
      <c r="F2246" s="304">
        <v>605</v>
      </c>
      <c r="G2246" s="430">
        <v>42724</v>
      </c>
      <c r="H2246" s="304">
        <v>1044</v>
      </c>
    </row>
    <row r="2247" spans="1:8" ht="13">
      <c r="A2247" s="430">
        <v>42725</v>
      </c>
      <c r="B2247" s="304">
        <v>926</v>
      </c>
      <c r="C2247" s="302"/>
      <c r="D2247" s="304">
        <v>905</v>
      </c>
      <c r="E2247" s="304">
        <v>926</v>
      </c>
      <c r="F2247" s="304">
        <v>604</v>
      </c>
      <c r="G2247" s="430">
        <v>42725</v>
      </c>
      <c r="H2247" s="304">
        <v>1144</v>
      </c>
    </row>
    <row r="2248" spans="1:8" ht="13">
      <c r="A2248" s="430">
        <v>42726</v>
      </c>
      <c r="B2248" s="304">
        <v>928</v>
      </c>
      <c r="C2248" s="302"/>
      <c r="D2248" s="304">
        <v>866</v>
      </c>
      <c r="E2248" s="304">
        <v>914</v>
      </c>
      <c r="F2248" s="304">
        <v>601</v>
      </c>
      <c r="G2248" s="430">
        <v>42726</v>
      </c>
      <c r="H2248" s="304">
        <v>1219</v>
      </c>
    </row>
    <row r="2249" spans="1:8" ht="13">
      <c r="A2249" s="430">
        <v>42727</v>
      </c>
      <c r="B2249" s="304">
        <v>961</v>
      </c>
      <c r="C2249" s="302"/>
      <c r="D2249" s="304">
        <v>852</v>
      </c>
      <c r="E2249" s="304">
        <v>903</v>
      </c>
      <c r="F2249" s="304">
        <v>597</v>
      </c>
      <c r="G2249" s="430">
        <v>42727</v>
      </c>
      <c r="H2249" s="304">
        <v>1385</v>
      </c>
    </row>
    <row r="2250" spans="1:8" ht="13">
      <c r="A2250" s="430">
        <v>42738</v>
      </c>
      <c r="B2250" s="304">
        <v>953</v>
      </c>
      <c r="C2250" s="302"/>
      <c r="D2250" s="304">
        <v>811</v>
      </c>
      <c r="E2250" s="304">
        <v>843</v>
      </c>
      <c r="F2250" s="304">
        <v>559</v>
      </c>
      <c r="G2250" s="430">
        <v>42738</v>
      </c>
      <c r="H2250" s="304">
        <v>1538</v>
      </c>
    </row>
    <row r="2251" spans="1:8" ht="13">
      <c r="A2251" s="430">
        <v>42739</v>
      </c>
      <c r="B2251" s="304">
        <v>969</v>
      </c>
      <c r="C2251" s="302"/>
      <c r="D2251" s="304">
        <v>807</v>
      </c>
      <c r="E2251" s="304">
        <v>820</v>
      </c>
      <c r="F2251" s="304">
        <v>539</v>
      </c>
      <c r="G2251" s="430">
        <v>42739</v>
      </c>
      <c r="H2251" s="304">
        <v>1674</v>
      </c>
    </row>
    <row r="2252" spans="1:8" ht="13">
      <c r="A2252" s="430">
        <v>42740</v>
      </c>
      <c r="B2252" s="304">
        <v>983</v>
      </c>
      <c r="C2252" s="302"/>
      <c r="D2252" s="304">
        <v>837</v>
      </c>
      <c r="E2252" s="304">
        <v>795</v>
      </c>
      <c r="F2252" s="304">
        <v>521</v>
      </c>
      <c r="G2252" s="430">
        <v>42740</v>
      </c>
      <c r="H2252" s="304">
        <v>1759</v>
      </c>
    </row>
    <row r="2253" spans="1:8" ht="13">
      <c r="A2253" s="430">
        <v>42741</v>
      </c>
      <c r="B2253" s="304">
        <v>963</v>
      </c>
      <c r="C2253" s="302"/>
      <c r="D2253" s="304">
        <v>892</v>
      </c>
      <c r="E2253" s="304">
        <v>783</v>
      </c>
      <c r="F2253" s="304">
        <v>508</v>
      </c>
      <c r="G2253" s="430">
        <v>42741</v>
      </c>
      <c r="H2253" s="304">
        <v>1658</v>
      </c>
    </row>
    <row r="2254" spans="1:8" ht="13">
      <c r="A2254" s="430">
        <v>42744</v>
      </c>
      <c r="B2254" s="304">
        <v>949</v>
      </c>
      <c r="C2254" s="302"/>
      <c r="D2254" s="304">
        <v>927</v>
      </c>
      <c r="E2254" s="304">
        <v>772</v>
      </c>
      <c r="F2254" s="304">
        <v>498</v>
      </c>
      <c r="G2254" s="430">
        <v>42744</v>
      </c>
      <c r="H2254" s="304">
        <v>1598</v>
      </c>
    </row>
    <row r="2255" spans="1:8" ht="13">
      <c r="A2255" s="430">
        <v>42745</v>
      </c>
      <c r="B2255" s="304">
        <v>926</v>
      </c>
      <c r="C2255" s="302"/>
      <c r="D2255" s="304">
        <v>973</v>
      </c>
      <c r="E2255" s="304">
        <v>766</v>
      </c>
      <c r="F2255" s="304">
        <v>489</v>
      </c>
      <c r="G2255" s="430">
        <v>42745</v>
      </c>
      <c r="H2255" s="304">
        <v>1470</v>
      </c>
    </row>
    <row r="2256" spans="1:8" ht="13">
      <c r="A2256" s="430">
        <v>42746</v>
      </c>
      <c r="B2256" s="304">
        <v>894</v>
      </c>
      <c r="C2256" s="302"/>
      <c r="D2256" s="304">
        <v>1021</v>
      </c>
      <c r="E2256" s="304">
        <v>758</v>
      </c>
      <c r="F2256" s="304">
        <v>477</v>
      </c>
      <c r="G2256" s="430">
        <v>42746</v>
      </c>
      <c r="H2256" s="304">
        <v>1326</v>
      </c>
    </row>
    <row r="2257" spans="1:8" ht="13">
      <c r="A2257" s="430">
        <v>42747</v>
      </c>
      <c r="B2257" s="304">
        <v>892</v>
      </c>
      <c r="C2257" s="302"/>
      <c r="D2257" s="304">
        <v>1038</v>
      </c>
      <c r="E2257" s="304">
        <v>748</v>
      </c>
      <c r="F2257" s="304">
        <v>466</v>
      </c>
      <c r="G2257" s="430">
        <v>42747</v>
      </c>
      <c r="H2257" s="304">
        <v>1294</v>
      </c>
    </row>
    <row r="2258" spans="1:8" ht="13">
      <c r="A2258" s="430">
        <v>42748</v>
      </c>
      <c r="B2258" s="304">
        <v>910</v>
      </c>
      <c r="C2258" s="302"/>
      <c r="D2258" s="304">
        <v>1042</v>
      </c>
      <c r="E2258" s="304">
        <v>739</v>
      </c>
      <c r="F2258" s="304">
        <v>459</v>
      </c>
      <c r="G2258" s="430">
        <v>42748</v>
      </c>
      <c r="H2258" s="304">
        <v>1383</v>
      </c>
    </row>
    <row r="2259" spans="1:8" ht="13">
      <c r="A2259" s="430">
        <v>42751</v>
      </c>
      <c r="B2259" s="304">
        <v>925</v>
      </c>
      <c r="C2259" s="302"/>
      <c r="D2259" s="304">
        <v>1039</v>
      </c>
      <c r="E2259" s="304">
        <v>733</v>
      </c>
      <c r="F2259" s="304">
        <v>455</v>
      </c>
      <c r="G2259" s="430">
        <v>42751</v>
      </c>
      <c r="H2259" s="304">
        <v>1468</v>
      </c>
    </row>
    <row r="2260" spans="1:8" ht="13">
      <c r="A2260" s="430">
        <v>42752</v>
      </c>
      <c r="B2260" s="304">
        <v>922</v>
      </c>
      <c r="C2260" s="302"/>
      <c r="D2260" s="304">
        <v>1019</v>
      </c>
      <c r="E2260" s="304">
        <v>730</v>
      </c>
      <c r="F2260" s="304">
        <v>451</v>
      </c>
      <c r="G2260" s="430">
        <v>42752</v>
      </c>
      <c r="H2260" s="304">
        <v>1509</v>
      </c>
    </row>
    <row r="2261" spans="1:8" ht="13">
      <c r="A2261" s="430">
        <v>42753</v>
      </c>
      <c r="B2261" s="304">
        <v>952</v>
      </c>
      <c r="C2261" s="302"/>
      <c r="D2261" s="304">
        <v>998</v>
      </c>
      <c r="E2261" s="304">
        <v>725</v>
      </c>
      <c r="F2261" s="304">
        <v>448</v>
      </c>
      <c r="G2261" s="430">
        <v>42753</v>
      </c>
      <c r="H2261" s="304">
        <v>1673</v>
      </c>
    </row>
    <row r="2262" spans="1:8" ht="13">
      <c r="A2262" s="430">
        <v>42754</v>
      </c>
      <c r="B2262" s="304">
        <v>942</v>
      </c>
      <c r="C2262" s="302"/>
      <c r="D2262" s="304">
        <v>981</v>
      </c>
      <c r="E2262" s="304">
        <v>722</v>
      </c>
      <c r="F2262" s="304">
        <v>446</v>
      </c>
      <c r="G2262" s="430">
        <v>42754</v>
      </c>
      <c r="H2262" s="304">
        <v>1665</v>
      </c>
    </row>
    <row r="2263" spans="1:8" ht="13">
      <c r="A2263" s="430">
        <v>42755</v>
      </c>
      <c r="B2263" s="304">
        <v>925</v>
      </c>
      <c r="C2263" s="302"/>
      <c r="D2263" s="304">
        <v>970</v>
      </c>
      <c r="E2263" s="304">
        <v>718</v>
      </c>
      <c r="F2263" s="304">
        <v>441</v>
      </c>
      <c r="G2263" s="430">
        <v>42755</v>
      </c>
      <c r="H2263" s="304">
        <v>1610</v>
      </c>
    </row>
    <row r="2264" spans="1:8" ht="13">
      <c r="A2264" s="430">
        <v>42758</v>
      </c>
      <c r="B2264" s="304">
        <v>914</v>
      </c>
      <c r="C2264" s="302"/>
      <c r="D2264" s="304">
        <v>962</v>
      </c>
      <c r="E2264" s="304">
        <v>714</v>
      </c>
      <c r="F2264" s="304">
        <v>437</v>
      </c>
      <c r="G2264" s="430">
        <v>42758</v>
      </c>
      <c r="H2264" s="304">
        <v>1579</v>
      </c>
    </row>
    <row r="2265" spans="1:8" ht="13">
      <c r="A2265" s="430">
        <v>42759</v>
      </c>
      <c r="B2265" s="304">
        <v>886</v>
      </c>
      <c r="C2265" s="302"/>
      <c r="D2265" s="304">
        <v>964</v>
      </c>
      <c r="E2265" s="304">
        <v>708</v>
      </c>
      <c r="F2265" s="304">
        <v>432</v>
      </c>
      <c r="G2265" s="430">
        <v>42759</v>
      </c>
      <c r="H2265" s="304">
        <v>1466</v>
      </c>
    </row>
    <row r="2266" spans="1:8" ht="13">
      <c r="A2266" s="430">
        <v>42760</v>
      </c>
      <c r="B2266" s="304">
        <v>862</v>
      </c>
      <c r="C2266" s="302"/>
      <c r="D2266" s="304">
        <v>972</v>
      </c>
      <c r="E2266" s="304">
        <v>702</v>
      </c>
      <c r="F2266" s="304">
        <v>428</v>
      </c>
      <c r="G2266" s="430">
        <v>42760</v>
      </c>
      <c r="H2266" s="304">
        <v>1369</v>
      </c>
    </row>
    <row r="2267" spans="1:8" ht="13">
      <c r="A2267" s="430">
        <v>42761</v>
      </c>
      <c r="B2267" s="304">
        <v>840</v>
      </c>
      <c r="C2267" s="302"/>
      <c r="D2267" s="304">
        <v>973</v>
      </c>
      <c r="E2267" s="304">
        <v>696</v>
      </c>
      <c r="F2267" s="304">
        <v>424</v>
      </c>
      <c r="G2267" s="430">
        <v>42761</v>
      </c>
      <c r="H2267" s="304">
        <v>1287</v>
      </c>
    </row>
    <row r="2268" spans="1:8" ht="13">
      <c r="A2268" s="430">
        <v>42762</v>
      </c>
      <c r="B2268" s="304">
        <v>827</v>
      </c>
      <c r="C2268" s="302"/>
      <c r="D2268" s="304">
        <v>968</v>
      </c>
      <c r="E2268" s="304">
        <v>692</v>
      </c>
      <c r="F2268" s="304">
        <v>419</v>
      </c>
      <c r="G2268" s="430">
        <v>42762</v>
      </c>
      <c r="H2268" s="304">
        <v>1239</v>
      </c>
    </row>
    <row r="2269" spans="1:8" ht="13">
      <c r="A2269" s="430">
        <v>42765</v>
      </c>
      <c r="B2269" s="304">
        <v>816</v>
      </c>
      <c r="C2269" s="302"/>
      <c r="D2269" s="304">
        <v>964</v>
      </c>
      <c r="E2269" s="304">
        <v>688</v>
      </c>
      <c r="F2269" s="304">
        <v>415</v>
      </c>
      <c r="G2269" s="430">
        <v>42765</v>
      </c>
      <c r="H2269" s="304">
        <v>1205</v>
      </c>
    </row>
    <row r="2270" spans="1:8" ht="13">
      <c r="A2270" s="430">
        <v>42766</v>
      </c>
      <c r="B2270" s="304">
        <v>800</v>
      </c>
      <c r="C2270" s="302"/>
      <c r="D2270" s="304">
        <v>951</v>
      </c>
      <c r="E2270" s="304">
        <v>679</v>
      </c>
      <c r="F2270" s="304">
        <v>402</v>
      </c>
      <c r="G2270" s="430">
        <v>42766</v>
      </c>
      <c r="H2270" s="304">
        <v>1167</v>
      </c>
    </row>
    <row r="2271" spans="1:8" ht="13">
      <c r="A2271" s="430">
        <v>42767</v>
      </c>
      <c r="B2271" s="304">
        <v>786</v>
      </c>
      <c r="C2271" s="302"/>
      <c r="D2271" s="304">
        <v>933</v>
      </c>
      <c r="E2271" s="304">
        <v>674</v>
      </c>
      <c r="F2271" s="304">
        <v>395</v>
      </c>
      <c r="G2271" s="430">
        <v>42767</v>
      </c>
      <c r="H2271" s="304">
        <v>1122</v>
      </c>
    </row>
    <row r="2272" spans="1:8" ht="13">
      <c r="A2272" s="430">
        <v>42768</v>
      </c>
      <c r="B2272" s="304">
        <v>770</v>
      </c>
      <c r="C2272" s="302"/>
      <c r="D2272" s="304">
        <v>926</v>
      </c>
      <c r="E2272" s="304">
        <v>670</v>
      </c>
      <c r="F2272" s="304">
        <v>386</v>
      </c>
      <c r="G2272" s="430">
        <v>42768</v>
      </c>
      <c r="H2272" s="304">
        <v>1064</v>
      </c>
    </row>
    <row r="2273" spans="1:8" ht="13">
      <c r="A2273" s="430">
        <v>42769</v>
      </c>
      <c r="B2273" s="304">
        <v>752</v>
      </c>
      <c r="C2273" s="302"/>
      <c r="D2273" s="304">
        <v>922</v>
      </c>
      <c r="E2273" s="304">
        <v>667</v>
      </c>
      <c r="F2273" s="304">
        <v>382</v>
      </c>
      <c r="G2273" s="430">
        <v>42769</v>
      </c>
      <c r="H2273" s="304">
        <v>981</v>
      </c>
    </row>
    <row r="2274" spans="1:8" ht="13">
      <c r="A2274" s="430">
        <v>42772</v>
      </c>
      <c r="B2274" s="304">
        <v>735</v>
      </c>
      <c r="C2274" s="302"/>
      <c r="D2274" s="304">
        <v>922</v>
      </c>
      <c r="E2274" s="304">
        <v>665</v>
      </c>
      <c r="F2274" s="304">
        <v>377</v>
      </c>
      <c r="G2274" s="430">
        <v>42772</v>
      </c>
      <c r="H2274" s="304">
        <v>911</v>
      </c>
    </row>
    <row r="2275" spans="1:8" ht="13">
      <c r="A2275" s="430">
        <v>42773</v>
      </c>
      <c r="B2275" s="304">
        <v>714</v>
      </c>
      <c r="C2275" s="302"/>
      <c r="D2275" s="304">
        <v>931</v>
      </c>
      <c r="E2275" s="304">
        <v>663</v>
      </c>
      <c r="F2275" s="304">
        <v>375</v>
      </c>
      <c r="G2275" s="430">
        <v>42773</v>
      </c>
      <c r="H2275" s="304">
        <v>803</v>
      </c>
    </row>
    <row r="2276" spans="1:8" ht="13">
      <c r="A2276" s="430">
        <v>42774</v>
      </c>
      <c r="B2276" s="304">
        <v>702</v>
      </c>
      <c r="C2276" s="302"/>
      <c r="D2276" s="304">
        <v>934</v>
      </c>
      <c r="E2276" s="304">
        <v>665</v>
      </c>
      <c r="F2276" s="304">
        <v>378</v>
      </c>
      <c r="G2276" s="430">
        <v>42774</v>
      </c>
      <c r="H2276" s="304">
        <v>725</v>
      </c>
    </row>
    <row r="2277" spans="1:8" ht="13">
      <c r="A2277" s="430">
        <v>42775</v>
      </c>
      <c r="B2277" s="304">
        <v>707</v>
      </c>
      <c r="C2277" s="302"/>
      <c r="D2277" s="304">
        <v>940</v>
      </c>
      <c r="E2277" s="304">
        <v>668</v>
      </c>
      <c r="F2277" s="304">
        <v>377</v>
      </c>
      <c r="G2277" s="430">
        <v>42775</v>
      </c>
      <c r="H2277" s="304">
        <v>728</v>
      </c>
    </row>
    <row r="2278" spans="1:8" ht="13">
      <c r="A2278" s="430">
        <v>42776</v>
      </c>
      <c r="B2278" s="304">
        <v>702</v>
      </c>
      <c r="C2278" s="302"/>
      <c r="D2278" s="304">
        <v>943</v>
      </c>
      <c r="E2278" s="304">
        <v>672</v>
      </c>
      <c r="F2278" s="304">
        <v>377</v>
      </c>
      <c r="G2278" s="430">
        <v>42776</v>
      </c>
      <c r="H2278" s="304">
        <v>687</v>
      </c>
    </row>
    <row r="2279" spans="1:8" ht="13">
      <c r="A2279" s="430">
        <v>42779</v>
      </c>
      <c r="B2279" s="304">
        <v>688</v>
      </c>
      <c r="C2279" s="302"/>
      <c r="D2279" s="304">
        <v>944</v>
      </c>
      <c r="E2279" s="304">
        <v>676</v>
      </c>
      <c r="F2279" s="304">
        <v>376</v>
      </c>
      <c r="G2279" s="430">
        <v>42779</v>
      </c>
      <c r="H2279" s="304">
        <v>609</v>
      </c>
    </row>
    <row r="2280" spans="1:8" ht="13">
      <c r="A2280" s="430">
        <v>42780</v>
      </c>
      <c r="B2280" s="304">
        <v>685</v>
      </c>
      <c r="C2280" s="302"/>
      <c r="D2280" s="304">
        <v>939</v>
      </c>
      <c r="E2280" s="304">
        <v>681</v>
      </c>
      <c r="F2280" s="304">
        <v>379</v>
      </c>
      <c r="G2280" s="430">
        <v>42780</v>
      </c>
      <c r="H2280" s="304">
        <v>567</v>
      </c>
    </row>
    <row r="2281" spans="1:8" ht="13">
      <c r="A2281" s="430">
        <v>42781</v>
      </c>
      <c r="B2281" s="304">
        <v>688</v>
      </c>
      <c r="C2281" s="302"/>
      <c r="D2281" s="304">
        <v>933</v>
      </c>
      <c r="E2281" s="304">
        <v>689</v>
      </c>
      <c r="F2281" s="304">
        <v>382</v>
      </c>
      <c r="G2281" s="430">
        <v>42781</v>
      </c>
      <c r="H2281" s="304">
        <v>556</v>
      </c>
    </row>
    <row r="2282" spans="1:8" ht="13">
      <c r="A2282" s="430">
        <v>42782</v>
      </c>
      <c r="B2282" s="304">
        <v>710</v>
      </c>
      <c r="C2282" s="302"/>
      <c r="D2282" s="304">
        <v>923</v>
      </c>
      <c r="E2282" s="304">
        <v>707</v>
      </c>
      <c r="F2282" s="304">
        <v>387</v>
      </c>
      <c r="G2282" s="430">
        <v>42782</v>
      </c>
      <c r="H2282" s="304">
        <v>620</v>
      </c>
    </row>
    <row r="2283" spans="1:8" ht="13">
      <c r="A2283" s="430">
        <v>42783</v>
      </c>
      <c r="B2283" s="304">
        <v>741</v>
      </c>
      <c r="C2283" s="302"/>
      <c r="D2283" s="304">
        <v>917</v>
      </c>
      <c r="E2283" s="304">
        <v>729</v>
      </c>
      <c r="F2283" s="304">
        <v>391</v>
      </c>
      <c r="G2283" s="430">
        <v>42783</v>
      </c>
      <c r="H2283" s="304">
        <v>739</v>
      </c>
    </row>
    <row r="2284" spans="1:8" ht="13">
      <c r="A2284" s="430">
        <v>42786</v>
      </c>
      <c r="B2284" s="304">
        <v>757</v>
      </c>
      <c r="C2284" s="302"/>
      <c r="D2284" s="304">
        <v>909</v>
      </c>
      <c r="E2284" s="304">
        <v>747</v>
      </c>
      <c r="F2284" s="304">
        <v>396</v>
      </c>
      <c r="G2284" s="430">
        <v>42786</v>
      </c>
      <c r="H2284" s="304">
        <v>791</v>
      </c>
    </row>
    <row r="2285" spans="1:8" ht="13">
      <c r="A2285" s="430">
        <v>42787</v>
      </c>
      <c r="B2285" s="304">
        <v>778</v>
      </c>
      <c r="C2285" s="302"/>
      <c r="D2285" s="304">
        <v>906</v>
      </c>
      <c r="E2285" s="304">
        <v>764</v>
      </c>
      <c r="F2285" s="304">
        <v>402</v>
      </c>
      <c r="G2285" s="430">
        <v>42787</v>
      </c>
      <c r="H2285" s="304">
        <v>856</v>
      </c>
    </row>
    <row r="2286" spans="1:8" ht="13">
      <c r="A2286" s="430">
        <v>42788</v>
      </c>
      <c r="B2286" s="304">
        <v>806</v>
      </c>
      <c r="C2286" s="302"/>
      <c r="D2286" s="304">
        <v>908</v>
      </c>
      <c r="E2286" s="304">
        <v>783</v>
      </c>
      <c r="F2286" s="304">
        <v>410</v>
      </c>
      <c r="G2286" s="430">
        <v>42788</v>
      </c>
      <c r="H2286" s="304">
        <v>951</v>
      </c>
    </row>
    <row r="2287" spans="1:8" ht="13">
      <c r="A2287" s="430">
        <v>42789</v>
      </c>
      <c r="B2287" s="304">
        <v>856</v>
      </c>
      <c r="C2287" s="302"/>
      <c r="D2287" s="304">
        <v>927</v>
      </c>
      <c r="E2287" s="304">
        <v>797</v>
      </c>
      <c r="F2287" s="304">
        <v>420</v>
      </c>
      <c r="G2287" s="430">
        <v>42789</v>
      </c>
      <c r="H2287" s="304">
        <v>1134</v>
      </c>
    </row>
    <row r="2288" spans="1:8" ht="13">
      <c r="A2288" s="430">
        <v>42790</v>
      </c>
      <c r="B2288" s="304">
        <v>875</v>
      </c>
      <c r="C2288" s="302"/>
      <c r="D2288" s="304">
        <v>947</v>
      </c>
      <c r="E2288" s="304">
        <v>809</v>
      </c>
      <c r="F2288" s="304">
        <v>428</v>
      </c>
      <c r="G2288" s="430">
        <v>42790</v>
      </c>
      <c r="H2288" s="304">
        <v>1165</v>
      </c>
    </row>
    <row r="2289" spans="1:8" ht="13">
      <c r="A2289" s="430">
        <v>42793</v>
      </c>
      <c r="B2289" s="304">
        <v>878</v>
      </c>
      <c r="C2289" s="302"/>
      <c r="D2289" s="304">
        <v>966</v>
      </c>
      <c r="E2289" s="304">
        <v>817</v>
      </c>
      <c r="F2289" s="304">
        <v>436</v>
      </c>
      <c r="G2289" s="430">
        <v>42793</v>
      </c>
      <c r="H2289" s="304">
        <v>1151</v>
      </c>
    </row>
    <row r="2290" spans="1:8" ht="13">
      <c r="A2290" s="430">
        <v>42794</v>
      </c>
      <c r="B2290" s="304">
        <v>859</v>
      </c>
      <c r="C2290" s="302"/>
      <c r="D2290" s="304">
        <v>995</v>
      </c>
      <c r="E2290" s="304">
        <v>825</v>
      </c>
      <c r="F2290" s="304">
        <v>444</v>
      </c>
      <c r="G2290" s="430">
        <v>42794</v>
      </c>
      <c r="H2290" s="304">
        <v>1021</v>
      </c>
    </row>
    <row r="2291" spans="1:8" ht="13">
      <c r="A2291" s="430">
        <v>42795</v>
      </c>
      <c r="B2291" s="304">
        <v>871</v>
      </c>
      <c r="C2291" s="302"/>
      <c r="D2291" s="304">
        <v>1041</v>
      </c>
      <c r="E2291" s="304">
        <v>833</v>
      </c>
      <c r="F2291" s="304">
        <v>451</v>
      </c>
      <c r="G2291" s="430">
        <v>42795</v>
      </c>
      <c r="H2291" s="304">
        <v>994</v>
      </c>
    </row>
    <row r="2292" spans="1:8" ht="13">
      <c r="A2292" s="430">
        <v>42796</v>
      </c>
      <c r="B2292" s="304">
        <v>904</v>
      </c>
      <c r="C2292" s="302"/>
      <c r="D2292" s="304">
        <v>1084</v>
      </c>
      <c r="E2292" s="304">
        <v>840</v>
      </c>
      <c r="F2292" s="304">
        <v>457</v>
      </c>
      <c r="G2292" s="430">
        <v>42796</v>
      </c>
      <c r="H2292" s="304">
        <v>1097</v>
      </c>
    </row>
    <row r="2293" spans="1:8" ht="13">
      <c r="A2293" s="430">
        <v>42797</v>
      </c>
      <c r="B2293" s="304">
        <v>939</v>
      </c>
      <c r="C2293" s="302"/>
      <c r="D2293" s="304">
        <v>1118</v>
      </c>
      <c r="E2293" s="304">
        <v>846</v>
      </c>
      <c r="F2293" s="304">
        <v>462</v>
      </c>
      <c r="G2293" s="430">
        <v>42797</v>
      </c>
      <c r="H2293" s="304">
        <v>1227</v>
      </c>
    </row>
    <row r="2294" spans="1:8" ht="13">
      <c r="A2294" s="430">
        <v>42800</v>
      </c>
      <c r="B2294" s="304">
        <v>979</v>
      </c>
      <c r="C2294" s="302"/>
      <c r="D2294" s="304">
        <v>1154</v>
      </c>
      <c r="E2294" s="304">
        <v>852</v>
      </c>
      <c r="F2294" s="304">
        <v>468</v>
      </c>
      <c r="G2294" s="430">
        <v>42800</v>
      </c>
      <c r="H2294" s="304">
        <v>1345</v>
      </c>
    </row>
    <row r="2295" spans="1:8" ht="13">
      <c r="A2295" s="430">
        <v>42801</v>
      </c>
      <c r="B2295" s="304">
        <v>1033</v>
      </c>
      <c r="C2295" s="302"/>
      <c r="D2295" s="304">
        <v>1194</v>
      </c>
      <c r="E2295" s="304">
        <v>861</v>
      </c>
      <c r="F2295" s="304">
        <v>477</v>
      </c>
      <c r="G2295" s="430">
        <v>42801</v>
      </c>
      <c r="H2295" s="304">
        <v>1556</v>
      </c>
    </row>
    <row r="2296" spans="1:8" ht="13">
      <c r="A2296" s="430">
        <v>42802</v>
      </c>
      <c r="B2296" s="304">
        <v>1045</v>
      </c>
      <c r="C2296" s="302"/>
      <c r="D2296" s="304">
        <v>1220</v>
      </c>
      <c r="E2296" s="304">
        <v>868</v>
      </c>
      <c r="F2296" s="304">
        <v>485</v>
      </c>
      <c r="G2296" s="430">
        <v>42802</v>
      </c>
      <c r="H2296" s="304">
        <v>1578</v>
      </c>
    </row>
    <row r="2297" spans="1:8" ht="13">
      <c r="A2297" s="430">
        <v>42803</v>
      </c>
      <c r="B2297" s="304">
        <v>1064</v>
      </c>
      <c r="C2297" s="302"/>
      <c r="D2297" s="304">
        <v>1220</v>
      </c>
      <c r="E2297" s="304">
        <v>872</v>
      </c>
      <c r="F2297" s="304">
        <v>491</v>
      </c>
      <c r="G2297" s="430">
        <v>42803</v>
      </c>
      <c r="H2297" s="304">
        <v>1678</v>
      </c>
    </row>
    <row r="2298" spans="1:8" ht="13">
      <c r="A2298" s="430">
        <v>42804</v>
      </c>
      <c r="B2298" s="304">
        <v>1086</v>
      </c>
      <c r="C2298" s="302"/>
      <c r="D2298" s="304">
        <v>1211</v>
      </c>
      <c r="E2298" s="304">
        <v>874</v>
      </c>
      <c r="F2298" s="304">
        <v>495</v>
      </c>
      <c r="G2298" s="430">
        <v>42804</v>
      </c>
      <c r="H2298" s="304">
        <v>1789</v>
      </c>
    </row>
    <row r="2299" spans="1:8" ht="13">
      <c r="A2299" s="430">
        <v>42807</v>
      </c>
      <c r="B2299" s="304">
        <v>1099</v>
      </c>
      <c r="C2299" s="302"/>
      <c r="D2299" s="304">
        <v>1207</v>
      </c>
      <c r="E2299" s="304">
        <v>875</v>
      </c>
      <c r="F2299" s="304">
        <v>499</v>
      </c>
      <c r="G2299" s="430">
        <v>42807</v>
      </c>
      <c r="H2299" s="304">
        <v>1843</v>
      </c>
    </row>
    <row r="2300" spans="1:8" ht="13">
      <c r="A2300" s="430">
        <v>42808</v>
      </c>
      <c r="B2300" s="304">
        <v>1112</v>
      </c>
      <c r="C2300" s="302"/>
      <c r="D2300" s="304">
        <v>1185</v>
      </c>
      <c r="E2300" s="304">
        <v>877</v>
      </c>
      <c r="F2300" s="304">
        <v>502</v>
      </c>
      <c r="G2300" s="430">
        <v>42808</v>
      </c>
      <c r="H2300" s="304">
        <v>1929</v>
      </c>
    </row>
    <row r="2301" spans="1:8" ht="13">
      <c r="A2301" s="430">
        <v>42809</v>
      </c>
      <c r="B2301" s="304">
        <v>1147</v>
      </c>
      <c r="C2301" s="302"/>
      <c r="D2301" s="304">
        <v>1150</v>
      </c>
      <c r="E2301" s="304">
        <v>877</v>
      </c>
      <c r="F2301" s="304">
        <v>505</v>
      </c>
      <c r="G2301" s="430">
        <v>42809</v>
      </c>
      <c r="H2301" s="304">
        <v>2136</v>
      </c>
    </row>
    <row r="2302" spans="1:8" ht="13">
      <c r="A2302" s="430">
        <v>42810</v>
      </c>
      <c r="B2302" s="304">
        <v>1172</v>
      </c>
      <c r="C2302" s="302"/>
      <c r="D2302" s="304">
        <v>1129</v>
      </c>
      <c r="E2302" s="304">
        <v>877</v>
      </c>
      <c r="F2302" s="304">
        <v>508</v>
      </c>
      <c r="G2302" s="430">
        <v>42810</v>
      </c>
      <c r="H2302" s="304">
        <v>2265</v>
      </c>
    </row>
    <row r="2303" spans="1:8" ht="13">
      <c r="A2303" s="430">
        <v>42811</v>
      </c>
      <c r="B2303" s="304">
        <v>1196</v>
      </c>
      <c r="C2303" s="302"/>
      <c r="D2303" s="304">
        <v>1108</v>
      </c>
      <c r="E2303" s="304">
        <v>879</v>
      </c>
      <c r="F2303" s="304">
        <v>508</v>
      </c>
      <c r="G2303" s="430">
        <v>42811</v>
      </c>
      <c r="H2303" s="304">
        <v>2413</v>
      </c>
    </row>
    <row r="2304" spans="1:8" ht="13">
      <c r="A2304" s="430">
        <v>42814</v>
      </c>
      <c r="B2304" s="304">
        <v>1205</v>
      </c>
      <c r="C2304" s="302"/>
      <c r="D2304" s="304">
        <v>1103</v>
      </c>
      <c r="E2304" s="304">
        <v>884</v>
      </c>
      <c r="F2304" s="304">
        <v>510</v>
      </c>
      <c r="G2304" s="430">
        <v>42814</v>
      </c>
      <c r="H2304" s="304">
        <v>2466</v>
      </c>
    </row>
    <row r="2305" spans="1:8" ht="13">
      <c r="A2305" s="430">
        <v>42815</v>
      </c>
      <c r="B2305" s="304">
        <v>1200</v>
      </c>
      <c r="C2305" s="302"/>
      <c r="D2305" s="304">
        <v>1101</v>
      </c>
      <c r="E2305" s="304">
        <v>886</v>
      </c>
      <c r="F2305" s="304">
        <v>512</v>
      </c>
      <c r="G2305" s="430">
        <v>42815</v>
      </c>
      <c r="H2305" s="304">
        <v>2441</v>
      </c>
    </row>
    <row r="2306" spans="1:8" ht="13">
      <c r="A2306" s="430">
        <v>42816</v>
      </c>
      <c r="B2306" s="304">
        <v>1190</v>
      </c>
      <c r="C2306" s="302"/>
      <c r="D2306" s="304">
        <v>1119</v>
      </c>
      <c r="E2306" s="304">
        <v>888</v>
      </c>
      <c r="F2306" s="304">
        <v>516</v>
      </c>
      <c r="G2306" s="430">
        <v>42816</v>
      </c>
      <c r="H2306" s="304">
        <v>2378</v>
      </c>
    </row>
    <row r="2307" spans="1:8" ht="13">
      <c r="A2307" s="430">
        <v>42817</v>
      </c>
      <c r="B2307" s="304">
        <v>1196</v>
      </c>
      <c r="C2307" s="302"/>
      <c r="D2307" s="304">
        <v>1170</v>
      </c>
      <c r="E2307" s="304">
        <v>892</v>
      </c>
      <c r="F2307" s="304">
        <v>521</v>
      </c>
      <c r="G2307" s="430">
        <v>42817</v>
      </c>
      <c r="H2307" s="304">
        <v>2345</v>
      </c>
    </row>
    <row r="2308" spans="1:8" ht="13">
      <c r="A2308" s="430">
        <v>42818</v>
      </c>
      <c r="B2308" s="304">
        <v>1240</v>
      </c>
      <c r="C2308" s="302"/>
      <c r="D2308" s="304">
        <v>1218</v>
      </c>
      <c r="E2308" s="304">
        <v>896</v>
      </c>
      <c r="F2308" s="304">
        <v>526</v>
      </c>
      <c r="G2308" s="430">
        <v>42818</v>
      </c>
      <c r="H2308" s="304">
        <v>2482</v>
      </c>
    </row>
    <row r="2309" spans="1:8" ht="13">
      <c r="A2309" s="430">
        <v>42821</v>
      </c>
      <c r="B2309" s="304">
        <v>1282</v>
      </c>
      <c r="C2309" s="302"/>
      <c r="D2309" s="304">
        <v>1253</v>
      </c>
      <c r="E2309" s="304">
        <v>895</v>
      </c>
      <c r="F2309" s="304">
        <v>530</v>
      </c>
      <c r="G2309" s="430">
        <v>42821</v>
      </c>
      <c r="H2309" s="304">
        <v>2620</v>
      </c>
    </row>
    <row r="2310" spans="1:8" ht="13">
      <c r="A2310" s="430">
        <v>42822</v>
      </c>
      <c r="B2310" s="304">
        <v>1333</v>
      </c>
      <c r="C2310" s="302"/>
      <c r="D2310" s="304">
        <v>1306</v>
      </c>
      <c r="E2310" s="304">
        <v>893</v>
      </c>
      <c r="F2310" s="304">
        <v>535</v>
      </c>
      <c r="G2310" s="430">
        <v>42822</v>
      </c>
      <c r="H2310" s="304">
        <v>2765</v>
      </c>
    </row>
    <row r="2311" spans="1:8" ht="13">
      <c r="A2311" s="430">
        <v>42823</v>
      </c>
      <c r="B2311" s="304">
        <v>1338</v>
      </c>
      <c r="C2311" s="302"/>
      <c r="D2311" s="304">
        <v>1346</v>
      </c>
      <c r="E2311" s="304">
        <v>885</v>
      </c>
      <c r="F2311" s="304">
        <v>538</v>
      </c>
      <c r="G2311" s="430">
        <v>42823</v>
      </c>
      <c r="H2311" s="304">
        <v>2755</v>
      </c>
    </row>
    <row r="2312" spans="1:8" ht="13">
      <c r="A2312" s="430">
        <v>42824</v>
      </c>
      <c r="B2312" s="304">
        <v>1324</v>
      </c>
      <c r="C2312" s="302"/>
      <c r="D2312" s="304">
        <v>1366</v>
      </c>
      <c r="E2312" s="304">
        <v>882</v>
      </c>
      <c r="F2312" s="304">
        <v>539</v>
      </c>
      <c r="G2312" s="430">
        <v>42824</v>
      </c>
      <c r="H2312" s="304">
        <v>2690</v>
      </c>
    </row>
    <row r="2313" spans="1:8" ht="13">
      <c r="A2313" s="430">
        <v>42825</v>
      </c>
      <c r="B2313" s="304">
        <v>1297</v>
      </c>
      <c r="C2313" s="302"/>
      <c r="D2313" s="304">
        <v>1374</v>
      </c>
      <c r="E2313" s="304">
        <v>881</v>
      </c>
      <c r="F2313" s="304">
        <v>540</v>
      </c>
      <c r="G2313" s="430">
        <v>42825</v>
      </c>
      <c r="H2313" s="304">
        <v>2597</v>
      </c>
    </row>
    <row r="2314" spans="1:8" ht="13">
      <c r="A2314" s="430">
        <v>42828</v>
      </c>
      <c r="B2314" s="304">
        <v>1282</v>
      </c>
      <c r="C2314" s="302"/>
      <c r="D2314" s="304">
        <v>1379</v>
      </c>
      <c r="E2314" s="304">
        <v>882</v>
      </c>
      <c r="F2314" s="304">
        <v>541</v>
      </c>
      <c r="G2314" s="430">
        <v>42828</v>
      </c>
      <c r="H2314" s="304">
        <v>2518</v>
      </c>
    </row>
    <row r="2315" spans="1:8" ht="13">
      <c r="A2315" s="430">
        <v>42829</v>
      </c>
      <c r="B2315" s="304">
        <v>1255</v>
      </c>
      <c r="C2315" s="302"/>
      <c r="D2315" s="304">
        <v>1377</v>
      </c>
      <c r="E2315" s="304">
        <v>881</v>
      </c>
      <c r="F2315" s="304">
        <v>542</v>
      </c>
      <c r="G2315" s="430">
        <v>42829</v>
      </c>
      <c r="H2315" s="304">
        <v>2382</v>
      </c>
    </row>
    <row r="2316" spans="1:8" ht="13">
      <c r="A2316" s="430">
        <v>42830</v>
      </c>
      <c r="B2316" s="304">
        <v>1223</v>
      </c>
      <c r="C2316" s="302"/>
      <c r="D2316" s="304">
        <v>1371</v>
      </c>
      <c r="E2316" s="304">
        <v>880</v>
      </c>
      <c r="F2316" s="304">
        <v>543</v>
      </c>
      <c r="G2316" s="430">
        <v>42830</v>
      </c>
      <c r="H2316" s="304">
        <v>2229</v>
      </c>
    </row>
    <row r="2317" spans="1:8" ht="13">
      <c r="A2317" s="430">
        <v>42831</v>
      </c>
      <c r="B2317" s="304">
        <v>1215</v>
      </c>
      <c r="C2317" s="302"/>
      <c r="D2317" s="304">
        <v>1387</v>
      </c>
      <c r="E2317" s="304">
        <v>882</v>
      </c>
      <c r="F2317" s="304">
        <v>545</v>
      </c>
      <c r="G2317" s="430">
        <v>42831</v>
      </c>
      <c r="H2317" s="304">
        <v>2184</v>
      </c>
    </row>
    <row r="2318" spans="1:8" ht="13">
      <c r="A2318" s="430">
        <v>42832</v>
      </c>
      <c r="B2318" s="304">
        <v>1223</v>
      </c>
      <c r="C2318" s="302"/>
      <c r="D2318" s="304">
        <v>1427</v>
      </c>
      <c r="E2318" s="304">
        <v>886</v>
      </c>
      <c r="F2318" s="304">
        <v>547</v>
      </c>
      <c r="G2318" s="430">
        <v>42832</v>
      </c>
      <c r="H2318" s="304">
        <v>2173</v>
      </c>
    </row>
    <row r="2319" spans="1:8" ht="13">
      <c r="A2319" s="430">
        <v>42835</v>
      </c>
      <c r="B2319" s="304">
        <v>1231</v>
      </c>
      <c r="C2319" s="302"/>
      <c r="D2319" s="304">
        <v>1466</v>
      </c>
      <c r="E2319" s="304">
        <v>888</v>
      </c>
      <c r="F2319" s="304">
        <v>549</v>
      </c>
      <c r="G2319" s="430">
        <v>42835</v>
      </c>
      <c r="H2319" s="304">
        <v>2165</v>
      </c>
    </row>
    <row r="2320" spans="1:8" ht="13">
      <c r="A2320" s="430">
        <v>42836</v>
      </c>
      <c r="B2320" s="304">
        <v>1262</v>
      </c>
      <c r="C2320" s="302"/>
      <c r="D2320" s="304">
        <v>1533</v>
      </c>
      <c r="E2320" s="304">
        <v>891</v>
      </c>
      <c r="F2320" s="304">
        <v>552</v>
      </c>
      <c r="G2320" s="430">
        <v>42836</v>
      </c>
      <c r="H2320" s="304">
        <v>2227</v>
      </c>
    </row>
    <row r="2321" spans="1:8" ht="13">
      <c r="A2321" s="430">
        <v>42837</v>
      </c>
      <c r="B2321" s="304">
        <v>1282</v>
      </c>
      <c r="C2321" s="302"/>
      <c r="D2321" s="304">
        <v>1583</v>
      </c>
      <c r="E2321" s="304">
        <v>893</v>
      </c>
      <c r="F2321" s="304">
        <v>554</v>
      </c>
      <c r="G2321" s="430">
        <v>42837</v>
      </c>
      <c r="H2321" s="304">
        <v>2252</v>
      </c>
    </row>
    <row r="2322" spans="1:8" ht="13">
      <c r="A2322" s="430">
        <v>42838</v>
      </c>
      <c r="B2322" s="304">
        <v>1296</v>
      </c>
      <c r="C2322" s="302"/>
      <c r="D2322" s="304">
        <v>1611</v>
      </c>
      <c r="E2322" s="304">
        <v>899</v>
      </c>
      <c r="F2322" s="304">
        <v>560</v>
      </c>
      <c r="G2322" s="430">
        <v>42838</v>
      </c>
      <c r="H2322" s="304">
        <v>2249</v>
      </c>
    </row>
    <row r="2323" spans="1:8" ht="13">
      <c r="A2323" s="430">
        <v>42843</v>
      </c>
      <c r="B2323" s="304">
        <v>1294</v>
      </c>
      <c r="C2323" s="302"/>
      <c r="D2323" s="304">
        <v>1621</v>
      </c>
      <c r="E2323" s="304">
        <v>898</v>
      </c>
      <c r="F2323" s="304">
        <v>563</v>
      </c>
      <c r="G2323" s="430">
        <v>42843</v>
      </c>
      <c r="H2323" s="304">
        <v>2220</v>
      </c>
    </row>
    <row r="2324" spans="1:8" ht="13">
      <c r="A2324" s="430">
        <v>42844</v>
      </c>
      <c r="B2324" s="304">
        <v>1278</v>
      </c>
      <c r="C2324" s="302"/>
      <c r="D2324" s="304">
        <v>1612</v>
      </c>
      <c r="E2324" s="304">
        <v>900</v>
      </c>
      <c r="F2324" s="304">
        <v>568</v>
      </c>
      <c r="G2324" s="430">
        <v>42844</v>
      </c>
      <c r="H2324" s="304">
        <v>2130</v>
      </c>
    </row>
    <row r="2325" spans="1:8" ht="13">
      <c r="A2325" s="430">
        <v>42845</v>
      </c>
      <c r="B2325" s="304">
        <v>1243</v>
      </c>
      <c r="C2325" s="302"/>
      <c r="D2325" s="304">
        <v>1553</v>
      </c>
      <c r="E2325" s="304">
        <v>899</v>
      </c>
      <c r="F2325" s="304">
        <v>572</v>
      </c>
      <c r="G2325" s="430">
        <v>42845</v>
      </c>
      <c r="H2325" s="304">
        <v>1991</v>
      </c>
    </row>
    <row r="2326" spans="1:8" ht="13">
      <c r="A2326" s="430">
        <v>42846</v>
      </c>
      <c r="B2326" s="304">
        <v>1195</v>
      </c>
      <c r="C2326" s="302"/>
      <c r="D2326" s="304">
        <v>1494</v>
      </c>
      <c r="E2326" s="304">
        <v>895</v>
      </c>
      <c r="F2326" s="304">
        <v>575</v>
      </c>
      <c r="G2326" s="430">
        <v>42846</v>
      </c>
      <c r="H2326" s="304">
        <v>1830</v>
      </c>
    </row>
    <row r="2327" spans="1:8" ht="13">
      <c r="A2327" s="430">
        <v>42849</v>
      </c>
      <c r="B2327" s="304">
        <v>1170</v>
      </c>
      <c r="C2327" s="302"/>
      <c r="D2327" s="304">
        <v>1429</v>
      </c>
      <c r="E2327" s="304">
        <v>892</v>
      </c>
      <c r="F2327" s="304">
        <v>577</v>
      </c>
      <c r="G2327" s="430">
        <v>42849</v>
      </c>
      <c r="H2327" s="304">
        <v>1780</v>
      </c>
    </row>
    <row r="2328" spans="1:8" ht="13">
      <c r="A2328" s="430">
        <v>42850</v>
      </c>
      <c r="B2328" s="304">
        <v>1154</v>
      </c>
      <c r="C2328" s="302"/>
      <c r="D2328" s="304">
        <v>1371</v>
      </c>
      <c r="E2328" s="304">
        <v>887</v>
      </c>
      <c r="F2328" s="304">
        <v>577</v>
      </c>
      <c r="G2328" s="430">
        <v>42850</v>
      </c>
      <c r="H2328" s="304">
        <v>1767</v>
      </c>
    </row>
    <row r="2329" spans="1:8" ht="13">
      <c r="A2329" s="430">
        <v>42851</v>
      </c>
      <c r="B2329" s="304">
        <v>1147</v>
      </c>
      <c r="C2329" s="302"/>
      <c r="D2329" s="304">
        <v>1320</v>
      </c>
      <c r="E2329" s="304">
        <v>881</v>
      </c>
      <c r="F2329" s="304">
        <v>576</v>
      </c>
      <c r="G2329" s="430">
        <v>42851</v>
      </c>
      <c r="H2329" s="304">
        <v>1790</v>
      </c>
    </row>
    <row r="2330" spans="1:8" ht="13">
      <c r="A2330" s="430">
        <v>42852</v>
      </c>
      <c r="B2330" s="304">
        <v>1134</v>
      </c>
      <c r="C2330" s="302"/>
      <c r="D2330" s="304">
        <v>1260</v>
      </c>
      <c r="E2330" s="304">
        <v>870</v>
      </c>
      <c r="F2330" s="304">
        <v>569</v>
      </c>
      <c r="G2330" s="430">
        <v>42852</v>
      </c>
      <c r="H2330" s="304">
        <v>1798</v>
      </c>
    </row>
    <row r="2331" spans="1:8" ht="13">
      <c r="A2331" s="430">
        <v>42853</v>
      </c>
      <c r="B2331" s="304">
        <v>1109</v>
      </c>
      <c r="C2331" s="302"/>
      <c r="D2331" s="304">
        <v>1187</v>
      </c>
      <c r="E2331" s="304">
        <v>861</v>
      </c>
      <c r="F2331" s="304">
        <v>559</v>
      </c>
      <c r="G2331" s="430">
        <v>42853</v>
      </c>
      <c r="H2331" s="304">
        <v>1779</v>
      </c>
    </row>
    <row r="2332" spans="1:8" ht="13">
      <c r="A2332" s="430">
        <v>42857</v>
      </c>
      <c r="B2332" s="304">
        <v>1073</v>
      </c>
      <c r="C2332" s="302"/>
      <c r="D2332" s="304">
        <v>1140</v>
      </c>
      <c r="E2332" s="304">
        <v>849</v>
      </c>
      <c r="F2332" s="304">
        <v>550</v>
      </c>
      <c r="G2332" s="430">
        <v>42857</v>
      </c>
      <c r="H2332" s="304">
        <v>1668</v>
      </c>
    </row>
    <row r="2333" spans="1:8" ht="13">
      <c r="A2333" s="430">
        <v>42858</v>
      </c>
      <c r="B2333" s="304">
        <v>1034</v>
      </c>
      <c r="C2333" s="302"/>
      <c r="D2333" s="304">
        <v>1096</v>
      </c>
      <c r="E2333" s="304">
        <v>835</v>
      </c>
      <c r="F2333" s="304">
        <v>540</v>
      </c>
      <c r="G2333" s="430">
        <v>42858</v>
      </c>
      <c r="H2333" s="304">
        <v>1542</v>
      </c>
    </row>
    <row r="2334" spans="1:8" ht="13">
      <c r="A2334" s="430">
        <v>42859</v>
      </c>
      <c r="B2334" s="304">
        <v>1004</v>
      </c>
      <c r="C2334" s="302"/>
      <c r="D2334" s="304">
        <v>1048</v>
      </c>
      <c r="E2334" s="304">
        <v>822</v>
      </c>
      <c r="F2334" s="304">
        <v>532</v>
      </c>
      <c r="G2334" s="430">
        <v>42859</v>
      </c>
      <c r="H2334" s="304">
        <v>1458</v>
      </c>
    </row>
    <row r="2335" spans="1:8" ht="13">
      <c r="A2335" s="430">
        <v>42860</v>
      </c>
      <c r="B2335" s="304">
        <v>994</v>
      </c>
      <c r="C2335" s="302"/>
      <c r="D2335" s="304">
        <v>1023</v>
      </c>
      <c r="E2335" s="304">
        <v>811</v>
      </c>
      <c r="F2335" s="304">
        <v>523</v>
      </c>
      <c r="G2335" s="430">
        <v>42860</v>
      </c>
      <c r="H2335" s="304">
        <v>1480</v>
      </c>
    </row>
    <row r="2336" spans="1:8" ht="13">
      <c r="A2336" s="430">
        <v>42863</v>
      </c>
      <c r="B2336" s="304">
        <v>1001</v>
      </c>
      <c r="C2336" s="302"/>
      <c r="D2336" s="304">
        <v>1009</v>
      </c>
      <c r="E2336" s="304">
        <v>799</v>
      </c>
      <c r="F2336" s="304">
        <v>517</v>
      </c>
      <c r="G2336" s="430">
        <v>42863</v>
      </c>
      <c r="H2336" s="304">
        <v>1571</v>
      </c>
    </row>
    <row r="2337" spans="1:8" ht="13">
      <c r="A2337" s="430">
        <v>42864</v>
      </c>
      <c r="B2337" s="304">
        <v>1007</v>
      </c>
      <c r="C2337" s="302"/>
      <c r="D2337" s="304">
        <v>1007</v>
      </c>
      <c r="E2337" s="304">
        <v>794</v>
      </c>
      <c r="F2337" s="304">
        <v>512</v>
      </c>
      <c r="G2337" s="430">
        <v>42864</v>
      </c>
      <c r="H2337" s="304">
        <v>1635</v>
      </c>
    </row>
    <row r="2338" spans="1:8" ht="13">
      <c r="A2338" s="430">
        <v>42865</v>
      </c>
      <c r="B2338" s="304">
        <v>1005</v>
      </c>
      <c r="C2338" s="302"/>
      <c r="D2338" s="304">
        <v>1011</v>
      </c>
      <c r="E2338" s="304">
        <v>790</v>
      </c>
      <c r="F2338" s="304">
        <v>510</v>
      </c>
      <c r="G2338" s="430">
        <v>42865</v>
      </c>
      <c r="H2338" s="304">
        <v>1645</v>
      </c>
    </row>
    <row r="2339" spans="1:8" ht="13">
      <c r="A2339" s="430">
        <v>42866</v>
      </c>
      <c r="B2339" s="304">
        <v>1012</v>
      </c>
      <c r="C2339" s="302"/>
      <c r="D2339" s="304">
        <v>1006</v>
      </c>
      <c r="E2339" s="304">
        <v>787</v>
      </c>
      <c r="F2339" s="304">
        <v>510</v>
      </c>
      <c r="G2339" s="430">
        <v>42866</v>
      </c>
      <c r="H2339" s="304">
        <v>1695</v>
      </c>
    </row>
    <row r="2340" spans="1:8" ht="13">
      <c r="A2340" s="430">
        <v>42867</v>
      </c>
      <c r="B2340" s="304">
        <v>1014</v>
      </c>
      <c r="C2340" s="302"/>
      <c r="D2340" s="304">
        <v>992</v>
      </c>
      <c r="E2340" s="304">
        <v>784</v>
      </c>
      <c r="F2340" s="304">
        <v>509</v>
      </c>
      <c r="G2340" s="430">
        <v>42867</v>
      </c>
      <c r="H2340" s="304">
        <v>1725</v>
      </c>
    </row>
    <row r="2341" spans="1:8" ht="13">
      <c r="A2341" s="430">
        <v>42870</v>
      </c>
      <c r="B2341" s="304">
        <v>994</v>
      </c>
      <c r="C2341" s="302"/>
      <c r="D2341" s="304">
        <v>978</v>
      </c>
      <c r="E2341" s="304">
        <v>782</v>
      </c>
      <c r="F2341" s="304">
        <v>508</v>
      </c>
      <c r="G2341" s="430">
        <v>42870</v>
      </c>
      <c r="H2341" s="304">
        <v>1661</v>
      </c>
    </row>
    <row r="2342" spans="1:8" ht="13">
      <c r="A2342" s="430">
        <v>42871</v>
      </c>
      <c r="B2342" s="304">
        <v>980</v>
      </c>
      <c r="C2342" s="302"/>
      <c r="D2342" s="304">
        <v>956</v>
      </c>
      <c r="E2342" s="304">
        <v>778</v>
      </c>
      <c r="F2342" s="304">
        <v>507</v>
      </c>
      <c r="G2342" s="430">
        <v>42871</v>
      </c>
      <c r="H2342" s="304">
        <v>1632</v>
      </c>
    </row>
    <row r="2343" spans="1:8" ht="13">
      <c r="A2343" s="430">
        <v>42872</v>
      </c>
      <c r="B2343" s="304">
        <v>960</v>
      </c>
      <c r="C2343" s="302"/>
      <c r="D2343" s="304">
        <v>925</v>
      </c>
      <c r="E2343" s="304">
        <v>771</v>
      </c>
      <c r="F2343" s="304">
        <v>505</v>
      </c>
      <c r="G2343" s="430">
        <v>42872</v>
      </c>
      <c r="H2343" s="304">
        <v>1590</v>
      </c>
    </row>
    <row r="2344" spans="1:8" ht="13">
      <c r="A2344" s="430">
        <v>42873</v>
      </c>
      <c r="B2344" s="304">
        <v>957</v>
      </c>
      <c r="C2344" s="302"/>
      <c r="D2344" s="304">
        <v>894</v>
      </c>
      <c r="E2344" s="304">
        <v>764</v>
      </c>
      <c r="F2344" s="304">
        <v>504</v>
      </c>
      <c r="G2344" s="430">
        <v>42873</v>
      </c>
      <c r="H2344" s="304">
        <v>1638</v>
      </c>
    </row>
    <row r="2345" spans="1:8" ht="13">
      <c r="A2345" s="430">
        <v>42874</v>
      </c>
      <c r="B2345" s="304">
        <v>956</v>
      </c>
      <c r="C2345" s="302"/>
      <c r="D2345" s="304">
        <v>870</v>
      </c>
      <c r="E2345" s="304">
        <v>759</v>
      </c>
      <c r="F2345" s="304">
        <v>502</v>
      </c>
      <c r="G2345" s="430">
        <v>42874</v>
      </c>
      <c r="H2345" s="304">
        <v>1668</v>
      </c>
    </row>
    <row r="2346" spans="1:8" ht="13">
      <c r="A2346" s="430">
        <v>42877</v>
      </c>
      <c r="B2346" s="304">
        <v>954</v>
      </c>
      <c r="C2346" s="302"/>
      <c r="D2346" s="304">
        <v>854</v>
      </c>
      <c r="E2346" s="304">
        <v>753</v>
      </c>
      <c r="F2346" s="304">
        <v>496</v>
      </c>
      <c r="G2346" s="430">
        <v>42877</v>
      </c>
      <c r="H2346" s="304">
        <v>1704</v>
      </c>
    </row>
    <row r="2347" spans="1:8" ht="13">
      <c r="A2347" s="430">
        <v>42878</v>
      </c>
      <c r="B2347" s="304">
        <v>949</v>
      </c>
      <c r="C2347" s="302"/>
      <c r="D2347" s="304">
        <v>850</v>
      </c>
      <c r="E2347" s="304">
        <v>746</v>
      </c>
      <c r="F2347" s="304">
        <v>486</v>
      </c>
      <c r="G2347" s="430">
        <v>42878</v>
      </c>
      <c r="H2347" s="304">
        <v>1706</v>
      </c>
    </row>
    <row r="2348" spans="1:8" ht="13">
      <c r="A2348" s="430">
        <v>42879</v>
      </c>
      <c r="B2348" s="304">
        <v>934</v>
      </c>
      <c r="C2348" s="302"/>
      <c r="D2348" s="304">
        <v>849</v>
      </c>
      <c r="E2348" s="304">
        <v>737</v>
      </c>
      <c r="F2348" s="304">
        <v>478</v>
      </c>
      <c r="G2348" s="430">
        <v>42879</v>
      </c>
      <c r="H2348" s="304">
        <v>1654</v>
      </c>
    </row>
    <row r="2349" spans="1:8" ht="13">
      <c r="A2349" s="430">
        <v>42880</v>
      </c>
      <c r="B2349" s="304">
        <v>918</v>
      </c>
      <c r="C2349" s="302"/>
      <c r="D2349" s="304">
        <v>848</v>
      </c>
      <c r="E2349" s="304">
        <v>728</v>
      </c>
      <c r="F2349" s="304">
        <v>473</v>
      </c>
      <c r="G2349" s="430">
        <v>42880</v>
      </c>
      <c r="H2349" s="304">
        <v>1595</v>
      </c>
    </row>
    <row r="2350" spans="1:8" ht="13">
      <c r="A2350" s="430">
        <v>42881</v>
      </c>
      <c r="B2350" s="304">
        <v>912</v>
      </c>
      <c r="C2350" s="302"/>
      <c r="D2350" s="304">
        <v>845</v>
      </c>
      <c r="E2350" s="304">
        <v>721</v>
      </c>
      <c r="F2350" s="304">
        <v>469</v>
      </c>
      <c r="G2350" s="430">
        <v>42881</v>
      </c>
      <c r="H2350" s="304">
        <v>1591</v>
      </c>
    </row>
    <row r="2351" spans="1:8" ht="13">
      <c r="A2351" s="430">
        <v>42885</v>
      </c>
      <c r="B2351" s="304">
        <v>900</v>
      </c>
      <c r="C2351" s="302"/>
      <c r="D2351" s="304">
        <v>842</v>
      </c>
      <c r="E2351" s="304">
        <v>712</v>
      </c>
      <c r="F2351" s="304">
        <v>461</v>
      </c>
      <c r="G2351" s="430">
        <v>42885</v>
      </c>
      <c r="H2351" s="304">
        <v>1564</v>
      </c>
    </row>
    <row r="2352" spans="1:8" ht="13">
      <c r="A2352" s="430">
        <v>42886</v>
      </c>
      <c r="B2352" s="304">
        <v>878</v>
      </c>
      <c r="C2352" s="302"/>
      <c r="D2352" s="304">
        <v>829</v>
      </c>
      <c r="E2352" s="304">
        <v>698</v>
      </c>
      <c r="F2352" s="304">
        <v>455</v>
      </c>
      <c r="G2352" s="430">
        <v>42886</v>
      </c>
      <c r="H2352" s="304">
        <v>1511</v>
      </c>
    </row>
    <row r="2353" spans="1:8" ht="13">
      <c r="A2353" s="430">
        <v>42887</v>
      </c>
      <c r="B2353" s="304">
        <v>850</v>
      </c>
      <c r="C2353" s="302"/>
      <c r="D2353" s="304">
        <v>810</v>
      </c>
      <c r="E2353" s="304">
        <v>685</v>
      </c>
      <c r="F2353" s="304">
        <v>449</v>
      </c>
      <c r="G2353" s="430">
        <v>42887</v>
      </c>
      <c r="H2353" s="304">
        <v>1430</v>
      </c>
    </row>
    <row r="2354" spans="1:8" ht="13">
      <c r="A2354" s="430">
        <v>42888</v>
      </c>
      <c r="B2354" s="304">
        <v>830</v>
      </c>
      <c r="C2354" s="302"/>
      <c r="D2354" s="304">
        <v>792</v>
      </c>
      <c r="E2354" s="304">
        <v>674</v>
      </c>
      <c r="F2354" s="304">
        <v>446</v>
      </c>
      <c r="G2354" s="430">
        <v>42888</v>
      </c>
      <c r="H2354" s="304">
        <v>1374</v>
      </c>
    </row>
    <row r="2355" spans="1:8" ht="13">
      <c r="A2355" s="430">
        <v>42891</v>
      </c>
      <c r="B2355" s="304">
        <v>821</v>
      </c>
      <c r="C2355" s="302"/>
      <c r="D2355" s="304">
        <v>789</v>
      </c>
      <c r="E2355" s="304">
        <v>666</v>
      </c>
      <c r="F2355" s="304">
        <v>441</v>
      </c>
      <c r="G2355" s="430">
        <v>42891</v>
      </c>
      <c r="H2355" s="304">
        <v>1353</v>
      </c>
    </row>
    <row r="2356" spans="1:8" ht="13">
      <c r="A2356" s="430">
        <v>42892</v>
      </c>
      <c r="B2356" s="304">
        <v>818</v>
      </c>
      <c r="C2356" s="302"/>
      <c r="D2356" s="304">
        <v>783</v>
      </c>
      <c r="E2356" s="304">
        <v>658</v>
      </c>
      <c r="F2356" s="304">
        <v>434</v>
      </c>
      <c r="G2356" s="430">
        <v>42892</v>
      </c>
      <c r="H2356" s="304">
        <v>1366</v>
      </c>
    </row>
    <row r="2357" spans="1:8" ht="13">
      <c r="A2357" s="430">
        <v>42893</v>
      </c>
      <c r="B2357" s="304">
        <v>821</v>
      </c>
      <c r="C2357" s="302"/>
      <c r="D2357" s="304">
        <v>783</v>
      </c>
      <c r="E2357" s="304">
        <v>652</v>
      </c>
      <c r="F2357" s="304">
        <v>429</v>
      </c>
      <c r="G2357" s="430">
        <v>42893</v>
      </c>
      <c r="H2357" s="304">
        <v>1379</v>
      </c>
    </row>
    <row r="2358" spans="1:8" ht="13">
      <c r="A2358" s="430">
        <v>42894</v>
      </c>
      <c r="B2358" s="304">
        <v>824</v>
      </c>
      <c r="C2358" s="302"/>
      <c r="D2358" s="304">
        <v>793</v>
      </c>
      <c r="E2358" s="304">
        <v>649</v>
      </c>
      <c r="F2358" s="304">
        <v>425</v>
      </c>
      <c r="G2358" s="430">
        <v>42894</v>
      </c>
      <c r="H2358" s="304">
        <v>1381</v>
      </c>
    </row>
    <row r="2359" spans="1:8" ht="13">
      <c r="A2359" s="430">
        <v>42895</v>
      </c>
      <c r="B2359" s="304">
        <v>849</v>
      </c>
      <c r="C2359" s="302"/>
      <c r="D2359" s="304">
        <v>813</v>
      </c>
      <c r="E2359" s="304">
        <v>654</v>
      </c>
      <c r="F2359" s="304">
        <v>425</v>
      </c>
      <c r="G2359" s="430">
        <v>42895</v>
      </c>
      <c r="H2359" s="304">
        <v>1438</v>
      </c>
    </row>
    <row r="2360" spans="1:8" ht="13">
      <c r="A2360" s="430">
        <v>42898</v>
      </c>
      <c r="B2360" s="304">
        <v>870</v>
      </c>
      <c r="C2360" s="302"/>
      <c r="D2360" s="304">
        <v>833</v>
      </c>
      <c r="E2360" s="304">
        <v>658</v>
      </c>
      <c r="F2360" s="304">
        <v>424</v>
      </c>
      <c r="G2360" s="430">
        <v>42898</v>
      </c>
      <c r="H2360" s="304">
        <v>1481</v>
      </c>
    </row>
    <row r="2361" spans="1:8" ht="13">
      <c r="A2361" s="430">
        <v>42899</v>
      </c>
      <c r="B2361" s="304">
        <v>870</v>
      </c>
      <c r="C2361" s="302"/>
      <c r="D2361" s="304">
        <v>865</v>
      </c>
      <c r="E2361" s="304">
        <v>665</v>
      </c>
      <c r="F2361" s="304">
        <v>424</v>
      </c>
      <c r="G2361" s="430">
        <v>42899</v>
      </c>
      <c r="H2361" s="304">
        <v>1442</v>
      </c>
    </row>
    <row r="2362" spans="1:8" ht="13">
      <c r="A2362" s="430">
        <v>42900</v>
      </c>
      <c r="B2362" s="304">
        <v>865</v>
      </c>
      <c r="C2362" s="302"/>
      <c r="D2362" s="304">
        <v>903</v>
      </c>
      <c r="E2362" s="304">
        <v>679</v>
      </c>
      <c r="F2362" s="304">
        <v>427</v>
      </c>
      <c r="G2362" s="430">
        <v>42900</v>
      </c>
      <c r="H2362" s="304">
        <v>1362</v>
      </c>
    </row>
    <row r="2363" spans="1:8" ht="13">
      <c r="A2363" s="430">
        <v>42901</v>
      </c>
      <c r="B2363" s="304">
        <v>855</v>
      </c>
      <c r="C2363" s="302"/>
      <c r="D2363" s="304">
        <v>938</v>
      </c>
      <c r="E2363" s="304">
        <v>690</v>
      </c>
      <c r="F2363" s="304">
        <v>431</v>
      </c>
      <c r="G2363" s="430">
        <v>42901</v>
      </c>
      <c r="H2363" s="304">
        <v>1277</v>
      </c>
    </row>
    <row r="2364" spans="1:8" ht="13">
      <c r="A2364" s="430">
        <v>42902</v>
      </c>
      <c r="B2364" s="304">
        <v>851</v>
      </c>
      <c r="C2364" s="302"/>
      <c r="D2364" s="304">
        <v>964</v>
      </c>
      <c r="E2364" s="304">
        <v>701</v>
      </c>
      <c r="F2364" s="304">
        <v>435</v>
      </c>
      <c r="G2364" s="430">
        <v>42902</v>
      </c>
      <c r="H2364" s="304">
        <v>1213</v>
      </c>
    </row>
    <row r="2365" spans="1:8" ht="13">
      <c r="A2365" s="430">
        <v>42905</v>
      </c>
      <c r="B2365" s="304">
        <v>848</v>
      </c>
      <c r="C2365" s="302"/>
      <c r="D2365" s="304">
        <v>984</v>
      </c>
      <c r="E2365" s="304">
        <v>708</v>
      </c>
      <c r="F2365" s="304">
        <v>437</v>
      </c>
      <c r="G2365" s="430">
        <v>42905</v>
      </c>
      <c r="H2365" s="304">
        <v>1169</v>
      </c>
    </row>
    <row r="2366" spans="1:8" ht="13">
      <c r="A2366" s="430">
        <v>42906</v>
      </c>
      <c r="B2366" s="304">
        <v>847</v>
      </c>
      <c r="C2366" s="302"/>
      <c r="D2366" s="304">
        <v>1017</v>
      </c>
      <c r="E2366" s="304">
        <v>717</v>
      </c>
      <c r="F2366" s="304">
        <v>441</v>
      </c>
      <c r="G2366" s="430">
        <v>42906</v>
      </c>
      <c r="H2366" s="304">
        <v>1110</v>
      </c>
    </row>
    <row r="2367" spans="1:8" ht="13">
      <c r="A2367" s="430">
        <v>42907</v>
      </c>
      <c r="B2367" s="304">
        <v>844</v>
      </c>
      <c r="C2367" s="302"/>
      <c r="D2367" s="304">
        <v>1070</v>
      </c>
      <c r="E2367" s="304">
        <v>724</v>
      </c>
      <c r="F2367" s="304">
        <v>445</v>
      </c>
      <c r="G2367" s="430">
        <v>42907</v>
      </c>
      <c r="H2367" s="304">
        <v>1020</v>
      </c>
    </row>
    <row r="2368" spans="1:8" ht="13">
      <c r="A2368" s="430">
        <v>42908</v>
      </c>
      <c r="B2368" s="304">
        <v>855</v>
      </c>
      <c r="C2368" s="302"/>
      <c r="D2368" s="304">
        <v>1109</v>
      </c>
      <c r="E2368" s="304">
        <v>734</v>
      </c>
      <c r="F2368" s="304">
        <v>447</v>
      </c>
      <c r="G2368" s="430">
        <v>42908</v>
      </c>
      <c r="H2368" s="304">
        <v>993</v>
      </c>
    </row>
    <row r="2369" spans="1:8" ht="13">
      <c r="A2369" s="430">
        <v>42909</v>
      </c>
      <c r="B2369" s="304">
        <v>870</v>
      </c>
      <c r="C2369" s="302"/>
      <c r="D2369" s="304">
        <v>1138</v>
      </c>
      <c r="E2369" s="304">
        <v>744</v>
      </c>
      <c r="F2369" s="304">
        <v>451</v>
      </c>
      <c r="G2369" s="430">
        <v>42909</v>
      </c>
      <c r="H2369" s="304">
        <v>987</v>
      </c>
    </row>
    <row r="2370" spans="1:8" ht="13">
      <c r="A2370" s="430">
        <v>42912</v>
      </c>
      <c r="B2370" s="304">
        <v>884</v>
      </c>
      <c r="C2370" s="302"/>
      <c r="D2370" s="304">
        <v>1145</v>
      </c>
      <c r="E2370" s="304">
        <v>750</v>
      </c>
      <c r="F2370" s="304">
        <v>454</v>
      </c>
      <c r="G2370" s="430">
        <v>42912</v>
      </c>
      <c r="H2370" s="304">
        <v>1005</v>
      </c>
    </row>
    <row r="2371" spans="1:8" ht="13">
      <c r="A2371" s="430">
        <v>42913</v>
      </c>
      <c r="B2371" s="304">
        <v>903</v>
      </c>
      <c r="C2371" s="302"/>
      <c r="D2371" s="304">
        <v>1151</v>
      </c>
      <c r="E2371" s="304">
        <v>757</v>
      </c>
      <c r="F2371" s="304">
        <v>458</v>
      </c>
      <c r="G2371" s="430">
        <v>42913</v>
      </c>
      <c r="H2371" s="304">
        <v>1066</v>
      </c>
    </row>
    <row r="2372" spans="1:8" ht="13">
      <c r="A2372" s="430">
        <v>42914</v>
      </c>
      <c r="B2372" s="304">
        <v>929</v>
      </c>
      <c r="C2372" s="302"/>
      <c r="D2372" s="304">
        <v>1150</v>
      </c>
      <c r="E2372" s="304">
        <v>761</v>
      </c>
      <c r="F2372" s="304">
        <v>459</v>
      </c>
      <c r="G2372" s="430">
        <v>42914</v>
      </c>
      <c r="H2372" s="304">
        <v>1170</v>
      </c>
    </row>
    <row r="2373" spans="1:8" ht="13">
      <c r="A2373" s="430">
        <v>42915</v>
      </c>
      <c r="B2373" s="304">
        <v>920</v>
      </c>
      <c r="C2373" s="302"/>
      <c r="D2373" s="304">
        <v>1119</v>
      </c>
      <c r="E2373" s="304">
        <v>758</v>
      </c>
      <c r="F2373" s="304">
        <v>464</v>
      </c>
      <c r="G2373" s="430">
        <v>42915</v>
      </c>
      <c r="H2373" s="304">
        <v>1146</v>
      </c>
    </row>
    <row r="2374" spans="1:8" ht="13">
      <c r="A2374" s="430">
        <v>42916</v>
      </c>
      <c r="B2374" s="304">
        <v>901</v>
      </c>
      <c r="C2374" s="302"/>
      <c r="D2374" s="304">
        <v>1091</v>
      </c>
      <c r="E2374" s="304">
        <v>754</v>
      </c>
      <c r="F2374" s="304">
        <v>467</v>
      </c>
      <c r="G2374" s="430">
        <v>42916</v>
      </c>
      <c r="H2374" s="304">
        <v>1086</v>
      </c>
    </row>
    <row r="2375" spans="1:8" ht="13">
      <c r="A2375" s="430">
        <v>42919</v>
      </c>
      <c r="B2375" s="304">
        <v>882</v>
      </c>
      <c r="C2375" s="302"/>
      <c r="D2375" s="304">
        <v>1068</v>
      </c>
      <c r="E2375" s="304">
        <v>751</v>
      </c>
      <c r="F2375" s="304">
        <v>468</v>
      </c>
      <c r="G2375" s="430">
        <v>42919</v>
      </c>
      <c r="H2375" s="304">
        <v>1032</v>
      </c>
    </row>
    <row r="2376" spans="1:8" ht="13">
      <c r="A2376" s="430">
        <v>42920</v>
      </c>
      <c r="B2376" s="304">
        <v>871</v>
      </c>
      <c r="C2376" s="302"/>
      <c r="D2376" s="304">
        <v>1062</v>
      </c>
      <c r="E2376" s="304">
        <v>747</v>
      </c>
      <c r="F2376" s="304">
        <v>470</v>
      </c>
      <c r="G2376" s="430">
        <v>42920</v>
      </c>
      <c r="H2376" s="304">
        <v>997</v>
      </c>
    </row>
    <row r="2377" spans="1:8" ht="13">
      <c r="A2377" s="430">
        <v>42921</v>
      </c>
      <c r="B2377" s="304">
        <v>847</v>
      </c>
      <c r="C2377" s="302"/>
      <c r="D2377" s="304">
        <v>1060</v>
      </c>
      <c r="E2377" s="304">
        <v>742</v>
      </c>
      <c r="F2377" s="304">
        <v>470</v>
      </c>
      <c r="G2377" s="430">
        <v>42921</v>
      </c>
      <c r="H2377" s="304">
        <v>901</v>
      </c>
    </row>
    <row r="2378" spans="1:8" ht="13">
      <c r="A2378" s="430">
        <v>42922</v>
      </c>
      <c r="B2378" s="304">
        <v>829</v>
      </c>
      <c r="C2378" s="302"/>
      <c r="D2378" s="304">
        <v>1063</v>
      </c>
      <c r="E2378" s="304">
        <v>735</v>
      </c>
      <c r="F2378" s="304">
        <v>470</v>
      </c>
      <c r="G2378" s="430">
        <v>42922</v>
      </c>
      <c r="H2378" s="304">
        <v>818</v>
      </c>
    </row>
    <row r="2379" spans="1:8" ht="13">
      <c r="A2379" s="430">
        <v>42923</v>
      </c>
      <c r="B2379" s="304">
        <v>822</v>
      </c>
      <c r="C2379" s="302"/>
      <c r="D2379" s="304">
        <v>1062</v>
      </c>
      <c r="E2379" s="304">
        <v>732</v>
      </c>
      <c r="F2379" s="304">
        <v>471</v>
      </c>
      <c r="G2379" s="430">
        <v>42923</v>
      </c>
      <c r="H2379" s="304">
        <v>753</v>
      </c>
    </row>
    <row r="2380" spans="1:8" ht="13">
      <c r="A2380" s="430">
        <v>42926</v>
      </c>
      <c r="B2380" s="304">
        <v>820</v>
      </c>
      <c r="C2380" s="302"/>
      <c r="D2380" s="304">
        <v>1061</v>
      </c>
      <c r="E2380" s="304">
        <v>729</v>
      </c>
      <c r="F2380" s="304">
        <v>474</v>
      </c>
      <c r="G2380" s="430">
        <v>42926</v>
      </c>
      <c r="H2380" s="304">
        <v>730</v>
      </c>
    </row>
    <row r="2381" spans="1:8" ht="13">
      <c r="A2381" s="430">
        <v>42927</v>
      </c>
      <c r="B2381" s="304">
        <v>830</v>
      </c>
      <c r="C2381" s="302"/>
      <c r="D2381" s="304">
        <v>1069</v>
      </c>
      <c r="E2381" s="304">
        <v>733</v>
      </c>
      <c r="F2381" s="304">
        <v>477</v>
      </c>
      <c r="G2381" s="430">
        <v>42927</v>
      </c>
      <c r="H2381" s="304">
        <v>755</v>
      </c>
    </row>
    <row r="2382" spans="1:8" ht="13">
      <c r="A2382" s="430">
        <v>42928</v>
      </c>
      <c r="B2382" s="304">
        <v>859</v>
      </c>
      <c r="C2382" s="302"/>
      <c r="D2382" s="304">
        <v>1098</v>
      </c>
      <c r="E2382" s="304">
        <v>744</v>
      </c>
      <c r="F2382" s="304">
        <v>480</v>
      </c>
      <c r="G2382" s="430">
        <v>42928</v>
      </c>
      <c r="H2382" s="304">
        <v>846</v>
      </c>
    </row>
    <row r="2383" spans="1:8" ht="13">
      <c r="A2383" s="430">
        <v>42929</v>
      </c>
      <c r="B2383" s="304">
        <v>888</v>
      </c>
      <c r="C2383" s="302"/>
      <c r="D2383" s="304">
        <v>1141</v>
      </c>
      <c r="E2383" s="304">
        <v>758</v>
      </c>
      <c r="F2383" s="304">
        <v>484</v>
      </c>
      <c r="G2383" s="430">
        <v>42929</v>
      </c>
      <c r="H2383" s="304">
        <v>928</v>
      </c>
    </row>
    <row r="2384" spans="1:8" ht="13">
      <c r="A2384" s="430">
        <v>42930</v>
      </c>
      <c r="B2384" s="304">
        <v>900</v>
      </c>
      <c r="C2384" s="302"/>
      <c r="D2384" s="304">
        <v>1173</v>
      </c>
      <c r="E2384" s="304">
        <v>769</v>
      </c>
      <c r="F2384" s="304">
        <v>486</v>
      </c>
      <c r="G2384" s="430">
        <v>42930</v>
      </c>
      <c r="H2384" s="304">
        <v>933</v>
      </c>
    </row>
    <row r="2385" spans="1:8" ht="13">
      <c r="A2385" s="430">
        <v>42933</v>
      </c>
      <c r="B2385" s="304">
        <v>912</v>
      </c>
      <c r="C2385" s="302"/>
      <c r="D2385" s="304">
        <v>1202</v>
      </c>
      <c r="E2385" s="304">
        <v>776</v>
      </c>
      <c r="F2385" s="304">
        <v>489</v>
      </c>
      <c r="G2385" s="430">
        <v>42933</v>
      </c>
      <c r="H2385" s="304">
        <v>933</v>
      </c>
    </row>
    <row r="2386" spans="1:8" ht="13">
      <c r="A2386" s="430">
        <v>42934</v>
      </c>
      <c r="B2386" s="304">
        <v>932</v>
      </c>
      <c r="C2386" s="302"/>
      <c r="D2386" s="304">
        <v>1226</v>
      </c>
      <c r="E2386" s="304">
        <v>786</v>
      </c>
      <c r="F2386" s="304">
        <v>492</v>
      </c>
      <c r="G2386" s="430">
        <v>42934</v>
      </c>
      <c r="H2386" s="304">
        <v>984</v>
      </c>
    </row>
    <row r="2387" spans="1:8" ht="13">
      <c r="A2387" s="430">
        <v>42935</v>
      </c>
      <c r="B2387" s="304">
        <v>948</v>
      </c>
      <c r="C2387" s="302"/>
      <c r="D2387" s="304">
        <v>1252</v>
      </c>
      <c r="E2387" s="304">
        <v>798</v>
      </c>
      <c r="F2387" s="304">
        <v>495</v>
      </c>
      <c r="G2387" s="430">
        <v>42935</v>
      </c>
      <c r="H2387" s="304">
        <v>1028</v>
      </c>
    </row>
    <row r="2388" spans="1:8" ht="13">
      <c r="A2388" s="430">
        <v>42936</v>
      </c>
      <c r="B2388" s="304">
        <v>964</v>
      </c>
      <c r="C2388" s="302"/>
      <c r="D2388" s="304">
        <v>1260</v>
      </c>
      <c r="E2388" s="304">
        <v>807</v>
      </c>
      <c r="F2388" s="304">
        <v>497</v>
      </c>
      <c r="G2388" s="430">
        <v>42936</v>
      </c>
      <c r="H2388" s="304">
        <v>1093</v>
      </c>
    </row>
    <row r="2389" spans="1:8" ht="13">
      <c r="A2389" s="430">
        <v>42937</v>
      </c>
      <c r="B2389" s="304">
        <v>977</v>
      </c>
      <c r="C2389" s="302"/>
      <c r="D2389" s="304">
        <v>1258</v>
      </c>
      <c r="E2389" s="304">
        <v>812</v>
      </c>
      <c r="F2389" s="304">
        <v>499</v>
      </c>
      <c r="G2389" s="430">
        <v>42937</v>
      </c>
      <c r="H2389" s="304">
        <v>1154</v>
      </c>
    </row>
    <row r="2390" spans="1:8" ht="13">
      <c r="A2390" s="430">
        <v>42940</v>
      </c>
      <c r="B2390" s="304">
        <v>977</v>
      </c>
      <c r="C2390" s="302"/>
      <c r="D2390" s="304">
        <v>1248</v>
      </c>
      <c r="E2390" s="304">
        <v>814</v>
      </c>
      <c r="F2390" s="304">
        <v>500</v>
      </c>
      <c r="G2390" s="430">
        <v>42940</v>
      </c>
      <c r="H2390" s="304">
        <v>1171</v>
      </c>
    </row>
    <row r="2391" spans="1:8" ht="13">
      <c r="A2391" s="430">
        <v>42941</v>
      </c>
      <c r="B2391" s="304">
        <v>980</v>
      </c>
      <c r="C2391" s="302"/>
      <c r="D2391" s="304">
        <v>1225</v>
      </c>
      <c r="E2391" s="304">
        <v>813</v>
      </c>
      <c r="F2391" s="304">
        <v>500</v>
      </c>
      <c r="G2391" s="430">
        <v>42941</v>
      </c>
      <c r="H2391" s="304">
        <v>1221</v>
      </c>
    </row>
    <row r="2392" spans="1:8" ht="13">
      <c r="A2392" s="430">
        <v>42942</v>
      </c>
      <c r="B2392" s="304">
        <v>968</v>
      </c>
      <c r="C2392" s="302"/>
      <c r="D2392" s="304">
        <v>1192</v>
      </c>
      <c r="E2392" s="304">
        <v>807</v>
      </c>
      <c r="F2392" s="304">
        <v>500</v>
      </c>
      <c r="G2392" s="430">
        <v>42942</v>
      </c>
      <c r="H2392" s="304">
        <v>1206</v>
      </c>
    </row>
    <row r="2393" spans="1:8" ht="13">
      <c r="A2393" s="430">
        <v>42943</v>
      </c>
      <c r="B2393" s="304">
        <v>942</v>
      </c>
      <c r="C2393" s="302"/>
      <c r="D2393" s="304">
        <v>1146</v>
      </c>
      <c r="E2393" s="304">
        <v>798</v>
      </c>
      <c r="F2393" s="304">
        <v>500</v>
      </c>
      <c r="G2393" s="430">
        <v>42943</v>
      </c>
      <c r="H2393" s="304">
        <v>1138</v>
      </c>
    </row>
    <row r="2394" spans="1:8" ht="13">
      <c r="A2394" s="430">
        <v>42944</v>
      </c>
      <c r="B2394" s="304">
        <v>933</v>
      </c>
      <c r="C2394" s="302"/>
      <c r="D2394" s="304">
        <v>1109</v>
      </c>
      <c r="E2394" s="304">
        <v>789</v>
      </c>
      <c r="F2394" s="304">
        <v>498</v>
      </c>
      <c r="G2394" s="430">
        <v>42944</v>
      </c>
      <c r="H2394" s="304">
        <v>1139</v>
      </c>
    </row>
    <row r="2395" spans="1:8" ht="13">
      <c r="A2395" s="430">
        <v>42947</v>
      </c>
      <c r="B2395" s="304">
        <v>946</v>
      </c>
      <c r="C2395" s="302"/>
      <c r="D2395" s="304">
        <v>1095</v>
      </c>
      <c r="E2395" s="304">
        <v>783</v>
      </c>
      <c r="F2395" s="304">
        <v>496</v>
      </c>
      <c r="G2395" s="430">
        <v>42947</v>
      </c>
      <c r="H2395" s="304">
        <v>1225</v>
      </c>
    </row>
    <row r="2396" spans="1:8" ht="13">
      <c r="A2396" s="430">
        <v>42948</v>
      </c>
      <c r="B2396" s="304">
        <v>965</v>
      </c>
      <c r="C2396" s="302"/>
      <c r="D2396" s="304">
        <v>1098</v>
      </c>
      <c r="E2396" s="304">
        <v>779</v>
      </c>
      <c r="F2396" s="304">
        <v>492</v>
      </c>
      <c r="G2396" s="430">
        <v>42948</v>
      </c>
      <c r="H2396" s="304">
        <v>1331</v>
      </c>
    </row>
    <row r="2397" spans="1:8" ht="13">
      <c r="A2397" s="430">
        <v>42949</v>
      </c>
      <c r="B2397" s="304">
        <v>993</v>
      </c>
      <c r="C2397" s="302"/>
      <c r="D2397" s="304">
        <v>1118</v>
      </c>
      <c r="E2397" s="304">
        <v>772</v>
      </c>
      <c r="F2397" s="304">
        <v>488</v>
      </c>
      <c r="G2397" s="430">
        <v>42949</v>
      </c>
      <c r="H2397" s="304">
        <v>1475</v>
      </c>
    </row>
    <row r="2398" spans="1:8" ht="13">
      <c r="A2398" s="430">
        <v>42950</v>
      </c>
      <c r="B2398" s="304">
        <v>1023</v>
      </c>
      <c r="C2398" s="302"/>
      <c r="D2398" s="304">
        <v>1143</v>
      </c>
      <c r="E2398" s="304">
        <v>767</v>
      </c>
      <c r="F2398" s="304">
        <v>482</v>
      </c>
      <c r="G2398" s="430">
        <v>42950</v>
      </c>
      <c r="H2398" s="304">
        <v>1602</v>
      </c>
    </row>
    <row r="2399" spans="1:8" ht="13">
      <c r="A2399" s="430">
        <v>42951</v>
      </c>
      <c r="B2399" s="304">
        <v>1032</v>
      </c>
      <c r="C2399" s="302"/>
      <c r="D2399" s="304">
        <v>1153</v>
      </c>
      <c r="E2399" s="304">
        <v>764</v>
      </c>
      <c r="F2399" s="304">
        <v>478</v>
      </c>
      <c r="G2399" s="430">
        <v>42951</v>
      </c>
      <c r="H2399" s="304">
        <v>1637</v>
      </c>
    </row>
    <row r="2400" spans="1:8" ht="13">
      <c r="A2400" s="430">
        <v>42954</v>
      </c>
      <c r="B2400" s="304">
        <v>1036</v>
      </c>
      <c r="C2400" s="302"/>
      <c r="D2400" s="304">
        <v>1158</v>
      </c>
      <c r="E2400" s="304">
        <v>762</v>
      </c>
      <c r="F2400" s="304">
        <v>475</v>
      </c>
      <c r="G2400" s="430">
        <v>42954</v>
      </c>
      <c r="H2400" s="304">
        <v>1655</v>
      </c>
    </row>
    <row r="2401" spans="1:8" ht="13">
      <c r="A2401" s="430">
        <v>42955</v>
      </c>
      <c r="B2401" s="304">
        <v>1038</v>
      </c>
      <c r="C2401" s="302"/>
      <c r="D2401" s="304">
        <v>1170</v>
      </c>
      <c r="E2401" s="304">
        <v>759</v>
      </c>
      <c r="F2401" s="304">
        <v>472</v>
      </c>
      <c r="G2401" s="430">
        <v>42955</v>
      </c>
      <c r="H2401" s="304">
        <v>1659</v>
      </c>
    </row>
    <row r="2402" spans="1:8" ht="13">
      <c r="A2402" s="430">
        <v>42956</v>
      </c>
      <c r="B2402" s="304">
        <v>1050</v>
      </c>
      <c r="C2402" s="302"/>
      <c r="D2402" s="304">
        <v>1192</v>
      </c>
      <c r="E2402" s="304">
        <v>756</v>
      </c>
      <c r="F2402" s="304">
        <v>467</v>
      </c>
      <c r="G2402" s="430">
        <v>42956</v>
      </c>
      <c r="H2402" s="304">
        <v>1702</v>
      </c>
    </row>
    <row r="2403" spans="1:8" ht="13">
      <c r="A2403" s="430">
        <v>42957</v>
      </c>
      <c r="B2403" s="304">
        <v>1092</v>
      </c>
      <c r="C2403" s="302"/>
      <c r="D2403" s="304">
        <v>1228</v>
      </c>
      <c r="E2403" s="304">
        <v>756</v>
      </c>
      <c r="F2403" s="304">
        <v>466</v>
      </c>
      <c r="G2403" s="430">
        <v>42957</v>
      </c>
      <c r="H2403" s="304">
        <v>1837</v>
      </c>
    </row>
    <row r="2404" spans="1:8" ht="13">
      <c r="A2404" s="430">
        <v>42958</v>
      </c>
      <c r="B2404" s="304">
        <v>1138</v>
      </c>
      <c r="C2404" s="302"/>
      <c r="D2404" s="304">
        <v>1256</v>
      </c>
      <c r="E2404" s="304">
        <v>759</v>
      </c>
      <c r="F2404" s="304">
        <v>466</v>
      </c>
      <c r="G2404" s="430">
        <v>42958</v>
      </c>
      <c r="H2404" s="304">
        <v>2013</v>
      </c>
    </row>
    <row r="2405" spans="1:8" ht="13">
      <c r="A2405" s="430">
        <v>42961</v>
      </c>
      <c r="B2405" s="340">
        <v>1155</v>
      </c>
      <c r="C2405" s="338"/>
      <c r="D2405" s="340">
        <v>1272</v>
      </c>
      <c r="E2405" s="340">
        <v>760</v>
      </c>
      <c r="F2405" s="340">
        <v>465</v>
      </c>
      <c r="G2405" s="430">
        <v>42961</v>
      </c>
      <c r="H2405" s="304">
        <v>2093</v>
      </c>
    </row>
    <row r="2406" spans="1:8" ht="13">
      <c r="A2406" s="430">
        <v>42962</v>
      </c>
      <c r="B2406" s="304">
        <v>1169</v>
      </c>
      <c r="C2406" s="302"/>
      <c r="D2406" s="304">
        <v>1289</v>
      </c>
      <c r="E2406" s="304">
        <v>765</v>
      </c>
      <c r="F2406" s="304">
        <v>464</v>
      </c>
      <c r="G2406" s="430">
        <v>42962</v>
      </c>
      <c r="H2406" s="304">
        <v>2155</v>
      </c>
    </row>
    <row r="2407" spans="1:8" ht="13">
      <c r="A2407" s="430">
        <v>42963</v>
      </c>
      <c r="B2407" s="304">
        <v>1207</v>
      </c>
      <c r="C2407" s="302"/>
      <c r="D2407" s="304">
        <v>1310</v>
      </c>
      <c r="E2407" s="304">
        <v>776</v>
      </c>
      <c r="F2407" s="304">
        <v>464</v>
      </c>
      <c r="G2407" s="430">
        <v>42963</v>
      </c>
      <c r="H2407" s="304">
        <v>2324</v>
      </c>
    </row>
    <row r="2408" spans="1:8" ht="13">
      <c r="A2408" s="430">
        <v>42964</v>
      </c>
      <c r="B2408" s="304">
        <v>1247</v>
      </c>
      <c r="C2408" s="302"/>
      <c r="D2408" s="304">
        <v>1336</v>
      </c>
      <c r="E2408" s="304">
        <v>791</v>
      </c>
      <c r="F2408" s="304">
        <v>465</v>
      </c>
      <c r="G2408" s="430">
        <v>42964</v>
      </c>
      <c r="H2408" s="304">
        <v>2542</v>
      </c>
    </row>
    <row r="2409" spans="1:8" ht="13">
      <c r="A2409" s="430">
        <v>42965</v>
      </c>
      <c r="B2409" s="304">
        <v>1260</v>
      </c>
      <c r="C2409" s="302"/>
      <c r="D2409" s="304">
        <v>1345</v>
      </c>
      <c r="E2409" s="304">
        <v>806</v>
      </c>
      <c r="F2409" s="304">
        <v>465</v>
      </c>
      <c r="G2409" s="430">
        <v>42965</v>
      </c>
      <c r="H2409" s="304">
        <v>2574</v>
      </c>
    </row>
    <row r="2410" spans="1:8" ht="13">
      <c r="A2410" s="430">
        <v>42968</v>
      </c>
      <c r="B2410" s="304">
        <v>1266</v>
      </c>
      <c r="C2410" s="302"/>
      <c r="D2410" s="304">
        <v>1349</v>
      </c>
      <c r="E2410" s="304">
        <v>817</v>
      </c>
      <c r="F2410" s="304">
        <v>466</v>
      </c>
      <c r="G2410" s="430">
        <v>42968</v>
      </c>
      <c r="H2410" s="304">
        <v>2584</v>
      </c>
    </row>
    <row r="2411" spans="1:8" ht="13">
      <c r="A2411" s="430">
        <v>42969</v>
      </c>
      <c r="B2411" s="304">
        <v>1249</v>
      </c>
      <c r="C2411" s="302"/>
      <c r="D2411" s="304">
        <v>1345</v>
      </c>
      <c r="E2411" s="304">
        <v>824</v>
      </c>
      <c r="F2411" s="304">
        <v>468</v>
      </c>
      <c r="G2411" s="430">
        <v>42969</v>
      </c>
      <c r="H2411" s="304">
        <v>2489</v>
      </c>
    </row>
    <row r="2412" spans="1:8" ht="13">
      <c r="A2412" s="430">
        <v>42970</v>
      </c>
      <c r="B2412" s="304">
        <v>1222</v>
      </c>
      <c r="C2412" s="302"/>
      <c r="D2412" s="304">
        <v>1311</v>
      </c>
      <c r="E2412" s="304">
        <v>833</v>
      </c>
      <c r="F2412" s="304">
        <v>470</v>
      </c>
      <c r="G2412" s="430">
        <v>42970</v>
      </c>
      <c r="H2412" s="304">
        <v>2382</v>
      </c>
    </row>
    <row r="2413" spans="1:8" ht="13">
      <c r="A2413" s="430">
        <v>42971</v>
      </c>
      <c r="B2413" s="304">
        <v>1200</v>
      </c>
      <c r="C2413" s="302"/>
      <c r="D2413" s="304">
        <v>1259</v>
      </c>
      <c r="E2413" s="304">
        <v>840</v>
      </c>
      <c r="F2413" s="304">
        <v>473</v>
      </c>
      <c r="G2413" s="430">
        <v>42971</v>
      </c>
      <c r="H2413" s="304">
        <v>2333</v>
      </c>
    </row>
    <row r="2414" spans="1:8" ht="13">
      <c r="A2414" s="430">
        <v>42972</v>
      </c>
      <c r="B2414" s="304">
        <v>1209</v>
      </c>
      <c r="C2414" s="302"/>
      <c r="D2414" s="304">
        <v>1235</v>
      </c>
      <c r="E2414" s="304">
        <v>845</v>
      </c>
      <c r="F2414" s="304">
        <v>474</v>
      </c>
      <c r="G2414" s="430">
        <v>42972</v>
      </c>
      <c r="H2414" s="304">
        <v>2406</v>
      </c>
    </row>
    <row r="2415" spans="1:8" ht="13">
      <c r="A2415" s="430">
        <v>42976</v>
      </c>
      <c r="B2415" s="304">
        <v>1203</v>
      </c>
      <c r="C2415" s="302"/>
      <c r="D2415" s="304">
        <v>1215</v>
      </c>
      <c r="E2415" s="304">
        <v>848</v>
      </c>
      <c r="F2415" s="304">
        <v>477</v>
      </c>
      <c r="G2415" s="430">
        <v>42976</v>
      </c>
      <c r="H2415" s="304">
        <v>2381</v>
      </c>
    </row>
    <row r="2416" spans="1:8" ht="13">
      <c r="A2416" s="430">
        <v>42977</v>
      </c>
      <c r="B2416" s="304">
        <v>1181</v>
      </c>
      <c r="C2416" s="302"/>
      <c r="D2416" s="304">
        <v>1195</v>
      </c>
      <c r="E2416" s="304">
        <v>851</v>
      </c>
      <c r="F2416" s="304">
        <v>482</v>
      </c>
      <c r="G2416" s="430">
        <v>42977</v>
      </c>
      <c r="H2416" s="304">
        <v>2282</v>
      </c>
    </row>
    <row r="2417" spans="1:8" ht="13">
      <c r="A2417" s="430">
        <v>42978</v>
      </c>
      <c r="B2417" s="304">
        <v>1184</v>
      </c>
      <c r="C2417" s="302"/>
      <c r="D2417" s="304">
        <v>1189</v>
      </c>
      <c r="E2417" s="304">
        <v>853</v>
      </c>
      <c r="F2417" s="304">
        <v>486</v>
      </c>
      <c r="G2417" s="430">
        <v>42978</v>
      </c>
      <c r="H2417" s="304">
        <v>2293</v>
      </c>
    </row>
    <row r="2418" spans="1:8" ht="13">
      <c r="A2418" s="430">
        <v>42979</v>
      </c>
      <c r="B2418" s="304">
        <v>1183</v>
      </c>
      <c r="C2418" s="302"/>
      <c r="D2418" s="304">
        <v>1198</v>
      </c>
      <c r="E2418" s="304">
        <v>856</v>
      </c>
      <c r="F2418" s="304">
        <v>486</v>
      </c>
      <c r="G2418" s="430">
        <v>42979</v>
      </c>
      <c r="H2418" s="304">
        <v>2264</v>
      </c>
    </row>
    <row r="2419" spans="1:8" ht="13">
      <c r="A2419" s="430">
        <v>42982</v>
      </c>
      <c r="B2419" s="304">
        <v>1187</v>
      </c>
      <c r="C2419" s="302"/>
      <c r="D2419" s="304">
        <v>1227</v>
      </c>
      <c r="E2419" s="304">
        <v>860</v>
      </c>
      <c r="F2419" s="304">
        <v>487</v>
      </c>
      <c r="G2419" s="430">
        <v>42982</v>
      </c>
      <c r="H2419" s="304">
        <v>2243</v>
      </c>
    </row>
    <row r="2420" spans="1:8" ht="13">
      <c r="A2420" s="430">
        <v>42983</v>
      </c>
      <c r="B2420" s="304">
        <v>1215</v>
      </c>
      <c r="C2420" s="302"/>
      <c r="D2420" s="304">
        <v>1275</v>
      </c>
      <c r="E2420" s="304">
        <v>863</v>
      </c>
      <c r="F2420" s="304">
        <v>491</v>
      </c>
      <c r="G2420" s="430">
        <v>42983</v>
      </c>
      <c r="H2420" s="304">
        <v>2313</v>
      </c>
    </row>
    <row r="2421" spans="1:8" ht="13">
      <c r="A2421" s="430">
        <v>42984</v>
      </c>
      <c r="B2421" s="304">
        <v>1250</v>
      </c>
      <c r="C2421" s="302"/>
      <c r="D2421" s="304">
        <v>1314</v>
      </c>
      <c r="E2421" s="304">
        <v>868</v>
      </c>
      <c r="F2421" s="304">
        <v>494</v>
      </c>
      <c r="G2421" s="430">
        <v>42984</v>
      </c>
      <c r="H2421" s="304">
        <v>2438</v>
      </c>
    </row>
    <row r="2422" spans="1:8" ht="13">
      <c r="A2422" s="430">
        <v>42985</v>
      </c>
      <c r="B2422" s="304">
        <v>1296</v>
      </c>
      <c r="C2422" s="302"/>
      <c r="D2422" s="304">
        <v>1351</v>
      </c>
      <c r="E2422" s="304">
        <v>875</v>
      </c>
      <c r="F2422" s="304">
        <v>499</v>
      </c>
      <c r="G2422" s="430">
        <v>42985</v>
      </c>
      <c r="H2422" s="304">
        <v>2614</v>
      </c>
    </row>
    <row r="2423" spans="1:8" ht="13">
      <c r="A2423" s="430">
        <v>42986</v>
      </c>
      <c r="B2423" s="304">
        <v>1332</v>
      </c>
      <c r="C2423" s="302"/>
      <c r="D2423" s="304">
        <v>1375</v>
      </c>
      <c r="E2423" s="304">
        <v>888</v>
      </c>
      <c r="F2423" s="304">
        <v>504</v>
      </c>
      <c r="G2423" s="430">
        <v>42986</v>
      </c>
      <c r="H2423" s="304">
        <v>2767</v>
      </c>
    </row>
    <row r="2424" spans="1:8" ht="13">
      <c r="A2424" s="430">
        <v>42989</v>
      </c>
      <c r="B2424" s="304">
        <v>1355</v>
      </c>
      <c r="C2424" s="302"/>
      <c r="D2424" s="304">
        <v>1394</v>
      </c>
      <c r="E2424" s="304">
        <v>898</v>
      </c>
      <c r="F2424" s="304">
        <v>509</v>
      </c>
      <c r="G2424" s="430">
        <v>42989</v>
      </c>
      <c r="H2424" s="304">
        <v>2813</v>
      </c>
    </row>
    <row r="2425" spans="1:8" ht="13">
      <c r="A2425" s="430">
        <v>42990</v>
      </c>
      <c r="B2425" s="304">
        <v>1344</v>
      </c>
      <c r="C2425" s="302"/>
      <c r="D2425" s="304">
        <v>1429</v>
      </c>
      <c r="E2425" s="304">
        <v>908</v>
      </c>
      <c r="F2425" s="304">
        <v>513</v>
      </c>
      <c r="G2425" s="430">
        <v>42990</v>
      </c>
      <c r="H2425" s="304">
        <v>2724</v>
      </c>
    </row>
    <row r="2426" spans="1:8" ht="13">
      <c r="A2426" s="430">
        <v>42991</v>
      </c>
      <c r="B2426" s="304">
        <v>1337</v>
      </c>
      <c r="C2426" s="302"/>
      <c r="D2426" s="304">
        <v>1464</v>
      </c>
      <c r="E2426" s="304">
        <v>923</v>
      </c>
      <c r="F2426" s="304">
        <v>520</v>
      </c>
      <c r="G2426" s="430">
        <v>42991</v>
      </c>
      <c r="H2426" s="304">
        <v>2628</v>
      </c>
    </row>
    <row r="2427" spans="1:8" ht="13">
      <c r="A2427" s="430">
        <v>42992</v>
      </c>
      <c r="B2427" s="304">
        <v>1361</v>
      </c>
      <c r="C2427" s="302"/>
      <c r="D2427" s="304">
        <v>1499</v>
      </c>
      <c r="E2427" s="304">
        <v>950</v>
      </c>
      <c r="F2427" s="304">
        <v>529</v>
      </c>
      <c r="G2427" s="430">
        <v>42992</v>
      </c>
      <c r="H2427" s="304">
        <v>2642</v>
      </c>
    </row>
    <row r="2428" spans="1:8" ht="13">
      <c r="A2428" s="430">
        <v>42993</v>
      </c>
      <c r="B2428" s="304">
        <v>1385</v>
      </c>
      <c r="C2428" s="302"/>
      <c r="D2428" s="304">
        <v>1521</v>
      </c>
      <c r="E2428" s="304">
        <v>977</v>
      </c>
      <c r="F2428" s="304">
        <v>536</v>
      </c>
      <c r="G2428" s="430">
        <v>42993</v>
      </c>
      <c r="H2428" s="304">
        <v>2685</v>
      </c>
    </row>
    <row r="2429" spans="1:8" ht="13">
      <c r="A2429" s="430">
        <v>42996</v>
      </c>
      <c r="B2429" s="304">
        <v>1398</v>
      </c>
      <c r="C2429" s="302"/>
      <c r="D2429" s="304">
        <v>1529</v>
      </c>
      <c r="E2429" s="304">
        <v>997</v>
      </c>
      <c r="F2429" s="304">
        <v>551</v>
      </c>
      <c r="G2429" s="430">
        <v>42996</v>
      </c>
      <c r="H2429" s="304">
        <v>2681</v>
      </c>
    </row>
    <row r="2430" spans="1:8" ht="13">
      <c r="A2430" s="430">
        <v>42997</v>
      </c>
      <c r="B2430" s="304">
        <v>1415</v>
      </c>
      <c r="C2430" s="302"/>
      <c r="D2430" s="304">
        <v>1536</v>
      </c>
      <c r="E2430" s="304">
        <v>1017</v>
      </c>
      <c r="F2430" s="304">
        <v>562</v>
      </c>
      <c r="G2430" s="430">
        <v>42997</v>
      </c>
      <c r="H2430" s="304">
        <v>2723</v>
      </c>
    </row>
    <row r="2431" spans="1:8" ht="13">
      <c r="A2431" s="430">
        <v>42998</v>
      </c>
      <c r="B2431" s="304">
        <v>1449</v>
      </c>
      <c r="C2431" s="302"/>
      <c r="D2431" s="304">
        <v>1531</v>
      </c>
      <c r="E2431" s="304">
        <v>1033</v>
      </c>
      <c r="F2431" s="304">
        <v>576</v>
      </c>
      <c r="G2431" s="430">
        <v>42998</v>
      </c>
      <c r="H2431" s="304">
        <v>2861</v>
      </c>
    </row>
    <row r="2432" spans="1:8" ht="13">
      <c r="A2432" s="430">
        <v>42999</v>
      </c>
      <c r="B2432" s="304">
        <v>1470</v>
      </c>
      <c r="C2432" s="302"/>
      <c r="D2432" s="304">
        <v>1514</v>
      </c>
      <c r="E2432" s="304">
        <v>1050</v>
      </c>
      <c r="F2432" s="304">
        <v>586</v>
      </c>
      <c r="G2432" s="430">
        <v>42999</v>
      </c>
      <c r="H2432" s="304">
        <v>2948</v>
      </c>
    </row>
    <row r="2433" spans="1:8" ht="13">
      <c r="A2433" s="430">
        <v>43000</v>
      </c>
      <c r="B2433" s="304">
        <v>1502</v>
      </c>
      <c r="C2433" s="302"/>
      <c r="D2433" s="304">
        <v>1493</v>
      </c>
      <c r="E2433" s="304">
        <v>1061</v>
      </c>
      <c r="F2433" s="304">
        <v>596</v>
      </c>
      <c r="G2433" s="430">
        <v>43000</v>
      </c>
      <c r="H2433" s="304">
        <v>3147</v>
      </c>
    </row>
    <row r="2434" spans="1:8" ht="13">
      <c r="A2434" s="430">
        <v>43003</v>
      </c>
      <c r="B2434" s="304">
        <v>1503</v>
      </c>
      <c r="C2434" s="302"/>
      <c r="D2434" s="304">
        <v>1474</v>
      </c>
      <c r="E2434" s="304">
        <v>1068</v>
      </c>
      <c r="F2434" s="304">
        <v>602</v>
      </c>
      <c r="G2434" s="430">
        <v>43003</v>
      </c>
      <c r="H2434" s="304">
        <v>3173</v>
      </c>
    </row>
    <row r="2435" spans="1:8" ht="13">
      <c r="A2435" s="430">
        <v>43004</v>
      </c>
      <c r="B2435" s="304">
        <v>1476</v>
      </c>
      <c r="C2435" s="302"/>
      <c r="D2435" s="304">
        <v>1446</v>
      </c>
      <c r="E2435" s="304">
        <v>1065</v>
      </c>
      <c r="F2435" s="304">
        <v>607</v>
      </c>
      <c r="G2435" s="430">
        <v>43004</v>
      </c>
      <c r="H2435" s="304">
        <v>3101</v>
      </c>
    </row>
    <row r="2436" spans="1:8" ht="13">
      <c r="A2436" s="430">
        <v>43005</v>
      </c>
      <c r="B2436" s="304">
        <v>1429</v>
      </c>
      <c r="C2436" s="302"/>
      <c r="D2436" s="304">
        <v>1406</v>
      </c>
      <c r="E2436" s="304">
        <v>1054</v>
      </c>
      <c r="F2436" s="304">
        <v>613</v>
      </c>
      <c r="G2436" s="430">
        <v>43005</v>
      </c>
      <c r="H2436" s="304">
        <v>2942</v>
      </c>
    </row>
    <row r="2437" spans="1:8" ht="13">
      <c r="A2437" s="430">
        <v>43006</v>
      </c>
      <c r="B2437" s="304">
        <v>1391</v>
      </c>
      <c r="C2437" s="302"/>
      <c r="D2437" s="304">
        <v>1352</v>
      </c>
      <c r="E2437" s="304">
        <v>1041</v>
      </c>
      <c r="F2437" s="304">
        <v>616</v>
      </c>
      <c r="G2437" s="430">
        <v>43006</v>
      </c>
      <c r="H2437" s="304">
        <v>2824</v>
      </c>
    </row>
    <row r="2438" spans="1:8" ht="13">
      <c r="A2438" s="430">
        <v>43007</v>
      </c>
      <c r="B2438" s="304">
        <v>1356</v>
      </c>
      <c r="C2438" s="302"/>
      <c r="D2438" s="304">
        <v>1308</v>
      </c>
      <c r="E2438" s="304">
        <v>1021</v>
      </c>
      <c r="F2438" s="304">
        <v>616</v>
      </c>
      <c r="G2438" s="430">
        <v>43007</v>
      </c>
      <c r="H2438" s="304">
        <v>2738</v>
      </c>
    </row>
    <row r="2439" spans="1:8" ht="13">
      <c r="A2439" s="430">
        <v>43010</v>
      </c>
      <c r="B2439" s="304">
        <v>1328</v>
      </c>
      <c r="C2439" s="302"/>
      <c r="D2439" s="304">
        <v>1268</v>
      </c>
      <c r="E2439" s="304">
        <v>1006</v>
      </c>
      <c r="F2439" s="304">
        <v>614</v>
      </c>
      <c r="G2439" s="430">
        <v>43010</v>
      </c>
      <c r="H2439" s="304">
        <v>2671</v>
      </c>
    </row>
    <row r="2440" spans="1:8" ht="13">
      <c r="A2440" s="430">
        <v>43011</v>
      </c>
      <c r="B2440" s="304">
        <v>1308</v>
      </c>
      <c r="C2440" s="302"/>
      <c r="D2440" s="304">
        <v>1247</v>
      </c>
      <c r="E2440" s="304">
        <v>984</v>
      </c>
      <c r="F2440" s="304">
        <v>612</v>
      </c>
      <c r="G2440" s="430">
        <v>43011</v>
      </c>
      <c r="H2440" s="304">
        <v>2618</v>
      </c>
    </row>
    <row r="2441" spans="1:8" ht="13">
      <c r="A2441" s="430">
        <v>43012</v>
      </c>
      <c r="B2441" s="304">
        <v>1320</v>
      </c>
      <c r="C2441" s="302"/>
      <c r="D2441" s="304">
        <v>1276</v>
      </c>
      <c r="E2441" s="304">
        <v>968</v>
      </c>
      <c r="F2441" s="304">
        <v>609</v>
      </c>
      <c r="G2441" s="430">
        <v>43012</v>
      </c>
      <c r="H2441" s="304">
        <v>2667</v>
      </c>
    </row>
    <row r="2442" spans="1:8" ht="13">
      <c r="A2442" s="430">
        <v>43013</v>
      </c>
      <c r="B2442" s="304">
        <v>1382</v>
      </c>
      <c r="C2442" s="302"/>
      <c r="D2442" s="304">
        <v>1345</v>
      </c>
      <c r="E2442" s="304">
        <v>965</v>
      </c>
      <c r="F2442" s="304">
        <v>607</v>
      </c>
      <c r="G2442" s="430">
        <v>43013</v>
      </c>
      <c r="H2442" s="304">
        <v>2888</v>
      </c>
    </row>
    <row r="2443" spans="1:8" ht="13">
      <c r="A2443" s="430">
        <v>43014</v>
      </c>
      <c r="B2443" s="304">
        <v>1405</v>
      </c>
      <c r="C2443" s="302"/>
      <c r="D2443" s="304">
        <v>1406</v>
      </c>
      <c r="E2443" s="304">
        <v>971</v>
      </c>
      <c r="F2443" s="304">
        <v>610</v>
      </c>
      <c r="G2443" s="430">
        <v>43014</v>
      </c>
      <c r="H2443" s="304">
        <v>2929</v>
      </c>
    </row>
    <row r="2444" spans="1:8" ht="13">
      <c r="A2444" s="430">
        <v>43017</v>
      </c>
      <c r="B2444" s="304">
        <v>1411</v>
      </c>
      <c r="C2444" s="302"/>
      <c r="D2444" s="304">
        <v>1438</v>
      </c>
      <c r="E2444" s="304">
        <v>978</v>
      </c>
      <c r="F2444" s="304">
        <v>613</v>
      </c>
      <c r="G2444" s="430">
        <v>43017</v>
      </c>
      <c r="H2444" s="304">
        <v>2906</v>
      </c>
    </row>
    <row r="2445" spans="1:8" ht="13">
      <c r="A2445" s="430">
        <v>43018</v>
      </c>
      <c r="B2445" s="304">
        <v>1418</v>
      </c>
      <c r="C2445" s="302"/>
      <c r="D2445" s="304">
        <v>1465</v>
      </c>
      <c r="E2445" s="304">
        <v>996</v>
      </c>
      <c r="F2445" s="304">
        <v>618</v>
      </c>
      <c r="G2445" s="430">
        <v>43018</v>
      </c>
      <c r="H2445" s="304">
        <v>2894</v>
      </c>
    </row>
    <row r="2446" spans="1:8" ht="13">
      <c r="A2446" s="430">
        <v>43019</v>
      </c>
      <c r="B2446" s="304">
        <v>1433</v>
      </c>
      <c r="C2446" s="302"/>
      <c r="D2446" s="304">
        <v>1504</v>
      </c>
      <c r="E2446" s="304">
        <v>1020</v>
      </c>
      <c r="F2446" s="304">
        <v>623</v>
      </c>
      <c r="G2446" s="430">
        <v>43019</v>
      </c>
      <c r="H2446" s="304">
        <v>2882</v>
      </c>
    </row>
    <row r="2447" spans="1:8" ht="13">
      <c r="A2447" s="430">
        <v>43020</v>
      </c>
      <c r="B2447" s="304">
        <v>1458</v>
      </c>
      <c r="C2447" s="302"/>
      <c r="D2447" s="304">
        <v>1556</v>
      </c>
      <c r="E2447" s="304">
        <v>1050</v>
      </c>
      <c r="F2447" s="304">
        <v>635</v>
      </c>
      <c r="G2447" s="430">
        <v>43020</v>
      </c>
      <c r="H2447" s="304">
        <v>2859</v>
      </c>
    </row>
    <row r="2448" spans="1:8" ht="13">
      <c r="A2448" s="430">
        <v>43021</v>
      </c>
      <c r="B2448" s="304">
        <v>1485</v>
      </c>
      <c r="C2448" s="302"/>
      <c r="D2448" s="304">
        <v>1606</v>
      </c>
      <c r="E2448" s="304">
        <v>1069</v>
      </c>
      <c r="F2448" s="304">
        <v>649</v>
      </c>
      <c r="G2448" s="430">
        <v>43021</v>
      </c>
      <c r="H2448" s="304">
        <v>2871</v>
      </c>
    </row>
    <row r="2449" spans="1:8" ht="13">
      <c r="A2449" s="430">
        <v>43024</v>
      </c>
      <c r="B2449" s="304">
        <v>1523</v>
      </c>
      <c r="C2449" s="302"/>
      <c r="D2449" s="304">
        <v>1637</v>
      </c>
      <c r="E2449" s="304">
        <v>1082</v>
      </c>
      <c r="F2449" s="304">
        <v>656</v>
      </c>
      <c r="G2449" s="430">
        <v>43024</v>
      </c>
      <c r="H2449" s="304">
        <v>2980</v>
      </c>
    </row>
    <row r="2450" spans="1:8" ht="13">
      <c r="A2450" s="430">
        <v>43025</v>
      </c>
      <c r="B2450" s="304">
        <v>1552</v>
      </c>
      <c r="C2450" s="302"/>
      <c r="D2450" s="304">
        <v>1651</v>
      </c>
      <c r="E2450" s="304">
        <v>1094</v>
      </c>
      <c r="F2450" s="304">
        <v>663</v>
      </c>
      <c r="G2450" s="430">
        <v>43025</v>
      </c>
      <c r="H2450" s="304">
        <v>3079</v>
      </c>
    </row>
    <row r="2451" spans="1:8" ht="13">
      <c r="A2451" s="430">
        <v>43026</v>
      </c>
      <c r="B2451" s="304">
        <v>1566</v>
      </c>
      <c r="C2451" s="302"/>
      <c r="D2451" s="304">
        <v>1646</v>
      </c>
      <c r="E2451" s="304">
        <v>1105</v>
      </c>
      <c r="F2451" s="304">
        <v>666</v>
      </c>
      <c r="G2451" s="430">
        <v>43026</v>
      </c>
      <c r="H2451" s="304">
        <v>3134</v>
      </c>
    </row>
    <row r="2452" spans="1:8" ht="13">
      <c r="A2452" s="430">
        <v>43027</v>
      </c>
      <c r="B2452" s="304">
        <v>1582</v>
      </c>
      <c r="C2452" s="302"/>
      <c r="D2452" s="304">
        <v>1648</v>
      </c>
      <c r="E2452" s="304">
        <v>1116</v>
      </c>
      <c r="F2452" s="304">
        <v>673</v>
      </c>
      <c r="G2452" s="430">
        <v>43027</v>
      </c>
      <c r="H2452" s="304">
        <v>3186</v>
      </c>
    </row>
    <row r="2453" spans="1:8" ht="13">
      <c r="A2453" s="430">
        <v>43028</v>
      </c>
      <c r="B2453" s="304">
        <v>1578</v>
      </c>
      <c r="C2453" s="302"/>
      <c r="D2453" s="304">
        <v>1643</v>
      </c>
      <c r="E2453" s="304">
        <v>1126</v>
      </c>
      <c r="F2453" s="304">
        <v>679</v>
      </c>
      <c r="G2453" s="430">
        <v>43028</v>
      </c>
      <c r="H2453" s="304">
        <v>3145</v>
      </c>
    </row>
    <row r="2454" spans="1:8" ht="13">
      <c r="A2454" s="430">
        <v>43031</v>
      </c>
      <c r="B2454" s="304">
        <v>1586</v>
      </c>
      <c r="C2454" s="302"/>
      <c r="D2454" s="304">
        <v>1642</v>
      </c>
      <c r="E2454" s="304">
        <v>1128</v>
      </c>
      <c r="F2454" s="304">
        <v>683</v>
      </c>
      <c r="G2454" s="430">
        <v>43031</v>
      </c>
      <c r="H2454" s="304">
        <v>3187</v>
      </c>
    </row>
    <row r="2455" spans="1:8" ht="13">
      <c r="A2455" s="430">
        <v>43032</v>
      </c>
      <c r="B2455" s="304">
        <v>1588</v>
      </c>
      <c r="C2455" s="302"/>
      <c r="D2455" s="304">
        <v>1626</v>
      </c>
      <c r="E2455" s="304">
        <v>1130</v>
      </c>
      <c r="F2455" s="304">
        <v>687</v>
      </c>
      <c r="G2455" s="430">
        <v>43032</v>
      </c>
      <c r="H2455" s="304">
        <v>3202</v>
      </c>
    </row>
    <row r="2456" spans="1:8" ht="13">
      <c r="A2456" s="430">
        <v>43033</v>
      </c>
      <c r="B2456" s="304">
        <v>1573</v>
      </c>
      <c r="C2456" s="302"/>
      <c r="D2456" s="304">
        <v>1592</v>
      </c>
      <c r="E2456" s="304">
        <v>1129</v>
      </c>
      <c r="F2456" s="304">
        <v>690</v>
      </c>
      <c r="G2456" s="430">
        <v>43033</v>
      </c>
      <c r="H2456" s="304">
        <v>3202</v>
      </c>
    </row>
    <row r="2457" spans="1:8" ht="13">
      <c r="A2457" s="430">
        <v>43034</v>
      </c>
      <c r="B2457" s="304">
        <v>1555</v>
      </c>
      <c r="C2457" s="302"/>
      <c r="D2457" s="304">
        <v>1553</v>
      </c>
      <c r="E2457" s="304">
        <v>1117</v>
      </c>
      <c r="F2457" s="304">
        <v>688</v>
      </c>
      <c r="G2457" s="430">
        <v>43034</v>
      </c>
      <c r="H2457" s="304">
        <v>3182</v>
      </c>
    </row>
    <row r="2458" spans="1:8" ht="13">
      <c r="A2458" s="430">
        <v>43035</v>
      </c>
      <c r="B2458" s="304">
        <v>1546</v>
      </c>
      <c r="C2458" s="302"/>
      <c r="D2458" s="304">
        <v>1517</v>
      </c>
      <c r="E2458" s="304">
        <v>1100</v>
      </c>
      <c r="F2458" s="304">
        <v>687</v>
      </c>
      <c r="G2458" s="430">
        <v>43035</v>
      </c>
      <c r="H2458" s="304">
        <v>3220</v>
      </c>
    </row>
    <row r="2459" spans="1:8" ht="13">
      <c r="A2459" s="430">
        <v>43038</v>
      </c>
      <c r="B2459" s="304">
        <v>1534</v>
      </c>
      <c r="C2459" s="302"/>
      <c r="D2459" s="304">
        <v>1498</v>
      </c>
      <c r="E2459" s="304">
        <v>1081</v>
      </c>
      <c r="F2459" s="304">
        <v>685</v>
      </c>
      <c r="G2459" s="430">
        <v>43038</v>
      </c>
      <c r="H2459" s="304">
        <v>3217</v>
      </c>
    </row>
    <row r="2460" spans="1:8" ht="13">
      <c r="A2460" s="430">
        <v>43039</v>
      </c>
      <c r="B2460" s="304">
        <v>1522</v>
      </c>
      <c r="C2460" s="302"/>
      <c r="D2460" s="304">
        <v>1492</v>
      </c>
      <c r="E2460" s="304">
        <v>1060</v>
      </c>
      <c r="F2460" s="304">
        <v>679</v>
      </c>
      <c r="G2460" s="430">
        <v>43039</v>
      </c>
      <c r="H2460" s="304">
        <v>3219</v>
      </c>
    </row>
    <row r="2461" spans="1:8" ht="13">
      <c r="A2461" s="430">
        <v>43040</v>
      </c>
      <c r="B2461" s="304">
        <v>1496</v>
      </c>
      <c r="C2461" s="302"/>
      <c r="D2461" s="304">
        <v>1503</v>
      </c>
      <c r="E2461" s="304">
        <v>1043</v>
      </c>
      <c r="F2461" s="304">
        <v>673</v>
      </c>
      <c r="G2461" s="430">
        <v>43040</v>
      </c>
      <c r="H2461" s="304">
        <v>3137</v>
      </c>
    </row>
    <row r="2462" spans="1:8" ht="13">
      <c r="A2462" s="430">
        <v>43041</v>
      </c>
      <c r="B2462" s="304">
        <v>1482</v>
      </c>
      <c r="C2462" s="302"/>
      <c r="D2462" s="304">
        <v>1539</v>
      </c>
      <c r="E2462" s="304">
        <v>1027</v>
      </c>
      <c r="F2462" s="304">
        <v>668</v>
      </c>
      <c r="G2462" s="430">
        <v>43041</v>
      </c>
      <c r="H2462" s="304">
        <v>3059</v>
      </c>
    </row>
    <row r="2463" spans="1:8" ht="13">
      <c r="A2463" s="430">
        <v>43042</v>
      </c>
      <c r="B2463" s="304">
        <v>1476</v>
      </c>
      <c r="C2463" s="302"/>
      <c r="D2463" s="304">
        <v>1562</v>
      </c>
      <c r="E2463" s="304">
        <v>1014</v>
      </c>
      <c r="F2463" s="304">
        <v>664</v>
      </c>
      <c r="G2463" s="430">
        <v>43042</v>
      </c>
      <c r="H2463" s="304">
        <v>3036</v>
      </c>
    </row>
    <row r="2464" spans="1:8" ht="13">
      <c r="A2464" s="430">
        <v>43045</v>
      </c>
      <c r="B2464" s="304">
        <v>1473</v>
      </c>
      <c r="C2464" s="302"/>
      <c r="D2464" s="304">
        <v>1567</v>
      </c>
      <c r="E2464" s="304">
        <v>1001</v>
      </c>
      <c r="F2464" s="304">
        <v>661</v>
      </c>
      <c r="G2464" s="430">
        <v>43045</v>
      </c>
      <c r="H2464" s="304">
        <v>3044</v>
      </c>
    </row>
    <row r="2465" spans="1:8" ht="13">
      <c r="A2465" s="430">
        <v>43046</v>
      </c>
      <c r="B2465" s="304">
        <v>1477</v>
      </c>
      <c r="C2465" s="302"/>
      <c r="D2465" s="304">
        <v>1558</v>
      </c>
      <c r="E2465" s="304">
        <v>988</v>
      </c>
      <c r="F2465" s="304">
        <v>658</v>
      </c>
      <c r="G2465" s="430">
        <v>43046</v>
      </c>
      <c r="H2465" s="304">
        <v>3101</v>
      </c>
    </row>
    <row r="2466" spans="1:8" ht="13">
      <c r="A2466" s="430">
        <v>43047</v>
      </c>
      <c r="B2466" s="304">
        <v>1486</v>
      </c>
      <c r="C2466" s="302"/>
      <c r="D2466" s="304">
        <v>1515</v>
      </c>
      <c r="E2466" s="304">
        <v>961</v>
      </c>
      <c r="F2466" s="304">
        <v>654</v>
      </c>
      <c r="G2466" s="430">
        <v>43047</v>
      </c>
      <c r="H2466" s="304">
        <v>3259</v>
      </c>
    </row>
    <row r="2467" spans="1:8" ht="13">
      <c r="A2467" s="430">
        <v>43048</v>
      </c>
      <c r="B2467" s="304">
        <v>1481</v>
      </c>
      <c r="C2467" s="302"/>
      <c r="D2467" s="304">
        <v>1468</v>
      </c>
      <c r="E2467" s="304">
        <v>936</v>
      </c>
      <c r="F2467" s="304">
        <v>648</v>
      </c>
      <c r="G2467" s="430">
        <v>43048</v>
      </c>
      <c r="H2467" s="304">
        <v>3349</v>
      </c>
    </row>
    <row r="2468" spans="1:8" ht="13">
      <c r="A2468" s="430">
        <v>43049</v>
      </c>
      <c r="B2468" s="304">
        <v>1464</v>
      </c>
      <c r="C2468" s="302"/>
      <c r="D2468" s="304">
        <v>1418</v>
      </c>
      <c r="E2468" s="304">
        <v>912</v>
      </c>
      <c r="F2468" s="304">
        <v>644</v>
      </c>
      <c r="G2468" s="430">
        <v>43049</v>
      </c>
      <c r="H2468" s="304">
        <v>3360</v>
      </c>
    </row>
    <row r="2469" spans="1:8" ht="13">
      <c r="A2469" s="430">
        <v>43052</v>
      </c>
      <c r="B2469" s="304">
        <v>1445</v>
      </c>
      <c r="C2469" s="302"/>
      <c r="D2469" s="304">
        <v>1387</v>
      </c>
      <c r="E2469" s="304">
        <v>888</v>
      </c>
      <c r="F2469" s="304">
        <v>642</v>
      </c>
      <c r="G2469" s="430">
        <v>43052</v>
      </c>
      <c r="H2469" s="304">
        <v>3351</v>
      </c>
    </row>
    <row r="2470" spans="1:8" ht="13">
      <c r="A2470" s="430">
        <v>43053</v>
      </c>
      <c r="B2470" s="304">
        <v>1405</v>
      </c>
      <c r="C2470" s="302"/>
      <c r="D2470" s="304">
        <v>1346</v>
      </c>
      <c r="E2470" s="304">
        <v>872</v>
      </c>
      <c r="F2470" s="304">
        <v>640</v>
      </c>
      <c r="G2470" s="430">
        <v>43053</v>
      </c>
      <c r="H2470" s="304">
        <v>3209</v>
      </c>
    </row>
    <row r="2471" spans="1:8" ht="13">
      <c r="A2471" s="430">
        <v>43054</v>
      </c>
      <c r="B2471" s="304">
        <v>1374</v>
      </c>
      <c r="C2471" s="302"/>
      <c r="D2471" s="304">
        <v>1320</v>
      </c>
      <c r="E2471" s="304">
        <v>858</v>
      </c>
      <c r="F2471" s="304">
        <v>637</v>
      </c>
      <c r="G2471" s="430">
        <v>43054</v>
      </c>
      <c r="H2471" s="304">
        <v>3108</v>
      </c>
    </row>
    <row r="2472" spans="1:8" ht="13">
      <c r="A2472" s="430">
        <v>43055</v>
      </c>
      <c r="B2472" s="304">
        <v>1361</v>
      </c>
      <c r="C2472" s="302"/>
      <c r="D2472" s="304">
        <v>1298</v>
      </c>
      <c r="E2472" s="304">
        <v>849</v>
      </c>
      <c r="F2472" s="304">
        <v>634</v>
      </c>
      <c r="G2472" s="430">
        <v>43055</v>
      </c>
      <c r="H2472" s="304">
        <v>3084</v>
      </c>
    </row>
    <row r="2473" spans="1:8" ht="13">
      <c r="A2473" s="430">
        <v>43056</v>
      </c>
      <c r="B2473" s="304">
        <v>1371</v>
      </c>
      <c r="C2473" s="302"/>
      <c r="D2473" s="304">
        <v>1285</v>
      </c>
      <c r="E2473" s="304">
        <v>845</v>
      </c>
      <c r="F2473" s="304">
        <v>630</v>
      </c>
      <c r="G2473" s="430">
        <v>43056</v>
      </c>
      <c r="H2473" s="304">
        <v>3153</v>
      </c>
    </row>
    <row r="2474" spans="1:8" ht="13">
      <c r="A2474" s="430">
        <v>43059</v>
      </c>
      <c r="B2474" s="304">
        <v>1385</v>
      </c>
      <c r="C2474" s="302"/>
      <c r="D2474" s="304">
        <v>1280</v>
      </c>
      <c r="E2474" s="304">
        <v>850</v>
      </c>
      <c r="F2474" s="304">
        <v>628</v>
      </c>
      <c r="G2474" s="430">
        <v>43059</v>
      </c>
      <c r="H2474" s="304">
        <v>3214</v>
      </c>
    </row>
    <row r="2475" spans="1:8" ht="13">
      <c r="A2475" s="430">
        <v>43060</v>
      </c>
      <c r="B2475" s="304">
        <v>1396</v>
      </c>
      <c r="C2475" s="302"/>
      <c r="D2475" s="304">
        <v>1275</v>
      </c>
      <c r="E2475" s="304">
        <v>856</v>
      </c>
      <c r="F2475" s="304">
        <v>625</v>
      </c>
      <c r="G2475" s="430">
        <v>43060</v>
      </c>
      <c r="H2475" s="304">
        <v>3255</v>
      </c>
    </row>
    <row r="2476" spans="1:8" ht="13">
      <c r="A2476" s="430">
        <v>43061</v>
      </c>
      <c r="B2476" s="304">
        <v>1413</v>
      </c>
      <c r="C2476" s="302"/>
      <c r="D2476" s="304">
        <v>1281</v>
      </c>
      <c r="E2476" s="304">
        <v>875</v>
      </c>
      <c r="F2476" s="304">
        <v>624</v>
      </c>
      <c r="G2476" s="430">
        <v>43061</v>
      </c>
      <c r="H2476" s="304">
        <v>3298</v>
      </c>
    </row>
    <row r="2477" spans="1:8" ht="13">
      <c r="A2477" s="430">
        <v>43062</v>
      </c>
      <c r="B2477" s="304">
        <v>1445</v>
      </c>
      <c r="C2477" s="302"/>
      <c r="D2477" s="304">
        <v>1284</v>
      </c>
      <c r="E2477" s="304">
        <v>899</v>
      </c>
      <c r="F2477" s="304">
        <v>622</v>
      </c>
      <c r="G2477" s="430">
        <v>43062</v>
      </c>
      <c r="H2477" s="304">
        <v>3420</v>
      </c>
    </row>
    <row r="2478" spans="1:8" ht="13">
      <c r="A2478" s="430">
        <v>43063</v>
      </c>
      <c r="B2478" s="304">
        <v>1458</v>
      </c>
      <c r="C2478" s="302"/>
      <c r="D2478" s="304">
        <v>1295</v>
      </c>
      <c r="E2478" s="304">
        <v>914</v>
      </c>
      <c r="F2478" s="304">
        <v>620</v>
      </c>
      <c r="G2478" s="430">
        <v>43063</v>
      </c>
      <c r="H2478" s="304">
        <v>3453</v>
      </c>
    </row>
    <row r="2479" spans="1:8" ht="13">
      <c r="A2479" s="430">
        <v>43066</v>
      </c>
      <c r="B2479" s="304">
        <v>1477</v>
      </c>
      <c r="C2479" s="302"/>
      <c r="D2479" s="304">
        <v>1299</v>
      </c>
      <c r="E2479" s="304">
        <v>923</v>
      </c>
      <c r="F2479" s="304">
        <v>619</v>
      </c>
      <c r="G2479" s="430">
        <v>43066</v>
      </c>
      <c r="H2479" s="304">
        <v>3540</v>
      </c>
    </row>
    <row r="2480" spans="1:8" ht="13">
      <c r="A2480" s="430">
        <v>43067</v>
      </c>
      <c r="B2480" s="304">
        <v>1506</v>
      </c>
      <c r="C2480" s="302"/>
      <c r="D2480" s="304">
        <v>1320</v>
      </c>
      <c r="E2480" s="304">
        <v>929</v>
      </c>
      <c r="F2480" s="304">
        <v>620</v>
      </c>
      <c r="G2480" s="430">
        <v>43067</v>
      </c>
      <c r="H2480" s="304">
        <v>3659</v>
      </c>
    </row>
    <row r="2481" spans="1:8" ht="13">
      <c r="A2481" s="430">
        <v>43068</v>
      </c>
      <c r="B2481" s="304">
        <v>1536</v>
      </c>
      <c r="C2481" s="302"/>
      <c r="D2481" s="304">
        <v>1368</v>
      </c>
      <c r="E2481" s="304">
        <v>936</v>
      </c>
      <c r="F2481" s="304">
        <v>622</v>
      </c>
      <c r="G2481" s="430">
        <v>43068</v>
      </c>
      <c r="H2481" s="304">
        <v>3740</v>
      </c>
    </row>
    <row r="2482" spans="1:8" ht="13">
      <c r="A2482" s="430">
        <v>43069</v>
      </c>
      <c r="B2482" s="304">
        <v>1578</v>
      </c>
      <c r="C2482" s="302"/>
      <c r="D2482" s="304">
        <v>1433</v>
      </c>
      <c r="E2482" s="304">
        <v>941</v>
      </c>
      <c r="F2482" s="304">
        <v>623</v>
      </c>
      <c r="G2482" s="430">
        <v>43069</v>
      </c>
      <c r="H2482" s="304">
        <v>3848</v>
      </c>
    </row>
    <row r="2483" spans="1:8" ht="13">
      <c r="A2483" s="430">
        <v>43070</v>
      </c>
      <c r="B2483" s="304">
        <v>1626</v>
      </c>
      <c r="C2483" s="302"/>
      <c r="D2483" s="304">
        <v>1494</v>
      </c>
      <c r="E2483" s="304">
        <v>944</v>
      </c>
      <c r="F2483" s="304">
        <v>626</v>
      </c>
      <c r="G2483" s="430">
        <v>43070</v>
      </c>
      <c r="H2483" s="304">
        <v>4025</v>
      </c>
    </row>
    <row r="2484" spans="1:8" ht="13">
      <c r="A2484" s="430">
        <v>43073</v>
      </c>
      <c r="B2484" s="304">
        <v>1662</v>
      </c>
      <c r="C2484" s="302"/>
      <c r="D2484" s="304">
        <v>1559</v>
      </c>
      <c r="E2484" s="304">
        <v>944</v>
      </c>
      <c r="F2484" s="304">
        <v>626</v>
      </c>
      <c r="G2484" s="430">
        <v>43073</v>
      </c>
      <c r="H2484" s="304">
        <v>4129</v>
      </c>
    </row>
    <row r="2485" spans="1:8" ht="13">
      <c r="A2485" s="430">
        <v>43074</v>
      </c>
      <c r="B2485" s="304">
        <v>1666</v>
      </c>
      <c r="C2485" s="302"/>
      <c r="D2485" s="304">
        <v>1571</v>
      </c>
      <c r="E2485" s="304">
        <v>944</v>
      </c>
      <c r="F2485" s="304">
        <v>628</v>
      </c>
      <c r="G2485" s="430">
        <v>43074</v>
      </c>
      <c r="H2485" s="304">
        <v>4115</v>
      </c>
    </row>
    <row r="2486" spans="1:8" ht="13">
      <c r="A2486" s="430">
        <v>43075</v>
      </c>
      <c r="B2486" s="304">
        <v>1670</v>
      </c>
      <c r="C2486" s="302"/>
      <c r="D2486" s="304">
        <v>1563</v>
      </c>
      <c r="E2486" s="304">
        <v>945</v>
      </c>
      <c r="F2486" s="304">
        <v>629</v>
      </c>
      <c r="G2486" s="430">
        <v>43075</v>
      </c>
      <c r="H2486" s="304">
        <v>4126</v>
      </c>
    </row>
    <row r="2487" spans="1:8" ht="13">
      <c r="A2487" s="430">
        <v>43076</v>
      </c>
      <c r="B2487" s="304">
        <v>1679</v>
      </c>
      <c r="C2487" s="302"/>
      <c r="D2487" s="304">
        <v>1564</v>
      </c>
      <c r="E2487" s="304">
        <v>944</v>
      </c>
      <c r="F2487" s="304">
        <v>630</v>
      </c>
      <c r="G2487" s="430">
        <v>43076</v>
      </c>
      <c r="H2487" s="304">
        <v>4147</v>
      </c>
    </row>
    <row r="2488" spans="1:8" ht="13">
      <c r="A2488" s="430">
        <v>43077</v>
      </c>
      <c r="B2488" s="304">
        <v>1702</v>
      </c>
      <c r="C2488" s="302"/>
      <c r="D2488" s="304">
        <v>1588</v>
      </c>
      <c r="E2488" s="304">
        <v>943</v>
      </c>
      <c r="F2488" s="304">
        <v>631</v>
      </c>
      <c r="G2488" s="430">
        <v>43077</v>
      </c>
      <c r="H2488" s="304">
        <v>4193</v>
      </c>
    </row>
    <row r="2489" spans="1:8" ht="13">
      <c r="A2489" s="430">
        <v>43080</v>
      </c>
      <c r="B2489" s="304">
        <v>1727</v>
      </c>
      <c r="C2489" s="302"/>
      <c r="D2489" s="304">
        <v>1624</v>
      </c>
      <c r="E2489" s="304">
        <v>939</v>
      </c>
      <c r="F2489" s="304">
        <v>632</v>
      </c>
      <c r="G2489" s="430">
        <v>43080</v>
      </c>
      <c r="H2489" s="304">
        <v>4272</v>
      </c>
    </row>
    <row r="2490" spans="1:8" ht="13">
      <c r="A2490" s="430">
        <v>43081</v>
      </c>
      <c r="B2490" s="304">
        <v>1743</v>
      </c>
      <c r="C2490" s="302"/>
      <c r="D2490" s="304">
        <v>1672</v>
      </c>
      <c r="E2490" s="304">
        <v>942</v>
      </c>
      <c r="F2490" s="304">
        <v>633</v>
      </c>
      <c r="G2490" s="430">
        <v>43081</v>
      </c>
      <c r="H2490" s="304">
        <v>4293</v>
      </c>
    </row>
    <row r="2491" spans="1:8" ht="13">
      <c r="A2491" s="430">
        <v>43082</v>
      </c>
      <c r="B2491" s="304">
        <v>1730</v>
      </c>
      <c r="C2491" s="302"/>
      <c r="D2491" s="304">
        <v>1718</v>
      </c>
      <c r="E2491" s="304">
        <v>943</v>
      </c>
      <c r="F2491" s="304">
        <v>633</v>
      </c>
      <c r="G2491" s="430">
        <v>43082</v>
      </c>
      <c r="H2491" s="304">
        <v>4211</v>
      </c>
    </row>
    <row r="2492" spans="1:8" ht="13">
      <c r="A2492" s="430">
        <v>43083</v>
      </c>
      <c r="B2492" s="304">
        <v>1668</v>
      </c>
      <c r="C2492" s="302"/>
      <c r="D2492" s="304">
        <v>1714</v>
      </c>
      <c r="E2492" s="304">
        <v>944</v>
      </c>
      <c r="F2492" s="304">
        <v>635</v>
      </c>
      <c r="G2492" s="430">
        <v>43083</v>
      </c>
      <c r="H2492" s="304">
        <v>3936</v>
      </c>
    </row>
    <row r="2493" spans="1:8" ht="13">
      <c r="A2493" s="430">
        <v>43084</v>
      </c>
      <c r="B2493" s="304">
        <v>1619</v>
      </c>
      <c r="C2493" s="302"/>
      <c r="D2493" s="304">
        <v>1677</v>
      </c>
      <c r="E2493" s="304">
        <v>942</v>
      </c>
      <c r="F2493" s="304">
        <v>636</v>
      </c>
      <c r="G2493" s="430">
        <v>43084</v>
      </c>
      <c r="H2493" s="304">
        <v>3777</v>
      </c>
    </row>
    <row r="2494" spans="1:8" ht="13">
      <c r="A2494" s="430">
        <v>43087</v>
      </c>
      <c r="B2494" s="304">
        <v>1588</v>
      </c>
      <c r="C2494" s="302"/>
      <c r="D2494" s="304">
        <v>1643</v>
      </c>
      <c r="E2494" s="304">
        <v>943</v>
      </c>
      <c r="F2494" s="304">
        <v>637</v>
      </c>
      <c r="G2494" s="430">
        <v>43087</v>
      </c>
      <c r="H2494" s="304">
        <v>3656</v>
      </c>
    </row>
    <row r="2495" spans="1:8" ht="13">
      <c r="A2495" s="430">
        <v>43088</v>
      </c>
      <c r="B2495" s="304">
        <v>1547</v>
      </c>
      <c r="C2495" s="302"/>
      <c r="D2495" s="304">
        <v>1593</v>
      </c>
      <c r="E2495" s="304">
        <v>938</v>
      </c>
      <c r="F2495" s="304">
        <v>636</v>
      </c>
      <c r="G2495" s="430">
        <v>43088</v>
      </c>
      <c r="H2495" s="304">
        <v>3510</v>
      </c>
    </row>
    <row r="2496" spans="1:8" ht="13">
      <c r="A2496" s="430">
        <v>43089</v>
      </c>
      <c r="B2496" s="304">
        <v>1476</v>
      </c>
      <c r="C2496" s="302"/>
      <c r="D2496" s="304">
        <v>1546</v>
      </c>
      <c r="E2496" s="304">
        <v>933</v>
      </c>
      <c r="F2496" s="304">
        <v>632</v>
      </c>
      <c r="G2496" s="430">
        <v>43089</v>
      </c>
      <c r="H2496" s="304">
        <v>3216</v>
      </c>
    </row>
    <row r="2497" spans="1:8" ht="13">
      <c r="A2497" s="430">
        <v>43090</v>
      </c>
      <c r="B2497" s="304">
        <v>1430</v>
      </c>
      <c r="C2497" s="302"/>
      <c r="D2497" s="304">
        <v>1445</v>
      </c>
      <c r="E2497" s="304">
        <v>925</v>
      </c>
      <c r="F2497" s="304">
        <v>627</v>
      </c>
      <c r="G2497" s="430">
        <v>43090</v>
      </c>
      <c r="H2497" s="304">
        <v>3115</v>
      </c>
    </row>
    <row r="2498" spans="1:8" ht="13">
      <c r="A2498" s="430">
        <v>43091</v>
      </c>
      <c r="B2498" s="304">
        <v>1366</v>
      </c>
      <c r="C2498" s="302"/>
      <c r="D2498" s="304">
        <v>1395</v>
      </c>
      <c r="E2498" s="304">
        <v>914</v>
      </c>
      <c r="F2498" s="304">
        <v>625</v>
      </c>
      <c r="G2498" s="430">
        <v>43091</v>
      </c>
      <c r="H2498" s="304">
        <v>2830</v>
      </c>
    </row>
    <row r="2499" spans="1:8" ht="13">
      <c r="A2499" s="430">
        <v>43102</v>
      </c>
      <c r="B2499" s="304">
        <v>1230</v>
      </c>
      <c r="C2499" s="302"/>
      <c r="D2499" s="304">
        <v>1340</v>
      </c>
      <c r="E2499" s="304">
        <v>901</v>
      </c>
      <c r="F2499" s="304">
        <v>612</v>
      </c>
      <c r="G2499" s="430">
        <v>43102</v>
      </c>
      <c r="H2499" s="304">
        <v>2281</v>
      </c>
    </row>
    <row r="2500" spans="1:8" ht="13">
      <c r="A2500" s="430">
        <v>43103</v>
      </c>
      <c r="B2500" s="304">
        <v>1262</v>
      </c>
      <c r="C2500" s="302"/>
      <c r="D2500" s="304">
        <v>1332</v>
      </c>
      <c r="E2500" s="304">
        <v>894</v>
      </c>
      <c r="F2500" s="304">
        <v>607</v>
      </c>
      <c r="G2500" s="430">
        <v>43103</v>
      </c>
      <c r="H2500" s="304">
        <v>2426</v>
      </c>
    </row>
    <row r="2501" spans="1:8" ht="13">
      <c r="A2501" s="430">
        <v>43104</v>
      </c>
      <c r="B2501" s="304">
        <v>1341</v>
      </c>
      <c r="C2501" s="302"/>
      <c r="D2501" s="304">
        <v>1365</v>
      </c>
      <c r="E2501" s="304">
        <v>884</v>
      </c>
      <c r="F2501" s="304">
        <v>604</v>
      </c>
      <c r="G2501" s="430">
        <v>43104</v>
      </c>
      <c r="H2501" s="304">
        <v>2715</v>
      </c>
    </row>
    <row r="2502" spans="1:8" ht="13">
      <c r="A2502" s="430">
        <v>43105</v>
      </c>
      <c r="B2502" s="304">
        <v>1371</v>
      </c>
      <c r="C2502" s="302"/>
      <c r="D2502" s="304">
        <v>1400</v>
      </c>
      <c r="E2502" s="304">
        <v>884</v>
      </c>
      <c r="F2502" s="304">
        <v>600</v>
      </c>
      <c r="G2502" s="430">
        <v>43105</v>
      </c>
      <c r="H2502" s="304">
        <v>2791</v>
      </c>
    </row>
    <row r="2503" spans="1:8" ht="13">
      <c r="A2503" s="430">
        <v>43108</v>
      </c>
      <c r="B2503" s="304">
        <v>1385</v>
      </c>
      <c r="C2503" s="302"/>
      <c r="D2503" s="304">
        <v>1424</v>
      </c>
      <c r="E2503" s="304">
        <v>886</v>
      </c>
      <c r="F2503" s="304">
        <v>594</v>
      </c>
      <c r="G2503" s="430">
        <v>43108</v>
      </c>
      <c r="H2503" s="304">
        <v>2826</v>
      </c>
    </row>
    <row r="2504" spans="1:8" ht="13">
      <c r="A2504" s="430">
        <v>43109</v>
      </c>
      <c r="B2504" s="304">
        <v>1395</v>
      </c>
      <c r="C2504" s="302"/>
      <c r="D2504" s="304">
        <v>1428</v>
      </c>
      <c r="E2504" s="304">
        <v>889</v>
      </c>
      <c r="F2504" s="304">
        <v>592</v>
      </c>
      <c r="G2504" s="430">
        <v>43109</v>
      </c>
      <c r="H2504" s="304">
        <v>2820</v>
      </c>
    </row>
    <row r="2505" spans="1:8" ht="13">
      <c r="A2505" s="430">
        <v>43110</v>
      </c>
      <c r="B2505" s="304">
        <v>1366</v>
      </c>
      <c r="C2505" s="302"/>
      <c r="D2505" s="304">
        <v>1404</v>
      </c>
      <c r="E2505" s="304">
        <v>898</v>
      </c>
      <c r="F2505" s="304">
        <v>589</v>
      </c>
      <c r="G2505" s="430">
        <v>43110</v>
      </c>
      <c r="H2505" s="304">
        <v>2677</v>
      </c>
    </row>
    <row r="2506" spans="1:8" ht="13">
      <c r="A2506" s="430">
        <v>43111</v>
      </c>
      <c r="B2506" s="304">
        <v>1303</v>
      </c>
      <c r="C2506" s="302"/>
      <c r="D2506" s="304">
        <v>1371</v>
      </c>
      <c r="E2506" s="304">
        <v>902</v>
      </c>
      <c r="F2506" s="304">
        <v>587</v>
      </c>
      <c r="G2506" s="430">
        <v>43111</v>
      </c>
      <c r="H2506" s="304">
        <v>2384</v>
      </c>
    </row>
    <row r="2507" spans="1:8" ht="13">
      <c r="A2507" s="430">
        <v>43112</v>
      </c>
      <c r="B2507" s="304">
        <v>1279</v>
      </c>
      <c r="C2507" s="302"/>
      <c r="D2507" s="304">
        <v>1348</v>
      </c>
      <c r="E2507" s="304">
        <v>907</v>
      </c>
      <c r="F2507" s="304">
        <v>587</v>
      </c>
      <c r="G2507" s="430">
        <v>43112</v>
      </c>
      <c r="H2507" s="304">
        <v>2296</v>
      </c>
    </row>
    <row r="2508" spans="1:8" ht="13">
      <c r="A2508" s="430">
        <v>43115</v>
      </c>
      <c r="B2508" s="304">
        <v>1264</v>
      </c>
      <c r="C2508" s="302"/>
      <c r="D2508" s="304">
        <v>1340</v>
      </c>
      <c r="E2508" s="304">
        <v>908</v>
      </c>
      <c r="F2508" s="304">
        <v>585</v>
      </c>
      <c r="G2508" s="430">
        <v>43115</v>
      </c>
      <c r="H2508" s="304">
        <v>2231</v>
      </c>
    </row>
    <row r="2509" spans="1:8" ht="13">
      <c r="A2509" s="430">
        <v>43116</v>
      </c>
      <c r="B2509" s="304">
        <v>1221</v>
      </c>
      <c r="C2509" s="302"/>
      <c r="D2509" s="304">
        <v>1329</v>
      </c>
      <c r="E2509" s="304">
        <v>910</v>
      </c>
      <c r="F2509" s="304">
        <v>583</v>
      </c>
      <c r="G2509" s="430">
        <v>43116</v>
      </c>
      <c r="H2509" s="304">
        <v>2010</v>
      </c>
    </row>
    <row r="2510" spans="1:8" ht="13">
      <c r="A2510" s="430">
        <v>43117</v>
      </c>
      <c r="B2510" s="304">
        <v>1164</v>
      </c>
      <c r="C2510" s="302"/>
      <c r="D2510" s="304">
        <v>1317</v>
      </c>
      <c r="E2510" s="304">
        <v>910</v>
      </c>
      <c r="F2510" s="304">
        <v>581</v>
      </c>
      <c r="G2510" s="430">
        <v>43117</v>
      </c>
      <c r="H2510" s="304">
        <v>1743</v>
      </c>
    </row>
    <row r="2511" spans="1:8" ht="13">
      <c r="A2511" s="430">
        <v>43118</v>
      </c>
      <c r="B2511" s="304">
        <v>1139</v>
      </c>
      <c r="C2511" s="302"/>
      <c r="D2511" s="304">
        <v>1311</v>
      </c>
      <c r="E2511" s="304">
        <v>910</v>
      </c>
      <c r="F2511" s="304">
        <v>580</v>
      </c>
      <c r="G2511" s="430">
        <v>43118</v>
      </c>
      <c r="H2511" s="304">
        <v>1611</v>
      </c>
    </row>
    <row r="2512" spans="1:8" ht="13">
      <c r="A2512" s="430">
        <v>43119</v>
      </c>
      <c r="B2512" s="304">
        <v>1125</v>
      </c>
      <c r="C2512" s="302"/>
      <c r="D2512" s="304">
        <v>1333</v>
      </c>
      <c r="E2512" s="304">
        <v>911</v>
      </c>
      <c r="F2512" s="304">
        <v>584</v>
      </c>
      <c r="G2512" s="430">
        <v>43119</v>
      </c>
      <c r="H2512" s="304">
        <v>1493</v>
      </c>
    </row>
    <row r="2513" spans="1:8" ht="13">
      <c r="A2513" s="430">
        <v>43122</v>
      </c>
      <c r="B2513" s="304">
        <v>1129</v>
      </c>
      <c r="C2513" s="302"/>
      <c r="D2513" s="304">
        <v>1362</v>
      </c>
      <c r="E2513" s="304">
        <v>913</v>
      </c>
      <c r="F2513" s="304">
        <v>585</v>
      </c>
      <c r="G2513" s="430">
        <v>43122</v>
      </c>
      <c r="H2513" s="304">
        <v>1445</v>
      </c>
    </row>
    <row r="2514" spans="1:8" ht="13">
      <c r="A2514" s="430">
        <v>43123</v>
      </c>
      <c r="B2514" s="304">
        <v>1157</v>
      </c>
      <c r="C2514" s="302"/>
      <c r="D2514" s="304">
        <v>1404</v>
      </c>
      <c r="E2514" s="304">
        <v>911</v>
      </c>
      <c r="F2514" s="304">
        <v>586</v>
      </c>
      <c r="G2514" s="430">
        <v>43123</v>
      </c>
      <c r="H2514" s="304">
        <v>1525</v>
      </c>
    </row>
    <row r="2515" spans="1:8" ht="13">
      <c r="A2515" s="430">
        <v>43124</v>
      </c>
      <c r="B2515" s="304">
        <v>1200</v>
      </c>
      <c r="C2515" s="302"/>
      <c r="D2515" s="304">
        <v>1456</v>
      </c>
      <c r="E2515" s="304">
        <v>908</v>
      </c>
      <c r="F2515" s="304">
        <v>584</v>
      </c>
      <c r="G2515" s="430">
        <v>43124</v>
      </c>
      <c r="H2515" s="304">
        <v>1676</v>
      </c>
    </row>
    <row r="2516" spans="1:8" ht="13">
      <c r="A2516" s="430">
        <v>43125</v>
      </c>
      <c r="B2516" s="304">
        <v>1217</v>
      </c>
      <c r="C2516" s="302"/>
      <c r="D2516" s="304">
        <v>1481</v>
      </c>
      <c r="E2516" s="304">
        <v>904</v>
      </c>
      <c r="F2516" s="304">
        <v>581</v>
      </c>
      <c r="G2516" s="430">
        <v>43125</v>
      </c>
      <c r="H2516" s="304">
        <v>1752</v>
      </c>
    </row>
    <row r="2517" spans="1:8" ht="13">
      <c r="A2517" s="430">
        <v>43126</v>
      </c>
      <c r="B2517" s="304">
        <v>1219</v>
      </c>
      <c r="C2517" s="302"/>
      <c r="D2517" s="304">
        <v>1492</v>
      </c>
      <c r="E2517" s="304">
        <v>900</v>
      </c>
      <c r="F2517" s="304">
        <v>577</v>
      </c>
      <c r="G2517" s="430">
        <v>43126</v>
      </c>
      <c r="H2517" s="304">
        <v>1772</v>
      </c>
    </row>
    <row r="2518" spans="1:8" ht="13">
      <c r="A2518" s="430">
        <v>43129</v>
      </c>
      <c r="B2518" s="304">
        <v>1214</v>
      </c>
      <c r="C2518" s="302"/>
      <c r="D2518" s="304">
        <v>1485</v>
      </c>
      <c r="E2518" s="304">
        <v>895</v>
      </c>
      <c r="F2518" s="304">
        <v>573</v>
      </c>
      <c r="G2518" s="430">
        <v>43129</v>
      </c>
      <c r="H2518" s="304">
        <v>1784</v>
      </c>
    </row>
    <row r="2519" spans="1:8" ht="13">
      <c r="A2519" s="430">
        <v>43130</v>
      </c>
      <c r="B2519" s="304">
        <v>1191</v>
      </c>
      <c r="C2519" s="302"/>
      <c r="D2519" s="304">
        <v>1450</v>
      </c>
      <c r="E2519" s="304">
        <v>889</v>
      </c>
      <c r="F2519" s="304">
        <v>566</v>
      </c>
      <c r="G2519" s="430">
        <v>43130</v>
      </c>
      <c r="H2519" s="304">
        <v>1748</v>
      </c>
    </row>
    <row r="2520" spans="1:8" ht="13">
      <c r="A2520" s="430">
        <v>43131</v>
      </c>
      <c r="B2520" s="304">
        <v>1152</v>
      </c>
      <c r="C2520" s="302"/>
      <c r="D2520" s="304">
        <v>1411</v>
      </c>
      <c r="E2520" s="304">
        <v>884</v>
      </c>
      <c r="F2520" s="304">
        <v>558</v>
      </c>
      <c r="G2520" s="430">
        <v>43131</v>
      </c>
      <c r="H2520" s="304">
        <v>1613</v>
      </c>
    </row>
    <row r="2521" spans="1:8" ht="13">
      <c r="A2521" s="430">
        <v>43132</v>
      </c>
      <c r="B2521" s="304">
        <v>1114</v>
      </c>
      <c r="C2521" s="302"/>
      <c r="D2521" s="304">
        <v>1378</v>
      </c>
      <c r="E2521" s="304">
        <v>877</v>
      </c>
      <c r="F2521" s="304">
        <v>552</v>
      </c>
      <c r="G2521" s="430">
        <v>43132</v>
      </c>
      <c r="H2521" s="304">
        <v>1528</v>
      </c>
    </row>
    <row r="2522" spans="1:8" ht="13">
      <c r="A2522" s="430">
        <v>43133</v>
      </c>
      <c r="B2522" s="304">
        <v>1095</v>
      </c>
      <c r="C2522" s="302"/>
      <c r="D2522" s="304">
        <v>1359</v>
      </c>
      <c r="E2522" s="304">
        <v>872</v>
      </c>
      <c r="F2522" s="304">
        <v>547</v>
      </c>
      <c r="G2522" s="430">
        <v>43133</v>
      </c>
      <c r="H2522" s="304">
        <v>1470</v>
      </c>
    </row>
    <row r="2523" spans="1:8" ht="13">
      <c r="A2523" s="430">
        <v>43136</v>
      </c>
      <c r="B2523" s="304">
        <v>1082</v>
      </c>
      <c r="C2523" s="302"/>
      <c r="D2523" s="304">
        <v>1339</v>
      </c>
      <c r="E2523" s="304">
        <v>865</v>
      </c>
      <c r="F2523" s="304">
        <v>543</v>
      </c>
      <c r="G2523" s="430">
        <v>43136</v>
      </c>
      <c r="H2523" s="304">
        <v>1433</v>
      </c>
    </row>
    <row r="2524" spans="1:8" ht="13">
      <c r="A2524" s="430">
        <v>43137</v>
      </c>
      <c r="B2524" s="304">
        <v>1095</v>
      </c>
      <c r="C2524" s="302"/>
      <c r="D2524" s="304">
        <v>1316</v>
      </c>
      <c r="E2524" s="304">
        <v>857</v>
      </c>
      <c r="F2524" s="304">
        <v>538</v>
      </c>
      <c r="G2524" s="430">
        <v>43137</v>
      </c>
      <c r="H2524" s="304">
        <v>1519</v>
      </c>
    </row>
    <row r="2525" spans="1:8" ht="13">
      <c r="A2525" s="430">
        <v>43138</v>
      </c>
      <c r="B2525" s="340">
        <v>1097</v>
      </c>
      <c r="C2525" s="338"/>
      <c r="D2525" s="340">
        <v>1293</v>
      </c>
      <c r="E2525" s="340">
        <v>844</v>
      </c>
      <c r="F2525" s="340">
        <v>532</v>
      </c>
      <c r="G2525" s="432">
        <v>43138</v>
      </c>
      <c r="H2525" s="340">
        <v>1578</v>
      </c>
    </row>
    <row r="2526" spans="1:8" ht="13">
      <c r="A2526" s="430">
        <v>43139</v>
      </c>
      <c r="B2526" s="304">
        <v>1106</v>
      </c>
      <c r="C2526" s="302"/>
      <c r="D2526" s="304">
        <v>1263</v>
      </c>
      <c r="E2526" s="304">
        <v>833</v>
      </c>
      <c r="F2526" s="304">
        <v>529</v>
      </c>
      <c r="G2526" s="430">
        <v>43139</v>
      </c>
      <c r="H2526" s="304">
        <v>1662</v>
      </c>
    </row>
    <row r="2527" spans="1:8" ht="13">
      <c r="A2527" s="430">
        <v>43140</v>
      </c>
      <c r="B2527" s="304">
        <v>1125</v>
      </c>
      <c r="C2527" s="302"/>
      <c r="D2527" s="304">
        <v>1250</v>
      </c>
      <c r="E2527" s="304">
        <v>825</v>
      </c>
      <c r="F2527" s="304">
        <v>526</v>
      </c>
      <c r="G2527" s="430">
        <v>43140</v>
      </c>
      <c r="H2527" s="304">
        <v>1790</v>
      </c>
    </row>
    <row r="2528" spans="1:8" ht="13">
      <c r="A2528" s="430">
        <v>43143</v>
      </c>
      <c r="B2528" s="304">
        <v>1123</v>
      </c>
      <c r="C2528" s="302"/>
      <c r="D2528" s="304">
        <v>1237</v>
      </c>
      <c r="E2528" s="304">
        <v>819</v>
      </c>
      <c r="F2528" s="304">
        <v>520</v>
      </c>
      <c r="G2528" s="430">
        <v>43143</v>
      </c>
      <c r="H2528" s="304">
        <v>1824</v>
      </c>
    </row>
    <row r="2529" spans="1:8" ht="13">
      <c r="A2529" s="430">
        <v>43144</v>
      </c>
      <c r="B2529" s="304">
        <v>1114</v>
      </c>
      <c r="C2529" s="302"/>
      <c r="D2529" s="304">
        <v>1228</v>
      </c>
      <c r="E2529" s="304">
        <v>817</v>
      </c>
      <c r="F2529" s="304">
        <v>518</v>
      </c>
      <c r="G2529" s="430">
        <v>43144</v>
      </c>
      <c r="H2529" s="304">
        <v>1793</v>
      </c>
    </row>
    <row r="2530" spans="1:8" ht="13">
      <c r="A2530" s="430">
        <v>43145</v>
      </c>
      <c r="B2530" s="304">
        <v>1095</v>
      </c>
      <c r="C2530" s="302"/>
      <c r="D2530" s="304">
        <v>1231</v>
      </c>
      <c r="E2530" s="304">
        <v>823</v>
      </c>
      <c r="F2530" s="304">
        <v>516</v>
      </c>
      <c r="G2530" s="430">
        <v>43145</v>
      </c>
      <c r="H2530" s="304">
        <v>1721</v>
      </c>
    </row>
    <row r="2531" spans="1:8" ht="13">
      <c r="A2531" s="430">
        <v>43146</v>
      </c>
      <c r="B2531" s="304">
        <v>1089</v>
      </c>
      <c r="C2531" s="302"/>
      <c r="D2531" s="304">
        <v>1251</v>
      </c>
      <c r="E2531" s="304">
        <v>832</v>
      </c>
      <c r="F2531" s="304">
        <v>515</v>
      </c>
      <c r="G2531" s="430">
        <v>43146</v>
      </c>
      <c r="H2531" s="304">
        <v>1663</v>
      </c>
    </row>
    <row r="2532" spans="1:8" ht="13">
      <c r="A2532" s="430">
        <v>43147</v>
      </c>
      <c r="B2532" s="304">
        <v>1084</v>
      </c>
      <c r="C2532" s="302"/>
      <c r="D2532" s="304">
        <v>1273</v>
      </c>
      <c r="E2532" s="304">
        <v>837</v>
      </c>
      <c r="F2532" s="304">
        <v>515</v>
      </c>
      <c r="G2532" s="430">
        <v>43147</v>
      </c>
      <c r="H2532" s="304">
        <v>1608</v>
      </c>
    </row>
    <row r="2533" spans="1:8" ht="13">
      <c r="A2533" s="430">
        <v>43150</v>
      </c>
      <c r="B2533" s="304">
        <v>1087</v>
      </c>
      <c r="C2533" s="302"/>
      <c r="D2533" s="304">
        <v>1294</v>
      </c>
      <c r="E2533" s="304">
        <v>840</v>
      </c>
      <c r="F2533" s="304">
        <v>517</v>
      </c>
      <c r="G2533" s="430">
        <v>43150</v>
      </c>
      <c r="H2533" s="304">
        <v>1597</v>
      </c>
    </row>
    <row r="2534" spans="1:8" ht="13">
      <c r="A2534" s="430">
        <v>43151</v>
      </c>
      <c r="B2534" s="304">
        <v>1117</v>
      </c>
      <c r="C2534" s="302"/>
      <c r="D2534" s="304">
        <v>1333</v>
      </c>
      <c r="E2534" s="304">
        <v>847</v>
      </c>
      <c r="F2534" s="304">
        <v>519</v>
      </c>
      <c r="G2534" s="430">
        <v>43151</v>
      </c>
      <c r="H2534" s="304">
        <v>1678</v>
      </c>
    </row>
    <row r="2535" spans="1:8" ht="13">
      <c r="A2535" s="430">
        <v>43152</v>
      </c>
      <c r="B2535" s="304">
        <v>1146</v>
      </c>
      <c r="C2535" s="302"/>
      <c r="D2535" s="304">
        <v>1388</v>
      </c>
      <c r="E2535" s="304">
        <v>856</v>
      </c>
      <c r="F2535" s="304">
        <v>522</v>
      </c>
      <c r="G2535" s="430">
        <v>43152</v>
      </c>
      <c r="H2535" s="304">
        <v>1717</v>
      </c>
    </row>
    <row r="2536" spans="1:8" ht="13">
      <c r="A2536" s="430">
        <v>43153</v>
      </c>
      <c r="B2536" s="304">
        <v>1167</v>
      </c>
      <c r="C2536" s="302"/>
      <c r="D2536" s="304">
        <v>1438</v>
      </c>
      <c r="E2536" s="304">
        <v>871</v>
      </c>
      <c r="F2536" s="304">
        <v>529</v>
      </c>
      <c r="G2536" s="430">
        <v>43153</v>
      </c>
      <c r="H2536" s="304">
        <v>1725</v>
      </c>
    </row>
    <row r="2537" spans="1:8" ht="13">
      <c r="A2537" s="430">
        <v>43154</v>
      </c>
      <c r="B2537" s="304">
        <v>1185</v>
      </c>
      <c r="C2537" s="302"/>
      <c r="D2537" s="304">
        <v>1481</v>
      </c>
      <c r="E2537" s="304">
        <v>892</v>
      </c>
      <c r="F2537" s="304">
        <v>534</v>
      </c>
      <c r="G2537" s="430">
        <v>43154</v>
      </c>
      <c r="H2537" s="304">
        <v>1722</v>
      </c>
    </row>
    <row r="2538" spans="1:8" ht="13">
      <c r="A2538" s="430">
        <v>43157</v>
      </c>
      <c r="B2538" s="304">
        <v>1191</v>
      </c>
      <c r="C2538" s="302"/>
      <c r="D2538" s="304">
        <v>1504</v>
      </c>
      <c r="E2538" s="304">
        <v>919</v>
      </c>
      <c r="F2538" s="304">
        <v>538</v>
      </c>
      <c r="G2538" s="430">
        <v>43157</v>
      </c>
      <c r="H2538" s="304">
        <v>1680</v>
      </c>
    </row>
    <row r="2539" spans="1:8" ht="13">
      <c r="A2539" s="430">
        <v>43158</v>
      </c>
      <c r="B2539" s="304">
        <v>1188</v>
      </c>
      <c r="C2539" s="302"/>
      <c r="D2539" s="304">
        <v>1513</v>
      </c>
      <c r="E2539" s="304">
        <v>948</v>
      </c>
      <c r="F2539" s="304">
        <v>545</v>
      </c>
      <c r="G2539" s="430">
        <v>43158</v>
      </c>
      <c r="H2539" s="304">
        <v>1595</v>
      </c>
    </row>
    <row r="2540" spans="1:8" ht="13">
      <c r="A2540" s="430">
        <v>43159</v>
      </c>
      <c r="B2540" s="304">
        <v>1192</v>
      </c>
      <c r="C2540" s="302"/>
      <c r="D2540" s="304">
        <v>1513</v>
      </c>
      <c r="E2540" s="304">
        <v>973</v>
      </c>
      <c r="F2540" s="304">
        <v>557</v>
      </c>
      <c r="G2540" s="430">
        <v>43159</v>
      </c>
      <c r="H2540" s="304">
        <v>1560</v>
      </c>
    </row>
    <row r="2541" spans="1:8" ht="13">
      <c r="A2541" s="430">
        <v>43160</v>
      </c>
      <c r="B2541" s="304">
        <v>1196</v>
      </c>
      <c r="C2541" s="302"/>
      <c r="D2541" s="304">
        <v>1505</v>
      </c>
      <c r="E2541" s="304">
        <v>992</v>
      </c>
      <c r="F2541" s="304">
        <v>579</v>
      </c>
      <c r="G2541" s="430">
        <v>43160</v>
      </c>
      <c r="H2541" s="304">
        <v>1568</v>
      </c>
    </row>
    <row r="2542" spans="1:8" ht="13">
      <c r="A2542" s="430">
        <v>43161</v>
      </c>
      <c r="B2542" s="304">
        <v>1207</v>
      </c>
      <c r="C2542" s="302"/>
      <c r="D2542" s="304">
        <v>1500</v>
      </c>
      <c r="E2542" s="304">
        <v>1004</v>
      </c>
      <c r="F2542" s="304">
        <v>586</v>
      </c>
      <c r="G2542" s="430">
        <v>43161</v>
      </c>
      <c r="H2542" s="304">
        <v>1592</v>
      </c>
    </row>
    <row r="2543" spans="1:8" ht="13">
      <c r="A2543" s="430">
        <v>43164</v>
      </c>
      <c r="B2543" s="304">
        <v>1210</v>
      </c>
      <c r="C2543" s="302"/>
      <c r="D2543" s="304">
        <v>1502</v>
      </c>
      <c r="E2543" s="304">
        <v>1006</v>
      </c>
      <c r="F2543" s="304">
        <v>590</v>
      </c>
      <c r="G2543" s="430">
        <v>43164</v>
      </c>
      <c r="H2543" s="304">
        <v>1597</v>
      </c>
    </row>
    <row r="2544" spans="1:8" ht="13">
      <c r="A2544" s="430">
        <v>43165</v>
      </c>
      <c r="B2544" s="304">
        <v>1212</v>
      </c>
      <c r="C2544" s="302"/>
      <c r="D2544" s="304">
        <v>1528</v>
      </c>
      <c r="E2544" s="304">
        <v>1013</v>
      </c>
      <c r="F2544" s="304">
        <v>595</v>
      </c>
      <c r="G2544" s="430">
        <v>43165</v>
      </c>
      <c r="H2544" s="304">
        <v>1587</v>
      </c>
    </row>
    <row r="2545" spans="1:8" ht="13">
      <c r="A2545" s="430">
        <v>43166</v>
      </c>
      <c r="B2545" s="304">
        <v>1191</v>
      </c>
      <c r="C2545" s="302"/>
      <c r="D2545" s="304">
        <v>1553</v>
      </c>
      <c r="E2545" s="304">
        <v>1020</v>
      </c>
      <c r="F2545" s="304">
        <v>599</v>
      </c>
      <c r="G2545" s="430">
        <v>43166</v>
      </c>
      <c r="H2545" s="304">
        <v>1495</v>
      </c>
    </row>
    <row r="2546" spans="1:8" ht="13">
      <c r="A2546" s="430">
        <v>43167</v>
      </c>
      <c r="B2546" s="304">
        <v>1197</v>
      </c>
      <c r="C2546" s="302"/>
      <c r="D2546" s="304">
        <v>1590</v>
      </c>
      <c r="E2546" s="304">
        <v>1026</v>
      </c>
      <c r="F2546" s="304">
        <v>607</v>
      </c>
      <c r="G2546" s="430">
        <v>43167</v>
      </c>
      <c r="H2546" s="304">
        <v>1489</v>
      </c>
    </row>
    <row r="2547" spans="1:8" ht="13">
      <c r="A2547" s="430">
        <v>43168</v>
      </c>
      <c r="B2547" s="304">
        <v>1201</v>
      </c>
      <c r="C2547" s="302"/>
      <c r="D2547" s="304">
        <v>1615</v>
      </c>
      <c r="E2547" s="304">
        <v>1032</v>
      </c>
      <c r="F2547" s="304">
        <v>611</v>
      </c>
      <c r="G2547" s="430">
        <v>43168</v>
      </c>
      <c r="H2547" s="304">
        <v>1479</v>
      </c>
    </row>
    <row r="2548" spans="1:8" ht="13">
      <c r="A2548" s="430">
        <v>43171</v>
      </c>
      <c r="B2548" s="304">
        <v>1192</v>
      </c>
      <c r="C2548" s="302"/>
      <c r="D2548" s="304">
        <v>1624</v>
      </c>
      <c r="E2548" s="304">
        <v>1040</v>
      </c>
      <c r="F2548" s="304">
        <v>615</v>
      </c>
      <c r="G2548" s="430">
        <v>43171</v>
      </c>
      <c r="H2548" s="304">
        <v>1425</v>
      </c>
    </row>
    <row r="2549" spans="1:8" ht="13">
      <c r="A2549" s="430">
        <v>43172</v>
      </c>
      <c r="B2549" s="304">
        <v>1179</v>
      </c>
      <c r="C2549" s="302"/>
      <c r="D2549" s="304">
        <v>1623</v>
      </c>
      <c r="E2549" s="304">
        <v>1049</v>
      </c>
      <c r="F2549" s="304">
        <v>617</v>
      </c>
      <c r="G2549" s="430">
        <v>43172</v>
      </c>
      <c r="H2549" s="304">
        <v>1362</v>
      </c>
    </row>
    <row r="2550" spans="1:8" ht="13">
      <c r="A2550" s="430">
        <v>43173</v>
      </c>
      <c r="B2550" s="304">
        <v>1169</v>
      </c>
      <c r="C2550" s="302"/>
      <c r="D2550" s="304">
        <v>1623</v>
      </c>
      <c r="E2550" s="304">
        <v>1061</v>
      </c>
      <c r="F2550" s="304">
        <v>622</v>
      </c>
      <c r="G2550" s="430">
        <v>43173</v>
      </c>
      <c r="H2550" s="304">
        <v>1312</v>
      </c>
    </row>
    <row r="2551" spans="1:8" ht="13">
      <c r="A2551" s="430">
        <v>43174</v>
      </c>
      <c r="B2551" s="304">
        <v>1150</v>
      </c>
      <c r="C2551" s="302"/>
      <c r="D2551" s="304">
        <v>1619</v>
      </c>
      <c r="E2551" s="304">
        <v>1077</v>
      </c>
      <c r="F2551" s="304">
        <v>626</v>
      </c>
      <c r="G2551" s="430">
        <v>43174</v>
      </c>
      <c r="H2551" s="304">
        <v>1238</v>
      </c>
    </row>
    <row r="2552" spans="1:8" ht="13">
      <c r="A2552" s="430">
        <v>43175</v>
      </c>
      <c r="B2552" s="304">
        <v>1143</v>
      </c>
      <c r="C2552" s="302"/>
      <c r="D2552" s="304">
        <v>1618</v>
      </c>
      <c r="E2552" s="304">
        <v>1091</v>
      </c>
      <c r="F2552" s="304">
        <v>627</v>
      </c>
      <c r="G2552" s="430">
        <v>43175</v>
      </c>
      <c r="H2552" s="304">
        <v>1203</v>
      </c>
    </row>
    <row r="2553" spans="1:8" ht="13">
      <c r="A2553" s="430">
        <v>43178</v>
      </c>
      <c r="B2553" s="304">
        <v>1136</v>
      </c>
      <c r="C2553" s="302"/>
      <c r="D2553" s="304">
        <v>1621</v>
      </c>
      <c r="E2553" s="304">
        <v>1099</v>
      </c>
      <c r="F2553" s="304">
        <v>629</v>
      </c>
      <c r="G2553" s="430">
        <v>43178</v>
      </c>
      <c r="H2553" s="304">
        <v>1171</v>
      </c>
    </row>
    <row r="2554" spans="1:8" ht="13">
      <c r="A2554" s="430">
        <v>43179</v>
      </c>
      <c r="B2554" s="304">
        <v>1122</v>
      </c>
      <c r="C2554" s="302"/>
      <c r="D2554" s="304">
        <v>1615</v>
      </c>
      <c r="E2554" s="304">
        <v>1109</v>
      </c>
      <c r="F2554" s="304">
        <v>630</v>
      </c>
      <c r="G2554" s="430">
        <v>43179</v>
      </c>
      <c r="H2554" s="304">
        <v>1112</v>
      </c>
    </row>
    <row r="2555" spans="1:8" ht="13">
      <c r="A2555" s="430">
        <v>43180</v>
      </c>
      <c r="B2555" s="304">
        <v>1117</v>
      </c>
      <c r="C2555" s="302"/>
      <c r="D2555" s="304">
        <v>1606</v>
      </c>
      <c r="E2555" s="304">
        <v>1117</v>
      </c>
      <c r="F2555" s="304">
        <v>634</v>
      </c>
      <c r="G2555" s="430">
        <v>43180</v>
      </c>
      <c r="H2555" s="304">
        <v>1109</v>
      </c>
    </row>
    <row r="2556" spans="1:8" ht="13">
      <c r="A2556" s="430">
        <v>43181</v>
      </c>
      <c r="B2556" s="304">
        <v>1117</v>
      </c>
      <c r="C2556" s="302"/>
      <c r="D2556" s="304">
        <v>1593</v>
      </c>
      <c r="E2556" s="304">
        <v>1122</v>
      </c>
      <c r="F2556" s="304">
        <v>639</v>
      </c>
      <c r="G2556" s="430">
        <v>43181</v>
      </c>
      <c r="H2556" s="304">
        <v>1129</v>
      </c>
    </row>
    <row r="2557" spans="1:8" ht="13">
      <c r="A2557" s="430">
        <v>43182</v>
      </c>
      <c r="B2557" s="304">
        <v>1122</v>
      </c>
      <c r="C2557" s="302"/>
      <c r="D2557" s="304">
        <v>1587</v>
      </c>
      <c r="E2557" s="304">
        <v>1121</v>
      </c>
      <c r="F2557" s="304">
        <v>641</v>
      </c>
      <c r="G2557" s="430">
        <v>43182</v>
      </c>
      <c r="H2557" s="304">
        <v>1157</v>
      </c>
    </row>
    <row r="2558" spans="1:8" ht="13">
      <c r="A2558" s="430">
        <v>43185</v>
      </c>
      <c r="B2558" s="304">
        <v>1126</v>
      </c>
      <c r="C2558" s="302"/>
      <c r="D2558" s="304">
        <v>1575</v>
      </c>
      <c r="E2558" s="304">
        <v>1116</v>
      </c>
      <c r="F2558" s="304">
        <v>645</v>
      </c>
      <c r="G2558" s="430">
        <v>43185</v>
      </c>
      <c r="H2558" s="304">
        <v>1197</v>
      </c>
    </row>
    <row r="2559" spans="1:8" ht="13">
      <c r="A2559" s="430">
        <v>43186</v>
      </c>
      <c r="B2559" s="304">
        <v>1117</v>
      </c>
      <c r="C2559" s="302"/>
      <c r="D2559" s="304">
        <v>1552</v>
      </c>
      <c r="E2559" s="304">
        <v>1106</v>
      </c>
      <c r="F2559" s="304">
        <v>648</v>
      </c>
      <c r="G2559" s="430">
        <v>43186</v>
      </c>
      <c r="H2559" s="304">
        <v>1191</v>
      </c>
    </row>
    <row r="2560" spans="1:8" ht="13">
      <c r="A2560" s="430">
        <v>43187</v>
      </c>
      <c r="B2560" s="304">
        <v>1080</v>
      </c>
      <c r="C2560" s="302"/>
      <c r="D2560" s="304">
        <v>1520</v>
      </c>
      <c r="E2560" s="304">
        <v>1093</v>
      </c>
      <c r="F2560" s="304">
        <v>650</v>
      </c>
      <c r="G2560" s="430">
        <v>43187</v>
      </c>
      <c r="H2560" s="304">
        <v>1065</v>
      </c>
    </row>
    <row r="2561" spans="1:8" ht="13">
      <c r="A2561" s="430">
        <v>43188</v>
      </c>
      <c r="B2561" s="304">
        <v>1055</v>
      </c>
      <c r="C2561" s="302"/>
      <c r="D2561" s="304">
        <v>1495</v>
      </c>
      <c r="E2561" s="304">
        <v>1080</v>
      </c>
      <c r="F2561" s="304">
        <v>652</v>
      </c>
      <c r="G2561" s="430">
        <v>43188</v>
      </c>
      <c r="H2561" s="304">
        <v>1010</v>
      </c>
    </row>
    <row r="2562" spans="1:8" ht="13">
      <c r="A2562" s="430">
        <v>43193</v>
      </c>
      <c r="B2562" s="304">
        <v>1016</v>
      </c>
      <c r="C2562" s="302"/>
      <c r="D2562" s="304">
        <v>1455</v>
      </c>
      <c r="E2562" s="304">
        <v>1067</v>
      </c>
      <c r="F2562" s="304">
        <v>650</v>
      </c>
      <c r="G2562" s="430">
        <v>43193</v>
      </c>
      <c r="H2562" s="304">
        <v>924</v>
      </c>
    </row>
    <row r="2563" spans="1:8" ht="13">
      <c r="A2563" s="430">
        <v>43194</v>
      </c>
      <c r="B2563" s="304">
        <v>977</v>
      </c>
      <c r="C2563" s="302"/>
      <c r="D2563" s="304">
        <v>1397</v>
      </c>
      <c r="E2563" s="304">
        <v>1056</v>
      </c>
      <c r="F2563" s="304">
        <v>648</v>
      </c>
      <c r="G2563" s="430">
        <v>43194</v>
      </c>
      <c r="H2563" s="304">
        <v>841</v>
      </c>
    </row>
    <row r="2564" spans="1:8" ht="13">
      <c r="A2564" s="430">
        <v>43195</v>
      </c>
      <c r="B2564" s="304">
        <v>953</v>
      </c>
      <c r="C2564" s="302"/>
      <c r="D2564" s="304">
        <v>1343</v>
      </c>
      <c r="E2564" s="304">
        <v>1042</v>
      </c>
      <c r="F2564" s="304">
        <v>644</v>
      </c>
      <c r="G2564" s="430">
        <v>43195</v>
      </c>
      <c r="H2564" s="304">
        <v>809</v>
      </c>
    </row>
    <row r="2565" spans="1:8" ht="13">
      <c r="A2565" s="430">
        <v>43196</v>
      </c>
      <c r="B2565" s="304">
        <v>948</v>
      </c>
      <c r="C2565" s="302"/>
      <c r="D2565" s="304">
        <v>1317</v>
      </c>
      <c r="E2565" s="304">
        <v>1032</v>
      </c>
      <c r="F2565" s="304">
        <v>643</v>
      </c>
      <c r="G2565" s="430">
        <v>43196</v>
      </c>
      <c r="H2565" s="304">
        <v>824</v>
      </c>
    </row>
    <row r="2566" spans="1:8" ht="13">
      <c r="A2566" s="430">
        <v>43199</v>
      </c>
      <c r="B2566" s="304">
        <v>952</v>
      </c>
      <c r="C2566" s="302"/>
      <c r="D2566" s="304">
        <v>1315</v>
      </c>
      <c r="E2566" s="304">
        <v>1024</v>
      </c>
      <c r="F2566" s="304">
        <v>638</v>
      </c>
      <c r="G2566" s="430">
        <v>43199</v>
      </c>
      <c r="H2566" s="304">
        <v>854</v>
      </c>
    </row>
    <row r="2567" spans="1:8" ht="13">
      <c r="A2567" s="430">
        <v>43200</v>
      </c>
      <c r="B2567" s="304">
        <v>974</v>
      </c>
      <c r="C2567" s="302"/>
      <c r="D2567" s="304">
        <v>1319</v>
      </c>
      <c r="E2567" s="304">
        <v>1016</v>
      </c>
      <c r="F2567" s="304">
        <v>636</v>
      </c>
      <c r="G2567" s="430">
        <v>43200</v>
      </c>
      <c r="H2567" s="304">
        <v>930</v>
      </c>
    </row>
    <row r="2568" spans="1:8" ht="13">
      <c r="A2568" s="430">
        <v>43201</v>
      </c>
      <c r="B2568" s="304">
        <v>979</v>
      </c>
      <c r="C2568" s="302"/>
      <c r="D2568" s="304">
        <v>1325</v>
      </c>
      <c r="E2568" s="304">
        <v>1014</v>
      </c>
      <c r="F2568" s="304">
        <v>634</v>
      </c>
      <c r="G2568" s="430">
        <v>43201</v>
      </c>
      <c r="H2568" s="304">
        <v>940</v>
      </c>
    </row>
    <row r="2569" spans="1:8" ht="13">
      <c r="A2569" s="430">
        <v>43202</v>
      </c>
      <c r="B2569" s="304">
        <v>993</v>
      </c>
      <c r="C2569" s="302"/>
      <c r="D2569" s="304">
        <v>1335</v>
      </c>
      <c r="E2569" s="304">
        <v>1014</v>
      </c>
      <c r="F2569" s="304">
        <v>630</v>
      </c>
      <c r="G2569" s="430">
        <v>43202</v>
      </c>
      <c r="H2569" s="304">
        <v>982</v>
      </c>
    </row>
    <row r="2570" spans="1:8" ht="13">
      <c r="A2570" s="430">
        <v>43203</v>
      </c>
      <c r="B2570" s="304">
        <v>1014</v>
      </c>
      <c r="C2570" s="302"/>
      <c r="D2570" s="304">
        <v>1351</v>
      </c>
      <c r="E2570" s="304">
        <v>1013</v>
      </c>
      <c r="F2570" s="304">
        <v>628</v>
      </c>
      <c r="G2570" s="430">
        <v>43203</v>
      </c>
      <c r="H2570" s="304">
        <v>1038</v>
      </c>
    </row>
    <row r="2571" spans="1:8" ht="13">
      <c r="A2571" s="430">
        <v>43206</v>
      </c>
      <c r="B2571" s="304">
        <v>1025</v>
      </c>
      <c r="C2571" s="302"/>
      <c r="D2571" s="304">
        <v>1359</v>
      </c>
      <c r="E2571" s="304">
        <v>1016</v>
      </c>
      <c r="F2571" s="304">
        <v>626</v>
      </c>
      <c r="G2571" s="430">
        <v>43206</v>
      </c>
      <c r="H2571" s="304">
        <v>1061</v>
      </c>
    </row>
    <row r="2572" spans="1:8" ht="13">
      <c r="A2572" s="430">
        <v>43207</v>
      </c>
      <c r="B2572" s="304">
        <v>1052</v>
      </c>
      <c r="C2572" s="302"/>
      <c r="D2572" s="304">
        <v>1353</v>
      </c>
      <c r="E2572" s="304">
        <v>1018</v>
      </c>
      <c r="F2572" s="304">
        <v>626</v>
      </c>
      <c r="G2572" s="430">
        <v>43207</v>
      </c>
      <c r="H2572" s="304">
        <v>1152</v>
      </c>
    </row>
    <row r="2573" spans="1:8" ht="13">
      <c r="A2573" s="430">
        <v>43208</v>
      </c>
      <c r="B2573" s="304">
        <v>1124</v>
      </c>
      <c r="C2573" s="302"/>
      <c r="D2573" s="304">
        <v>1329</v>
      </c>
      <c r="E2573" s="304">
        <v>1022</v>
      </c>
      <c r="F2573" s="304">
        <v>626</v>
      </c>
      <c r="G2573" s="430">
        <v>43208</v>
      </c>
      <c r="H2573" s="304">
        <v>1402</v>
      </c>
    </row>
    <row r="2574" spans="1:8" ht="13">
      <c r="A2574" s="430">
        <v>43209</v>
      </c>
      <c r="B2574" s="304">
        <v>1201</v>
      </c>
      <c r="C2574" s="302"/>
      <c r="D2574" s="304">
        <v>1306</v>
      </c>
      <c r="E2574" s="304">
        <v>1022</v>
      </c>
      <c r="F2574" s="304">
        <v>623</v>
      </c>
      <c r="G2574" s="430">
        <v>43209</v>
      </c>
      <c r="H2574" s="304">
        <v>1668</v>
      </c>
    </row>
    <row r="2575" spans="1:8" ht="13">
      <c r="A2575" s="430">
        <v>43210</v>
      </c>
      <c r="B2575" s="304">
        <v>1281</v>
      </c>
      <c r="C2575" s="302"/>
      <c r="D2575" s="304">
        <v>1289</v>
      </c>
      <c r="E2575" s="304">
        <v>1025</v>
      </c>
      <c r="F2575" s="304">
        <v>621</v>
      </c>
      <c r="G2575" s="430">
        <v>43210</v>
      </c>
      <c r="H2575" s="304">
        <v>1915</v>
      </c>
    </row>
    <row r="2576" spans="1:8" ht="13">
      <c r="A2576" s="430">
        <v>43213</v>
      </c>
      <c r="B2576" s="304">
        <v>1306</v>
      </c>
      <c r="C2576" s="302"/>
      <c r="D2576" s="304">
        <v>1281</v>
      </c>
      <c r="E2576" s="304">
        <v>1027</v>
      </c>
      <c r="F2576" s="304">
        <v>621</v>
      </c>
      <c r="G2576" s="430">
        <v>43213</v>
      </c>
      <c r="H2576" s="304">
        <v>2009</v>
      </c>
    </row>
    <row r="2577" spans="1:8" ht="13">
      <c r="A2577" s="430">
        <v>43214</v>
      </c>
      <c r="B2577" s="304">
        <v>1330</v>
      </c>
      <c r="C2577" s="302"/>
      <c r="D2577" s="304">
        <v>1269</v>
      </c>
      <c r="E2577" s="304">
        <v>1030</v>
      </c>
      <c r="F2577" s="304">
        <v>617</v>
      </c>
      <c r="G2577" s="430">
        <v>43214</v>
      </c>
      <c r="H2577" s="304">
        <v>2130</v>
      </c>
    </row>
    <row r="2578" spans="1:8" ht="13">
      <c r="A2578" s="430">
        <v>43215</v>
      </c>
      <c r="B2578" s="304">
        <v>1376</v>
      </c>
      <c r="C2578" s="302"/>
      <c r="D2578" s="304">
        <v>1264</v>
      </c>
      <c r="E2578" s="304">
        <v>1037</v>
      </c>
      <c r="F2578" s="304">
        <v>614</v>
      </c>
      <c r="G2578" s="430">
        <v>43215</v>
      </c>
      <c r="H2578" s="304">
        <v>2314</v>
      </c>
    </row>
    <row r="2579" spans="1:8" ht="13">
      <c r="A2579" s="430">
        <v>43216</v>
      </c>
      <c r="B2579" s="304">
        <v>1375</v>
      </c>
      <c r="C2579" s="302"/>
      <c r="D2579" s="304">
        <v>1272</v>
      </c>
      <c r="E2579" s="304">
        <v>1040</v>
      </c>
      <c r="F2579" s="304">
        <v>610</v>
      </c>
      <c r="G2579" s="430">
        <v>43216</v>
      </c>
      <c r="H2579" s="304">
        <v>2306</v>
      </c>
    </row>
    <row r="2580" spans="1:8" ht="13">
      <c r="A2580" s="430">
        <v>43217</v>
      </c>
      <c r="B2580" s="304">
        <v>1361</v>
      </c>
      <c r="C2580" s="302"/>
      <c r="D2580" s="304">
        <v>1275</v>
      </c>
      <c r="E2580" s="304">
        <v>1042</v>
      </c>
      <c r="F2580" s="304">
        <v>605</v>
      </c>
      <c r="G2580" s="430">
        <v>43217</v>
      </c>
      <c r="H2580" s="304">
        <v>2251</v>
      </c>
    </row>
    <row r="2581" spans="1:8" ht="13">
      <c r="A2581" s="430">
        <v>43220</v>
      </c>
      <c r="B2581" s="304">
        <v>1341</v>
      </c>
      <c r="C2581" s="302"/>
      <c r="D2581" s="304">
        <v>1276</v>
      </c>
      <c r="E2581" s="304">
        <v>1045</v>
      </c>
      <c r="F2581" s="304">
        <v>603</v>
      </c>
      <c r="G2581" s="430">
        <v>43220</v>
      </c>
      <c r="H2581" s="304">
        <v>2173</v>
      </c>
    </row>
    <row r="2582" spans="1:8" ht="13">
      <c r="A2582" s="430">
        <v>43221</v>
      </c>
      <c r="B2582" s="304">
        <v>1327</v>
      </c>
      <c r="C2582" s="302"/>
      <c r="D2582" s="304">
        <v>1271</v>
      </c>
      <c r="E2582" s="304">
        <v>1043</v>
      </c>
      <c r="F2582" s="304">
        <v>601</v>
      </c>
      <c r="G2582" s="430">
        <v>43222</v>
      </c>
      <c r="H2582" s="304">
        <v>2197</v>
      </c>
    </row>
    <row r="2583" spans="1:8" ht="13">
      <c r="A2583" s="430">
        <v>43222</v>
      </c>
      <c r="B2583" s="304">
        <v>1346</v>
      </c>
      <c r="C2583" s="302"/>
      <c r="D2583" s="304">
        <v>1271</v>
      </c>
      <c r="E2583" s="304">
        <v>1043</v>
      </c>
      <c r="F2583" s="304">
        <v>597</v>
      </c>
      <c r="G2583" s="430">
        <v>43223</v>
      </c>
      <c r="H2583" s="304">
        <v>2308</v>
      </c>
    </row>
    <row r="2584" spans="1:8" ht="13">
      <c r="A2584" s="430">
        <v>43223</v>
      </c>
      <c r="B2584" s="304">
        <v>1376</v>
      </c>
      <c r="C2584" s="302"/>
      <c r="D2584" s="304">
        <v>1266</v>
      </c>
      <c r="E2584" s="304">
        <v>1047</v>
      </c>
      <c r="F2584" s="304">
        <v>591</v>
      </c>
      <c r="G2584" s="430">
        <v>43224</v>
      </c>
      <c r="H2584" s="304">
        <v>2337</v>
      </c>
    </row>
    <row r="2585" spans="1:8" ht="13">
      <c r="A2585" s="430">
        <v>43224</v>
      </c>
      <c r="B2585" s="304">
        <v>1384</v>
      </c>
      <c r="C2585" s="302"/>
      <c r="D2585" s="304">
        <v>1265</v>
      </c>
      <c r="E2585" s="304">
        <v>1050</v>
      </c>
      <c r="F2585" s="304">
        <v>589</v>
      </c>
      <c r="G2585" s="430">
        <v>43228</v>
      </c>
      <c r="H2585" s="304">
        <v>2482</v>
      </c>
    </row>
    <row r="2586" spans="1:8" ht="13">
      <c r="A2586" s="430">
        <v>43228</v>
      </c>
      <c r="B2586" s="304">
        <v>1432</v>
      </c>
      <c r="C2586" s="302"/>
      <c r="D2586" s="304">
        <v>1257</v>
      </c>
      <c r="E2586" s="304">
        <v>1051</v>
      </c>
      <c r="F2586" s="304">
        <v>585</v>
      </c>
      <c r="G2586" s="430">
        <v>43229</v>
      </c>
      <c r="H2586" s="304">
        <v>2616</v>
      </c>
    </row>
    <row r="2587" spans="1:8" ht="13">
      <c r="A2587" s="430">
        <v>43229</v>
      </c>
      <c r="B2587" s="304">
        <v>1465</v>
      </c>
      <c r="C2587" s="302"/>
      <c r="D2587" s="304">
        <v>1253</v>
      </c>
      <c r="E2587" s="304">
        <v>1048</v>
      </c>
      <c r="F2587" s="304">
        <v>585</v>
      </c>
      <c r="G2587" s="430">
        <v>43230</v>
      </c>
      <c r="H2587" s="304">
        <v>2565</v>
      </c>
    </row>
    <row r="2588" spans="1:8" ht="13">
      <c r="A2588" s="430">
        <v>43230</v>
      </c>
      <c r="B2588" s="304">
        <v>1453</v>
      </c>
      <c r="C2588" s="302"/>
      <c r="D2588" s="304">
        <v>1246</v>
      </c>
      <c r="E2588" s="304">
        <v>1052</v>
      </c>
      <c r="F2588" s="304">
        <v>584</v>
      </c>
      <c r="G2588" s="430">
        <v>43231</v>
      </c>
      <c r="H2588" s="304">
        <v>2630</v>
      </c>
    </row>
    <row r="2589" spans="1:8" ht="13">
      <c r="A2589" s="430">
        <v>43231</v>
      </c>
      <c r="B2589" s="304">
        <v>1472</v>
      </c>
      <c r="C2589" s="302"/>
      <c r="D2589" s="304">
        <v>1245</v>
      </c>
      <c r="E2589" s="304">
        <v>1053</v>
      </c>
      <c r="F2589" s="304">
        <v>584</v>
      </c>
      <c r="G2589" s="430">
        <v>43234</v>
      </c>
      <c r="H2589" s="304">
        <v>2635</v>
      </c>
    </row>
    <row r="2590" spans="1:8" ht="13">
      <c r="A2590" s="430">
        <v>43234</v>
      </c>
      <c r="B2590" s="304">
        <v>1476</v>
      </c>
      <c r="C2590" s="302"/>
      <c r="D2590" s="304">
        <v>1240</v>
      </c>
      <c r="E2590" s="304">
        <v>1055</v>
      </c>
      <c r="F2590" s="304">
        <v>585</v>
      </c>
      <c r="G2590" s="430">
        <v>43235</v>
      </c>
      <c r="H2590" s="304">
        <v>2602</v>
      </c>
    </row>
    <row r="2591" spans="1:8" ht="13">
      <c r="A2591" s="430">
        <v>43235</v>
      </c>
      <c r="B2591" s="304">
        <v>1468</v>
      </c>
      <c r="C2591" s="302"/>
      <c r="D2591" s="304">
        <v>1237</v>
      </c>
      <c r="E2591" s="304">
        <v>1053</v>
      </c>
      <c r="F2591" s="304">
        <v>586</v>
      </c>
      <c r="G2591" s="430">
        <v>43236</v>
      </c>
      <c r="H2591" s="304">
        <v>2407</v>
      </c>
    </row>
    <row r="2592" spans="1:8" ht="13">
      <c r="A2592" s="430">
        <v>43236</v>
      </c>
      <c r="B2592" s="304">
        <v>1403</v>
      </c>
      <c r="C2592" s="302"/>
      <c r="D2592" s="304">
        <v>1237</v>
      </c>
      <c r="E2592" s="304">
        <v>1056</v>
      </c>
      <c r="F2592" s="304">
        <v>587</v>
      </c>
      <c r="G2592" s="430">
        <v>43237</v>
      </c>
      <c r="H2592" s="304">
        <v>2106</v>
      </c>
    </row>
    <row r="2593" spans="1:8" ht="13">
      <c r="A2593" s="430">
        <v>43237</v>
      </c>
      <c r="B2593" s="304">
        <v>1305</v>
      </c>
      <c r="C2593" s="302"/>
      <c r="D2593" s="304">
        <v>1239</v>
      </c>
      <c r="E2593" s="304">
        <v>1064</v>
      </c>
      <c r="F2593" s="304">
        <v>589</v>
      </c>
      <c r="G2593" s="430">
        <v>43238</v>
      </c>
      <c r="H2593" s="304">
        <v>2053</v>
      </c>
    </row>
    <row r="2594" spans="1:8" ht="13">
      <c r="A2594" s="430">
        <v>43238</v>
      </c>
      <c r="B2594" s="304">
        <v>1273</v>
      </c>
      <c r="C2594" s="302"/>
      <c r="D2594" s="304">
        <v>1241</v>
      </c>
      <c r="E2594" s="304">
        <v>1069</v>
      </c>
      <c r="F2594" s="304">
        <v>590</v>
      </c>
      <c r="G2594" s="430">
        <v>43241</v>
      </c>
      <c r="H2594" s="304">
        <v>1957</v>
      </c>
    </row>
    <row r="2595" spans="1:8" ht="13">
      <c r="A2595" s="430">
        <v>43241</v>
      </c>
      <c r="B2595" s="304">
        <v>1239</v>
      </c>
      <c r="C2595" s="302"/>
      <c r="D2595" s="304">
        <v>1243</v>
      </c>
      <c r="E2595" s="304">
        <v>1071</v>
      </c>
      <c r="F2595" s="304">
        <v>591</v>
      </c>
      <c r="G2595" s="430">
        <v>43242</v>
      </c>
      <c r="H2595" s="304">
        <v>1854</v>
      </c>
    </row>
    <row r="2596" spans="1:8" ht="13">
      <c r="A2596" s="430">
        <v>43242</v>
      </c>
      <c r="B2596" s="304">
        <v>1199</v>
      </c>
      <c r="C2596" s="302"/>
      <c r="D2596" s="304">
        <v>1239</v>
      </c>
      <c r="E2596" s="304">
        <v>1074</v>
      </c>
      <c r="F2596" s="304">
        <v>590</v>
      </c>
      <c r="G2596" s="430">
        <v>43243</v>
      </c>
      <c r="H2596" s="304">
        <v>1759</v>
      </c>
    </row>
    <row r="2597" spans="1:8" ht="13">
      <c r="A2597" s="430">
        <v>43243</v>
      </c>
      <c r="B2597" s="304">
        <v>1162</v>
      </c>
      <c r="C2597" s="302"/>
      <c r="D2597" s="304">
        <v>1222</v>
      </c>
      <c r="E2597" s="304">
        <v>1074</v>
      </c>
      <c r="F2597" s="304">
        <v>591</v>
      </c>
      <c r="G2597" s="430">
        <v>43244</v>
      </c>
      <c r="H2597" s="304">
        <v>1551</v>
      </c>
    </row>
    <row r="2598" spans="1:8" ht="13">
      <c r="A2598" s="430">
        <v>43244</v>
      </c>
      <c r="B2598" s="304">
        <v>1109</v>
      </c>
      <c r="C2598" s="302"/>
      <c r="D2598" s="304">
        <v>1202</v>
      </c>
      <c r="E2598" s="304">
        <v>1074</v>
      </c>
      <c r="F2598" s="304">
        <v>590</v>
      </c>
      <c r="G2598" s="430">
        <v>43245</v>
      </c>
      <c r="H2598" s="304">
        <v>1395</v>
      </c>
    </row>
    <row r="2599" spans="1:8" ht="13">
      <c r="A2599" s="430">
        <v>43245</v>
      </c>
      <c r="B2599" s="304">
        <v>1077</v>
      </c>
      <c r="C2599" s="302"/>
      <c r="D2599" s="304">
        <v>1187</v>
      </c>
      <c r="E2599" s="304">
        <v>1071</v>
      </c>
      <c r="F2599" s="304">
        <v>587</v>
      </c>
      <c r="G2599" s="430">
        <v>43249</v>
      </c>
      <c r="H2599" s="304">
        <v>1324</v>
      </c>
    </row>
    <row r="2600" spans="1:8" ht="13">
      <c r="A2600" s="430">
        <v>43249</v>
      </c>
      <c r="B2600" s="304">
        <v>1057</v>
      </c>
      <c r="C2600" s="302"/>
      <c r="D2600" s="304">
        <v>1163</v>
      </c>
      <c r="E2600" s="304">
        <v>1068</v>
      </c>
      <c r="F2600" s="304">
        <v>586</v>
      </c>
      <c r="G2600" s="430">
        <v>43250</v>
      </c>
      <c r="H2600" s="304">
        <v>1276</v>
      </c>
    </row>
    <row r="2601" spans="1:8" ht="13">
      <c r="A2601" s="430">
        <v>43250</v>
      </c>
      <c r="B2601" s="304">
        <v>1042</v>
      </c>
      <c r="C2601" s="302"/>
      <c r="D2601" s="304">
        <v>1149</v>
      </c>
      <c r="E2601" s="304">
        <v>1064</v>
      </c>
      <c r="F2601" s="304">
        <v>584</v>
      </c>
      <c r="G2601" s="430">
        <v>43251</v>
      </c>
      <c r="H2601" s="304">
        <v>1401</v>
      </c>
    </row>
    <row r="2602" spans="1:8" ht="13">
      <c r="A2602" s="430">
        <v>43251</v>
      </c>
      <c r="B2602" s="304">
        <v>1090</v>
      </c>
      <c r="C2602" s="302"/>
      <c r="D2602" s="304">
        <v>1160</v>
      </c>
      <c r="E2602" s="304">
        <v>1063</v>
      </c>
      <c r="F2602" s="304">
        <v>583</v>
      </c>
      <c r="G2602" s="430">
        <v>43252</v>
      </c>
      <c r="H2602" s="304">
        <v>1602</v>
      </c>
    </row>
    <row r="2603" spans="1:8" ht="13">
      <c r="A2603" s="430">
        <v>43252</v>
      </c>
      <c r="B2603" s="304">
        <v>1156</v>
      </c>
      <c r="C2603" s="302"/>
      <c r="D2603" s="304">
        <v>1192</v>
      </c>
      <c r="E2603" s="304">
        <v>1061</v>
      </c>
      <c r="F2603" s="304">
        <v>583</v>
      </c>
      <c r="G2603" s="430">
        <v>43255</v>
      </c>
      <c r="H2603" s="304">
        <v>1712</v>
      </c>
    </row>
    <row r="2604" spans="1:8" ht="13">
      <c r="A2604" s="430">
        <v>43255</v>
      </c>
      <c r="B2604" s="304">
        <v>1193</v>
      </c>
      <c r="C2604" s="302"/>
      <c r="D2604" s="304">
        <v>1217</v>
      </c>
      <c r="E2604" s="304">
        <v>1061</v>
      </c>
      <c r="F2604" s="304">
        <v>583</v>
      </c>
      <c r="G2604" s="430">
        <v>43256</v>
      </c>
      <c r="H2604" s="304">
        <v>1835</v>
      </c>
    </row>
    <row r="2605" spans="1:8" ht="13">
      <c r="A2605" s="430">
        <v>43256</v>
      </c>
      <c r="B2605" s="304">
        <v>1249</v>
      </c>
      <c r="C2605" s="302"/>
      <c r="D2605" s="304">
        <v>1250</v>
      </c>
      <c r="E2605" s="304">
        <v>1065</v>
      </c>
      <c r="F2605" s="304">
        <v>584</v>
      </c>
      <c r="G2605" s="430">
        <v>43257</v>
      </c>
      <c r="H2605" s="304">
        <v>2088</v>
      </c>
    </row>
    <row r="2606" spans="1:8" ht="13">
      <c r="A2606" s="430">
        <v>43257</v>
      </c>
      <c r="B2606" s="304">
        <v>1340</v>
      </c>
      <c r="C2606" s="302"/>
      <c r="D2606" s="304">
        <v>1290</v>
      </c>
      <c r="E2606" s="304">
        <v>1065</v>
      </c>
      <c r="F2606" s="304">
        <v>583</v>
      </c>
      <c r="G2606" s="430">
        <v>43258</v>
      </c>
      <c r="H2606" s="304">
        <v>2220</v>
      </c>
    </row>
    <row r="2607" spans="1:8" ht="13">
      <c r="A2607" s="430">
        <v>43258</v>
      </c>
      <c r="B2607" s="304">
        <v>1395</v>
      </c>
      <c r="C2607" s="302"/>
      <c r="D2607" s="304">
        <v>1344</v>
      </c>
      <c r="E2607" s="304">
        <v>1072</v>
      </c>
      <c r="F2607" s="304">
        <v>583</v>
      </c>
      <c r="G2607" s="430">
        <v>43259</v>
      </c>
      <c r="H2607" s="304">
        <v>2151</v>
      </c>
    </row>
    <row r="2608" spans="1:8" ht="13">
      <c r="A2608" s="430">
        <v>43259</v>
      </c>
      <c r="B2608" s="304">
        <v>1391</v>
      </c>
      <c r="C2608" s="302"/>
      <c r="D2608" s="304">
        <v>1418</v>
      </c>
      <c r="E2608" s="304">
        <v>1075</v>
      </c>
      <c r="F2608" s="304">
        <v>584</v>
      </c>
      <c r="G2608" s="430">
        <v>43262</v>
      </c>
      <c r="H2608" s="304">
        <v>2091</v>
      </c>
    </row>
    <row r="2609" spans="1:9" ht="13">
      <c r="A2609" s="430">
        <v>43262</v>
      </c>
      <c r="B2609" s="304">
        <v>1387</v>
      </c>
      <c r="C2609" s="302"/>
      <c r="D2609" s="304">
        <v>1451</v>
      </c>
      <c r="E2609" s="304">
        <v>1078</v>
      </c>
      <c r="F2609" s="304">
        <v>586</v>
      </c>
      <c r="G2609" s="430">
        <v>43263</v>
      </c>
      <c r="H2609" s="304">
        <v>2068</v>
      </c>
    </row>
    <row r="2610" spans="1:9" ht="13">
      <c r="A2610" s="430">
        <v>43263</v>
      </c>
      <c r="B2610" s="304">
        <v>1390</v>
      </c>
      <c r="C2610" s="302"/>
      <c r="D2610" s="304">
        <v>1474</v>
      </c>
      <c r="E2610" s="304">
        <v>1084</v>
      </c>
      <c r="F2610" s="304">
        <v>588</v>
      </c>
      <c r="G2610" s="433">
        <v>43264</v>
      </c>
      <c r="H2610" s="440">
        <v>2091</v>
      </c>
      <c r="I2610" s="90"/>
    </row>
    <row r="2611" spans="1:9" ht="13">
      <c r="A2611" s="430">
        <v>43264</v>
      </c>
      <c r="B2611" s="304">
        <v>1404</v>
      </c>
      <c r="C2611" s="302"/>
      <c r="D2611" s="304">
        <v>1488</v>
      </c>
      <c r="E2611" s="304">
        <v>1088</v>
      </c>
      <c r="F2611" s="304">
        <v>591</v>
      </c>
      <c r="G2611" s="430">
        <v>43265</v>
      </c>
      <c r="H2611" s="304">
        <v>2184</v>
      </c>
    </row>
    <row r="2612" spans="1:9" ht="13">
      <c r="A2612" s="430">
        <v>43265</v>
      </c>
      <c r="B2612" s="304">
        <v>1433</v>
      </c>
      <c r="C2612" s="302"/>
      <c r="D2612" s="304">
        <v>1498</v>
      </c>
      <c r="E2612" s="304">
        <v>1089</v>
      </c>
      <c r="F2612" s="304">
        <v>592</v>
      </c>
      <c r="G2612" s="430">
        <v>43266</v>
      </c>
      <c r="H2612" s="304">
        <v>2223</v>
      </c>
    </row>
    <row r="2613" spans="1:9" ht="13">
      <c r="A2613" s="430">
        <v>43266</v>
      </c>
      <c r="B2613" s="304">
        <v>1445</v>
      </c>
      <c r="C2613" s="302"/>
      <c r="D2613" s="304">
        <v>1495</v>
      </c>
      <c r="E2613" s="304">
        <v>1091</v>
      </c>
      <c r="F2613" s="304">
        <v>593</v>
      </c>
      <c r="G2613" s="430">
        <v>43269</v>
      </c>
      <c r="H2613" s="304">
        <v>2228</v>
      </c>
    </row>
    <row r="2614" spans="1:9" ht="13">
      <c r="A2614" s="430">
        <v>43269</v>
      </c>
      <c r="B2614" s="304">
        <v>1442</v>
      </c>
      <c r="C2614" s="302"/>
      <c r="D2614" s="304">
        <v>1482</v>
      </c>
      <c r="E2614" s="304">
        <v>1092</v>
      </c>
      <c r="F2614" s="304">
        <v>595</v>
      </c>
      <c r="G2614" s="430">
        <v>43271</v>
      </c>
      <c r="H2614" s="304">
        <v>2090</v>
      </c>
      <c r="I2614" s="437"/>
    </row>
    <row r="2615" spans="1:9" ht="13">
      <c r="A2615" s="430">
        <v>43271</v>
      </c>
      <c r="B2615" s="304">
        <v>1373</v>
      </c>
      <c r="C2615" s="302"/>
      <c r="D2615" s="304">
        <v>1419</v>
      </c>
      <c r="E2615" s="304">
        <v>1094</v>
      </c>
      <c r="F2615" s="304">
        <v>593</v>
      </c>
      <c r="G2615" s="430">
        <v>43272</v>
      </c>
      <c r="H2615" s="304">
        <v>2038</v>
      </c>
    </row>
    <row r="2616" spans="1:9" ht="13">
      <c r="A2616" s="430">
        <v>43272</v>
      </c>
      <c r="B2616" s="304">
        <v>1347</v>
      </c>
      <c r="C2616" s="302"/>
      <c r="D2616" s="304">
        <v>1382</v>
      </c>
      <c r="E2616" s="304">
        <v>1094</v>
      </c>
      <c r="F2616" s="304">
        <v>592</v>
      </c>
      <c r="G2616" s="430">
        <v>43273</v>
      </c>
      <c r="H2616" s="304">
        <v>2011</v>
      </c>
    </row>
    <row r="2617" spans="1:9" ht="13">
      <c r="A2617" s="430">
        <v>43273</v>
      </c>
      <c r="B2617" s="304">
        <v>1341</v>
      </c>
      <c r="C2617" s="302"/>
      <c r="D2617" s="304">
        <v>1355</v>
      </c>
      <c r="E2617" s="304">
        <v>1092</v>
      </c>
      <c r="F2617" s="304">
        <v>593</v>
      </c>
      <c r="G2617" s="430">
        <v>43276</v>
      </c>
      <c r="H2617" s="304">
        <v>2001</v>
      </c>
    </row>
    <row r="2618" spans="1:9" ht="13">
      <c r="A2618" s="430">
        <v>43276</v>
      </c>
      <c r="B2618" s="304">
        <v>1333</v>
      </c>
      <c r="C2618" s="302"/>
      <c r="D2618" s="304">
        <v>1339</v>
      </c>
      <c r="E2618" s="304">
        <v>1085</v>
      </c>
      <c r="F2618" s="304">
        <v>592</v>
      </c>
      <c r="G2618" s="430">
        <v>43277</v>
      </c>
      <c r="H2618" s="304">
        <v>1986</v>
      </c>
    </row>
    <row r="2619" spans="1:9" ht="13">
      <c r="A2619" s="430">
        <v>43277</v>
      </c>
      <c r="B2619" s="304">
        <v>1323</v>
      </c>
      <c r="C2619" s="302"/>
      <c r="D2619" s="304">
        <v>1321</v>
      </c>
      <c r="E2619" s="304">
        <v>1078</v>
      </c>
      <c r="F2619" s="304">
        <v>589</v>
      </c>
      <c r="G2619" s="430">
        <v>43278</v>
      </c>
      <c r="H2619" s="304">
        <v>1942</v>
      </c>
      <c r="I2619" s="437"/>
    </row>
    <row r="2620" spans="1:9" ht="13">
      <c r="A2620" s="430">
        <v>43278</v>
      </c>
      <c r="B2620" s="304">
        <v>1309</v>
      </c>
      <c r="C2620" s="302"/>
      <c r="D2620" s="304">
        <v>1324</v>
      </c>
      <c r="E2620" s="304">
        <v>1067</v>
      </c>
      <c r="F2620" s="304">
        <v>585</v>
      </c>
      <c r="G2620" s="430">
        <v>43279</v>
      </c>
      <c r="H2620" s="304">
        <v>2025</v>
      </c>
    </row>
    <row r="2621" spans="1:9" ht="13">
      <c r="A2621" s="430">
        <v>43279</v>
      </c>
      <c r="B2621" s="304">
        <v>1329</v>
      </c>
      <c r="C2621" s="302"/>
      <c r="D2621" s="304">
        <v>1331</v>
      </c>
      <c r="E2621" s="304">
        <v>1055</v>
      </c>
      <c r="F2621" s="304">
        <v>583</v>
      </c>
      <c r="G2621" s="430">
        <v>43280</v>
      </c>
      <c r="H2621" s="304">
        <v>2170</v>
      </c>
    </row>
    <row r="2622" spans="1:9" ht="13">
      <c r="A2622" s="430">
        <v>43280</v>
      </c>
      <c r="B2622" s="304">
        <v>1385</v>
      </c>
      <c r="C2622" s="302"/>
      <c r="D2622" s="304">
        <v>1336</v>
      </c>
      <c r="E2622" s="304">
        <v>1042</v>
      </c>
      <c r="F2622" s="304">
        <v>581</v>
      </c>
      <c r="G2622" s="430">
        <v>43283</v>
      </c>
      <c r="H2622" s="304">
        <v>2304</v>
      </c>
    </row>
    <row r="2623" spans="1:9" ht="13">
      <c r="A2623" s="430">
        <v>43283</v>
      </c>
      <c r="B2623" s="304">
        <v>1422</v>
      </c>
      <c r="C2623" s="302"/>
      <c r="D2623" s="304">
        <v>1338</v>
      </c>
      <c r="E2623" s="304">
        <v>1034</v>
      </c>
      <c r="F2623" s="304">
        <v>575</v>
      </c>
      <c r="G2623" s="430">
        <v>43284</v>
      </c>
      <c r="H2623" s="304">
        <v>2478</v>
      </c>
    </row>
    <row r="2624" spans="1:9" ht="13">
      <c r="A2624" s="430">
        <v>43284</v>
      </c>
      <c r="B2624" s="304">
        <v>1476</v>
      </c>
      <c r="C2624" s="302"/>
      <c r="D2624" s="304">
        <v>1336</v>
      </c>
      <c r="E2624" s="304">
        <v>1025</v>
      </c>
      <c r="F2624" s="304">
        <v>571</v>
      </c>
      <c r="G2624" s="430">
        <v>43285</v>
      </c>
      <c r="H2624" s="304">
        <v>2743</v>
      </c>
    </row>
    <row r="2625" spans="1:8" ht="13">
      <c r="A2625" s="430">
        <v>43285</v>
      </c>
      <c r="B2625" s="304">
        <v>1567</v>
      </c>
      <c r="C2625" s="302"/>
      <c r="D2625" s="304">
        <v>1334</v>
      </c>
      <c r="E2625" s="304">
        <v>1017</v>
      </c>
      <c r="F2625" s="304">
        <v>569</v>
      </c>
      <c r="G2625" s="430">
        <v>43286</v>
      </c>
      <c r="H2625" s="304">
        <v>3013</v>
      </c>
    </row>
    <row r="2626" spans="1:8" ht="13">
      <c r="A2626" s="430">
        <v>43286</v>
      </c>
      <c r="B2626" s="304">
        <v>1612</v>
      </c>
      <c r="C2626" s="302"/>
      <c r="D2626" s="304">
        <v>1339</v>
      </c>
      <c r="E2626" s="304">
        <v>1005</v>
      </c>
      <c r="F2626" s="304">
        <v>565</v>
      </c>
      <c r="G2626" s="430">
        <v>43287</v>
      </c>
      <c r="H2626" s="304">
        <v>3086</v>
      </c>
    </row>
    <row r="2627" spans="1:8" ht="13">
      <c r="A2627" s="430">
        <v>43287</v>
      </c>
      <c r="B2627" s="304">
        <v>1622</v>
      </c>
      <c r="C2627" s="302"/>
      <c r="D2627" s="304">
        <v>1347</v>
      </c>
      <c r="E2627" s="304">
        <v>999</v>
      </c>
      <c r="F2627" s="304">
        <v>563</v>
      </c>
      <c r="G2627" s="430">
        <v>43290</v>
      </c>
      <c r="H2627" s="304">
        <v>3016</v>
      </c>
    </row>
    <row r="2628" spans="1:8" ht="13">
      <c r="A2628" s="430">
        <v>43290</v>
      </c>
      <c r="B2628" s="304">
        <v>1609</v>
      </c>
      <c r="C2628" s="302"/>
      <c r="D2628" s="304">
        <v>1367</v>
      </c>
      <c r="E2628" s="304">
        <v>997</v>
      </c>
      <c r="F2628" s="304">
        <v>562</v>
      </c>
      <c r="G2628" s="430">
        <v>43291</v>
      </c>
      <c r="H2628" s="304">
        <v>2792</v>
      </c>
    </row>
    <row r="2629" spans="1:8" ht="13">
      <c r="A2629" s="430">
        <v>43291</v>
      </c>
      <c r="B2629" s="304">
        <v>1555</v>
      </c>
      <c r="C2629" s="302"/>
      <c r="D2629" s="304">
        <v>1431</v>
      </c>
      <c r="E2629" s="304">
        <v>994</v>
      </c>
      <c r="F2629" s="304">
        <v>560</v>
      </c>
      <c r="G2629" s="430">
        <v>43292</v>
      </c>
      <c r="H2629" s="304">
        <v>2793</v>
      </c>
    </row>
    <row r="2630" spans="1:8" ht="13">
      <c r="A2630" s="430">
        <v>43292</v>
      </c>
      <c r="B2630" s="304">
        <v>1586</v>
      </c>
      <c r="C2630" s="302"/>
      <c r="D2630" s="304">
        <v>1498</v>
      </c>
      <c r="E2630" s="304">
        <v>992</v>
      </c>
      <c r="F2630" s="304">
        <v>558</v>
      </c>
      <c r="G2630" s="430">
        <v>43293</v>
      </c>
      <c r="H2630" s="304">
        <v>3041</v>
      </c>
    </row>
    <row r="2631" spans="1:8" ht="13">
      <c r="A2631" s="430">
        <v>43293</v>
      </c>
      <c r="B2631" s="304">
        <v>1632</v>
      </c>
      <c r="C2631" s="302"/>
      <c r="D2631" s="304">
        <v>1517</v>
      </c>
      <c r="E2631" s="304">
        <v>994</v>
      </c>
      <c r="F2631" s="304">
        <v>558</v>
      </c>
      <c r="G2631" s="430">
        <v>43294</v>
      </c>
      <c r="H2631" s="304">
        <v>3156</v>
      </c>
    </row>
    <row r="2632" spans="1:8" ht="13">
      <c r="A2632" s="430">
        <v>43294</v>
      </c>
      <c r="B2632" s="304">
        <v>1666</v>
      </c>
      <c r="C2632" s="302"/>
      <c r="D2632" s="304">
        <v>1527</v>
      </c>
      <c r="E2632" s="304">
        <v>995</v>
      </c>
      <c r="F2632" s="304">
        <v>559</v>
      </c>
      <c r="G2632" s="430">
        <v>43297</v>
      </c>
      <c r="H2632" s="304">
        <v>3238</v>
      </c>
    </row>
    <row r="2633" spans="1:8" ht="13">
      <c r="A2633" s="430">
        <v>43297</v>
      </c>
      <c r="B2633" s="304">
        <v>1695</v>
      </c>
      <c r="C2633" s="302"/>
      <c r="D2633" s="304">
        <v>1529</v>
      </c>
      <c r="E2633" s="304">
        <v>998</v>
      </c>
      <c r="F2633" s="304">
        <v>559</v>
      </c>
      <c r="G2633" s="430">
        <v>43298</v>
      </c>
      <c r="H2633" s="304">
        <v>3335</v>
      </c>
    </row>
    <row r="2634" spans="1:8" ht="13">
      <c r="A2634" s="430">
        <v>43298</v>
      </c>
      <c r="B2634" s="304">
        <v>1721</v>
      </c>
      <c r="C2634" s="302"/>
      <c r="D2634" s="304">
        <v>1530</v>
      </c>
      <c r="E2634" s="304">
        <v>1003</v>
      </c>
      <c r="F2634" s="304">
        <v>561</v>
      </c>
      <c r="G2634" s="430">
        <v>43299</v>
      </c>
      <c r="H2634" s="304">
        <v>3230</v>
      </c>
    </row>
    <row r="2635" spans="1:8" ht="13">
      <c r="A2635" s="430">
        <v>43299</v>
      </c>
      <c r="B2635" s="304">
        <v>1688</v>
      </c>
      <c r="C2635" s="302"/>
      <c r="D2635" s="304">
        <v>1529</v>
      </c>
      <c r="E2635" s="304">
        <v>1008</v>
      </c>
      <c r="F2635" s="304">
        <v>561</v>
      </c>
      <c r="G2635" s="430">
        <v>43300</v>
      </c>
      <c r="H2635" s="304">
        <v>3130</v>
      </c>
    </row>
    <row r="2636" spans="1:8" ht="13">
      <c r="A2636" s="430">
        <v>43300</v>
      </c>
      <c r="B2636" s="304">
        <v>1657</v>
      </c>
      <c r="C2636" s="302"/>
      <c r="D2636" s="304">
        <v>1538</v>
      </c>
      <c r="E2636" s="304">
        <v>1016</v>
      </c>
      <c r="F2636" s="304">
        <v>561</v>
      </c>
      <c r="G2636" s="430">
        <v>43301</v>
      </c>
      <c r="H2636" s="304">
        <v>3205</v>
      </c>
    </row>
    <row r="2637" spans="1:8" ht="13">
      <c r="A2637" s="430">
        <v>43301</v>
      </c>
      <c r="B2637" s="304">
        <v>1689</v>
      </c>
      <c r="C2637" s="302"/>
      <c r="D2637" s="304">
        <v>1557</v>
      </c>
      <c r="E2637" s="304">
        <v>1023</v>
      </c>
      <c r="F2637" s="304">
        <v>560</v>
      </c>
      <c r="G2637" s="430">
        <v>43304</v>
      </c>
      <c r="H2637" s="304">
        <v>3304</v>
      </c>
    </row>
    <row r="2638" spans="1:8" ht="13">
      <c r="A2638" s="430">
        <v>43304</v>
      </c>
      <c r="B2638" s="304">
        <v>1718</v>
      </c>
      <c r="C2638" s="302"/>
      <c r="D2638" s="304">
        <v>1566</v>
      </c>
      <c r="E2638" s="304">
        <v>1028</v>
      </c>
      <c r="F2638" s="304">
        <v>560</v>
      </c>
      <c r="G2638" s="430">
        <v>43305</v>
      </c>
      <c r="H2638" s="304">
        <v>3461</v>
      </c>
    </row>
    <row r="2639" spans="1:8" ht="13">
      <c r="A2639" s="430">
        <v>43305</v>
      </c>
      <c r="B2639" s="304">
        <v>1774</v>
      </c>
      <c r="C2639" s="302"/>
      <c r="D2639" s="304">
        <v>1581</v>
      </c>
      <c r="E2639" s="304">
        <v>1030</v>
      </c>
      <c r="F2639" s="304">
        <v>559</v>
      </c>
      <c r="G2639" s="430">
        <v>43306</v>
      </c>
      <c r="H2639" s="304">
        <v>3462</v>
      </c>
    </row>
    <row r="2640" spans="1:8" ht="13">
      <c r="A2640" s="430">
        <v>43306</v>
      </c>
      <c r="B2640" s="304">
        <v>1772</v>
      </c>
      <c r="C2640" s="302"/>
      <c r="D2640" s="304">
        <v>1588</v>
      </c>
      <c r="E2640" s="304">
        <v>1033</v>
      </c>
      <c r="F2640" s="304">
        <v>556</v>
      </c>
      <c r="G2640" s="430">
        <v>43307</v>
      </c>
      <c r="H2640" s="304">
        <v>3303</v>
      </c>
    </row>
    <row r="2641" spans="1:8" ht="13">
      <c r="A2641" s="430">
        <v>43307</v>
      </c>
      <c r="B2641" s="304">
        <v>1708</v>
      </c>
      <c r="C2641" s="302"/>
      <c r="D2641" s="304">
        <v>1583</v>
      </c>
      <c r="E2641" s="304">
        <v>1034</v>
      </c>
      <c r="F2641" s="304">
        <v>554</v>
      </c>
      <c r="G2641" s="430">
        <v>43308</v>
      </c>
      <c r="H2641" s="304">
        <v>3197</v>
      </c>
    </row>
    <row r="2642" spans="1:8" ht="13">
      <c r="A2642" s="430">
        <v>43308</v>
      </c>
      <c r="B2642" s="304">
        <v>1676</v>
      </c>
      <c r="C2642" s="302"/>
      <c r="D2642" s="304">
        <v>1588</v>
      </c>
      <c r="E2642" s="304">
        <v>1035</v>
      </c>
      <c r="F2642" s="304">
        <v>553</v>
      </c>
      <c r="G2642" s="430">
        <v>43311</v>
      </c>
      <c r="H2642" s="304">
        <v>3280</v>
      </c>
    </row>
    <row r="2643" spans="1:8" ht="13">
      <c r="A2643" s="430">
        <v>43311</v>
      </c>
      <c r="B2643" s="304">
        <v>1703</v>
      </c>
      <c r="C2643" s="302"/>
      <c r="D2643" s="304">
        <v>1587</v>
      </c>
      <c r="E2643" s="304">
        <v>1035</v>
      </c>
      <c r="F2643" s="304">
        <v>551</v>
      </c>
      <c r="G2643" s="430">
        <v>43312</v>
      </c>
      <c r="H2643" s="304">
        <v>3471</v>
      </c>
    </row>
    <row r="2644" spans="1:8" ht="13">
      <c r="A2644" s="430">
        <v>43312</v>
      </c>
      <c r="B2644" s="304">
        <v>1747</v>
      </c>
      <c r="C2644" s="302"/>
      <c r="D2644" s="304">
        <v>1570</v>
      </c>
      <c r="E2644" s="304">
        <v>1035</v>
      </c>
      <c r="F2644" s="304">
        <v>549</v>
      </c>
      <c r="G2644" s="430">
        <v>43313</v>
      </c>
      <c r="H2644" s="304">
        <v>3515</v>
      </c>
    </row>
    <row r="2645" spans="1:8" ht="13">
      <c r="A2645" s="430">
        <v>43313</v>
      </c>
      <c r="B2645" s="304">
        <v>1760</v>
      </c>
      <c r="C2645" s="302"/>
      <c r="D2645" s="304">
        <v>1539</v>
      </c>
      <c r="E2645" s="304">
        <v>1036</v>
      </c>
      <c r="F2645" s="304">
        <v>547</v>
      </c>
      <c r="G2645" s="430">
        <v>43314</v>
      </c>
      <c r="H2645" s="304">
        <v>3534</v>
      </c>
    </row>
    <row r="2646" spans="1:8" ht="13">
      <c r="A2646" s="430">
        <v>43314</v>
      </c>
      <c r="B2646" s="304">
        <v>1756</v>
      </c>
      <c r="C2646" s="302"/>
      <c r="D2646" s="304">
        <v>1491</v>
      </c>
      <c r="E2646" s="304">
        <v>1032</v>
      </c>
      <c r="F2646" s="304">
        <v>544</v>
      </c>
      <c r="G2646" s="430">
        <v>43315</v>
      </c>
      <c r="H2646" s="304">
        <v>3632</v>
      </c>
    </row>
    <row r="2647" spans="1:8" ht="13">
      <c r="A2647" s="430">
        <v>43315</v>
      </c>
      <c r="B2647" s="304">
        <v>1773</v>
      </c>
      <c r="C2647" s="302"/>
      <c r="D2647" s="304">
        <v>1447</v>
      </c>
      <c r="E2647" s="304">
        <v>1030</v>
      </c>
      <c r="F2647" s="304">
        <v>543</v>
      </c>
      <c r="G2647" s="430">
        <v>43318</v>
      </c>
      <c r="H2647" s="304">
        <v>3654</v>
      </c>
    </row>
    <row r="2648" spans="1:8" ht="13">
      <c r="A2648" s="430">
        <v>43318</v>
      </c>
      <c r="B2648" s="304">
        <v>1773</v>
      </c>
      <c r="C2648" s="302"/>
      <c r="D2648" s="304">
        <v>1420</v>
      </c>
      <c r="E2648" s="304">
        <v>1030</v>
      </c>
      <c r="F2648" s="304">
        <v>542</v>
      </c>
      <c r="G2648" s="430">
        <v>43319</v>
      </c>
      <c r="H2648" s="304">
        <v>3550</v>
      </c>
    </row>
    <row r="2649" spans="1:8" ht="13">
      <c r="A2649" s="430">
        <v>43319</v>
      </c>
      <c r="B2649" s="304">
        <v>1732</v>
      </c>
      <c r="C2649" s="302"/>
      <c r="D2649" s="304">
        <v>1386</v>
      </c>
      <c r="E2649" s="304">
        <v>1032</v>
      </c>
      <c r="F2649" s="304">
        <v>541</v>
      </c>
      <c r="G2649" s="430">
        <v>43320</v>
      </c>
      <c r="H2649" s="304">
        <v>3483</v>
      </c>
    </row>
    <row r="2650" spans="1:8" ht="13">
      <c r="A2650" s="430">
        <v>43320</v>
      </c>
      <c r="B2650" s="304">
        <v>1704</v>
      </c>
      <c r="C2650" s="302"/>
      <c r="D2650" s="304">
        <v>1365</v>
      </c>
      <c r="E2650" s="304">
        <v>1035</v>
      </c>
      <c r="F2650" s="304">
        <v>541</v>
      </c>
      <c r="G2650" s="430">
        <v>43321</v>
      </c>
      <c r="H2650" s="304">
        <v>3472</v>
      </c>
    </row>
    <row r="2651" spans="1:8" ht="13">
      <c r="A2651" s="430">
        <v>43321</v>
      </c>
      <c r="B2651" s="304">
        <v>1694</v>
      </c>
      <c r="C2651" s="302"/>
      <c r="D2651" s="304">
        <v>1349</v>
      </c>
      <c r="E2651" s="304">
        <v>1036</v>
      </c>
      <c r="F2651" s="304">
        <v>543</v>
      </c>
      <c r="G2651" s="430">
        <v>43322</v>
      </c>
      <c r="H2651" s="304">
        <v>3480</v>
      </c>
    </row>
    <row r="2652" spans="1:8" ht="13">
      <c r="A2652" s="430">
        <v>43322</v>
      </c>
      <c r="B2652" s="304">
        <v>1691</v>
      </c>
      <c r="C2652" s="302"/>
      <c r="D2652" s="304">
        <v>1339</v>
      </c>
      <c r="E2652" s="304">
        <v>1039</v>
      </c>
      <c r="F2652" s="304">
        <v>542</v>
      </c>
      <c r="G2652" s="430">
        <v>43325</v>
      </c>
      <c r="H2652" s="304">
        <v>3536</v>
      </c>
    </row>
    <row r="2653" spans="1:8" ht="13">
      <c r="A2653" s="430">
        <v>43325</v>
      </c>
      <c r="B2653" s="304">
        <v>1709</v>
      </c>
      <c r="C2653" s="302"/>
      <c r="D2653" s="304">
        <v>1339</v>
      </c>
      <c r="E2653" s="304">
        <v>1040</v>
      </c>
      <c r="F2653" s="304">
        <v>543</v>
      </c>
      <c r="G2653" s="430">
        <v>43326</v>
      </c>
      <c r="H2653" s="304">
        <v>3587</v>
      </c>
    </row>
    <row r="2654" spans="1:8" ht="13">
      <c r="A2654" s="430">
        <v>43326</v>
      </c>
      <c r="B2654" s="304">
        <v>1725</v>
      </c>
      <c r="C2654" s="302"/>
      <c r="D2654" s="304">
        <v>1362</v>
      </c>
      <c r="E2654" s="304">
        <v>1042</v>
      </c>
      <c r="F2654" s="304">
        <v>543</v>
      </c>
      <c r="G2654" s="430">
        <v>43327</v>
      </c>
      <c r="H2654" s="304">
        <v>3560</v>
      </c>
    </row>
    <row r="2655" spans="1:8" ht="13">
      <c r="A2655" s="430">
        <v>43327</v>
      </c>
      <c r="B2655" s="304">
        <v>1727</v>
      </c>
      <c r="C2655" s="302"/>
      <c r="D2655" s="304">
        <v>1403</v>
      </c>
      <c r="E2655" s="304">
        <v>1045</v>
      </c>
      <c r="F2655" s="304">
        <v>543</v>
      </c>
      <c r="G2655" s="430">
        <v>43328</v>
      </c>
      <c r="H2655" s="304">
        <v>3476</v>
      </c>
    </row>
    <row r="2656" spans="1:8" ht="13">
      <c r="A2656" s="430">
        <v>43328</v>
      </c>
      <c r="B2656" s="304">
        <v>1720</v>
      </c>
      <c r="C2656" s="302"/>
      <c r="D2656" s="304">
        <v>1447</v>
      </c>
      <c r="E2656" s="304">
        <v>1050</v>
      </c>
      <c r="F2656" s="304">
        <v>544</v>
      </c>
      <c r="G2656" s="430">
        <v>43329</v>
      </c>
      <c r="H2656" s="304">
        <v>3454</v>
      </c>
    </row>
    <row r="2657" spans="1:8" ht="13">
      <c r="A2657" s="430">
        <v>43329</v>
      </c>
      <c r="B2657" s="304">
        <v>1723</v>
      </c>
      <c r="C2657" s="302"/>
      <c r="D2657" s="304">
        <v>1485</v>
      </c>
      <c r="E2657" s="304">
        <v>1056</v>
      </c>
      <c r="F2657" s="304">
        <v>545</v>
      </c>
      <c r="G2657" s="430">
        <v>43332</v>
      </c>
      <c r="H2657" s="304">
        <v>3424</v>
      </c>
    </row>
    <row r="2658" spans="1:8" ht="13">
      <c r="A2658" s="430">
        <v>43332</v>
      </c>
      <c r="B2658" s="304">
        <v>1727</v>
      </c>
      <c r="C2658" s="302"/>
      <c r="D2658" s="304">
        <v>1506</v>
      </c>
      <c r="E2658" s="304">
        <v>1062</v>
      </c>
      <c r="F2658" s="304">
        <v>543</v>
      </c>
      <c r="G2658" s="430">
        <v>43333</v>
      </c>
      <c r="H2658" s="304">
        <v>3426</v>
      </c>
    </row>
    <row r="2659" spans="1:8" ht="13">
      <c r="A2659" s="430">
        <v>43333</v>
      </c>
      <c r="B2659" s="304">
        <v>1736</v>
      </c>
      <c r="C2659" s="302"/>
      <c r="D2659" s="304">
        <v>1530</v>
      </c>
      <c r="E2659" s="304">
        <v>1069</v>
      </c>
      <c r="F2659" s="304">
        <v>543</v>
      </c>
      <c r="G2659" s="430">
        <v>43334</v>
      </c>
      <c r="H2659" s="304">
        <v>3371</v>
      </c>
    </row>
    <row r="2660" spans="1:8" ht="13">
      <c r="A2660" s="430">
        <v>43334</v>
      </c>
      <c r="B2660" s="304">
        <v>1735</v>
      </c>
      <c r="C2660" s="302"/>
      <c r="D2660" s="304">
        <v>1560</v>
      </c>
      <c r="E2660" s="304">
        <v>1078</v>
      </c>
      <c r="F2660" s="304">
        <v>548</v>
      </c>
      <c r="G2660" s="430">
        <v>43335</v>
      </c>
      <c r="H2660" s="304">
        <v>3232</v>
      </c>
    </row>
    <row r="2661" spans="1:8" ht="13">
      <c r="A2661" s="430">
        <v>43335</v>
      </c>
      <c r="B2661" s="304">
        <v>1709</v>
      </c>
      <c r="C2661" s="302"/>
      <c r="D2661" s="304">
        <v>1607</v>
      </c>
      <c r="E2661" s="304">
        <v>1087</v>
      </c>
      <c r="F2661" s="304">
        <v>547</v>
      </c>
      <c r="G2661" s="430">
        <v>43336</v>
      </c>
      <c r="H2661" s="304">
        <v>3164</v>
      </c>
    </row>
    <row r="2662" spans="1:8" ht="13">
      <c r="A2662" s="430">
        <v>43336</v>
      </c>
      <c r="B2662" s="304">
        <v>1697</v>
      </c>
      <c r="C2662" s="302"/>
      <c r="D2662" s="304">
        <v>1630</v>
      </c>
      <c r="E2662" s="304">
        <v>1095</v>
      </c>
      <c r="F2662" s="304">
        <v>551</v>
      </c>
      <c r="G2662" s="430">
        <v>43340</v>
      </c>
      <c r="H2662" s="304">
        <v>3088</v>
      </c>
    </row>
    <row r="2663" spans="1:8" ht="13">
      <c r="A2663" s="430">
        <v>43340</v>
      </c>
      <c r="B2663" s="304">
        <v>1684</v>
      </c>
      <c r="C2663" s="302"/>
      <c r="D2663" s="304">
        <v>1643</v>
      </c>
      <c r="E2663" s="304">
        <v>1110</v>
      </c>
      <c r="F2663" s="304">
        <v>554</v>
      </c>
      <c r="G2663" s="430">
        <v>43341</v>
      </c>
      <c r="H2663" s="304">
        <v>2994</v>
      </c>
    </row>
    <row r="2664" spans="1:8" ht="13">
      <c r="A2664" s="430">
        <v>43341</v>
      </c>
      <c r="B2664" s="304">
        <v>1661</v>
      </c>
      <c r="C2664" s="302"/>
      <c r="D2664" s="304">
        <v>1639</v>
      </c>
      <c r="E2664" s="304">
        <v>1121</v>
      </c>
      <c r="F2664" s="340">
        <v>556</v>
      </c>
      <c r="G2664" s="430">
        <v>43342</v>
      </c>
      <c r="H2664" s="304">
        <v>2826</v>
      </c>
    </row>
    <row r="2665" spans="1:8" ht="13">
      <c r="A2665" s="430">
        <v>43342</v>
      </c>
      <c r="B2665" s="304">
        <v>1614</v>
      </c>
      <c r="C2665" s="302"/>
      <c r="D2665" s="304">
        <v>1608</v>
      </c>
      <c r="E2665" s="304">
        <v>1128</v>
      </c>
      <c r="F2665" s="304">
        <v>559</v>
      </c>
      <c r="G2665" s="430">
        <v>43343</v>
      </c>
      <c r="H2665" s="304">
        <v>2732</v>
      </c>
    </row>
    <row r="2666" spans="1:8" ht="13">
      <c r="A2666" s="430">
        <v>43343</v>
      </c>
      <c r="B2666" s="304">
        <v>1579</v>
      </c>
      <c r="C2666" s="302"/>
      <c r="D2666" s="304">
        <v>1571</v>
      </c>
      <c r="E2666" s="304">
        <v>1132</v>
      </c>
      <c r="F2666" s="304">
        <v>562</v>
      </c>
      <c r="G2666" s="430">
        <v>43346</v>
      </c>
      <c r="H2666" s="304">
        <v>2672</v>
      </c>
    </row>
    <row r="2667" spans="1:8" ht="13">
      <c r="A2667" s="430">
        <v>43346</v>
      </c>
      <c r="B2667" s="304">
        <v>1557</v>
      </c>
      <c r="C2667" s="302"/>
      <c r="D2667" s="304">
        <v>1540</v>
      </c>
      <c r="E2667" s="304">
        <v>1133</v>
      </c>
      <c r="F2667" s="304">
        <v>563</v>
      </c>
      <c r="G2667" s="430">
        <v>43347</v>
      </c>
      <c r="H2667" s="304">
        <v>2535</v>
      </c>
    </row>
    <row r="2668" spans="1:8" ht="13">
      <c r="A2668" s="430">
        <v>43347</v>
      </c>
      <c r="B2668" s="304">
        <v>1513</v>
      </c>
      <c r="C2668" s="302"/>
      <c r="D2668" s="304">
        <v>1517</v>
      </c>
      <c r="E2668" s="304">
        <v>1135</v>
      </c>
      <c r="F2668" s="304">
        <v>564</v>
      </c>
      <c r="G2668" s="430">
        <v>43348</v>
      </c>
      <c r="H2668" s="304">
        <v>2410</v>
      </c>
    </row>
    <row r="2669" spans="1:8" ht="13">
      <c r="A2669" s="430">
        <v>43348</v>
      </c>
      <c r="B2669" s="304">
        <v>1477</v>
      </c>
      <c r="C2669" s="302"/>
      <c r="D2669" s="304">
        <v>1504</v>
      </c>
      <c r="E2669" s="304">
        <v>1135</v>
      </c>
      <c r="F2669" s="304">
        <v>565</v>
      </c>
      <c r="G2669" s="430">
        <v>43349</v>
      </c>
      <c r="H2669" s="304">
        <v>2424</v>
      </c>
    </row>
    <row r="2670" spans="1:8" ht="13">
      <c r="A2670" s="430">
        <v>43349</v>
      </c>
      <c r="B2670" s="304">
        <v>1484</v>
      </c>
      <c r="C2670" s="302"/>
      <c r="D2670" s="304">
        <v>1516</v>
      </c>
      <c r="E2670" s="304">
        <v>1135</v>
      </c>
      <c r="F2670" s="304">
        <v>565</v>
      </c>
      <c r="G2670" s="430">
        <v>43350</v>
      </c>
      <c r="H2670" s="304">
        <v>2411</v>
      </c>
    </row>
    <row r="2671" spans="1:8" ht="13">
      <c r="A2671" s="430">
        <v>43350</v>
      </c>
      <c r="B2671" s="304">
        <v>1490</v>
      </c>
      <c r="C2671" s="302"/>
      <c r="D2671" s="304">
        <v>1528</v>
      </c>
      <c r="E2671" s="304">
        <v>1134</v>
      </c>
      <c r="F2671" s="304">
        <v>568</v>
      </c>
      <c r="G2671" s="430">
        <v>43353</v>
      </c>
      <c r="H2671" s="304">
        <v>2363</v>
      </c>
    </row>
    <row r="2672" spans="1:8" ht="13">
      <c r="A2672" s="430">
        <v>43353</v>
      </c>
      <c r="B2672" s="304">
        <v>1482</v>
      </c>
      <c r="C2672" s="302"/>
      <c r="D2672" s="304">
        <v>1544</v>
      </c>
      <c r="E2672" s="304">
        <v>1136</v>
      </c>
      <c r="F2672" s="304">
        <v>569</v>
      </c>
      <c r="G2672" s="430">
        <v>43354</v>
      </c>
      <c r="H2672" s="304">
        <v>2191</v>
      </c>
    </row>
    <row r="2673" spans="1:8" ht="13">
      <c r="A2673" s="430">
        <v>43354</v>
      </c>
      <c r="B2673" s="304">
        <v>1439</v>
      </c>
      <c r="C2673" s="302"/>
      <c r="D2673" s="304">
        <v>1556</v>
      </c>
      <c r="E2673" s="304">
        <v>1135</v>
      </c>
      <c r="F2673" s="304">
        <v>572</v>
      </c>
      <c r="G2673" s="430">
        <v>43355</v>
      </c>
      <c r="H2673" s="304">
        <v>2074</v>
      </c>
    </row>
    <row r="2674" spans="1:8" ht="13">
      <c r="A2674" s="430">
        <v>43355</v>
      </c>
      <c r="B2674" s="304">
        <v>1411</v>
      </c>
      <c r="C2674" s="302"/>
      <c r="D2674" s="304">
        <v>1550</v>
      </c>
      <c r="E2674" s="304">
        <v>1134</v>
      </c>
      <c r="F2674" s="304">
        <v>576</v>
      </c>
      <c r="G2674" s="430">
        <v>43356</v>
      </c>
      <c r="H2674" s="304">
        <v>1980</v>
      </c>
    </row>
    <row r="2675" spans="1:8" ht="13">
      <c r="A2675" s="430">
        <v>43356</v>
      </c>
      <c r="B2675" s="304">
        <v>1382</v>
      </c>
      <c r="C2675" s="302"/>
      <c r="D2675" s="304">
        <v>1534</v>
      </c>
      <c r="E2675" s="304">
        <v>1132</v>
      </c>
      <c r="F2675" s="304">
        <v>581</v>
      </c>
      <c r="G2675" s="430">
        <v>43357</v>
      </c>
      <c r="H2675" s="304">
        <v>1900</v>
      </c>
    </row>
    <row r="2676" spans="1:8" ht="13">
      <c r="A2676" s="430">
        <v>43357</v>
      </c>
      <c r="B2676" s="304">
        <v>1366</v>
      </c>
      <c r="C2676" s="302"/>
      <c r="D2676" s="304">
        <v>1523</v>
      </c>
      <c r="E2676" s="304">
        <v>1134</v>
      </c>
      <c r="F2676" s="304">
        <v>588</v>
      </c>
      <c r="G2676" s="430">
        <v>43360</v>
      </c>
      <c r="H2676" s="304">
        <v>1853</v>
      </c>
    </row>
    <row r="2677" spans="1:8" ht="13">
      <c r="A2677" s="430">
        <v>43360</v>
      </c>
      <c r="B2677" s="304">
        <v>1357</v>
      </c>
      <c r="C2677" s="302"/>
      <c r="D2677" s="304">
        <v>1518</v>
      </c>
      <c r="E2677" s="304">
        <v>1138</v>
      </c>
      <c r="F2677" s="304">
        <v>596</v>
      </c>
      <c r="G2677" s="430">
        <v>43361</v>
      </c>
      <c r="H2677" s="304">
        <v>1826</v>
      </c>
    </row>
    <row r="2678" spans="1:8" ht="13">
      <c r="A2678" s="430">
        <v>43361</v>
      </c>
      <c r="B2678" s="304">
        <v>1356</v>
      </c>
      <c r="C2678" s="302"/>
      <c r="D2678" s="304">
        <v>1525</v>
      </c>
      <c r="E2678" s="304">
        <v>1151</v>
      </c>
      <c r="F2678" s="304">
        <v>600</v>
      </c>
      <c r="G2678" s="430">
        <v>43362</v>
      </c>
      <c r="H2678" s="304">
        <v>1850</v>
      </c>
    </row>
    <row r="2679" spans="1:8" ht="13">
      <c r="A2679" s="430">
        <v>43362</v>
      </c>
      <c r="B2679" s="304">
        <v>1373</v>
      </c>
      <c r="C2679" s="302"/>
      <c r="D2679" s="304">
        <v>1530</v>
      </c>
      <c r="E2679" s="304">
        <v>1159</v>
      </c>
      <c r="F2679" s="304">
        <v>604</v>
      </c>
      <c r="G2679" s="430">
        <v>43363</v>
      </c>
      <c r="H2679" s="304">
        <v>1838</v>
      </c>
    </row>
    <row r="2680" spans="1:8" ht="13">
      <c r="A2680" s="430">
        <v>43363</v>
      </c>
      <c r="B2680" s="304">
        <v>1396</v>
      </c>
      <c r="C2680" s="302"/>
      <c r="D2680" s="304">
        <v>1557</v>
      </c>
      <c r="E2680" s="304">
        <v>1169</v>
      </c>
      <c r="F2680" s="304">
        <v>612</v>
      </c>
      <c r="G2680" s="430">
        <v>43364</v>
      </c>
      <c r="H2680" s="304">
        <v>1840</v>
      </c>
    </row>
    <row r="2681" spans="1:8" ht="13">
      <c r="A2681" s="430">
        <v>43364</v>
      </c>
      <c r="B2681" s="304">
        <v>1413</v>
      </c>
      <c r="C2681" s="302"/>
      <c r="D2681" s="304">
        <v>1586</v>
      </c>
      <c r="E2681" s="304">
        <v>1175</v>
      </c>
      <c r="F2681" s="304">
        <v>617</v>
      </c>
      <c r="G2681" s="430">
        <v>43367</v>
      </c>
      <c r="H2681" s="304">
        <v>1864</v>
      </c>
    </row>
    <row r="2682" spans="1:8" ht="13">
      <c r="A2682" s="430">
        <v>43367</v>
      </c>
      <c r="B2682" s="304">
        <v>1434</v>
      </c>
      <c r="C2682" s="302"/>
      <c r="D2682" s="304">
        <v>1609</v>
      </c>
      <c r="E2682" s="304">
        <v>1185</v>
      </c>
      <c r="F2682" s="304">
        <v>622</v>
      </c>
      <c r="G2682" s="430">
        <v>43368</v>
      </c>
      <c r="H2682" s="304">
        <v>1868</v>
      </c>
    </row>
    <row r="2683" spans="1:8" ht="13">
      <c r="A2683" s="430">
        <v>43368</v>
      </c>
      <c r="B2683" s="304">
        <v>1450</v>
      </c>
      <c r="C2683" s="302"/>
      <c r="D2683" s="304">
        <v>1639</v>
      </c>
      <c r="E2683" s="304">
        <v>1190</v>
      </c>
      <c r="F2683" s="304">
        <v>622</v>
      </c>
      <c r="G2683" s="430">
        <v>43369</v>
      </c>
      <c r="H2683" s="304">
        <v>1910</v>
      </c>
    </row>
    <row r="2684" spans="1:8" ht="13">
      <c r="A2684" s="430">
        <v>43369</v>
      </c>
      <c r="B2684" s="304">
        <v>1503</v>
      </c>
      <c r="C2684" s="302"/>
      <c r="D2684" s="304">
        <v>1677</v>
      </c>
      <c r="E2684" s="304">
        <v>1194</v>
      </c>
      <c r="F2684" s="304">
        <v>626</v>
      </c>
      <c r="G2684" s="430">
        <v>43370</v>
      </c>
      <c r="H2684" s="304">
        <v>1949</v>
      </c>
    </row>
    <row r="2685" spans="1:8" ht="13">
      <c r="A2685" s="430">
        <v>43370</v>
      </c>
      <c r="B2685" s="304">
        <v>1524</v>
      </c>
      <c r="C2685" s="302"/>
      <c r="D2685" s="304">
        <v>1689</v>
      </c>
      <c r="E2685" s="304">
        <v>1195</v>
      </c>
      <c r="F2685" s="304">
        <v>627</v>
      </c>
      <c r="G2685" s="430">
        <v>43371</v>
      </c>
      <c r="H2685" s="304">
        <v>2000</v>
      </c>
    </row>
    <row r="2686" spans="1:8" ht="13">
      <c r="A2686" s="430">
        <v>43371</v>
      </c>
      <c r="B2686" s="304">
        <v>1540</v>
      </c>
      <c r="C2686" s="302"/>
      <c r="D2686" s="304">
        <v>1695</v>
      </c>
      <c r="E2686" s="304">
        <v>1194</v>
      </c>
      <c r="F2686" s="304">
        <v>629</v>
      </c>
      <c r="G2686" s="430">
        <v>43374</v>
      </c>
      <c r="H2686" s="304">
        <v>2061</v>
      </c>
    </row>
    <row r="2687" spans="1:8" ht="13">
      <c r="A2687" s="430">
        <v>43374</v>
      </c>
      <c r="B2687" s="304">
        <v>1555</v>
      </c>
      <c r="C2687" s="302"/>
      <c r="D2687" s="304">
        <v>1692</v>
      </c>
      <c r="E2687" s="304">
        <v>1193</v>
      </c>
      <c r="F2687" s="304">
        <v>630</v>
      </c>
      <c r="G2687" s="430">
        <v>43375</v>
      </c>
      <c r="H2687" s="304">
        <v>2148</v>
      </c>
    </row>
    <row r="2688" spans="1:8" ht="13">
      <c r="A2688" s="430">
        <v>43375</v>
      </c>
      <c r="B2688" s="304">
        <v>1570</v>
      </c>
      <c r="C2688" s="302"/>
      <c r="D2688" s="304">
        <v>1678</v>
      </c>
      <c r="E2688" s="304">
        <v>1189</v>
      </c>
      <c r="F2688" s="304">
        <v>631</v>
      </c>
      <c r="G2688" s="430">
        <v>43376</v>
      </c>
      <c r="H2688" s="304">
        <v>2199</v>
      </c>
    </row>
    <row r="2689" spans="1:8" ht="13">
      <c r="A2689" s="430">
        <v>43376</v>
      </c>
      <c r="B2689" s="304">
        <v>1574</v>
      </c>
      <c r="C2689" s="302"/>
      <c r="D2689" s="304">
        <v>1679</v>
      </c>
      <c r="E2689" s="304">
        <v>1190</v>
      </c>
      <c r="F2689" s="304">
        <v>633</v>
      </c>
      <c r="G2689" s="430">
        <v>43377</v>
      </c>
      <c r="H2689" s="304">
        <v>2148</v>
      </c>
    </row>
    <row r="2690" spans="1:8" ht="13">
      <c r="A2690" s="430">
        <v>43377</v>
      </c>
      <c r="B2690" s="304">
        <v>1554</v>
      </c>
      <c r="C2690" s="302"/>
      <c r="D2690" s="304">
        <v>1706</v>
      </c>
      <c r="E2690" s="304">
        <v>1192</v>
      </c>
      <c r="F2690" s="304">
        <v>634</v>
      </c>
      <c r="G2690" s="430">
        <v>43378</v>
      </c>
      <c r="H2690" s="304">
        <v>2081</v>
      </c>
    </row>
    <row r="2691" spans="1:8" ht="13">
      <c r="A2691" s="430">
        <v>43378</v>
      </c>
      <c r="B2691" s="304">
        <v>1536</v>
      </c>
      <c r="C2691" s="302"/>
      <c r="D2691" s="304">
        <v>1727</v>
      </c>
      <c r="E2691" s="304">
        <v>1197</v>
      </c>
      <c r="F2691" s="304">
        <v>637</v>
      </c>
      <c r="G2691" s="430">
        <v>43381</v>
      </c>
      <c r="H2691" s="304">
        <v>2042</v>
      </c>
    </row>
    <row r="2692" spans="1:8" ht="13">
      <c r="A2692" s="430">
        <v>43381</v>
      </c>
      <c r="B2692" s="304">
        <v>1530</v>
      </c>
      <c r="C2692" s="302"/>
      <c r="D2692" s="304">
        <v>1749</v>
      </c>
      <c r="E2692" s="304">
        <v>1201</v>
      </c>
      <c r="F2692" s="304">
        <v>639</v>
      </c>
      <c r="G2692" s="430">
        <v>43382</v>
      </c>
      <c r="H2692" s="304">
        <v>1961</v>
      </c>
    </row>
    <row r="2693" spans="1:8" ht="13">
      <c r="A2693" s="430">
        <v>43382</v>
      </c>
      <c r="B2693" s="304">
        <v>1503</v>
      </c>
      <c r="C2693" s="302"/>
      <c r="D2693" s="304">
        <v>1747</v>
      </c>
      <c r="E2693" s="304">
        <v>1203</v>
      </c>
      <c r="F2693" s="304">
        <v>643</v>
      </c>
      <c r="G2693" s="430">
        <v>43383</v>
      </c>
      <c r="H2693" s="304">
        <v>1949</v>
      </c>
    </row>
    <row r="2694" spans="1:8" ht="13">
      <c r="A2694" s="430">
        <v>43383</v>
      </c>
      <c r="B2694" s="304">
        <v>1493</v>
      </c>
      <c r="C2694" s="302"/>
      <c r="D2694" s="304">
        <v>1749</v>
      </c>
      <c r="E2694" s="304">
        <v>1205</v>
      </c>
      <c r="F2694" s="304">
        <v>647</v>
      </c>
      <c r="G2694" s="430">
        <v>43384</v>
      </c>
      <c r="H2694" s="304">
        <v>2005</v>
      </c>
    </row>
    <row r="2695" spans="1:8" ht="13">
      <c r="A2695" s="430">
        <v>43384</v>
      </c>
      <c r="B2695" s="304">
        <v>1515</v>
      </c>
      <c r="C2695" s="302"/>
      <c r="D2695" s="304">
        <v>1763</v>
      </c>
      <c r="E2695" s="304">
        <v>1207</v>
      </c>
      <c r="F2695" s="304">
        <v>652</v>
      </c>
      <c r="G2695" s="430">
        <v>43385</v>
      </c>
      <c r="H2695" s="304">
        <v>2169</v>
      </c>
    </row>
    <row r="2696" spans="1:8" ht="13">
      <c r="A2696" s="430">
        <v>43385</v>
      </c>
      <c r="B2696" s="304">
        <v>1579</v>
      </c>
      <c r="C2696" s="302"/>
      <c r="D2696" s="304">
        <v>1775</v>
      </c>
      <c r="E2696" s="304">
        <v>1204</v>
      </c>
      <c r="F2696" s="304">
        <v>657</v>
      </c>
      <c r="G2696" s="430">
        <v>43388</v>
      </c>
      <c r="H2696" s="304">
        <v>2189</v>
      </c>
    </row>
    <row r="2697" spans="1:8" ht="13">
      <c r="A2697" s="430">
        <v>43388</v>
      </c>
      <c r="B2697" s="304">
        <v>1584</v>
      </c>
      <c r="C2697" s="302"/>
      <c r="D2697" s="304">
        <v>1779</v>
      </c>
      <c r="E2697" s="304">
        <v>1200</v>
      </c>
      <c r="F2697" s="304">
        <v>661</v>
      </c>
      <c r="G2697" s="430">
        <v>43389</v>
      </c>
      <c r="H2697" s="304">
        <v>2164</v>
      </c>
    </row>
    <row r="2698" spans="1:8" ht="13">
      <c r="A2698" s="430">
        <v>43389</v>
      </c>
      <c r="B2698" s="304">
        <v>1578</v>
      </c>
      <c r="C2698" s="302"/>
      <c r="D2698" s="304">
        <v>1793</v>
      </c>
      <c r="E2698" s="304">
        <v>1196</v>
      </c>
      <c r="F2698" s="304">
        <v>663</v>
      </c>
      <c r="G2698" s="430">
        <v>43390</v>
      </c>
      <c r="H2698" s="304">
        <v>2106</v>
      </c>
    </row>
    <row r="2699" spans="1:8" ht="13">
      <c r="A2699" s="430">
        <v>43390</v>
      </c>
      <c r="B2699" s="304">
        <v>1554</v>
      </c>
      <c r="C2699" s="302"/>
      <c r="D2699" s="304">
        <v>1796</v>
      </c>
      <c r="E2699" s="304">
        <v>1192</v>
      </c>
      <c r="F2699" s="304">
        <v>665</v>
      </c>
      <c r="G2699" s="430">
        <v>43391</v>
      </c>
      <c r="H2699" s="304">
        <v>2176</v>
      </c>
    </row>
    <row r="2700" spans="1:8" ht="13">
      <c r="A2700" s="430">
        <v>43391</v>
      </c>
      <c r="B2700" s="304">
        <v>1565</v>
      </c>
      <c r="C2700" s="302"/>
      <c r="D2700" s="304">
        <v>1789</v>
      </c>
      <c r="E2700" s="304">
        <v>1181</v>
      </c>
      <c r="F2700" s="304">
        <v>668</v>
      </c>
      <c r="G2700" s="430">
        <v>43392</v>
      </c>
      <c r="H2700" s="304">
        <v>2230</v>
      </c>
    </row>
    <row r="2701" spans="1:8" ht="13">
      <c r="A2701" s="430">
        <v>43392</v>
      </c>
      <c r="B2701" s="304">
        <v>1576</v>
      </c>
      <c r="C2701" s="302"/>
      <c r="D2701" s="304">
        <v>1775</v>
      </c>
      <c r="E2701" s="304">
        <v>1170</v>
      </c>
      <c r="F2701" s="304">
        <v>670</v>
      </c>
      <c r="G2701" s="430">
        <v>43395</v>
      </c>
      <c r="H2701" s="303">
        <v>2296</v>
      </c>
    </row>
    <row r="2702" spans="1:8" ht="13">
      <c r="A2702" s="430">
        <v>43395</v>
      </c>
      <c r="B2702" s="303">
        <v>1579</v>
      </c>
      <c r="C2702" s="302"/>
      <c r="D2702" s="303">
        <v>1756</v>
      </c>
      <c r="E2702" s="303">
        <v>1163</v>
      </c>
      <c r="F2702" s="303">
        <v>671</v>
      </c>
      <c r="G2702" s="430">
        <v>43396</v>
      </c>
      <c r="H2702" s="303">
        <v>2363</v>
      </c>
    </row>
    <row r="2703" spans="1:8" ht="13">
      <c r="A2703" s="430">
        <v>43396</v>
      </c>
      <c r="B2703" s="303">
        <v>1577</v>
      </c>
      <c r="C2703" s="302"/>
      <c r="D2703" s="303">
        <v>1715</v>
      </c>
      <c r="E2703" s="303">
        <v>1156</v>
      </c>
      <c r="F2703" s="303">
        <v>673</v>
      </c>
      <c r="G2703" s="430">
        <v>43397</v>
      </c>
      <c r="H2703" s="303">
        <v>2388</v>
      </c>
    </row>
    <row r="2704" spans="1:8" ht="13">
      <c r="A2704" s="430">
        <v>43397</v>
      </c>
      <c r="B2704" s="303">
        <v>1546</v>
      </c>
      <c r="C2704" s="302"/>
      <c r="D2704" s="303">
        <v>1669</v>
      </c>
      <c r="E2704" s="303">
        <v>1144</v>
      </c>
      <c r="F2704" s="303">
        <v>675</v>
      </c>
      <c r="G2704" s="430">
        <v>43398</v>
      </c>
      <c r="H2704" s="303">
        <v>2353</v>
      </c>
    </row>
    <row r="2705" spans="1:8" ht="13">
      <c r="A2705" s="430">
        <v>43398</v>
      </c>
      <c r="B2705" s="303">
        <v>1516</v>
      </c>
      <c r="C2705" s="302"/>
      <c r="D2705" s="303">
        <v>1622</v>
      </c>
      <c r="E2705" s="303">
        <v>1132</v>
      </c>
      <c r="F2705" s="303">
        <v>676</v>
      </c>
      <c r="G2705" s="430">
        <v>43399</v>
      </c>
      <c r="H2705" s="303">
        <v>2526</v>
      </c>
    </row>
    <row r="2706" spans="1:8" ht="13">
      <c r="A2706" s="430">
        <v>43399</v>
      </c>
      <c r="B2706" s="303">
        <v>1519</v>
      </c>
      <c r="C2706" s="302"/>
      <c r="D2706" s="303">
        <v>1583</v>
      </c>
      <c r="E2706" s="303">
        <v>1117</v>
      </c>
      <c r="F2706" s="303">
        <v>675</v>
      </c>
      <c r="G2706" s="430">
        <v>43402</v>
      </c>
      <c r="H2706" s="303">
        <v>2607</v>
      </c>
    </row>
    <row r="2707" spans="1:8" ht="13">
      <c r="A2707" s="430">
        <v>43402</v>
      </c>
      <c r="B2707" s="303">
        <v>1522</v>
      </c>
      <c r="C2707" s="302"/>
      <c r="D2707" s="303">
        <v>1556</v>
      </c>
      <c r="E2707" s="303">
        <v>1106</v>
      </c>
      <c r="F2707" s="303">
        <v>675</v>
      </c>
      <c r="G2707" s="430">
        <v>43403</v>
      </c>
      <c r="H2707" s="303">
        <v>2630</v>
      </c>
    </row>
    <row r="2708" spans="1:8" ht="13">
      <c r="A2708" s="430">
        <v>43403</v>
      </c>
      <c r="B2708" s="303">
        <v>1513</v>
      </c>
      <c r="C2708" s="302"/>
      <c r="D2708" s="303">
        <v>1530</v>
      </c>
      <c r="E2708" s="303">
        <v>1087</v>
      </c>
      <c r="F2708" s="303">
        <v>675</v>
      </c>
      <c r="G2708" s="430">
        <v>43404</v>
      </c>
      <c r="H2708" s="303">
        <v>2596</v>
      </c>
    </row>
    <row r="2709" spans="1:8" ht="13">
      <c r="A2709" s="430">
        <v>43404</v>
      </c>
      <c r="B2709" s="303">
        <v>1490</v>
      </c>
      <c r="C2709" s="302"/>
      <c r="D2709" s="303">
        <v>1524</v>
      </c>
      <c r="E2709" s="303">
        <v>1073</v>
      </c>
      <c r="F2709" s="303">
        <v>671</v>
      </c>
      <c r="G2709" s="430">
        <v>43405</v>
      </c>
      <c r="H2709" s="303">
        <v>2530</v>
      </c>
    </row>
    <row r="2710" spans="1:8" ht="13">
      <c r="A2710" s="430">
        <v>43405</v>
      </c>
      <c r="B2710" s="303">
        <v>1470</v>
      </c>
      <c r="C2710" s="302"/>
      <c r="D2710" s="303">
        <v>1526</v>
      </c>
      <c r="E2710" s="303">
        <v>1061</v>
      </c>
      <c r="F2710" s="303">
        <v>668</v>
      </c>
      <c r="G2710" s="430">
        <v>43406</v>
      </c>
      <c r="H2710" s="303">
        <v>2502</v>
      </c>
    </row>
    <row r="2711" spans="1:8" ht="13">
      <c r="A2711" s="430">
        <v>43406</v>
      </c>
      <c r="B2711" s="303">
        <v>1457</v>
      </c>
      <c r="C2711" s="302"/>
      <c r="D2711" s="303">
        <v>1530</v>
      </c>
      <c r="E2711" s="303">
        <v>1051</v>
      </c>
      <c r="F2711" s="303">
        <v>666</v>
      </c>
      <c r="G2711" s="430">
        <v>43409</v>
      </c>
      <c r="H2711" s="303">
        <v>2397</v>
      </c>
    </row>
    <row r="2712" spans="1:8" ht="13">
      <c r="A2712" s="430">
        <v>43409</v>
      </c>
      <c r="B2712" s="303">
        <v>1428</v>
      </c>
      <c r="C2712" s="302"/>
      <c r="D2712" s="303">
        <v>1531</v>
      </c>
      <c r="E2712" s="303">
        <v>1041</v>
      </c>
      <c r="F2712" s="303">
        <v>665</v>
      </c>
      <c r="G2712" s="430">
        <v>43410</v>
      </c>
      <c r="H2712" s="303">
        <v>2296</v>
      </c>
    </row>
    <row r="2713" spans="1:8" ht="13">
      <c r="A2713" s="430">
        <v>43410</v>
      </c>
      <c r="B2713" s="303">
        <v>1395</v>
      </c>
      <c r="C2713" s="302"/>
      <c r="D2713" s="303">
        <v>1528</v>
      </c>
      <c r="E2713" s="303">
        <v>1033</v>
      </c>
      <c r="F2713" s="303">
        <v>663</v>
      </c>
      <c r="G2713" s="430">
        <v>43411</v>
      </c>
      <c r="H2713" s="303">
        <v>1968</v>
      </c>
    </row>
    <row r="2714" spans="1:8" ht="13">
      <c r="A2714" s="430">
        <v>43411</v>
      </c>
      <c r="B2714" s="303">
        <v>1304</v>
      </c>
      <c r="C2714" s="302"/>
      <c r="D2714" s="303">
        <v>1511</v>
      </c>
      <c r="E2714" s="303">
        <v>1021</v>
      </c>
      <c r="F2714" s="303">
        <v>660</v>
      </c>
      <c r="G2714" s="430">
        <v>43412</v>
      </c>
      <c r="H2714" s="303">
        <v>1747</v>
      </c>
    </row>
    <row r="2715" spans="1:8" ht="13">
      <c r="A2715" s="430">
        <v>43412</v>
      </c>
      <c r="B2715" s="303">
        <v>1231</v>
      </c>
      <c r="C2715" s="302"/>
      <c r="D2715" s="303">
        <v>1496</v>
      </c>
      <c r="E2715" s="303">
        <v>1013</v>
      </c>
      <c r="F2715" s="303">
        <v>658</v>
      </c>
      <c r="G2715" s="430">
        <v>43413</v>
      </c>
      <c r="H2715" s="303">
        <v>1461</v>
      </c>
    </row>
    <row r="2716" spans="1:8" ht="13">
      <c r="A2716" s="430">
        <v>43413</v>
      </c>
      <c r="B2716" s="303">
        <v>1147</v>
      </c>
      <c r="C2716" s="302"/>
      <c r="D2716" s="303">
        <v>1495</v>
      </c>
      <c r="E2716" s="303">
        <v>1003</v>
      </c>
      <c r="F2716" s="303">
        <v>656</v>
      </c>
      <c r="G2716" s="430">
        <v>43416</v>
      </c>
      <c r="H2716" s="303">
        <v>1398</v>
      </c>
    </row>
    <row r="2717" spans="1:8" ht="13">
      <c r="A2717" s="430">
        <v>43416</v>
      </c>
      <c r="B2717" s="303">
        <v>1125</v>
      </c>
      <c r="C2717" s="302"/>
      <c r="D2717" s="303">
        <v>1496</v>
      </c>
      <c r="E2717" s="303">
        <v>994</v>
      </c>
      <c r="F2717" s="303">
        <v>654</v>
      </c>
      <c r="G2717" s="430">
        <v>43417</v>
      </c>
      <c r="H2717" s="454">
        <v>1153</v>
      </c>
    </row>
    <row r="2718" spans="1:8" ht="13">
      <c r="A2718" s="430">
        <v>43417</v>
      </c>
      <c r="B2718" s="454">
        <v>1064</v>
      </c>
      <c r="C2718" s="302"/>
      <c r="D2718" s="454">
        <v>1498</v>
      </c>
      <c r="E2718" s="454">
        <v>986</v>
      </c>
      <c r="F2718" s="454">
        <v>653</v>
      </c>
      <c r="G2718" s="430">
        <v>43418</v>
      </c>
      <c r="H2718" s="454">
        <v>940</v>
      </c>
    </row>
    <row r="2719" spans="1:8" ht="13">
      <c r="A2719" s="430">
        <v>43418</v>
      </c>
      <c r="B2719" s="454">
        <v>1009</v>
      </c>
      <c r="C2719" s="302"/>
      <c r="D2719" s="454">
        <v>1484</v>
      </c>
      <c r="E2719" s="454">
        <v>982</v>
      </c>
      <c r="F2719" s="454">
        <v>652</v>
      </c>
      <c r="G2719" s="430">
        <v>43419</v>
      </c>
      <c r="H2719" s="454">
        <v>1007</v>
      </c>
    </row>
    <row r="2720" spans="1:8" ht="13">
      <c r="A2720" s="430">
        <v>43419</v>
      </c>
      <c r="B2720" s="454">
        <v>1020</v>
      </c>
      <c r="C2720" s="302"/>
      <c r="D2720" s="454">
        <v>1466</v>
      </c>
      <c r="E2720" s="454">
        <v>970</v>
      </c>
      <c r="F2720" s="454">
        <v>649</v>
      </c>
      <c r="G2720" s="430">
        <v>43420</v>
      </c>
      <c r="H2720" s="454">
        <v>1057</v>
      </c>
    </row>
    <row r="2721" spans="1:8" ht="13">
      <c r="A2721" s="430">
        <v>43420</v>
      </c>
      <c r="B2721" s="454">
        <v>1031</v>
      </c>
      <c r="C2721" s="302"/>
      <c r="D2721" s="454">
        <v>1453</v>
      </c>
      <c r="E2721" s="454">
        <v>969</v>
      </c>
      <c r="F2721" s="454">
        <v>646</v>
      </c>
      <c r="G2721" s="430">
        <v>43423</v>
      </c>
      <c r="H2721" s="454">
        <v>1050</v>
      </c>
    </row>
    <row r="2722" spans="1:8" ht="13">
      <c r="A2722" s="430">
        <v>43423</v>
      </c>
      <c r="B2722" s="454">
        <v>1023</v>
      </c>
      <c r="C2722" s="302"/>
      <c r="D2722" s="454">
        <v>1437</v>
      </c>
      <c r="E2722" s="454">
        <v>964</v>
      </c>
      <c r="F2722" s="454">
        <v>645</v>
      </c>
    </row>
  </sheetData>
  <phoneticPr fontId="6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2">
    <tabColor theme="1" tint="0.14999847407452621"/>
  </sheetPr>
  <dimension ref="A4:C6"/>
  <sheetViews>
    <sheetView workbookViewId="0">
      <selection activeCell="A7" sqref="A7"/>
    </sheetView>
  </sheetViews>
  <sheetFormatPr defaultRowHeight="12.5"/>
  <cols>
    <col min="2" max="2" width="13.453125" customWidth="1"/>
  </cols>
  <sheetData>
    <row r="4" spans="1:3">
      <c r="A4" t="s">
        <v>275</v>
      </c>
    </row>
    <row r="5" spans="1:3">
      <c r="A5" t="s">
        <v>271</v>
      </c>
      <c r="C5" t="s">
        <v>272</v>
      </c>
    </row>
    <row r="6" spans="1:3">
      <c r="A6" t="s">
        <v>274</v>
      </c>
      <c r="C6" t="s">
        <v>273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9">
    <tabColor rgb="FFFF0000"/>
  </sheetPr>
  <dimension ref="A1:E184"/>
  <sheetViews>
    <sheetView topLeftCell="A157" workbookViewId="0">
      <selection activeCell="B109" sqref="B109"/>
    </sheetView>
  </sheetViews>
  <sheetFormatPr defaultRowHeight="12.5"/>
  <cols>
    <col min="1" max="1" width="9.81640625" style="40" customWidth="1"/>
    <col min="2" max="2" width="11.1796875" customWidth="1"/>
  </cols>
  <sheetData>
    <row r="1" spans="1:4" ht="17.5">
      <c r="A1" s="41" t="s">
        <v>63</v>
      </c>
    </row>
    <row r="5" spans="1:4">
      <c r="B5" s="39" t="s">
        <v>12</v>
      </c>
      <c r="C5" s="39" t="s">
        <v>13</v>
      </c>
    </row>
    <row r="6" spans="1:4">
      <c r="A6" s="43">
        <v>36161</v>
      </c>
      <c r="B6" s="44">
        <v>2388.5</v>
      </c>
      <c r="C6" s="44">
        <v>2430.5</v>
      </c>
    </row>
    <row r="7" spans="1:4" ht="13">
      <c r="A7" s="43">
        <v>36192</v>
      </c>
      <c r="B7" s="44">
        <v>2237</v>
      </c>
      <c r="C7" s="44">
        <v>2164.5</v>
      </c>
      <c r="D7" s="34">
        <f t="shared" ref="D7:D49" si="0">(B7+C7)/(B6+C6)-1</f>
        <v>-8.6636231583316015E-2</v>
      </c>
    </row>
    <row r="8" spans="1:4" ht="13">
      <c r="A8" s="43">
        <v>36220</v>
      </c>
      <c r="B8" s="44">
        <v>2589.8000000000002</v>
      </c>
      <c r="C8" s="44">
        <v>2514.4</v>
      </c>
      <c r="D8" s="34">
        <f t="shared" si="0"/>
        <v>0.15965011927751926</v>
      </c>
    </row>
    <row r="9" spans="1:4" ht="13">
      <c r="A9" s="43">
        <v>36251</v>
      </c>
      <c r="B9" s="44">
        <v>2407</v>
      </c>
      <c r="C9" s="44">
        <v>2267</v>
      </c>
      <c r="D9" s="34">
        <f t="shared" si="0"/>
        <v>-8.42835312095922E-2</v>
      </c>
    </row>
    <row r="10" spans="1:4" ht="13">
      <c r="A10" s="43">
        <v>36281</v>
      </c>
      <c r="B10" s="44">
        <v>2647.25</v>
      </c>
      <c r="C10" s="44">
        <v>2404.5</v>
      </c>
      <c r="D10" s="34">
        <f t="shared" si="0"/>
        <v>8.0819426615318823E-2</v>
      </c>
    </row>
    <row r="11" spans="1:4" ht="13">
      <c r="A11" s="43">
        <v>36312</v>
      </c>
      <c r="B11" s="44">
        <v>2308.4</v>
      </c>
      <c r="C11" s="44">
        <v>2194</v>
      </c>
      <c r="D11" s="34">
        <f t="shared" si="0"/>
        <v>-0.10874449448211021</v>
      </c>
    </row>
    <row r="12" spans="1:4" ht="13">
      <c r="A12" s="43">
        <v>36342</v>
      </c>
      <c r="B12" s="44">
        <v>2443.25</v>
      </c>
      <c r="C12" s="44">
        <v>2417</v>
      </c>
      <c r="D12" s="34">
        <f t="shared" si="0"/>
        <v>7.9479832977967346E-2</v>
      </c>
    </row>
    <row r="13" spans="1:4" ht="13">
      <c r="A13" s="43">
        <v>36373</v>
      </c>
      <c r="B13" s="44">
        <v>2837.8</v>
      </c>
      <c r="C13" s="44">
        <v>2701.8</v>
      </c>
      <c r="D13" s="34">
        <f t="shared" si="0"/>
        <v>0.1397767604547091</v>
      </c>
    </row>
    <row r="14" spans="1:4" ht="13">
      <c r="A14" s="43">
        <v>36404</v>
      </c>
      <c r="B14" s="44">
        <v>3521.75</v>
      </c>
      <c r="C14" s="44">
        <v>3242.75</v>
      </c>
      <c r="D14" s="34">
        <f t="shared" si="0"/>
        <v>0.22111704816232214</v>
      </c>
    </row>
    <row r="15" spans="1:4" ht="13">
      <c r="A15" s="43">
        <v>36434</v>
      </c>
      <c r="B15" s="44">
        <v>4422</v>
      </c>
      <c r="C15" s="44">
        <v>4052.5</v>
      </c>
      <c r="D15" s="34">
        <f t="shared" si="0"/>
        <v>0.25279030231354871</v>
      </c>
    </row>
    <row r="16" spans="1:4" ht="13">
      <c r="A16" s="43">
        <v>36465</v>
      </c>
      <c r="B16" s="44">
        <v>4339.6000000000004</v>
      </c>
      <c r="C16" s="44">
        <v>4234.8</v>
      </c>
      <c r="D16" s="34">
        <f t="shared" si="0"/>
        <v>1.1788306094755008E-2</v>
      </c>
    </row>
    <row r="17" spans="1:4" ht="13">
      <c r="A17" s="43">
        <v>36495</v>
      </c>
      <c r="B17" s="44">
        <v>4637.5</v>
      </c>
      <c r="C17" s="44">
        <v>4399.5</v>
      </c>
      <c r="D17" s="34">
        <f t="shared" si="0"/>
        <v>5.395129688374678E-2</v>
      </c>
    </row>
    <row r="18" spans="1:4" ht="13">
      <c r="A18" s="43">
        <v>36526</v>
      </c>
      <c r="B18" s="44">
        <v>4382.3999999999996</v>
      </c>
      <c r="C18" s="44">
        <v>4105.2</v>
      </c>
      <c r="D18" s="34">
        <f t="shared" si="0"/>
        <v>-6.0794511452915923E-2</v>
      </c>
    </row>
    <row r="19" spans="1:4" ht="13">
      <c r="A19" s="43">
        <v>36557</v>
      </c>
      <c r="B19" s="44">
        <v>4672.75</v>
      </c>
      <c r="C19" s="44">
        <v>4494</v>
      </c>
      <c r="D19" s="34">
        <f t="shared" si="0"/>
        <v>8.0016730288892113E-2</v>
      </c>
    </row>
    <row r="20" spans="1:4" ht="13">
      <c r="A20" s="43">
        <v>36586</v>
      </c>
      <c r="B20" s="44">
        <v>5349.25</v>
      </c>
      <c r="C20" s="44">
        <v>5295.25</v>
      </c>
      <c r="D20" s="34">
        <f t="shared" si="0"/>
        <v>0.16120762538522371</v>
      </c>
    </row>
    <row r="21" spans="1:4" ht="13">
      <c r="A21" s="43">
        <v>36617</v>
      </c>
      <c r="B21" s="44">
        <v>5286.25</v>
      </c>
      <c r="C21" s="44">
        <v>5563.25</v>
      </c>
      <c r="D21" s="34">
        <f t="shared" si="0"/>
        <v>1.9258772135844815E-2</v>
      </c>
    </row>
    <row r="22" spans="1:4" ht="13">
      <c r="A22" s="43">
        <v>36647</v>
      </c>
      <c r="B22" s="44">
        <v>4885.8</v>
      </c>
      <c r="C22" s="44">
        <v>5093.8</v>
      </c>
      <c r="D22" s="34">
        <f t="shared" si="0"/>
        <v>-8.0178810083413987E-2</v>
      </c>
    </row>
    <row r="23" spans="1:4" ht="13">
      <c r="A23" s="43">
        <v>36678</v>
      </c>
      <c r="B23" s="44">
        <v>4957</v>
      </c>
      <c r="C23" s="44">
        <v>4824.25</v>
      </c>
      <c r="D23" s="34">
        <f t="shared" si="0"/>
        <v>-1.9875546114072717E-2</v>
      </c>
    </row>
    <row r="24" spans="1:4" ht="13">
      <c r="A24" s="43">
        <v>36708</v>
      </c>
      <c r="B24" s="44">
        <v>5241.8</v>
      </c>
      <c r="C24" s="44">
        <v>5023.8</v>
      </c>
      <c r="D24" s="34">
        <f t="shared" si="0"/>
        <v>4.951821086261976E-2</v>
      </c>
    </row>
    <row r="25" spans="1:4" ht="13">
      <c r="A25" s="43">
        <v>36739</v>
      </c>
      <c r="B25" s="44">
        <v>5375.25</v>
      </c>
      <c r="C25" s="44">
        <v>5166.25</v>
      </c>
      <c r="D25" s="34">
        <f t="shared" si="0"/>
        <v>2.6876168952618462E-2</v>
      </c>
    </row>
    <row r="26" spans="1:4" ht="13">
      <c r="A26" s="43">
        <v>36770</v>
      </c>
      <c r="B26" s="44">
        <v>5495.25</v>
      </c>
      <c r="C26" s="44">
        <v>5417</v>
      </c>
      <c r="D26" s="34">
        <f t="shared" si="0"/>
        <v>3.517051652990566E-2</v>
      </c>
    </row>
    <row r="27" spans="1:4" ht="13">
      <c r="A27" s="43">
        <v>36800</v>
      </c>
      <c r="B27" s="44">
        <v>5947.4</v>
      </c>
      <c r="C27" s="44">
        <v>5640.8</v>
      </c>
      <c r="D27" s="34">
        <f t="shared" si="0"/>
        <v>6.1944145341245038E-2</v>
      </c>
    </row>
    <row r="28" spans="1:4" ht="13">
      <c r="A28" s="43">
        <v>36831</v>
      </c>
      <c r="B28" s="44">
        <v>6032.25</v>
      </c>
      <c r="C28" s="44">
        <v>6092.75</v>
      </c>
      <c r="D28" s="34">
        <f t="shared" si="0"/>
        <v>4.6322983724823352E-2</v>
      </c>
    </row>
    <row r="29" spans="1:4" ht="13">
      <c r="A29" s="43">
        <v>36861</v>
      </c>
      <c r="B29" s="44">
        <v>5536.5</v>
      </c>
      <c r="C29" s="44">
        <v>5365</v>
      </c>
      <c r="D29" s="34">
        <f t="shared" si="0"/>
        <v>-0.10090721649484535</v>
      </c>
    </row>
    <row r="30" spans="1:4" ht="13">
      <c r="A30" s="43">
        <v>36892</v>
      </c>
      <c r="B30" s="44">
        <v>5087</v>
      </c>
      <c r="C30" s="44">
        <v>4909</v>
      </c>
      <c r="D30" s="34">
        <f t="shared" si="0"/>
        <v>-8.3061963949915163E-2</v>
      </c>
    </row>
    <row r="31" spans="1:4" ht="13">
      <c r="A31" s="43">
        <v>36923</v>
      </c>
      <c r="B31" s="44">
        <v>4506.25</v>
      </c>
      <c r="C31" s="44">
        <v>4389.5</v>
      </c>
      <c r="D31" s="34">
        <f t="shared" si="0"/>
        <v>-0.11006902761104442</v>
      </c>
    </row>
    <row r="32" spans="1:4" ht="13">
      <c r="A32" s="43">
        <v>36951</v>
      </c>
      <c r="B32" s="44">
        <v>4284.75</v>
      </c>
      <c r="C32" s="44">
        <v>4516.25</v>
      </c>
      <c r="D32" s="34">
        <f t="shared" si="0"/>
        <v>-1.0651153640783506E-2</v>
      </c>
    </row>
    <row r="33" spans="1:4" ht="13">
      <c r="A33" s="43">
        <v>36982</v>
      </c>
      <c r="B33" s="44">
        <v>4172.3999999999996</v>
      </c>
      <c r="C33" s="44">
        <v>4309.6000000000004</v>
      </c>
      <c r="D33" s="34">
        <f t="shared" si="0"/>
        <v>-3.6245881149869374E-2</v>
      </c>
    </row>
    <row r="34" spans="1:4" ht="13">
      <c r="A34" s="43">
        <v>37012</v>
      </c>
      <c r="B34" s="44">
        <v>4416</v>
      </c>
      <c r="C34" s="44">
        <v>4232</v>
      </c>
      <c r="D34" s="34">
        <f t="shared" si="0"/>
        <v>1.9570855930205244E-2</v>
      </c>
    </row>
    <row r="35" spans="1:4" ht="13">
      <c r="A35" s="43">
        <v>37043</v>
      </c>
      <c r="B35" s="44">
        <v>4342</v>
      </c>
      <c r="C35" s="44">
        <v>4168.25</v>
      </c>
      <c r="D35" s="34">
        <f t="shared" si="0"/>
        <v>-1.5928538390379332E-2</v>
      </c>
    </row>
    <row r="36" spans="1:4" ht="13">
      <c r="A36" s="43">
        <v>37073</v>
      </c>
      <c r="B36" s="44">
        <v>3605.4</v>
      </c>
      <c r="C36" s="44">
        <v>3381.2</v>
      </c>
      <c r="D36" s="34">
        <f t="shared" si="0"/>
        <v>-0.17903704356511263</v>
      </c>
    </row>
    <row r="37" spans="1:4" ht="13">
      <c r="A37" s="43">
        <v>37104</v>
      </c>
      <c r="B37" s="44">
        <v>2880.75</v>
      </c>
      <c r="C37" s="44">
        <v>2689</v>
      </c>
      <c r="D37" s="34">
        <f t="shared" si="0"/>
        <v>-0.20279535110067848</v>
      </c>
    </row>
    <row r="38" spans="1:4" ht="13">
      <c r="A38" s="43">
        <v>37135</v>
      </c>
      <c r="B38" s="44">
        <v>2806.5</v>
      </c>
      <c r="C38" s="44">
        <v>2576.25</v>
      </c>
      <c r="D38" s="34">
        <f t="shared" si="0"/>
        <v>-3.3574217873333589E-2</v>
      </c>
    </row>
    <row r="39" spans="1:4" ht="13">
      <c r="A39" s="43">
        <v>37165</v>
      </c>
      <c r="B39" s="44">
        <v>2821</v>
      </c>
      <c r="C39" s="44">
        <v>2549.4</v>
      </c>
      <c r="D39" s="34">
        <f t="shared" si="0"/>
        <v>-2.2943662625981576E-3</v>
      </c>
    </row>
    <row r="40" spans="1:4" ht="13">
      <c r="A40" s="43">
        <v>37196</v>
      </c>
      <c r="B40" s="44">
        <v>2706</v>
      </c>
      <c r="C40" s="44">
        <v>2448.25</v>
      </c>
      <c r="D40" s="34">
        <f t="shared" si="0"/>
        <v>-4.0248398629524784E-2</v>
      </c>
    </row>
    <row r="41" spans="1:4" ht="13">
      <c r="A41" s="43">
        <v>37226</v>
      </c>
      <c r="B41" s="44">
        <v>2733</v>
      </c>
      <c r="C41" s="44">
        <v>2439.1999999999998</v>
      </c>
      <c r="D41" s="34">
        <f t="shared" si="0"/>
        <v>3.4825629335013542E-3</v>
      </c>
    </row>
    <row r="42" spans="1:4" ht="13">
      <c r="A42" s="43">
        <v>37257</v>
      </c>
      <c r="B42" s="44">
        <f>AVERAGE('Weekly capesize'!B6:B9)</f>
        <v>2986</v>
      </c>
      <c r="C42" s="44">
        <f>AVERAGE('Weekly capesize'!C6:C9)</f>
        <v>2492.5</v>
      </c>
      <c r="D42" s="34">
        <f t="shared" si="0"/>
        <v>5.9220447778508323E-2</v>
      </c>
    </row>
    <row r="43" spans="1:4" ht="13">
      <c r="A43" s="43">
        <v>37288</v>
      </c>
      <c r="B43" s="44">
        <f>AVERAGE('Weekly capesize'!B10:B13)</f>
        <v>3075.25</v>
      </c>
      <c r="C43" s="44">
        <f>AVERAGE('Weekly capesize'!C10:C13)</f>
        <v>2810.25</v>
      </c>
      <c r="D43" s="34">
        <f t="shared" si="0"/>
        <v>7.429040795838282E-2</v>
      </c>
    </row>
    <row r="44" spans="1:4" ht="13">
      <c r="A44" s="43">
        <v>37316</v>
      </c>
      <c r="B44" s="44">
        <f>AVERAGE('Weekly capesize'!B14:B17)</f>
        <v>3329.5</v>
      </c>
      <c r="C44" s="44">
        <f>AVERAGE('Weekly capesize'!C14:C17)</f>
        <v>3371.75</v>
      </c>
      <c r="D44" s="34">
        <f t="shared" si="0"/>
        <v>0.13860334720924294</v>
      </c>
    </row>
    <row r="45" spans="1:4" ht="13">
      <c r="A45" s="43">
        <v>37347</v>
      </c>
      <c r="B45" s="44">
        <f>AVERAGE('Weekly capesize'!B18:B22)</f>
        <v>3281</v>
      </c>
      <c r="C45" s="44">
        <f>AVERAGE('Weekly capesize'!C18:C22)</f>
        <v>3350.6</v>
      </c>
      <c r="D45" s="34">
        <f t="shared" si="0"/>
        <v>-1.0393583286700148E-2</v>
      </c>
    </row>
    <row r="46" spans="1:4" ht="13">
      <c r="A46" s="43">
        <v>37377</v>
      </c>
      <c r="B46" s="44">
        <f>AVERAGE('Weekly capesize'!B23:B26)</f>
        <v>3033.75</v>
      </c>
      <c r="C46" s="44">
        <f>AVERAGE('Weekly capesize'!C23:C26)</f>
        <v>3030.75</v>
      </c>
      <c r="D46" s="34">
        <f t="shared" si="0"/>
        <v>-8.5514807889498834E-2</v>
      </c>
    </row>
    <row r="47" spans="1:4" ht="13">
      <c r="A47" s="43">
        <v>37408</v>
      </c>
      <c r="B47" s="44">
        <f>AVERAGE('Weekly capesize'!B27:B30)</f>
        <v>3157.75</v>
      </c>
      <c r="C47" s="44">
        <f>AVERAGE('Weekly capesize'!C27:C30)</f>
        <v>3008.75</v>
      </c>
      <c r="D47" s="34">
        <f t="shared" si="0"/>
        <v>1.6819193668068166E-2</v>
      </c>
    </row>
    <row r="48" spans="1:4" ht="13">
      <c r="A48" s="43">
        <v>37438</v>
      </c>
      <c r="B48" s="44">
        <f>AVERAGE('Weekly capesize'!B31:B35)</f>
        <v>3145.6</v>
      </c>
      <c r="C48" s="44">
        <f>AVERAGE('Weekly capesize'!C31:C35)</f>
        <v>2848.4</v>
      </c>
      <c r="D48" s="34">
        <f t="shared" si="0"/>
        <v>-2.7973729019703186E-2</v>
      </c>
    </row>
    <row r="49" spans="1:4" ht="13">
      <c r="A49" s="43">
        <v>37469</v>
      </c>
      <c r="B49" s="44">
        <f>AVERAGE('Weekly capesize'!B36:B39)</f>
        <v>3239.25</v>
      </c>
      <c r="C49" s="44">
        <f>AVERAGE('Weekly capesize'!C36:C39)</f>
        <v>2913</v>
      </c>
      <c r="D49" s="34">
        <f t="shared" si="0"/>
        <v>2.6401401401401348E-2</v>
      </c>
    </row>
    <row r="50" spans="1:4" ht="13">
      <c r="A50" s="43">
        <v>37500</v>
      </c>
      <c r="B50" s="44">
        <f>AVERAGE('Weekly capesize'!B40:B44)</f>
        <v>4036</v>
      </c>
      <c r="C50" s="44">
        <f>AVERAGE('Weekly capesize'!C40:C44)</f>
        <v>3506.4</v>
      </c>
      <c r="D50" s="34">
        <f t="shared" ref="D50:D69" si="1">(B50+C50)/(B49+C49)-1</f>
        <v>0.22595798285180213</v>
      </c>
    </row>
    <row r="51" spans="1:4" ht="13">
      <c r="A51" s="43">
        <v>37530</v>
      </c>
      <c r="B51" s="44">
        <f>AVERAGE('Weekly capesize'!B45:B48)</f>
        <v>4408</v>
      </c>
      <c r="C51" s="44">
        <f>AVERAGE('Weekly capesize'!C45:C48)</f>
        <v>4275</v>
      </c>
      <c r="D51" s="34">
        <f t="shared" si="1"/>
        <v>0.15122507424692411</v>
      </c>
    </row>
    <row r="52" spans="1:4" ht="13">
      <c r="A52" s="43">
        <v>37561</v>
      </c>
      <c r="B52" s="44">
        <f>AVERAGE('Weekly capesize'!B49:B52)</f>
        <v>4614</v>
      </c>
      <c r="C52" s="44">
        <f>AVERAGE('Weekly capesize'!C49:C50)</f>
        <v>4436.5</v>
      </c>
      <c r="D52" s="34">
        <f t="shared" si="1"/>
        <v>4.2324081538638758E-2</v>
      </c>
    </row>
    <row r="53" spans="1:4" ht="13">
      <c r="A53" s="43">
        <v>37591</v>
      </c>
      <c r="B53" s="44">
        <f>AVERAGE('Weekly capesize'!B53:B57)</f>
        <v>5739</v>
      </c>
      <c r="C53" s="44">
        <f>AVERAGE('Weekly capesize'!C53:C57)</f>
        <v>5030.2</v>
      </c>
      <c r="D53" s="34">
        <f t="shared" si="1"/>
        <v>0.18990111043588764</v>
      </c>
    </row>
    <row r="54" spans="1:4" ht="13">
      <c r="A54" s="43">
        <v>37622</v>
      </c>
      <c r="B54" s="44">
        <f>AVERAGE('Weekly capesize'!B58:B61)</f>
        <v>5704</v>
      </c>
      <c r="C54" s="44">
        <f>AVERAGE('Weekly capesize'!C58:C61)</f>
        <v>5223.5</v>
      </c>
      <c r="D54" s="34">
        <f t="shared" si="1"/>
        <v>1.4699327712364818E-2</v>
      </c>
    </row>
    <row r="55" spans="1:4" ht="13">
      <c r="A55" s="43">
        <v>37653</v>
      </c>
      <c r="B55" s="44">
        <f>AVERAGE('Weekly capesize'!B62:B65)</f>
        <v>5637</v>
      </c>
      <c r="C55" s="44">
        <f>AVERAGE('Weekly capesize'!C62:C65)</f>
        <v>5212</v>
      </c>
      <c r="D55" s="34">
        <f t="shared" si="1"/>
        <v>-7.1837108213222978E-3</v>
      </c>
    </row>
    <row r="56" spans="1:4" ht="13">
      <c r="A56" s="43">
        <v>37681</v>
      </c>
      <c r="B56" s="44">
        <f>AVERAGE('Weekly capesize'!B66:B70)</f>
        <v>6245</v>
      </c>
      <c r="C56" s="44">
        <f>AVERAGE('Weekly capesize'!C66:C70)</f>
        <v>5784.6</v>
      </c>
      <c r="D56" s="34">
        <f t="shared" si="1"/>
        <v>0.10882108950133662</v>
      </c>
    </row>
    <row r="57" spans="1:4" ht="13">
      <c r="A57" s="43">
        <v>37712</v>
      </c>
      <c r="B57" s="44">
        <f>AVERAGE('Weekly capesize'!B71:B74)</f>
        <v>6617.25</v>
      </c>
      <c r="C57" s="44">
        <f>AVERAGE('Weekly capesize'!C71:C74)</f>
        <v>6012.5</v>
      </c>
      <c r="D57" s="34">
        <f t="shared" si="1"/>
        <v>4.9889439382855505E-2</v>
      </c>
    </row>
    <row r="58" spans="1:4" ht="13">
      <c r="A58" s="43">
        <v>37742</v>
      </c>
      <c r="B58" s="44">
        <f>AVERAGE('Weekly capesize'!B75:B78)</f>
        <v>7171.75</v>
      </c>
      <c r="C58" s="44">
        <f>AVERAGE('Weekly capesize'!C75:C78)</f>
        <v>6495</v>
      </c>
      <c r="D58" s="34">
        <f t="shared" si="1"/>
        <v>8.2107721847225701E-2</v>
      </c>
    </row>
    <row r="59" spans="1:4" ht="13">
      <c r="A59" s="43">
        <v>37773</v>
      </c>
      <c r="B59" s="44">
        <f>AVERAGE('Weekly capesize'!B79:B83)</f>
        <v>6994.6</v>
      </c>
      <c r="C59" s="44">
        <f>AVERAGE('Weekly capesize'!C79:C83)</f>
        <v>6432.4</v>
      </c>
      <c r="D59" s="34">
        <f t="shared" si="1"/>
        <v>-1.7542575959902718E-2</v>
      </c>
    </row>
    <row r="60" spans="1:4" ht="13">
      <c r="A60" s="43">
        <v>37803</v>
      </c>
      <c r="B60" s="44">
        <f>AVERAGE('Weekly capesize'!B84:B87)</f>
        <v>7052.75</v>
      </c>
      <c r="C60" s="44">
        <f>AVERAGE('Weekly capesize'!C84:C87)</f>
        <v>6250.25</v>
      </c>
      <c r="D60" s="34">
        <f t="shared" si="1"/>
        <v>-9.2351232591048049E-3</v>
      </c>
    </row>
    <row r="61" spans="1:4" ht="13">
      <c r="A61" s="43">
        <v>37834</v>
      </c>
      <c r="B61" s="44">
        <f>AVERAGE('Weekly capesize'!B88:B91)</f>
        <v>8109.75</v>
      </c>
      <c r="C61" s="44">
        <f>AVERAGE('Weekly capesize'!C88:C91)</f>
        <v>6617.25</v>
      </c>
      <c r="D61" s="34">
        <f t="shared" si="1"/>
        <v>0.10704352401713901</v>
      </c>
    </row>
    <row r="62" spans="1:4" ht="13">
      <c r="A62" s="43">
        <v>37865</v>
      </c>
      <c r="B62" s="44">
        <f>AVERAGE('Weekly capesize'!B92:B96)</f>
        <v>8599</v>
      </c>
      <c r="C62" s="44">
        <f>AVERAGE('Weekly capesize'!C92:C96)</f>
        <v>7474.2</v>
      </c>
      <c r="D62" s="34">
        <f t="shared" si="1"/>
        <v>9.1410334759285616E-2</v>
      </c>
    </row>
    <row r="63" spans="1:4" ht="13">
      <c r="A63" s="43">
        <v>37895</v>
      </c>
      <c r="B63" s="44">
        <f>AVERAGE('Weekly capesize'!B97:B100)</f>
        <v>13342.25</v>
      </c>
      <c r="C63" s="44">
        <f>AVERAGE('Weekly capesize'!C97:C100)</f>
        <v>14149.75</v>
      </c>
      <c r="D63" s="34">
        <f t="shared" si="1"/>
        <v>0.71042480651021567</v>
      </c>
    </row>
    <row r="64" spans="1:4" ht="13">
      <c r="A64" s="43">
        <v>37926</v>
      </c>
      <c r="B64" s="44">
        <f>AVERAGE('Weekly capesize'!B101:B104)</f>
        <v>13633</v>
      </c>
      <c r="C64" s="44">
        <f>AVERAGE('Weekly capesize'!C101:C104)</f>
        <v>14229.25</v>
      </c>
      <c r="D64" s="34">
        <f t="shared" si="1"/>
        <v>1.346755419758483E-2</v>
      </c>
    </row>
    <row r="65" spans="1:4" ht="13">
      <c r="A65" s="43">
        <v>37956</v>
      </c>
      <c r="B65" s="44">
        <f>AVERAGE('Weekly capesize'!B105:B109)</f>
        <v>14515</v>
      </c>
      <c r="C65" s="44">
        <f>AVERAGE('Weekly capesize'!C105:C109)</f>
        <v>14721.2</v>
      </c>
      <c r="D65" s="34">
        <f t="shared" si="1"/>
        <v>4.9312241473678631E-2</v>
      </c>
    </row>
    <row r="66" spans="1:4" ht="13">
      <c r="A66" s="43">
        <v>37987</v>
      </c>
      <c r="B66" s="44">
        <f>AVERAGE('Weekly capesize'!B110:B113)</f>
        <v>17055.75</v>
      </c>
      <c r="C66" s="44">
        <f>AVERAGE('Weekly capesize'!C110:C113)</f>
        <v>16085.5</v>
      </c>
      <c r="D66" s="34">
        <f t="shared" si="1"/>
        <v>0.13356900007524919</v>
      </c>
    </row>
    <row r="67" spans="1:4" ht="13">
      <c r="A67" s="43">
        <v>38018</v>
      </c>
      <c r="B67" s="44">
        <f>AVERAGE('Weekly capesize'!B114:B117)</f>
        <v>17349.75</v>
      </c>
      <c r="C67" s="44">
        <f>AVERAGE('Weekly capesize'!C114:C117)</f>
        <v>15185.25</v>
      </c>
      <c r="D67" s="34">
        <f t="shared" si="1"/>
        <v>-1.8292912910647607E-2</v>
      </c>
    </row>
    <row r="68" spans="1:4" ht="13">
      <c r="A68" s="43">
        <v>38047</v>
      </c>
      <c r="B68" s="44">
        <f>AVERAGE('Weekly capesize'!B118:B122)</f>
        <v>15111</v>
      </c>
      <c r="C68" s="44">
        <f>AVERAGE('Weekly capesize'!C118:C122)</f>
        <v>12785.2</v>
      </c>
      <c r="D68" s="34">
        <f t="shared" si="1"/>
        <v>-0.14257876133394798</v>
      </c>
    </row>
    <row r="69" spans="1:4" ht="13">
      <c r="A69" s="43">
        <v>38078</v>
      </c>
      <c r="B69" s="45">
        <f>AVERAGE('Weekly capesize'!B123:B127)</f>
        <v>13314</v>
      </c>
      <c r="C69" s="45">
        <f>AVERAGE('Weekly capesize'!C123:C126)</f>
        <v>10687.5</v>
      </c>
      <c r="D69" s="34">
        <f t="shared" si="1"/>
        <v>-0.1396139976054086</v>
      </c>
    </row>
    <row r="70" spans="1:4" ht="13">
      <c r="A70" s="43">
        <v>38108</v>
      </c>
      <c r="B70" s="45">
        <f>AVERAGE('Weekly capesize'!B127:B131)</f>
        <v>11009.4</v>
      </c>
      <c r="C70" s="45">
        <f>AVERAGE('Weekly capesize'!C127:C131)</f>
        <v>8748.7999999999993</v>
      </c>
      <c r="D70" s="34">
        <f t="shared" ref="D70:D75" si="2">(B70+C70)/(B69+C69)-1</f>
        <v>-0.1767931170968482</v>
      </c>
    </row>
    <row r="71" spans="1:4" ht="13">
      <c r="A71" s="43">
        <v>38139</v>
      </c>
      <c r="B71" s="45">
        <f>AVERAGE('Weekly capesize'!B132:B135)</f>
        <v>9151.75</v>
      </c>
      <c r="C71" s="45">
        <f>AVERAGE('Weekly capesize'!C132:C135)</f>
        <v>8587</v>
      </c>
      <c r="D71" s="34">
        <f t="shared" si="2"/>
        <v>-0.1022081971029748</v>
      </c>
    </row>
    <row r="72" spans="1:4" ht="13">
      <c r="A72" s="43">
        <v>38169</v>
      </c>
      <c r="B72" s="45">
        <f>AVERAGE('Weekly capesize'!B136:B139)</f>
        <v>12657.25</v>
      </c>
      <c r="C72" s="45">
        <f>AVERAGE('Weekly capesize'!C136:C139)</f>
        <v>10148.75</v>
      </c>
      <c r="D72" s="34">
        <f t="shared" si="2"/>
        <v>0.28565992530477069</v>
      </c>
    </row>
    <row r="73" spans="1:4" ht="13">
      <c r="A73" s="43">
        <v>38200</v>
      </c>
      <c r="B73" s="45">
        <f>AVERAGE('Weekly capesize'!B140:B144)</f>
        <v>13663.4</v>
      </c>
      <c r="C73" s="45">
        <f>AVERAGE('Weekly capesize'!C140:C144)</f>
        <v>12508</v>
      </c>
      <c r="D73" s="34">
        <f t="shared" si="2"/>
        <v>0.14756642988687196</v>
      </c>
    </row>
    <row r="74" spans="1:4" ht="13">
      <c r="A74" s="43">
        <v>38231</v>
      </c>
      <c r="B74" s="45">
        <f>AVERAGE('Weekly capesize'!B145:B148)</f>
        <v>12910.25</v>
      </c>
      <c r="C74" s="45">
        <f>AVERAGE('Weekly capesize'!C145:C148)</f>
        <v>11696.5</v>
      </c>
      <c r="D74" s="34">
        <f t="shared" si="2"/>
        <v>-5.9784726839221536E-2</v>
      </c>
    </row>
    <row r="75" spans="1:4" ht="13">
      <c r="A75" s="43">
        <v>38261</v>
      </c>
      <c r="B75" s="45">
        <f>AVERAGE('Weekly capesize'!B149:B152)</f>
        <v>13922.5</v>
      </c>
      <c r="C75" s="45">
        <f>AVERAGE('Weekly capesize'!C149:C152)</f>
        <v>12392.75</v>
      </c>
      <c r="D75" s="34">
        <f t="shared" si="2"/>
        <v>6.9432168002682149E-2</v>
      </c>
    </row>
    <row r="76" spans="1:4" ht="13">
      <c r="A76" s="43">
        <v>38292</v>
      </c>
      <c r="B76" s="45">
        <f>AVERAGE('Weekly capesize'!B153:B157)</f>
        <v>17271</v>
      </c>
      <c r="C76" s="45">
        <f>AVERAGE('Weekly capesize'!C153:C157)</f>
        <v>15667.2</v>
      </c>
      <c r="D76" s="34">
        <f t="shared" ref="D76:D82" si="3">(B76+C76)/(B75+C75)-1</f>
        <v>0.25167725938381724</v>
      </c>
    </row>
    <row r="77" spans="1:4" ht="13">
      <c r="A77" s="43">
        <v>38322</v>
      </c>
      <c r="B77" s="45">
        <f>AVERAGE('Weekly capesize'!B158:B161)</f>
        <v>16967.75</v>
      </c>
      <c r="C77" s="45">
        <f>AVERAGE('Weekly capesize'!C158:C161)</f>
        <v>16617</v>
      </c>
      <c r="D77" s="34">
        <f t="shared" si="3"/>
        <v>1.9629184351300344E-2</v>
      </c>
    </row>
    <row r="78" spans="1:4" ht="13">
      <c r="A78" s="43">
        <v>38353</v>
      </c>
      <c r="B78" s="45">
        <f>AVERAGE('Weekly capesize'!B162:B165)</f>
        <v>14979.5</v>
      </c>
      <c r="C78" s="45">
        <f>AVERAGE('Weekly capesize'!C162:C165)</f>
        <v>11927.25</v>
      </c>
      <c r="D78" s="34">
        <f t="shared" si="3"/>
        <v>-0.19884024743373108</v>
      </c>
    </row>
    <row r="79" spans="1:4" ht="13">
      <c r="A79" s="43">
        <v>38384</v>
      </c>
      <c r="B79" s="45">
        <f>AVERAGE('Weekly capesize'!B166:B169)</f>
        <v>14767.5</v>
      </c>
      <c r="C79" s="45">
        <f>AVERAGE('Weekly capesize'!C166:C169)</f>
        <v>13644.5</v>
      </c>
      <c r="D79" s="34">
        <f t="shared" si="3"/>
        <v>5.5943211275981009E-2</v>
      </c>
    </row>
    <row r="80" spans="1:4" ht="13">
      <c r="A80" s="43">
        <v>38412</v>
      </c>
      <c r="B80" s="45">
        <f>AVERAGE('Weekly capesize'!B170:B173)</f>
        <v>13446.25</v>
      </c>
      <c r="C80" s="45">
        <f>AVERAGE('Weekly capesize'!C170:C173)</f>
        <v>13401.5</v>
      </c>
      <c r="D80" s="34">
        <f t="shared" si="3"/>
        <v>-5.5055962269463632E-2</v>
      </c>
    </row>
    <row r="81" spans="1:5" ht="13">
      <c r="A81" s="43">
        <v>38443</v>
      </c>
      <c r="B81" s="45">
        <f>AVERAGE('Weekly capesize'!B174:B177)</f>
        <v>16085</v>
      </c>
      <c r="C81" s="45">
        <f>AVERAGE('Weekly capesize'!C174:C177)</f>
        <v>12644.5</v>
      </c>
      <c r="D81" s="34">
        <f t="shared" si="3"/>
        <v>7.0089672318909502E-2</v>
      </c>
    </row>
    <row r="82" spans="1:5" ht="13">
      <c r="A82" s="43">
        <v>38473</v>
      </c>
      <c r="B82" s="45">
        <f>AVERAGE('Weekly capesize'!B178:B182)</f>
        <v>12042.6</v>
      </c>
      <c r="C82" s="45">
        <f>AVERAGE('Weekly capesize'!C178:C182)</f>
        <v>10588</v>
      </c>
      <c r="D82" s="34">
        <f t="shared" si="3"/>
        <v>-0.21228702205050565</v>
      </c>
    </row>
    <row r="83" spans="1:5" ht="13">
      <c r="A83" s="43">
        <v>38504</v>
      </c>
      <c r="B83" s="45">
        <f>AVERAGE('Weekly capesize'!B183:B186)</f>
        <v>7673.25</v>
      </c>
      <c r="C83" s="45">
        <f>AVERAGE('Weekly capesize'!C183:C186)</f>
        <v>6409.5</v>
      </c>
      <c r="D83" s="34">
        <f t="shared" ref="D83:D90" si="4">(B83+C83)/(B82+C82)-1</f>
        <v>-0.37771203591597213</v>
      </c>
    </row>
    <row r="84" spans="1:5" ht="13">
      <c r="A84" s="43">
        <v>38534</v>
      </c>
      <c r="B84" s="45">
        <f>AVERAGE('Weekly capesize'!B187:B190)</f>
        <v>8116</v>
      </c>
      <c r="C84" s="45">
        <f>AVERAGE('Weekly capesize'!C187:C190)</f>
        <v>6154.75</v>
      </c>
      <c r="D84" s="34">
        <f t="shared" si="4"/>
        <v>1.3349665370754993E-2</v>
      </c>
    </row>
    <row r="85" spans="1:5" ht="13">
      <c r="A85" s="43">
        <v>38565</v>
      </c>
      <c r="B85" s="45">
        <f>AVERAGE('Weekly capesize'!B191:B195)</f>
        <v>7959.2</v>
      </c>
      <c r="C85" s="45">
        <f>AVERAGE('Weekly capesize'!C191:C195)</f>
        <v>6146.8</v>
      </c>
      <c r="D85" s="34">
        <f t="shared" si="4"/>
        <v>-1.1544592961126754E-2</v>
      </c>
    </row>
    <row r="86" spans="1:5" ht="13">
      <c r="A86" s="43">
        <v>38596</v>
      </c>
      <c r="B86" s="45">
        <f>AVERAGE('Weekly capesize'!B196:B199)</f>
        <v>10407</v>
      </c>
      <c r="C86" s="45">
        <f>AVERAGE('Weekly capesize'!C196:C199)</f>
        <v>8089.25</v>
      </c>
      <c r="D86" s="34">
        <f t="shared" si="4"/>
        <v>0.31123280873387205</v>
      </c>
    </row>
    <row r="87" spans="1:5" ht="13">
      <c r="A87" s="43">
        <v>38626</v>
      </c>
      <c r="B87" s="45">
        <f>AVERAGE('Weekly capesize'!B200:B204)</f>
        <v>11730.6</v>
      </c>
      <c r="C87" s="45">
        <f>AVERAGE('Weekly capesize'!C200:C204)</f>
        <v>9435.4</v>
      </c>
      <c r="D87" s="34">
        <f t="shared" si="4"/>
        <v>0.14434006893289175</v>
      </c>
    </row>
    <row r="88" spans="1:5" ht="13">
      <c r="A88" s="43">
        <v>38657</v>
      </c>
      <c r="B88" s="45">
        <f>AVERAGE('Weekly capesize'!B205:B208)</f>
        <v>10702.75</v>
      </c>
      <c r="C88" s="45">
        <f>AVERAGE('Weekly capesize'!C205:C208)</f>
        <v>9185</v>
      </c>
      <c r="D88" s="34">
        <f t="shared" si="4"/>
        <v>-6.0391665879240275E-2</v>
      </c>
    </row>
    <row r="89" spans="1:5" ht="13">
      <c r="A89" s="43">
        <v>38687</v>
      </c>
      <c r="B89" s="45">
        <f>AVERAGE('Weekly capesize'!B209:B212)</f>
        <v>8751.25</v>
      </c>
      <c r="C89" s="45">
        <f>AVERAGE('Weekly capesize'!C209:C212)</f>
        <v>7302.5</v>
      </c>
      <c r="D89" s="34">
        <f t="shared" si="4"/>
        <v>-0.19278198891277298</v>
      </c>
    </row>
    <row r="90" spans="1:5" ht="13">
      <c r="A90" s="43">
        <v>38718</v>
      </c>
      <c r="B90" s="45">
        <f>AVERAGE('Weekly capesize'!B213:B217)</f>
        <v>7766.6</v>
      </c>
      <c r="C90" s="45">
        <f>AVERAGE('Weekly capesize'!C213:C217)</f>
        <v>6562.8</v>
      </c>
      <c r="D90" s="34">
        <f t="shared" si="4"/>
        <v>-0.10741104103402621</v>
      </c>
    </row>
    <row r="91" spans="1:5" ht="13">
      <c r="A91" s="43">
        <v>38749</v>
      </c>
      <c r="B91" s="45">
        <f>AVERAGE('Weekly capesize'!B218:B221)</f>
        <v>9280.75</v>
      </c>
      <c r="C91" s="45">
        <f>AVERAGE('Weekly capesize'!C218:C221)</f>
        <v>8050.75</v>
      </c>
      <c r="D91" s="34">
        <f t="shared" ref="D91:D97" si="5">(B91+C91)/(B90+C90)-1</f>
        <v>0.20950632964394877</v>
      </c>
    </row>
    <row r="92" spans="1:5" ht="13">
      <c r="A92" s="43">
        <v>38777</v>
      </c>
      <c r="B92" s="45">
        <f>AVERAGE('Weekly capesize'!B222:B225)</f>
        <v>9180.25</v>
      </c>
      <c r="C92" s="45">
        <f>AVERAGE('Weekly capesize'!C222:C225)</f>
        <v>8175.5</v>
      </c>
      <c r="D92" s="34">
        <f t="shared" si="5"/>
        <v>1.3991864524132147E-3</v>
      </c>
    </row>
    <row r="93" spans="1:5" ht="13">
      <c r="A93" s="43">
        <v>38808</v>
      </c>
      <c r="B93" s="45">
        <f>AVERAGE('Weekly capesize'!B226:B229)</f>
        <v>8892.25</v>
      </c>
      <c r="C93" s="45">
        <f>AVERAGE('Weekly capesize'!C226:C229)</f>
        <v>7609.75</v>
      </c>
      <c r="D93" s="34">
        <f t="shared" si="5"/>
        <v>-4.919119023954599E-2</v>
      </c>
    </row>
    <row r="94" spans="1:5" ht="13">
      <c r="A94" s="43">
        <v>38838</v>
      </c>
      <c r="B94" s="45">
        <f>AVERAGE('Weekly capesize'!B230:B234)</f>
        <v>8014.8</v>
      </c>
      <c r="C94" s="45">
        <f>AVERAGE('Weekly capesize'!C230:C234)</f>
        <v>7078.4</v>
      </c>
      <c r="D94" s="34">
        <f t="shared" si="5"/>
        <v>-8.537147012483326E-2</v>
      </c>
    </row>
    <row r="95" spans="1:5" ht="13">
      <c r="A95" s="43">
        <v>38869</v>
      </c>
      <c r="B95" s="45">
        <f>AVERAGE('Weekly capesize'!B235:B238)</f>
        <v>8612.25</v>
      </c>
      <c r="C95" s="45">
        <f>AVERAGE('Weekly capesize'!C235:C238)</f>
        <v>7377</v>
      </c>
      <c r="D95" s="34">
        <f t="shared" si="5"/>
        <v>5.9367794768504956E-2</v>
      </c>
      <c r="E95" s="38"/>
    </row>
    <row r="96" spans="1:5" ht="13">
      <c r="A96" s="43">
        <v>38899</v>
      </c>
      <c r="B96" s="45">
        <f>AVERAGE('Weekly capesize'!B239:B243)</f>
        <v>10066.6</v>
      </c>
      <c r="C96" s="45">
        <f>AVERAGE('Weekly capesize'!C239:C243)</f>
        <v>8771.7999999999993</v>
      </c>
      <c r="D96" s="34">
        <f t="shared" si="5"/>
        <v>0.17819159747955671</v>
      </c>
      <c r="E96" s="38"/>
    </row>
    <row r="97" spans="1:5" ht="13">
      <c r="A97" s="43">
        <v>38930</v>
      </c>
      <c r="B97" s="45">
        <f>AVERAGE('Weekly capesize'!B240:B244)</f>
        <v>10941</v>
      </c>
      <c r="C97" s="45">
        <f>AVERAGE('Weekly capesize'!C240:C244)</f>
        <v>9340.6</v>
      </c>
      <c r="D97" s="34">
        <f t="shared" si="5"/>
        <v>7.6609478511975304E-2</v>
      </c>
      <c r="E97" s="38"/>
    </row>
    <row r="98" spans="1:5" ht="13">
      <c r="A98" s="43">
        <v>38961</v>
      </c>
      <c r="B98" s="45">
        <f>AVERAGE('Weekly capesize'!B241:B245)</f>
        <v>11909.8</v>
      </c>
      <c r="C98" s="45">
        <f>AVERAGE('Weekly capesize'!C241:C245)</f>
        <v>9994</v>
      </c>
      <c r="D98" s="34">
        <f>(B98+C98)/(B97+C97)-1</f>
        <v>7.9983827705901067E-2</v>
      </c>
    </row>
    <row r="99" spans="1:5" ht="13">
      <c r="A99" s="43">
        <v>38991</v>
      </c>
      <c r="B99" s="45">
        <f>AVERAGE('Weekly capesize'!B242:B246)</f>
        <v>12600</v>
      </c>
      <c r="C99" s="45">
        <f>AVERAGE('Weekly capesize'!C242:C246)</f>
        <v>10328.200000000001</v>
      </c>
      <c r="D99" s="34">
        <f>(B99+C99)/(B98+C98)-1</f>
        <v>4.6768140687917237E-2</v>
      </c>
    </row>
    <row r="100" spans="1:5" ht="13">
      <c r="A100" s="43">
        <v>39022</v>
      </c>
      <c r="B100" s="45">
        <f>AVERAGE('Weekly capesize'!B243:B247)</f>
        <v>13076</v>
      </c>
      <c r="C100" s="45">
        <f>AVERAGE('Weekly capesize'!C243:C247)</f>
        <v>10368.200000000001</v>
      </c>
      <c r="D100" s="34">
        <f t="shared" ref="D100:D110" si="6">(B100+C100)/(B99+C99)-1</f>
        <v>2.2505037464781275E-2</v>
      </c>
    </row>
    <row r="101" spans="1:5" ht="13">
      <c r="A101" s="43">
        <v>39052</v>
      </c>
      <c r="B101" s="45">
        <f>AVERAGE('Weekly capesize'!B244:B248)</f>
        <v>13521.6</v>
      </c>
      <c r="C101" s="45">
        <f>AVERAGE('Weekly capesize'!C244:C248)</f>
        <v>10509.8</v>
      </c>
      <c r="D101" s="34">
        <f t="shared" si="6"/>
        <v>2.5046706648126138E-2</v>
      </c>
    </row>
    <row r="102" spans="1:5" ht="13">
      <c r="A102" s="43">
        <v>39083</v>
      </c>
      <c r="B102" s="45">
        <f>AVERAGE('Weekly capesize'!B245:B249)</f>
        <v>13430.2</v>
      </c>
      <c r="C102" s="45">
        <f>AVERAGE('Weekly capesize'!C245:C249)</f>
        <v>10461.6</v>
      </c>
      <c r="D102" s="34">
        <f t="shared" si="6"/>
        <v>-5.8090664713665863E-3</v>
      </c>
    </row>
    <row r="103" spans="1:5" ht="13">
      <c r="A103" s="43">
        <v>39114</v>
      </c>
      <c r="B103" s="45">
        <f>AVERAGE('Weekly capesize'!B246:B250)</f>
        <v>13424.2</v>
      </c>
      <c r="C103" s="45">
        <f>AVERAGE('Weekly capesize'!C246:C250)</f>
        <v>10712</v>
      </c>
      <c r="D103" s="34">
        <f t="shared" si="6"/>
        <v>1.0229451108748622E-2</v>
      </c>
    </row>
    <row r="104" spans="1:5" ht="13">
      <c r="A104" s="43">
        <v>39142</v>
      </c>
      <c r="B104" s="45">
        <f>AVERAGE('Weekly capesize'!B247:B251)</f>
        <v>13318.2</v>
      </c>
      <c r="C104" s="45">
        <f>AVERAGE('Weekly capesize'!C247:C251)</f>
        <v>10908.4</v>
      </c>
      <c r="D104" s="34">
        <f t="shared" si="6"/>
        <v>3.7454114566501939E-3</v>
      </c>
    </row>
    <row r="105" spans="1:5" ht="13">
      <c r="A105" s="43">
        <v>39173</v>
      </c>
      <c r="B105" s="45">
        <f>AVERAGE('Weekly capesize'!B248:B252)</f>
        <v>13128.8</v>
      </c>
      <c r="C105" s="45">
        <f>AVERAGE('Weekly capesize'!C248:C252)</f>
        <v>11096.6</v>
      </c>
      <c r="D105" s="34">
        <f t="shared" si="6"/>
        <v>-4.9532332229706988E-5</v>
      </c>
    </row>
    <row r="106" spans="1:5" ht="13">
      <c r="A106" s="43">
        <v>39203</v>
      </c>
      <c r="B106" s="45">
        <f>AVERAGE('Weekly capesize'!B249:B253)</f>
        <v>12747.8</v>
      </c>
      <c r="C106" s="45">
        <f>AVERAGE('Weekly capesize'!C249:C253)</f>
        <v>11295.6</v>
      </c>
      <c r="D106" s="34">
        <f t="shared" si="6"/>
        <v>-7.5127758468384043E-3</v>
      </c>
    </row>
    <row r="107" spans="1:5" ht="13">
      <c r="A107" s="43">
        <v>39234</v>
      </c>
      <c r="B107" s="45">
        <f>AVERAGE('Weekly capesize'!B250:B254)</f>
        <v>12588.6</v>
      </c>
      <c r="C107" s="45">
        <f>AVERAGE('Weekly capesize'!C250:C254)</f>
        <v>11946</v>
      </c>
      <c r="D107" s="34">
        <f t="shared" si="6"/>
        <v>2.0429722917723714E-2</v>
      </c>
    </row>
    <row r="108" spans="1:5" ht="13">
      <c r="A108" s="43">
        <v>39264</v>
      </c>
      <c r="B108" s="45">
        <f>AVERAGE('Weekly capesize'!B251:B255)</f>
        <v>12210</v>
      </c>
      <c r="C108" s="45">
        <f>AVERAGE('Weekly capesize'!C251:C255)</f>
        <v>12123.2</v>
      </c>
      <c r="D108" s="34">
        <f t="shared" si="6"/>
        <v>-8.2088153057313651E-3</v>
      </c>
    </row>
    <row r="109" spans="1:5" ht="13">
      <c r="A109" s="43">
        <v>39295</v>
      </c>
      <c r="B109" s="45">
        <f>AVERAGE('Weekly capesize'!B252:B256)</f>
        <v>12166.2</v>
      </c>
      <c r="C109" s="45">
        <f>AVERAGE('Weekly capesize'!C252:C256)</f>
        <v>12397.2</v>
      </c>
      <c r="D109" s="34">
        <f t="shared" si="6"/>
        <v>9.4603258100045551E-3</v>
      </c>
    </row>
    <row r="110" spans="1:5" ht="13">
      <c r="A110" s="43">
        <v>39326</v>
      </c>
      <c r="B110" s="45">
        <f>AVERAGE('Weekly capesize'!B253:B257)</f>
        <v>12320.6</v>
      </c>
      <c r="C110" s="45">
        <f>AVERAGE('Weekly capesize'!C253:C257)</f>
        <v>12943.2</v>
      </c>
      <c r="D110" s="34">
        <f t="shared" si="6"/>
        <v>2.851396793603489E-2</v>
      </c>
    </row>
    <row r="111" spans="1:5" ht="13">
      <c r="A111" s="43">
        <v>39356</v>
      </c>
      <c r="B111" s="45"/>
      <c r="C111" s="45"/>
      <c r="D111" s="34"/>
    </row>
    <row r="112" spans="1:5">
      <c r="A112" s="43">
        <v>39387</v>
      </c>
    </row>
    <row r="113" spans="1:3">
      <c r="A113" s="43">
        <v>39417</v>
      </c>
    </row>
    <row r="114" spans="1:3">
      <c r="A114" s="43">
        <v>39448</v>
      </c>
    </row>
    <row r="115" spans="1:3">
      <c r="A115" s="43">
        <v>39479</v>
      </c>
      <c r="B115" t="s">
        <v>101</v>
      </c>
      <c r="C115" t="s">
        <v>102</v>
      </c>
    </row>
    <row r="116" spans="1:3">
      <c r="A116" s="43">
        <v>39508</v>
      </c>
      <c r="B116" s="38">
        <f>B93/B81*100-100</f>
        <v>-44.717127758781473</v>
      </c>
      <c r="C116" s="38">
        <f>C93/C81*100-100</f>
        <v>-39.817707303570728</v>
      </c>
    </row>
    <row r="117" spans="1:3">
      <c r="A117" s="43">
        <v>39539</v>
      </c>
      <c r="B117" s="38">
        <f>B93/B90*100-100</f>
        <v>14.493472046970354</v>
      </c>
      <c r="C117" s="38">
        <f>C93/C90*100-100</f>
        <v>15.952794538916322</v>
      </c>
    </row>
    <row r="118" spans="1:3">
      <c r="A118" s="43">
        <v>39569</v>
      </c>
      <c r="B118" s="37"/>
      <c r="C118" s="37"/>
    </row>
    <row r="119" spans="1:3">
      <c r="A119" s="43">
        <v>39600</v>
      </c>
    </row>
    <row r="120" spans="1:3">
      <c r="A120" s="43">
        <v>39630</v>
      </c>
    </row>
    <row r="121" spans="1:3">
      <c r="A121" s="43">
        <v>39661</v>
      </c>
      <c r="B121" s="35"/>
      <c r="C121" s="35"/>
    </row>
    <row r="122" spans="1:3">
      <c r="A122" s="43">
        <v>39692</v>
      </c>
      <c r="B122" s="35"/>
      <c r="C122" s="35"/>
    </row>
    <row r="123" spans="1:3">
      <c r="A123" s="43">
        <v>39722</v>
      </c>
      <c r="B123" s="35"/>
      <c r="C123" s="35"/>
    </row>
    <row r="124" spans="1:3">
      <c r="A124" s="43">
        <v>39753</v>
      </c>
      <c r="B124" s="35"/>
      <c r="C124" s="35"/>
    </row>
    <row r="125" spans="1:3">
      <c r="A125" s="43">
        <v>39783</v>
      </c>
      <c r="B125" s="35"/>
      <c r="C125" s="35"/>
    </row>
    <row r="126" spans="1:3">
      <c r="A126" s="43">
        <v>39814</v>
      </c>
      <c r="B126" s="35"/>
      <c r="C126" s="35"/>
    </row>
    <row r="127" spans="1:3">
      <c r="A127" s="43">
        <v>39845</v>
      </c>
      <c r="B127" s="35"/>
      <c r="C127" s="35"/>
    </row>
    <row r="128" spans="1:3">
      <c r="A128" s="43">
        <v>39873</v>
      </c>
      <c r="B128" s="35"/>
      <c r="C128" s="35"/>
    </row>
    <row r="129" spans="1:3">
      <c r="A129" s="43">
        <v>39904</v>
      </c>
      <c r="B129" s="35"/>
      <c r="C129" s="35"/>
    </row>
    <row r="130" spans="1:3">
      <c r="A130" s="43">
        <v>39934</v>
      </c>
      <c r="B130" s="35"/>
      <c r="C130" s="35"/>
    </row>
    <row r="131" spans="1:3">
      <c r="A131" s="43">
        <v>39965</v>
      </c>
    </row>
    <row r="132" spans="1:3">
      <c r="A132" s="43">
        <v>39995</v>
      </c>
    </row>
    <row r="133" spans="1:3">
      <c r="A133" s="43">
        <v>40026</v>
      </c>
    </row>
    <row r="134" spans="1:3">
      <c r="A134" s="43">
        <v>40057</v>
      </c>
    </row>
    <row r="135" spans="1:3">
      <c r="A135" s="43">
        <v>40087</v>
      </c>
    </row>
    <row r="136" spans="1:3">
      <c r="A136" s="43">
        <v>40118</v>
      </c>
    </row>
    <row r="137" spans="1:3">
      <c r="A137" s="43">
        <v>40148</v>
      </c>
    </row>
    <row r="138" spans="1:3">
      <c r="A138" s="43">
        <v>40179</v>
      </c>
    </row>
    <row r="139" spans="1:3">
      <c r="A139" s="43">
        <v>40210</v>
      </c>
    </row>
    <row r="140" spans="1:3">
      <c r="A140" s="43">
        <v>40238</v>
      </c>
    </row>
    <row r="141" spans="1:3">
      <c r="A141" s="43">
        <v>40269</v>
      </c>
    </row>
    <row r="142" spans="1:3">
      <c r="A142" s="43">
        <v>40299</v>
      </c>
    </row>
    <row r="143" spans="1:3">
      <c r="A143" s="43">
        <v>40330</v>
      </c>
    </row>
    <row r="144" spans="1:3">
      <c r="A144" s="43">
        <v>40360</v>
      </c>
    </row>
    <row r="145" spans="1:1">
      <c r="A145" s="43">
        <v>40391</v>
      </c>
    </row>
    <row r="146" spans="1:1">
      <c r="A146" s="43">
        <v>40422</v>
      </c>
    </row>
    <row r="147" spans="1:1">
      <c r="A147" s="43">
        <v>40452</v>
      </c>
    </row>
    <row r="148" spans="1:1">
      <c r="A148" s="43">
        <v>40483</v>
      </c>
    </row>
    <row r="149" spans="1:1">
      <c r="A149" s="43">
        <v>40513</v>
      </c>
    </row>
    <row r="150" spans="1:1">
      <c r="A150" s="43">
        <v>40544</v>
      </c>
    </row>
    <row r="151" spans="1:1">
      <c r="A151" s="43">
        <v>40575</v>
      </c>
    </row>
    <row r="152" spans="1:1">
      <c r="A152" s="43">
        <v>40603</v>
      </c>
    </row>
    <row r="153" spans="1:1">
      <c r="A153" s="43">
        <v>40634</v>
      </c>
    </row>
    <row r="154" spans="1:1">
      <c r="A154" s="43">
        <v>40664</v>
      </c>
    </row>
    <row r="155" spans="1:1">
      <c r="A155" s="43">
        <v>40695</v>
      </c>
    </row>
    <row r="156" spans="1:1">
      <c r="A156" s="43">
        <v>40725</v>
      </c>
    </row>
    <row r="157" spans="1:1">
      <c r="A157" s="43">
        <v>40756</v>
      </c>
    </row>
    <row r="158" spans="1:1">
      <c r="A158" s="43">
        <v>40787</v>
      </c>
    </row>
    <row r="159" spans="1:1">
      <c r="A159" s="43">
        <v>40817</v>
      </c>
    </row>
    <row r="160" spans="1:1">
      <c r="A160" s="43">
        <v>40848</v>
      </c>
    </row>
    <row r="161" spans="1:1">
      <c r="A161" s="43">
        <v>40878</v>
      </c>
    </row>
    <row r="162" spans="1:1">
      <c r="A162" s="43">
        <v>40909</v>
      </c>
    </row>
    <row r="163" spans="1:1">
      <c r="A163" s="43">
        <v>40940</v>
      </c>
    </row>
    <row r="164" spans="1:1">
      <c r="A164" s="43">
        <v>40969</v>
      </c>
    </row>
    <row r="165" spans="1:1">
      <c r="A165" s="43">
        <v>41000</v>
      </c>
    </row>
    <row r="166" spans="1:1">
      <c r="A166" s="43">
        <v>41030</v>
      </c>
    </row>
    <row r="167" spans="1:1">
      <c r="A167" s="43">
        <v>41061</v>
      </c>
    </row>
    <row r="168" spans="1:1">
      <c r="A168" s="43">
        <v>41091</v>
      </c>
    </row>
    <row r="169" spans="1:1">
      <c r="A169" s="43">
        <v>41122</v>
      </c>
    </row>
    <row r="170" spans="1:1">
      <c r="A170" s="43">
        <v>41153</v>
      </c>
    </row>
    <row r="171" spans="1:1">
      <c r="A171" s="43">
        <v>41183</v>
      </c>
    </row>
    <row r="172" spans="1:1">
      <c r="A172" s="43">
        <v>41214</v>
      </c>
    </row>
    <row r="173" spans="1:1">
      <c r="A173" s="43">
        <v>41244</v>
      </c>
    </row>
    <row r="174" spans="1:1">
      <c r="A174" s="43">
        <v>41275</v>
      </c>
    </row>
    <row r="175" spans="1:1">
      <c r="A175" s="43">
        <v>41306</v>
      </c>
    </row>
    <row r="176" spans="1:1">
      <c r="A176" s="43">
        <v>41334</v>
      </c>
    </row>
    <row r="177" spans="1:1">
      <c r="A177" s="43">
        <v>41365</v>
      </c>
    </row>
    <row r="178" spans="1:1">
      <c r="A178" s="43">
        <v>41395</v>
      </c>
    </row>
    <row r="179" spans="1:1">
      <c r="A179" s="43">
        <v>41426</v>
      </c>
    </row>
    <row r="180" spans="1:1">
      <c r="A180" s="43">
        <v>41456</v>
      </c>
    </row>
    <row r="181" spans="1:1">
      <c r="A181" s="43">
        <v>41487</v>
      </c>
    </row>
    <row r="182" spans="1:1">
      <c r="A182" s="43">
        <v>41518</v>
      </c>
    </row>
    <row r="183" spans="1:1">
      <c r="A183" s="43">
        <v>41548</v>
      </c>
    </row>
    <row r="184" spans="1:1">
      <c r="A184" s="43">
        <v>41579</v>
      </c>
    </row>
  </sheetData>
  <customSheetViews>
    <customSheetView guid="{F2CF5A4C-4733-4279-B0AE-DB8C45BC9F44}" showRuler="0" topLeftCell="A99">
      <selection activeCell="J110" sqref="J110"/>
      <pageMargins left="0.75" right="0.75" top="1" bottom="1" header="0.5" footer="0.5"/>
      <pageSetup paperSize="9" orientation="portrait" r:id="rId1"/>
      <headerFooter alignWithMargins="0"/>
    </customSheetView>
    <customSheetView guid="{A69C958D-5876-448E-9B43-BDD2039213B0}" showRuler="0" topLeftCell="A99">
      <selection activeCell="J110" sqref="J110"/>
      <pageMargins left="0.75" right="0.75" top="1" bottom="1" header="0.5" footer="0.5"/>
      <pageSetup paperSize="9" orientation="portrait" r:id="rId2"/>
      <headerFooter alignWithMargins="0"/>
    </customSheetView>
    <customSheetView guid="{5D616459-8229-4D08-89E6-3A8D7F42B939}" showRuler="0" topLeftCell="A99">
      <selection activeCell="J110" sqref="J110"/>
      <pageMargins left="0.75" right="0.75" top="1" bottom="1" header="0.5" footer="0.5"/>
      <pageSetup paperSize="9" orientation="portrait" r:id="rId3"/>
      <headerFooter alignWithMargins="0"/>
    </customSheetView>
    <customSheetView guid="{BE9E50F0-D5ED-48BD-A9C6-4169A4DF2408}" showRuler="0" topLeftCell="A99">
      <selection activeCell="J110" sqref="J110"/>
      <pageMargins left="0.75" right="0.75" top="1" bottom="1" header="0.5" footer="0.5"/>
      <pageSetup paperSize="9" orientation="portrait" r:id="rId4"/>
      <headerFooter alignWithMargins="0"/>
    </customSheetView>
    <customSheetView guid="{C093550B-56C6-4D17-85DE-FEFB9E7ABAF5}" showRuler="0" topLeftCell="A99">
      <selection activeCell="J110" sqref="J110"/>
      <pageMargins left="0.75" right="0.75" top="1" bottom="1" header="0.5" footer="0.5"/>
      <pageSetup paperSize="9" orientation="portrait" r:id="rId5"/>
      <headerFooter alignWithMargins="0"/>
    </customSheetView>
    <customSheetView guid="{09FB2B2F-C2DC-4B03-94D0-1D6B0DBDE722}" showRuler="0" topLeftCell="A99">
      <selection activeCell="J110" sqref="J110"/>
      <pageMargins left="0.75" right="0.75" top="1" bottom="1" header="0.5" footer="0.5"/>
      <pageSetup paperSize="9" orientation="portrait" r:id="rId6"/>
      <headerFooter alignWithMargins="0"/>
    </customSheetView>
  </customSheetViews>
  <phoneticPr fontId="21" type="noConversion"/>
  <pageMargins left="0.75" right="0.75" top="1" bottom="1" header="0.5" footer="0.5"/>
  <pageSetup paperSize="9" orientation="portrait" r:id="rId7"/>
  <headerFooter alignWithMargins="0"/>
  <drawing r:id="rId8"/>
  <legacyDrawing r:id="rId9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>
    <tabColor rgb="FFFF0000"/>
  </sheetPr>
  <dimension ref="A1:H24"/>
  <sheetViews>
    <sheetView showGridLines="0" workbookViewId="0">
      <selection activeCell="G13" sqref="G13"/>
    </sheetView>
  </sheetViews>
  <sheetFormatPr defaultColWidth="9.1796875" defaultRowHeight="12.5"/>
  <cols>
    <col min="1" max="1" width="1.81640625" style="86" customWidth="1"/>
    <col min="2" max="2" width="27" style="86" customWidth="1"/>
    <col min="3" max="3" width="8.81640625" style="86" customWidth="1"/>
    <col min="4" max="4" width="7.453125" style="86" customWidth="1"/>
    <col min="5" max="5" width="26.81640625" style="86" customWidth="1"/>
    <col min="6" max="6" width="7.453125" style="86" customWidth="1"/>
    <col min="7" max="7" width="10.81640625" style="86" customWidth="1"/>
    <col min="8" max="8" width="1.81640625" style="86" customWidth="1"/>
    <col min="9" max="16384" width="9.1796875" style="86"/>
  </cols>
  <sheetData>
    <row r="1" spans="1:8" s="78" customFormat="1" ht="6" customHeight="1">
      <c r="A1" s="84"/>
      <c r="B1" s="91"/>
      <c r="C1" s="91"/>
      <c r="D1" s="91"/>
      <c r="E1" s="91"/>
      <c r="F1" s="91"/>
      <c r="G1" s="91"/>
      <c r="H1" s="84"/>
    </row>
    <row r="2" spans="1:8" ht="16">
      <c r="A2" s="84"/>
      <c r="B2" s="106" t="s">
        <v>51</v>
      </c>
      <c r="C2" s="92"/>
      <c r="D2" s="92"/>
      <c r="E2" s="93"/>
      <c r="F2" s="93"/>
      <c r="G2" s="93"/>
      <c r="H2" s="85"/>
    </row>
    <row r="3" spans="1:8" ht="14.5">
      <c r="A3" s="89"/>
      <c r="B3" s="111" t="s">
        <v>122</v>
      </c>
      <c r="C3" s="110"/>
      <c r="D3" s="110"/>
      <c r="E3" s="110"/>
      <c r="F3" s="110"/>
      <c r="G3" s="110"/>
      <c r="H3" s="85"/>
    </row>
    <row r="4" spans="1:8" ht="13">
      <c r="A4" s="89"/>
      <c r="B4" s="112" t="s">
        <v>39</v>
      </c>
      <c r="C4" s="113" t="s">
        <v>40</v>
      </c>
      <c r="D4" s="113"/>
      <c r="E4" s="114"/>
      <c r="F4" s="114"/>
      <c r="G4" s="113" t="s">
        <v>40</v>
      </c>
      <c r="H4" s="85"/>
    </row>
    <row r="5" spans="1:8" s="37" customFormat="1" ht="13">
      <c r="A5" s="89"/>
      <c r="B5" s="115" t="s">
        <v>104</v>
      </c>
      <c r="C5" s="116">
        <f>'New Monthly Handysize'!B19</f>
        <v>4500</v>
      </c>
      <c r="D5" s="116"/>
      <c r="E5" s="117" t="s">
        <v>109</v>
      </c>
      <c r="F5" s="118"/>
      <c r="G5" s="116">
        <f>'New Monthly Handysize'!G19</f>
        <v>7250</v>
      </c>
      <c r="H5" s="75"/>
    </row>
    <row r="6" spans="1:8" s="37" customFormat="1" ht="13">
      <c r="A6" s="89"/>
      <c r="B6" s="115" t="s">
        <v>105</v>
      </c>
      <c r="C6" s="116">
        <f>'New Monthly Handysize'!C19</f>
        <v>5250</v>
      </c>
      <c r="D6" s="116"/>
      <c r="E6" s="117" t="s">
        <v>115</v>
      </c>
      <c r="F6" s="118"/>
      <c r="G6" s="116">
        <f>'New Monthly Handysize'!H19</f>
        <v>6000</v>
      </c>
      <c r="H6" s="75"/>
    </row>
    <row r="7" spans="1:8" s="37" customFormat="1" ht="13">
      <c r="A7" s="89"/>
      <c r="B7" s="115" t="s">
        <v>106</v>
      </c>
      <c r="C7" s="116">
        <f>'New Monthly Handysize'!D19</f>
        <v>2500</v>
      </c>
      <c r="D7" s="116"/>
      <c r="E7" s="117" t="s">
        <v>114</v>
      </c>
      <c r="F7" s="118"/>
      <c r="G7" s="116">
        <f>'New Monthly Handysize'!I19</f>
        <v>8500</v>
      </c>
      <c r="H7" s="75"/>
    </row>
    <row r="8" spans="1:8" s="37" customFormat="1" ht="13">
      <c r="A8" s="89"/>
      <c r="B8" s="115" t="s">
        <v>107</v>
      </c>
      <c r="C8" s="116">
        <f>'New Monthly Handysize'!E19</f>
        <v>2650</v>
      </c>
      <c r="D8" s="116"/>
      <c r="E8" s="117" t="s">
        <v>124</v>
      </c>
      <c r="F8" s="118"/>
      <c r="G8" s="116">
        <f>'New Monthly Handysize'!J19</f>
        <v>3250</v>
      </c>
      <c r="H8" s="75"/>
    </row>
    <row r="9" spans="1:8" s="37" customFormat="1" ht="13">
      <c r="A9" s="89"/>
      <c r="B9" s="115" t="s">
        <v>108</v>
      </c>
      <c r="C9" s="116">
        <f>'New Monthly Handysize'!F19</f>
        <v>3250</v>
      </c>
      <c r="D9" s="116"/>
      <c r="E9" s="117" t="s">
        <v>113</v>
      </c>
      <c r="F9" s="118"/>
      <c r="G9" s="116">
        <f>'New Monthly Handysize'!K19</f>
        <v>3250</v>
      </c>
      <c r="H9" s="75"/>
    </row>
    <row r="10" spans="1:8" s="37" customFormat="1" ht="6" customHeight="1">
      <c r="A10" s="89"/>
      <c r="B10" s="108"/>
      <c r="C10" s="95"/>
      <c r="D10" s="95"/>
      <c r="E10" s="94"/>
      <c r="F10" s="94"/>
      <c r="G10" s="95"/>
      <c r="H10" s="75"/>
    </row>
    <row r="11" spans="1:8" ht="14.5">
      <c r="A11" s="89"/>
      <c r="B11" s="111" t="s">
        <v>123</v>
      </c>
      <c r="C11" s="96"/>
      <c r="D11" s="96"/>
      <c r="E11" s="97"/>
      <c r="F11" s="97"/>
      <c r="G11" s="96"/>
      <c r="H11" s="85"/>
    </row>
    <row r="12" spans="1:8" ht="12.75" customHeight="1">
      <c r="A12" s="89"/>
      <c r="B12" s="98" t="s">
        <v>12</v>
      </c>
      <c r="C12" s="99" t="s">
        <v>0</v>
      </c>
      <c r="D12" s="99"/>
      <c r="E12" s="100" t="s">
        <v>13</v>
      </c>
      <c r="F12" s="100"/>
      <c r="G12" s="99" t="s">
        <v>0</v>
      </c>
      <c r="H12" s="85"/>
    </row>
    <row r="13" spans="1:8" s="37" customFormat="1" ht="12.75" customHeight="1">
      <c r="A13" s="89"/>
      <c r="B13" s="119" t="s">
        <v>14</v>
      </c>
      <c r="C13" s="120">
        <f>'Weekly capesize'!S383</f>
        <v>8.0500000000000007</v>
      </c>
      <c r="D13" s="120"/>
      <c r="E13" s="121" t="s">
        <v>50</v>
      </c>
      <c r="F13" s="121"/>
      <c r="G13" s="122">
        <f>'Weekly capesize'!I383</f>
        <v>6.25</v>
      </c>
      <c r="H13" s="75"/>
    </row>
    <row r="14" spans="1:8" s="37" customFormat="1" ht="13">
      <c r="A14" s="89"/>
      <c r="B14" s="119" t="s">
        <v>15</v>
      </c>
      <c r="C14" s="120">
        <f>'Weekly capesize'!T383</f>
        <v>6.9</v>
      </c>
      <c r="D14" s="120"/>
      <c r="E14" s="121" t="s">
        <v>16</v>
      </c>
      <c r="F14" s="121"/>
      <c r="G14" s="122">
        <f>'Weekly capesize'!K383</f>
        <v>9.1999999999999993</v>
      </c>
    </row>
    <row r="15" spans="1:8" s="37" customFormat="1" ht="13">
      <c r="A15" s="89"/>
      <c r="B15" s="119" t="s">
        <v>17</v>
      </c>
      <c r="C15" s="120">
        <f>'Weekly capesize'!U383</f>
        <v>8.35</v>
      </c>
      <c r="D15" s="120"/>
      <c r="E15" s="121" t="s">
        <v>18</v>
      </c>
      <c r="F15" s="121"/>
      <c r="G15" s="122">
        <f>'Weekly capesize'!M383</f>
        <v>8.15</v>
      </c>
    </row>
    <row r="16" spans="1:8" s="37" customFormat="1" ht="13">
      <c r="A16" s="89"/>
      <c r="B16" s="119" t="s">
        <v>19</v>
      </c>
      <c r="C16" s="120">
        <f>'Weekly capesize'!Y383</f>
        <v>16.100000000000001</v>
      </c>
      <c r="D16" s="120"/>
      <c r="E16" s="121" t="s">
        <v>20</v>
      </c>
      <c r="F16" s="121"/>
      <c r="G16" s="122">
        <f>'Weekly capesize'!N383</f>
        <v>12.15</v>
      </c>
    </row>
    <row r="17" spans="1:7" s="37" customFormat="1" ht="13">
      <c r="A17" s="89"/>
      <c r="B17" s="119" t="s">
        <v>49</v>
      </c>
      <c r="C17" s="120">
        <f>'Weekly capesize'!Z383</f>
        <v>16.5</v>
      </c>
      <c r="D17" s="120"/>
      <c r="E17" s="121" t="s">
        <v>21</v>
      </c>
      <c r="F17" s="121"/>
      <c r="G17" s="122">
        <f>'Weekly capesize'!O383</f>
        <v>8.4499999999999993</v>
      </c>
    </row>
    <row r="18" spans="1:7" s="37" customFormat="1" ht="4.5" customHeight="1">
      <c r="A18" s="89"/>
      <c r="B18" s="101"/>
      <c r="C18" s="102"/>
      <c r="D18" s="102"/>
      <c r="E18" s="103"/>
      <c r="F18" s="103"/>
      <c r="G18" s="104"/>
    </row>
    <row r="19" spans="1:7" s="37" customFormat="1" ht="3.75" customHeight="1">
      <c r="A19" s="89"/>
      <c r="B19" s="107"/>
      <c r="C19" s="87"/>
      <c r="D19" s="87"/>
      <c r="E19" s="88"/>
      <c r="F19" s="88"/>
      <c r="G19" s="87"/>
    </row>
    <row r="20" spans="1:7" ht="13">
      <c r="A20" s="89"/>
      <c r="B20" s="109" t="s">
        <v>103</v>
      </c>
      <c r="C20" s="88"/>
      <c r="D20" s="88"/>
      <c r="E20" s="88"/>
      <c r="F20" s="88"/>
      <c r="G20" s="88"/>
    </row>
    <row r="23" spans="1:7">
      <c r="C23" s="86" t="s">
        <v>120</v>
      </c>
    </row>
    <row r="24" spans="1:7">
      <c r="C24" s="86" t="s">
        <v>121</v>
      </c>
    </row>
  </sheetData>
  <customSheetViews>
    <customSheetView guid="{F2CF5A4C-4733-4279-B0AE-DB8C45BC9F44}" showGridLines="0" showRuler="0">
      <selection activeCell="C13" sqref="C13"/>
      <pageMargins left="0.75" right="0.75" top="1" bottom="1" header="0.5" footer="0.5"/>
      <pageSetup paperSize="9" orientation="portrait" r:id="rId1"/>
      <headerFooter alignWithMargins="0">
        <oddHeader>&amp;A</oddHeader>
        <oddFooter>Page &amp;P</oddFooter>
      </headerFooter>
    </customSheetView>
    <customSheetView guid="{A69C958D-5876-448E-9B43-BDD2039213B0}" showGridLines="0" showRuler="0">
      <selection activeCell="C13" sqref="C13"/>
      <pageMargins left="0.75" right="0.75" top="1" bottom="1" header="0.5" footer="0.5"/>
      <pageSetup paperSize="9" orientation="portrait" r:id="rId2"/>
      <headerFooter alignWithMargins="0">
        <oddHeader>&amp;A</oddHeader>
        <oddFooter>Page &amp;P</oddFooter>
      </headerFooter>
    </customSheetView>
    <customSheetView guid="{5D616459-8229-4D08-89E6-3A8D7F42B939}" showGridLines="0" showRuler="0">
      <selection activeCell="C13" sqref="C13"/>
      <pageMargins left="0.75" right="0.75" top="1" bottom="1" header="0.5" footer="0.5"/>
      <pageSetup paperSize="9" orientation="portrait" r:id="rId3"/>
      <headerFooter alignWithMargins="0">
        <oddHeader>&amp;A</oddHeader>
        <oddFooter>Page &amp;P</oddFooter>
      </headerFooter>
    </customSheetView>
    <customSheetView guid="{BE9E50F0-D5ED-48BD-A9C6-4169A4DF2408}" showGridLines="0" showRuler="0">
      <selection activeCell="C13" sqref="C13"/>
      <pageMargins left="0.75" right="0.75" top="1" bottom="1" header="0.5" footer="0.5"/>
      <pageSetup paperSize="9" orientation="portrait" r:id="rId4"/>
      <headerFooter alignWithMargins="0">
        <oddHeader>&amp;A</oddHeader>
        <oddFooter>Page &amp;P</oddFooter>
      </headerFooter>
    </customSheetView>
    <customSheetView guid="{C093550B-56C6-4D17-85DE-FEFB9E7ABAF5}" showGridLines="0" showRuler="0">
      <selection activeCell="C13" sqref="C13"/>
      <pageMargins left="0.75" right="0.75" top="1" bottom="1" header="0.5" footer="0.5"/>
      <pageSetup paperSize="9" orientation="portrait" r:id="rId5"/>
      <headerFooter alignWithMargins="0">
        <oddHeader>&amp;A</oddHeader>
        <oddFooter>Page &amp;P</oddFooter>
      </headerFooter>
    </customSheetView>
    <customSheetView guid="{09FB2B2F-C2DC-4B03-94D0-1D6B0DBDE722}" showGridLines="0" showRuler="0">
      <selection activeCell="C13" sqref="C13"/>
      <pageMargins left="0.75" right="0.75" top="1" bottom="1" header="0.5" footer="0.5"/>
      <pageSetup paperSize="9" orientation="portrait" r:id="rId6"/>
      <headerFooter alignWithMargins="0">
        <oddHeader>&amp;A</oddHeader>
        <oddFooter>Page &amp;P</oddFooter>
      </headerFooter>
    </customSheetView>
  </customSheetViews>
  <phoneticPr fontId="21" type="noConversion"/>
  <pageMargins left="0.75" right="0.75" top="1" bottom="1" header="0.5" footer="0.5"/>
  <pageSetup paperSize="9" orientation="portrait" r:id="rId7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1">
    <tabColor rgb="FFFF0000"/>
  </sheetPr>
  <dimension ref="A1:I21"/>
  <sheetViews>
    <sheetView workbookViewId="0">
      <selection activeCell="E13" sqref="E13"/>
    </sheetView>
  </sheetViews>
  <sheetFormatPr defaultColWidth="9.1796875" defaultRowHeight="12.5"/>
  <cols>
    <col min="1" max="16384" width="9.1796875" style="1"/>
  </cols>
  <sheetData>
    <row r="1" spans="1:9" ht="17.5">
      <c r="A1" s="11" t="s">
        <v>22</v>
      </c>
      <c r="D1"/>
    </row>
    <row r="3" spans="1:9">
      <c r="A3" s="15" t="s">
        <v>23</v>
      </c>
      <c r="G3" s="1" t="s">
        <v>24</v>
      </c>
    </row>
    <row r="4" spans="1:9">
      <c r="A4" s="15" t="s">
        <v>25</v>
      </c>
    </row>
    <row r="6" spans="1:9">
      <c r="A6" s="4" t="s">
        <v>1</v>
      </c>
      <c r="B6" s="12"/>
      <c r="C6" s="12"/>
      <c r="D6" s="12"/>
      <c r="E6" s="7">
        <v>17.5</v>
      </c>
    </row>
    <row r="7" spans="1:9" ht="14.25" customHeight="1">
      <c r="A7" s="5" t="s">
        <v>26</v>
      </c>
      <c r="B7" s="3"/>
      <c r="C7" s="3"/>
      <c r="D7" s="3"/>
      <c r="E7" s="8">
        <v>32</v>
      </c>
      <c r="F7" s="1" t="s">
        <v>27</v>
      </c>
    </row>
    <row r="8" spans="1:9">
      <c r="A8" s="5" t="s">
        <v>3</v>
      </c>
      <c r="B8" s="3"/>
      <c r="C8" s="3"/>
      <c r="D8" s="3"/>
      <c r="E8" s="8">
        <v>15.25</v>
      </c>
      <c r="F8" s="1">
        <v>16</v>
      </c>
    </row>
    <row r="9" spans="1:9">
      <c r="A9" s="5" t="s">
        <v>5</v>
      </c>
      <c r="B9" s="3"/>
      <c r="C9" s="3"/>
      <c r="D9" s="3"/>
      <c r="E9" s="8">
        <v>22.5</v>
      </c>
    </row>
    <row r="10" spans="1:9">
      <c r="A10" s="5" t="s">
        <v>7</v>
      </c>
      <c r="B10" s="3"/>
      <c r="C10" s="3"/>
      <c r="D10" s="3"/>
      <c r="E10" s="8">
        <v>23.75</v>
      </c>
    </row>
    <row r="11" spans="1:9">
      <c r="A11" s="5"/>
      <c r="B11" s="3"/>
      <c r="C11" s="3"/>
      <c r="D11" s="3"/>
      <c r="E11" s="13"/>
    </row>
    <row r="12" spans="1:9">
      <c r="A12" s="5" t="s">
        <v>2</v>
      </c>
      <c r="B12" s="3"/>
      <c r="C12" s="3"/>
      <c r="D12" s="3"/>
      <c r="E12" s="8">
        <v>10.5</v>
      </c>
    </row>
    <row r="13" spans="1:9">
      <c r="A13" s="5" t="s">
        <v>4</v>
      </c>
      <c r="B13" s="3"/>
      <c r="C13" s="3"/>
      <c r="D13" s="3"/>
      <c r="E13" s="8">
        <v>21</v>
      </c>
    </row>
    <row r="14" spans="1:9">
      <c r="A14" s="5" t="s">
        <v>6</v>
      </c>
      <c r="B14" s="3"/>
      <c r="C14" s="3"/>
      <c r="D14" s="3"/>
      <c r="E14" s="8">
        <v>22</v>
      </c>
    </row>
    <row r="15" spans="1:9">
      <c r="A15" s="5" t="s">
        <v>8</v>
      </c>
      <c r="B15" s="3"/>
      <c r="C15" s="3"/>
      <c r="D15" s="3"/>
      <c r="E15" s="8">
        <v>24.5</v>
      </c>
    </row>
    <row r="16" spans="1:9">
      <c r="A16" s="5" t="s">
        <v>10</v>
      </c>
      <c r="B16" s="3"/>
      <c r="C16" s="3"/>
      <c r="D16" s="3"/>
      <c r="E16" s="8">
        <v>10.050000000000001</v>
      </c>
      <c r="F16" s="1">
        <v>9</v>
      </c>
      <c r="G16"/>
      <c r="I16"/>
    </row>
    <row r="17" spans="1:5">
      <c r="A17" s="5"/>
      <c r="B17" s="3"/>
      <c r="C17" s="3"/>
      <c r="D17" s="3"/>
      <c r="E17" s="8"/>
    </row>
    <row r="18" spans="1:5">
      <c r="A18" s="5" t="s">
        <v>28</v>
      </c>
      <c r="B18" s="3"/>
      <c r="C18" s="3"/>
      <c r="D18" s="3"/>
      <c r="E18" s="8">
        <v>10.75</v>
      </c>
    </row>
    <row r="19" spans="1:5">
      <c r="A19" s="3" t="s">
        <v>11</v>
      </c>
      <c r="B19" s="3"/>
      <c r="C19" s="3"/>
      <c r="D19" s="3"/>
      <c r="E19" s="8">
        <v>22.75</v>
      </c>
    </row>
    <row r="20" spans="1:5">
      <c r="A20" s="3"/>
      <c r="B20" s="3"/>
      <c r="C20" s="3"/>
      <c r="D20" s="3"/>
      <c r="E20" s="8"/>
    </row>
    <row r="21" spans="1:5">
      <c r="A21" s="6" t="s">
        <v>29</v>
      </c>
      <c r="B21" s="14"/>
      <c r="C21" s="14"/>
      <c r="D21" s="14"/>
      <c r="E21" s="9">
        <v>13</v>
      </c>
    </row>
  </sheetData>
  <customSheetViews>
    <customSheetView guid="{F2CF5A4C-4733-4279-B0AE-DB8C45BC9F44}" showRuler="0">
      <selection activeCell="H24" sqref="H24"/>
      <pageMargins left="0.75" right="0.75" top="1" bottom="1" header="0.5" footer="0.5"/>
      <printOptions gridLines="1"/>
      <pageSetup paperSize="9" orientation="portrait" r:id="rId1"/>
      <headerFooter alignWithMargins="0">
        <oddHeader>&amp;A</oddHeader>
        <oddFooter>Page &amp;P</oddFooter>
      </headerFooter>
    </customSheetView>
    <customSheetView guid="{A69C958D-5876-448E-9B43-BDD2039213B0}" showRuler="0">
      <selection activeCell="H24" sqref="H24"/>
      <pageMargins left="0.75" right="0.75" top="1" bottom="1" header="0.5" footer="0.5"/>
      <printOptions gridLines="1"/>
      <pageSetup paperSize="9" orientation="portrait" r:id="rId2"/>
      <headerFooter alignWithMargins="0">
        <oddHeader>&amp;A</oddHeader>
        <oddFooter>Page &amp;P</oddFooter>
      </headerFooter>
    </customSheetView>
    <customSheetView guid="{5D616459-8229-4D08-89E6-3A8D7F42B939}" showRuler="0">
      <selection activeCell="H24" sqref="H24"/>
      <pageMargins left="0.75" right="0.75" top="1" bottom="1" header="0.5" footer="0.5"/>
      <printOptions gridLines="1"/>
      <pageSetup paperSize="9" orientation="portrait" r:id="rId3"/>
      <headerFooter alignWithMargins="0">
        <oddHeader>&amp;A</oddHeader>
        <oddFooter>Page &amp;P</oddFooter>
      </headerFooter>
    </customSheetView>
    <customSheetView guid="{BE9E50F0-D5ED-48BD-A9C6-4169A4DF2408}" showRuler="0">
      <selection activeCell="H24" sqref="H24"/>
      <pageMargins left="0.75" right="0.75" top="1" bottom="1" header="0.5" footer="0.5"/>
      <printOptions gridLines="1"/>
      <pageSetup paperSize="9" orientation="portrait" r:id="rId4"/>
      <headerFooter alignWithMargins="0">
        <oddHeader>&amp;A</oddHeader>
        <oddFooter>Page &amp;P</oddFooter>
      </headerFooter>
    </customSheetView>
    <customSheetView guid="{C093550B-56C6-4D17-85DE-FEFB9E7ABAF5}" showRuler="0">
      <selection activeCell="H24" sqref="H24"/>
      <pageMargins left="0.75" right="0.75" top="1" bottom="1" header="0.5" footer="0.5"/>
      <printOptions gridLines="1"/>
      <pageSetup paperSize="9" orientation="portrait" r:id="rId5"/>
      <headerFooter alignWithMargins="0">
        <oddHeader>&amp;A</oddHeader>
        <oddFooter>Page &amp;P</oddFooter>
      </headerFooter>
    </customSheetView>
    <customSheetView guid="{09FB2B2F-C2DC-4B03-94D0-1D6B0DBDE722}" showRuler="0">
      <selection activeCell="H24" sqref="H24"/>
      <pageMargins left="0.75" right="0.75" top="1" bottom="1" header="0.5" footer="0.5"/>
      <printOptions gridLines="1"/>
      <pageSetup paperSize="9" orientation="portrait" r:id="rId6"/>
      <headerFooter alignWithMargins="0">
        <oddHeader>&amp;A</oddHeader>
        <oddFooter>Page &amp;P</oddFooter>
      </headerFooter>
    </customSheetView>
  </customSheetViews>
  <phoneticPr fontId="21" type="noConversion"/>
  <printOptions gridLines="1" gridLinesSet="0"/>
  <pageMargins left="0.75" right="0.75" top="1" bottom="1" header="0.5" footer="0.5"/>
  <pageSetup paperSize="9" orientation="portrait" r:id="rId7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tabColor rgb="FFFF0000"/>
  </sheetPr>
  <dimension ref="B2:I83"/>
  <sheetViews>
    <sheetView topLeftCell="A59" workbookViewId="0">
      <selection activeCell="B49" sqref="B49"/>
    </sheetView>
  </sheetViews>
  <sheetFormatPr defaultRowHeight="12.5"/>
  <cols>
    <col min="7" max="7" width="9.81640625" bestFit="1" customWidth="1"/>
  </cols>
  <sheetData>
    <row r="2" spans="2:5">
      <c r="C2" s="24" t="s">
        <v>12</v>
      </c>
      <c r="D2" s="24"/>
      <c r="E2" s="24" t="s">
        <v>13</v>
      </c>
    </row>
    <row r="3" spans="2:5">
      <c r="B3" s="25">
        <v>36161</v>
      </c>
      <c r="C3" s="26">
        <v>2388.5</v>
      </c>
      <c r="D3" s="25">
        <v>36161</v>
      </c>
      <c r="E3" s="26">
        <v>2430.5</v>
      </c>
    </row>
    <row r="4" spans="2:5">
      <c r="B4" s="25">
        <v>36192</v>
      </c>
      <c r="C4" s="26">
        <v>2237</v>
      </c>
      <c r="D4" s="25">
        <v>36192</v>
      </c>
      <c r="E4" s="26">
        <v>2164.5</v>
      </c>
    </row>
    <row r="5" spans="2:5">
      <c r="B5" s="25">
        <v>36220</v>
      </c>
      <c r="C5" s="26">
        <v>2589.8000000000002</v>
      </c>
      <c r="D5" s="25">
        <v>36220</v>
      </c>
      <c r="E5" s="26">
        <v>2514.4</v>
      </c>
    </row>
    <row r="6" spans="2:5">
      <c r="B6" s="25">
        <v>36251</v>
      </c>
      <c r="C6" s="26">
        <v>2407</v>
      </c>
      <c r="D6" s="25">
        <v>36251</v>
      </c>
      <c r="E6" s="26">
        <v>2267</v>
      </c>
    </row>
    <row r="7" spans="2:5">
      <c r="B7" s="25">
        <v>36281</v>
      </c>
      <c r="C7" s="26">
        <v>2647.25</v>
      </c>
      <c r="D7" s="25">
        <v>36281</v>
      </c>
      <c r="E7" s="26">
        <v>2404.5</v>
      </c>
    </row>
    <row r="8" spans="2:5">
      <c r="B8" s="25">
        <v>36312</v>
      </c>
      <c r="C8" s="26">
        <v>2308.4</v>
      </c>
      <c r="D8" s="25">
        <v>36312</v>
      </c>
      <c r="E8" s="26">
        <v>2194</v>
      </c>
    </row>
    <row r="9" spans="2:5">
      <c r="B9" s="25">
        <v>36342</v>
      </c>
      <c r="C9" s="26">
        <v>2443.25</v>
      </c>
      <c r="D9" s="25">
        <v>36342</v>
      </c>
      <c r="E9" s="26">
        <v>2417</v>
      </c>
    </row>
    <row r="10" spans="2:5">
      <c r="B10" s="25">
        <v>36373</v>
      </c>
      <c r="C10" s="26">
        <v>2837.8</v>
      </c>
      <c r="D10" s="25">
        <v>36373</v>
      </c>
      <c r="E10" s="26">
        <v>2701.8</v>
      </c>
    </row>
    <row r="11" spans="2:5">
      <c r="B11" s="25">
        <v>36404</v>
      </c>
      <c r="C11" s="26">
        <v>3521.75</v>
      </c>
      <c r="D11" s="25">
        <v>36404</v>
      </c>
      <c r="E11" s="26">
        <v>3242.75</v>
      </c>
    </row>
    <row r="12" spans="2:5">
      <c r="B12" s="25">
        <v>36434</v>
      </c>
      <c r="C12" s="26">
        <v>4422</v>
      </c>
      <c r="D12" s="25">
        <v>36434</v>
      </c>
      <c r="E12" s="26">
        <v>4052.5</v>
      </c>
    </row>
    <row r="13" spans="2:5">
      <c r="B13" s="25">
        <v>36465</v>
      </c>
      <c r="C13" s="26">
        <v>4339.6000000000004</v>
      </c>
      <c r="D13" s="25">
        <v>36465</v>
      </c>
      <c r="E13" s="26">
        <v>4234.8</v>
      </c>
    </row>
    <row r="14" spans="2:5">
      <c r="B14" s="27">
        <v>36495</v>
      </c>
      <c r="C14" s="26">
        <v>4637.5</v>
      </c>
      <c r="D14" s="27">
        <v>36495</v>
      </c>
      <c r="E14" s="26">
        <v>4399.5</v>
      </c>
    </row>
    <row r="15" spans="2:5">
      <c r="B15" s="25">
        <v>36526</v>
      </c>
      <c r="C15" s="26">
        <v>4382.3999999999996</v>
      </c>
      <c r="D15" s="25">
        <v>36526</v>
      </c>
      <c r="E15" s="26">
        <v>4105.2</v>
      </c>
    </row>
    <row r="16" spans="2:5">
      <c r="B16" s="25">
        <v>36557</v>
      </c>
      <c r="C16" s="26">
        <v>4672.75</v>
      </c>
      <c r="D16" s="25">
        <v>36557</v>
      </c>
      <c r="E16" s="26">
        <v>4494</v>
      </c>
    </row>
    <row r="17" spans="2:5">
      <c r="B17" s="25">
        <v>36586</v>
      </c>
      <c r="C17" s="26">
        <v>5349.25</v>
      </c>
      <c r="D17" s="25">
        <v>36586</v>
      </c>
      <c r="E17" s="26">
        <v>5295.25</v>
      </c>
    </row>
    <row r="18" spans="2:5">
      <c r="B18" s="25">
        <v>36617</v>
      </c>
      <c r="C18" s="26">
        <v>5286.25</v>
      </c>
      <c r="D18" s="25">
        <v>36617</v>
      </c>
      <c r="E18" s="26">
        <v>5563.25</v>
      </c>
    </row>
    <row r="19" spans="2:5">
      <c r="B19" s="25">
        <v>36647</v>
      </c>
      <c r="C19" s="26">
        <v>4885.8</v>
      </c>
      <c r="D19" s="25">
        <v>36647</v>
      </c>
      <c r="E19" s="26">
        <v>5093.8</v>
      </c>
    </row>
    <row r="20" spans="2:5">
      <c r="B20" s="25">
        <v>36678</v>
      </c>
      <c r="C20" s="26">
        <v>4957</v>
      </c>
      <c r="D20" s="25">
        <v>36678</v>
      </c>
      <c r="E20" s="26">
        <v>4824.25</v>
      </c>
    </row>
    <row r="21" spans="2:5">
      <c r="B21" s="25">
        <v>36708</v>
      </c>
      <c r="C21" s="26">
        <v>5241.8</v>
      </c>
      <c r="D21" s="25">
        <v>36708</v>
      </c>
      <c r="E21" s="26">
        <v>5023.8</v>
      </c>
    </row>
    <row r="22" spans="2:5">
      <c r="B22" s="25">
        <v>36739</v>
      </c>
      <c r="C22" s="26">
        <v>5375.25</v>
      </c>
      <c r="D22" s="25">
        <v>36739</v>
      </c>
      <c r="E22" s="26">
        <v>5166.25</v>
      </c>
    </row>
    <row r="23" spans="2:5">
      <c r="B23" s="25">
        <v>36770</v>
      </c>
      <c r="C23" s="26">
        <v>5495.25</v>
      </c>
      <c r="D23" s="25">
        <v>36770</v>
      </c>
      <c r="E23" s="26">
        <v>5417</v>
      </c>
    </row>
    <row r="24" spans="2:5">
      <c r="B24" s="25">
        <v>36800</v>
      </c>
      <c r="C24" s="26">
        <v>5947.4</v>
      </c>
      <c r="D24" s="25">
        <v>36800</v>
      </c>
      <c r="E24" s="26">
        <v>5640.8</v>
      </c>
    </row>
    <row r="25" spans="2:5">
      <c r="B25" s="25">
        <v>36831</v>
      </c>
      <c r="C25" s="26">
        <v>6032.25</v>
      </c>
      <c r="D25" s="25">
        <v>36831</v>
      </c>
      <c r="E25" s="26">
        <v>6092.75</v>
      </c>
    </row>
    <row r="26" spans="2:5">
      <c r="B26" s="27">
        <v>36861</v>
      </c>
      <c r="C26" s="26">
        <v>5536.5</v>
      </c>
      <c r="D26" s="27">
        <v>36861</v>
      </c>
      <c r="E26" s="26">
        <v>5365</v>
      </c>
    </row>
    <row r="27" spans="2:5">
      <c r="B27" s="25">
        <v>36892</v>
      </c>
      <c r="C27" s="26">
        <v>5087</v>
      </c>
      <c r="D27" s="25">
        <v>36892</v>
      </c>
      <c r="E27" s="26">
        <v>4909</v>
      </c>
    </row>
    <row r="28" spans="2:5">
      <c r="B28" s="25">
        <v>36923</v>
      </c>
      <c r="C28" s="26">
        <v>4506.25</v>
      </c>
      <c r="D28" s="25">
        <v>36923</v>
      </c>
      <c r="E28" s="26">
        <v>4389.5</v>
      </c>
    </row>
    <row r="29" spans="2:5">
      <c r="B29" s="25">
        <v>36951</v>
      </c>
      <c r="C29" s="26">
        <v>4284.75</v>
      </c>
      <c r="D29" s="25">
        <v>36951</v>
      </c>
      <c r="E29" s="26">
        <v>4516.25</v>
      </c>
    </row>
    <row r="30" spans="2:5">
      <c r="B30" s="25">
        <v>36982</v>
      </c>
      <c r="C30" s="26">
        <v>4172.3999999999996</v>
      </c>
      <c r="D30" s="25">
        <v>36982</v>
      </c>
      <c r="E30" s="26">
        <v>4309.6000000000004</v>
      </c>
    </row>
    <row r="31" spans="2:5">
      <c r="B31" s="25">
        <v>37012</v>
      </c>
      <c r="C31" s="26">
        <v>4416</v>
      </c>
      <c r="D31" s="25">
        <v>37012</v>
      </c>
      <c r="E31" s="26">
        <v>4232</v>
      </c>
    </row>
    <row r="32" spans="2:5">
      <c r="B32" s="25">
        <v>37043</v>
      </c>
      <c r="C32" s="26">
        <v>4342</v>
      </c>
      <c r="D32" s="25">
        <v>37043</v>
      </c>
      <c r="E32" s="26">
        <v>4168.25</v>
      </c>
    </row>
    <row r="33" spans="2:9">
      <c r="B33" s="25">
        <v>37073</v>
      </c>
      <c r="C33" s="26">
        <v>3605.4</v>
      </c>
      <c r="D33" s="25">
        <v>37073</v>
      </c>
      <c r="E33" s="26">
        <v>3381.2</v>
      </c>
    </row>
    <row r="34" spans="2:9">
      <c r="B34" s="25">
        <v>37104</v>
      </c>
      <c r="C34" s="26">
        <v>2880.75</v>
      </c>
      <c r="D34" s="25">
        <v>37104</v>
      </c>
      <c r="E34" s="26">
        <v>2689</v>
      </c>
    </row>
    <row r="35" spans="2:9">
      <c r="B35" s="25">
        <v>37135</v>
      </c>
      <c r="C35" s="26">
        <v>2806.5</v>
      </c>
      <c r="D35" s="25">
        <v>37135</v>
      </c>
      <c r="E35" s="26">
        <v>2576.25</v>
      </c>
    </row>
    <row r="36" spans="2:9">
      <c r="B36" s="25">
        <v>37165</v>
      </c>
      <c r="C36" s="26">
        <v>2821</v>
      </c>
      <c r="D36" s="25">
        <v>37165</v>
      </c>
      <c r="E36" s="26">
        <v>2549.4</v>
      </c>
    </row>
    <row r="37" spans="2:9">
      <c r="B37" s="25">
        <v>37196</v>
      </c>
      <c r="C37" s="26">
        <v>2706</v>
      </c>
      <c r="D37" s="25">
        <v>37196</v>
      </c>
      <c r="E37" s="26">
        <v>2448.25</v>
      </c>
    </row>
    <row r="38" spans="2:9">
      <c r="B38" s="28">
        <v>37226</v>
      </c>
      <c r="C38" s="26">
        <v>2733</v>
      </c>
      <c r="D38" s="28">
        <v>37226</v>
      </c>
      <c r="E38" s="26">
        <v>2439.1999999999998</v>
      </c>
      <c r="H38" t="s">
        <v>12</v>
      </c>
      <c r="I38" t="s">
        <v>13</v>
      </c>
    </row>
    <row r="39" spans="2:9">
      <c r="B39" s="25">
        <v>37257</v>
      </c>
      <c r="C39">
        <f>AVERAGE(H39:H42)</f>
        <v>2986</v>
      </c>
      <c r="D39" s="25">
        <v>37257</v>
      </c>
      <c r="E39">
        <f>AVERAGE(I39:I42)</f>
        <v>2492.5</v>
      </c>
      <c r="G39" s="29">
        <v>37263</v>
      </c>
      <c r="H39">
        <v>2878</v>
      </c>
      <c r="I39">
        <v>2452</v>
      </c>
    </row>
    <row r="40" spans="2:9">
      <c r="B40" s="25">
        <v>37288</v>
      </c>
      <c r="C40">
        <f>AVERAGE(H43:H46)</f>
        <v>3075.25</v>
      </c>
      <c r="D40" s="25">
        <v>37288</v>
      </c>
      <c r="E40">
        <f>AVERAGE(I43:I46)</f>
        <v>2810.25</v>
      </c>
      <c r="G40" s="29">
        <f t="shared" ref="G40:G83" si="0">G39+7</f>
        <v>37270</v>
      </c>
      <c r="H40">
        <v>3092</v>
      </c>
      <c r="I40">
        <v>2505</v>
      </c>
    </row>
    <row r="41" spans="2:9">
      <c r="B41" s="25">
        <v>37316</v>
      </c>
      <c r="C41">
        <f>AVERAGE(H47:H50)</f>
        <v>3329.5</v>
      </c>
      <c r="D41" s="25">
        <v>37316</v>
      </c>
      <c r="E41">
        <f>AVERAGE(I47:I50)</f>
        <v>3371.75</v>
      </c>
      <c r="G41" s="29">
        <f t="shared" si="0"/>
        <v>37277</v>
      </c>
      <c r="H41">
        <v>3032</v>
      </c>
      <c r="I41">
        <v>2511</v>
      </c>
    </row>
    <row r="42" spans="2:9">
      <c r="B42" s="25">
        <v>37347</v>
      </c>
      <c r="C42">
        <f>AVERAGE(H51:H55)</f>
        <v>3281</v>
      </c>
      <c r="D42" s="25">
        <v>37347</v>
      </c>
      <c r="E42">
        <f>AVERAGE(I51:I55)</f>
        <v>3350.6</v>
      </c>
      <c r="G42" s="29">
        <f t="shared" si="0"/>
        <v>37284</v>
      </c>
      <c r="H42">
        <v>2942</v>
      </c>
      <c r="I42">
        <v>2502</v>
      </c>
    </row>
    <row r="43" spans="2:9">
      <c r="B43" s="25">
        <v>37377</v>
      </c>
      <c r="C43">
        <f>AVERAGE(H56:H59)</f>
        <v>3033.75</v>
      </c>
      <c r="D43" s="25">
        <v>37377</v>
      </c>
      <c r="E43">
        <f>AVERAGE(I56:I59)</f>
        <v>3030.75</v>
      </c>
      <c r="G43" s="29">
        <f t="shared" si="0"/>
        <v>37291</v>
      </c>
      <c r="H43">
        <v>2882</v>
      </c>
      <c r="I43">
        <v>2588</v>
      </c>
    </row>
    <row r="44" spans="2:9">
      <c r="B44" s="25">
        <v>37408</v>
      </c>
      <c r="C44">
        <f>AVERAGE(H60:H63)</f>
        <v>3157.75</v>
      </c>
      <c r="D44" s="25">
        <v>37408</v>
      </c>
      <c r="E44">
        <f>AVERAGE(I60:I63)</f>
        <v>3008.75</v>
      </c>
      <c r="G44" s="29">
        <f t="shared" si="0"/>
        <v>37298</v>
      </c>
      <c r="H44">
        <v>2979</v>
      </c>
      <c r="I44">
        <v>2695</v>
      </c>
    </row>
    <row r="45" spans="2:9">
      <c r="B45" s="25">
        <v>37438</v>
      </c>
      <c r="C45">
        <f>AVERAGE(H64:H68)</f>
        <v>3145.6</v>
      </c>
      <c r="D45" s="25">
        <v>37438</v>
      </c>
      <c r="E45">
        <f>AVERAGE(I64:I68)</f>
        <v>2848.4</v>
      </c>
      <c r="G45" s="29">
        <f t="shared" si="0"/>
        <v>37305</v>
      </c>
      <c r="H45">
        <v>3121</v>
      </c>
      <c r="I45">
        <v>2778</v>
      </c>
    </row>
    <row r="46" spans="2:9">
      <c r="B46" s="25">
        <v>37469</v>
      </c>
      <c r="C46">
        <f>AVERAGE(H69:H72)</f>
        <v>3239.25</v>
      </c>
      <c r="D46" s="25">
        <v>37469</v>
      </c>
      <c r="E46">
        <f>AVERAGE(I69:I72)</f>
        <v>2913</v>
      </c>
      <c r="G46" s="29">
        <f t="shared" si="0"/>
        <v>37312</v>
      </c>
      <c r="H46">
        <v>3319</v>
      </c>
      <c r="I46">
        <v>3180</v>
      </c>
    </row>
    <row r="47" spans="2:9">
      <c r="B47" s="25">
        <v>37500</v>
      </c>
      <c r="C47">
        <f>AVERAGE(H73:H77)</f>
        <v>4036</v>
      </c>
      <c r="D47" s="25">
        <v>37500</v>
      </c>
      <c r="E47">
        <f>AVERAGE(I73:I77)</f>
        <v>3506.4</v>
      </c>
      <c r="G47" s="29">
        <f t="shared" si="0"/>
        <v>37319</v>
      </c>
      <c r="H47">
        <v>3414</v>
      </c>
      <c r="I47">
        <v>3270</v>
      </c>
    </row>
    <row r="48" spans="2:9">
      <c r="B48" s="25">
        <v>37530</v>
      </c>
      <c r="C48">
        <f>AVERAGE(H78:H81)</f>
        <v>4408</v>
      </c>
      <c r="D48" s="25">
        <v>37530</v>
      </c>
      <c r="E48">
        <f>AVERAGE(I78:I81)</f>
        <v>4275</v>
      </c>
      <c r="G48" s="29">
        <f t="shared" si="0"/>
        <v>37326</v>
      </c>
      <c r="H48">
        <v>3309</v>
      </c>
      <c r="I48">
        <v>3211</v>
      </c>
    </row>
    <row r="49" spans="2:9">
      <c r="B49" s="25">
        <v>37561</v>
      </c>
      <c r="C49">
        <f>AVERAGE(H82:H83)</f>
        <v>4575</v>
      </c>
      <c r="D49" s="25">
        <v>37561</v>
      </c>
      <c r="E49">
        <f>AVERAGE(I82:I83)</f>
        <v>4436.5</v>
      </c>
      <c r="G49" s="29">
        <f t="shared" si="0"/>
        <v>37333</v>
      </c>
      <c r="H49">
        <v>3219</v>
      </c>
      <c r="I49">
        <v>3471</v>
      </c>
    </row>
    <row r="50" spans="2:9">
      <c r="G50" s="29">
        <f t="shared" si="0"/>
        <v>37340</v>
      </c>
      <c r="H50">
        <v>3376</v>
      </c>
      <c r="I50">
        <v>3535</v>
      </c>
    </row>
    <row r="51" spans="2:9">
      <c r="G51" s="29">
        <f t="shared" si="0"/>
        <v>37347</v>
      </c>
      <c r="H51">
        <v>3529</v>
      </c>
      <c r="I51">
        <v>3516</v>
      </c>
    </row>
    <row r="52" spans="2:9">
      <c r="G52" s="29">
        <f t="shared" si="0"/>
        <v>37354</v>
      </c>
      <c r="H52">
        <v>3382</v>
      </c>
      <c r="I52">
        <v>3461</v>
      </c>
    </row>
    <row r="53" spans="2:9">
      <c r="B53" t="s">
        <v>52</v>
      </c>
      <c r="C53" t="s">
        <v>12</v>
      </c>
      <c r="E53" t="s">
        <v>13</v>
      </c>
      <c r="G53" s="29">
        <f t="shared" si="0"/>
        <v>37361</v>
      </c>
      <c r="H53">
        <v>3362</v>
      </c>
      <c r="I53">
        <v>3454</v>
      </c>
    </row>
    <row r="54" spans="2:9">
      <c r="B54" s="25">
        <v>37257</v>
      </c>
      <c r="C54">
        <v>100</v>
      </c>
      <c r="D54" s="25">
        <v>37257</v>
      </c>
      <c r="E54">
        <v>100</v>
      </c>
      <c r="G54" s="29">
        <f t="shared" si="0"/>
        <v>37368</v>
      </c>
      <c r="H54">
        <v>3146</v>
      </c>
      <c r="I54">
        <v>3271</v>
      </c>
    </row>
    <row r="55" spans="2:9">
      <c r="B55" s="25">
        <v>37288</v>
      </c>
      <c r="C55">
        <f>+C40/C39*C54</f>
        <v>102.98894842598794</v>
      </c>
      <c r="D55" s="25">
        <v>37288</v>
      </c>
      <c r="E55">
        <f>+E40/E39*E54</f>
        <v>112.74824473420261</v>
      </c>
      <c r="G55" s="29">
        <f t="shared" si="0"/>
        <v>37375</v>
      </c>
      <c r="H55">
        <v>2986</v>
      </c>
      <c r="I55">
        <v>3051</v>
      </c>
    </row>
    <row r="56" spans="2:9">
      <c r="B56" s="25">
        <v>37316</v>
      </c>
      <c r="C56">
        <f t="shared" ref="C56:E64" si="1">+C41/C40*C55</f>
        <v>111.50368385800401</v>
      </c>
      <c r="D56" s="25">
        <v>37316</v>
      </c>
      <c r="E56">
        <f t="shared" si="1"/>
        <v>135.27582748244734</v>
      </c>
      <c r="G56" s="29">
        <f t="shared" si="0"/>
        <v>37382</v>
      </c>
      <c r="H56">
        <v>2954</v>
      </c>
      <c r="I56">
        <v>3065</v>
      </c>
    </row>
    <row r="57" spans="2:9">
      <c r="B57" s="25">
        <v>37347</v>
      </c>
      <c r="C57">
        <f t="shared" si="1"/>
        <v>109.87943737441391</v>
      </c>
      <c r="D57" s="25">
        <v>37347</v>
      </c>
      <c r="E57">
        <f t="shared" si="1"/>
        <v>134.42728184553661</v>
      </c>
      <c r="G57" s="29">
        <f t="shared" si="0"/>
        <v>37389</v>
      </c>
      <c r="H57">
        <v>3058</v>
      </c>
      <c r="I57">
        <v>3070</v>
      </c>
    </row>
    <row r="58" spans="2:9">
      <c r="B58" s="25">
        <v>37377</v>
      </c>
      <c r="C58">
        <f t="shared" si="1"/>
        <v>101.59912926992631</v>
      </c>
      <c r="D58" s="25">
        <v>37377</v>
      </c>
      <c r="E58">
        <f t="shared" si="1"/>
        <v>121.59478435305918</v>
      </c>
      <c r="G58" s="29">
        <f t="shared" si="0"/>
        <v>37396</v>
      </c>
      <c r="H58">
        <v>3041</v>
      </c>
      <c r="I58">
        <v>2978</v>
      </c>
    </row>
    <row r="59" spans="2:9">
      <c r="B59" s="25">
        <v>37408</v>
      </c>
      <c r="C59">
        <f t="shared" si="1"/>
        <v>105.751841929002</v>
      </c>
      <c r="D59" s="25">
        <v>37408</v>
      </c>
      <c r="E59">
        <f t="shared" si="1"/>
        <v>120.7121364092277</v>
      </c>
      <c r="G59" s="29">
        <f t="shared" si="0"/>
        <v>37403</v>
      </c>
      <c r="H59">
        <v>3082</v>
      </c>
      <c r="I59">
        <v>3010</v>
      </c>
    </row>
    <row r="60" spans="2:9">
      <c r="B60" s="25">
        <v>37438</v>
      </c>
      <c r="C60">
        <f t="shared" si="1"/>
        <v>105.34494306764901</v>
      </c>
      <c r="D60" s="25">
        <v>37438</v>
      </c>
      <c r="E60">
        <f t="shared" si="1"/>
        <v>114.2788365095286</v>
      </c>
      <c r="G60" s="29">
        <f t="shared" si="0"/>
        <v>37410</v>
      </c>
      <c r="H60">
        <v>3160</v>
      </c>
      <c r="I60">
        <v>3126</v>
      </c>
    </row>
    <row r="61" spans="2:9">
      <c r="B61" s="25">
        <v>37469</v>
      </c>
      <c r="C61">
        <f t="shared" si="1"/>
        <v>108.4812458137977</v>
      </c>
      <c r="D61" s="25">
        <v>37469</v>
      </c>
      <c r="E61">
        <f t="shared" si="1"/>
        <v>116.87061183550654</v>
      </c>
      <c r="G61" s="29">
        <f t="shared" si="0"/>
        <v>37417</v>
      </c>
      <c r="H61">
        <v>3132</v>
      </c>
      <c r="I61">
        <v>3091</v>
      </c>
    </row>
    <row r="62" spans="2:9">
      <c r="B62" s="25">
        <v>37500</v>
      </c>
      <c r="C62">
        <f t="shared" si="1"/>
        <v>135.16409912926991</v>
      </c>
      <c r="D62" s="25">
        <v>37500</v>
      </c>
      <c r="E62">
        <f t="shared" si="1"/>
        <v>140.67803410230695</v>
      </c>
      <c r="G62" s="29">
        <f t="shared" si="0"/>
        <v>37424</v>
      </c>
      <c r="H62">
        <v>3084</v>
      </c>
      <c r="I62">
        <v>2910</v>
      </c>
    </row>
    <row r="63" spans="2:9">
      <c r="B63" s="25">
        <v>37530</v>
      </c>
      <c r="C63">
        <f t="shared" si="1"/>
        <v>147.62223710649698</v>
      </c>
      <c r="D63" s="25">
        <v>37530</v>
      </c>
      <c r="E63">
        <f t="shared" si="1"/>
        <v>171.51454363089272</v>
      </c>
      <c r="G63" s="29">
        <f t="shared" si="0"/>
        <v>37431</v>
      </c>
      <c r="H63">
        <v>3255</v>
      </c>
      <c r="I63">
        <v>2908</v>
      </c>
    </row>
    <row r="64" spans="2:9">
      <c r="B64" s="25">
        <v>37561</v>
      </c>
      <c r="C64">
        <f t="shared" si="1"/>
        <v>153.21500334896183</v>
      </c>
      <c r="D64" s="25">
        <v>37561</v>
      </c>
      <c r="E64">
        <f t="shared" si="1"/>
        <v>177.99398194583753</v>
      </c>
      <c r="G64" s="29">
        <f t="shared" si="0"/>
        <v>37438</v>
      </c>
      <c r="H64">
        <v>3236</v>
      </c>
      <c r="I64">
        <v>2894</v>
      </c>
    </row>
    <row r="65" spans="7:9">
      <c r="G65" s="29">
        <f t="shared" si="0"/>
        <v>37445</v>
      </c>
      <c r="H65">
        <v>3234</v>
      </c>
      <c r="I65">
        <v>2927</v>
      </c>
    </row>
    <row r="66" spans="7:9">
      <c r="G66" s="29">
        <f t="shared" si="0"/>
        <v>37452</v>
      </c>
      <c r="H66">
        <v>3180</v>
      </c>
      <c r="I66">
        <v>2862</v>
      </c>
    </row>
    <row r="67" spans="7:9">
      <c r="G67" s="29">
        <f t="shared" si="0"/>
        <v>37459</v>
      </c>
      <c r="H67">
        <v>3072</v>
      </c>
      <c r="I67">
        <v>2784</v>
      </c>
    </row>
    <row r="68" spans="7:9">
      <c r="G68" s="29">
        <f t="shared" si="0"/>
        <v>37466</v>
      </c>
      <c r="H68">
        <v>3006</v>
      </c>
      <c r="I68">
        <v>2775</v>
      </c>
    </row>
    <row r="69" spans="7:9">
      <c r="G69" s="29">
        <f t="shared" si="0"/>
        <v>37473</v>
      </c>
      <c r="H69">
        <v>3080</v>
      </c>
      <c r="I69">
        <v>2823</v>
      </c>
    </row>
    <row r="70" spans="7:9">
      <c r="G70" s="29">
        <f t="shared" si="0"/>
        <v>37480</v>
      </c>
      <c r="H70">
        <v>3305</v>
      </c>
      <c r="I70">
        <v>2945</v>
      </c>
    </row>
    <row r="71" spans="7:9">
      <c r="G71" s="30">
        <f t="shared" si="0"/>
        <v>37487</v>
      </c>
      <c r="H71">
        <v>3239</v>
      </c>
      <c r="I71">
        <v>2976</v>
      </c>
    </row>
    <row r="72" spans="7:9">
      <c r="G72" s="30">
        <f t="shared" si="0"/>
        <v>37494</v>
      </c>
      <c r="H72">
        <v>3333</v>
      </c>
      <c r="I72">
        <v>2908</v>
      </c>
    </row>
    <row r="73" spans="7:9">
      <c r="G73" s="30">
        <f t="shared" si="0"/>
        <v>37501</v>
      </c>
      <c r="H73">
        <v>3437</v>
      </c>
      <c r="I73">
        <v>3018</v>
      </c>
    </row>
    <row r="74" spans="7:9">
      <c r="G74" s="30">
        <f t="shared" si="0"/>
        <v>37508</v>
      </c>
      <c r="H74">
        <v>3594</v>
      </c>
      <c r="I74">
        <v>3098</v>
      </c>
    </row>
    <row r="75" spans="7:9">
      <c r="G75" s="30">
        <f t="shared" si="0"/>
        <v>37515</v>
      </c>
      <c r="H75">
        <v>4075</v>
      </c>
      <c r="I75">
        <v>3382</v>
      </c>
    </row>
    <row r="76" spans="7:9">
      <c r="G76" s="30">
        <f t="shared" si="0"/>
        <v>37522</v>
      </c>
      <c r="H76">
        <f>H80+93</f>
        <v>4444</v>
      </c>
      <c r="I76">
        <v>3671</v>
      </c>
    </row>
    <row r="77" spans="7:9">
      <c r="G77" s="30">
        <f t="shared" si="0"/>
        <v>37529</v>
      </c>
      <c r="H77">
        <v>4630</v>
      </c>
      <c r="I77">
        <v>4363</v>
      </c>
    </row>
    <row r="78" spans="7:9">
      <c r="G78" s="30">
        <f t="shared" si="0"/>
        <v>37536</v>
      </c>
      <c r="H78">
        <v>4507</v>
      </c>
      <c r="I78">
        <v>4315</v>
      </c>
    </row>
    <row r="79" spans="7:9">
      <c r="G79" s="30">
        <f t="shared" si="0"/>
        <v>37543</v>
      </c>
      <c r="H79">
        <v>4307</v>
      </c>
      <c r="I79">
        <v>4146</v>
      </c>
    </row>
    <row r="80" spans="7:9">
      <c r="G80" s="30">
        <f t="shared" si="0"/>
        <v>37550</v>
      </c>
      <c r="H80">
        <v>4351</v>
      </c>
      <c r="I80">
        <v>4194</v>
      </c>
    </row>
    <row r="81" spans="7:9">
      <c r="G81" s="30">
        <f t="shared" si="0"/>
        <v>37557</v>
      </c>
      <c r="H81">
        <v>4467</v>
      </c>
      <c r="I81">
        <v>4445</v>
      </c>
    </row>
    <row r="82" spans="7:9">
      <c r="G82" s="30">
        <f t="shared" si="0"/>
        <v>37564</v>
      </c>
      <c r="H82">
        <v>4603</v>
      </c>
      <c r="I82">
        <v>4441</v>
      </c>
    </row>
    <row r="83" spans="7:9">
      <c r="G83" s="30">
        <f t="shared" si="0"/>
        <v>37571</v>
      </c>
      <c r="H83">
        <v>4547</v>
      </c>
      <c r="I83">
        <v>4432</v>
      </c>
    </row>
  </sheetData>
  <customSheetViews>
    <customSheetView guid="{F2CF5A4C-4733-4279-B0AE-DB8C45BC9F44}" showRuler="0" topLeftCell="A91">
      <selection activeCell="F30" sqref="F30"/>
      <pageMargins left="0.75" right="0.75" top="1" bottom="1" header="0.5" footer="0.5"/>
      <headerFooter alignWithMargins="0"/>
    </customSheetView>
    <customSheetView guid="{A69C958D-5876-448E-9B43-BDD2039213B0}" showRuler="0" topLeftCell="A91">
      <selection activeCell="F30" sqref="F30"/>
      <pageMargins left="0.75" right="0.75" top="1" bottom="1" header="0.5" footer="0.5"/>
      <headerFooter alignWithMargins="0"/>
    </customSheetView>
    <customSheetView guid="{5D616459-8229-4D08-89E6-3A8D7F42B939}" showRuler="0" topLeftCell="A91">
      <selection activeCell="F30" sqref="F30"/>
      <pageMargins left="0.75" right="0.75" top="1" bottom="1" header="0.5" footer="0.5"/>
      <headerFooter alignWithMargins="0"/>
    </customSheetView>
    <customSheetView guid="{BE9E50F0-D5ED-48BD-A9C6-4169A4DF2408}" showRuler="0" topLeftCell="A91">
      <selection activeCell="F30" sqref="F30"/>
      <pageMargins left="0.75" right="0.75" top="1" bottom="1" header="0.5" footer="0.5"/>
      <headerFooter alignWithMargins="0"/>
    </customSheetView>
    <customSheetView guid="{C093550B-56C6-4D17-85DE-FEFB9E7ABAF5}" showRuler="0" topLeftCell="A91">
      <selection activeCell="F30" sqref="F30"/>
      <pageMargins left="0.75" right="0.75" top="1" bottom="1" header="0.5" footer="0.5"/>
      <headerFooter alignWithMargins="0"/>
    </customSheetView>
    <customSheetView guid="{09FB2B2F-C2DC-4B03-94D0-1D6B0DBDE722}" showRuler="0" topLeftCell="A91">
      <selection activeCell="F30" sqref="F30"/>
      <pageMargins left="0.75" right="0.75" top="1" bottom="1" header="0.5" footer="0.5"/>
      <headerFooter alignWithMargins="0"/>
    </customSheetView>
  </customSheetViews>
  <phoneticPr fontId="2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"/>
  <dimension ref="A1:N29"/>
  <sheetViews>
    <sheetView zoomScale="85" workbookViewId="0">
      <selection activeCell="B55" sqref="B55"/>
    </sheetView>
  </sheetViews>
  <sheetFormatPr defaultRowHeight="12.5"/>
  <cols>
    <col min="2" max="2" width="25" bestFit="1" customWidth="1"/>
    <col min="3" max="5" width="12.81640625" customWidth="1"/>
    <col min="6" max="6" width="24.54296875" bestFit="1" customWidth="1"/>
    <col min="7" max="7" width="21.54296875" bestFit="1" customWidth="1"/>
    <col min="8" max="8" width="40.1796875" bestFit="1" customWidth="1"/>
    <col min="9" max="9" width="29.1796875" bestFit="1" customWidth="1"/>
    <col min="10" max="10" width="14.81640625" customWidth="1"/>
    <col min="11" max="11" width="12.81640625" customWidth="1"/>
  </cols>
  <sheetData>
    <row r="1" spans="1:11" ht="17.5">
      <c r="A1" s="60" t="s">
        <v>95</v>
      </c>
    </row>
    <row r="2" spans="1:11">
      <c r="A2" t="s">
        <v>40</v>
      </c>
      <c r="B2" t="s">
        <v>104</v>
      </c>
      <c r="C2" t="s">
        <v>105</v>
      </c>
      <c r="D2" t="s">
        <v>106</v>
      </c>
      <c r="E2" t="s">
        <v>107</v>
      </c>
      <c r="F2" t="s">
        <v>108</v>
      </c>
      <c r="G2" t="s">
        <v>109</v>
      </c>
      <c r="H2" t="s">
        <v>110</v>
      </c>
      <c r="I2" t="s">
        <v>111</v>
      </c>
      <c r="J2" t="s">
        <v>112</v>
      </c>
      <c r="K2" t="s">
        <v>113</v>
      </c>
    </row>
    <row r="3" spans="1:11">
      <c r="A3" s="29">
        <v>39326</v>
      </c>
      <c r="B3" s="26">
        <v>52500</v>
      </c>
      <c r="C3" s="26">
        <v>56000</v>
      </c>
      <c r="D3" s="26">
        <v>56250</v>
      </c>
      <c r="E3" s="26">
        <v>54000</v>
      </c>
      <c r="F3" s="26">
        <v>36000</v>
      </c>
      <c r="G3" s="26">
        <v>65000</v>
      </c>
      <c r="H3" s="26">
        <v>62250</v>
      </c>
      <c r="I3" s="26">
        <v>73000</v>
      </c>
      <c r="J3" s="26">
        <v>58000</v>
      </c>
      <c r="K3" s="26">
        <v>60000</v>
      </c>
    </row>
    <row r="4" spans="1:11">
      <c r="A4" s="29">
        <v>39356</v>
      </c>
      <c r="B4">
        <v>67000</v>
      </c>
      <c r="C4">
        <v>58500</v>
      </c>
      <c r="D4">
        <v>69250</v>
      </c>
      <c r="E4">
        <v>69000</v>
      </c>
      <c r="F4">
        <v>43500</v>
      </c>
      <c r="G4">
        <v>85500</v>
      </c>
      <c r="H4">
        <v>66000</v>
      </c>
      <c r="I4">
        <v>95000</v>
      </c>
      <c r="J4">
        <v>73000</v>
      </c>
      <c r="K4">
        <v>72000</v>
      </c>
    </row>
    <row r="5" spans="1:11">
      <c r="A5" s="29">
        <v>39387</v>
      </c>
      <c r="B5">
        <v>67500</v>
      </c>
      <c r="C5">
        <v>61200</v>
      </c>
      <c r="D5">
        <v>54500</v>
      </c>
      <c r="E5">
        <v>51000</v>
      </c>
      <c r="F5">
        <v>40500</v>
      </c>
      <c r="G5">
        <v>79000</v>
      </c>
      <c r="H5">
        <v>70000</v>
      </c>
      <c r="I5">
        <v>89000</v>
      </c>
      <c r="J5">
        <v>55000</v>
      </c>
      <c r="K5">
        <v>58000</v>
      </c>
    </row>
    <row r="6" spans="1:11">
      <c r="A6" s="29">
        <v>39417</v>
      </c>
      <c r="B6">
        <v>68500</v>
      </c>
      <c r="C6">
        <v>61250</v>
      </c>
      <c r="D6">
        <v>42000</v>
      </c>
      <c r="E6">
        <v>41000</v>
      </c>
      <c r="F6">
        <v>42500</v>
      </c>
      <c r="G6">
        <v>100500</v>
      </c>
      <c r="H6">
        <v>69600</v>
      </c>
      <c r="I6">
        <v>110000</v>
      </c>
      <c r="J6">
        <v>45500</v>
      </c>
      <c r="K6">
        <v>46750</v>
      </c>
    </row>
    <row r="7" spans="1:11">
      <c r="A7" s="29">
        <v>39448</v>
      </c>
      <c r="B7">
        <v>45000</v>
      </c>
      <c r="C7">
        <v>52000</v>
      </c>
      <c r="D7">
        <v>24000</v>
      </c>
      <c r="E7">
        <v>21000</v>
      </c>
      <c r="F7">
        <v>23000</v>
      </c>
      <c r="G7">
        <v>59250</v>
      </c>
      <c r="H7">
        <v>62000</v>
      </c>
      <c r="I7">
        <v>69000</v>
      </c>
      <c r="J7">
        <v>25000</v>
      </c>
      <c r="K7">
        <v>28000</v>
      </c>
    </row>
    <row r="8" spans="1:11">
      <c r="A8" s="29">
        <v>39479</v>
      </c>
      <c r="B8">
        <v>57000</v>
      </c>
      <c r="C8">
        <v>50000</v>
      </c>
      <c r="D8">
        <v>44500</v>
      </c>
      <c r="E8">
        <v>39000</v>
      </c>
      <c r="F8">
        <v>25500</v>
      </c>
      <c r="G8">
        <v>60500</v>
      </c>
      <c r="H8">
        <v>62000</v>
      </c>
      <c r="I8">
        <v>69000</v>
      </c>
      <c r="J8">
        <v>45000</v>
      </c>
      <c r="K8">
        <v>50000</v>
      </c>
    </row>
    <row r="9" spans="1:11">
      <c r="A9" s="29">
        <v>39508</v>
      </c>
      <c r="B9">
        <v>57000</v>
      </c>
      <c r="C9">
        <v>54000</v>
      </c>
      <c r="D9">
        <v>34500</v>
      </c>
      <c r="E9">
        <v>34000</v>
      </c>
      <c r="F9">
        <v>29000</v>
      </c>
      <c r="G9">
        <v>68000</v>
      </c>
      <c r="H9">
        <v>62500</v>
      </c>
      <c r="I9">
        <v>80500</v>
      </c>
      <c r="J9">
        <v>43000</v>
      </c>
      <c r="K9">
        <v>40000</v>
      </c>
    </row>
    <row r="10" spans="1:11">
      <c r="A10" s="29">
        <v>39539</v>
      </c>
      <c r="B10" s="90">
        <v>62000</v>
      </c>
      <c r="C10">
        <v>54000</v>
      </c>
      <c r="D10" s="90">
        <v>38000</v>
      </c>
      <c r="E10" s="90">
        <v>34000</v>
      </c>
      <c r="F10" s="90">
        <v>31000</v>
      </c>
      <c r="G10" s="90">
        <v>74500</v>
      </c>
      <c r="H10">
        <v>62500</v>
      </c>
      <c r="I10">
        <v>85000</v>
      </c>
      <c r="J10">
        <v>38000</v>
      </c>
      <c r="K10">
        <v>43000</v>
      </c>
    </row>
    <row r="11" spans="1:11">
      <c r="A11" s="29">
        <v>39569</v>
      </c>
      <c r="B11" s="105">
        <v>74000</v>
      </c>
      <c r="C11">
        <v>79000</v>
      </c>
      <c r="D11" s="90">
        <v>46500</v>
      </c>
      <c r="E11" s="90">
        <v>38500</v>
      </c>
      <c r="F11" s="90">
        <v>42000</v>
      </c>
      <c r="G11" s="90">
        <v>120000</v>
      </c>
      <c r="H11" s="105">
        <v>89750</v>
      </c>
      <c r="I11">
        <v>140000</v>
      </c>
      <c r="J11">
        <v>42500</v>
      </c>
      <c r="K11">
        <v>52000</v>
      </c>
    </row>
    <row r="12" spans="1:11">
      <c r="A12" s="29">
        <v>39600</v>
      </c>
      <c r="B12" s="105">
        <v>60500</v>
      </c>
      <c r="C12" s="124">
        <v>74000</v>
      </c>
      <c r="D12" s="124">
        <v>52000</v>
      </c>
      <c r="E12" s="124">
        <v>46000</v>
      </c>
      <c r="F12" s="90">
        <v>32500</v>
      </c>
      <c r="G12" s="90">
        <v>77000</v>
      </c>
      <c r="H12" s="105">
        <v>82000</v>
      </c>
      <c r="I12" s="196">
        <v>87000</v>
      </c>
      <c r="J12" s="196">
        <v>50000</v>
      </c>
      <c r="K12" s="196">
        <v>58500</v>
      </c>
    </row>
    <row r="13" spans="1:11">
      <c r="A13" s="29">
        <v>39630</v>
      </c>
      <c r="B13" s="105">
        <v>55000</v>
      </c>
      <c r="C13" s="124">
        <v>60000</v>
      </c>
      <c r="D13" s="124">
        <v>45000</v>
      </c>
      <c r="E13" s="124">
        <v>42000</v>
      </c>
      <c r="F13" s="90">
        <v>26000</v>
      </c>
      <c r="G13" s="90">
        <v>77000</v>
      </c>
      <c r="H13" s="105">
        <v>67500</v>
      </c>
      <c r="I13" s="196">
        <v>88000</v>
      </c>
      <c r="J13" s="196">
        <v>46000</v>
      </c>
      <c r="K13" s="196">
        <v>51500</v>
      </c>
    </row>
    <row r="14" spans="1:11">
      <c r="A14" s="29">
        <v>39661</v>
      </c>
      <c r="B14" s="105">
        <v>47500</v>
      </c>
      <c r="C14" s="124">
        <v>58500</v>
      </c>
      <c r="D14" s="124">
        <v>36000</v>
      </c>
      <c r="E14" s="124">
        <v>30500</v>
      </c>
      <c r="F14" s="90">
        <v>20500</v>
      </c>
      <c r="G14" s="90">
        <v>61000</v>
      </c>
      <c r="H14" s="105">
        <v>65000</v>
      </c>
      <c r="I14" s="196">
        <v>69000</v>
      </c>
      <c r="J14" s="196">
        <v>34500</v>
      </c>
      <c r="K14" s="196">
        <v>41000</v>
      </c>
    </row>
    <row r="15" spans="1:11">
      <c r="A15" s="29">
        <v>39692</v>
      </c>
      <c r="B15" s="105">
        <v>32000</v>
      </c>
      <c r="C15" s="124">
        <v>32500</v>
      </c>
      <c r="D15" s="124">
        <v>27000</v>
      </c>
      <c r="E15" s="124">
        <v>26000</v>
      </c>
      <c r="F15" s="90">
        <v>16000</v>
      </c>
      <c r="G15" s="90">
        <v>43500</v>
      </c>
      <c r="H15" s="105">
        <v>36000</v>
      </c>
      <c r="I15" s="196">
        <v>49500</v>
      </c>
      <c r="J15" s="196">
        <v>30000</v>
      </c>
      <c r="K15" s="196">
        <v>31000</v>
      </c>
    </row>
    <row r="16" spans="1:11">
      <c r="A16" s="29">
        <v>39722</v>
      </c>
      <c r="B16" s="105">
        <v>8000</v>
      </c>
      <c r="C16" s="124">
        <v>7500</v>
      </c>
      <c r="D16" s="124">
        <v>4000</v>
      </c>
      <c r="E16" s="124">
        <v>5000</v>
      </c>
      <c r="F16" s="124">
        <v>4000</v>
      </c>
      <c r="G16" s="124">
        <v>10000</v>
      </c>
      <c r="H16" s="105">
        <v>9500</v>
      </c>
      <c r="I16" s="196">
        <v>10000</v>
      </c>
      <c r="J16" s="196">
        <v>7000</v>
      </c>
      <c r="K16" s="196">
        <v>7500</v>
      </c>
    </row>
    <row r="17" spans="1:14">
      <c r="A17" s="29">
        <v>39753</v>
      </c>
      <c r="B17" s="105">
        <v>7000</v>
      </c>
      <c r="C17" s="125">
        <v>7250</v>
      </c>
      <c r="D17" s="125">
        <v>4250</v>
      </c>
      <c r="E17" s="124">
        <v>4000</v>
      </c>
      <c r="F17" s="90">
        <v>4650</v>
      </c>
      <c r="G17" s="90">
        <v>9750</v>
      </c>
      <c r="H17" s="105">
        <v>8500</v>
      </c>
      <c r="I17" s="196">
        <v>11750</v>
      </c>
      <c r="J17" s="196">
        <v>4750</v>
      </c>
      <c r="K17" s="196">
        <v>5000</v>
      </c>
    </row>
    <row r="18" spans="1:14">
      <c r="A18" s="29">
        <v>39783</v>
      </c>
      <c r="B18" s="105">
        <v>5250</v>
      </c>
      <c r="C18" s="125">
        <v>6250</v>
      </c>
      <c r="D18" s="125">
        <v>3500</v>
      </c>
      <c r="E18" s="124">
        <v>3750</v>
      </c>
      <c r="F18" s="90">
        <v>2000</v>
      </c>
      <c r="G18" s="90">
        <v>6500</v>
      </c>
      <c r="H18" s="105">
        <v>7250</v>
      </c>
      <c r="I18" s="196">
        <v>8250</v>
      </c>
      <c r="J18" s="196">
        <v>4500</v>
      </c>
      <c r="K18" s="196">
        <v>4750</v>
      </c>
    </row>
    <row r="19" spans="1:14">
      <c r="A19" s="29">
        <v>39814</v>
      </c>
      <c r="B19" s="105">
        <v>4500</v>
      </c>
      <c r="C19" s="44">
        <v>5250</v>
      </c>
      <c r="D19" s="44">
        <v>2500</v>
      </c>
      <c r="E19" s="124">
        <v>2650</v>
      </c>
      <c r="F19" s="90">
        <v>3250</v>
      </c>
      <c r="G19" s="90">
        <v>7250</v>
      </c>
      <c r="H19" s="105">
        <v>6000</v>
      </c>
      <c r="I19" s="196">
        <v>8500</v>
      </c>
      <c r="J19" s="196">
        <v>3250</v>
      </c>
      <c r="K19" s="196">
        <v>3250</v>
      </c>
    </row>
    <row r="20" spans="1:14">
      <c r="A20" s="29">
        <v>39845</v>
      </c>
      <c r="B20" s="195">
        <v>17000</v>
      </c>
      <c r="C20" s="195">
        <v>19875</v>
      </c>
      <c r="D20" s="195">
        <v>5437</v>
      </c>
      <c r="E20" s="195">
        <v>4750</v>
      </c>
      <c r="F20" s="195">
        <v>9125</v>
      </c>
      <c r="G20" s="195">
        <v>22500</v>
      </c>
      <c r="H20" s="195">
        <v>22875</v>
      </c>
      <c r="I20" s="58">
        <v>26125</v>
      </c>
      <c r="J20" s="58">
        <v>5500</v>
      </c>
      <c r="K20" s="58">
        <v>5875</v>
      </c>
      <c r="L20" s="44"/>
      <c r="M20" s="44"/>
      <c r="N20" s="44"/>
    </row>
    <row r="21" spans="1:14">
      <c r="A21" s="29">
        <v>39873</v>
      </c>
      <c r="B21" s="105">
        <v>24875</v>
      </c>
      <c r="C21" s="44">
        <v>26750</v>
      </c>
      <c r="D21" s="195">
        <v>8600</v>
      </c>
      <c r="E21" s="124">
        <v>5625</v>
      </c>
      <c r="F21" s="90">
        <v>10187</v>
      </c>
      <c r="G21" s="90">
        <v>24500</v>
      </c>
      <c r="H21" s="105">
        <v>30375</v>
      </c>
      <c r="I21" s="196">
        <v>29125</v>
      </c>
      <c r="J21" s="196">
        <v>6375</v>
      </c>
      <c r="K21" s="196">
        <v>9000</v>
      </c>
    </row>
    <row r="22" spans="1:14">
      <c r="A22" s="29">
        <v>39904</v>
      </c>
      <c r="B22" s="105">
        <v>18375</v>
      </c>
      <c r="C22" s="44">
        <v>21523</v>
      </c>
      <c r="D22" s="195">
        <v>8250</v>
      </c>
      <c r="E22" s="124">
        <v>5312</v>
      </c>
      <c r="F22" s="90">
        <v>7312</v>
      </c>
      <c r="G22">
        <v>18875</v>
      </c>
      <c r="H22" s="105">
        <v>25375</v>
      </c>
      <c r="I22" s="196">
        <v>22500</v>
      </c>
      <c r="J22" s="196">
        <v>6062</v>
      </c>
      <c r="K22" s="196">
        <v>9875</v>
      </c>
    </row>
    <row r="23" spans="1:14">
      <c r="A23" s="29"/>
    </row>
    <row r="29" spans="1:14">
      <c r="G29" t="s">
        <v>175</v>
      </c>
    </row>
  </sheetData>
  <customSheetViews>
    <customSheetView guid="{F2CF5A4C-4733-4279-B0AE-DB8C45BC9F44}" scale="85" showRuler="0" topLeftCell="A7">
      <selection activeCell="F28" sqref="F28"/>
      <pageMargins left="0.75" right="0.75" top="1" bottom="1" header="0.5" footer="0.5"/>
      <headerFooter alignWithMargins="0"/>
    </customSheetView>
    <customSheetView guid="{A69C958D-5876-448E-9B43-BDD2039213B0}" scale="85" showRuler="0" topLeftCell="A7">
      <selection activeCell="F28" sqref="F28"/>
      <pageMargins left="0.75" right="0.75" top="1" bottom="1" header="0.5" footer="0.5"/>
      <headerFooter alignWithMargins="0"/>
    </customSheetView>
    <customSheetView guid="{5D616459-8229-4D08-89E6-3A8D7F42B939}" scale="85" showRuler="0" topLeftCell="A10">
      <selection activeCell="F19" sqref="F19"/>
      <pageMargins left="0.75" right="0.75" top="1" bottom="1" header="0.5" footer="0.5"/>
      <headerFooter alignWithMargins="0"/>
    </customSheetView>
    <customSheetView guid="{BE9E50F0-D5ED-48BD-A9C6-4169A4DF2408}" scale="85" showRuler="0" topLeftCell="A10">
      <selection activeCell="F19" sqref="F19"/>
      <pageMargins left="0.75" right="0.75" top="1" bottom="1" header="0.5" footer="0.5"/>
      <headerFooter alignWithMargins="0"/>
    </customSheetView>
    <customSheetView guid="{C093550B-56C6-4D17-85DE-FEFB9E7ABAF5}" scale="85" showRuler="0" topLeftCell="A7">
      <selection activeCell="F28" sqref="F28"/>
      <pageMargins left="0.75" right="0.75" top="1" bottom="1" header="0.5" footer="0.5"/>
      <headerFooter alignWithMargins="0"/>
    </customSheetView>
    <customSheetView guid="{09FB2B2F-C2DC-4B03-94D0-1D6B0DBDE722}" scale="85" showRuler="0">
      <selection activeCell="F19" sqref="F19"/>
      <pageMargins left="0.75" right="0.75" top="1" bottom="1" header="0.5" footer="0.5"/>
      <headerFooter alignWithMargins="0"/>
    </customSheetView>
  </customSheetViews>
  <phoneticPr fontId="25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"/>
  <dimension ref="A1:M46"/>
  <sheetViews>
    <sheetView workbookViewId="0">
      <pane ySplit="2" topLeftCell="A21" activePane="bottomLeft" state="frozen"/>
      <selection activeCell="B22" sqref="B22"/>
      <selection pane="bottomLeft" activeCell="E26" sqref="E26"/>
    </sheetView>
  </sheetViews>
  <sheetFormatPr defaultRowHeight="12.5"/>
  <cols>
    <col min="2" max="2" width="18" bestFit="1" customWidth="1"/>
    <col min="3" max="3" width="24.81640625" bestFit="1" customWidth="1"/>
    <col min="4" max="4" width="15.1796875" bestFit="1" customWidth="1"/>
    <col min="5" max="5" width="14.1796875" bestFit="1" customWidth="1"/>
    <col min="6" max="6" width="18.1796875" bestFit="1" customWidth="1"/>
  </cols>
  <sheetData>
    <row r="1" spans="1:13" ht="17.5">
      <c r="A1" s="60" t="s">
        <v>95</v>
      </c>
    </row>
    <row r="2" spans="1:13">
      <c r="B2" t="s">
        <v>41</v>
      </c>
      <c r="C2" t="s">
        <v>43</v>
      </c>
      <c r="D2" t="s">
        <v>44</v>
      </c>
      <c r="E2" t="s">
        <v>45</v>
      </c>
      <c r="F2" t="s">
        <v>48</v>
      </c>
      <c r="G2" t="s">
        <v>42</v>
      </c>
      <c r="H2" t="s">
        <v>46</v>
      </c>
      <c r="I2" t="s">
        <v>53</v>
      </c>
      <c r="J2" t="s">
        <v>96</v>
      </c>
      <c r="K2" t="s">
        <v>47</v>
      </c>
    </row>
    <row r="4" spans="1:13">
      <c r="A4" s="29">
        <v>38292</v>
      </c>
      <c r="B4">
        <v>31750</v>
      </c>
      <c r="C4">
        <v>28000</v>
      </c>
      <c r="D4">
        <v>21500</v>
      </c>
      <c r="E4">
        <v>26000</v>
      </c>
      <c r="F4">
        <v>22000</v>
      </c>
      <c r="G4">
        <v>56</v>
      </c>
      <c r="H4">
        <v>28.5</v>
      </c>
      <c r="I4">
        <v>60</v>
      </c>
      <c r="J4">
        <v>49.5</v>
      </c>
      <c r="K4">
        <v>53.5</v>
      </c>
    </row>
    <row r="5" spans="1:13">
      <c r="A5" s="29">
        <v>38322</v>
      </c>
      <c r="B5">
        <v>32750</v>
      </c>
      <c r="C5">
        <v>29000</v>
      </c>
      <c r="D5">
        <v>22250</v>
      </c>
      <c r="E5">
        <v>27000</v>
      </c>
      <c r="F5">
        <v>22500</v>
      </c>
      <c r="G5">
        <v>57</v>
      </c>
      <c r="H5">
        <v>31</v>
      </c>
      <c r="I5">
        <v>72</v>
      </c>
      <c r="J5">
        <v>50.25</v>
      </c>
      <c r="K5">
        <v>54.5</v>
      </c>
    </row>
    <row r="6" spans="1:13">
      <c r="A6" s="29">
        <v>38353</v>
      </c>
      <c r="B6">
        <v>29500</v>
      </c>
      <c r="C6">
        <v>24750</v>
      </c>
      <c r="D6">
        <v>19500</v>
      </c>
      <c r="E6">
        <v>27500</v>
      </c>
      <c r="F6">
        <v>20750</v>
      </c>
      <c r="G6">
        <v>54</v>
      </c>
      <c r="H6">
        <v>32</v>
      </c>
      <c r="I6">
        <v>65</v>
      </c>
      <c r="J6">
        <v>50.5</v>
      </c>
      <c r="K6">
        <v>51.5</v>
      </c>
    </row>
    <row r="7" spans="1:13">
      <c r="A7" s="29">
        <v>38384</v>
      </c>
      <c r="B7">
        <v>27000</v>
      </c>
      <c r="C7">
        <v>19250</v>
      </c>
      <c r="D7">
        <v>17500</v>
      </c>
      <c r="E7">
        <v>25500</v>
      </c>
      <c r="F7">
        <v>18250</v>
      </c>
      <c r="G7">
        <v>50</v>
      </c>
      <c r="H7">
        <v>26</v>
      </c>
      <c r="I7">
        <v>60.5</v>
      </c>
      <c r="J7">
        <v>49</v>
      </c>
      <c r="K7">
        <v>45.5</v>
      </c>
    </row>
    <row r="8" spans="1:13">
      <c r="A8" s="29">
        <v>38412</v>
      </c>
      <c r="B8">
        <v>32000</v>
      </c>
      <c r="C8">
        <v>24500</v>
      </c>
      <c r="D8">
        <v>19750</v>
      </c>
      <c r="E8">
        <v>27500</v>
      </c>
      <c r="F8">
        <v>20500</v>
      </c>
      <c r="G8">
        <v>54</v>
      </c>
      <c r="H8">
        <v>31</v>
      </c>
      <c r="I8">
        <v>64</v>
      </c>
      <c r="J8">
        <v>49</v>
      </c>
      <c r="K8">
        <v>55.5</v>
      </c>
    </row>
    <row r="9" spans="1:13">
      <c r="A9" s="29">
        <v>38443</v>
      </c>
      <c r="B9">
        <v>37000</v>
      </c>
      <c r="C9">
        <v>21500</v>
      </c>
      <c r="D9">
        <v>23250</v>
      </c>
      <c r="E9">
        <v>26500</v>
      </c>
      <c r="F9">
        <v>19250</v>
      </c>
      <c r="G9">
        <v>56</v>
      </c>
      <c r="H9">
        <v>36.5</v>
      </c>
      <c r="I9">
        <v>66</v>
      </c>
      <c r="J9">
        <v>49.75</v>
      </c>
      <c r="K9">
        <v>55.5</v>
      </c>
    </row>
    <row r="10" spans="1:13">
      <c r="A10" s="29">
        <v>38473</v>
      </c>
      <c r="B10">
        <v>34500</v>
      </c>
      <c r="C10">
        <v>15500</v>
      </c>
      <c r="D10">
        <v>22000</v>
      </c>
      <c r="E10">
        <v>25000</v>
      </c>
      <c r="F10">
        <v>12000</v>
      </c>
      <c r="G10">
        <v>53.5</v>
      </c>
      <c r="H10">
        <v>32.5</v>
      </c>
      <c r="I10">
        <v>63.5</v>
      </c>
      <c r="J10">
        <v>48.5</v>
      </c>
      <c r="K10">
        <v>48.5</v>
      </c>
    </row>
    <row r="11" spans="1:13">
      <c r="A11" s="29">
        <v>38504</v>
      </c>
      <c r="B11">
        <v>28000</v>
      </c>
      <c r="C11">
        <v>13250</v>
      </c>
      <c r="D11">
        <v>18500</v>
      </c>
      <c r="E11">
        <v>19000</v>
      </c>
      <c r="F11">
        <v>10750</v>
      </c>
      <c r="G11">
        <v>48.5</v>
      </c>
      <c r="H11">
        <v>29</v>
      </c>
      <c r="I11">
        <v>62.5</v>
      </c>
      <c r="J11">
        <v>46.75</v>
      </c>
      <c r="K11">
        <v>42.5</v>
      </c>
    </row>
    <row r="12" spans="1:13">
      <c r="A12" s="29">
        <v>38534</v>
      </c>
      <c r="B12">
        <v>22000</v>
      </c>
      <c r="C12">
        <v>10500</v>
      </c>
      <c r="D12">
        <v>11500</v>
      </c>
      <c r="E12">
        <v>11500</v>
      </c>
      <c r="F12">
        <v>8750</v>
      </c>
      <c r="G12">
        <v>36.5</v>
      </c>
      <c r="H12">
        <v>20</v>
      </c>
      <c r="I12">
        <v>57</v>
      </c>
      <c r="J12">
        <v>45.75</v>
      </c>
      <c r="K12">
        <v>30</v>
      </c>
    </row>
    <row r="13" spans="1:13">
      <c r="A13" s="29">
        <v>38565</v>
      </c>
      <c r="B13">
        <v>17000</v>
      </c>
      <c r="C13">
        <v>11000</v>
      </c>
      <c r="D13">
        <v>8000</v>
      </c>
      <c r="E13">
        <v>10000</v>
      </c>
      <c r="F13">
        <v>9000</v>
      </c>
      <c r="G13">
        <v>30</v>
      </c>
      <c r="H13">
        <v>17</v>
      </c>
      <c r="I13">
        <v>37</v>
      </c>
      <c r="J13">
        <v>42</v>
      </c>
      <c r="K13">
        <v>25.5</v>
      </c>
    </row>
    <row r="14" spans="1:13">
      <c r="A14" s="29">
        <v>38596</v>
      </c>
      <c r="B14">
        <v>20500</v>
      </c>
      <c r="C14">
        <v>17000</v>
      </c>
      <c r="D14">
        <v>11500</v>
      </c>
      <c r="E14">
        <v>13250</v>
      </c>
      <c r="F14">
        <v>11500</v>
      </c>
      <c r="G14">
        <v>33</v>
      </c>
      <c r="H14">
        <v>20</v>
      </c>
      <c r="I14">
        <v>40</v>
      </c>
      <c r="J14">
        <v>45</v>
      </c>
      <c r="K14">
        <v>32.75</v>
      </c>
      <c r="M14" s="71"/>
    </row>
    <row r="15" spans="1:13">
      <c r="A15" s="29">
        <v>38626</v>
      </c>
      <c r="B15" s="37">
        <v>24000</v>
      </c>
      <c r="C15" s="1">
        <v>15000</v>
      </c>
      <c r="D15">
        <v>12500</v>
      </c>
      <c r="E15">
        <v>16550</v>
      </c>
      <c r="F15">
        <v>12500</v>
      </c>
      <c r="G15">
        <v>34.5</v>
      </c>
      <c r="H15">
        <v>21.5</v>
      </c>
      <c r="I15">
        <v>46.5</v>
      </c>
      <c r="J15">
        <v>51.25</v>
      </c>
      <c r="K15">
        <v>37</v>
      </c>
      <c r="M15" s="71"/>
    </row>
    <row r="16" spans="1:13">
      <c r="A16" s="29">
        <v>38657</v>
      </c>
      <c r="B16" s="37">
        <v>21250</v>
      </c>
      <c r="C16" s="1">
        <v>12750</v>
      </c>
      <c r="D16">
        <v>13250</v>
      </c>
      <c r="E16">
        <v>14000</v>
      </c>
      <c r="F16">
        <v>9250</v>
      </c>
      <c r="G16">
        <v>34</v>
      </c>
      <c r="H16">
        <v>20.5</v>
      </c>
      <c r="I16">
        <v>41</v>
      </c>
      <c r="J16">
        <v>47.5</v>
      </c>
      <c r="K16">
        <v>32.5</v>
      </c>
      <c r="M16" s="71"/>
    </row>
    <row r="17" spans="1:13">
      <c r="A17" s="29">
        <v>38687</v>
      </c>
      <c r="B17" s="37">
        <v>19000</v>
      </c>
      <c r="C17" s="1">
        <v>13000</v>
      </c>
      <c r="D17">
        <v>12000</v>
      </c>
      <c r="E17">
        <v>13000</v>
      </c>
      <c r="F17">
        <v>9750</v>
      </c>
      <c r="G17">
        <v>30.25</v>
      </c>
      <c r="H17">
        <v>18</v>
      </c>
      <c r="I17">
        <v>37</v>
      </c>
      <c r="J17">
        <v>42</v>
      </c>
      <c r="K17">
        <v>31.5</v>
      </c>
      <c r="M17" s="71"/>
    </row>
    <row r="18" spans="1:13">
      <c r="A18" s="29">
        <v>38718</v>
      </c>
      <c r="B18" s="37">
        <v>14250</v>
      </c>
      <c r="C18" s="1">
        <v>12000</v>
      </c>
      <c r="D18">
        <v>8500</v>
      </c>
      <c r="E18">
        <v>12000</v>
      </c>
      <c r="F18">
        <v>9750</v>
      </c>
      <c r="G18">
        <v>25.5</v>
      </c>
      <c r="H18">
        <v>15.75</v>
      </c>
      <c r="I18">
        <v>37</v>
      </c>
      <c r="J18">
        <v>13000</v>
      </c>
      <c r="K18">
        <v>24</v>
      </c>
      <c r="M18" s="71"/>
    </row>
    <row r="19" spans="1:13">
      <c r="A19" s="29">
        <v>38749</v>
      </c>
      <c r="B19" s="37">
        <v>15000</v>
      </c>
      <c r="C19" s="1">
        <v>14500</v>
      </c>
      <c r="D19" s="37">
        <v>8500</v>
      </c>
      <c r="E19" s="37">
        <v>14000</v>
      </c>
      <c r="F19" s="37">
        <v>13500</v>
      </c>
      <c r="G19" s="37">
        <v>24.25</v>
      </c>
      <c r="H19" s="37">
        <v>16</v>
      </c>
      <c r="I19" s="37">
        <v>35</v>
      </c>
      <c r="J19" s="37">
        <v>11000</v>
      </c>
      <c r="K19" s="37">
        <v>29</v>
      </c>
      <c r="M19" s="71"/>
    </row>
    <row r="20" spans="1:13">
      <c r="A20" s="29">
        <v>38777</v>
      </c>
      <c r="B20" s="37">
        <v>15000</v>
      </c>
      <c r="C20" s="1">
        <v>17750</v>
      </c>
      <c r="D20" s="37">
        <v>10250</v>
      </c>
      <c r="E20" s="37">
        <v>14500</v>
      </c>
      <c r="F20" s="37">
        <v>17500</v>
      </c>
      <c r="G20" s="37">
        <v>27</v>
      </c>
      <c r="H20" s="37">
        <v>17.75</v>
      </c>
      <c r="I20" s="37">
        <v>32.5</v>
      </c>
      <c r="J20" s="37">
        <v>11500</v>
      </c>
      <c r="K20" s="37">
        <v>30</v>
      </c>
      <c r="M20" s="71"/>
    </row>
    <row r="21" spans="1:13">
      <c r="A21" s="29">
        <v>38808</v>
      </c>
      <c r="B21" s="37">
        <v>14500</v>
      </c>
      <c r="C21" s="1">
        <v>18000</v>
      </c>
      <c r="D21" s="37">
        <v>10500</v>
      </c>
      <c r="E21" s="37">
        <v>14500</v>
      </c>
      <c r="F21" s="37">
        <v>18500</v>
      </c>
      <c r="G21" s="37">
        <v>27</v>
      </c>
      <c r="H21" s="37">
        <v>18</v>
      </c>
      <c r="I21" s="37">
        <v>32.5</v>
      </c>
      <c r="J21" s="37">
        <v>11500</v>
      </c>
      <c r="K21" s="37">
        <v>33</v>
      </c>
      <c r="M21" s="71"/>
    </row>
    <row r="22" spans="1:13">
      <c r="A22" s="29">
        <v>38838</v>
      </c>
      <c r="B22" s="37">
        <v>16000</v>
      </c>
      <c r="C22" s="71">
        <v>19500</v>
      </c>
      <c r="D22" s="37">
        <v>11500</v>
      </c>
      <c r="E22" s="37">
        <v>15500</v>
      </c>
      <c r="F22" s="37">
        <v>20250</v>
      </c>
      <c r="G22" s="37">
        <v>30</v>
      </c>
      <c r="H22" s="37">
        <v>21</v>
      </c>
      <c r="I22" s="37">
        <v>36.5</v>
      </c>
      <c r="J22" s="37">
        <v>11000</v>
      </c>
      <c r="K22" s="37">
        <v>34.5</v>
      </c>
      <c r="M22" s="71"/>
    </row>
    <row r="23" spans="1:13">
      <c r="A23" s="29">
        <v>38869</v>
      </c>
      <c r="B23" s="37">
        <v>17000</v>
      </c>
      <c r="C23" s="71">
        <v>20000</v>
      </c>
      <c r="D23" s="37">
        <v>13250</v>
      </c>
      <c r="E23" s="37">
        <v>17750</v>
      </c>
      <c r="F23" s="37">
        <v>21000</v>
      </c>
      <c r="G23" s="37">
        <v>35.5</v>
      </c>
      <c r="H23" s="37">
        <v>21.5</v>
      </c>
      <c r="I23" s="37">
        <v>38.25</v>
      </c>
      <c r="J23" s="37">
        <v>11400</v>
      </c>
      <c r="K23" s="37">
        <v>35.5</v>
      </c>
      <c r="M23" s="71"/>
    </row>
    <row r="24" spans="1:13">
      <c r="A24" s="29">
        <v>38899</v>
      </c>
      <c r="B24" s="37">
        <v>18750</v>
      </c>
      <c r="C24" s="71">
        <v>19750</v>
      </c>
      <c r="D24" s="37">
        <v>16000</v>
      </c>
      <c r="E24" s="37">
        <v>18500</v>
      </c>
      <c r="F24" s="37">
        <v>19500</v>
      </c>
      <c r="G24" s="37">
        <v>37.75</v>
      </c>
      <c r="H24" s="37">
        <v>23</v>
      </c>
      <c r="I24" s="37">
        <v>40.5</v>
      </c>
      <c r="J24" s="37">
        <v>13500</v>
      </c>
      <c r="K24" s="37">
        <v>39.5</v>
      </c>
      <c r="M24" s="71"/>
    </row>
    <row r="25" spans="1:13">
      <c r="A25" s="29">
        <v>38930</v>
      </c>
      <c r="B25" s="37">
        <v>21500</v>
      </c>
      <c r="C25" s="71">
        <v>23000</v>
      </c>
      <c r="D25" s="37">
        <v>15750</v>
      </c>
      <c r="E25" s="37">
        <v>20000</v>
      </c>
      <c r="F25" s="37">
        <v>20000</v>
      </c>
      <c r="G25" s="37">
        <v>39</v>
      </c>
      <c r="H25" s="37">
        <v>24.5</v>
      </c>
      <c r="I25" s="37">
        <v>42</v>
      </c>
      <c r="J25" s="37">
        <v>17250</v>
      </c>
      <c r="K25" s="37">
        <v>40.5</v>
      </c>
      <c r="M25" s="71"/>
    </row>
    <row r="26" spans="1:13">
      <c r="A26" s="29">
        <v>38961</v>
      </c>
      <c r="B26" s="37">
        <v>23750</v>
      </c>
      <c r="C26" s="71">
        <v>26500</v>
      </c>
      <c r="D26" s="37">
        <v>16750</v>
      </c>
      <c r="E26" s="62">
        <v>22000</v>
      </c>
      <c r="F26" s="37">
        <v>23500</v>
      </c>
      <c r="G26" s="37">
        <v>44.5</v>
      </c>
      <c r="H26" s="37">
        <v>27.5</v>
      </c>
      <c r="I26" s="37">
        <v>54.75</v>
      </c>
      <c r="J26" s="37">
        <v>20750</v>
      </c>
      <c r="K26" s="37">
        <v>41</v>
      </c>
      <c r="M26" s="71"/>
    </row>
    <row r="27" spans="1:13">
      <c r="A27" s="29">
        <v>38991</v>
      </c>
      <c r="B27" s="37">
        <v>24500</v>
      </c>
      <c r="C27" s="71">
        <v>26750</v>
      </c>
      <c r="D27" s="37">
        <v>17500</v>
      </c>
      <c r="E27" s="62">
        <v>23000</v>
      </c>
      <c r="F27" s="37">
        <v>25250</v>
      </c>
      <c r="G27" s="37">
        <v>55.75</v>
      </c>
      <c r="H27" s="37">
        <v>32</v>
      </c>
      <c r="I27" s="37">
        <v>58</v>
      </c>
      <c r="J27" s="37">
        <v>20000</v>
      </c>
      <c r="K27" s="37">
        <v>46.5</v>
      </c>
      <c r="M27" s="71"/>
    </row>
    <row r="28" spans="1:13">
      <c r="A28" s="29">
        <v>39022</v>
      </c>
      <c r="B28" s="37">
        <v>21500</v>
      </c>
      <c r="C28" s="71">
        <v>24000</v>
      </c>
      <c r="D28" s="37">
        <v>15750</v>
      </c>
      <c r="E28" s="37">
        <v>21000</v>
      </c>
      <c r="F28" s="37">
        <v>23000</v>
      </c>
      <c r="G28" s="37">
        <v>50</v>
      </c>
      <c r="H28" s="37">
        <v>27.5</v>
      </c>
      <c r="I28" s="37">
        <v>54.5</v>
      </c>
      <c r="J28" s="37">
        <v>18750</v>
      </c>
      <c r="K28" s="37">
        <v>41.5</v>
      </c>
    </row>
    <row r="29" spans="1:13">
      <c r="A29" s="29">
        <v>39052</v>
      </c>
      <c r="B29" s="37">
        <v>22000</v>
      </c>
      <c r="C29" s="71">
        <v>26750</v>
      </c>
      <c r="D29" s="37">
        <v>19750</v>
      </c>
      <c r="E29" s="37">
        <v>23500</v>
      </c>
      <c r="F29" s="37">
        <v>25500</v>
      </c>
      <c r="G29" s="37">
        <v>56.5</v>
      </c>
      <c r="H29" s="37">
        <v>32.5</v>
      </c>
      <c r="I29" s="37">
        <v>59</v>
      </c>
      <c r="J29" s="37">
        <v>19500</v>
      </c>
      <c r="K29" s="37">
        <v>44.75</v>
      </c>
    </row>
    <row r="30" spans="1:13">
      <c r="A30" s="29">
        <v>39083</v>
      </c>
      <c r="B30" s="37">
        <v>23500</v>
      </c>
      <c r="C30" s="71">
        <v>26500</v>
      </c>
      <c r="D30" s="37">
        <v>17750</v>
      </c>
      <c r="E30" s="37">
        <v>24000</v>
      </c>
      <c r="F30" s="37">
        <v>25750</v>
      </c>
      <c r="G30" s="37">
        <v>57</v>
      </c>
      <c r="H30" s="37">
        <v>32</v>
      </c>
      <c r="I30" s="37">
        <v>62</v>
      </c>
      <c r="J30" s="37">
        <v>19500</v>
      </c>
      <c r="K30" s="37">
        <v>46</v>
      </c>
    </row>
    <row r="31" spans="1:13">
      <c r="A31" s="29">
        <v>39114</v>
      </c>
      <c r="B31" s="37">
        <v>22750</v>
      </c>
      <c r="C31" s="71">
        <v>23500</v>
      </c>
      <c r="D31" s="37">
        <v>16250</v>
      </c>
      <c r="E31" s="37">
        <v>24000</v>
      </c>
      <c r="F31" s="37">
        <v>24500</v>
      </c>
      <c r="G31" s="37">
        <v>54.5</v>
      </c>
      <c r="H31" s="37">
        <v>30</v>
      </c>
      <c r="I31" s="37">
        <v>60</v>
      </c>
      <c r="J31" s="37">
        <v>17000</v>
      </c>
      <c r="K31" s="37">
        <v>43</v>
      </c>
    </row>
    <row r="32" spans="1:13">
      <c r="A32" s="29">
        <v>39142</v>
      </c>
      <c r="B32" s="37">
        <v>28500</v>
      </c>
      <c r="C32" s="71">
        <v>27250</v>
      </c>
      <c r="D32" s="37">
        <v>20500</v>
      </c>
      <c r="E32" s="37">
        <v>26000</v>
      </c>
      <c r="F32" s="37">
        <v>26000</v>
      </c>
      <c r="G32" s="37">
        <v>59.75</v>
      </c>
      <c r="H32" s="37">
        <v>33.5</v>
      </c>
      <c r="I32" s="37">
        <v>63</v>
      </c>
      <c r="J32" s="37">
        <v>20000</v>
      </c>
      <c r="K32" s="37">
        <v>52.5</v>
      </c>
    </row>
    <row r="33" spans="1:11">
      <c r="A33" s="29">
        <v>39173</v>
      </c>
      <c r="B33" s="71">
        <v>34000</v>
      </c>
      <c r="C33" s="71">
        <v>32250</v>
      </c>
      <c r="D33" s="37">
        <v>24250</v>
      </c>
      <c r="E33" s="37">
        <v>29000</v>
      </c>
      <c r="F33" s="37">
        <v>29250</v>
      </c>
      <c r="G33" s="37">
        <v>66.5</v>
      </c>
      <c r="H33" s="37">
        <v>37.75</v>
      </c>
      <c r="I33" s="37">
        <v>70</v>
      </c>
      <c r="J33" s="37">
        <v>23500</v>
      </c>
      <c r="K33" s="37">
        <v>58</v>
      </c>
    </row>
    <row r="34" spans="1:11">
      <c r="A34" s="29">
        <v>39203</v>
      </c>
      <c r="B34" s="71">
        <v>40250</v>
      </c>
      <c r="C34" s="71">
        <v>33500</v>
      </c>
      <c r="D34" s="37">
        <v>26250</v>
      </c>
      <c r="E34" s="37">
        <v>31500</v>
      </c>
      <c r="F34" s="37">
        <v>31500</v>
      </c>
      <c r="G34" s="37">
        <v>71.5</v>
      </c>
      <c r="H34" s="37">
        <v>45</v>
      </c>
      <c r="I34" s="37">
        <v>80</v>
      </c>
      <c r="J34" s="37">
        <v>26500</v>
      </c>
      <c r="K34" s="37">
        <v>69</v>
      </c>
    </row>
    <row r="35" spans="1:11">
      <c r="A35" s="29">
        <v>39234</v>
      </c>
      <c r="B35" s="71">
        <v>35500</v>
      </c>
      <c r="C35" s="71">
        <v>33500</v>
      </c>
      <c r="D35" s="37">
        <v>24500</v>
      </c>
      <c r="E35" s="37">
        <v>30750</v>
      </c>
      <c r="F35" s="37">
        <v>29500</v>
      </c>
      <c r="G35" s="37">
        <v>71</v>
      </c>
      <c r="H35" s="37">
        <v>43</v>
      </c>
      <c r="I35" s="37">
        <v>68</v>
      </c>
      <c r="J35" s="37">
        <v>26000</v>
      </c>
      <c r="K35" s="37">
        <v>64</v>
      </c>
    </row>
    <row r="36" spans="1:11">
      <c r="A36" s="29">
        <v>39264</v>
      </c>
      <c r="B36" s="71">
        <v>39750</v>
      </c>
      <c r="C36" s="71">
        <v>33500</v>
      </c>
      <c r="D36" s="78">
        <v>29000</v>
      </c>
      <c r="E36" s="78">
        <v>32250</v>
      </c>
      <c r="F36" s="78">
        <v>32700</v>
      </c>
      <c r="G36" s="78">
        <v>79.25</v>
      </c>
      <c r="H36" s="78">
        <v>48</v>
      </c>
      <c r="I36" s="78">
        <v>74</v>
      </c>
      <c r="J36" s="78">
        <v>28000</v>
      </c>
      <c r="K36" s="78">
        <v>68.5</v>
      </c>
    </row>
    <row r="37" spans="1:11">
      <c r="A37" s="29">
        <v>39295</v>
      </c>
      <c r="B37" s="71">
        <v>45750</v>
      </c>
      <c r="C37" s="71">
        <v>38250</v>
      </c>
      <c r="D37" s="78">
        <v>31500</v>
      </c>
      <c r="E37" s="78">
        <v>35000</v>
      </c>
      <c r="F37" s="78">
        <v>36500</v>
      </c>
      <c r="G37" s="78">
        <v>89</v>
      </c>
      <c r="H37" s="78">
        <v>53</v>
      </c>
      <c r="I37" s="78">
        <v>94</v>
      </c>
      <c r="J37" s="78">
        <v>32000</v>
      </c>
      <c r="K37" s="78">
        <v>72</v>
      </c>
    </row>
    <row r="38" spans="1:11">
      <c r="A38" s="29"/>
      <c r="B38" s="71"/>
      <c r="C38" s="71"/>
    </row>
    <row r="39" spans="1:11">
      <c r="A39" s="29"/>
      <c r="B39" s="71"/>
      <c r="C39" s="71"/>
    </row>
    <row r="40" spans="1:11">
      <c r="B40" s="71"/>
    </row>
    <row r="41" spans="1:11">
      <c r="B41" s="71"/>
    </row>
    <row r="42" spans="1:11">
      <c r="B42" s="71"/>
    </row>
    <row r="43" spans="1:11">
      <c r="B43" s="71"/>
    </row>
    <row r="44" spans="1:11">
      <c r="B44" s="71"/>
    </row>
    <row r="45" spans="1:11">
      <c r="B45" s="71"/>
    </row>
    <row r="46" spans="1:11">
      <c r="B46" s="71"/>
    </row>
  </sheetData>
  <customSheetViews>
    <customSheetView guid="{F2CF5A4C-4733-4279-B0AE-DB8C45BC9F44}" showRuler="0">
      <pane ySplit="2" topLeftCell="A24" activePane="bottomLeft" state="frozen"/>
      <selection pane="bottomLeft" activeCell="B42" sqref="B42"/>
      <pageMargins left="0.75" right="0.75" top="1" bottom="1" header="0.5" footer="0.5"/>
      <pageSetup orientation="portrait" r:id="rId1"/>
      <headerFooter alignWithMargins="0"/>
    </customSheetView>
    <customSheetView guid="{A69C958D-5876-448E-9B43-BDD2039213B0}" showRuler="0">
      <pane ySplit="2" topLeftCell="A24" activePane="bottomLeft" state="frozen"/>
      <selection pane="bottomLeft" activeCell="B42" sqref="B42"/>
      <pageMargins left="0.75" right="0.75" top="1" bottom="1" header="0.5" footer="0.5"/>
      <pageSetup orientation="portrait" r:id="rId2"/>
      <headerFooter alignWithMargins="0"/>
    </customSheetView>
    <customSheetView guid="{5D616459-8229-4D08-89E6-3A8D7F42B939}" showRuler="0">
      <pane ySplit="2" topLeftCell="A24" activePane="bottomLeft" state="frozen"/>
      <selection pane="bottomLeft" activeCell="D2" sqref="D2"/>
      <pageMargins left="0.75" right="0.75" top="1" bottom="1" header="0.5" footer="0.5"/>
      <pageSetup orientation="portrait" r:id="rId3"/>
      <headerFooter alignWithMargins="0"/>
    </customSheetView>
    <customSheetView guid="{BE9E50F0-D5ED-48BD-A9C6-4169A4DF2408}" showRuler="0">
      <pane ySplit="2" topLeftCell="A24" activePane="bottomLeft" state="frozen"/>
      <selection pane="bottomLeft" activeCell="D2" sqref="D2"/>
      <pageMargins left="0.75" right="0.75" top="1" bottom="1" header="0.5" footer="0.5"/>
      <pageSetup orientation="portrait" r:id="rId4"/>
      <headerFooter alignWithMargins="0"/>
    </customSheetView>
    <customSheetView guid="{C093550B-56C6-4D17-85DE-FEFB9E7ABAF5}" showRuler="0">
      <pane ySplit="2" topLeftCell="A24" activePane="bottomLeft" state="frozen"/>
      <selection pane="bottomLeft" activeCell="B42" sqref="B42"/>
      <pageMargins left="0.75" right="0.75" top="1" bottom="1" header="0.5" footer="0.5"/>
      <pageSetup orientation="portrait" r:id="rId5"/>
      <headerFooter alignWithMargins="0"/>
    </customSheetView>
    <customSheetView guid="{09FB2B2F-C2DC-4B03-94D0-1D6B0DBDE722}" showRuler="0">
      <pane ySplit="2" topLeftCell="A24" activePane="bottomLeft" state="frozen"/>
      <selection pane="bottomLeft" activeCell="D2" sqref="D2"/>
      <pageMargins left="0.75" right="0.75" top="1" bottom="1" header="0.5" footer="0.5"/>
      <pageSetup orientation="portrait" r:id="rId6"/>
      <headerFooter alignWithMargins="0"/>
    </customSheetView>
  </customSheetViews>
  <phoneticPr fontId="21" type="noConversion"/>
  <pageMargins left="0.75" right="0.75" top="1" bottom="1" header="0.5" footer="0.5"/>
  <pageSetup orientation="portrait" r:id="rId7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R232"/>
  <sheetViews>
    <sheetView zoomScale="75" zoomScaleNormal="75" workbookViewId="0">
      <pane xSplit="1" ySplit="3" topLeftCell="B214" activePane="bottomRight" state="frozen"/>
      <selection pane="topRight" activeCell="B1" sqref="B1"/>
      <selection pane="bottomLeft" activeCell="A4" sqref="A4"/>
      <selection pane="bottomRight" activeCell="A228" sqref="A228"/>
    </sheetView>
  </sheetViews>
  <sheetFormatPr defaultRowHeight="12.5"/>
  <cols>
    <col min="1" max="1" width="10.1796875" bestFit="1" customWidth="1"/>
    <col min="2" max="2" width="10.1796875" style="59" customWidth="1"/>
    <col min="9" max="9" width="10.1796875" bestFit="1" customWidth="1"/>
    <col min="10" max="10" width="9.1796875" bestFit="1" customWidth="1"/>
    <col min="11" max="12" width="10.1796875" bestFit="1" customWidth="1"/>
  </cols>
  <sheetData>
    <row r="1" spans="1:18" ht="82.5" customHeight="1"/>
    <row r="2" spans="1:18" ht="13">
      <c r="B2" s="544" t="s">
        <v>223</v>
      </c>
      <c r="C2" s="544"/>
      <c r="D2" s="544"/>
      <c r="E2" s="544"/>
      <c r="F2" s="544"/>
      <c r="G2" s="544"/>
      <c r="H2" s="544"/>
      <c r="I2" s="544"/>
      <c r="J2" s="544"/>
      <c r="M2" s="544" t="s">
        <v>228</v>
      </c>
      <c r="N2" s="544"/>
      <c r="O2" s="544"/>
      <c r="P2" s="544"/>
    </row>
    <row r="3" spans="1:18" ht="13">
      <c r="A3" s="33" t="s">
        <v>216</v>
      </c>
      <c r="B3" s="258" t="s">
        <v>230</v>
      </c>
      <c r="C3" s="33" t="s">
        <v>217</v>
      </c>
      <c r="D3" s="257" t="s">
        <v>231</v>
      </c>
      <c r="E3" s="257" t="s">
        <v>232</v>
      </c>
      <c r="F3" s="257" t="s">
        <v>218</v>
      </c>
      <c r="G3" s="257" t="s">
        <v>219</v>
      </c>
      <c r="H3" s="257" t="s">
        <v>220</v>
      </c>
      <c r="I3" s="257" t="s">
        <v>221</v>
      </c>
      <c r="J3" s="257" t="s">
        <v>222</v>
      </c>
      <c r="M3" s="33" t="s">
        <v>224</v>
      </c>
      <c r="N3" s="33" t="s">
        <v>225</v>
      </c>
      <c r="O3" s="33" t="s">
        <v>226</v>
      </c>
      <c r="P3" s="33" t="s">
        <v>227</v>
      </c>
    </row>
    <row r="4" spans="1:18">
      <c r="A4" s="142">
        <v>40955</v>
      </c>
      <c r="B4" s="259">
        <f>B5+30</f>
        <v>5316</v>
      </c>
      <c r="C4" s="78">
        <f>C5+121</f>
        <v>7279</v>
      </c>
      <c r="D4" s="220">
        <f>D5+13</f>
        <v>12438</v>
      </c>
      <c r="E4" s="220">
        <f>E5-100</f>
        <v>13113</v>
      </c>
      <c r="F4" s="220">
        <f>F5+158</f>
        <v>15633</v>
      </c>
      <c r="G4" s="220"/>
      <c r="H4" s="220">
        <f>H5-54</f>
        <v>14542</v>
      </c>
      <c r="I4" s="220">
        <f>I5-29</f>
        <v>15796</v>
      </c>
      <c r="J4" s="220">
        <f>J5-50</f>
        <v>16758</v>
      </c>
      <c r="M4">
        <f>C4-B4</f>
        <v>1963</v>
      </c>
      <c r="N4">
        <f>D4-B4</f>
        <v>7122</v>
      </c>
      <c r="O4">
        <f>E4-B4</f>
        <v>7797</v>
      </c>
      <c r="P4">
        <f>F4-B4</f>
        <v>10317</v>
      </c>
    </row>
    <row r="5" spans="1:18">
      <c r="A5" s="142">
        <v>40956</v>
      </c>
      <c r="B5" s="59">
        <v>5286</v>
      </c>
      <c r="C5">
        <v>7158</v>
      </c>
      <c r="D5">
        <v>12425</v>
      </c>
      <c r="E5">
        <v>13213</v>
      </c>
      <c r="F5">
        <v>15475</v>
      </c>
      <c r="H5">
        <v>14596</v>
      </c>
      <c r="I5">
        <v>15825</v>
      </c>
      <c r="J5">
        <v>16808</v>
      </c>
      <c r="M5">
        <f t="shared" ref="M5:M10" si="0">C5-B5</f>
        <v>1872</v>
      </c>
      <c r="N5">
        <f t="shared" ref="N5:N10" si="1">D5-B5</f>
        <v>7139</v>
      </c>
      <c r="O5">
        <f t="shared" ref="O5:O10" si="2">E5-B5</f>
        <v>7927</v>
      </c>
      <c r="P5">
        <f t="shared" ref="P5:P10" si="3">F5-B5</f>
        <v>10189</v>
      </c>
    </row>
    <row r="6" spans="1:18">
      <c r="A6" s="142">
        <v>40959</v>
      </c>
      <c r="B6" s="59">
        <v>5243</v>
      </c>
      <c r="C6">
        <v>6721</v>
      </c>
      <c r="D6">
        <v>12083</v>
      </c>
      <c r="E6">
        <v>13167</v>
      </c>
      <c r="F6">
        <v>15500</v>
      </c>
      <c r="H6">
        <v>14588</v>
      </c>
      <c r="I6">
        <v>15788</v>
      </c>
      <c r="J6">
        <v>16775</v>
      </c>
      <c r="M6">
        <f t="shared" si="0"/>
        <v>1478</v>
      </c>
      <c r="N6">
        <f t="shared" si="1"/>
        <v>6840</v>
      </c>
      <c r="O6">
        <f t="shared" si="2"/>
        <v>7924</v>
      </c>
      <c r="P6">
        <f t="shared" si="3"/>
        <v>10257</v>
      </c>
    </row>
    <row r="7" spans="1:18">
      <c r="A7" s="142">
        <v>40960</v>
      </c>
      <c r="B7" s="59">
        <v>5158</v>
      </c>
      <c r="C7">
        <v>6691</v>
      </c>
      <c r="D7">
        <v>12000</v>
      </c>
      <c r="E7">
        <v>13058</v>
      </c>
      <c r="F7">
        <v>15483</v>
      </c>
      <c r="H7">
        <v>14558</v>
      </c>
      <c r="I7">
        <v>15767</v>
      </c>
      <c r="J7">
        <v>16771</v>
      </c>
      <c r="M7">
        <f t="shared" si="0"/>
        <v>1533</v>
      </c>
      <c r="N7">
        <f t="shared" si="1"/>
        <v>6842</v>
      </c>
      <c r="O7">
        <f t="shared" si="2"/>
        <v>7900</v>
      </c>
      <c r="P7">
        <f t="shared" si="3"/>
        <v>10325</v>
      </c>
    </row>
    <row r="8" spans="1:18">
      <c r="A8" s="142">
        <v>40961</v>
      </c>
      <c r="B8" s="59">
        <v>5278</v>
      </c>
      <c r="C8">
        <v>7028</v>
      </c>
      <c r="D8">
        <v>12338</v>
      </c>
      <c r="E8">
        <v>13256</v>
      </c>
      <c r="F8">
        <v>15800</v>
      </c>
      <c r="H8">
        <v>14700</v>
      </c>
      <c r="I8">
        <v>15875</v>
      </c>
      <c r="J8">
        <v>16838</v>
      </c>
      <c r="M8">
        <f t="shared" si="0"/>
        <v>1750</v>
      </c>
      <c r="N8">
        <f t="shared" si="1"/>
        <v>7060</v>
      </c>
      <c r="O8">
        <f t="shared" si="2"/>
        <v>7978</v>
      </c>
      <c r="P8">
        <f t="shared" si="3"/>
        <v>10522</v>
      </c>
    </row>
    <row r="9" spans="1:18">
      <c r="A9" s="142">
        <v>40962</v>
      </c>
      <c r="B9" s="59">
        <v>5379</v>
      </c>
      <c r="C9">
        <v>7267</v>
      </c>
      <c r="D9">
        <v>12592</v>
      </c>
      <c r="E9">
        <v>13554</v>
      </c>
      <c r="F9">
        <v>16025</v>
      </c>
      <c r="H9">
        <v>14858</v>
      </c>
      <c r="I9">
        <v>16000</v>
      </c>
      <c r="J9">
        <v>16942</v>
      </c>
      <c r="M9">
        <f t="shared" si="0"/>
        <v>1888</v>
      </c>
      <c r="N9">
        <f t="shared" si="1"/>
        <v>7213</v>
      </c>
      <c r="O9">
        <f t="shared" si="2"/>
        <v>8175</v>
      </c>
      <c r="P9">
        <f t="shared" si="3"/>
        <v>10646</v>
      </c>
      <c r="R9" s="263"/>
    </row>
    <row r="10" spans="1:18">
      <c r="A10" s="142">
        <v>40963</v>
      </c>
      <c r="B10" s="59">
        <v>5699</v>
      </c>
      <c r="C10">
        <v>7381</v>
      </c>
      <c r="D10">
        <v>12642</v>
      </c>
      <c r="E10">
        <v>13708</v>
      </c>
      <c r="F10">
        <v>16121</v>
      </c>
      <c r="H10">
        <v>14938</v>
      </c>
      <c r="I10">
        <v>16075</v>
      </c>
      <c r="J10">
        <v>17017</v>
      </c>
      <c r="M10">
        <f t="shared" si="0"/>
        <v>1682</v>
      </c>
      <c r="N10">
        <f t="shared" si="1"/>
        <v>6943</v>
      </c>
      <c r="O10">
        <f t="shared" si="2"/>
        <v>8009</v>
      </c>
      <c r="P10">
        <f t="shared" si="3"/>
        <v>10422</v>
      </c>
    </row>
    <row r="11" spans="1:18">
      <c r="A11" s="142">
        <v>40966</v>
      </c>
      <c r="B11" s="59">
        <v>5921</v>
      </c>
      <c r="C11">
        <v>7392</v>
      </c>
      <c r="D11">
        <v>12925</v>
      </c>
      <c r="E11">
        <v>13825</v>
      </c>
      <c r="F11">
        <v>16154</v>
      </c>
      <c r="H11">
        <v>15067</v>
      </c>
      <c r="M11">
        <f t="shared" ref="M11:M16" si="4">C11-B11</f>
        <v>1471</v>
      </c>
      <c r="N11">
        <f t="shared" ref="N11:N16" si="5">D11-B11</f>
        <v>7004</v>
      </c>
      <c r="O11">
        <f t="shared" ref="O11:O16" si="6">E11-B11</f>
        <v>7904</v>
      </c>
      <c r="P11">
        <f t="shared" ref="P11:P16" si="7">F11-B11</f>
        <v>10233</v>
      </c>
    </row>
    <row r="12" spans="1:18">
      <c r="A12" s="142">
        <v>40967</v>
      </c>
      <c r="B12" s="59">
        <f>B13-30</f>
        <v>5980</v>
      </c>
      <c r="C12">
        <v>6810</v>
      </c>
      <c r="D12">
        <v>12310</v>
      </c>
      <c r="E12">
        <v>13540</v>
      </c>
      <c r="F12">
        <v>15840</v>
      </c>
      <c r="G12">
        <f>G13+336</f>
        <v>13490</v>
      </c>
      <c r="H12">
        <v>14820</v>
      </c>
      <c r="I12">
        <f>I13+161</f>
        <v>15990</v>
      </c>
      <c r="J12">
        <f>J13+31</f>
        <v>16960</v>
      </c>
      <c r="M12">
        <f t="shared" si="4"/>
        <v>830</v>
      </c>
      <c r="N12">
        <f t="shared" si="5"/>
        <v>6330</v>
      </c>
      <c r="O12">
        <f t="shared" si="6"/>
        <v>7560</v>
      </c>
      <c r="P12">
        <f t="shared" si="7"/>
        <v>9860</v>
      </c>
    </row>
    <row r="13" spans="1:18">
      <c r="A13" s="142">
        <v>40968</v>
      </c>
      <c r="B13" s="59">
        <v>6010</v>
      </c>
      <c r="C13">
        <v>7683</v>
      </c>
      <c r="D13">
        <v>11900</v>
      </c>
      <c r="E13">
        <v>13242</v>
      </c>
      <c r="F13">
        <v>15733</v>
      </c>
      <c r="G13">
        <v>13154</v>
      </c>
      <c r="H13">
        <v>14700</v>
      </c>
      <c r="I13">
        <v>15829</v>
      </c>
      <c r="J13">
        <v>16929</v>
      </c>
      <c r="M13">
        <f t="shared" si="4"/>
        <v>1673</v>
      </c>
      <c r="N13">
        <f t="shared" si="5"/>
        <v>5890</v>
      </c>
      <c r="O13">
        <f t="shared" si="6"/>
        <v>7232</v>
      </c>
      <c r="P13">
        <f t="shared" si="7"/>
        <v>9723</v>
      </c>
    </row>
    <row r="14" spans="1:18">
      <c r="A14" s="142">
        <v>40969</v>
      </c>
      <c r="B14" s="59">
        <v>5976</v>
      </c>
      <c r="C14">
        <v>7733</v>
      </c>
      <c r="D14">
        <v>11871</v>
      </c>
      <c r="E14">
        <v>13250</v>
      </c>
      <c r="F14">
        <v>15733</v>
      </c>
      <c r="G14">
        <v>13129</v>
      </c>
      <c r="H14">
        <v>14700</v>
      </c>
      <c r="I14">
        <v>15825</v>
      </c>
      <c r="J14">
        <v>16917</v>
      </c>
      <c r="M14">
        <f t="shared" si="4"/>
        <v>1757</v>
      </c>
      <c r="N14">
        <f t="shared" si="5"/>
        <v>5895</v>
      </c>
      <c r="O14">
        <f t="shared" si="6"/>
        <v>7274</v>
      </c>
      <c r="P14">
        <f t="shared" si="7"/>
        <v>9757</v>
      </c>
    </row>
    <row r="15" spans="1:18">
      <c r="A15" s="142">
        <v>40970</v>
      </c>
      <c r="B15" s="59">
        <v>5979</v>
      </c>
      <c r="C15">
        <v>7700</v>
      </c>
      <c r="D15">
        <v>11800</v>
      </c>
      <c r="E15">
        <v>13300</v>
      </c>
      <c r="F15">
        <v>15783</v>
      </c>
      <c r="H15">
        <v>14700</v>
      </c>
      <c r="I15">
        <v>15833</v>
      </c>
      <c r="J15">
        <v>16925</v>
      </c>
      <c r="M15">
        <f t="shared" si="4"/>
        <v>1721</v>
      </c>
      <c r="N15">
        <f t="shared" si="5"/>
        <v>5821</v>
      </c>
      <c r="O15">
        <f t="shared" si="6"/>
        <v>7321</v>
      </c>
      <c r="P15">
        <f t="shared" si="7"/>
        <v>9804</v>
      </c>
    </row>
    <row r="16" spans="1:18">
      <c r="A16" s="142">
        <v>40973</v>
      </c>
      <c r="B16" s="59">
        <v>5962</v>
      </c>
      <c r="C16">
        <v>7558</v>
      </c>
      <c r="D16">
        <v>11725</v>
      </c>
      <c r="E16">
        <v>13375</v>
      </c>
      <c r="F16">
        <v>15925</v>
      </c>
      <c r="G16">
        <v>13083</v>
      </c>
      <c r="H16">
        <v>14750</v>
      </c>
      <c r="I16">
        <v>15875</v>
      </c>
      <c r="J16">
        <v>16925</v>
      </c>
      <c r="M16">
        <f t="shared" si="4"/>
        <v>1596</v>
      </c>
      <c r="N16">
        <f t="shared" si="5"/>
        <v>5763</v>
      </c>
      <c r="O16">
        <f t="shared" si="6"/>
        <v>7413</v>
      </c>
      <c r="P16">
        <f t="shared" si="7"/>
        <v>9963</v>
      </c>
    </row>
    <row r="17" spans="1:16">
      <c r="A17" s="142">
        <v>40974</v>
      </c>
      <c r="B17" s="59">
        <v>5853</v>
      </c>
      <c r="C17">
        <v>6913</v>
      </c>
      <c r="D17">
        <v>11154</v>
      </c>
      <c r="E17">
        <v>13117</v>
      </c>
      <c r="F17">
        <v>15719</v>
      </c>
      <c r="H17">
        <v>14658</v>
      </c>
      <c r="M17">
        <f t="shared" ref="M17:M29" si="8">C17-B17</f>
        <v>1060</v>
      </c>
      <c r="N17">
        <f t="shared" ref="N17:N29" si="9">D17-B17</f>
        <v>5301</v>
      </c>
      <c r="O17">
        <f t="shared" ref="O17:O29" si="10">E17-B17</f>
        <v>7264</v>
      </c>
      <c r="P17">
        <f t="shared" ref="P17:P29" si="11">F17-B17</f>
        <v>9866</v>
      </c>
    </row>
    <row r="18" spans="1:16">
      <c r="A18" s="142">
        <v>40975</v>
      </c>
      <c r="B18" s="59">
        <v>5859</v>
      </c>
      <c r="C18">
        <v>6725</v>
      </c>
      <c r="D18">
        <v>10879</v>
      </c>
      <c r="E18">
        <v>12650</v>
      </c>
      <c r="F18">
        <v>15567</v>
      </c>
      <c r="G18">
        <v>12438</v>
      </c>
      <c r="H18">
        <v>14546</v>
      </c>
      <c r="I18">
        <v>15679</v>
      </c>
      <c r="J18">
        <v>16829</v>
      </c>
      <c r="M18">
        <f t="shared" si="8"/>
        <v>866</v>
      </c>
      <c r="N18">
        <f t="shared" si="9"/>
        <v>5020</v>
      </c>
      <c r="O18">
        <f t="shared" si="10"/>
        <v>6791</v>
      </c>
      <c r="P18">
        <f t="shared" si="11"/>
        <v>9708</v>
      </c>
    </row>
    <row r="19" spans="1:16">
      <c r="A19" s="142">
        <v>40976</v>
      </c>
      <c r="B19" s="59">
        <v>5822</v>
      </c>
      <c r="C19">
        <v>6438</v>
      </c>
      <c r="D19">
        <v>10292</v>
      </c>
      <c r="E19">
        <v>12208</v>
      </c>
      <c r="F19">
        <v>15117</v>
      </c>
      <c r="G19">
        <v>12033</v>
      </c>
      <c r="H19">
        <v>14417</v>
      </c>
      <c r="I19">
        <v>15579</v>
      </c>
      <c r="J19">
        <v>16750</v>
      </c>
      <c r="M19">
        <f t="shared" si="8"/>
        <v>616</v>
      </c>
      <c r="N19">
        <f t="shared" si="9"/>
        <v>4470</v>
      </c>
      <c r="O19">
        <f t="shared" si="10"/>
        <v>6386</v>
      </c>
      <c r="P19">
        <f t="shared" si="11"/>
        <v>9295</v>
      </c>
    </row>
    <row r="20" spans="1:16">
      <c r="A20" s="142">
        <v>40977</v>
      </c>
      <c r="B20" s="59">
        <v>5786</v>
      </c>
      <c r="C20">
        <v>6356</v>
      </c>
      <c r="D20">
        <v>10180</v>
      </c>
      <c r="E20">
        <v>12005</v>
      </c>
      <c r="F20">
        <v>15140</v>
      </c>
      <c r="G20">
        <v>11890</v>
      </c>
      <c r="H20">
        <v>14385</v>
      </c>
      <c r="I20">
        <v>15605</v>
      </c>
      <c r="J20">
        <v>16775</v>
      </c>
      <c r="M20">
        <f t="shared" si="8"/>
        <v>570</v>
      </c>
      <c r="N20">
        <f t="shared" si="9"/>
        <v>4394</v>
      </c>
      <c r="O20">
        <f t="shared" si="10"/>
        <v>6219</v>
      </c>
      <c r="P20">
        <f t="shared" si="11"/>
        <v>9354</v>
      </c>
    </row>
    <row r="21" spans="1:16">
      <c r="A21" s="142">
        <v>40980</v>
      </c>
      <c r="B21" s="59">
        <v>5718</v>
      </c>
      <c r="C21">
        <v>6108</v>
      </c>
      <c r="D21">
        <v>8950</v>
      </c>
      <c r="E21">
        <v>10800</v>
      </c>
      <c r="F21">
        <v>13808</v>
      </c>
      <c r="G21">
        <v>11150</v>
      </c>
      <c r="H21">
        <v>13908</v>
      </c>
      <c r="I21">
        <v>15467</v>
      </c>
      <c r="J21">
        <v>16671</v>
      </c>
      <c r="M21">
        <f t="shared" si="8"/>
        <v>390</v>
      </c>
      <c r="N21">
        <f t="shared" si="9"/>
        <v>3232</v>
      </c>
      <c r="O21">
        <f t="shared" si="10"/>
        <v>5082</v>
      </c>
      <c r="P21">
        <f t="shared" si="11"/>
        <v>8090</v>
      </c>
    </row>
    <row r="22" spans="1:16">
      <c r="A22" s="142">
        <v>40981</v>
      </c>
      <c r="B22" s="59">
        <v>5572</v>
      </c>
      <c r="C22">
        <v>5933</v>
      </c>
      <c r="D22">
        <v>8767</v>
      </c>
      <c r="E22">
        <v>10458</v>
      </c>
      <c r="F22">
        <v>13508</v>
      </c>
      <c r="G22">
        <v>11042</v>
      </c>
      <c r="H22">
        <v>13858</v>
      </c>
      <c r="I22">
        <v>15475</v>
      </c>
      <c r="J22">
        <v>16608</v>
      </c>
      <c r="M22">
        <f t="shared" si="8"/>
        <v>361</v>
      </c>
      <c r="N22">
        <f t="shared" si="9"/>
        <v>3195</v>
      </c>
      <c r="O22">
        <f t="shared" si="10"/>
        <v>4886</v>
      </c>
      <c r="P22">
        <f t="shared" si="11"/>
        <v>7936</v>
      </c>
    </row>
    <row r="23" spans="1:16">
      <c r="A23" s="142">
        <v>40982</v>
      </c>
      <c r="B23" s="59">
        <v>5531</v>
      </c>
      <c r="C23">
        <v>5800</v>
      </c>
      <c r="D23">
        <v>8100</v>
      </c>
      <c r="E23">
        <v>9958</v>
      </c>
      <c r="F23">
        <v>13092</v>
      </c>
      <c r="G23">
        <v>10771</v>
      </c>
      <c r="H23">
        <v>13542</v>
      </c>
      <c r="I23">
        <v>15442</v>
      </c>
      <c r="J23">
        <v>16583</v>
      </c>
      <c r="M23">
        <f t="shared" si="8"/>
        <v>269</v>
      </c>
      <c r="N23">
        <f t="shared" si="9"/>
        <v>2569</v>
      </c>
      <c r="O23">
        <f t="shared" si="10"/>
        <v>4427</v>
      </c>
      <c r="P23">
        <f t="shared" si="11"/>
        <v>7561</v>
      </c>
    </row>
    <row r="24" spans="1:16">
      <c r="A24" s="142">
        <v>40983</v>
      </c>
      <c r="B24" s="59">
        <v>5474</v>
      </c>
      <c r="C24">
        <v>5854</v>
      </c>
      <c r="D24">
        <v>8292</v>
      </c>
      <c r="E24">
        <v>10333</v>
      </c>
      <c r="F24">
        <v>13642</v>
      </c>
      <c r="G24">
        <v>11113</v>
      </c>
      <c r="H24">
        <v>13854</v>
      </c>
      <c r="I24">
        <v>15608</v>
      </c>
      <c r="J24">
        <v>16654</v>
      </c>
      <c r="M24">
        <f t="shared" si="8"/>
        <v>380</v>
      </c>
      <c r="N24">
        <f t="shared" si="9"/>
        <v>2818</v>
      </c>
      <c r="O24">
        <f t="shared" si="10"/>
        <v>4859</v>
      </c>
      <c r="P24">
        <f t="shared" si="11"/>
        <v>8168</v>
      </c>
    </row>
    <row r="25" spans="1:16">
      <c r="A25" s="142">
        <v>40984</v>
      </c>
      <c r="B25" s="59">
        <v>5392</v>
      </c>
      <c r="C25">
        <v>5817</v>
      </c>
      <c r="D25">
        <v>8396</v>
      </c>
      <c r="E25">
        <v>10504</v>
      </c>
      <c r="F25">
        <v>13767</v>
      </c>
      <c r="G25">
        <v>11300</v>
      </c>
      <c r="H25">
        <v>13983</v>
      </c>
      <c r="I25">
        <v>15683</v>
      </c>
      <c r="J25">
        <v>16667</v>
      </c>
      <c r="M25">
        <f t="shared" si="8"/>
        <v>425</v>
      </c>
      <c r="N25">
        <f t="shared" si="9"/>
        <v>3004</v>
      </c>
      <c r="O25">
        <f t="shared" si="10"/>
        <v>5112</v>
      </c>
      <c r="P25">
        <f t="shared" si="11"/>
        <v>8375</v>
      </c>
    </row>
    <row r="26" spans="1:16">
      <c r="A26" s="142">
        <v>40987</v>
      </c>
      <c r="B26" s="59">
        <v>5188</v>
      </c>
      <c r="C26">
        <v>5750</v>
      </c>
      <c r="D26">
        <v>7975</v>
      </c>
      <c r="E26">
        <v>10142</v>
      </c>
      <c r="F26">
        <v>13400</v>
      </c>
      <c r="G26">
        <v>11033</v>
      </c>
      <c r="H26">
        <v>13792</v>
      </c>
      <c r="I26">
        <v>15550</v>
      </c>
      <c r="J26">
        <v>16633</v>
      </c>
      <c r="M26">
        <f t="shared" si="8"/>
        <v>562</v>
      </c>
      <c r="N26">
        <f t="shared" si="9"/>
        <v>2787</v>
      </c>
      <c r="O26">
        <f t="shared" si="10"/>
        <v>4954</v>
      </c>
      <c r="P26">
        <f t="shared" si="11"/>
        <v>8212</v>
      </c>
    </row>
    <row r="27" spans="1:16">
      <c r="A27" s="142">
        <v>40988</v>
      </c>
      <c r="B27" s="59">
        <v>4881</v>
      </c>
      <c r="C27">
        <v>5667</v>
      </c>
      <c r="D27">
        <v>7883</v>
      </c>
      <c r="E27">
        <v>10083</v>
      </c>
      <c r="F27">
        <v>13342</v>
      </c>
      <c r="G27">
        <v>10954</v>
      </c>
      <c r="H27">
        <v>13733</v>
      </c>
      <c r="I27">
        <v>15525</v>
      </c>
      <c r="J27">
        <v>16654</v>
      </c>
      <c r="M27">
        <f t="shared" si="8"/>
        <v>786</v>
      </c>
      <c r="N27">
        <f t="shared" si="9"/>
        <v>3002</v>
      </c>
      <c r="O27">
        <f t="shared" si="10"/>
        <v>5202</v>
      </c>
      <c r="P27">
        <f t="shared" si="11"/>
        <v>8461</v>
      </c>
    </row>
    <row r="28" spans="1:16">
      <c r="A28" s="142">
        <v>40989</v>
      </c>
      <c r="B28" s="59">
        <v>4886</v>
      </c>
      <c r="C28">
        <v>5617</v>
      </c>
      <c r="D28">
        <v>8363</v>
      </c>
      <c r="E28">
        <v>10458</v>
      </c>
      <c r="F28">
        <v>13608</v>
      </c>
      <c r="G28">
        <v>11158</v>
      </c>
      <c r="H28">
        <v>13892</v>
      </c>
      <c r="I28">
        <v>15633</v>
      </c>
      <c r="J28">
        <v>16750</v>
      </c>
      <c r="M28">
        <f t="shared" si="8"/>
        <v>731</v>
      </c>
      <c r="N28">
        <f t="shared" si="9"/>
        <v>3477</v>
      </c>
      <c r="O28">
        <f t="shared" si="10"/>
        <v>5572</v>
      </c>
      <c r="P28">
        <f t="shared" si="11"/>
        <v>8722</v>
      </c>
    </row>
    <row r="29" spans="1:16">
      <c r="A29" s="142">
        <v>40990</v>
      </c>
      <c r="B29" s="59">
        <v>4708</v>
      </c>
      <c r="C29">
        <v>5583</v>
      </c>
      <c r="D29">
        <v>8446</v>
      </c>
      <c r="E29">
        <v>10533</v>
      </c>
      <c r="F29">
        <v>13758</v>
      </c>
      <c r="G29">
        <v>11208</v>
      </c>
      <c r="H29">
        <v>13896</v>
      </c>
      <c r="I29">
        <v>15646</v>
      </c>
      <c r="J29">
        <v>16775</v>
      </c>
      <c r="M29">
        <f t="shared" si="8"/>
        <v>875</v>
      </c>
      <c r="N29">
        <f t="shared" si="9"/>
        <v>3738</v>
      </c>
      <c r="O29">
        <f t="shared" si="10"/>
        <v>5825</v>
      </c>
      <c r="P29">
        <f t="shared" si="11"/>
        <v>9050</v>
      </c>
    </row>
    <row r="30" spans="1:16">
      <c r="A30" s="142">
        <v>40991</v>
      </c>
      <c r="B30" s="261">
        <v>4708</v>
      </c>
      <c r="C30" s="262">
        <v>5583</v>
      </c>
      <c r="D30" s="262">
        <v>8446</v>
      </c>
      <c r="E30" s="262">
        <v>10533</v>
      </c>
      <c r="F30" s="262">
        <v>13758</v>
      </c>
      <c r="G30" s="262">
        <v>11208</v>
      </c>
      <c r="H30" s="262">
        <v>13896</v>
      </c>
      <c r="I30" s="262">
        <v>15646</v>
      </c>
      <c r="J30" s="262">
        <v>16775</v>
      </c>
      <c r="M30">
        <f t="shared" ref="M30:M40" si="12">C30-B30</f>
        <v>875</v>
      </c>
      <c r="N30">
        <f t="shared" ref="N30:N40" si="13">D30-B30</f>
        <v>3738</v>
      </c>
      <c r="O30">
        <f t="shared" ref="O30:O40" si="14">E30-B30</f>
        <v>5825</v>
      </c>
      <c r="P30">
        <f t="shared" ref="P30:P40" si="15">F30-B30</f>
        <v>9050</v>
      </c>
    </row>
    <row r="31" spans="1:16">
      <c r="A31" s="142">
        <v>40994</v>
      </c>
      <c r="B31" s="261">
        <v>4708</v>
      </c>
      <c r="C31" s="262">
        <v>5583</v>
      </c>
      <c r="D31" s="262">
        <v>8446</v>
      </c>
      <c r="E31" s="262">
        <v>10533</v>
      </c>
      <c r="F31" s="262">
        <v>13758</v>
      </c>
      <c r="G31" s="262">
        <v>11208</v>
      </c>
      <c r="H31" s="262">
        <v>13896</v>
      </c>
      <c r="I31" s="262">
        <v>15646</v>
      </c>
      <c r="J31" s="262">
        <v>16775</v>
      </c>
      <c r="M31">
        <f t="shared" si="12"/>
        <v>875</v>
      </c>
      <c r="N31">
        <f t="shared" si="13"/>
        <v>3738</v>
      </c>
      <c r="O31">
        <f t="shared" si="14"/>
        <v>5825</v>
      </c>
      <c r="P31">
        <f t="shared" si="15"/>
        <v>9050</v>
      </c>
    </row>
    <row r="32" spans="1:16">
      <c r="A32" s="142">
        <v>40995</v>
      </c>
      <c r="B32" s="59">
        <v>4473</v>
      </c>
      <c r="C32">
        <v>5375</v>
      </c>
      <c r="D32">
        <v>8858</v>
      </c>
      <c r="E32">
        <v>10850</v>
      </c>
      <c r="F32">
        <v>13967</v>
      </c>
      <c r="G32">
        <v>11283</v>
      </c>
      <c r="H32">
        <v>13975</v>
      </c>
      <c r="I32">
        <v>15738</v>
      </c>
      <c r="J32">
        <v>16767</v>
      </c>
      <c r="M32">
        <f t="shared" si="12"/>
        <v>902</v>
      </c>
      <c r="N32">
        <f t="shared" si="13"/>
        <v>4385</v>
      </c>
      <c r="O32">
        <f t="shared" si="14"/>
        <v>6377</v>
      </c>
      <c r="P32">
        <f t="shared" si="15"/>
        <v>9494</v>
      </c>
    </row>
    <row r="33" spans="1:16">
      <c r="A33" s="142">
        <v>40996</v>
      </c>
      <c r="B33" s="59">
        <v>4590</v>
      </c>
      <c r="C33">
        <v>5354</v>
      </c>
      <c r="D33">
        <v>9171</v>
      </c>
      <c r="E33">
        <v>11279</v>
      </c>
      <c r="F33">
        <v>14242</v>
      </c>
      <c r="G33">
        <v>11488</v>
      </c>
      <c r="H33">
        <v>14113</v>
      </c>
      <c r="I33">
        <v>15800</v>
      </c>
      <c r="J33">
        <v>16825</v>
      </c>
      <c r="M33">
        <f t="shared" si="12"/>
        <v>764</v>
      </c>
      <c r="N33">
        <f t="shared" si="13"/>
        <v>4581</v>
      </c>
      <c r="O33">
        <f t="shared" si="14"/>
        <v>6689</v>
      </c>
      <c r="P33">
        <f t="shared" si="15"/>
        <v>9652</v>
      </c>
    </row>
    <row r="34" spans="1:16">
      <c r="A34" s="142">
        <v>40997</v>
      </c>
      <c r="B34" s="59">
        <v>4940</v>
      </c>
      <c r="C34">
        <v>5338</v>
      </c>
      <c r="D34">
        <v>9267</v>
      </c>
      <c r="E34">
        <v>11267</v>
      </c>
      <c r="F34">
        <v>14242</v>
      </c>
      <c r="G34">
        <v>11542</v>
      </c>
      <c r="H34">
        <v>14146</v>
      </c>
      <c r="I34">
        <v>15817</v>
      </c>
      <c r="J34">
        <v>16850</v>
      </c>
      <c r="M34">
        <f t="shared" si="12"/>
        <v>398</v>
      </c>
      <c r="N34">
        <f t="shared" si="13"/>
        <v>4327</v>
      </c>
      <c r="O34">
        <f t="shared" si="14"/>
        <v>6327</v>
      </c>
      <c r="P34">
        <f t="shared" si="15"/>
        <v>9302</v>
      </c>
    </row>
    <row r="35" spans="1:16">
      <c r="A35" s="142">
        <v>40998</v>
      </c>
      <c r="B35" s="59">
        <v>5118</v>
      </c>
      <c r="C35">
        <v>5338</v>
      </c>
      <c r="D35">
        <v>9202</v>
      </c>
      <c r="E35">
        <v>11290</v>
      </c>
      <c r="F35">
        <v>14275</v>
      </c>
      <c r="G35">
        <v>11540</v>
      </c>
      <c r="H35">
        <v>14140</v>
      </c>
      <c r="I35">
        <v>15830</v>
      </c>
      <c r="J35">
        <v>16870</v>
      </c>
      <c r="M35">
        <f t="shared" si="12"/>
        <v>220</v>
      </c>
      <c r="N35">
        <f t="shared" si="13"/>
        <v>4084</v>
      </c>
      <c r="O35">
        <f t="shared" si="14"/>
        <v>6172</v>
      </c>
      <c r="P35">
        <f t="shared" si="15"/>
        <v>9157</v>
      </c>
    </row>
    <row r="36" spans="1:16">
      <c r="A36" s="142">
        <v>41001</v>
      </c>
      <c r="B36" s="59">
        <v>5369</v>
      </c>
      <c r="C36">
        <v>8940</v>
      </c>
      <c r="D36">
        <v>10950</v>
      </c>
      <c r="E36">
        <v>14117</v>
      </c>
      <c r="F36">
        <v>11342</v>
      </c>
      <c r="H36">
        <v>14025</v>
      </c>
      <c r="I36">
        <v>15750</v>
      </c>
      <c r="J36">
        <v>16804</v>
      </c>
      <c r="M36">
        <f t="shared" si="12"/>
        <v>3571</v>
      </c>
      <c r="N36">
        <f t="shared" si="13"/>
        <v>5581</v>
      </c>
      <c r="O36">
        <f t="shared" si="14"/>
        <v>8748</v>
      </c>
      <c r="P36">
        <f t="shared" si="15"/>
        <v>5973</v>
      </c>
    </row>
    <row r="37" spans="1:16">
      <c r="A37" s="142">
        <v>41002</v>
      </c>
      <c r="B37" s="59">
        <v>5656</v>
      </c>
      <c r="C37">
        <v>9174</v>
      </c>
      <c r="D37">
        <v>11217</v>
      </c>
      <c r="E37">
        <v>14333</v>
      </c>
      <c r="F37">
        <v>11492</v>
      </c>
      <c r="H37">
        <v>14200</v>
      </c>
      <c r="I37">
        <v>15824</v>
      </c>
      <c r="J37">
        <v>16875</v>
      </c>
      <c r="M37">
        <f t="shared" si="12"/>
        <v>3518</v>
      </c>
      <c r="N37">
        <f t="shared" si="13"/>
        <v>5561</v>
      </c>
      <c r="O37">
        <f t="shared" si="14"/>
        <v>8677</v>
      </c>
      <c r="P37">
        <f t="shared" si="15"/>
        <v>5836</v>
      </c>
    </row>
    <row r="38" spans="1:16">
      <c r="A38" s="142">
        <v>41003</v>
      </c>
      <c r="B38" s="59">
        <v>5852</v>
      </c>
      <c r="C38">
        <v>9247</v>
      </c>
      <c r="D38">
        <v>11342</v>
      </c>
      <c r="E38">
        <v>14471</v>
      </c>
      <c r="F38">
        <v>11533</v>
      </c>
      <c r="H38">
        <v>14242</v>
      </c>
      <c r="I38">
        <v>15900</v>
      </c>
      <c r="J38">
        <v>16904</v>
      </c>
      <c r="M38">
        <f t="shared" si="12"/>
        <v>3395</v>
      </c>
      <c r="N38">
        <f t="shared" si="13"/>
        <v>5490</v>
      </c>
      <c r="O38">
        <f t="shared" si="14"/>
        <v>8619</v>
      </c>
      <c r="P38">
        <f t="shared" si="15"/>
        <v>5681</v>
      </c>
    </row>
    <row r="39" spans="1:16">
      <c r="A39" s="142">
        <v>41004</v>
      </c>
      <c r="B39" s="59">
        <v>6205</v>
      </c>
      <c r="C39">
        <v>9856</v>
      </c>
      <c r="D39">
        <v>12067</v>
      </c>
      <c r="E39">
        <v>14996</v>
      </c>
      <c r="F39">
        <v>11900</v>
      </c>
      <c r="H39">
        <v>14467</v>
      </c>
      <c r="I39">
        <v>16071</v>
      </c>
      <c r="J39">
        <v>17071</v>
      </c>
      <c r="M39">
        <f t="shared" si="12"/>
        <v>3651</v>
      </c>
      <c r="N39">
        <f t="shared" si="13"/>
        <v>5862</v>
      </c>
      <c r="O39">
        <f t="shared" si="14"/>
        <v>8791</v>
      </c>
      <c r="P39">
        <f t="shared" si="15"/>
        <v>5695</v>
      </c>
    </row>
    <row r="40" spans="1:16">
      <c r="A40" s="142">
        <v>41005</v>
      </c>
      <c r="B40" s="59">
        <v>6423</v>
      </c>
      <c r="C40">
        <v>10044</v>
      </c>
      <c r="D40">
        <v>12492</v>
      </c>
      <c r="E40">
        <v>15342</v>
      </c>
      <c r="F40">
        <v>12125</v>
      </c>
      <c r="H40">
        <v>14675</v>
      </c>
      <c r="I40">
        <v>16225</v>
      </c>
      <c r="J40">
        <v>17208</v>
      </c>
      <c r="M40">
        <f t="shared" si="12"/>
        <v>3621</v>
      </c>
      <c r="N40">
        <f t="shared" si="13"/>
        <v>6069</v>
      </c>
      <c r="O40">
        <f t="shared" si="14"/>
        <v>8919</v>
      </c>
      <c r="P40">
        <f t="shared" si="15"/>
        <v>5702</v>
      </c>
    </row>
    <row r="41" spans="1:16">
      <c r="A41" s="142">
        <v>41010</v>
      </c>
      <c r="B41" s="59">
        <f>B40+438</f>
        <v>6861</v>
      </c>
      <c r="C41">
        <v>10318</v>
      </c>
      <c r="D41">
        <v>12490</v>
      </c>
      <c r="E41">
        <v>15365</v>
      </c>
      <c r="F41">
        <v>12145</v>
      </c>
      <c r="H41">
        <v>14720</v>
      </c>
      <c r="I41">
        <v>16280</v>
      </c>
      <c r="J41">
        <v>17260</v>
      </c>
      <c r="M41">
        <f>C41-B41</f>
        <v>3457</v>
      </c>
      <c r="N41">
        <f>D41-B41</f>
        <v>5629</v>
      </c>
      <c r="O41">
        <f>E41-B41</f>
        <v>8504</v>
      </c>
      <c r="P41">
        <f>F41-B41</f>
        <v>5284</v>
      </c>
    </row>
    <row r="42" spans="1:16">
      <c r="A42" s="142">
        <v>41011</v>
      </c>
      <c r="B42" s="59">
        <v>7080</v>
      </c>
      <c r="C42">
        <v>9831</v>
      </c>
      <c r="D42">
        <v>11892</v>
      </c>
      <c r="E42">
        <v>14883</v>
      </c>
      <c r="F42">
        <v>11758</v>
      </c>
      <c r="H42">
        <v>14388</v>
      </c>
      <c r="I42">
        <v>16050</v>
      </c>
      <c r="J42">
        <v>17133</v>
      </c>
      <c r="M42">
        <f t="shared" ref="M42:M47" si="16">C42-B42</f>
        <v>2751</v>
      </c>
      <c r="N42">
        <f t="shared" ref="N42:N47" si="17">D42-B42</f>
        <v>4812</v>
      </c>
      <c r="O42">
        <f t="shared" ref="O42:O47" si="18">E42-B42</f>
        <v>7803</v>
      </c>
      <c r="P42">
        <f t="shared" ref="P42:P47" si="19">F42-B42</f>
        <v>4678</v>
      </c>
    </row>
    <row r="43" spans="1:16">
      <c r="A43" s="142">
        <v>41012</v>
      </c>
      <c r="B43" s="59">
        <v>6992</v>
      </c>
      <c r="C43">
        <v>9330</v>
      </c>
      <c r="D43">
        <v>11470</v>
      </c>
      <c r="E43">
        <v>14385</v>
      </c>
      <c r="F43">
        <v>11460</v>
      </c>
      <c r="H43">
        <v>14270</v>
      </c>
      <c r="I43">
        <v>15980</v>
      </c>
      <c r="J43">
        <v>17070</v>
      </c>
      <c r="M43">
        <f t="shared" si="16"/>
        <v>2338</v>
      </c>
      <c r="N43">
        <f t="shared" si="17"/>
        <v>4478</v>
      </c>
      <c r="O43">
        <f t="shared" si="18"/>
        <v>7393</v>
      </c>
      <c r="P43">
        <f t="shared" si="19"/>
        <v>4468</v>
      </c>
    </row>
    <row r="44" spans="1:16">
      <c r="A44" s="142">
        <v>41015</v>
      </c>
      <c r="B44" s="59">
        <v>6741</v>
      </c>
      <c r="C44">
        <v>8783</v>
      </c>
      <c r="D44">
        <v>11342</v>
      </c>
      <c r="E44">
        <v>14317</v>
      </c>
      <c r="F44">
        <v>11383</v>
      </c>
      <c r="H44">
        <v>14233</v>
      </c>
      <c r="I44">
        <v>15958</v>
      </c>
      <c r="J44">
        <v>17067</v>
      </c>
      <c r="M44">
        <f t="shared" si="16"/>
        <v>2042</v>
      </c>
      <c r="N44">
        <f t="shared" si="17"/>
        <v>4601</v>
      </c>
      <c r="O44">
        <f t="shared" si="18"/>
        <v>7576</v>
      </c>
      <c r="P44">
        <f t="shared" si="19"/>
        <v>4642</v>
      </c>
    </row>
    <row r="45" spans="1:16">
      <c r="A45" s="142">
        <v>41016</v>
      </c>
      <c r="B45" s="59">
        <v>6721</v>
      </c>
      <c r="C45">
        <v>8969</v>
      </c>
      <c r="D45">
        <v>11629</v>
      </c>
      <c r="E45">
        <v>14492</v>
      </c>
      <c r="F45">
        <v>11525</v>
      </c>
      <c r="H45">
        <f>H46-25</f>
        <v>14333</v>
      </c>
      <c r="I45">
        <v>16050</v>
      </c>
      <c r="J45">
        <v>17125</v>
      </c>
      <c r="M45">
        <f t="shared" si="16"/>
        <v>2248</v>
      </c>
      <c r="N45">
        <f t="shared" si="17"/>
        <v>4908</v>
      </c>
      <c r="O45">
        <f t="shared" si="18"/>
        <v>7771</v>
      </c>
      <c r="P45">
        <f t="shared" si="19"/>
        <v>4804</v>
      </c>
    </row>
    <row r="46" spans="1:16">
      <c r="A46" s="142">
        <v>41017</v>
      </c>
      <c r="B46" s="59">
        <v>6611</v>
      </c>
      <c r="C46">
        <v>8828</v>
      </c>
      <c r="D46">
        <v>11442</v>
      </c>
      <c r="E46">
        <v>14388</v>
      </c>
      <c r="F46">
        <v>11471</v>
      </c>
      <c r="H46">
        <v>14358</v>
      </c>
      <c r="I46">
        <v>16017</v>
      </c>
      <c r="J46">
        <v>17104</v>
      </c>
      <c r="M46">
        <f t="shared" si="16"/>
        <v>2217</v>
      </c>
      <c r="N46">
        <f t="shared" si="17"/>
        <v>4831</v>
      </c>
      <c r="O46">
        <f t="shared" si="18"/>
        <v>7777</v>
      </c>
      <c r="P46">
        <f t="shared" si="19"/>
        <v>4860</v>
      </c>
    </row>
    <row r="47" spans="1:16">
      <c r="A47" s="142">
        <v>41018</v>
      </c>
      <c r="B47" s="59">
        <v>6627</v>
      </c>
      <c r="C47">
        <v>8708</v>
      </c>
      <c r="D47">
        <v>11558</v>
      </c>
      <c r="E47">
        <v>14525</v>
      </c>
      <c r="F47">
        <v>11533</v>
      </c>
      <c r="H47">
        <v>14400</v>
      </c>
      <c r="I47">
        <v>16050</v>
      </c>
      <c r="J47">
        <v>17125</v>
      </c>
      <c r="M47">
        <f t="shared" si="16"/>
        <v>2081</v>
      </c>
      <c r="N47">
        <f t="shared" si="17"/>
        <v>4931</v>
      </c>
      <c r="O47">
        <f t="shared" si="18"/>
        <v>7898</v>
      </c>
      <c r="P47">
        <f t="shared" si="19"/>
        <v>4906</v>
      </c>
    </row>
    <row r="48" spans="1:16">
      <c r="A48" s="142">
        <v>41019</v>
      </c>
      <c r="B48" s="261">
        <v>6627</v>
      </c>
      <c r="C48" s="262">
        <v>8708</v>
      </c>
      <c r="D48" s="262">
        <v>11558</v>
      </c>
      <c r="E48" s="262">
        <v>14525</v>
      </c>
      <c r="F48" s="262">
        <v>11533</v>
      </c>
      <c r="G48" s="262"/>
      <c r="H48" s="262">
        <v>14400</v>
      </c>
      <c r="I48" s="262">
        <v>16050</v>
      </c>
      <c r="J48" s="262">
        <v>17125</v>
      </c>
      <c r="M48">
        <f>C48-B48</f>
        <v>2081</v>
      </c>
      <c r="N48">
        <f>D48-B48</f>
        <v>4931</v>
      </c>
      <c r="O48">
        <f>E48-B48</f>
        <v>7898</v>
      </c>
      <c r="P48">
        <f>F48-B48</f>
        <v>4906</v>
      </c>
    </row>
    <row r="49" spans="1:16">
      <c r="A49" s="142">
        <v>41022</v>
      </c>
      <c r="B49" s="261">
        <v>6627</v>
      </c>
      <c r="C49" s="262">
        <v>8708</v>
      </c>
      <c r="D49" s="262">
        <v>11558</v>
      </c>
      <c r="E49" s="262">
        <v>14525</v>
      </c>
      <c r="F49" s="262">
        <v>11533</v>
      </c>
      <c r="G49" s="262"/>
      <c r="H49" s="262">
        <v>14400</v>
      </c>
      <c r="I49" s="262">
        <v>16050</v>
      </c>
      <c r="J49" s="262">
        <v>17125</v>
      </c>
      <c r="M49">
        <f>C49-B49</f>
        <v>2081</v>
      </c>
      <c r="N49">
        <f>D49-B49</f>
        <v>4931</v>
      </c>
      <c r="O49">
        <f>E49-B49</f>
        <v>7898</v>
      </c>
      <c r="P49">
        <f>F49-B49</f>
        <v>4906</v>
      </c>
    </row>
    <row r="50" spans="1:16">
      <c r="A50" s="142">
        <v>41023</v>
      </c>
      <c r="B50" s="261">
        <v>6627</v>
      </c>
      <c r="C50" s="262">
        <v>8708</v>
      </c>
      <c r="D50" s="262">
        <v>11558</v>
      </c>
      <c r="E50" s="262">
        <v>14525</v>
      </c>
      <c r="F50" s="262">
        <v>11533</v>
      </c>
      <c r="G50" s="262"/>
      <c r="H50" s="262">
        <v>14400</v>
      </c>
      <c r="I50" s="262">
        <v>16050</v>
      </c>
      <c r="J50" s="262">
        <v>17125</v>
      </c>
      <c r="M50">
        <f>C50-B50</f>
        <v>2081</v>
      </c>
      <c r="N50">
        <f>D50-B50</f>
        <v>4931</v>
      </c>
      <c r="O50">
        <f>E50-B50</f>
        <v>7898</v>
      </c>
      <c r="P50">
        <f>F50-B50</f>
        <v>4906</v>
      </c>
    </row>
    <row r="51" spans="1:16">
      <c r="A51" s="142">
        <v>41024</v>
      </c>
      <c r="B51" s="59">
        <f>B52+92</f>
        <v>6509</v>
      </c>
      <c r="C51">
        <f>C52+100</f>
        <v>8097</v>
      </c>
      <c r="D51">
        <f>D52+292</f>
        <v>11392</v>
      </c>
      <c r="E51">
        <f>E52+175</f>
        <v>14458</v>
      </c>
      <c r="F51">
        <f>F52+167</f>
        <v>11450</v>
      </c>
      <c r="H51">
        <f>H52+200</f>
        <v>14258</v>
      </c>
      <c r="I51">
        <f>I52+125</f>
        <v>16033</v>
      </c>
      <c r="J51">
        <f>J52+100</f>
        <v>17083</v>
      </c>
      <c r="M51">
        <f>C51-B51</f>
        <v>1588</v>
      </c>
      <c r="N51">
        <f>D51-B51</f>
        <v>4883</v>
      </c>
      <c r="O51">
        <f>E51-B51</f>
        <v>7949</v>
      </c>
      <c r="P51">
        <f>F51-B51</f>
        <v>4941</v>
      </c>
    </row>
    <row r="52" spans="1:16">
      <c r="A52" s="142">
        <v>41025</v>
      </c>
      <c r="B52" s="59">
        <v>6417</v>
      </c>
      <c r="C52">
        <v>7997</v>
      </c>
      <c r="D52">
        <v>11100</v>
      </c>
      <c r="E52">
        <v>14283</v>
      </c>
      <c r="F52">
        <v>11283</v>
      </c>
      <c r="H52">
        <v>14058</v>
      </c>
      <c r="I52">
        <v>15908</v>
      </c>
      <c r="J52">
        <v>16983</v>
      </c>
      <c r="M52">
        <f>C52-B52</f>
        <v>1580</v>
      </c>
      <c r="N52">
        <f>D52-B52</f>
        <v>4683</v>
      </c>
      <c r="O52">
        <f>E52-B52</f>
        <v>7866</v>
      </c>
      <c r="P52">
        <f>F52-B52</f>
        <v>4866</v>
      </c>
    </row>
    <row r="53" spans="1:16">
      <c r="A53" s="142">
        <v>41026</v>
      </c>
      <c r="B53" s="59">
        <v>6478</v>
      </c>
      <c r="C53">
        <v>7974</v>
      </c>
      <c r="D53">
        <v>11263</v>
      </c>
      <c r="E53">
        <v>14267</v>
      </c>
      <c r="F53">
        <v>11258</v>
      </c>
      <c r="H53">
        <v>14075</v>
      </c>
      <c r="I53">
        <v>15908</v>
      </c>
      <c r="J53">
        <v>16975</v>
      </c>
      <c r="M53">
        <f t="shared" ref="M53:M60" si="20">C53-B53</f>
        <v>1496</v>
      </c>
      <c r="N53">
        <f t="shared" ref="N53:N60" si="21">D53-B53</f>
        <v>4785</v>
      </c>
      <c r="O53">
        <f t="shared" ref="O53:O60" si="22">E53-B53</f>
        <v>7789</v>
      </c>
      <c r="P53">
        <f t="shared" ref="P53:P60" si="23">F53-B53</f>
        <v>4780</v>
      </c>
    </row>
    <row r="54" spans="1:16">
      <c r="A54" s="142">
        <v>41029</v>
      </c>
      <c r="B54" s="59">
        <v>6458</v>
      </c>
      <c r="C54">
        <v>8446</v>
      </c>
      <c r="D54">
        <v>11029</v>
      </c>
      <c r="E54">
        <v>14054</v>
      </c>
      <c r="F54">
        <v>11075</v>
      </c>
      <c r="H54">
        <v>14025</v>
      </c>
      <c r="I54">
        <v>15892</v>
      </c>
      <c r="J54">
        <v>16942</v>
      </c>
      <c r="M54">
        <f t="shared" si="20"/>
        <v>1988</v>
      </c>
      <c r="N54">
        <f t="shared" si="21"/>
        <v>4571</v>
      </c>
      <c r="O54">
        <f t="shared" si="22"/>
        <v>7596</v>
      </c>
      <c r="P54">
        <f t="shared" si="23"/>
        <v>4617</v>
      </c>
    </row>
    <row r="55" spans="1:16">
      <c r="A55" s="142">
        <v>41030</v>
      </c>
      <c r="B55" s="59">
        <v>6425</v>
      </c>
      <c r="C55">
        <v>8178</v>
      </c>
      <c r="D55">
        <v>10840</v>
      </c>
      <c r="E55">
        <v>13890</v>
      </c>
      <c r="F55">
        <v>10900</v>
      </c>
      <c r="G55">
        <v>13480</v>
      </c>
      <c r="H55">
        <v>13910</v>
      </c>
      <c r="I55">
        <v>15800</v>
      </c>
      <c r="J55">
        <v>16910</v>
      </c>
      <c r="M55">
        <f t="shared" si="20"/>
        <v>1753</v>
      </c>
      <c r="N55">
        <f t="shared" si="21"/>
        <v>4415</v>
      </c>
      <c r="O55">
        <f t="shared" si="22"/>
        <v>7465</v>
      </c>
      <c r="P55">
        <f t="shared" si="23"/>
        <v>4475</v>
      </c>
    </row>
    <row r="56" spans="1:16">
      <c r="A56" s="142">
        <v>41031</v>
      </c>
      <c r="B56" s="59">
        <v>6464</v>
      </c>
      <c r="C56">
        <v>8375</v>
      </c>
      <c r="D56">
        <v>11170</v>
      </c>
      <c r="E56">
        <v>14120</v>
      </c>
      <c r="F56">
        <v>11070</v>
      </c>
      <c r="G56">
        <v>13760</v>
      </c>
      <c r="H56">
        <v>14075</v>
      </c>
      <c r="I56">
        <v>15950</v>
      </c>
      <c r="J56">
        <v>17050</v>
      </c>
      <c r="M56">
        <f t="shared" si="20"/>
        <v>1911</v>
      </c>
      <c r="N56">
        <f t="shared" si="21"/>
        <v>4706</v>
      </c>
      <c r="O56">
        <f t="shared" si="22"/>
        <v>7656</v>
      </c>
      <c r="P56">
        <f t="shared" si="23"/>
        <v>4606</v>
      </c>
    </row>
    <row r="57" spans="1:16">
      <c r="A57" s="142">
        <v>41032</v>
      </c>
      <c r="B57" s="59">
        <v>7069</v>
      </c>
      <c r="C57">
        <v>9508</v>
      </c>
      <c r="D57">
        <v>11750</v>
      </c>
      <c r="E57">
        <v>14675</v>
      </c>
      <c r="F57">
        <v>11375</v>
      </c>
      <c r="G57">
        <v>14142</v>
      </c>
      <c r="H57">
        <v>14400</v>
      </c>
      <c r="I57">
        <v>16183</v>
      </c>
      <c r="J57">
        <v>17183</v>
      </c>
      <c r="M57">
        <f t="shared" si="20"/>
        <v>2439</v>
      </c>
      <c r="N57">
        <f t="shared" si="21"/>
        <v>4681</v>
      </c>
      <c r="O57">
        <f t="shared" si="22"/>
        <v>7606</v>
      </c>
      <c r="P57">
        <f t="shared" si="23"/>
        <v>4306</v>
      </c>
    </row>
    <row r="58" spans="1:16">
      <c r="A58" s="142">
        <v>41033</v>
      </c>
      <c r="B58" s="59">
        <v>7848</v>
      </c>
      <c r="C58">
        <v>10385</v>
      </c>
      <c r="D58">
        <v>12358</v>
      </c>
      <c r="E58">
        <v>15017</v>
      </c>
      <c r="F58">
        <v>11575</v>
      </c>
      <c r="G58">
        <v>14442</v>
      </c>
      <c r="H58">
        <v>14492</v>
      </c>
      <c r="I58">
        <v>16329</v>
      </c>
      <c r="J58">
        <v>17267</v>
      </c>
      <c r="M58">
        <f t="shared" si="20"/>
        <v>2537</v>
      </c>
      <c r="N58">
        <f t="shared" si="21"/>
        <v>4510</v>
      </c>
      <c r="O58">
        <f t="shared" si="22"/>
        <v>7169</v>
      </c>
      <c r="P58">
        <f t="shared" si="23"/>
        <v>3727</v>
      </c>
    </row>
    <row r="59" spans="1:16">
      <c r="A59" s="142">
        <v>41037</v>
      </c>
      <c r="B59" s="59">
        <v>8763</v>
      </c>
      <c r="C59">
        <v>9854</v>
      </c>
      <c r="D59">
        <v>11704</v>
      </c>
      <c r="E59">
        <v>14658</v>
      </c>
      <c r="F59">
        <v>11300</v>
      </c>
      <c r="G59">
        <v>14217</v>
      </c>
      <c r="H59">
        <v>14325</v>
      </c>
      <c r="I59">
        <v>16279</v>
      </c>
      <c r="J59">
        <v>17250</v>
      </c>
      <c r="M59">
        <f t="shared" si="20"/>
        <v>1091</v>
      </c>
      <c r="N59">
        <f t="shared" si="21"/>
        <v>2941</v>
      </c>
      <c r="O59">
        <f t="shared" si="22"/>
        <v>5895</v>
      </c>
      <c r="P59">
        <f t="shared" si="23"/>
        <v>2537</v>
      </c>
    </row>
    <row r="60" spans="1:16">
      <c r="A60" s="142">
        <v>41038</v>
      </c>
      <c r="B60" s="59">
        <v>8854</v>
      </c>
      <c r="C60">
        <v>9506</v>
      </c>
      <c r="D60">
        <v>11575</v>
      </c>
      <c r="E60">
        <v>14608</v>
      </c>
      <c r="F60">
        <v>11217</v>
      </c>
      <c r="G60">
        <v>14092</v>
      </c>
      <c r="H60">
        <v>14242</v>
      </c>
      <c r="I60">
        <v>16229</v>
      </c>
      <c r="J60">
        <v>17250</v>
      </c>
      <c r="M60">
        <f t="shared" si="20"/>
        <v>652</v>
      </c>
      <c r="N60">
        <f t="shared" si="21"/>
        <v>2721</v>
      </c>
      <c r="O60">
        <f t="shared" si="22"/>
        <v>5754</v>
      </c>
      <c r="P60">
        <f t="shared" si="23"/>
        <v>2363</v>
      </c>
    </row>
    <row r="61" spans="1:16">
      <c r="A61" s="142">
        <v>41039</v>
      </c>
      <c r="B61" s="59">
        <f>B62+109</f>
        <v>8769</v>
      </c>
      <c r="C61">
        <v>9573</v>
      </c>
      <c r="D61">
        <v>11675</v>
      </c>
      <c r="E61">
        <v>14692</v>
      </c>
      <c r="F61">
        <v>11250</v>
      </c>
      <c r="G61">
        <f>G62+66</f>
        <v>14008</v>
      </c>
      <c r="H61">
        <v>14258</v>
      </c>
      <c r="I61">
        <f>I62+41</f>
        <v>16258</v>
      </c>
      <c r="J61">
        <f>J62+12</f>
        <v>17279</v>
      </c>
      <c r="M61">
        <f t="shared" ref="M61:M76" si="24">C61-B61</f>
        <v>804</v>
      </c>
      <c r="N61">
        <f t="shared" ref="N61:N76" si="25">D61-B61</f>
        <v>2906</v>
      </c>
      <c r="O61">
        <f t="shared" ref="O61:O76" si="26">E61-B61</f>
        <v>5923</v>
      </c>
      <c r="P61">
        <f t="shared" ref="P61:P76" si="27">F61-B61</f>
        <v>2481</v>
      </c>
    </row>
    <row r="62" spans="1:16">
      <c r="A62" s="142">
        <v>41040</v>
      </c>
      <c r="B62" s="59">
        <v>8660</v>
      </c>
      <c r="C62">
        <v>9500</v>
      </c>
      <c r="D62">
        <v>11650</v>
      </c>
      <c r="E62">
        <v>14625</v>
      </c>
      <c r="F62">
        <v>11192</v>
      </c>
      <c r="G62">
        <v>13942</v>
      </c>
      <c r="H62">
        <v>14225</v>
      </c>
      <c r="I62">
        <v>16217</v>
      </c>
      <c r="J62">
        <v>17267</v>
      </c>
      <c r="M62">
        <f t="shared" si="24"/>
        <v>840</v>
      </c>
      <c r="N62">
        <f t="shared" si="25"/>
        <v>2990</v>
      </c>
      <c r="O62">
        <f t="shared" si="26"/>
        <v>5965</v>
      </c>
      <c r="P62">
        <f t="shared" si="27"/>
        <v>2532</v>
      </c>
    </row>
    <row r="63" spans="1:16">
      <c r="A63" s="142">
        <v>41043</v>
      </c>
      <c r="B63" s="59">
        <v>8595</v>
      </c>
      <c r="C63">
        <v>9550</v>
      </c>
      <c r="D63">
        <v>11625</v>
      </c>
      <c r="E63">
        <v>14600</v>
      </c>
      <c r="F63">
        <v>11167</v>
      </c>
      <c r="G63">
        <v>13813</v>
      </c>
      <c r="H63">
        <v>14142</v>
      </c>
      <c r="I63">
        <v>16192</v>
      </c>
      <c r="J63">
        <v>17275</v>
      </c>
      <c r="M63">
        <f t="shared" si="24"/>
        <v>955</v>
      </c>
      <c r="N63">
        <f t="shared" si="25"/>
        <v>3030</v>
      </c>
      <c r="O63">
        <f t="shared" si="26"/>
        <v>6005</v>
      </c>
      <c r="P63">
        <f t="shared" si="27"/>
        <v>2572</v>
      </c>
    </row>
    <row r="64" spans="1:16">
      <c r="A64" s="142">
        <v>41044</v>
      </c>
      <c r="B64" s="59">
        <v>8593</v>
      </c>
      <c r="C64">
        <v>9173</v>
      </c>
      <c r="D64">
        <v>11396</v>
      </c>
      <c r="E64">
        <v>14413</v>
      </c>
      <c r="F64">
        <v>10924</v>
      </c>
      <c r="G64">
        <v>13500</v>
      </c>
      <c r="H64">
        <v>13942</v>
      </c>
      <c r="I64">
        <v>16117</v>
      </c>
      <c r="J64">
        <v>17263</v>
      </c>
      <c r="M64">
        <f t="shared" si="24"/>
        <v>580</v>
      </c>
      <c r="N64">
        <f t="shared" si="25"/>
        <v>2803</v>
      </c>
      <c r="O64">
        <f t="shared" si="26"/>
        <v>5820</v>
      </c>
      <c r="P64">
        <f t="shared" si="27"/>
        <v>2331</v>
      </c>
    </row>
    <row r="65" spans="1:18">
      <c r="A65" s="142">
        <v>41045</v>
      </c>
      <c r="B65" s="59">
        <v>8921</v>
      </c>
      <c r="C65">
        <v>9608</v>
      </c>
      <c r="D65">
        <v>11650</v>
      </c>
      <c r="E65">
        <v>14596</v>
      </c>
      <c r="F65">
        <v>11100</v>
      </c>
      <c r="G65">
        <v>13600</v>
      </c>
      <c r="H65">
        <v>13967</v>
      </c>
      <c r="I65">
        <v>16117</v>
      </c>
      <c r="J65">
        <v>17283</v>
      </c>
      <c r="M65">
        <f t="shared" si="24"/>
        <v>687</v>
      </c>
      <c r="N65">
        <f t="shared" si="25"/>
        <v>2729</v>
      </c>
      <c r="O65">
        <f t="shared" si="26"/>
        <v>5675</v>
      </c>
      <c r="P65">
        <f t="shared" si="27"/>
        <v>2179</v>
      </c>
    </row>
    <row r="66" spans="1:18">
      <c r="A66" s="142">
        <v>41046</v>
      </c>
      <c r="B66" s="59">
        <v>8983</v>
      </c>
      <c r="C66">
        <v>9579</v>
      </c>
      <c r="D66">
        <v>11583</v>
      </c>
      <c r="E66">
        <v>14588</v>
      </c>
      <c r="F66">
        <v>11038</v>
      </c>
      <c r="G66">
        <v>13575</v>
      </c>
      <c r="H66">
        <v>13975</v>
      </c>
      <c r="I66">
        <v>16108</v>
      </c>
      <c r="J66">
        <v>17279</v>
      </c>
      <c r="M66">
        <f t="shared" si="24"/>
        <v>596</v>
      </c>
      <c r="N66">
        <f t="shared" si="25"/>
        <v>2600</v>
      </c>
      <c r="O66">
        <f t="shared" si="26"/>
        <v>5605</v>
      </c>
      <c r="P66">
        <f t="shared" si="27"/>
        <v>2055</v>
      </c>
    </row>
    <row r="67" spans="1:18">
      <c r="A67" s="142">
        <v>41047</v>
      </c>
      <c r="B67" s="59">
        <v>8905</v>
      </c>
      <c r="C67">
        <v>9394</v>
      </c>
      <c r="D67">
        <v>11446</v>
      </c>
      <c r="E67">
        <v>14500</v>
      </c>
      <c r="F67">
        <v>10975</v>
      </c>
      <c r="G67">
        <v>13458</v>
      </c>
      <c r="H67">
        <v>13929</v>
      </c>
      <c r="I67">
        <v>16092</v>
      </c>
      <c r="J67">
        <v>17271</v>
      </c>
      <c r="M67">
        <f t="shared" si="24"/>
        <v>489</v>
      </c>
      <c r="N67">
        <f t="shared" si="25"/>
        <v>2541</v>
      </c>
      <c r="O67">
        <f t="shared" si="26"/>
        <v>5595</v>
      </c>
      <c r="P67">
        <f t="shared" si="27"/>
        <v>2070</v>
      </c>
    </row>
    <row r="68" spans="1:18">
      <c r="A68" s="142">
        <v>41050</v>
      </c>
      <c r="B68" s="59">
        <v>8841</v>
      </c>
      <c r="C68">
        <v>9021</v>
      </c>
      <c r="D68">
        <v>11113</v>
      </c>
      <c r="E68">
        <v>14325</v>
      </c>
      <c r="F68">
        <v>10817</v>
      </c>
      <c r="G68">
        <v>13263</v>
      </c>
      <c r="H68">
        <v>13829</v>
      </c>
      <c r="I68">
        <v>16025</v>
      </c>
      <c r="J68">
        <v>17257</v>
      </c>
      <c r="M68">
        <f t="shared" si="24"/>
        <v>180</v>
      </c>
      <c r="N68">
        <f t="shared" si="25"/>
        <v>2272</v>
      </c>
      <c r="O68">
        <f t="shared" si="26"/>
        <v>5484</v>
      </c>
      <c r="P68">
        <f t="shared" si="27"/>
        <v>1976</v>
      </c>
    </row>
    <row r="69" spans="1:18" ht="13">
      <c r="A69" s="142">
        <v>41051</v>
      </c>
      <c r="B69" s="59">
        <v>8526</v>
      </c>
      <c r="C69">
        <v>8588</v>
      </c>
      <c r="D69">
        <v>10421</v>
      </c>
      <c r="E69">
        <v>13617</v>
      </c>
      <c r="F69">
        <v>10454</v>
      </c>
      <c r="G69">
        <v>12883</v>
      </c>
      <c r="H69">
        <v>13533</v>
      </c>
      <c r="I69">
        <v>15825</v>
      </c>
      <c r="J69">
        <v>17125</v>
      </c>
      <c r="M69">
        <f t="shared" si="24"/>
        <v>62</v>
      </c>
      <c r="N69">
        <f t="shared" si="25"/>
        <v>1895</v>
      </c>
      <c r="O69">
        <f t="shared" si="26"/>
        <v>5091</v>
      </c>
      <c r="P69">
        <f t="shared" si="27"/>
        <v>1928</v>
      </c>
      <c r="R69" s="33"/>
    </row>
    <row r="70" spans="1:18">
      <c r="A70" s="142">
        <v>41052</v>
      </c>
      <c r="B70" s="59">
        <v>7927</v>
      </c>
      <c r="C70">
        <v>8213</v>
      </c>
      <c r="D70">
        <v>10113</v>
      </c>
      <c r="E70">
        <v>13350</v>
      </c>
      <c r="F70">
        <v>10117</v>
      </c>
      <c r="G70">
        <v>12300</v>
      </c>
      <c r="H70">
        <v>13208</v>
      </c>
      <c r="I70">
        <v>15692</v>
      </c>
      <c r="J70">
        <v>17050</v>
      </c>
      <c r="M70">
        <f t="shared" si="24"/>
        <v>286</v>
      </c>
      <c r="N70">
        <f t="shared" si="25"/>
        <v>2186</v>
      </c>
      <c r="O70">
        <f t="shared" si="26"/>
        <v>5423</v>
      </c>
      <c r="P70">
        <f t="shared" si="27"/>
        <v>2190</v>
      </c>
    </row>
    <row r="71" spans="1:18">
      <c r="A71" s="142">
        <v>41053</v>
      </c>
      <c r="B71" s="59">
        <v>6847</v>
      </c>
      <c r="C71">
        <v>7743</v>
      </c>
      <c r="D71">
        <v>9660</v>
      </c>
      <c r="E71">
        <v>12880</v>
      </c>
      <c r="F71">
        <v>9750</v>
      </c>
      <c r="G71">
        <v>11890</v>
      </c>
      <c r="H71">
        <v>12805</v>
      </c>
      <c r="I71">
        <v>15415</v>
      </c>
      <c r="J71">
        <v>16900</v>
      </c>
      <c r="M71">
        <f t="shared" si="24"/>
        <v>896</v>
      </c>
      <c r="N71">
        <f t="shared" si="25"/>
        <v>2813</v>
      </c>
      <c r="O71">
        <f t="shared" si="26"/>
        <v>6033</v>
      </c>
      <c r="P71">
        <f t="shared" si="27"/>
        <v>2903</v>
      </c>
    </row>
    <row r="72" spans="1:18">
      <c r="A72" s="142">
        <v>41054</v>
      </c>
      <c r="B72" s="59">
        <v>6426</v>
      </c>
      <c r="C72">
        <v>7494</v>
      </c>
      <c r="D72">
        <v>9342</v>
      </c>
      <c r="E72">
        <v>12583</v>
      </c>
      <c r="F72">
        <v>9471</v>
      </c>
      <c r="G72">
        <v>11563</v>
      </c>
      <c r="H72">
        <v>12483</v>
      </c>
      <c r="I72">
        <v>15217</v>
      </c>
      <c r="J72">
        <v>16813</v>
      </c>
      <c r="M72">
        <f t="shared" si="24"/>
        <v>1068</v>
      </c>
      <c r="N72">
        <f t="shared" si="25"/>
        <v>2916</v>
      </c>
      <c r="O72">
        <f t="shared" si="26"/>
        <v>6157</v>
      </c>
      <c r="P72">
        <f t="shared" si="27"/>
        <v>3045</v>
      </c>
    </row>
    <row r="73" spans="1:18">
      <c r="A73" s="142">
        <v>41057</v>
      </c>
      <c r="B73" s="59">
        <v>6111</v>
      </c>
      <c r="C73">
        <v>7475</v>
      </c>
      <c r="D73">
        <v>9421</v>
      </c>
      <c r="E73">
        <v>12717</v>
      </c>
      <c r="F73">
        <v>9488</v>
      </c>
      <c r="G73">
        <v>11538</v>
      </c>
      <c r="H73">
        <v>12467</v>
      </c>
      <c r="I73">
        <v>15242</v>
      </c>
      <c r="J73">
        <v>16821</v>
      </c>
      <c r="M73">
        <f t="shared" si="24"/>
        <v>1364</v>
      </c>
      <c r="N73">
        <f t="shared" si="25"/>
        <v>3310</v>
      </c>
      <c r="O73">
        <f t="shared" si="26"/>
        <v>6606</v>
      </c>
      <c r="P73">
        <f t="shared" si="27"/>
        <v>3377</v>
      </c>
    </row>
    <row r="74" spans="1:18">
      <c r="A74" s="142">
        <v>41058</v>
      </c>
      <c r="B74" s="59">
        <v>5736</v>
      </c>
      <c r="C74">
        <v>7175</v>
      </c>
      <c r="D74">
        <v>9033</v>
      </c>
      <c r="E74">
        <v>12375</v>
      </c>
      <c r="F74">
        <v>9150</v>
      </c>
      <c r="G74">
        <v>11213</v>
      </c>
      <c r="H74">
        <v>12108</v>
      </c>
      <c r="I74">
        <v>14742</v>
      </c>
      <c r="J74">
        <v>16592</v>
      </c>
      <c r="M74">
        <f t="shared" si="24"/>
        <v>1439</v>
      </c>
      <c r="N74">
        <f t="shared" si="25"/>
        <v>3297</v>
      </c>
      <c r="O74">
        <f t="shared" si="26"/>
        <v>6639</v>
      </c>
      <c r="P74">
        <f t="shared" si="27"/>
        <v>3414</v>
      </c>
    </row>
    <row r="75" spans="1:18">
      <c r="A75" s="142">
        <v>41059</v>
      </c>
      <c r="B75" s="59">
        <v>5292</v>
      </c>
      <c r="C75">
        <v>6920</v>
      </c>
      <c r="D75">
        <v>8629</v>
      </c>
      <c r="E75">
        <v>11879</v>
      </c>
      <c r="F75">
        <v>8850</v>
      </c>
      <c r="G75">
        <v>10792</v>
      </c>
      <c r="H75">
        <v>11525</v>
      </c>
      <c r="I75">
        <v>14375</v>
      </c>
      <c r="J75">
        <v>16392</v>
      </c>
      <c r="M75">
        <f t="shared" si="24"/>
        <v>1628</v>
      </c>
      <c r="N75">
        <f t="shared" si="25"/>
        <v>3337</v>
      </c>
      <c r="O75">
        <f t="shared" si="26"/>
        <v>6587</v>
      </c>
      <c r="P75">
        <f t="shared" si="27"/>
        <v>3558</v>
      </c>
    </row>
    <row r="76" spans="1:18">
      <c r="A76" s="142">
        <v>41060</v>
      </c>
      <c r="B76" s="59">
        <v>5036</v>
      </c>
      <c r="C76">
        <v>6142</v>
      </c>
      <c r="D76">
        <v>8575</v>
      </c>
      <c r="E76">
        <v>11942</v>
      </c>
      <c r="F76">
        <v>9108</v>
      </c>
      <c r="G76">
        <v>10721</v>
      </c>
      <c r="H76">
        <v>11692</v>
      </c>
      <c r="I76">
        <v>14458</v>
      </c>
      <c r="J76">
        <v>16433</v>
      </c>
      <c r="K76" s="240"/>
      <c r="L76" s="240"/>
      <c r="M76">
        <f t="shared" si="24"/>
        <v>1106</v>
      </c>
      <c r="N76">
        <f t="shared" si="25"/>
        <v>3539</v>
      </c>
      <c r="O76">
        <f t="shared" si="26"/>
        <v>6906</v>
      </c>
      <c r="P76">
        <f t="shared" si="27"/>
        <v>4072</v>
      </c>
    </row>
    <row r="77" spans="1:18">
      <c r="A77" s="142">
        <v>41066</v>
      </c>
      <c r="B77" s="261">
        <v>5036</v>
      </c>
      <c r="C77">
        <v>5867</v>
      </c>
      <c r="D77">
        <v>8217</v>
      </c>
      <c r="E77">
        <v>11896</v>
      </c>
      <c r="F77">
        <v>9029</v>
      </c>
      <c r="G77" s="262">
        <v>10721</v>
      </c>
      <c r="H77">
        <v>11692</v>
      </c>
      <c r="I77" s="262">
        <v>14458</v>
      </c>
      <c r="J77" s="262">
        <v>16433</v>
      </c>
      <c r="M77">
        <f t="shared" ref="M77:M86" si="28">C77-B77</f>
        <v>831</v>
      </c>
      <c r="N77">
        <f t="shared" ref="N77:N86" si="29">D77-B77</f>
        <v>3181</v>
      </c>
      <c r="O77">
        <f t="shared" ref="O77:O86" si="30">E77-B77</f>
        <v>6860</v>
      </c>
      <c r="P77">
        <f t="shared" ref="P77:P86" si="31">F77-B77</f>
        <v>3993</v>
      </c>
    </row>
    <row r="78" spans="1:18">
      <c r="A78" s="142">
        <v>41067</v>
      </c>
      <c r="B78" s="59">
        <f>B79+128</f>
        <v>4383</v>
      </c>
      <c r="C78">
        <v>5621</v>
      </c>
      <c r="D78">
        <v>8321</v>
      </c>
      <c r="E78">
        <v>12025</v>
      </c>
      <c r="F78">
        <v>9067</v>
      </c>
      <c r="G78">
        <f>G79+147</f>
        <v>10767</v>
      </c>
      <c r="H78">
        <v>11813</v>
      </c>
      <c r="I78">
        <f>I79+111</f>
        <v>14596</v>
      </c>
      <c r="J78">
        <f>J79+8</f>
        <v>16433</v>
      </c>
      <c r="M78">
        <f t="shared" si="28"/>
        <v>1238</v>
      </c>
      <c r="N78">
        <f t="shared" si="29"/>
        <v>3938</v>
      </c>
      <c r="O78">
        <f t="shared" si="30"/>
        <v>7642</v>
      </c>
      <c r="P78">
        <f t="shared" si="31"/>
        <v>4684</v>
      </c>
    </row>
    <row r="79" spans="1:18">
      <c r="A79" s="142">
        <v>41068</v>
      </c>
      <c r="B79" s="59">
        <v>4255</v>
      </c>
      <c r="C79">
        <v>5310</v>
      </c>
      <c r="D79">
        <v>8085</v>
      </c>
      <c r="E79">
        <v>11815</v>
      </c>
      <c r="F79">
        <v>8950</v>
      </c>
      <c r="G79">
        <v>10620</v>
      </c>
      <c r="H79">
        <v>11735</v>
      </c>
      <c r="I79">
        <v>14485</v>
      </c>
      <c r="J79">
        <v>16425</v>
      </c>
      <c r="M79">
        <f t="shared" si="28"/>
        <v>1055</v>
      </c>
      <c r="N79">
        <f t="shared" si="29"/>
        <v>3830</v>
      </c>
      <c r="O79">
        <f t="shared" si="30"/>
        <v>7560</v>
      </c>
      <c r="P79">
        <f t="shared" si="31"/>
        <v>4695</v>
      </c>
    </row>
    <row r="80" spans="1:18">
      <c r="A80" s="142">
        <v>41071</v>
      </c>
      <c r="B80" s="59">
        <v>4227</v>
      </c>
      <c r="C80">
        <v>5254</v>
      </c>
      <c r="D80">
        <v>8338</v>
      </c>
      <c r="E80">
        <v>12208</v>
      </c>
      <c r="F80">
        <v>9200</v>
      </c>
      <c r="G80">
        <v>10850</v>
      </c>
      <c r="H80">
        <v>11875</v>
      </c>
      <c r="I80">
        <v>14554</v>
      </c>
      <c r="J80">
        <v>16525</v>
      </c>
      <c r="M80">
        <f t="shared" si="28"/>
        <v>1027</v>
      </c>
      <c r="N80">
        <f t="shared" si="29"/>
        <v>4111</v>
      </c>
      <c r="O80">
        <f t="shared" si="30"/>
        <v>7981</v>
      </c>
      <c r="P80">
        <f t="shared" si="31"/>
        <v>4973</v>
      </c>
    </row>
    <row r="81" spans="1:18">
      <c r="A81" s="142">
        <v>41072</v>
      </c>
      <c r="B81" s="59">
        <v>4135</v>
      </c>
      <c r="C81">
        <v>5033</v>
      </c>
      <c r="D81">
        <v>8233</v>
      </c>
      <c r="E81">
        <v>12058</v>
      </c>
      <c r="F81">
        <v>9096</v>
      </c>
      <c r="G81">
        <v>10700</v>
      </c>
      <c r="H81">
        <v>11883</v>
      </c>
      <c r="I81">
        <v>14558</v>
      </c>
      <c r="J81">
        <v>16492</v>
      </c>
      <c r="M81">
        <f t="shared" si="28"/>
        <v>898</v>
      </c>
      <c r="N81">
        <f t="shared" si="29"/>
        <v>4098</v>
      </c>
      <c r="O81">
        <f t="shared" si="30"/>
        <v>7923</v>
      </c>
      <c r="P81">
        <f t="shared" si="31"/>
        <v>4961</v>
      </c>
    </row>
    <row r="82" spans="1:18">
      <c r="A82" s="142">
        <v>41073</v>
      </c>
      <c r="B82" s="59">
        <v>3988</v>
      </c>
      <c r="C82">
        <v>4738</v>
      </c>
      <c r="D82">
        <v>7908</v>
      </c>
      <c r="E82">
        <v>11933</v>
      </c>
      <c r="F82">
        <v>9029</v>
      </c>
      <c r="G82">
        <v>10558</v>
      </c>
      <c r="H82">
        <v>11829</v>
      </c>
      <c r="I82">
        <v>14521</v>
      </c>
      <c r="J82">
        <v>16442</v>
      </c>
      <c r="M82">
        <f t="shared" si="28"/>
        <v>750</v>
      </c>
      <c r="N82">
        <f t="shared" si="29"/>
        <v>3920</v>
      </c>
      <c r="O82">
        <f t="shared" si="30"/>
        <v>7945</v>
      </c>
      <c r="P82">
        <f t="shared" si="31"/>
        <v>5041</v>
      </c>
    </row>
    <row r="83" spans="1:18">
      <c r="A83" s="142">
        <v>41074</v>
      </c>
      <c r="B83" s="59">
        <v>3657</v>
      </c>
      <c r="C83">
        <v>4588</v>
      </c>
      <c r="D83">
        <v>7854</v>
      </c>
      <c r="E83">
        <v>11933</v>
      </c>
      <c r="F83">
        <v>8983</v>
      </c>
      <c r="G83">
        <v>10525</v>
      </c>
      <c r="H83">
        <v>11804</v>
      </c>
      <c r="I83">
        <v>14500</v>
      </c>
      <c r="J83">
        <v>16450</v>
      </c>
      <c r="M83">
        <f t="shared" si="28"/>
        <v>931</v>
      </c>
      <c r="N83">
        <f t="shared" si="29"/>
        <v>4197</v>
      </c>
      <c r="O83">
        <f t="shared" si="30"/>
        <v>8276</v>
      </c>
      <c r="P83">
        <f t="shared" si="31"/>
        <v>5326</v>
      </c>
    </row>
    <row r="84" spans="1:18">
      <c r="A84" s="142">
        <v>41075</v>
      </c>
      <c r="B84" s="59">
        <v>3471</v>
      </c>
      <c r="C84">
        <v>4165</v>
      </c>
      <c r="D84">
        <v>7620</v>
      </c>
      <c r="E84">
        <v>11805</v>
      </c>
      <c r="F84">
        <v>8860</v>
      </c>
      <c r="G84">
        <v>10450</v>
      </c>
      <c r="H84">
        <v>11740</v>
      </c>
      <c r="I84">
        <v>14490</v>
      </c>
      <c r="J84">
        <v>16450</v>
      </c>
      <c r="M84">
        <f t="shared" si="28"/>
        <v>694</v>
      </c>
      <c r="N84">
        <f t="shared" si="29"/>
        <v>4149</v>
      </c>
      <c r="O84">
        <f t="shared" si="30"/>
        <v>8334</v>
      </c>
      <c r="P84">
        <f t="shared" si="31"/>
        <v>5389</v>
      </c>
    </row>
    <row r="85" spans="1:18">
      <c r="A85" s="142">
        <v>41078</v>
      </c>
      <c r="B85" s="59">
        <v>3377</v>
      </c>
      <c r="C85">
        <v>4061</v>
      </c>
      <c r="D85">
        <v>7754</v>
      </c>
      <c r="E85">
        <v>12025</v>
      </c>
      <c r="F85">
        <v>8925</v>
      </c>
      <c r="G85">
        <v>10492</v>
      </c>
      <c r="H85">
        <v>11775</v>
      </c>
      <c r="I85">
        <v>14521</v>
      </c>
      <c r="J85">
        <v>16496</v>
      </c>
      <c r="M85">
        <f t="shared" si="28"/>
        <v>684</v>
      </c>
      <c r="N85">
        <f t="shared" si="29"/>
        <v>4377</v>
      </c>
      <c r="O85">
        <f t="shared" si="30"/>
        <v>8648</v>
      </c>
      <c r="P85">
        <f t="shared" si="31"/>
        <v>5548</v>
      </c>
    </row>
    <row r="86" spans="1:18">
      <c r="A86" s="142">
        <v>41079</v>
      </c>
      <c r="B86" s="59">
        <v>3420</v>
      </c>
      <c r="C86">
        <v>4050</v>
      </c>
      <c r="D86">
        <v>8292</v>
      </c>
      <c r="E86">
        <v>12596</v>
      </c>
      <c r="F86">
        <v>9275</v>
      </c>
      <c r="H86">
        <v>12100</v>
      </c>
      <c r="M86">
        <f t="shared" si="28"/>
        <v>630</v>
      </c>
      <c r="N86">
        <f t="shared" si="29"/>
        <v>4872</v>
      </c>
      <c r="O86">
        <f t="shared" si="30"/>
        <v>9176</v>
      </c>
      <c r="P86">
        <f t="shared" si="31"/>
        <v>5855</v>
      </c>
    </row>
    <row r="87" spans="1:18">
      <c r="A87" s="142">
        <v>41080</v>
      </c>
      <c r="B87" s="59">
        <v>3486</v>
      </c>
      <c r="C87" s="59">
        <v>3988</v>
      </c>
      <c r="D87">
        <v>7667</v>
      </c>
      <c r="E87">
        <v>12125</v>
      </c>
      <c r="F87">
        <v>9025</v>
      </c>
      <c r="H87">
        <v>11917</v>
      </c>
      <c r="M87">
        <f>C87-B87</f>
        <v>502</v>
      </c>
      <c r="N87">
        <f>D87-B87</f>
        <v>4181</v>
      </c>
      <c r="O87">
        <f>E87-B87</f>
        <v>8639</v>
      </c>
      <c r="P87">
        <f>F87-B87</f>
        <v>5539</v>
      </c>
    </row>
    <row r="88" spans="1:18">
      <c r="A88" s="142">
        <v>41081</v>
      </c>
      <c r="B88" s="59">
        <v>3550</v>
      </c>
      <c r="C88" s="59">
        <v>3940</v>
      </c>
      <c r="D88">
        <v>7467</v>
      </c>
      <c r="E88">
        <v>11958</v>
      </c>
      <c r="F88">
        <v>8933</v>
      </c>
      <c r="H88">
        <v>11804</v>
      </c>
      <c r="M88">
        <f>C88-B88</f>
        <v>390</v>
      </c>
      <c r="N88">
        <f>D88-B88</f>
        <v>3917</v>
      </c>
      <c r="O88">
        <f>E88-B88</f>
        <v>8408</v>
      </c>
      <c r="P88">
        <f>F88-B88</f>
        <v>5383</v>
      </c>
    </row>
    <row r="89" spans="1:18">
      <c r="A89" s="142">
        <v>41082</v>
      </c>
      <c r="B89" s="59">
        <f>B90-21</f>
        <v>3570</v>
      </c>
      <c r="C89" s="59">
        <v>3937</v>
      </c>
      <c r="D89">
        <v>7650</v>
      </c>
      <c r="E89">
        <v>12075</v>
      </c>
      <c r="F89">
        <v>8950</v>
      </c>
      <c r="G89">
        <f>G90-25</f>
        <v>10517</v>
      </c>
      <c r="H89">
        <v>11833</v>
      </c>
      <c r="I89">
        <f>I90-41</f>
        <v>14592</v>
      </c>
      <c r="J89">
        <f>J90-25</f>
        <v>16633</v>
      </c>
      <c r="M89">
        <f>C89-B89</f>
        <v>367</v>
      </c>
      <c r="N89">
        <f>D89-B89</f>
        <v>4080</v>
      </c>
      <c r="O89">
        <f>E89-B89</f>
        <v>8505</v>
      </c>
      <c r="P89">
        <f>F89-B89</f>
        <v>5380</v>
      </c>
    </row>
    <row r="90" spans="1:18">
      <c r="A90" s="142">
        <v>41085</v>
      </c>
      <c r="B90" s="59">
        <v>3591</v>
      </c>
      <c r="C90" s="59">
        <v>3896</v>
      </c>
      <c r="D90">
        <v>7729</v>
      </c>
      <c r="E90">
        <v>12138</v>
      </c>
      <c r="F90">
        <v>9000</v>
      </c>
      <c r="G90">
        <v>10542</v>
      </c>
      <c r="H90">
        <v>11904</v>
      </c>
      <c r="I90">
        <v>14633</v>
      </c>
      <c r="J90">
        <v>16658</v>
      </c>
      <c r="M90">
        <f>C90-B90</f>
        <v>305</v>
      </c>
      <c r="N90">
        <f>D90-B90</f>
        <v>4138</v>
      </c>
      <c r="O90">
        <f>E90-B90</f>
        <v>8547</v>
      </c>
      <c r="P90">
        <f>F90-B90</f>
        <v>5409</v>
      </c>
    </row>
    <row r="91" spans="1:18" ht="13">
      <c r="A91" s="142">
        <v>41086</v>
      </c>
      <c r="B91" s="59">
        <v>3656</v>
      </c>
      <c r="C91" s="59">
        <v>3867</v>
      </c>
      <c r="D91">
        <v>7742</v>
      </c>
      <c r="E91">
        <v>12196</v>
      </c>
      <c r="F91">
        <v>9046</v>
      </c>
      <c r="H91">
        <v>11988</v>
      </c>
      <c r="M91">
        <f t="shared" ref="M91:M116" si="32">C91-B91</f>
        <v>211</v>
      </c>
      <c r="N91">
        <f t="shared" ref="N91:N116" si="33">D91-B91</f>
        <v>4086</v>
      </c>
      <c r="O91">
        <f t="shared" ref="O91:O116" si="34">E91-B91</f>
        <v>8540</v>
      </c>
      <c r="P91">
        <f t="shared" ref="P91:P116" si="35">F91-B91</f>
        <v>5390</v>
      </c>
      <c r="R91" s="33"/>
    </row>
    <row r="92" spans="1:18">
      <c r="A92" s="142">
        <v>41087</v>
      </c>
      <c r="B92" s="59">
        <f>B93-53</f>
        <v>3826</v>
      </c>
      <c r="C92" s="59">
        <v>3836</v>
      </c>
      <c r="D92">
        <v>7745</v>
      </c>
      <c r="E92">
        <v>12210</v>
      </c>
      <c r="F92">
        <v>9020</v>
      </c>
      <c r="G92">
        <f>G93+57</f>
        <v>10540</v>
      </c>
      <c r="H92">
        <v>12040</v>
      </c>
      <c r="I92">
        <f>I93+24</f>
        <v>14745</v>
      </c>
      <c r="J92">
        <f>J93-50</f>
        <v>16750</v>
      </c>
      <c r="M92">
        <f t="shared" si="32"/>
        <v>10</v>
      </c>
      <c r="N92">
        <f t="shared" si="33"/>
        <v>3919</v>
      </c>
      <c r="O92">
        <f t="shared" si="34"/>
        <v>8384</v>
      </c>
      <c r="P92">
        <f t="shared" si="35"/>
        <v>5194</v>
      </c>
    </row>
    <row r="93" spans="1:18">
      <c r="A93" s="142">
        <v>41088</v>
      </c>
      <c r="B93" s="59">
        <v>3879</v>
      </c>
      <c r="C93" s="59">
        <v>3838</v>
      </c>
      <c r="D93">
        <v>7433</v>
      </c>
      <c r="E93">
        <v>11983</v>
      </c>
      <c r="F93">
        <v>8967</v>
      </c>
      <c r="G93">
        <v>10483</v>
      </c>
      <c r="H93">
        <v>12008</v>
      </c>
      <c r="I93">
        <v>14721</v>
      </c>
      <c r="J93">
        <v>16800</v>
      </c>
      <c r="M93">
        <f t="shared" si="32"/>
        <v>-41</v>
      </c>
      <c r="N93">
        <f t="shared" si="33"/>
        <v>3554</v>
      </c>
      <c r="O93">
        <f t="shared" si="34"/>
        <v>8104</v>
      </c>
      <c r="P93">
        <f t="shared" si="35"/>
        <v>5088</v>
      </c>
    </row>
    <row r="94" spans="1:18">
      <c r="A94" s="142">
        <v>41089</v>
      </c>
      <c r="B94" s="59">
        <v>3988</v>
      </c>
      <c r="C94" s="59">
        <v>7637</v>
      </c>
      <c r="D94">
        <v>12294</v>
      </c>
      <c r="E94">
        <v>9156</v>
      </c>
      <c r="F94">
        <v>10619</v>
      </c>
      <c r="H94">
        <v>12150</v>
      </c>
      <c r="I94">
        <v>14813</v>
      </c>
      <c r="J94">
        <v>16894</v>
      </c>
      <c r="M94">
        <f t="shared" si="32"/>
        <v>3649</v>
      </c>
      <c r="N94">
        <f t="shared" si="33"/>
        <v>8306</v>
      </c>
      <c r="O94">
        <f t="shared" si="34"/>
        <v>5168</v>
      </c>
      <c r="P94">
        <f t="shared" si="35"/>
        <v>6631</v>
      </c>
    </row>
    <row r="95" spans="1:18">
      <c r="A95" s="142">
        <v>41092</v>
      </c>
      <c r="B95" s="59">
        <v>4166</v>
      </c>
      <c r="C95" s="59">
        <v>8043</v>
      </c>
      <c r="D95">
        <v>12567</v>
      </c>
      <c r="E95">
        <v>9342</v>
      </c>
      <c r="F95">
        <v>10825</v>
      </c>
      <c r="H95">
        <v>12321</v>
      </c>
      <c r="I95">
        <v>15083</v>
      </c>
      <c r="J95">
        <v>17100</v>
      </c>
      <c r="M95">
        <f t="shared" si="32"/>
        <v>3877</v>
      </c>
      <c r="N95">
        <f t="shared" si="33"/>
        <v>8401</v>
      </c>
      <c r="O95">
        <f t="shared" si="34"/>
        <v>5176</v>
      </c>
      <c r="P95">
        <f t="shared" si="35"/>
        <v>6659</v>
      </c>
    </row>
    <row r="96" spans="1:18">
      <c r="A96" s="142">
        <v>41093</v>
      </c>
      <c r="B96" s="59">
        <v>5709</v>
      </c>
      <c r="C96" s="59">
        <v>9583</v>
      </c>
      <c r="D96">
        <v>13500</v>
      </c>
      <c r="E96">
        <v>9870</v>
      </c>
      <c r="F96">
        <v>11450</v>
      </c>
      <c r="H96">
        <v>13195</v>
      </c>
      <c r="I96">
        <v>15940</v>
      </c>
      <c r="J96">
        <v>17430</v>
      </c>
      <c r="M96">
        <f t="shared" si="32"/>
        <v>3874</v>
      </c>
      <c r="N96">
        <f t="shared" si="33"/>
        <v>7791</v>
      </c>
      <c r="O96">
        <f t="shared" si="34"/>
        <v>4161</v>
      </c>
      <c r="P96">
        <f t="shared" si="35"/>
        <v>5741</v>
      </c>
    </row>
    <row r="97" spans="1:16">
      <c r="A97" s="142">
        <v>41094</v>
      </c>
      <c r="B97" s="59">
        <v>6722</v>
      </c>
      <c r="C97" s="59">
        <v>9336</v>
      </c>
      <c r="D97">
        <v>13400</v>
      </c>
      <c r="E97">
        <v>9775</v>
      </c>
      <c r="F97">
        <v>11342</v>
      </c>
      <c r="H97">
        <v>13042</v>
      </c>
      <c r="I97">
        <v>15871</v>
      </c>
      <c r="J97">
        <v>17358</v>
      </c>
      <c r="M97">
        <f t="shared" si="32"/>
        <v>2614</v>
      </c>
      <c r="N97">
        <f t="shared" si="33"/>
        <v>6678</v>
      </c>
      <c r="O97">
        <f t="shared" si="34"/>
        <v>3053</v>
      </c>
      <c r="P97">
        <f t="shared" si="35"/>
        <v>4620</v>
      </c>
    </row>
    <row r="98" spans="1:16">
      <c r="A98" s="142">
        <v>41095</v>
      </c>
      <c r="B98" s="59">
        <v>7569</v>
      </c>
      <c r="C98" s="59">
        <v>9424</v>
      </c>
      <c r="D98">
        <v>13325</v>
      </c>
      <c r="E98">
        <v>9796</v>
      </c>
      <c r="F98">
        <v>11367</v>
      </c>
      <c r="H98">
        <v>13021</v>
      </c>
      <c r="I98">
        <v>15863</v>
      </c>
      <c r="J98">
        <v>17354</v>
      </c>
      <c r="M98">
        <f t="shared" si="32"/>
        <v>1855</v>
      </c>
      <c r="N98">
        <f t="shared" si="33"/>
        <v>5756</v>
      </c>
      <c r="O98">
        <f t="shared" si="34"/>
        <v>2227</v>
      </c>
      <c r="P98">
        <f t="shared" si="35"/>
        <v>3798</v>
      </c>
    </row>
    <row r="99" spans="1:16">
      <c r="A99" s="142">
        <v>41096</v>
      </c>
      <c r="B99" s="59">
        <v>7904</v>
      </c>
      <c r="C99" s="59">
        <v>9321</v>
      </c>
      <c r="D99">
        <v>13275</v>
      </c>
      <c r="E99">
        <v>9708</v>
      </c>
      <c r="F99">
        <v>11300</v>
      </c>
      <c r="H99">
        <v>12875</v>
      </c>
      <c r="I99">
        <v>15767</v>
      </c>
      <c r="J99">
        <v>17283</v>
      </c>
      <c r="M99">
        <f t="shared" si="32"/>
        <v>1417</v>
      </c>
      <c r="N99">
        <f t="shared" si="33"/>
        <v>5371</v>
      </c>
      <c r="O99">
        <f t="shared" si="34"/>
        <v>1804</v>
      </c>
      <c r="P99">
        <f t="shared" si="35"/>
        <v>3396</v>
      </c>
    </row>
    <row r="100" spans="1:16">
      <c r="A100" s="142">
        <v>41099</v>
      </c>
      <c r="B100" s="59">
        <v>7983</v>
      </c>
      <c r="C100" s="59">
        <v>9311</v>
      </c>
      <c r="D100">
        <v>13321</v>
      </c>
      <c r="E100">
        <v>9692</v>
      </c>
      <c r="F100">
        <v>11304</v>
      </c>
      <c r="H100">
        <v>12917</v>
      </c>
      <c r="I100">
        <v>15708</v>
      </c>
      <c r="J100">
        <v>17233</v>
      </c>
      <c r="M100">
        <f t="shared" si="32"/>
        <v>1328</v>
      </c>
      <c r="N100">
        <f t="shared" si="33"/>
        <v>5338</v>
      </c>
      <c r="O100">
        <f t="shared" si="34"/>
        <v>1709</v>
      </c>
      <c r="P100">
        <f t="shared" si="35"/>
        <v>3321</v>
      </c>
    </row>
    <row r="101" spans="1:16">
      <c r="A101" s="142">
        <v>41100</v>
      </c>
      <c r="B101" s="59">
        <v>7863</v>
      </c>
      <c r="C101" s="59">
        <v>8514</v>
      </c>
      <c r="D101">
        <v>12596</v>
      </c>
      <c r="E101">
        <v>9329</v>
      </c>
      <c r="F101">
        <v>10908</v>
      </c>
      <c r="H101">
        <v>12417</v>
      </c>
      <c r="I101">
        <v>15317</v>
      </c>
      <c r="J101">
        <v>16958</v>
      </c>
      <c r="M101">
        <f t="shared" si="32"/>
        <v>651</v>
      </c>
      <c r="N101">
        <f t="shared" si="33"/>
        <v>4733</v>
      </c>
      <c r="O101">
        <f t="shared" si="34"/>
        <v>1466</v>
      </c>
      <c r="P101">
        <f t="shared" si="35"/>
        <v>3045</v>
      </c>
    </row>
    <row r="102" spans="1:16">
      <c r="A102" s="142">
        <v>41101</v>
      </c>
      <c r="B102" s="59">
        <v>7321</v>
      </c>
      <c r="C102" s="59">
        <v>7833</v>
      </c>
      <c r="D102">
        <v>12050</v>
      </c>
      <c r="E102">
        <v>8763</v>
      </c>
      <c r="F102">
        <v>10450</v>
      </c>
      <c r="H102">
        <v>11933</v>
      </c>
      <c r="I102">
        <v>14867</v>
      </c>
      <c r="J102">
        <v>16658</v>
      </c>
      <c r="M102">
        <f t="shared" si="32"/>
        <v>512</v>
      </c>
      <c r="N102">
        <f t="shared" si="33"/>
        <v>4729</v>
      </c>
      <c r="O102">
        <f t="shared" si="34"/>
        <v>1442</v>
      </c>
      <c r="P102">
        <f t="shared" si="35"/>
        <v>3129</v>
      </c>
    </row>
    <row r="103" spans="1:16">
      <c r="A103" s="142">
        <v>41102</v>
      </c>
      <c r="B103" s="59">
        <v>6472</v>
      </c>
      <c r="C103" s="59">
        <v>7349</v>
      </c>
      <c r="D103">
        <v>11863</v>
      </c>
      <c r="E103">
        <v>8533</v>
      </c>
      <c r="F103">
        <v>10246</v>
      </c>
      <c r="H103">
        <v>11763</v>
      </c>
      <c r="I103">
        <v>14617</v>
      </c>
      <c r="J103">
        <v>16475</v>
      </c>
      <c r="M103">
        <f t="shared" si="32"/>
        <v>877</v>
      </c>
      <c r="N103">
        <f t="shared" si="33"/>
        <v>5391</v>
      </c>
      <c r="O103">
        <f t="shared" si="34"/>
        <v>2061</v>
      </c>
      <c r="P103">
        <f t="shared" si="35"/>
        <v>3774</v>
      </c>
    </row>
    <row r="104" spans="1:16">
      <c r="A104" s="142">
        <v>41103</v>
      </c>
      <c r="B104" s="59">
        <v>6070</v>
      </c>
      <c r="C104" s="59">
        <v>7547</v>
      </c>
      <c r="D104">
        <v>12008</v>
      </c>
      <c r="E104">
        <v>8658</v>
      </c>
      <c r="F104">
        <v>10308</v>
      </c>
      <c r="H104">
        <v>11850</v>
      </c>
      <c r="I104">
        <v>14667</v>
      </c>
      <c r="J104">
        <v>16517</v>
      </c>
      <c r="M104">
        <f t="shared" si="32"/>
        <v>1477</v>
      </c>
      <c r="N104">
        <f t="shared" si="33"/>
        <v>5938</v>
      </c>
      <c r="O104">
        <f t="shared" si="34"/>
        <v>2588</v>
      </c>
      <c r="P104">
        <f t="shared" si="35"/>
        <v>4238</v>
      </c>
    </row>
    <row r="105" spans="1:16">
      <c r="A105" s="274">
        <v>41106</v>
      </c>
      <c r="B105" s="59">
        <v>5903</v>
      </c>
      <c r="C105" s="59">
        <v>7758</v>
      </c>
      <c r="D105">
        <v>12225</v>
      </c>
      <c r="E105">
        <v>8825</v>
      </c>
      <c r="F105">
        <v>10346</v>
      </c>
      <c r="H105">
        <v>11970</v>
      </c>
      <c r="I105">
        <v>14717</v>
      </c>
      <c r="J105">
        <v>16558</v>
      </c>
      <c r="M105">
        <f t="shared" si="32"/>
        <v>1855</v>
      </c>
      <c r="N105">
        <f t="shared" si="33"/>
        <v>6322</v>
      </c>
      <c r="O105">
        <f t="shared" si="34"/>
        <v>2922</v>
      </c>
      <c r="P105">
        <f t="shared" si="35"/>
        <v>4443</v>
      </c>
    </row>
    <row r="106" spans="1:16">
      <c r="A106" s="142">
        <v>41107</v>
      </c>
      <c r="B106" s="59">
        <v>5808</v>
      </c>
      <c r="C106" s="59">
        <v>7528</v>
      </c>
      <c r="D106">
        <v>12033</v>
      </c>
      <c r="E106">
        <v>8650</v>
      </c>
      <c r="F106">
        <v>10183</v>
      </c>
      <c r="H106">
        <v>11867</v>
      </c>
      <c r="I106">
        <v>14692</v>
      </c>
      <c r="J106">
        <v>16533</v>
      </c>
      <c r="M106">
        <f t="shared" si="32"/>
        <v>1720</v>
      </c>
      <c r="N106">
        <f t="shared" si="33"/>
        <v>6225</v>
      </c>
      <c r="O106">
        <f t="shared" si="34"/>
        <v>2842</v>
      </c>
      <c r="P106">
        <f t="shared" si="35"/>
        <v>4375</v>
      </c>
    </row>
    <row r="107" spans="1:16">
      <c r="A107" s="142">
        <v>41108</v>
      </c>
      <c r="B107" s="59">
        <v>5542</v>
      </c>
      <c r="C107" s="59">
        <v>7133</v>
      </c>
      <c r="D107">
        <v>11663</v>
      </c>
      <c r="E107">
        <v>8500</v>
      </c>
      <c r="F107">
        <v>10075</v>
      </c>
      <c r="H107">
        <v>11748</v>
      </c>
      <c r="I107">
        <v>14533</v>
      </c>
      <c r="J107">
        <v>16408</v>
      </c>
      <c r="M107">
        <f t="shared" si="32"/>
        <v>1591</v>
      </c>
      <c r="N107">
        <f t="shared" si="33"/>
        <v>6121</v>
      </c>
      <c r="O107">
        <f t="shared" si="34"/>
        <v>2958</v>
      </c>
      <c r="P107">
        <f t="shared" si="35"/>
        <v>4533</v>
      </c>
    </row>
    <row r="108" spans="1:16">
      <c r="A108" s="142">
        <v>41109</v>
      </c>
      <c r="B108" s="59">
        <v>5383</v>
      </c>
      <c r="C108" s="59">
        <v>6975</v>
      </c>
      <c r="D108">
        <v>11558</v>
      </c>
      <c r="E108">
        <v>8425</v>
      </c>
      <c r="F108">
        <v>9967</v>
      </c>
      <c r="H108">
        <v>11667</v>
      </c>
      <c r="I108">
        <v>14433</v>
      </c>
      <c r="J108">
        <v>16325</v>
      </c>
      <c r="M108">
        <f t="shared" si="32"/>
        <v>1592</v>
      </c>
      <c r="N108">
        <f t="shared" si="33"/>
        <v>6175</v>
      </c>
      <c r="O108">
        <f t="shared" si="34"/>
        <v>3042</v>
      </c>
      <c r="P108">
        <f t="shared" si="35"/>
        <v>4584</v>
      </c>
    </row>
    <row r="109" spans="1:16">
      <c r="A109" s="142">
        <v>41110</v>
      </c>
      <c r="B109" s="59">
        <v>5342</v>
      </c>
      <c r="C109" s="59">
        <v>7031</v>
      </c>
      <c r="D109">
        <v>11708</v>
      </c>
      <c r="E109">
        <v>8525</v>
      </c>
      <c r="F109">
        <v>10033</v>
      </c>
      <c r="G109">
        <v>13333</v>
      </c>
      <c r="H109">
        <v>11731</v>
      </c>
      <c r="I109">
        <v>14450</v>
      </c>
      <c r="J109">
        <v>16346</v>
      </c>
      <c r="M109">
        <f t="shared" si="32"/>
        <v>1689</v>
      </c>
      <c r="N109">
        <f t="shared" si="33"/>
        <v>6366</v>
      </c>
      <c r="O109">
        <f t="shared" si="34"/>
        <v>3183</v>
      </c>
      <c r="P109">
        <f t="shared" si="35"/>
        <v>4691</v>
      </c>
    </row>
    <row r="110" spans="1:16">
      <c r="A110" s="142">
        <v>41113</v>
      </c>
      <c r="B110" s="59">
        <v>5323</v>
      </c>
      <c r="C110" s="59">
        <v>7036</v>
      </c>
      <c r="D110">
        <v>11704</v>
      </c>
      <c r="E110">
        <v>8583</v>
      </c>
      <c r="F110">
        <v>10083</v>
      </c>
      <c r="G110">
        <v>13342</v>
      </c>
      <c r="H110">
        <v>11756</v>
      </c>
      <c r="I110">
        <v>14450</v>
      </c>
      <c r="J110">
        <v>16338</v>
      </c>
      <c r="M110">
        <f t="shared" si="32"/>
        <v>1713</v>
      </c>
      <c r="N110">
        <f t="shared" si="33"/>
        <v>6381</v>
      </c>
      <c r="O110">
        <f t="shared" si="34"/>
        <v>3260</v>
      </c>
      <c r="P110">
        <f t="shared" si="35"/>
        <v>4760</v>
      </c>
    </row>
    <row r="111" spans="1:16">
      <c r="A111" s="142">
        <v>41114</v>
      </c>
      <c r="B111" s="59">
        <v>5159</v>
      </c>
      <c r="C111" s="59">
        <v>6857</v>
      </c>
      <c r="D111">
        <v>11458</v>
      </c>
      <c r="E111">
        <v>8358</v>
      </c>
      <c r="F111">
        <v>9954</v>
      </c>
      <c r="G111">
        <v>13125</v>
      </c>
      <c r="H111">
        <v>11584</v>
      </c>
      <c r="I111">
        <v>14379</v>
      </c>
      <c r="J111">
        <v>16267</v>
      </c>
      <c r="M111">
        <f t="shared" si="32"/>
        <v>1698</v>
      </c>
      <c r="N111">
        <f t="shared" si="33"/>
        <v>6299</v>
      </c>
      <c r="O111">
        <f t="shared" si="34"/>
        <v>3199</v>
      </c>
      <c r="P111">
        <f t="shared" si="35"/>
        <v>4795</v>
      </c>
    </row>
    <row r="112" spans="1:16">
      <c r="A112" s="142">
        <v>41115</v>
      </c>
      <c r="B112" s="59">
        <v>4969</v>
      </c>
      <c r="C112" s="59">
        <v>6497</v>
      </c>
      <c r="D112">
        <v>11192</v>
      </c>
      <c r="E112">
        <v>8108</v>
      </c>
      <c r="F112">
        <v>9792</v>
      </c>
      <c r="G112">
        <v>12933</v>
      </c>
      <c r="H112">
        <v>11402</v>
      </c>
      <c r="I112">
        <v>14288</v>
      </c>
      <c r="J112">
        <v>16192</v>
      </c>
      <c r="M112">
        <f t="shared" si="32"/>
        <v>1528</v>
      </c>
      <c r="N112">
        <f t="shared" si="33"/>
        <v>6223</v>
      </c>
      <c r="O112">
        <f t="shared" si="34"/>
        <v>3139</v>
      </c>
      <c r="P112">
        <f t="shared" si="35"/>
        <v>4823</v>
      </c>
    </row>
    <row r="113" spans="1:16">
      <c r="A113" s="142">
        <v>41116</v>
      </c>
      <c r="B113" s="59">
        <v>4875</v>
      </c>
      <c r="C113" s="59">
        <v>6560</v>
      </c>
      <c r="D113">
        <v>11250</v>
      </c>
      <c r="E113">
        <v>8158</v>
      </c>
      <c r="F113">
        <v>9833</v>
      </c>
      <c r="G113">
        <v>12892</v>
      </c>
      <c r="H113">
        <v>11408</v>
      </c>
      <c r="I113">
        <v>14267</v>
      </c>
      <c r="J113">
        <v>16200</v>
      </c>
      <c r="M113">
        <f t="shared" si="32"/>
        <v>1685</v>
      </c>
      <c r="N113">
        <f t="shared" si="33"/>
        <v>6375</v>
      </c>
      <c r="O113">
        <f t="shared" si="34"/>
        <v>3283</v>
      </c>
      <c r="P113">
        <f t="shared" si="35"/>
        <v>4958</v>
      </c>
    </row>
    <row r="114" spans="1:16">
      <c r="A114" s="142">
        <v>41117</v>
      </c>
      <c r="B114" s="59">
        <v>4740</v>
      </c>
      <c r="C114" s="59">
        <v>6570</v>
      </c>
      <c r="D114">
        <v>11290</v>
      </c>
      <c r="E114">
        <v>8150</v>
      </c>
      <c r="F114">
        <v>9820</v>
      </c>
      <c r="G114">
        <v>12840</v>
      </c>
      <c r="H114">
        <v>11385</v>
      </c>
      <c r="I114">
        <v>14264</v>
      </c>
      <c r="J114">
        <v>16190</v>
      </c>
      <c r="M114">
        <f t="shared" si="32"/>
        <v>1830</v>
      </c>
      <c r="N114">
        <f t="shared" si="33"/>
        <v>6550</v>
      </c>
      <c r="O114">
        <f t="shared" si="34"/>
        <v>3410</v>
      </c>
      <c r="P114">
        <f t="shared" si="35"/>
        <v>5080</v>
      </c>
    </row>
    <row r="115" spans="1:16">
      <c r="A115" s="142">
        <v>41120</v>
      </c>
      <c r="B115" s="59">
        <v>4642</v>
      </c>
      <c r="C115" s="59">
        <v>6460</v>
      </c>
      <c r="D115">
        <v>11060</v>
      </c>
      <c r="E115">
        <v>8070</v>
      </c>
      <c r="F115">
        <v>9770</v>
      </c>
      <c r="G115">
        <v>12730</v>
      </c>
      <c r="H115">
        <v>11310</v>
      </c>
      <c r="I115">
        <v>14245</v>
      </c>
      <c r="J115">
        <v>16160</v>
      </c>
      <c r="M115">
        <f t="shared" si="32"/>
        <v>1818</v>
      </c>
      <c r="N115">
        <f t="shared" si="33"/>
        <v>6418</v>
      </c>
      <c r="O115">
        <f t="shared" si="34"/>
        <v>3428</v>
      </c>
      <c r="P115">
        <f t="shared" si="35"/>
        <v>5128</v>
      </c>
    </row>
    <row r="116" spans="1:16">
      <c r="A116" s="142">
        <v>41121</v>
      </c>
      <c r="B116" s="59">
        <v>4550</v>
      </c>
      <c r="C116" s="59">
        <v>6252</v>
      </c>
      <c r="D116">
        <v>10300</v>
      </c>
      <c r="E116">
        <v>7567</v>
      </c>
      <c r="F116">
        <v>9446</v>
      </c>
      <c r="H116">
        <v>10873</v>
      </c>
      <c r="M116">
        <f t="shared" si="32"/>
        <v>1702</v>
      </c>
      <c r="N116">
        <f t="shared" si="33"/>
        <v>5750</v>
      </c>
      <c r="O116">
        <f t="shared" si="34"/>
        <v>3017</v>
      </c>
      <c r="P116">
        <f t="shared" si="35"/>
        <v>4896</v>
      </c>
    </row>
    <row r="117" spans="1:16">
      <c r="A117" s="142">
        <v>41122</v>
      </c>
      <c r="B117" s="59">
        <v>4358</v>
      </c>
      <c r="C117" s="59">
        <v>6221</v>
      </c>
      <c r="D117">
        <v>10275</v>
      </c>
      <c r="E117">
        <v>7546</v>
      </c>
      <c r="F117">
        <v>9429</v>
      </c>
      <c r="H117">
        <v>10813</v>
      </c>
      <c r="M117">
        <f t="shared" ref="M117:M171" si="36">C117-B117</f>
        <v>1863</v>
      </c>
      <c r="N117">
        <f t="shared" ref="N117:N171" si="37">D117-B117</f>
        <v>5917</v>
      </c>
      <c r="O117">
        <f t="shared" ref="O117:O171" si="38">E117-B117</f>
        <v>3188</v>
      </c>
      <c r="P117">
        <f t="shared" ref="P117:P171" si="39">F117-B117</f>
        <v>5071</v>
      </c>
    </row>
    <row r="118" spans="1:16">
      <c r="A118" s="142">
        <v>41123</v>
      </c>
      <c r="B118" s="59">
        <v>4255</v>
      </c>
      <c r="C118" s="59">
        <v>6092</v>
      </c>
      <c r="D118">
        <v>9971</v>
      </c>
      <c r="E118">
        <v>7471</v>
      </c>
      <c r="F118">
        <v>9213</v>
      </c>
      <c r="H118">
        <v>10530</v>
      </c>
      <c r="M118">
        <f t="shared" si="36"/>
        <v>1837</v>
      </c>
      <c r="N118">
        <f t="shared" si="37"/>
        <v>5716</v>
      </c>
      <c r="O118">
        <f t="shared" si="38"/>
        <v>3216</v>
      </c>
      <c r="P118">
        <f t="shared" si="39"/>
        <v>4958</v>
      </c>
    </row>
    <row r="119" spans="1:16">
      <c r="A119" s="142">
        <v>41124</v>
      </c>
      <c r="B119" s="59">
        <v>4346</v>
      </c>
      <c r="C119" s="59">
        <v>6925</v>
      </c>
      <c r="D119">
        <v>10510</v>
      </c>
      <c r="E119">
        <v>7770</v>
      </c>
      <c r="F119">
        <v>9450</v>
      </c>
      <c r="H119">
        <v>10710</v>
      </c>
      <c r="M119">
        <f t="shared" si="36"/>
        <v>2579</v>
      </c>
      <c r="N119">
        <f t="shared" si="37"/>
        <v>6164</v>
      </c>
      <c r="O119">
        <f t="shared" si="38"/>
        <v>3424</v>
      </c>
      <c r="P119">
        <f t="shared" si="39"/>
        <v>5104</v>
      </c>
    </row>
    <row r="120" spans="1:16">
      <c r="A120" s="142">
        <v>41127</v>
      </c>
      <c r="B120" s="59">
        <v>4417</v>
      </c>
      <c r="C120" s="59">
        <v>6950</v>
      </c>
      <c r="D120">
        <v>10608</v>
      </c>
      <c r="E120">
        <v>7792</v>
      </c>
      <c r="F120">
        <v>9425</v>
      </c>
      <c r="H120">
        <v>10696</v>
      </c>
      <c r="M120">
        <f t="shared" si="36"/>
        <v>2533</v>
      </c>
      <c r="N120">
        <f t="shared" si="37"/>
        <v>6191</v>
      </c>
      <c r="O120">
        <f t="shared" si="38"/>
        <v>3375</v>
      </c>
      <c r="P120">
        <f t="shared" si="39"/>
        <v>5008</v>
      </c>
    </row>
    <row r="121" spans="1:16">
      <c r="A121" s="142">
        <v>41128</v>
      </c>
      <c r="B121" s="59">
        <v>4596</v>
      </c>
      <c r="C121" s="59">
        <v>6871</v>
      </c>
      <c r="D121">
        <v>10400</v>
      </c>
      <c r="E121">
        <v>7717</v>
      </c>
      <c r="F121">
        <v>9367</v>
      </c>
      <c r="H121">
        <v>10617</v>
      </c>
      <c r="M121">
        <f t="shared" si="36"/>
        <v>2275</v>
      </c>
      <c r="N121">
        <f t="shared" si="37"/>
        <v>5804</v>
      </c>
      <c r="O121">
        <f t="shared" si="38"/>
        <v>3121</v>
      </c>
      <c r="P121">
        <f t="shared" si="39"/>
        <v>4771</v>
      </c>
    </row>
    <row r="122" spans="1:16">
      <c r="A122" s="142">
        <v>41129</v>
      </c>
      <c r="B122" s="59">
        <v>4210</v>
      </c>
      <c r="C122" s="59">
        <v>6106</v>
      </c>
      <c r="D122">
        <v>9996</v>
      </c>
      <c r="E122">
        <v>7533</v>
      </c>
      <c r="F122">
        <v>9350</v>
      </c>
      <c r="H122">
        <v>10475</v>
      </c>
      <c r="M122">
        <f t="shared" si="36"/>
        <v>1896</v>
      </c>
      <c r="N122">
        <f t="shared" si="37"/>
        <v>5786</v>
      </c>
      <c r="O122">
        <f t="shared" si="38"/>
        <v>3323</v>
      </c>
      <c r="P122">
        <f t="shared" si="39"/>
        <v>5140</v>
      </c>
    </row>
    <row r="123" spans="1:16">
      <c r="A123" s="142">
        <v>41130</v>
      </c>
      <c r="B123" s="59">
        <v>4067</v>
      </c>
      <c r="C123" s="59">
        <v>6065</v>
      </c>
      <c r="D123">
        <v>10030</v>
      </c>
      <c r="E123">
        <v>7524</v>
      </c>
      <c r="F123">
        <v>9345</v>
      </c>
      <c r="G123">
        <v>11520</v>
      </c>
      <c r="H123">
        <v>10467</v>
      </c>
      <c r="I123">
        <v>13630</v>
      </c>
      <c r="J123">
        <v>15640</v>
      </c>
      <c r="M123">
        <f t="shared" si="36"/>
        <v>1998</v>
      </c>
      <c r="N123">
        <f t="shared" si="37"/>
        <v>5963</v>
      </c>
      <c r="O123">
        <f t="shared" si="38"/>
        <v>3457</v>
      </c>
      <c r="P123">
        <f t="shared" si="39"/>
        <v>5278</v>
      </c>
    </row>
    <row r="124" spans="1:16">
      <c r="A124" s="142">
        <v>41131</v>
      </c>
      <c r="B124" s="59">
        <v>3852</v>
      </c>
      <c r="C124" s="59">
        <v>5746</v>
      </c>
      <c r="D124">
        <v>9967</v>
      </c>
      <c r="E124">
        <v>7588</v>
      </c>
      <c r="F124">
        <v>9367</v>
      </c>
      <c r="G124">
        <v>11500</v>
      </c>
      <c r="H124">
        <v>10477</v>
      </c>
      <c r="I124">
        <v>13625</v>
      </c>
      <c r="J124">
        <v>15617</v>
      </c>
      <c r="M124">
        <f t="shared" si="36"/>
        <v>1894</v>
      </c>
      <c r="N124">
        <f t="shared" si="37"/>
        <v>6115</v>
      </c>
      <c r="O124">
        <f t="shared" si="38"/>
        <v>3736</v>
      </c>
      <c r="P124">
        <f t="shared" si="39"/>
        <v>5515</v>
      </c>
    </row>
    <row r="125" spans="1:16">
      <c r="A125" s="142">
        <v>41134</v>
      </c>
      <c r="B125" s="59">
        <v>3763</v>
      </c>
      <c r="C125" s="59">
        <v>5363</v>
      </c>
      <c r="D125">
        <v>9533</v>
      </c>
      <c r="E125">
        <v>7467</v>
      </c>
      <c r="F125">
        <v>9367</v>
      </c>
      <c r="G125">
        <v>11375</v>
      </c>
      <c r="H125">
        <v>10406</v>
      </c>
      <c r="I125">
        <v>13554</v>
      </c>
      <c r="J125">
        <v>15571</v>
      </c>
      <c r="M125">
        <f t="shared" si="36"/>
        <v>1600</v>
      </c>
      <c r="N125">
        <f t="shared" si="37"/>
        <v>5770</v>
      </c>
      <c r="O125">
        <f t="shared" si="38"/>
        <v>3704</v>
      </c>
      <c r="P125">
        <f t="shared" si="39"/>
        <v>5604</v>
      </c>
    </row>
    <row r="126" spans="1:16">
      <c r="A126" s="142">
        <v>41135</v>
      </c>
      <c r="B126" s="59">
        <v>3590</v>
      </c>
      <c r="C126" s="59">
        <v>5121</v>
      </c>
      <c r="D126">
        <v>9650</v>
      </c>
      <c r="E126">
        <v>7458</v>
      </c>
      <c r="F126">
        <v>9363</v>
      </c>
      <c r="G126">
        <v>11342</v>
      </c>
      <c r="H126">
        <v>10368</v>
      </c>
      <c r="I126">
        <v>13563</v>
      </c>
      <c r="J126">
        <v>15558</v>
      </c>
      <c r="M126">
        <f t="shared" si="36"/>
        <v>1531</v>
      </c>
      <c r="N126">
        <f t="shared" si="37"/>
        <v>6060</v>
      </c>
      <c r="O126">
        <f t="shared" si="38"/>
        <v>3868</v>
      </c>
      <c r="P126">
        <f t="shared" si="39"/>
        <v>5773</v>
      </c>
    </row>
    <row r="127" spans="1:16">
      <c r="A127" s="142">
        <v>41136</v>
      </c>
      <c r="B127" s="59">
        <v>3018</v>
      </c>
      <c r="C127" s="59">
        <v>4783</v>
      </c>
      <c r="D127">
        <v>9367</v>
      </c>
      <c r="E127">
        <v>7367</v>
      </c>
      <c r="F127">
        <v>9267</v>
      </c>
      <c r="G127">
        <v>11125</v>
      </c>
      <c r="H127">
        <v>10194</v>
      </c>
      <c r="I127">
        <v>13425</v>
      </c>
      <c r="J127">
        <v>15458</v>
      </c>
      <c r="M127">
        <f t="shared" si="36"/>
        <v>1765</v>
      </c>
      <c r="N127">
        <f t="shared" si="37"/>
        <v>6349</v>
      </c>
      <c r="O127">
        <f t="shared" si="38"/>
        <v>4349</v>
      </c>
      <c r="P127">
        <f t="shared" si="39"/>
        <v>6249</v>
      </c>
    </row>
    <row r="128" spans="1:16">
      <c r="A128" s="142">
        <v>41137</v>
      </c>
      <c r="B128" s="59">
        <v>2877</v>
      </c>
      <c r="C128" s="59">
        <v>4805</v>
      </c>
      <c r="D128">
        <v>9510</v>
      </c>
      <c r="E128">
        <v>7505</v>
      </c>
      <c r="F128">
        <v>9330</v>
      </c>
      <c r="G128">
        <v>11160</v>
      </c>
      <c r="H128">
        <v>10251</v>
      </c>
      <c r="I128">
        <v>13485</v>
      </c>
      <c r="J128">
        <v>15420</v>
      </c>
      <c r="M128">
        <f t="shared" si="36"/>
        <v>1928</v>
      </c>
      <c r="N128">
        <f t="shared" si="37"/>
        <v>6633</v>
      </c>
      <c r="O128">
        <f t="shared" si="38"/>
        <v>4628</v>
      </c>
      <c r="P128">
        <f t="shared" si="39"/>
        <v>6453</v>
      </c>
    </row>
    <row r="129" spans="1:16">
      <c r="A129" s="142">
        <v>41138</v>
      </c>
      <c r="B129" s="59">
        <v>2779</v>
      </c>
      <c r="C129" s="59">
        <v>4775</v>
      </c>
      <c r="D129">
        <v>9530</v>
      </c>
      <c r="E129">
        <v>7540</v>
      </c>
      <c r="F129">
        <v>9320</v>
      </c>
      <c r="G129">
        <v>11170</v>
      </c>
      <c r="H129">
        <v>10255</v>
      </c>
      <c r="I129">
        <v>13530</v>
      </c>
      <c r="J129">
        <v>15415</v>
      </c>
      <c r="M129">
        <f t="shared" si="36"/>
        <v>1996</v>
      </c>
      <c r="N129">
        <f t="shared" si="37"/>
        <v>6751</v>
      </c>
      <c r="O129">
        <f t="shared" si="38"/>
        <v>4761</v>
      </c>
      <c r="P129">
        <f t="shared" si="39"/>
        <v>6541</v>
      </c>
    </row>
    <row r="130" spans="1:16">
      <c r="A130" s="142">
        <v>41141</v>
      </c>
      <c r="B130" s="59">
        <v>2683</v>
      </c>
      <c r="C130" s="59">
        <v>4633</v>
      </c>
      <c r="D130">
        <v>9271</v>
      </c>
      <c r="E130">
        <v>7467</v>
      </c>
      <c r="F130">
        <v>9242</v>
      </c>
      <c r="G130">
        <v>11033</v>
      </c>
      <c r="H130">
        <v>10148</v>
      </c>
      <c r="I130">
        <v>13458</v>
      </c>
      <c r="J130">
        <v>15346</v>
      </c>
      <c r="M130">
        <f t="shared" si="36"/>
        <v>1950</v>
      </c>
      <c r="N130">
        <f t="shared" si="37"/>
        <v>6588</v>
      </c>
      <c r="O130">
        <f t="shared" si="38"/>
        <v>4784</v>
      </c>
      <c r="P130">
        <f t="shared" si="39"/>
        <v>6559</v>
      </c>
    </row>
    <row r="131" spans="1:16">
      <c r="A131" s="142">
        <v>41142</v>
      </c>
      <c r="B131" s="59">
        <v>2644</v>
      </c>
      <c r="C131" s="59">
        <v>4629</v>
      </c>
      <c r="D131">
        <v>9367</v>
      </c>
      <c r="E131">
        <v>7483</v>
      </c>
      <c r="F131">
        <v>9258</v>
      </c>
      <c r="G131">
        <v>10958</v>
      </c>
      <c r="H131">
        <v>10131</v>
      </c>
      <c r="I131">
        <v>13483</v>
      </c>
      <c r="J131">
        <v>15338</v>
      </c>
      <c r="M131">
        <f t="shared" si="36"/>
        <v>1985</v>
      </c>
      <c r="N131">
        <f t="shared" si="37"/>
        <v>6723</v>
      </c>
      <c r="O131">
        <f t="shared" si="38"/>
        <v>4839</v>
      </c>
      <c r="P131">
        <f t="shared" si="39"/>
        <v>6614</v>
      </c>
    </row>
    <row r="132" spans="1:16">
      <c r="A132" s="142">
        <v>41143</v>
      </c>
      <c r="B132" s="59">
        <v>2719</v>
      </c>
      <c r="C132" s="59">
        <v>4538</v>
      </c>
      <c r="D132">
        <v>9017</v>
      </c>
      <c r="E132">
        <v>7458</v>
      </c>
      <c r="F132">
        <v>9117</v>
      </c>
      <c r="G132">
        <v>10842</v>
      </c>
      <c r="H132">
        <v>10031</v>
      </c>
      <c r="I132">
        <v>13433</v>
      </c>
      <c r="J132">
        <v>15308</v>
      </c>
      <c r="M132">
        <f t="shared" si="36"/>
        <v>1819</v>
      </c>
      <c r="N132">
        <f t="shared" si="37"/>
        <v>6298</v>
      </c>
      <c r="O132">
        <f t="shared" si="38"/>
        <v>4739</v>
      </c>
      <c r="P132">
        <f t="shared" si="39"/>
        <v>6398</v>
      </c>
    </row>
    <row r="133" spans="1:16">
      <c r="A133" s="142">
        <v>41144</v>
      </c>
      <c r="B133" s="59">
        <v>2801</v>
      </c>
      <c r="C133" s="59">
        <v>4379</v>
      </c>
      <c r="D133">
        <v>8842</v>
      </c>
      <c r="E133">
        <v>7342</v>
      </c>
      <c r="F133">
        <v>8967</v>
      </c>
      <c r="G133">
        <v>10717</v>
      </c>
      <c r="H133">
        <v>9900</v>
      </c>
      <c r="I133">
        <v>13363</v>
      </c>
      <c r="J133">
        <v>15258</v>
      </c>
      <c r="M133">
        <f t="shared" si="36"/>
        <v>1578</v>
      </c>
      <c r="N133">
        <f t="shared" si="37"/>
        <v>6041</v>
      </c>
      <c r="O133">
        <f t="shared" si="38"/>
        <v>4541</v>
      </c>
      <c r="P133">
        <f t="shared" si="39"/>
        <v>6166</v>
      </c>
    </row>
    <row r="134" spans="1:16">
      <c r="A134" s="142">
        <v>41145</v>
      </c>
      <c r="B134" s="59">
        <v>2927</v>
      </c>
      <c r="C134" s="59">
        <v>4483</v>
      </c>
      <c r="D134">
        <v>9030</v>
      </c>
      <c r="E134">
        <v>7540</v>
      </c>
      <c r="F134">
        <v>9060</v>
      </c>
      <c r="G134">
        <v>10720</v>
      </c>
      <c r="H134">
        <v>9990</v>
      </c>
      <c r="I134">
        <v>13420</v>
      </c>
      <c r="J134">
        <v>15300</v>
      </c>
      <c r="M134">
        <f t="shared" si="36"/>
        <v>1556</v>
      </c>
      <c r="N134">
        <f t="shared" si="37"/>
        <v>6103</v>
      </c>
      <c r="O134">
        <f t="shared" si="38"/>
        <v>4613</v>
      </c>
      <c r="P134">
        <f t="shared" si="39"/>
        <v>6133</v>
      </c>
    </row>
    <row r="135" spans="1:16">
      <c r="A135" s="142">
        <v>41149</v>
      </c>
      <c r="B135" s="59">
        <v>3275</v>
      </c>
      <c r="C135" s="59">
        <v>4769</v>
      </c>
      <c r="D135">
        <v>9467</v>
      </c>
      <c r="E135">
        <v>7650</v>
      </c>
      <c r="F135">
        <v>9300</v>
      </c>
      <c r="G135">
        <v>10850</v>
      </c>
      <c r="H135">
        <v>10152</v>
      </c>
      <c r="I135">
        <v>13550</v>
      </c>
      <c r="J135">
        <v>15383</v>
      </c>
      <c r="M135">
        <f t="shared" si="36"/>
        <v>1494</v>
      </c>
      <c r="N135">
        <f t="shared" si="37"/>
        <v>6192</v>
      </c>
      <c r="O135">
        <f t="shared" si="38"/>
        <v>4375</v>
      </c>
      <c r="P135">
        <f t="shared" si="39"/>
        <v>6025</v>
      </c>
    </row>
    <row r="136" spans="1:16">
      <c r="A136" s="142">
        <v>41150</v>
      </c>
      <c r="B136" s="59">
        <v>3296</v>
      </c>
      <c r="C136" s="59">
        <v>4419</v>
      </c>
      <c r="D136">
        <v>9158</v>
      </c>
      <c r="E136">
        <v>7367</v>
      </c>
      <c r="F136">
        <v>9042</v>
      </c>
      <c r="G136">
        <v>10533</v>
      </c>
      <c r="H136">
        <v>9844</v>
      </c>
      <c r="I136">
        <v>13279</v>
      </c>
      <c r="J136">
        <v>15242</v>
      </c>
      <c r="M136">
        <f t="shared" si="36"/>
        <v>1123</v>
      </c>
      <c r="N136">
        <f t="shared" si="37"/>
        <v>5862</v>
      </c>
      <c r="O136">
        <f t="shared" si="38"/>
        <v>4071</v>
      </c>
      <c r="P136">
        <f t="shared" si="39"/>
        <v>5746</v>
      </c>
    </row>
    <row r="137" spans="1:16">
      <c r="A137" s="142">
        <v>41151</v>
      </c>
      <c r="B137" s="59">
        <v>3250</v>
      </c>
      <c r="C137" s="59">
        <v>4192</v>
      </c>
      <c r="D137">
        <v>8775</v>
      </c>
      <c r="E137">
        <v>7229</v>
      </c>
      <c r="F137">
        <v>9000</v>
      </c>
      <c r="G137">
        <v>10417</v>
      </c>
      <c r="H137">
        <v>9727</v>
      </c>
      <c r="I137">
        <v>13175</v>
      </c>
      <c r="J137">
        <v>15188</v>
      </c>
      <c r="M137">
        <f t="shared" si="36"/>
        <v>942</v>
      </c>
      <c r="N137">
        <f t="shared" si="37"/>
        <v>5525</v>
      </c>
      <c r="O137">
        <f t="shared" si="38"/>
        <v>3979</v>
      </c>
      <c r="P137">
        <f t="shared" si="39"/>
        <v>5750</v>
      </c>
    </row>
    <row r="138" spans="1:16">
      <c r="A138" s="142">
        <v>41152</v>
      </c>
      <c r="B138" s="59">
        <v>3308</v>
      </c>
      <c r="C138" s="59">
        <v>5083</v>
      </c>
      <c r="D138">
        <v>8800</v>
      </c>
      <c r="E138">
        <v>7233</v>
      </c>
      <c r="F138">
        <v>9000</v>
      </c>
      <c r="G138">
        <v>10400</v>
      </c>
      <c r="H138">
        <v>9725</v>
      </c>
      <c r="I138">
        <v>13175</v>
      </c>
      <c r="J138">
        <v>15167</v>
      </c>
      <c r="M138">
        <f t="shared" si="36"/>
        <v>1775</v>
      </c>
      <c r="N138">
        <f t="shared" si="37"/>
        <v>5492</v>
      </c>
      <c r="O138">
        <f t="shared" si="38"/>
        <v>3925</v>
      </c>
      <c r="P138">
        <f t="shared" si="39"/>
        <v>5692</v>
      </c>
    </row>
    <row r="139" spans="1:16">
      <c r="A139" s="142">
        <v>41155</v>
      </c>
      <c r="B139" s="59">
        <v>3356</v>
      </c>
      <c r="C139" s="59">
        <v>5130</v>
      </c>
      <c r="D139">
        <v>8850</v>
      </c>
      <c r="E139">
        <v>7305</v>
      </c>
      <c r="F139">
        <v>9040</v>
      </c>
      <c r="G139">
        <v>10410</v>
      </c>
      <c r="H139">
        <v>9759</v>
      </c>
      <c r="I139">
        <v>13220</v>
      </c>
      <c r="J139">
        <v>15195</v>
      </c>
      <c r="M139">
        <f t="shared" si="36"/>
        <v>1774</v>
      </c>
      <c r="N139">
        <f t="shared" si="37"/>
        <v>5494</v>
      </c>
      <c r="O139">
        <f t="shared" si="38"/>
        <v>3949</v>
      </c>
      <c r="P139">
        <f t="shared" si="39"/>
        <v>5684</v>
      </c>
    </row>
    <row r="140" spans="1:16">
      <c r="A140" s="142">
        <v>41156</v>
      </c>
      <c r="B140" s="59">
        <v>3465</v>
      </c>
      <c r="C140" s="59">
        <v>4870</v>
      </c>
      <c r="D140">
        <v>8520</v>
      </c>
      <c r="E140">
        <v>7125</v>
      </c>
      <c r="F140">
        <v>8900</v>
      </c>
      <c r="G140">
        <v>10130</v>
      </c>
      <c r="H140">
        <v>9546</v>
      </c>
      <c r="I140">
        <v>13210</v>
      </c>
      <c r="J140">
        <v>15150</v>
      </c>
      <c r="M140">
        <f t="shared" si="36"/>
        <v>1405</v>
      </c>
      <c r="N140">
        <f t="shared" si="37"/>
        <v>5055</v>
      </c>
      <c r="O140">
        <f t="shared" si="38"/>
        <v>3660</v>
      </c>
      <c r="P140">
        <f t="shared" si="39"/>
        <v>5435</v>
      </c>
    </row>
    <row r="141" spans="1:16">
      <c r="A141" s="142">
        <v>41157</v>
      </c>
      <c r="B141" s="59">
        <v>3497</v>
      </c>
      <c r="C141" s="59">
        <v>4340</v>
      </c>
      <c r="D141">
        <v>7860</v>
      </c>
      <c r="E141">
        <v>6790</v>
      </c>
      <c r="F141">
        <v>8660</v>
      </c>
      <c r="H141">
        <v>9248</v>
      </c>
      <c r="M141">
        <f t="shared" si="36"/>
        <v>843</v>
      </c>
      <c r="N141">
        <f t="shared" si="37"/>
        <v>4363</v>
      </c>
      <c r="O141">
        <f t="shared" si="38"/>
        <v>3293</v>
      </c>
      <c r="P141">
        <f t="shared" si="39"/>
        <v>5163</v>
      </c>
    </row>
    <row r="142" spans="1:16">
      <c r="A142" s="142">
        <v>41158</v>
      </c>
      <c r="B142" s="59">
        <v>3466</v>
      </c>
      <c r="C142" s="59">
        <v>4400</v>
      </c>
      <c r="D142">
        <v>8040</v>
      </c>
      <c r="E142">
        <v>7140</v>
      </c>
      <c r="F142">
        <v>8690</v>
      </c>
      <c r="H142">
        <v>9308</v>
      </c>
      <c r="M142">
        <f t="shared" si="36"/>
        <v>934</v>
      </c>
      <c r="N142">
        <f t="shared" si="37"/>
        <v>4574</v>
      </c>
      <c r="O142">
        <f t="shared" si="38"/>
        <v>3674</v>
      </c>
      <c r="P142">
        <f t="shared" si="39"/>
        <v>5224</v>
      </c>
    </row>
    <row r="143" spans="1:16">
      <c r="A143" s="142">
        <v>41159</v>
      </c>
      <c r="B143" s="59">
        <v>3452</v>
      </c>
      <c r="C143" s="59">
        <v>4483</v>
      </c>
      <c r="D143">
        <v>8342</v>
      </c>
      <c r="E143">
        <v>7317</v>
      </c>
      <c r="F143">
        <v>8833</v>
      </c>
      <c r="H143">
        <v>9446</v>
      </c>
      <c r="M143">
        <f t="shared" si="36"/>
        <v>1031</v>
      </c>
      <c r="N143">
        <f t="shared" si="37"/>
        <v>4890</v>
      </c>
      <c r="O143">
        <f t="shared" si="38"/>
        <v>3865</v>
      </c>
      <c r="P143">
        <f t="shared" si="39"/>
        <v>5381</v>
      </c>
    </row>
    <row r="144" spans="1:16">
      <c r="A144" s="142">
        <v>41162</v>
      </c>
      <c r="B144" s="59">
        <v>3485</v>
      </c>
      <c r="C144" s="59">
        <v>4558</v>
      </c>
      <c r="D144">
        <v>8629</v>
      </c>
      <c r="E144">
        <v>7508</v>
      </c>
      <c r="F144">
        <v>9150</v>
      </c>
      <c r="H144">
        <v>9667</v>
      </c>
      <c r="M144">
        <f t="shared" si="36"/>
        <v>1073</v>
      </c>
      <c r="N144">
        <f t="shared" si="37"/>
        <v>5144</v>
      </c>
      <c r="O144">
        <f t="shared" si="38"/>
        <v>4023</v>
      </c>
      <c r="P144">
        <f t="shared" si="39"/>
        <v>5665</v>
      </c>
    </row>
    <row r="145" spans="1:16">
      <c r="A145" s="142">
        <v>41163</v>
      </c>
      <c r="B145" s="59">
        <v>3465</v>
      </c>
      <c r="C145" s="59">
        <v>4183</v>
      </c>
      <c r="D145">
        <v>8025</v>
      </c>
      <c r="E145">
        <v>7138</v>
      </c>
      <c r="F145">
        <v>8908</v>
      </c>
      <c r="H145">
        <v>9424</v>
      </c>
      <c r="M145">
        <f t="shared" si="36"/>
        <v>718</v>
      </c>
      <c r="N145">
        <f t="shared" si="37"/>
        <v>4560</v>
      </c>
      <c r="O145">
        <f t="shared" si="38"/>
        <v>3673</v>
      </c>
      <c r="P145">
        <f t="shared" si="39"/>
        <v>5443</v>
      </c>
    </row>
    <row r="146" spans="1:16">
      <c r="A146" s="142">
        <v>41164</v>
      </c>
      <c r="B146" s="59">
        <v>3490</v>
      </c>
      <c r="C146" s="59">
        <v>4000</v>
      </c>
      <c r="D146">
        <v>7683</v>
      </c>
      <c r="E146">
        <v>6958</v>
      </c>
      <c r="F146">
        <v>8767</v>
      </c>
      <c r="H146">
        <v>9298</v>
      </c>
      <c r="M146">
        <f t="shared" si="36"/>
        <v>510</v>
      </c>
      <c r="N146">
        <f t="shared" si="37"/>
        <v>4193</v>
      </c>
      <c r="O146">
        <f t="shared" si="38"/>
        <v>3468</v>
      </c>
      <c r="P146">
        <f t="shared" si="39"/>
        <v>5277</v>
      </c>
    </row>
    <row r="147" spans="1:16">
      <c r="A147" s="142">
        <v>41165</v>
      </c>
      <c r="B147" s="59">
        <v>3592</v>
      </c>
      <c r="C147" s="59">
        <v>4038</v>
      </c>
      <c r="D147">
        <v>7925</v>
      </c>
      <c r="E147">
        <v>7025</v>
      </c>
      <c r="F147">
        <v>8825</v>
      </c>
      <c r="H147">
        <v>9350</v>
      </c>
      <c r="M147">
        <f t="shared" si="36"/>
        <v>446</v>
      </c>
      <c r="N147">
        <f t="shared" si="37"/>
        <v>4333</v>
      </c>
      <c r="O147">
        <f t="shared" si="38"/>
        <v>3433</v>
      </c>
      <c r="P147">
        <f t="shared" si="39"/>
        <v>5233</v>
      </c>
    </row>
    <row r="148" spans="1:16">
      <c r="A148" s="142">
        <v>41168</v>
      </c>
      <c r="B148" s="59">
        <v>3660</v>
      </c>
      <c r="C148" s="59">
        <v>4150</v>
      </c>
      <c r="D148">
        <v>8385</v>
      </c>
      <c r="E148">
        <v>7305</v>
      </c>
      <c r="F148">
        <v>9030</v>
      </c>
      <c r="H148">
        <v>9531</v>
      </c>
      <c r="M148">
        <f t="shared" si="36"/>
        <v>490</v>
      </c>
      <c r="N148">
        <f t="shared" si="37"/>
        <v>4725</v>
      </c>
      <c r="O148">
        <f t="shared" si="38"/>
        <v>3645</v>
      </c>
      <c r="P148">
        <f t="shared" si="39"/>
        <v>5370</v>
      </c>
    </row>
    <row r="149" spans="1:16">
      <c r="A149" s="142">
        <v>41169</v>
      </c>
      <c r="B149" s="59">
        <v>3779</v>
      </c>
      <c r="C149" s="59">
        <v>4233</v>
      </c>
      <c r="D149">
        <v>9075</v>
      </c>
      <c r="E149">
        <v>7750</v>
      </c>
      <c r="F149">
        <v>9479</v>
      </c>
      <c r="H149">
        <v>9941</v>
      </c>
      <c r="M149">
        <f t="shared" si="36"/>
        <v>454</v>
      </c>
      <c r="N149">
        <f t="shared" si="37"/>
        <v>5296</v>
      </c>
      <c r="O149">
        <f t="shared" si="38"/>
        <v>3971</v>
      </c>
      <c r="P149">
        <f t="shared" si="39"/>
        <v>5700</v>
      </c>
    </row>
    <row r="150" spans="1:16">
      <c r="A150" s="142">
        <v>41170</v>
      </c>
      <c r="B150" s="59">
        <v>5006</v>
      </c>
      <c r="C150" s="59">
        <v>4700</v>
      </c>
      <c r="D150">
        <v>9833</v>
      </c>
      <c r="E150">
        <v>7975</v>
      </c>
      <c r="F150">
        <v>9667</v>
      </c>
      <c r="H150">
        <v>10329</v>
      </c>
      <c r="M150">
        <f t="shared" si="36"/>
        <v>-306</v>
      </c>
      <c r="N150">
        <f t="shared" si="37"/>
        <v>4827</v>
      </c>
      <c r="O150">
        <f t="shared" si="38"/>
        <v>2969</v>
      </c>
      <c r="P150">
        <f t="shared" si="39"/>
        <v>4661</v>
      </c>
    </row>
    <row r="151" spans="1:16">
      <c r="A151" s="142">
        <v>41171</v>
      </c>
      <c r="B151" s="59">
        <v>5896</v>
      </c>
      <c r="C151" s="59">
        <v>4967</v>
      </c>
      <c r="D151">
        <v>10017</v>
      </c>
      <c r="E151">
        <v>8025</v>
      </c>
      <c r="F151">
        <v>9725</v>
      </c>
      <c r="H151">
        <v>10431</v>
      </c>
      <c r="M151">
        <f t="shared" si="36"/>
        <v>-929</v>
      </c>
      <c r="N151">
        <f t="shared" si="37"/>
        <v>4121</v>
      </c>
      <c r="O151">
        <f t="shared" si="38"/>
        <v>2129</v>
      </c>
      <c r="P151">
        <f t="shared" si="39"/>
        <v>3829</v>
      </c>
    </row>
    <row r="152" spans="1:16">
      <c r="A152" s="142">
        <v>41172</v>
      </c>
      <c r="B152" s="59">
        <v>6973</v>
      </c>
      <c r="C152" s="59">
        <v>5167</v>
      </c>
      <c r="D152">
        <v>10108</v>
      </c>
      <c r="E152">
        <v>7867</v>
      </c>
      <c r="F152">
        <v>9642</v>
      </c>
      <c r="H152">
        <v>10358</v>
      </c>
      <c r="M152">
        <f t="shared" si="36"/>
        <v>-1806</v>
      </c>
      <c r="N152">
        <f t="shared" si="37"/>
        <v>3135</v>
      </c>
      <c r="O152">
        <f t="shared" si="38"/>
        <v>894</v>
      </c>
      <c r="P152">
        <f t="shared" si="39"/>
        <v>2669</v>
      </c>
    </row>
    <row r="153" spans="1:16">
      <c r="A153" s="142">
        <v>41173</v>
      </c>
      <c r="B153" s="59">
        <v>7664</v>
      </c>
      <c r="C153" s="59">
        <v>5110</v>
      </c>
      <c r="D153">
        <v>10160</v>
      </c>
      <c r="E153">
        <v>7775</v>
      </c>
      <c r="F153">
        <v>9520</v>
      </c>
      <c r="H153">
        <v>10279</v>
      </c>
      <c r="M153">
        <f t="shared" si="36"/>
        <v>-2554</v>
      </c>
      <c r="N153">
        <f t="shared" si="37"/>
        <v>2496</v>
      </c>
      <c r="O153">
        <f t="shared" si="38"/>
        <v>111</v>
      </c>
      <c r="P153">
        <f t="shared" si="39"/>
        <v>1856</v>
      </c>
    </row>
    <row r="154" spans="1:16">
      <c r="A154" s="142">
        <v>41176</v>
      </c>
      <c r="B154" s="59">
        <v>7619</v>
      </c>
      <c r="C154" s="59">
        <v>4983</v>
      </c>
      <c r="D154">
        <v>9325</v>
      </c>
      <c r="E154">
        <v>7350</v>
      </c>
      <c r="F154">
        <v>9217</v>
      </c>
      <c r="H154">
        <v>9917</v>
      </c>
      <c r="M154">
        <f t="shared" si="36"/>
        <v>-2636</v>
      </c>
      <c r="N154">
        <f t="shared" si="37"/>
        <v>1706</v>
      </c>
      <c r="O154">
        <f t="shared" si="38"/>
        <v>-269</v>
      </c>
      <c r="P154">
        <f t="shared" si="39"/>
        <v>1598</v>
      </c>
    </row>
    <row r="155" spans="1:16">
      <c r="A155" s="142">
        <v>41177</v>
      </c>
      <c r="B155" s="59">
        <v>7504</v>
      </c>
      <c r="C155" s="59">
        <v>4908</v>
      </c>
      <c r="D155">
        <v>9108</v>
      </c>
      <c r="E155">
        <v>7204</v>
      </c>
      <c r="F155">
        <v>9008</v>
      </c>
      <c r="H155">
        <v>9739</v>
      </c>
      <c r="M155">
        <f t="shared" si="36"/>
        <v>-2596</v>
      </c>
      <c r="N155">
        <f t="shared" si="37"/>
        <v>1604</v>
      </c>
      <c r="O155">
        <f t="shared" si="38"/>
        <v>-300</v>
      </c>
      <c r="P155">
        <f t="shared" si="39"/>
        <v>1504</v>
      </c>
    </row>
    <row r="156" spans="1:16">
      <c r="A156" s="142">
        <v>41178</v>
      </c>
      <c r="B156" s="59">
        <v>7292</v>
      </c>
      <c r="C156" s="59">
        <v>4875</v>
      </c>
      <c r="D156">
        <v>9750</v>
      </c>
      <c r="E156">
        <v>6925</v>
      </c>
      <c r="F156">
        <v>8642</v>
      </c>
      <c r="H156">
        <v>9515</v>
      </c>
      <c r="M156">
        <f t="shared" si="36"/>
        <v>-2417</v>
      </c>
      <c r="N156">
        <f t="shared" si="37"/>
        <v>2458</v>
      </c>
      <c r="O156">
        <f t="shared" si="38"/>
        <v>-367</v>
      </c>
      <c r="P156">
        <f t="shared" si="39"/>
        <v>1350</v>
      </c>
    </row>
    <row r="157" spans="1:16">
      <c r="A157" s="142">
        <v>41179</v>
      </c>
      <c r="B157" s="59">
        <v>7210</v>
      </c>
      <c r="C157" s="59">
        <v>5000</v>
      </c>
      <c r="D157">
        <v>10000</v>
      </c>
      <c r="E157">
        <v>7613</v>
      </c>
      <c r="F157">
        <v>9238</v>
      </c>
      <c r="H157">
        <v>10097</v>
      </c>
      <c r="M157">
        <f t="shared" si="36"/>
        <v>-2210</v>
      </c>
      <c r="N157">
        <f t="shared" si="37"/>
        <v>2790</v>
      </c>
      <c r="O157">
        <f t="shared" si="38"/>
        <v>403</v>
      </c>
      <c r="P157">
        <f t="shared" si="39"/>
        <v>2028</v>
      </c>
    </row>
    <row r="158" spans="1:16">
      <c r="A158" s="142">
        <v>41183</v>
      </c>
      <c r="B158" s="59">
        <v>8426</v>
      </c>
      <c r="C158" s="59">
        <v>10494</v>
      </c>
      <c r="D158">
        <v>7663</v>
      </c>
      <c r="E158">
        <v>9333</v>
      </c>
      <c r="F158">
        <v>10867</v>
      </c>
      <c r="H158">
        <v>10158</v>
      </c>
      <c r="M158">
        <f t="shared" si="36"/>
        <v>2068</v>
      </c>
      <c r="N158">
        <f t="shared" si="37"/>
        <v>-763</v>
      </c>
      <c r="O158">
        <f t="shared" si="38"/>
        <v>907</v>
      </c>
      <c r="P158">
        <f t="shared" si="39"/>
        <v>2441</v>
      </c>
    </row>
    <row r="159" spans="1:16">
      <c r="A159" s="142">
        <v>41184</v>
      </c>
      <c r="B159" s="59">
        <v>8542</v>
      </c>
      <c r="C159" s="59">
        <v>10263</v>
      </c>
      <c r="D159">
        <v>7390</v>
      </c>
      <c r="E159">
        <v>9170</v>
      </c>
      <c r="F159">
        <v>10650</v>
      </c>
      <c r="H159">
        <v>9958</v>
      </c>
      <c r="M159">
        <f t="shared" si="36"/>
        <v>1721</v>
      </c>
      <c r="N159">
        <f t="shared" si="37"/>
        <v>-1152</v>
      </c>
      <c r="O159">
        <f t="shared" si="38"/>
        <v>628</v>
      </c>
      <c r="P159">
        <f t="shared" si="39"/>
        <v>2108</v>
      </c>
    </row>
    <row r="160" spans="1:16">
      <c r="A160" s="142">
        <v>41185</v>
      </c>
      <c r="B160" s="59">
        <v>9114</v>
      </c>
      <c r="C160" s="59">
        <v>10808</v>
      </c>
      <c r="D160">
        <v>7433</v>
      </c>
      <c r="E160">
        <v>9342</v>
      </c>
      <c r="F160">
        <v>10900</v>
      </c>
      <c r="H160">
        <v>10121</v>
      </c>
      <c r="M160">
        <f t="shared" si="36"/>
        <v>1694</v>
      </c>
      <c r="N160">
        <f t="shared" si="37"/>
        <v>-1681</v>
      </c>
      <c r="O160">
        <f t="shared" si="38"/>
        <v>228</v>
      </c>
      <c r="P160">
        <f t="shared" si="39"/>
        <v>1786</v>
      </c>
    </row>
    <row r="161" spans="1:16">
      <c r="A161" s="142">
        <v>41186</v>
      </c>
      <c r="B161" s="59">
        <v>10518</v>
      </c>
      <c r="C161" s="59">
        <v>12331</v>
      </c>
      <c r="D161">
        <v>8133</v>
      </c>
      <c r="E161">
        <v>9958</v>
      </c>
      <c r="F161">
        <v>11842</v>
      </c>
      <c r="H161">
        <v>10921</v>
      </c>
      <c r="M161">
        <f t="shared" si="36"/>
        <v>1813</v>
      </c>
      <c r="N161">
        <f t="shared" si="37"/>
        <v>-2385</v>
      </c>
      <c r="O161">
        <f t="shared" si="38"/>
        <v>-560</v>
      </c>
      <c r="P161">
        <f t="shared" si="39"/>
        <v>1324</v>
      </c>
    </row>
    <row r="162" spans="1:16">
      <c r="A162" s="142">
        <v>41190</v>
      </c>
      <c r="B162" s="59">
        <v>11172</v>
      </c>
      <c r="C162" s="59">
        <v>11657</v>
      </c>
      <c r="D162">
        <v>7680</v>
      </c>
      <c r="E162">
        <v>9490</v>
      </c>
      <c r="F162">
        <v>11510</v>
      </c>
      <c r="H162">
        <v>10548</v>
      </c>
      <c r="M162">
        <f t="shared" si="36"/>
        <v>485</v>
      </c>
      <c r="N162">
        <f t="shared" si="37"/>
        <v>-3492</v>
      </c>
      <c r="O162">
        <f t="shared" si="38"/>
        <v>-1682</v>
      </c>
      <c r="P162">
        <f t="shared" si="39"/>
        <v>338</v>
      </c>
    </row>
    <row r="163" spans="1:16">
      <c r="A163" s="142">
        <v>41191</v>
      </c>
      <c r="B163" s="59">
        <v>10414</v>
      </c>
      <c r="C163" s="59">
        <v>10867</v>
      </c>
      <c r="D163">
        <v>7358</v>
      </c>
      <c r="E163">
        <v>8892</v>
      </c>
      <c r="F163">
        <v>11175</v>
      </c>
      <c r="H163">
        <v>10146</v>
      </c>
      <c r="M163">
        <f t="shared" si="36"/>
        <v>453</v>
      </c>
      <c r="N163">
        <f t="shared" si="37"/>
        <v>-3056</v>
      </c>
      <c r="O163">
        <f t="shared" si="38"/>
        <v>-1522</v>
      </c>
      <c r="P163">
        <f t="shared" si="39"/>
        <v>761</v>
      </c>
    </row>
    <row r="164" spans="1:16">
      <c r="A164" s="142">
        <v>41192</v>
      </c>
      <c r="B164" s="59">
        <v>9854</v>
      </c>
      <c r="C164" s="59">
        <v>10827</v>
      </c>
      <c r="D164">
        <v>7410</v>
      </c>
      <c r="E164">
        <v>8960</v>
      </c>
      <c r="F164">
        <v>11120</v>
      </c>
      <c r="H164">
        <v>10148</v>
      </c>
      <c r="M164">
        <f t="shared" si="36"/>
        <v>973</v>
      </c>
      <c r="N164">
        <f t="shared" si="37"/>
        <v>-2444</v>
      </c>
      <c r="O164">
        <f t="shared" si="38"/>
        <v>-894</v>
      </c>
      <c r="P164">
        <f t="shared" si="39"/>
        <v>1266</v>
      </c>
    </row>
    <row r="165" spans="1:16">
      <c r="A165" s="142">
        <v>41193</v>
      </c>
      <c r="B165" s="59">
        <v>10371</v>
      </c>
      <c r="C165" s="59">
        <v>12224</v>
      </c>
      <c r="D165">
        <v>7875</v>
      </c>
      <c r="E165">
        <v>9375</v>
      </c>
      <c r="F165">
        <v>11429</v>
      </c>
      <c r="H165">
        <v>10535</v>
      </c>
      <c r="M165">
        <f t="shared" si="36"/>
        <v>1853</v>
      </c>
      <c r="N165">
        <f t="shared" si="37"/>
        <v>-2496</v>
      </c>
      <c r="O165">
        <f t="shared" si="38"/>
        <v>-996</v>
      </c>
      <c r="P165">
        <f t="shared" si="39"/>
        <v>1058</v>
      </c>
    </row>
    <row r="166" spans="1:16">
      <c r="A166" s="142">
        <v>41194</v>
      </c>
      <c r="B166" s="59">
        <v>11074</v>
      </c>
      <c r="C166" s="59">
        <v>12883</v>
      </c>
      <c r="D166">
        <v>7990</v>
      </c>
      <c r="E166">
        <v>9330</v>
      </c>
      <c r="F166">
        <v>11480</v>
      </c>
      <c r="H166">
        <v>10570</v>
      </c>
      <c r="M166">
        <f t="shared" si="36"/>
        <v>1809</v>
      </c>
      <c r="N166">
        <f t="shared" si="37"/>
        <v>-3084</v>
      </c>
      <c r="O166">
        <f t="shared" si="38"/>
        <v>-1744</v>
      </c>
      <c r="P166">
        <f t="shared" si="39"/>
        <v>406</v>
      </c>
    </row>
    <row r="167" spans="1:16">
      <c r="A167" s="142">
        <v>41197</v>
      </c>
      <c r="B167" s="59">
        <v>11556</v>
      </c>
      <c r="C167" s="59">
        <v>13333</v>
      </c>
      <c r="D167">
        <v>8167</v>
      </c>
      <c r="E167">
        <v>9417</v>
      </c>
      <c r="F167">
        <v>11517</v>
      </c>
      <c r="H167">
        <v>10656</v>
      </c>
      <c r="M167">
        <f t="shared" si="36"/>
        <v>1777</v>
      </c>
      <c r="N167">
        <f t="shared" si="37"/>
        <v>-3389</v>
      </c>
      <c r="O167">
        <f t="shared" si="38"/>
        <v>-2139</v>
      </c>
      <c r="P167">
        <f t="shared" si="39"/>
        <v>-39</v>
      </c>
    </row>
    <row r="168" spans="1:16">
      <c r="A168" s="142">
        <v>41198</v>
      </c>
      <c r="B168" s="59">
        <v>12965</v>
      </c>
      <c r="C168" s="59">
        <v>14361</v>
      </c>
      <c r="D168">
        <v>8513</v>
      </c>
      <c r="E168">
        <v>9633</v>
      </c>
      <c r="F168">
        <v>11592</v>
      </c>
      <c r="H168">
        <v>10920</v>
      </c>
      <c r="M168">
        <f t="shared" si="36"/>
        <v>1396</v>
      </c>
      <c r="N168">
        <f t="shared" si="37"/>
        <v>-4452</v>
      </c>
      <c r="O168">
        <f t="shared" si="38"/>
        <v>-3332</v>
      </c>
      <c r="P168">
        <f t="shared" si="39"/>
        <v>-1373</v>
      </c>
    </row>
    <row r="169" spans="1:16">
      <c r="A169" s="142">
        <v>41199</v>
      </c>
      <c r="B169" s="59">
        <v>13663</v>
      </c>
      <c r="C169" s="59">
        <v>13772</v>
      </c>
      <c r="D169">
        <v>7908</v>
      </c>
      <c r="E169">
        <v>9142</v>
      </c>
      <c r="F169">
        <v>11125</v>
      </c>
      <c r="H169">
        <v>10450</v>
      </c>
      <c r="M169">
        <f t="shared" si="36"/>
        <v>109</v>
      </c>
      <c r="N169">
        <f t="shared" si="37"/>
        <v>-5755</v>
      </c>
      <c r="O169">
        <f t="shared" si="38"/>
        <v>-4521</v>
      </c>
      <c r="P169">
        <f t="shared" si="39"/>
        <v>-2538</v>
      </c>
    </row>
    <row r="170" spans="1:16">
      <c r="A170" s="142">
        <v>41200</v>
      </c>
      <c r="B170" s="59">
        <v>13430</v>
      </c>
      <c r="C170" s="59">
        <v>13200</v>
      </c>
      <c r="D170">
        <v>7713</v>
      </c>
      <c r="E170">
        <v>8867</v>
      </c>
      <c r="F170">
        <v>10808</v>
      </c>
      <c r="H170">
        <v>10207</v>
      </c>
      <c r="M170">
        <f t="shared" si="36"/>
        <v>-230</v>
      </c>
      <c r="N170">
        <f t="shared" si="37"/>
        <v>-5717</v>
      </c>
      <c r="O170">
        <f t="shared" si="38"/>
        <v>-4563</v>
      </c>
      <c r="P170">
        <f t="shared" si="39"/>
        <v>-2622</v>
      </c>
    </row>
    <row r="171" spans="1:16">
      <c r="A171" s="142">
        <v>41201</v>
      </c>
      <c r="B171" s="59">
        <v>14380</v>
      </c>
      <c r="C171" s="59">
        <v>14656</v>
      </c>
      <c r="D171">
        <v>8292</v>
      </c>
      <c r="E171">
        <v>9350</v>
      </c>
      <c r="F171">
        <v>10983</v>
      </c>
      <c r="H171">
        <v>10577</v>
      </c>
      <c r="M171">
        <f t="shared" si="36"/>
        <v>276</v>
      </c>
      <c r="N171">
        <f t="shared" si="37"/>
        <v>-6088</v>
      </c>
      <c r="O171">
        <f t="shared" si="38"/>
        <v>-5030</v>
      </c>
      <c r="P171">
        <f t="shared" si="39"/>
        <v>-3397</v>
      </c>
    </row>
    <row r="172" spans="1:16">
      <c r="A172" s="142">
        <v>41204</v>
      </c>
      <c r="B172" s="59">
        <f>B173-2789</f>
        <v>15599</v>
      </c>
      <c r="C172">
        <f>C173-664</f>
        <v>16467</v>
      </c>
      <c r="D172">
        <f>D173+50</f>
        <v>9008</v>
      </c>
      <c r="E172">
        <f>E173-83</f>
        <v>9950</v>
      </c>
      <c r="F172">
        <f>F173+67</f>
        <v>11175</v>
      </c>
      <c r="H172">
        <f>H173-35</f>
        <v>11026</v>
      </c>
      <c r="M172">
        <f t="shared" ref="M172:M181" si="40">C172-B172</f>
        <v>868</v>
      </c>
      <c r="N172">
        <f t="shared" ref="N172:N181" si="41">D172-B172</f>
        <v>-6591</v>
      </c>
      <c r="O172">
        <f t="shared" ref="O172:O181" si="42">E172-B172</f>
        <v>-5649</v>
      </c>
      <c r="P172">
        <f t="shared" ref="P172:P181" si="43">F172-B172</f>
        <v>-4424</v>
      </c>
    </row>
    <row r="173" spans="1:16">
      <c r="A173" s="142">
        <v>41205</v>
      </c>
      <c r="B173" s="59">
        <v>18388</v>
      </c>
      <c r="C173">
        <v>17131</v>
      </c>
      <c r="D173">
        <v>8958</v>
      </c>
      <c r="E173">
        <v>10033</v>
      </c>
      <c r="F173">
        <v>11108</v>
      </c>
      <c r="H173">
        <v>11061</v>
      </c>
      <c r="M173">
        <f t="shared" si="40"/>
        <v>-1257</v>
      </c>
      <c r="N173">
        <f t="shared" si="41"/>
        <v>-9430</v>
      </c>
      <c r="O173">
        <f t="shared" si="42"/>
        <v>-8355</v>
      </c>
      <c r="P173">
        <f t="shared" si="43"/>
        <v>-7280</v>
      </c>
    </row>
    <row r="174" spans="1:16">
      <c r="A174" s="142">
        <v>41206</v>
      </c>
      <c r="B174" s="59">
        <v>17848</v>
      </c>
      <c r="C174">
        <v>15417</v>
      </c>
      <c r="D174">
        <v>8080</v>
      </c>
      <c r="E174">
        <v>9030</v>
      </c>
      <c r="F174">
        <v>10410</v>
      </c>
      <c r="H174">
        <v>10335</v>
      </c>
      <c r="M174">
        <f t="shared" si="40"/>
        <v>-2431</v>
      </c>
      <c r="N174">
        <f t="shared" si="41"/>
        <v>-9768</v>
      </c>
      <c r="O174">
        <f t="shared" si="42"/>
        <v>-8818</v>
      </c>
      <c r="P174">
        <f t="shared" si="43"/>
        <v>-7438</v>
      </c>
    </row>
    <row r="175" spans="1:16">
      <c r="A175" s="142">
        <v>41207</v>
      </c>
      <c r="B175" s="59">
        <v>16769</v>
      </c>
      <c r="C175">
        <v>15944</v>
      </c>
      <c r="D175">
        <v>8200</v>
      </c>
      <c r="E175">
        <v>9142</v>
      </c>
      <c r="F175">
        <v>10358</v>
      </c>
      <c r="H175">
        <v>10402</v>
      </c>
      <c r="M175">
        <f t="shared" si="40"/>
        <v>-825</v>
      </c>
      <c r="N175">
        <f t="shared" si="41"/>
        <v>-8569</v>
      </c>
      <c r="O175">
        <f t="shared" si="42"/>
        <v>-7627</v>
      </c>
      <c r="P175">
        <f t="shared" si="43"/>
        <v>-6411</v>
      </c>
    </row>
    <row r="176" spans="1:16">
      <c r="A176" s="142">
        <v>41208</v>
      </c>
      <c r="B176" s="59">
        <v>16842</v>
      </c>
      <c r="C176">
        <v>16433</v>
      </c>
      <c r="D176">
        <v>8367</v>
      </c>
      <c r="E176">
        <v>9250</v>
      </c>
      <c r="F176">
        <v>10358</v>
      </c>
      <c r="H176">
        <v>10486</v>
      </c>
      <c r="M176">
        <f t="shared" si="40"/>
        <v>-409</v>
      </c>
      <c r="N176">
        <f t="shared" si="41"/>
        <v>-8475</v>
      </c>
      <c r="O176">
        <f t="shared" si="42"/>
        <v>-7592</v>
      </c>
      <c r="P176">
        <f t="shared" si="43"/>
        <v>-6484</v>
      </c>
    </row>
    <row r="177" spans="1:18">
      <c r="A177" s="142">
        <v>41211</v>
      </c>
      <c r="B177" s="59">
        <v>16934</v>
      </c>
      <c r="C177">
        <v>16739</v>
      </c>
      <c r="D177">
        <v>8492</v>
      </c>
      <c r="E177">
        <v>9325</v>
      </c>
      <c r="F177">
        <v>10383</v>
      </c>
      <c r="H177">
        <v>10577</v>
      </c>
      <c r="M177">
        <f t="shared" si="40"/>
        <v>-195</v>
      </c>
      <c r="N177">
        <f t="shared" si="41"/>
        <v>-8442</v>
      </c>
      <c r="O177">
        <f t="shared" si="42"/>
        <v>-7609</v>
      </c>
      <c r="P177">
        <f t="shared" si="43"/>
        <v>-6551</v>
      </c>
    </row>
    <row r="178" spans="1:18">
      <c r="A178" s="142">
        <v>41212</v>
      </c>
      <c r="B178" s="59">
        <v>16890</v>
      </c>
      <c r="C178">
        <v>15744</v>
      </c>
      <c r="D178">
        <v>7942</v>
      </c>
      <c r="E178">
        <v>8967</v>
      </c>
      <c r="F178">
        <v>10000</v>
      </c>
      <c r="H178">
        <v>10186</v>
      </c>
      <c r="M178">
        <f t="shared" si="40"/>
        <v>-1146</v>
      </c>
      <c r="N178">
        <f t="shared" si="41"/>
        <v>-8948</v>
      </c>
      <c r="O178">
        <f t="shared" si="42"/>
        <v>-7923</v>
      </c>
      <c r="P178">
        <f t="shared" si="43"/>
        <v>-6890</v>
      </c>
    </row>
    <row r="179" spans="1:18">
      <c r="A179" s="142">
        <v>41213</v>
      </c>
      <c r="B179" s="59">
        <v>16492</v>
      </c>
      <c r="C179">
        <v>16555</v>
      </c>
      <c r="D179">
        <v>7820</v>
      </c>
      <c r="E179">
        <v>8890</v>
      </c>
      <c r="F179">
        <v>9900</v>
      </c>
      <c r="H179">
        <v>10100</v>
      </c>
      <c r="M179">
        <f t="shared" si="40"/>
        <v>63</v>
      </c>
      <c r="N179">
        <f t="shared" si="41"/>
        <v>-8672</v>
      </c>
      <c r="O179">
        <f t="shared" si="42"/>
        <v>-7602</v>
      </c>
      <c r="P179">
        <f t="shared" si="43"/>
        <v>-6592</v>
      </c>
    </row>
    <row r="180" spans="1:18">
      <c r="A180" s="142">
        <v>41183</v>
      </c>
      <c r="B180" s="59">
        <v>15812</v>
      </c>
      <c r="C180">
        <v>15846</v>
      </c>
      <c r="D180">
        <v>7658</v>
      </c>
      <c r="E180">
        <v>8742</v>
      </c>
      <c r="F180">
        <v>9775</v>
      </c>
      <c r="H180">
        <v>9952</v>
      </c>
      <c r="M180">
        <f t="shared" si="40"/>
        <v>34</v>
      </c>
      <c r="N180">
        <f t="shared" si="41"/>
        <v>-8154</v>
      </c>
      <c r="O180">
        <f t="shared" si="42"/>
        <v>-7070</v>
      </c>
      <c r="P180">
        <f t="shared" si="43"/>
        <v>-6037</v>
      </c>
    </row>
    <row r="181" spans="1:18">
      <c r="A181" s="142">
        <v>41215</v>
      </c>
      <c r="B181" s="59">
        <v>15409</v>
      </c>
      <c r="C181">
        <v>15575</v>
      </c>
      <c r="D181">
        <v>7630</v>
      </c>
      <c r="E181">
        <v>8710</v>
      </c>
      <c r="F181">
        <v>9745</v>
      </c>
      <c r="H181">
        <v>9934</v>
      </c>
      <c r="M181">
        <f t="shared" si="40"/>
        <v>166</v>
      </c>
      <c r="N181">
        <f t="shared" si="41"/>
        <v>-7779</v>
      </c>
      <c r="O181">
        <f t="shared" si="42"/>
        <v>-6699</v>
      </c>
      <c r="P181">
        <f t="shared" si="43"/>
        <v>-5664</v>
      </c>
    </row>
    <row r="182" spans="1:18">
      <c r="A182" s="142">
        <v>41218</v>
      </c>
      <c r="B182" s="59">
        <f>B183+653</f>
        <v>15074</v>
      </c>
      <c r="C182">
        <f>C183+1815</f>
        <v>14425</v>
      </c>
      <c r="D182">
        <f>D183+375</f>
        <v>7442</v>
      </c>
      <c r="E182">
        <f>E183+450</f>
        <v>8533</v>
      </c>
      <c r="F182">
        <f>F183+358</f>
        <v>9608</v>
      </c>
      <c r="H182">
        <f>H183+375</f>
        <v>9783</v>
      </c>
      <c r="M182">
        <f t="shared" ref="M182:M212" si="44">C182-B182</f>
        <v>-649</v>
      </c>
      <c r="N182">
        <f t="shared" ref="N182:N212" si="45">D182-B182</f>
        <v>-7632</v>
      </c>
      <c r="O182">
        <f t="shared" ref="O182:O212" si="46">E182-B182</f>
        <v>-6541</v>
      </c>
      <c r="P182">
        <f t="shared" ref="P182:P212" si="47">F182-B182</f>
        <v>-5466</v>
      </c>
    </row>
    <row r="183" spans="1:18">
      <c r="A183" s="142">
        <v>41219</v>
      </c>
      <c r="B183" s="59">
        <v>14421</v>
      </c>
      <c r="C183">
        <v>12610</v>
      </c>
      <c r="D183">
        <v>7067</v>
      </c>
      <c r="E183">
        <v>8083</v>
      </c>
      <c r="F183">
        <v>9250</v>
      </c>
      <c r="H183">
        <v>9408</v>
      </c>
      <c r="M183">
        <f t="shared" si="44"/>
        <v>-1811</v>
      </c>
      <c r="N183">
        <f t="shared" si="45"/>
        <v>-7354</v>
      </c>
      <c r="O183">
        <f t="shared" si="46"/>
        <v>-6338</v>
      </c>
      <c r="P183">
        <f t="shared" si="47"/>
        <v>-5171</v>
      </c>
    </row>
    <row r="184" spans="1:18">
      <c r="A184" s="142">
        <v>41220</v>
      </c>
      <c r="B184" s="59">
        <v>13545</v>
      </c>
      <c r="C184">
        <v>13246</v>
      </c>
      <c r="D184">
        <v>7283</v>
      </c>
      <c r="E184">
        <v>8258</v>
      </c>
      <c r="F184">
        <v>9483</v>
      </c>
      <c r="H184">
        <v>9631</v>
      </c>
      <c r="M184">
        <f t="shared" si="44"/>
        <v>-299</v>
      </c>
      <c r="N184">
        <f t="shared" si="45"/>
        <v>-6262</v>
      </c>
      <c r="O184">
        <f t="shared" si="46"/>
        <v>-5287</v>
      </c>
      <c r="P184">
        <f t="shared" si="47"/>
        <v>-4062</v>
      </c>
    </row>
    <row r="185" spans="1:18">
      <c r="A185" s="142">
        <v>41221</v>
      </c>
      <c r="B185" s="59">
        <v>13685</v>
      </c>
      <c r="C185">
        <v>15379</v>
      </c>
      <c r="D185">
        <v>8033</v>
      </c>
      <c r="E185">
        <v>8717</v>
      </c>
      <c r="F185">
        <v>9925</v>
      </c>
      <c r="H185">
        <v>10183</v>
      </c>
      <c r="M185">
        <f t="shared" si="44"/>
        <v>1694</v>
      </c>
      <c r="N185">
        <f t="shared" si="45"/>
        <v>-5652</v>
      </c>
      <c r="O185">
        <f t="shared" si="46"/>
        <v>-4968</v>
      </c>
      <c r="P185">
        <f t="shared" si="47"/>
        <v>-3760</v>
      </c>
    </row>
    <row r="186" spans="1:18">
      <c r="A186" s="142">
        <v>41222</v>
      </c>
      <c r="B186" s="59">
        <v>14554</v>
      </c>
      <c r="C186">
        <v>16965</v>
      </c>
      <c r="D186">
        <v>8500</v>
      </c>
      <c r="E186">
        <v>9125</v>
      </c>
      <c r="F186">
        <v>10208</v>
      </c>
      <c r="H186">
        <v>10535</v>
      </c>
      <c r="M186">
        <f t="shared" si="44"/>
        <v>2411</v>
      </c>
      <c r="N186">
        <f t="shared" si="45"/>
        <v>-6054</v>
      </c>
      <c r="O186">
        <f t="shared" si="46"/>
        <v>-5429</v>
      </c>
      <c r="P186">
        <f t="shared" si="47"/>
        <v>-4346</v>
      </c>
    </row>
    <row r="187" spans="1:18">
      <c r="A187" s="142">
        <v>41225</v>
      </c>
      <c r="B187" s="59">
        <v>15422</v>
      </c>
      <c r="C187">
        <v>15371</v>
      </c>
      <c r="D187">
        <v>8075</v>
      </c>
      <c r="E187">
        <v>8767</v>
      </c>
      <c r="F187">
        <v>9917</v>
      </c>
      <c r="H187">
        <v>10211</v>
      </c>
      <c r="M187">
        <f t="shared" si="44"/>
        <v>-51</v>
      </c>
      <c r="N187">
        <f t="shared" si="45"/>
        <v>-7347</v>
      </c>
      <c r="O187">
        <f t="shared" si="46"/>
        <v>-6655</v>
      </c>
      <c r="P187">
        <f t="shared" si="47"/>
        <v>-5505</v>
      </c>
    </row>
    <row r="188" spans="1:18">
      <c r="A188" s="142">
        <v>41226</v>
      </c>
      <c r="B188" s="59">
        <v>16030</v>
      </c>
      <c r="C188">
        <v>16758</v>
      </c>
      <c r="D188">
        <v>8467</v>
      </c>
      <c r="E188">
        <v>9050</v>
      </c>
      <c r="F188">
        <v>10175</v>
      </c>
      <c r="H188">
        <v>10494</v>
      </c>
      <c r="M188">
        <f t="shared" si="44"/>
        <v>728</v>
      </c>
      <c r="N188">
        <f t="shared" si="45"/>
        <v>-7563</v>
      </c>
      <c r="O188">
        <f t="shared" si="46"/>
        <v>-6980</v>
      </c>
      <c r="P188">
        <f t="shared" si="47"/>
        <v>-5855</v>
      </c>
    </row>
    <row r="189" spans="1:18" ht="13">
      <c r="A189" s="142">
        <v>41227</v>
      </c>
      <c r="B189" s="59">
        <v>16625</v>
      </c>
      <c r="C189">
        <v>15942</v>
      </c>
      <c r="D189">
        <v>8033</v>
      </c>
      <c r="E189">
        <v>8825</v>
      </c>
      <c r="F189">
        <v>9925</v>
      </c>
      <c r="H189">
        <v>10225</v>
      </c>
      <c r="M189">
        <f t="shared" si="44"/>
        <v>-683</v>
      </c>
      <c r="N189">
        <f t="shared" si="45"/>
        <v>-8592</v>
      </c>
      <c r="O189">
        <f t="shared" si="46"/>
        <v>-7800</v>
      </c>
      <c r="P189">
        <f t="shared" si="47"/>
        <v>-6700</v>
      </c>
      <c r="R189" s="33" t="s">
        <v>229</v>
      </c>
    </row>
    <row r="190" spans="1:18">
      <c r="A190" s="142">
        <v>41228</v>
      </c>
      <c r="B190" s="59">
        <v>16438</v>
      </c>
      <c r="C190">
        <v>15767</v>
      </c>
      <c r="D190">
        <v>7800</v>
      </c>
      <c r="E190">
        <v>8592</v>
      </c>
      <c r="F190">
        <v>9700</v>
      </c>
      <c r="H190">
        <v>10019</v>
      </c>
      <c r="M190">
        <f t="shared" si="44"/>
        <v>-671</v>
      </c>
      <c r="N190">
        <f t="shared" si="45"/>
        <v>-8638</v>
      </c>
      <c r="O190">
        <f t="shared" si="46"/>
        <v>-7846</v>
      </c>
      <c r="P190">
        <f t="shared" si="47"/>
        <v>-6738</v>
      </c>
    </row>
    <row r="191" spans="1:18">
      <c r="A191" s="142">
        <v>41229</v>
      </c>
      <c r="B191" s="59">
        <v>16411</v>
      </c>
      <c r="C191">
        <v>16733</v>
      </c>
      <c r="D191">
        <v>8408</v>
      </c>
      <c r="E191">
        <v>8892</v>
      </c>
      <c r="F191">
        <v>9958</v>
      </c>
      <c r="H191">
        <v>10344</v>
      </c>
      <c r="M191">
        <f t="shared" si="44"/>
        <v>322</v>
      </c>
      <c r="N191">
        <f t="shared" si="45"/>
        <v>-8003</v>
      </c>
      <c r="O191">
        <f t="shared" si="46"/>
        <v>-7519</v>
      </c>
      <c r="P191">
        <f t="shared" si="47"/>
        <v>-6453</v>
      </c>
    </row>
    <row r="192" spans="1:18">
      <c r="A192" s="142">
        <v>41232</v>
      </c>
      <c r="B192" s="59">
        <v>16734</v>
      </c>
      <c r="C192">
        <v>16688</v>
      </c>
      <c r="D192">
        <v>8363</v>
      </c>
      <c r="E192">
        <v>8871</v>
      </c>
      <c r="F192">
        <v>9946</v>
      </c>
      <c r="H192">
        <v>10324</v>
      </c>
      <c r="M192">
        <f t="shared" si="44"/>
        <v>-46</v>
      </c>
      <c r="N192">
        <f t="shared" si="45"/>
        <v>-8371</v>
      </c>
      <c r="O192">
        <f t="shared" si="46"/>
        <v>-7863</v>
      </c>
      <c r="P192">
        <f t="shared" si="47"/>
        <v>-6788</v>
      </c>
    </row>
    <row r="193" spans="1:16">
      <c r="A193" s="142">
        <v>41233</v>
      </c>
      <c r="B193" s="59">
        <v>16809</v>
      </c>
      <c r="C193">
        <v>16313</v>
      </c>
      <c r="D193">
        <v>8200</v>
      </c>
      <c r="E193">
        <v>8733</v>
      </c>
      <c r="F193">
        <v>9858</v>
      </c>
      <c r="H193">
        <v>10202</v>
      </c>
      <c r="M193">
        <f t="shared" si="44"/>
        <v>-496</v>
      </c>
      <c r="N193">
        <f t="shared" si="45"/>
        <v>-8609</v>
      </c>
      <c r="O193">
        <f t="shared" si="46"/>
        <v>-8076</v>
      </c>
      <c r="P193">
        <f t="shared" si="47"/>
        <v>-6951</v>
      </c>
    </row>
    <row r="194" spans="1:16">
      <c r="A194" s="142">
        <v>41234</v>
      </c>
      <c r="B194" s="59">
        <v>16629</v>
      </c>
      <c r="C194">
        <v>15798</v>
      </c>
      <c r="D194">
        <v>7870</v>
      </c>
      <c r="E194">
        <v>8560</v>
      </c>
      <c r="F194">
        <v>9730</v>
      </c>
      <c r="H194">
        <v>10003</v>
      </c>
      <c r="M194">
        <f t="shared" si="44"/>
        <v>-831</v>
      </c>
      <c r="N194">
        <f t="shared" si="45"/>
        <v>-8759</v>
      </c>
      <c r="O194">
        <f t="shared" si="46"/>
        <v>-8069</v>
      </c>
      <c r="P194">
        <f t="shared" si="47"/>
        <v>-6899</v>
      </c>
    </row>
    <row r="195" spans="1:16">
      <c r="A195" s="142">
        <v>41235</v>
      </c>
      <c r="B195" s="59">
        <v>16541</v>
      </c>
      <c r="C195">
        <v>15225</v>
      </c>
      <c r="D195">
        <v>7533</v>
      </c>
      <c r="E195">
        <v>8225</v>
      </c>
      <c r="F195">
        <v>9500</v>
      </c>
      <c r="H195">
        <v>9764</v>
      </c>
      <c r="M195">
        <f t="shared" si="44"/>
        <v>-1316</v>
      </c>
      <c r="N195">
        <f t="shared" si="45"/>
        <v>-9008</v>
      </c>
      <c r="O195">
        <f t="shared" si="46"/>
        <v>-8316</v>
      </c>
      <c r="P195">
        <f t="shared" si="47"/>
        <v>-7041</v>
      </c>
    </row>
    <row r="196" spans="1:16">
      <c r="A196" s="142">
        <v>41236</v>
      </c>
      <c r="B196" s="59">
        <v>16412</v>
      </c>
      <c r="C196">
        <v>15290</v>
      </c>
      <c r="D196">
        <v>7687</v>
      </c>
      <c r="E196">
        <v>8200</v>
      </c>
      <c r="F196">
        <v>9490</v>
      </c>
      <c r="H196">
        <v>9799</v>
      </c>
      <c r="M196">
        <f t="shared" si="44"/>
        <v>-1122</v>
      </c>
      <c r="N196">
        <f t="shared" si="45"/>
        <v>-8725</v>
      </c>
      <c r="O196">
        <f t="shared" si="46"/>
        <v>-8212</v>
      </c>
      <c r="P196">
        <f t="shared" si="47"/>
        <v>-6922</v>
      </c>
    </row>
    <row r="197" spans="1:16">
      <c r="A197" s="142">
        <v>41239</v>
      </c>
      <c r="B197" s="59">
        <v>16357</v>
      </c>
      <c r="C197">
        <v>15363</v>
      </c>
      <c r="D197">
        <v>7753</v>
      </c>
      <c r="E197">
        <v>8183</v>
      </c>
      <c r="F197">
        <v>9450</v>
      </c>
      <c r="H197">
        <v>9790</v>
      </c>
      <c r="M197">
        <f t="shared" si="44"/>
        <v>-994</v>
      </c>
      <c r="N197">
        <f t="shared" si="45"/>
        <v>-8604</v>
      </c>
      <c r="O197">
        <f t="shared" si="46"/>
        <v>-8174</v>
      </c>
      <c r="P197">
        <f t="shared" si="47"/>
        <v>-6907</v>
      </c>
    </row>
    <row r="198" spans="1:16">
      <c r="A198" s="142">
        <v>41240</v>
      </c>
      <c r="B198" s="59">
        <v>16291</v>
      </c>
      <c r="C198">
        <v>15254</v>
      </c>
      <c r="D198">
        <v>7636</v>
      </c>
      <c r="E198">
        <v>8058</v>
      </c>
      <c r="F198">
        <v>9308</v>
      </c>
      <c r="H198">
        <v>9661</v>
      </c>
      <c r="M198">
        <f t="shared" si="44"/>
        <v>-1037</v>
      </c>
      <c r="N198">
        <f t="shared" si="45"/>
        <v>-8655</v>
      </c>
      <c r="O198">
        <f t="shared" si="46"/>
        <v>-8233</v>
      </c>
      <c r="P198">
        <f t="shared" si="47"/>
        <v>-6983</v>
      </c>
    </row>
    <row r="199" spans="1:16">
      <c r="A199" s="142">
        <v>41241</v>
      </c>
      <c r="B199" s="59">
        <v>16506</v>
      </c>
      <c r="C199">
        <v>15583</v>
      </c>
      <c r="D199">
        <v>7911</v>
      </c>
      <c r="E199">
        <v>8225</v>
      </c>
      <c r="F199">
        <v>9458</v>
      </c>
      <c r="H199">
        <v>9834</v>
      </c>
      <c r="M199">
        <f t="shared" si="44"/>
        <v>-923</v>
      </c>
      <c r="N199">
        <f t="shared" si="45"/>
        <v>-8595</v>
      </c>
      <c r="O199">
        <f t="shared" si="46"/>
        <v>-8281</v>
      </c>
      <c r="P199">
        <f t="shared" si="47"/>
        <v>-7048</v>
      </c>
    </row>
    <row r="200" spans="1:16">
      <c r="A200" s="142">
        <v>41242</v>
      </c>
      <c r="B200" s="59">
        <v>16233</v>
      </c>
      <c r="C200">
        <v>15104</v>
      </c>
      <c r="D200">
        <v>7756</v>
      </c>
      <c r="E200">
        <v>8075</v>
      </c>
      <c r="F200">
        <v>9358</v>
      </c>
      <c r="H200">
        <v>9710</v>
      </c>
      <c r="M200">
        <f t="shared" si="44"/>
        <v>-1129</v>
      </c>
      <c r="N200">
        <f t="shared" si="45"/>
        <v>-8477</v>
      </c>
      <c r="O200">
        <f t="shared" si="46"/>
        <v>-8158</v>
      </c>
      <c r="P200">
        <f t="shared" si="47"/>
        <v>-6875</v>
      </c>
    </row>
    <row r="201" spans="1:16">
      <c r="A201" s="142">
        <v>41243</v>
      </c>
      <c r="B201" s="59">
        <v>15869</v>
      </c>
      <c r="C201">
        <v>14370</v>
      </c>
      <c r="D201">
        <v>7850</v>
      </c>
      <c r="E201">
        <v>8110</v>
      </c>
      <c r="F201">
        <v>9370</v>
      </c>
      <c r="H201">
        <v>9760</v>
      </c>
      <c r="M201">
        <f t="shared" si="44"/>
        <v>-1499</v>
      </c>
      <c r="N201">
        <f t="shared" si="45"/>
        <v>-8019</v>
      </c>
      <c r="O201">
        <f t="shared" si="46"/>
        <v>-7759</v>
      </c>
      <c r="P201">
        <f t="shared" si="47"/>
        <v>-6499</v>
      </c>
    </row>
    <row r="202" spans="1:16">
      <c r="A202" s="142">
        <v>41246</v>
      </c>
      <c r="B202" s="59">
        <v>15532</v>
      </c>
      <c r="C202">
        <v>12890</v>
      </c>
      <c r="D202">
        <v>7753</v>
      </c>
      <c r="E202">
        <v>7880</v>
      </c>
      <c r="F202">
        <v>9080</v>
      </c>
      <c r="H202">
        <v>9558</v>
      </c>
      <c r="M202">
        <f t="shared" si="44"/>
        <v>-2642</v>
      </c>
      <c r="N202">
        <f t="shared" si="45"/>
        <v>-7779</v>
      </c>
      <c r="O202">
        <f t="shared" si="46"/>
        <v>-7652</v>
      </c>
      <c r="P202">
        <f t="shared" si="47"/>
        <v>-6452</v>
      </c>
    </row>
    <row r="203" spans="1:16">
      <c r="A203" s="142">
        <v>41247</v>
      </c>
      <c r="B203" s="59">
        <v>14820</v>
      </c>
      <c r="C203">
        <v>12500</v>
      </c>
      <c r="D203">
        <v>7595</v>
      </c>
      <c r="E203">
        <v>7858</v>
      </c>
      <c r="F203">
        <v>9000</v>
      </c>
      <c r="H203">
        <v>9484</v>
      </c>
      <c r="M203">
        <f t="shared" si="44"/>
        <v>-2320</v>
      </c>
      <c r="N203">
        <f t="shared" si="45"/>
        <v>-7225</v>
      </c>
      <c r="O203">
        <f t="shared" si="46"/>
        <v>-6962</v>
      </c>
      <c r="P203">
        <f t="shared" si="47"/>
        <v>-5820</v>
      </c>
    </row>
    <row r="204" spans="1:16">
      <c r="A204" s="142">
        <v>41248</v>
      </c>
      <c r="B204" s="59">
        <v>13852</v>
      </c>
      <c r="C204">
        <v>11550</v>
      </c>
      <c r="D204">
        <v>7037</v>
      </c>
      <c r="E204">
        <v>7520</v>
      </c>
      <c r="F204">
        <v>8720</v>
      </c>
      <c r="H204">
        <v>9079</v>
      </c>
      <c r="M204">
        <f t="shared" si="44"/>
        <v>-2302</v>
      </c>
      <c r="N204">
        <f t="shared" si="45"/>
        <v>-6815</v>
      </c>
      <c r="O204">
        <f t="shared" si="46"/>
        <v>-6332</v>
      </c>
      <c r="P204">
        <f t="shared" si="47"/>
        <v>-5132</v>
      </c>
    </row>
    <row r="205" spans="1:16">
      <c r="A205" s="142">
        <v>41249</v>
      </c>
      <c r="B205" s="59">
        <v>12827</v>
      </c>
      <c r="C205">
        <v>11758</v>
      </c>
      <c r="D205">
        <v>7183</v>
      </c>
      <c r="E205">
        <v>7575</v>
      </c>
      <c r="F205">
        <v>8833</v>
      </c>
      <c r="H205">
        <v>9181</v>
      </c>
      <c r="M205">
        <f t="shared" si="44"/>
        <v>-1069</v>
      </c>
      <c r="N205">
        <f t="shared" si="45"/>
        <v>-5644</v>
      </c>
      <c r="O205">
        <f t="shared" si="46"/>
        <v>-5252</v>
      </c>
      <c r="P205">
        <f t="shared" si="47"/>
        <v>-3994</v>
      </c>
    </row>
    <row r="206" spans="1:16">
      <c r="A206" s="142">
        <v>41250</v>
      </c>
      <c r="B206" s="59">
        <v>12006</v>
      </c>
      <c r="C206">
        <v>11479</v>
      </c>
      <c r="D206">
        <v>7139</v>
      </c>
      <c r="E206">
        <v>7533</v>
      </c>
      <c r="F206">
        <v>8825</v>
      </c>
      <c r="H206">
        <v>9160</v>
      </c>
      <c r="M206">
        <f t="shared" si="44"/>
        <v>-527</v>
      </c>
      <c r="N206">
        <f t="shared" si="45"/>
        <v>-4867</v>
      </c>
      <c r="O206">
        <f t="shared" si="46"/>
        <v>-4473</v>
      </c>
      <c r="P206">
        <f t="shared" si="47"/>
        <v>-3181</v>
      </c>
    </row>
    <row r="207" spans="1:16">
      <c r="A207" s="142">
        <v>41253</v>
      </c>
      <c r="B207" s="59">
        <v>11209</v>
      </c>
      <c r="C207">
        <v>11310</v>
      </c>
      <c r="D207">
        <v>6907</v>
      </c>
      <c r="E207">
        <v>7380</v>
      </c>
      <c r="F207">
        <v>8620</v>
      </c>
      <c r="H207">
        <v>8979</v>
      </c>
      <c r="M207">
        <f t="shared" si="44"/>
        <v>101</v>
      </c>
      <c r="N207">
        <f t="shared" si="45"/>
        <v>-4302</v>
      </c>
      <c r="O207">
        <f t="shared" si="46"/>
        <v>-3829</v>
      </c>
      <c r="P207">
        <f t="shared" si="47"/>
        <v>-2589</v>
      </c>
    </row>
    <row r="208" spans="1:16">
      <c r="A208" s="142">
        <v>41254</v>
      </c>
      <c r="B208" s="59">
        <v>10023</v>
      </c>
      <c r="C208">
        <v>10758</v>
      </c>
      <c r="D208">
        <v>6667</v>
      </c>
      <c r="E208">
        <v>7225</v>
      </c>
      <c r="F208">
        <v>8492</v>
      </c>
      <c r="H208">
        <v>8796</v>
      </c>
      <c r="M208">
        <f t="shared" si="44"/>
        <v>735</v>
      </c>
      <c r="N208">
        <f t="shared" si="45"/>
        <v>-3356</v>
      </c>
      <c r="O208">
        <f t="shared" si="46"/>
        <v>-2798</v>
      </c>
      <c r="P208">
        <f t="shared" si="47"/>
        <v>-1531</v>
      </c>
    </row>
    <row r="209" spans="1:16">
      <c r="A209" s="142">
        <v>41255</v>
      </c>
      <c r="B209" s="59">
        <v>7624</v>
      </c>
      <c r="C209">
        <v>9683</v>
      </c>
      <c r="D209">
        <v>6322</v>
      </c>
      <c r="E209">
        <v>7083</v>
      </c>
      <c r="F209">
        <v>8383</v>
      </c>
      <c r="H209">
        <v>8635</v>
      </c>
      <c r="M209">
        <f t="shared" si="44"/>
        <v>2059</v>
      </c>
      <c r="N209">
        <f t="shared" si="45"/>
        <v>-1302</v>
      </c>
      <c r="O209">
        <f t="shared" si="46"/>
        <v>-541</v>
      </c>
      <c r="P209">
        <f t="shared" si="47"/>
        <v>759</v>
      </c>
    </row>
    <row r="210" spans="1:16">
      <c r="A210" s="142">
        <v>41256</v>
      </c>
      <c r="B210" s="59">
        <v>6893</v>
      </c>
      <c r="C210">
        <v>9683</v>
      </c>
      <c r="D210">
        <v>6414</v>
      </c>
      <c r="E210">
        <v>7233</v>
      </c>
      <c r="F210">
        <v>8458</v>
      </c>
      <c r="H210">
        <v>8724</v>
      </c>
      <c r="M210">
        <f t="shared" si="44"/>
        <v>2790</v>
      </c>
      <c r="N210">
        <f t="shared" si="45"/>
        <v>-479</v>
      </c>
      <c r="O210">
        <f t="shared" si="46"/>
        <v>340</v>
      </c>
      <c r="P210">
        <f t="shared" si="47"/>
        <v>1565</v>
      </c>
    </row>
    <row r="211" spans="1:16">
      <c r="A211" s="142">
        <v>41257</v>
      </c>
      <c r="B211" s="59">
        <v>6633</v>
      </c>
      <c r="C211">
        <v>9667</v>
      </c>
      <c r="D211">
        <v>6697</v>
      </c>
      <c r="E211">
        <v>7525</v>
      </c>
      <c r="F211">
        <v>8617</v>
      </c>
      <c r="H211">
        <v>8914</v>
      </c>
      <c r="M211">
        <f t="shared" si="44"/>
        <v>3034</v>
      </c>
      <c r="N211">
        <f t="shared" si="45"/>
        <v>64</v>
      </c>
      <c r="O211">
        <f t="shared" si="46"/>
        <v>892</v>
      </c>
      <c r="P211">
        <f t="shared" si="47"/>
        <v>1984</v>
      </c>
    </row>
    <row r="212" spans="1:16">
      <c r="A212" s="142">
        <v>41260</v>
      </c>
      <c r="B212" s="59">
        <v>6239</v>
      </c>
      <c r="C212">
        <v>9517</v>
      </c>
      <c r="D212">
        <v>6592</v>
      </c>
      <c r="E212">
        <v>7608</v>
      </c>
      <c r="F212">
        <v>8617</v>
      </c>
      <c r="H212">
        <v>8911</v>
      </c>
      <c r="M212">
        <f t="shared" si="44"/>
        <v>3278</v>
      </c>
      <c r="N212">
        <f t="shared" si="45"/>
        <v>353</v>
      </c>
      <c r="O212">
        <f t="shared" si="46"/>
        <v>1369</v>
      </c>
      <c r="P212">
        <f t="shared" si="47"/>
        <v>2378</v>
      </c>
    </row>
    <row r="213" spans="1:16">
      <c r="A213" s="142">
        <v>41261</v>
      </c>
      <c r="B213" s="59">
        <v>5617</v>
      </c>
      <c r="C213">
        <v>9100</v>
      </c>
      <c r="D213">
        <v>6373</v>
      </c>
      <c r="E213">
        <v>7520</v>
      </c>
      <c r="F213">
        <v>8620</v>
      </c>
      <c r="H213">
        <v>8838</v>
      </c>
      <c r="M213">
        <f t="shared" ref="M213:M228" si="48">C213-B213</f>
        <v>3483</v>
      </c>
      <c r="N213">
        <f t="shared" ref="N213:N228" si="49">D213-B213</f>
        <v>756</v>
      </c>
      <c r="O213">
        <f t="shared" ref="O213:O228" si="50">E213-B213</f>
        <v>1903</v>
      </c>
      <c r="P213">
        <f t="shared" ref="P213:P228" si="51">F213-B213</f>
        <v>3003</v>
      </c>
    </row>
    <row r="214" spans="1:16">
      <c r="A214" s="142">
        <v>41262</v>
      </c>
      <c r="B214" s="59">
        <v>5032</v>
      </c>
      <c r="C214">
        <v>8967</v>
      </c>
      <c r="D214">
        <v>6228</v>
      </c>
      <c r="E214">
        <v>7408</v>
      </c>
      <c r="F214">
        <v>8667</v>
      </c>
      <c r="H214">
        <v>8830</v>
      </c>
      <c r="M214">
        <f t="shared" si="48"/>
        <v>3935</v>
      </c>
      <c r="N214">
        <f t="shared" si="49"/>
        <v>1196</v>
      </c>
      <c r="O214">
        <f t="shared" si="50"/>
        <v>2376</v>
      </c>
      <c r="P214">
        <f t="shared" si="51"/>
        <v>3635</v>
      </c>
    </row>
    <row r="215" spans="1:16">
      <c r="A215" s="142">
        <v>41263</v>
      </c>
      <c r="B215" s="59">
        <v>4861</v>
      </c>
      <c r="C215">
        <v>8965</v>
      </c>
      <c r="D215">
        <v>6240</v>
      </c>
      <c r="E215">
        <v>7471</v>
      </c>
      <c r="F215">
        <v>8675</v>
      </c>
      <c r="H215">
        <v>8869</v>
      </c>
      <c r="M215">
        <f t="shared" si="48"/>
        <v>4104</v>
      </c>
      <c r="N215">
        <f t="shared" si="49"/>
        <v>1379</v>
      </c>
      <c r="O215">
        <f t="shared" si="50"/>
        <v>2610</v>
      </c>
      <c r="P215">
        <f t="shared" si="51"/>
        <v>3814</v>
      </c>
    </row>
    <row r="216" spans="1:16">
      <c r="A216" s="142">
        <v>41264</v>
      </c>
      <c r="B216" s="59">
        <v>4814</v>
      </c>
      <c r="C216">
        <v>8960</v>
      </c>
      <c r="D216">
        <v>6460</v>
      </c>
      <c r="E216">
        <v>7605</v>
      </c>
      <c r="F216">
        <v>8800</v>
      </c>
      <c r="H216">
        <v>9031</v>
      </c>
      <c r="M216">
        <f t="shared" si="48"/>
        <v>4146</v>
      </c>
      <c r="N216">
        <f t="shared" si="49"/>
        <v>1646</v>
      </c>
      <c r="O216">
        <f t="shared" si="50"/>
        <v>2791</v>
      </c>
      <c r="P216">
        <f t="shared" si="51"/>
        <v>3986</v>
      </c>
    </row>
    <row r="217" spans="1:16">
      <c r="A217" s="142">
        <v>41267</v>
      </c>
      <c r="B217" s="59">
        <v>4895</v>
      </c>
      <c r="C217">
        <v>6496</v>
      </c>
      <c r="D217">
        <v>7600</v>
      </c>
      <c r="E217">
        <v>8750</v>
      </c>
      <c r="F217">
        <v>13263</v>
      </c>
      <c r="H217">
        <v>12113</v>
      </c>
      <c r="M217">
        <f t="shared" si="48"/>
        <v>1601</v>
      </c>
      <c r="N217">
        <f t="shared" si="49"/>
        <v>2705</v>
      </c>
      <c r="O217">
        <f t="shared" si="50"/>
        <v>3855</v>
      </c>
      <c r="P217">
        <f t="shared" si="51"/>
        <v>8368</v>
      </c>
    </row>
    <row r="218" spans="1:16">
      <c r="A218" s="142">
        <v>41276</v>
      </c>
      <c r="B218" s="59">
        <v>4864</v>
      </c>
      <c r="C218">
        <v>6845</v>
      </c>
      <c r="D218">
        <v>8033</v>
      </c>
      <c r="E218">
        <v>9142</v>
      </c>
      <c r="F218">
        <v>13608</v>
      </c>
      <c r="H218">
        <v>12492</v>
      </c>
      <c r="M218">
        <f t="shared" si="48"/>
        <v>1981</v>
      </c>
      <c r="N218">
        <f t="shared" si="49"/>
        <v>3169</v>
      </c>
      <c r="O218">
        <f t="shared" si="50"/>
        <v>4278</v>
      </c>
      <c r="P218">
        <f t="shared" si="51"/>
        <v>8744</v>
      </c>
    </row>
    <row r="219" spans="1:16">
      <c r="A219" s="142">
        <v>41277</v>
      </c>
      <c r="B219" s="59">
        <v>4973</v>
      </c>
      <c r="C219">
        <v>7342</v>
      </c>
      <c r="D219">
        <v>8308</v>
      </c>
      <c r="E219">
        <v>9250</v>
      </c>
      <c r="F219">
        <v>13783</v>
      </c>
      <c r="H219">
        <v>12675</v>
      </c>
      <c r="M219">
        <f t="shared" si="48"/>
        <v>2369</v>
      </c>
      <c r="N219">
        <f t="shared" si="49"/>
        <v>3335</v>
      </c>
      <c r="O219">
        <f t="shared" si="50"/>
        <v>4277</v>
      </c>
      <c r="P219">
        <f t="shared" si="51"/>
        <v>8810</v>
      </c>
    </row>
    <row r="220" spans="1:16">
      <c r="A220" s="142">
        <v>41278</v>
      </c>
      <c r="B220" s="59">
        <v>5249</v>
      </c>
      <c r="C220">
        <v>7625</v>
      </c>
      <c r="D220">
        <v>8550</v>
      </c>
      <c r="E220">
        <v>9342</v>
      </c>
      <c r="F220">
        <v>13850</v>
      </c>
      <c r="H220">
        <v>12750</v>
      </c>
      <c r="M220">
        <f t="shared" si="48"/>
        <v>2376</v>
      </c>
      <c r="N220">
        <f t="shared" si="49"/>
        <v>3301</v>
      </c>
      <c r="O220">
        <f t="shared" si="50"/>
        <v>4093</v>
      </c>
      <c r="P220">
        <f t="shared" si="51"/>
        <v>8601</v>
      </c>
    </row>
    <row r="221" spans="1:16">
      <c r="A221" s="142">
        <v>41281</v>
      </c>
      <c r="B221" s="59">
        <v>5488</v>
      </c>
      <c r="C221">
        <v>8250</v>
      </c>
      <c r="D221">
        <v>9020</v>
      </c>
      <c r="E221">
        <v>9690</v>
      </c>
      <c r="F221">
        <v>14070</v>
      </c>
      <c r="H221">
        <v>12905</v>
      </c>
      <c r="M221">
        <f t="shared" si="48"/>
        <v>2762</v>
      </c>
      <c r="N221">
        <f t="shared" si="49"/>
        <v>3532</v>
      </c>
      <c r="O221">
        <f t="shared" si="50"/>
        <v>4202</v>
      </c>
      <c r="P221">
        <f t="shared" si="51"/>
        <v>8582</v>
      </c>
    </row>
    <row r="222" spans="1:16">
      <c r="A222" s="142">
        <v>41282</v>
      </c>
      <c r="B222" s="59">
        <v>6157</v>
      </c>
      <c r="C222">
        <v>7564</v>
      </c>
      <c r="D222">
        <v>8517</v>
      </c>
      <c r="E222">
        <v>9300</v>
      </c>
      <c r="F222">
        <v>13700</v>
      </c>
      <c r="H222">
        <v>12717</v>
      </c>
      <c r="M222">
        <f t="shared" si="48"/>
        <v>1407</v>
      </c>
      <c r="N222">
        <f t="shared" si="49"/>
        <v>2360</v>
      </c>
      <c r="O222">
        <f t="shared" si="50"/>
        <v>3143</v>
      </c>
      <c r="P222">
        <f t="shared" si="51"/>
        <v>7543</v>
      </c>
    </row>
    <row r="223" spans="1:16">
      <c r="A223" s="142">
        <v>41283</v>
      </c>
      <c r="B223" s="59">
        <v>6182</v>
      </c>
      <c r="C223">
        <v>6872</v>
      </c>
      <c r="D223">
        <v>8167</v>
      </c>
      <c r="E223">
        <v>9125</v>
      </c>
      <c r="F223">
        <v>13550</v>
      </c>
      <c r="H223">
        <v>12658</v>
      </c>
      <c r="M223">
        <f t="shared" si="48"/>
        <v>690</v>
      </c>
      <c r="N223">
        <f t="shared" si="49"/>
        <v>1985</v>
      </c>
      <c r="O223">
        <f t="shared" si="50"/>
        <v>2943</v>
      </c>
      <c r="P223">
        <f t="shared" si="51"/>
        <v>7368</v>
      </c>
    </row>
    <row r="224" spans="1:16">
      <c r="A224" s="142">
        <v>41284</v>
      </c>
      <c r="B224" s="59">
        <v>6123</v>
      </c>
      <c r="C224">
        <v>7175</v>
      </c>
      <c r="D224">
        <v>8325</v>
      </c>
      <c r="E224">
        <v>9325</v>
      </c>
      <c r="F224">
        <v>13925</v>
      </c>
      <c r="H224">
        <v>12700</v>
      </c>
      <c r="M224">
        <f t="shared" si="48"/>
        <v>1052</v>
      </c>
      <c r="N224">
        <f t="shared" si="49"/>
        <v>2202</v>
      </c>
      <c r="O224">
        <f t="shared" si="50"/>
        <v>3202</v>
      </c>
      <c r="P224">
        <f t="shared" si="51"/>
        <v>7802</v>
      </c>
    </row>
    <row r="225" spans="1:16">
      <c r="A225" s="142">
        <v>41285</v>
      </c>
      <c r="B225" s="59">
        <v>6213</v>
      </c>
      <c r="C225">
        <v>7425</v>
      </c>
      <c r="D225">
        <v>8500</v>
      </c>
      <c r="E225">
        <v>9575</v>
      </c>
      <c r="F225">
        <v>14300</v>
      </c>
      <c r="H225">
        <v>12825</v>
      </c>
      <c r="M225">
        <f t="shared" si="48"/>
        <v>1212</v>
      </c>
      <c r="N225">
        <f t="shared" si="49"/>
        <v>2287</v>
      </c>
      <c r="O225">
        <f t="shared" si="50"/>
        <v>3362</v>
      </c>
      <c r="P225">
        <f t="shared" si="51"/>
        <v>8087</v>
      </c>
    </row>
    <row r="226" spans="1:16">
      <c r="A226" s="142">
        <v>41288</v>
      </c>
      <c r="B226" s="59">
        <v>6242</v>
      </c>
      <c r="C226">
        <v>7250</v>
      </c>
      <c r="D226">
        <v>8400</v>
      </c>
      <c r="E226">
        <v>9375</v>
      </c>
      <c r="F226">
        <v>14075</v>
      </c>
      <c r="H226">
        <v>12900</v>
      </c>
      <c r="M226">
        <f t="shared" si="48"/>
        <v>1008</v>
      </c>
      <c r="N226">
        <f t="shared" si="49"/>
        <v>2158</v>
      </c>
      <c r="O226">
        <f t="shared" si="50"/>
        <v>3133</v>
      </c>
      <c r="P226">
        <f t="shared" si="51"/>
        <v>7833</v>
      </c>
    </row>
    <row r="227" spans="1:16">
      <c r="A227" s="142">
        <v>41289</v>
      </c>
      <c r="B227" s="59">
        <v>6353</v>
      </c>
      <c r="C227">
        <v>7450</v>
      </c>
      <c r="D227">
        <v>8700</v>
      </c>
      <c r="E227">
        <v>9750</v>
      </c>
      <c r="F227">
        <v>14375</v>
      </c>
      <c r="H227">
        <v>13075</v>
      </c>
      <c r="M227">
        <f t="shared" si="48"/>
        <v>1097</v>
      </c>
      <c r="N227">
        <f t="shared" si="49"/>
        <v>2347</v>
      </c>
      <c r="O227">
        <f t="shared" si="50"/>
        <v>3397</v>
      </c>
      <c r="P227">
        <f t="shared" si="51"/>
        <v>8022</v>
      </c>
    </row>
    <row r="228" spans="1:16">
      <c r="A228" s="142">
        <v>41290</v>
      </c>
      <c r="B228" s="59">
        <v>7024</v>
      </c>
      <c r="C228">
        <v>7875</v>
      </c>
      <c r="D228">
        <v>9025</v>
      </c>
      <c r="E228">
        <v>9875</v>
      </c>
      <c r="F228">
        <v>14375</v>
      </c>
      <c r="H228">
        <v>13175</v>
      </c>
      <c r="M228">
        <f t="shared" si="48"/>
        <v>851</v>
      </c>
      <c r="N228">
        <f t="shared" si="49"/>
        <v>2001</v>
      </c>
      <c r="O228">
        <f t="shared" si="50"/>
        <v>2851</v>
      </c>
      <c r="P228">
        <f t="shared" si="51"/>
        <v>7351</v>
      </c>
    </row>
    <row r="229" spans="1:16">
      <c r="A229" s="142"/>
    </row>
    <row r="230" spans="1:16">
      <c r="A230" s="142"/>
    </row>
    <row r="231" spans="1:16">
      <c r="A231" s="142"/>
    </row>
    <row r="232" spans="1:16">
      <c r="A232" s="142"/>
    </row>
  </sheetData>
  <mergeCells count="2">
    <mergeCell ref="B2:J2"/>
    <mergeCell ref="M2:P2"/>
  </mergeCells>
  <phoneticPr fontId="68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>
    <tabColor rgb="FFFF0000"/>
  </sheetPr>
  <dimension ref="A1:AE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N45" sqref="N45"/>
    </sheetView>
  </sheetViews>
  <sheetFormatPr defaultColWidth="9.1796875" defaultRowHeight="12.5"/>
  <cols>
    <col min="1" max="1" width="27.54296875" style="1" customWidth="1"/>
    <col min="2" max="16384" width="9.1796875" style="1"/>
  </cols>
  <sheetData>
    <row r="1" spans="1:31" ht="17.5">
      <c r="A1" s="11" t="s">
        <v>30</v>
      </c>
    </row>
    <row r="3" spans="1:31">
      <c r="J3" s="17"/>
      <c r="K3" s="17"/>
      <c r="L3" s="17"/>
    </row>
    <row r="4" spans="1:31">
      <c r="B4" s="10">
        <v>35431</v>
      </c>
      <c r="C4" s="10">
        <v>35462</v>
      </c>
      <c r="D4" s="10">
        <v>35490</v>
      </c>
      <c r="E4" s="10">
        <v>35521</v>
      </c>
      <c r="F4" s="10">
        <v>35551</v>
      </c>
      <c r="G4" s="10">
        <v>35582</v>
      </c>
      <c r="H4" s="10">
        <v>35612</v>
      </c>
      <c r="I4" s="10">
        <v>35643</v>
      </c>
      <c r="J4" s="18">
        <v>35674</v>
      </c>
      <c r="K4" s="18">
        <v>35704</v>
      </c>
      <c r="L4" s="18">
        <v>35735</v>
      </c>
      <c r="M4" s="18">
        <v>35765</v>
      </c>
      <c r="N4" s="18">
        <v>35796</v>
      </c>
      <c r="O4" s="18">
        <v>35827</v>
      </c>
      <c r="P4" s="18">
        <v>35855</v>
      </c>
      <c r="Q4" s="18">
        <v>35886</v>
      </c>
      <c r="R4" s="18">
        <v>35916</v>
      </c>
      <c r="S4" s="18">
        <v>35947</v>
      </c>
      <c r="T4" s="18">
        <v>35977</v>
      </c>
      <c r="U4" s="18">
        <v>36008</v>
      </c>
      <c r="V4" s="18">
        <v>36039</v>
      </c>
      <c r="W4" s="18">
        <v>36069</v>
      </c>
      <c r="X4" s="18">
        <v>36100</v>
      </c>
      <c r="Y4" s="18">
        <v>36130</v>
      </c>
      <c r="Z4" s="18">
        <v>36161</v>
      </c>
      <c r="AA4" s="18">
        <v>36192</v>
      </c>
      <c r="AB4" s="18">
        <v>36220</v>
      </c>
      <c r="AC4" s="18">
        <v>36251</v>
      </c>
      <c r="AD4" s="18">
        <v>36281</v>
      </c>
      <c r="AE4" s="18">
        <v>36312</v>
      </c>
    </row>
    <row r="5" spans="1:31">
      <c r="A5" s="2" t="s">
        <v>1</v>
      </c>
      <c r="B5" s="2">
        <v>33</v>
      </c>
      <c r="C5" s="2">
        <v>32</v>
      </c>
      <c r="D5" s="2">
        <v>32</v>
      </c>
      <c r="E5" s="2">
        <v>32.5</v>
      </c>
      <c r="F5" s="2">
        <v>32.5</v>
      </c>
      <c r="G5" s="1">
        <v>31</v>
      </c>
      <c r="H5" s="2">
        <v>30.5</v>
      </c>
      <c r="I5" s="1">
        <v>28.5</v>
      </c>
      <c r="J5" s="19">
        <v>28.5</v>
      </c>
      <c r="K5" s="22">
        <v>28.75</v>
      </c>
      <c r="L5" s="22">
        <v>28.75</v>
      </c>
      <c r="M5" s="22">
        <v>28</v>
      </c>
      <c r="N5" s="22">
        <v>26</v>
      </c>
      <c r="S5" s="1">
        <v>18</v>
      </c>
    </row>
    <row r="6" spans="1:31">
      <c r="A6" s="2" t="s">
        <v>26</v>
      </c>
      <c r="B6" s="2">
        <v>34</v>
      </c>
      <c r="C6" s="2">
        <v>34</v>
      </c>
      <c r="D6" s="2">
        <v>34</v>
      </c>
      <c r="E6" s="2">
        <v>34</v>
      </c>
      <c r="F6" s="16" t="s">
        <v>31</v>
      </c>
      <c r="H6" s="2"/>
      <c r="J6" s="19"/>
      <c r="K6" s="22"/>
      <c r="L6" s="22"/>
      <c r="M6" s="22"/>
      <c r="N6" s="22"/>
    </row>
    <row r="7" spans="1:31">
      <c r="A7" s="2" t="s">
        <v>3</v>
      </c>
      <c r="B7" s="2">
        <v>21</v>
      </c>
      <c r="C7" s="2">
        <v>21</v>
      </c>
      <c r="D7" s="1">
        <v>22</v>
      </c>
      <c r="E7" s="2">
        <v>23</v>
      </c>
      <c r="F7" s="2">
        <v>22</v>
      </c>
      <c r="G7" s="1">
        <v>21</v>
      </c>
      <c r="H7" s="2">
        <v>21</v>
      </c>
      <c r="I7" s="1">
        <v>20</v>
      </c>
      <c r="J7" s="19">
        <v>20.5</v>
      </c>
      <c r="K7" s="23">
        <v>20</v>
      </c>
      <c r="L7" s="23">
        <v>20</v>
      </c>
      <c r="M7" s="23">
        <v>19.5</v>
      </c>
      <c r="N7" s="23">
        <v>17.5</v>
      </c>
      <c r="S7" s="1">
        <v>18.5</v>
      </c>
    </row>
    <row r="8" spans="1:31">
      <c r="A8" s="2" t="s">
        <v>5</v>
      </c>
      <c r="B8" s="2">
        <v>28</v>
      </c>
      <c r="C8" s="2">
        <v>28</v>
      </c>
      <c r="D8" s="1">
        <v>30</v>
      </c>
      <c r="E8" s="2">
        <v>30</v>
      </c>
      <c r="F8" s="2">
        <v>30</v>
      </c>
      <c r="G8" s="1">
        <v>29</v>
      </c>
      <c r="H8" s="2">
        <v>28</v>
      </c>
      <c r="I8" s="1">
        <v>27</v>
      </c>
      <c r="J8" s="19">
        <v>27</v>
      </c>
      <c r="K8" s="22">
        <v>27.5</v>
      </c>
      <c r="L8" s="22">
        <v>27.5</v>
      </c>
      <c r="M8" s="22">
        <v>27.5</v>
      </c>
      <c r="N8" s="22">
        <v>25.5</v>
      </c>
      <c r="S8" s="1">
        <v>23.5</v>
      </c>
    </row>
    <row r="9" spans="1:31">
      <c r="A9" s="2" t="s">
        <v>7</v>
      </c>
      <c r="B9" s="2">
        <v>27</v>
      </c>
      <c r="C9" s="2">
        <v>27</v>
      </c>
      <c r="D9" s="1">
        <v>28</v>
      </c>
      <c r="E9" s="2">
        <v>29</v>
      </c>
      <c r="F9" s="2">
        <v>29</v>
      </c>
      <c r="G9" s="1">
        <v>28.5</v>
      </c>
      <c r="H9" s="2">
        <v>26.5</v>
      </c>
      <c r="I9" s="1">
        <v>25.5</v>
      </c>
      <c r="J9" s="19">
        <v>25.5</v>
      </c>
      <c r="K9" s="22">
        <v>25.5</v>
      </c>
      <c r="L9" s="22">
        <v>25.5</v>
      </c>
      <c r="M9" s="22">
        <v>22.5</v>
      </c>
      <c r="N9" s="22">
        <v>20.5</v>
      </c>
      <c r="S9" s="1">
        <v>22</v>
      </c>
    </row>
    <row r="10" spans="1:31">
      <c r="A10" s="2" t="s">
        <v>2</v>
      </c>
      <c r="B10" s="2">
        <v>14</v>
      </c>
      <c r="C10" s="2">
        <v>13</v>
      </c>
      <c r="D10" s="1">
        <v>13.5</v>
      </c>
      <c r="E10" s="2">
        <v>13.25</v>
      </c>
      <c r="F10" s="2">
        <v>13.5</v>
      </c>
      <c r="G10" s="1">
        <v>13</v>
      </c>
      <c r="H10" s="2">
        <v>13</v>
      </c>
      <c r="I10" s="1">
        <v>12.25</v>
      </c>
      <c r="J10" s="19">
        <v>11</v>
      </c>
      <c r="K10" s="22">
        <v>11.5</v>
      </c>
      <c r="L10" s="22">
        <v>11.5</v>
      </c>
      <c r="M10" s="22">
        <v>10</v>
      </c>
      <c r="N10" s="22">
        <v>8</v>
      </c>
      <c r="S10" s="1">
        <v>9</v>
      </c>
    </row>
    <row r="11" spans="1:31">
      <c r="A11" s="2" t="s">
        <v>4</v>
      </c>
      <c r="B11" s="2">
        <v>30</v>
      </c>
      <c r="C11" s="2">
        <v>28</v>
      </c>
      <c r="D11" s="1">
        <v>30</v>
      </c>
      <c r="E11" s="2">
        <v>31</v>
      </c>
      <c r="F11" s="2">
        <v>31</v>
      </c>
      <c r="G11" s="1">
        <v>30</v>
      </c>
      <c r="H11" s="2">
        <v>30</v>
      </c>
      <c r="I11" s="1">
        <v>28.5</v>
      </c>
      <c r="J11" s="19">
        <v>28.5</v>
      </c>
      <c r="K11" s="22">
        <v>26.5</v>
      </c>
      <c r="L11" s="22">
        <v>26.5</v>
      </c>
      <c r="M11" s="22">
        <v>26.5</v>
      </c>
      <c r="N11" s="22">
        <v>24.5</v>
      </c>
      <c r="R11" s="1">
        <v>21</v>
      </c>
      <c r="S11" s="1">
        <v>20</v>
      </c>
    </row>
    <row r="12" spans="1:31">
      <c r="A12" s="2" t="s">
        <v>6</v>
      </c>
      <c r="B12" s="2">
        <v>30</v>
      </c>
      <c r="C12" s="2">
        <v>28</v>
      </c>
      <c r="D12" s="1">
        <v>30</v>
      </c>
      <c r="E12" s="2">
        <v>32</v>
      </c>
      <c r="F12" s="2">
        <v>32</v>
      </c>
      <c r="G12" s="1">
        <v>31</v>
      </c>
      <c r="H12" s="2">
        <v>30.5</v>
      </c>
      <c r="I12" s="1">
        <v>29</v>
      </c>
      <c r="J12" s="19">
        <v>29</v>
      </c>
      <c r="K12" s="23">
        <v>28</v>
      </c>
      <c r="L12" s="23">
        <v>28</v>
      </c>
      <c r="M12" s="23">
        <v>28</v>
      </c>
      <c r="N12" s="23">
        <v>26</v>
      </c>
      <c r="R12" s="1">
        <v>22</v>
      </c>
      <c r="S12" s="1">
        <v>21</v>
      </c>
    </row>
    <row r="13" spans="1:31">
      <c r="A13" s="2" t="s">
        <v>8</v>
      </c>
      <c r="B13" s="2">
        <v>32</v>
      </c>
      <c r="C13" s="2">
        <v>33</v>
      </c>
      <c r="D13" s="1">
        <v>35</v>
      </c>
      <c r="E13" s="2">
        <v>34</v>
      </c>
      <c r="F13" s="2">
        <v>34</v>
      </c>
      <c r="G13" s="1">
        <v>33</v>
      </c>
      <c r="H13" s="2">
        <v>32</v>
      </c>
      <c r="I13" s="1">
        <v>30</v>
      </c>
      <c r="J13" s="19">
        <v>31</v>
      </c>
      <c r="K13" s="22">
        <v>28.5</v>
      </c>
      <c r="L13" s="22">
        <v>28.5</v>
      </c>
      <c r="M13" s="22">
        <v>28.5</v>
      </c>
      <c r="N13" s="22">
        <v>26.5</v>
      </c>
      <c r="S13" s="1">
        <v>25</v>
      </c>
    </row>
    <row r="14" spans="1:31">
      <c r="A14" s="2" t="s">
        <v>10</v>
      </c>
      <c r="B14" s="2">
        <v>18</v>
      </c>
      <c r="C14" s="2">
        <v>18</v>
      </c>
      <c r="D14" s="1">
        <v>18</v>
      </c>
      <c r="E14" s="2">
        <v>18</v>
      </c>
      <c r="F14" s="2">
        <v>18</v>
      </c>
      <c r="G14" s="1">
        <v>17</v>
      </c>
      <c r="H14" s="2">
        <v>17</v>
      </c>
      <c r="I14" s="1">
        <v>15</v>
      </c>
      <c r="J14" s="19">
        <v>14.5</v>
      </c>
      <c r="K14" s="22">
        <v>11.5</v>
      </c>
      <c r="L14" s="22">
        <v>11.5</v>
      </c>
      <c r="M14" s="22">
        <v>11.5</v>
      </c>
      <c r="N14" s="22">
        <v>9.5</v>
      </c>
      <c r="S14" s="1">
        <v>10</v>
      </c>
    </row>
    <row r="15" spans="1:31">
      <c r="A15" s="1" t="s">
        <v>11</v>
      </c>
      <c r="D15" s="1">
        <v>33.5</v>
      </c>
      <c r="E15" s="2">
        <v>34</v>
      </c>
      <c r="F15" s="2">
        <v>34</v>
      </c>
      <c r="G15" s="1">
        <v>33</v>
      </c>
      <c r="H15" s="2">
        <v>33</v>
      </c>
      <c r="I15" s="1">
        <v>32</v>
      </c>
      <c r="J15" s="19">
        <v>32</v>
      </c>
      <c r="K15" s="22">
        <v>29.5</v>
      </c>
      <c r="L15" s="22">
        <v>29.5</v>
      </c>
      <c r="M15" s="22">
        <v>29.5</v>
      </c>
      <c r="N15" s="22">
        <v>27.5</v>
      </c>
      <c r="S15" s="1">
        <v>24</v>
      </c>
    </row>
    <row r="16" spans="1:31">
      <c r="A16" s="1" t="s">
        <v>32</v>
      </c>
      <c r="D16" s="1">
        <v>9.5</v>
      </c>
      <c r="E16" s="2">
        <v>10.5</v>
      </c>
      <c r="F16" s="2">
        <v>11</v>
      </c>
      <c r="G16" s="1">
        <v>10.5</v>
      </c>
      <c r="H16" s="2">
        <v>10.5</v>
      </c>
      <c r="I16" s="1">
        <v>9.5</v>
      </c>
      <c r="J16" s="19">
        <v>9.5</v>
      </c>
      <c r="K16" s="22">
        <v>10.5</v>
      </c>
      <c r="L16" s="22">
        <v>10.5</v>
      </c>
      <c r="M16" s="22">
        <v>10.5</v>
      </c>
      <c r="N16" s="22">
        <v>8.5</v>
      </c>
    </row>
    <row r="17" spans="1:28">
      <c r="A17" s="1" t="s">
        <v>29</v>
      </c>
      <c r="E17" s="1">
        <v>10</v>
      </c>
      <c r="F17" s="2">
        <v>9</v>
      </c>
      <c r="G17" s="1">
        <v>9</v>
      </c>
      <c r="H17" s="2">
        <v>9</v>
      </c>
      <c r="I17" s="1">
        <v>8</v>
      </c>
      <c r="J17" s="19">
        <v>8</v>
      </c>
      <c r="K17" s="22">
        <v>8.5</v>
      </c>
      <c r="L17" s="22">
        <v>8.5</v>
      </c>
      <c r="M17" s="22">
        <v>8.5</v>
      </c>
      <c r="N17" s="22">
        <v>8</v>
      </c>
      <c r="R17" s="1">
        <v>8.5</v>
      </c>
      <c r="S17" s="1">
        <v>8.5</v>
      </c>
    </row>
    <row r="18" spans="1:28">
      <c r="A18" s="1" t="s">
        <v>9</v>
      </c>
      <c r="H18" s="2"/>
      <c r="J18" s="19"/>
      <c r="K18" s="21"/>
      <c r="L18" s="21"/>
      <c r="M18" s="21"/>
      <c r="N18"/>
      <c r="R18" s="1">
        <v>9</v>
      </c>
      <c r="S18" s="1">
        <v>9</v>
      </c>
    </row>
    <row r="19" spans="1:28">
      <c r="H19" s="2"/>
      <c r="I19"/>
      <c r="J19" s="19"/>
      <c r="K19" s="20"/>
      <c r="L19" s="19"/>
      <c r="M19" s="19"/>
    </row>
    <row r="20" spans="1:28">
      <c r="A20" s="1" t="s">
        <v>17</v>
      </c>
      <c r="H20"/>
      <c r="I20"/>
      <c r="J20" s="19"/>
      <c r="K20" s="21"/>
      <c r="L20" s="19"/>
      <c r="M20"/>
      <c r="N20"/>
      <c r="Z20" s="1">
        <v>3.6</v>
      </c>
      <c r="AA20" s="1">
        <v>3.5</v>
      </c>
      <c r="AB20" s="1">
        <v>3.4</v>
      </c>
    </row>
    <row r="21" spans="1:28">
      <c r="A21" s="1" t="s">
        <v>33</v>
      </c>
      <c r="G21" s="2"/>
      <c r="J21" s="17"/>
      <c r="K21" s="17"/>
      <c r="L21" s="17"/>
      <c r="Y21" s="1">
        <v>4.1500000000000004</v>
      </c>
      <c r="Z21" s="1">
        <v>3.4</v>
      </c>
      <c r="AA21" s="1">
        <v>3.6</v>
      </c>
      <c r="AB21" s="1">
        <v>3.7</v>
      </c>
    </row>
    <row r="22" spans="1:28">
      <c r="A22" s="1" t="s">
        <v>34</v>
      </c>
      <c r="Y22" s="1">
        <v>4.5999999999999996</v>
      </c>
      <c r="Z22" s="1">
        <v>4.3499999999999996</v>
      </c>
      <c r="AA22" s="1">
        <v>4.4000000000000004</v>
      </c>
      <c r="AB22" s="1">
        <v>4.5</v>
      </c>
    </row>
    <row r="23" spans="1:28">
      <c r="A23" s="1" t="s">
        <v>35</v>
      </c>
      <c r="Z23" s="1">
        <v>6</v>
      </c>
      <c r="AA23" s="1">
        <v>6.5</v>
      </c>
      <c r="AB23" s="1">
        <v>7</v>
      </c>
    </row>
    <row r="24" spans="1:28">
      <c r="A24" s="1" t="s">
        <v>36</v>
      </c>
      <c r="Y24" s="1">
        <v>9</v>
      </c>
      <c r="Z24" s="1">
        <v>6.35</v>
      </c>
      <c r="AA24" s="1">
        <v>7.5</v>
      </c>
      <c r="AB24" s="1">
        <v>8</v>
      </c>
    </row>
    <row r="26" spans="1:28">
      <c r="A26" s="1" t="s">
        <v>37</v>
      </c>
      <c r="Z26" s="1">
        <v>3.15</v>
      </c>
      <c r="AA26" s="1">
        <v>2.75</v>
      </c>
      <c r="AB26" s="1">
        <v>3.05</v>
      </c>
    </row>
    <row r="27" spans="1:28">
      <c r="A27" s="1" t="s">
        <v>38</v>
      </c>
      <c r="Y27" s="1">
        <v>5.0999999999999996</v>
      </c>
      <c r="Z27" s="1">
        <v>4.95</v>
      </c>
      <c r="AA27" s="1">
        <v>5.3</v>
      </c>
      <c r="AB27" s="1">
        <v>5.5</v>
      </c>
    </row>
    <row r="28" spans="1:28">
      <c r="Y28"/>
      <c r="Z28"/>
      <c r="AA28"/>
      <c r="AB28"/>
    </row>
  </sheetData>
  <customSheetViews>
    <customSheetView guid="{F2CF5A4C-4733-4279-B0AE-DB8C45BC9F44}" showRuler="0">
      <pane xSplit="1" ySplit="4" topLeftCell="B5" activePane="bottomRight" state="frozen"/>
      <selection pane="bottomRight" activeCell="F17" sqref="F17"/>
      <pageMargins left="0.75" right="0.75" top="1" bottom="1" header="0.5" footer="0.5"/>
      <printOptions gridLines="1"/>
      <pageSetup paperSize="9" orientation="portrait" r:id="rId1"/>
      <headerFooter alignWithMargins="0">
        <oddHeader>&amp;A</oddHeader>
        <oddFooter>Page &amp;P</oddFooter>
      </headerFooter>
    </customSheetView>
    <customSheetView guid="{A69C958D-5876-448E-9B43-BDD2039213B0}" showRuler="0">
      <pane xSplit="1" ySplit="4" topLeftCell="B5" activePane="bottomRight" state="frozen"/>
      <selection pane="bottomRight" activeCell="F17" sqref="F17"/>
      <pageMargins left="0.75" right="0.75" top="1" bottom="1" header="0.5" footer="0.5"/>
      <printOptions gridLines="1"/>
      <pageSetup paperSize="9" orientation="portrait" r:id="rId2"/>
      <headerFooter alignWithMargins="0">
        <oddHeader>&amp;A</oddHeader>
        <oddFooter>Page &amp;P</oddFooter>
      </headerFooter>
    </customSheetView>
    <customSheetView guid="{5D616459-8229-4D08-89E6-3A8D7F42B939}" showRuler="0">
      <pane xSplit="1" ySplit="4" topLeftCell="B5" activePane="bottomRight" state="frozen"/>
      <selection pane="bottomRight" activeCell="F17" sqref="F17"/>
      <pageMargins left="0.75" right="0.75" top="1" bottom="1" header="0.5" footer="0.5"/>
      <printOptions gridLines="1"/>
      <pageSetup paperSize="9" orientation="portrait" r:id="rId3"/>
      <headerFooter alignWithMargins="0">
        <oddHeader>&amp;A</oddHeader>
        <oddFooter>Page &amp;P</oddFooter>
      </headerFooter>
    </customSheetView>
    <customSheetView guid="{BE9E50F0-D5ED-48BD-A9C6-4169A4DF2408}" showRuler="0">
      <pane xSplit="1" ySplit="4" topLeftCell="B5" activePane="bottomRight" state="frozen"/>
      <selection pane="bottomRight" activeCell="F17" sqref="F17"/>
      <pageMargins left="0.75" right="0.75" top="1" bottom="1" header="0.5" footer="0.5"/>
      <printOptions gridLines="1"/>
      <pageSetup paperSize="9" orientation="portrait" r:id="rId4"/>
      <headerFooter alignWithMargins="0">
        <oddHeader>&amp;A</oddHeader>
        <oddFooter>Page &amp;P</oddFooter>
      </headerFooter>
    </customSheetView>
    <customSheetView guid="{C093550B-56C6-4D17-85DE-FEFB9E7ABAF5}" showRuler="0">
      <pane xSplit="1" ySplit="4" topLeftCell="B5" activePane="bottomRight" state="frozen"/>
      <selection pane="bottomRight" activeCell="F17" sqref="F17"/>
      <pageMargins left="0.75" right="0.75" top="1" bottom="1" header="0.5" footer="0.5"/>
      <printOptions gridLines="1"/>
      <pageSetup paperSize="9" orientation="portrait" r:id="rId5"/>
      <headerFooter alignWithMargins="0">
        <oddHeader>&amp;A</oddHeader>
        <oddFooter>Page &amp;P</oddFooter>
      </headerFooter>
    </customSheetView>
    <customSheetView guid="{09FB2B2F-C2DC-4B03-94D0-1D6B0DBDE722}" showRuler="0">
      <pane xSplit="1" ySplit="4" topLeftCell="B5" activePane="bottomRight" state="frozen"/>
      <selection pane="bottomRight" activeCell="F17" sqref="F17"/>
      <pageMargins left="0.75" right="0.75" top="1" bottom="1" header="0.5" footer="0.5"/>
      <printOptions gridLines="1"/>
      <pageSetup paperSize="9" orientation="portrait" r:id="rId6"/>
      <headerFooter alignWithMargins="0">
        <oddHeader>&amp;A</oddHeader>
        <oddFooter>Page &amp;P</oddFooter>
      </headerFooter>
    </customSheetView>
  </customSheetViews>
  <phoneticPr fontId="21" type="noConversion"/>
  <printOptions gridLines="1" gridLinesSet="0"/>
  <pageMargins left="0.75" right="0.75" top="1" bottom="1" header="0.5" footer="0.5"/>
  <pageSetup paperSize="9" orientation="portrait" r:id="rId7"/>
  <headerFooter alignWithMargins="0">
    <oddHeader>&amp;A</oddHeader>
    <oddFooter>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B41"/>
  <sheetViews>
    <sheetView workbookViewId="0"/>
  </sheetViews>
  <sheetFormatPr defaultRowHeight="12.5"/>
  <sheetData>
    <row r="41" spans="2:2">
      <c r="B41" s="422" t="s">
        <v>270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8DA6AA-4F3F-4BDB-B07D-094D45A539FE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28</vt:i4>
      </vt:variant>
    </vt:vector>
  </HeadingPairs>
  <TitlesOfParts>
    <vt:vector size="51" baseType="lpstr">
      <vt:lpstr>New tables</vt:lpstr>
      <vt:lpstr>SRM Feed</vt:lpstr>
      <vt:lpstr>Weekly capesize</vt:lpstr>
      <vt:lpstr>PIVOTmly</vt:lpstr>
      <vt:lpstr>Baltic Indices</vt:lpstr>
      <vt:lpstr>JEHMA</vt:lpstr>
      <vt:lpstr>BHMI</vt:lpstr>
      <vt:lpstr>Jehma routes</vt:lpstr>
      <vt:lpstr>JEHSI</vt:lpstr>
      <vt:lpstr>Ispat</vt:lpstr>
      <vt:lpstr>Jehsup routes</vt:lpstr>
      <vt:lpstr>Charts</vt:lpstr>
      <vt:lpstr>Baltic Indices Daily</vt:lpstr>
      <vt:lpstr>Sources for copy</vt:lpstr>
      <vt:lpstr>Monthly</vt:lpstr>
      <vt:lpstr>Table</vt:lpstr>
      <vt:lpstr>Input</vt:lpstr>
      <vt:lpstr>PAM</vt:lpstr>
      <vt:lpstr>New Monthly Handysize</vt:lpstr>
      <vt:lpstr>Monthly Handysize</vt:lpstr>
      <vt:lpstr>FFA Contract Prices</vt:lpstr>
      <vt:lpstr>Historical</vt:lpstr>
      <vt:lpstr>Sheet1</vt:lpstr>
      <vt:lpstr>badat</vt:lpstr>
      <vt:lpstr>BALTIC</vt:lpstr>
      <vt:lpstr>BDI</vt:lpstr>
      <vt:lpstr>BDI_NEW</vt:lpstr>
      <vt:lpstr>cadat</vt:lpstr>
      <vt:lpstr>CAPE</vt:lpstr>
      <vt:lpstr>freight_rate</vt:lpstr>
      <vt:lpstr>jedat</vt:lpstr>
      <vt:lpstr>Jehma</vt:lpstr>
      <vt:lpstr>Jehsup</vt:lpstr>
      <vt:lpstr>supdat</vt:lpstr>
      <vt:lpstr>BHMI!TABLE</vt:lpstr>
      <vt:lpstr>Ispat!TABLE</vt:lpstr>
      <vt:lpstr>JEHSI!TABLE</vt:lpstr>
      <vt:lpstr>BHMI!TABLE_10</vt:lpstr>
      <vt:lpstr>BHMI!TABLE_2</vt:lpstr>
      <vt:lpstr>JEHSI!TABLE_2</vt:lpstr>
      <vt:lpstr>BHMI!TABLE_3</vt:lpstr>
      <vt:lpstr>JEHSI!TABLE_3</vt:lpstr>
      <vt:lpstr>BHMI!TABLE_4</vt:lpstr>
      <vt:lpstr>JEHSI!TABLE_4</vt:lpstr>
      <vt:lpstr>BHMI!TABLE_5</vt:lpstr>
      <vt:lpstr>JEHSI!TABLE_5</vt:lpstr>
      <vt:lpstr>BHMI!TABLE_6</vt:lpstr>
      <vt:lpstr>JEHSI!TABLE_6</vt:lpstr>
      <vt:lpstr>BHMI!TABLE_7</vt:lpstr>
      <vt:lpstr>BHMI!TABLE_8</vt:lpstr>
      <vt:lpstr>BHMI!TABLE_9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Metal Bulletin</dc:title>
  <dc:creator>Simon M. Baig</dc:creator>
  <cp:lastModifiedBy>Kershaw, Alexander (UK)</cp:lastModifiedBy>
  <cp:lastPrinted>2018-01-22T14:56:40Z</cp:lastPrinted>
  <dcterms:created xsi:type="dcterms:W3CDTF">1999-12-09T09:43:28Z</dcterms:created>
  <dcterms:modified xsi:type="dcterms:W3CDTF">2023-04-20T12:13:18Z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DMCEIC_owner">
    <vt:lpwstr>uk-metal-ceic2</vt:lpwstr>
  </property>
  <property fmtid="{D5CDD505-2E9C-101B-9397-08002B2CF9AE}" pid="3" name="CDMCEIC_ownerFullName">
    <vt:lpwstr>Public Account 2</vt:lpwstr>
  </property>
  <property fmtid="{D5CDD505-2E9C-101B-9397-08002B2CF9AE}" pid="4" name="CDMCEIC_readOnly">
    <vt:lpwstr>False</vt:lpwstr>
  </property>
  <property fmtid="{D5CDD505-2E9C-101B-9397-08002B2CF9AE}" pid="5" name="CDMCEIC_description">
    <vt:lpwstr/>
  </property>
  <property fmtid="{D5CDD505-2E9C-101B-9397-08002B2CF9AE}" pid="6" name="CDMCEIC_autoRefresh">
    <vt:lpwstr>False</vt:lpwstr>
  </property>
</Properties>
</file>